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20" yWindow="465" windowWidth="22755" windowHeight="8925" tabRatio="872" firstSheet="1" activeTab="9"/>
  </bookViews>
  <sheets>
    <sheet name="Journal Entries TGOP" sheetId="4" r:id="rId1"/>
    <sheet name="Journal Entries TNP" sheetId="7" r:id="rId2"/>
    <sheet name="75 TGOP - LEA in SFS" sheetId="1" r:id="rId3"/>
    <sheet name="75 TN Plan LEA with Prop Sha" sheetId="2" r:id="rId4"/>
    <sheet name="75 TN Plan LEA with 0% Prop Sha" sheetId="3" r:id="rId5"/>
    <sheet name="LEA Pre-65 (1)" sheetId="8" r:id="rId6"/>
    <sheet name="LEA Pre-65 (2)" sheetId="13" r:id="rId7"/>
    <sheet name="LEA Pre-65 (3)" sheetId="9" r:id="rId8"/>
    <sheet name="LEA Post-65 (1)" sheetId="10" r:id="rId9"/>
    <sheet name="LEA Post-65 (2)" sheetId="11" r:id="rId10"/>
    <sheet name="LEA Post-65 (3)" sheetId="12" r:id="rId11"/>
  </sheets>
  <externalReferences>
    <externalReference r:id="rId12"/>
  </externalReferences>
  <definedNames>
    <definedName name="_xlnm._FilterDatabase" localSheetId="8" hidden="1">'LEA Post-65 (1)'!$A$4:$DG$239</definedName>
    <definedName name="_xlnm._FilterDatabase" localSheetId="9" hidden="1">'LEA Post-65 (2)'!$A$4:$DO$239</definedName>
    <definedName name="_xlnm._FilterDatabase" localSheetId="10" hidden="1">'LEA Post-65 (3)'!$A$5:$DJ$240</definedName>
  </definedNames>
  <calcPr calcId="145621"/>
</workbook>
</file>

<file path=xl/calcChain.xml><?xml version="1.0" encoding="utf-8"?>
<calcChain xmlns="http://schemas.openxmlformats.org/spreadsheetml/2006/main">
  <c r="DG223" i="11" l="1"/>
  <c r="DG222" i="11"/>
  <c r="DG211" i="11"/>
  <c r="DG117" i="11"/>
  <c r="DG111" i="11"/>
  <c r="DG106" i="11"/>
  <c r="DG92" i="11"/>
  <c r="DG49" i="11"/>
  <c r="DG25" i="11"/>
  <c r="DI25" i="11" s="1"/>
  <c r="DL25" i="11"/>
  <c r="A2" i="2" l="1"/>
  <c r="D123" i="2" s="1"/>
  <c r="A2" i="3"/>
  <c r="D120" i="3" s="1"/>
  <c r="A2" i="1"/>
  <c r="D128" i="1" s="1"/>
  <c r="A7" i="7"/>
  <c r="F80" i="4"/>
  <c r="I85" i="4"/>
  <c r="I88" i="4"/>
  <c r="DM6" i="13"/>
  <c r="DM7" i="13"/>
  <c r="DM8" i="13"/>
  <c r="DM9" i="13"/>
  <c r="DM10" i="13"/>
  <c r="DM11" i="13"/>
  <c r="DM12" i="13"/>
  <c r="DM13" i="13"/>
  <c r="DM14" i="13"/>
  <c r="DM15" i="13"/>
  <c r="DM16" i="13"/>
  <c r="DM17" i="13"/>
  <c r="DM18" i="13"/>
  <c r="DM19" i="13"/>
  <c r="DM20" i="13"/>
  <c r="DM21" i="13"/>
  <c r="DM22" i="13"/>
  <c r="DM23" i="13"/>
  <c r="DM24" i="13"/>
  <c r="DM25" i="13"/>
  <c r="DM26" i="13"/>
  <c r="DM27" i="13"/>
  <c r="DM28" i="13"/>
  <c r="DM29" i="13"/>
  <c r="DM30" i="13"/>
  <c r="DM31" i="13"/>
  <c r="DM32" i="13"/>
  <c r="DM33" i="13"/>
  <c r="DM34" i="13"/>
  <c r="DM35" i="13"/>
  <c r="DM36" i="13"/>
  <c r="DM37" i="13"/>
  <c r="DM38" i="13"/>
  <c r="DM39" i="13"/>
  <c r="DM40" i="13"/>
  <c r="DM41" i="13"/>
  <c r="DM42" i="13"/>
  <c r="DM43" i="13"/>
  <c r="DM44" i="13"/>
  <c r="DM45" i="13"/>
  <c r="DM46" i="13"/>
  <c r="DM47" i="13"/>
  <c r="DM48" i="13"/>
  <c r="DM49" i="13"/>
  <c r="DM50" i="13"/>
  <c r="DM51" i="13"/>
  <c r="DM52" i="13"/>
  <c r="DM53" i="13"/>
  <c r="DM54" i="13"/>
  <c r="DM55" i="13"/>
  <c r="DM56" i="13"/>
  <c r="DM57" i="13"/>
  <c r="DM58" i="13"/>
  <c r="DM59" i="13"/>
  <c r="DM60" i="13"/>
  <c r="DM61" i="13"/>
  <c r="DM62" i="13"/>
  <c r="DM63" i="13"/>
  <c r="DM64" i="13"/>
  <c r="DM65" i="13"/>
  <c r="DM66" i="13"/>
  <c r="DM67" i="13"/>
  <c r="DM68" i="13"/>
  <c r="DM69" i="13"/>
  <c r="DM70" i="13"/>
  <c r="DM71" i="13"/>
  <c r="DM72" i="13"/>
  <c r="DM73" i="13"/>
  <c r="DM74" i="13"/>
  <c r="DM75" i="13"/>
  <c r="DM76" i="13"/>
  <c r="DM77" i="13"/>
  <c r="DM78" i="13"/>
  <c r="DM79" i="13"/>
  <c r="DM80" i="13"/>
  <c r="DM81" i="13"/>
  <c r="DM82" i="13"/>
  <c r="DM83" i="13"/>
  <c r="DM84" i="13"/>
  <c r="DM85" i="13"/>
  <c r="DM86" i="13"/>
  <c r="DM87" i="13"/>
  <c r="DM88" i="13"/>
  <c r="DM89" i="13"/>
  <c r="DM90" i="13"/>
  <c r="DM91" i="13"/>
  <c r="DM92" i="13"/>
  <c r="DM93" i="13"/>
  <c r="DM94" i="13"/>
  <c r="DM95" i="13"/>
  <c r="DM96" i="13"/>
  <c r="DM97" i="13"/>
  <c r="DM98" i="13"/>
  <c r="DM99" i="13"/>
  <c r="DM100" i="13"/>
  <c r="DM101" i="13"/>
  <c r="DM102" i="13"/>
  <c r="DM103" i="13"/>
  <c r="DM104" i="13"/>
  <c r="DM105" i="13"/>
  <c r="DM106" i="13"/>
  <c r="DM107" i="13"/>
  <c r="DM108" i="13"/>
  <c r="DM109" i="13"/>
  <c r="DM110" i="13"/>
  <c r="DM111" i="13"/>
  <c r="DM112" i="13"/>
  <c r="DM113" i="13"/>
  <c r="DM114" i="13"/>
  <c r="DM115" i="13"/>
  <c r="DM116" i="13"/>
  <c r="DM117" i="13"/>
  <c r="DM118" i="13"/>
  <c r="DM119" i="13"/>
  <c r="DM120" i="13"/>
  <c r="DM121" i="13"/>
  <c r="DM122" i="13"/>
  <c r="DM123" i="13"/>
  <c r="DM124" i="13"/>
  <c r="DM125" i="13"/>
  <c r="DM126" i="13"/>
  <c r="DM127" i="13"/>
  <c r="DM128" i="13"/>
  <c r="DM129" i="13"/>
  <c r="DM130" i="13"/>
  <c r="DM131" i="13"/>
  <c r="DM132" i="13"/>
  <c r="DM133" i="13"/>
  <c r="DM134" i="13"/>
  <c r="DM135" i="13"/>
  <c r="DM136" i="13"/>
  <c r="DM137" i="13"/>
  <c r="DM138" i="13"/>
  <c r="DM139" i="13"/>
  <c r="DM140" i="13"/>
  <c r="DM141" i="13"/>
  <c r="DM142" i="13"/>
  <c r="DM143" i="13"/>
  <c r="DM144" i="13"/>
  <c r="DM145" i="13"/>
  <c r="DM146" i="13"/>
  <c r="DM147" i="13"/>
  <c r="DM148" i="13"/>
  <c r="DM149" i="13"/>
  <c r="DM150" i="13"/>
  <c r="DM5" i="13"/>
  <c r="I95" i="4"/>
  <c r="I94" i="4"/>
  <c r="I93" i="4"/>
  <c r="I92" i="4"/>
  <c r="DI151" i="13"/>
  <c r="DJ151" i="13"/>
  <c r="DK151" i="13"/>
  <c r="DH151" i="13"/>
  <c r="DH6" i="13"/>
  <c r="DI6" i="13"/>
  <c r="DJ6" i="13"/>
  <c r="DK6" i="13"/>
  <c r="DH7" i="13"/>
  <c r="DI7" i="13"/>
  <c r="DJ7" i="13"/>
  <c r="DK7" i="13"/>
  <c r="DH8" i="13"/>
  <c r="DI8" i="13"/>
  <c r="DJ8" i="13"/>
  <c r="DK8" i="13"/>
  <c r="DH9" i="13"/>
  <c r="DI9" i="13"/>
  <c r="DJ9" i="13"/>
  <c r="DK9" i="13"/>
  <c r="DH10" i="13"/>
  <c r="DI10" i="13"/>
  <c r="DJ10" i="13"/>
  <c r="DK10" i="13"/>
  <c r="DH11" i="13"/>
  <c r="DI11" i="13"/>
  <c r="DJ11" i="13"/>
  <c r="DK11" i="13"/>
  <c r="DH12" i="13"/>
  <c r="DI12" i="13"/>
  <c r="DJ12" i="13"/>
  <c r="DK12" i="13"/>
  <c r="DH13" i="13"/>
  <c r="DI13" i="13"/>
  <c r="DJ13" i="13"/>
  <c r="DK13" i="13"/>
  <c r="DH14" i="13"/>
  <c r="DI14" i="13"/>
  <c r="DJ14" i="13"/>
  <c r="DK14" i="13"/>
  <c r="DH15" i="13"/>
  <c r="DI15" i="13"/>
  <c r="DJ15" i="13"/>
  <c r="DK15" i="13"/>
  <c r="DH16" i="13"/>
  <c r="DI16" i="13"/>
  <c r="DJ16" i="13"/>
  <c r="DK16" i="13"/>
  <c r="DH17" i="13"/>
  <c r="DI17" i="13"/>
  <c r="DJ17" i="13"/>
  <c r="DK17" i="13"/>
  <c r="DH18" i="13"/>
  <c r="DI18" i="13"/>
  <c r="DJ18" i="13"/>
  <c r="DK18" i="13"/>
  <c r="DH19" i="13"/>
  <c r="DI19" i="13"/>
  <c r="DJ19" i="13"/>
  <c r="DK19" i="13"/>
  <c r="DH20" i="13"/>
  <c r="DI20" i="13"/>
  <c r="DJ20" i="13"/>
  <c r="DK20" i="13"/>
  <c r="DH21" i="13"/>
  <c r="DI21" i="13"/>
  <c r="DJ21" i="13"/>
  <c r="DK21" i="13"/>
  <c r="DH22" i="13"/>
  <c r="DI22" i="13"/>
  <c r="DJ22" i="13"/>
  <c r="DK22" i="13"/>
  <c r="DH23" i="13"/>
  <c r="DI23" i="13"/>
  <c r="DJ23" i="13"/>
  <c r="DK23" i="13"/>
  <c r="DH24" i="13"/>
  <c r="DI24" i="13"/>
  <c r="DJ24" i="13"/>
  <c r="DK24" i="13"/>
  <c r="DH25" i="13"/>
  <c r="DI25" i="13"/>
  <c r="DJ25" i="13"/>
  <c r="DK25" i="13"/>
  <c r="DH26" i="13"/>
  <c r="DI26" i="13"/>
  <c r="DJ26" i="13"/>
  <c r="DK26" i="13"/>
  <c r="DH27" i="13"/>
  <c r="DI27" i="13"/>
  <c r="DJ27" i="13"/>
  <c r="DK27" i="13"/>
  <c r="DH28" i="13"/>
  <c r="DI28" i="13"/>
  <c r="DJ28" i="13"/>
  <c r="DK28" i="13"/>
  <c r="DH29" i="13"/>
  <c r="DI29" i="13"/>
  <c r="DJ29" i="13"/>
  <c r="DK29" i="13"/>
  <c r="DH30" i="13"/>
  <c r="DI30" i="13"/>
  <c r="DJ30" i="13"/>
  <c r="DK30" i="13"/>
  <c r="DH31" i="13"/>
  <c r="DI31" i="13"/>
  <c r="DJ31" i="13"/>
  <c r="DK31" i="13"/>
  <c r="DH32" i="13"/>
  <c r="DI32" i="13"/>
  <c r="DJ32" i="13"/>
  <c r="DK32" i="13"/>
  <c r="DH33" i="13"/>
  <c r="DI33" i="13"/>
  <c r="DJ33" i="13"/>
  <c r="DK33" i="13"/>
  <c r="DH34" i="13"/>
  <c r="DI34" i="13"/>
  <c r="DJ34" i="13"/>
  <c r="DK34" i="13"/>
  <c r="DH35" i="13"/>
  <c r="DI35" i="13"/>
  <c r="DJ35" i="13"/>
  <c r="DK35" i="13"/>
  <c r="DH36" i="13"/>
  <c r="DI36" i="13"/>
  <c r="DJ36" i="13"/>
  <c r="DK36" i="13"/>
  <c r="DH37" i="13"/>
  <c r="DI37" i="13"/>
  <c r="DJ37" i="13"/>
  <c r="DK37" i="13"/>
  <c r="DH38" i="13"/>
  <c r="DI38" i="13"/>
  <c r="DJ38" i="13"/>
  <c r="DK38" i="13"/>
  <c r="DH39" i="13"/>
  <c r="DI39" i="13"/>
  <c r="DJ39" i="13"/>
  <c r="DK39" i="13"/>
  <c r="DH40" i="13"/>
  <c r="DI40" i="13"/>
  <c r="DJ40" i="13"/>
  <c r="DK40" i="13"/>
  <c r="DH41" i="13"/>
  <c r="DI41" i="13"/>
  <c r="DJ41" i="13"/>
  <c r="DK41" i="13"/>
  <c r="DH42" i="13"/>
  <c r="DI42" i="13"/>
  <c r="DJ42" i="13"/>
  <c r="DK42" i="13"/>
  <c r="DH43" i="13"/>
  <c r="DI43" i="13"/>
  <c r="DJ43" i="13"/>
  <c r="DK43" i="13"/>
  <c r="DH44" i="13"/>
  <c r="DI44" i="13"/>
  <c r="DJ44" i="13"/>
  <c r="DK44" i="13"/>
  <c r="DH45" i="13"/>
  <c r="DI45" i="13"/>
  <c r="DJ45" i="13"/>
  <c r="DK45" i="13"/>
  <c r="DH46" i="13"/>
  <c r="DI46" i="13"/>
  <c r="DJ46" i="13"/>
  <c r="DK46" i="13"/>
  <c r="DH47" i="13"/>
  <c r="DI47" i="13"/>
  <c r="DJ47" i="13"/>
  <c r="DK47" i="13"/>
  <c r="DH48" i="13"/>
  <c r="DI48" i="13"/>
  <c r="DJ48" i="13"/>
  <c r="DK48" i="13"/>
  <c r="DH49" i="13"/>
  <c r="DI49" i="13"/>
  <c r="DJ49" i="13"/>
  <c r="DK49" i="13"/>
  <c r="DH50" i="13"/>
  <c r="DI50" i="13"/>
  <c r="DJ50" i="13"/>
  <c r="DK50" i="13"/>
  <c r="DH51" i="13"/>
  <c r="DI51" i="13"/>
  <c r="DJ51" i="13"/>
  <c r="DK51" i="13"/>
  <c r="DH52" i="13"/>
  <c r="DI52" i="13"/>
  <c r="DJ52" i="13"/>
  <c r="DK52" i="13"/>
  <c r="DH53" i="13"/>
  <c r="DI53" i="13"/>
  <c r="DJ53" i="13"/>
  <c r="DK53" i="13"/>
  <c r="DH54" i="13"/>
  <c r="DI54" i="13"/>
  <c r="DJ54" i="13"/>
  <c r="DK54" i="13"/>
  <c r="DH55" i="13"/>
  <c r="DI55" i="13"/>
  <c r="DJ55" i="13"/>
  <c r="DK55" i="13"/>
  <c r="DH56" i="13"/>
  <c r="DI56" i="13"/>
  <c r="DJ56" i="13"/>
  <c r="DK56" i="13"/>
  <c r="DH57" i="13"/>
  <c r="DI57" i="13"/>
  <c r="DJ57" i="13"/>
  <c r="DK57" i="13"/>
  <c r="DH58" i="13"/>
  <c r="DI58" i="13"/>
  <c r="DJ58" i="13"/>
  <c r="DK58" i="13"/>
  <c r="DH59" i="13"/>
  <c r="DI59" i="13"/>
  <c r="DJ59" i="13"/>
  <c r="DK59" i="13"/>
  <c r="DH60" i="13"/>
  <c r="DI60" i="13"/>
  <c r="DJ60" i="13"/>
  <c r="DK60" i="13"/>
  <c r="DH61" i="13"/>
  <c r="DI61" i="13"/>
  <c r="DJ61" i="13"/>
  <c r="DK61" i="13"/>
  <c r="DH62" i="13"/>
  <c r="DI62" i="13"/>
  <c r="DJ62" i="13"/>
  <c r="DK62" i="13"/>
  <c r="DH63" i="13"/>
  <c r="DI63" i="13"/>
  <c r="DJ63" i="13"/>
  <c r="DK63" i="13"/>
  <c r="DH64" i="13"/>
  <c r="DI64" i="13"/>
  <c r="DJ64" i="13"/>
  <c r="DK64" i="13"/>
  <c r="DH65" i="13"/>
  <c r="DI65" i="13"/>
  <c r="DJ65" i="13"/>
  <c r="DK65" i="13"/>
  <c r="DH66" i="13"/>
  <c r="DI66" i="13"/>
  <c r="DJ66" i="13"/>
  <c r="DK66" i="13"/>
  <c r="DH67" i="13"/>
  <c r="DI67" i="13"/>
  <c r="DJ67" i="13"/>
  <c r="DK67" i="13"/>
  <c r="DH68" i="13"/>
  <c r="DI68" i="13"/>
  <c r="DJ68" i="13"/>
  <c r="DK68" i="13"/>
  <c r="DH69" i="13"/>
  <c r="DI69" i="13"/>
  <c r="DJ69" i="13"/>
  <c r="DK69" i="13"/>
  <c r="DH70" i="13"/>
  <c r="DI70" i="13"/>
  <c r="DJ70" i="13"/>
  <c r="DK70" i="13"/>
  <c r="DH71" i="13"/>
  <c r="DI71" i="13"/>
  <c r="DJ71" i="13"/>
  <c r="DK71" i="13"/>
  <c r="DH72" i="13"/>
  <c r="DI72" i="13"/>
  <c r="DJ72" i="13"/>
  <c r="DK72" i="13"/>
  <c r="DH73" i="13"/>
  <c r="DI73" i="13"/>
  <c r="DJ73" i="13"/>
  <c r="DK73" i="13"/>
  <c r="DH74" i="13"/>
  <c r="DI74" i="13"/>
  <c r="DJ74" i="13"/>
  <c r="DK74" i="13"/>
  <c r="DH75" i="13"/>
  <c r="DI75" i="13"/>
  <c r="DJ75" i="13"/>
  <c r="DK75" i="13"/>
  <c r="DH76" i="13"/>
  <c r="DI76" i="13"/>
  <c r="DJ76" i="13"/>
  <c r="DK76" i="13"/>
  <c r="DH77" i="13"/>
  <c r="DI77" i="13"/>
  <c r="DJ77" i="13"/>
  <c r="DK77" i="13"/>
  <c r="DH78" i="13"/>
  <c r="DI78" i="13"/>
  <c r="DJ78" i="13"/>
  <c r="DK78" i="13"/>
  <c r="DH79" i="13"/>
  <c r="DI79" i="13"/>
  <c r="DJ79" i="13"/>
  <c r="DK79" i="13"/>
  <c r="DH80" i="13"/>
  <c r="DI80" i="13"/>
  <c r="DJ80" i="13"/>
  <c r="DK80" i="13"/>
  <c r="DH81" i="13"/>
  <c r="DI81" i="13"/>
  <c r="DJ81" i="13"/>
  <c r="DK81" i="13"/>
  <c r="DH82" i="13"/>
  <c r="DI82" i="13"/>
  <c r="DJ82" i="13"/>
  <c r="DK82" i="13"/>
  <c r="DH83" i="13"/>
  <c r="DI83" i="13"/>
  <c r="DJ83" i="13"/>
  <c r="DK83" i="13"/>
  <c r="DH84" i="13"/>
  <c r="DI84" i="13"/>
  <c r="DJ84" i="13"/>
  <c r="DK84" i="13"/>
  <c r="DH85" i="13"/>
  <c r="DI85" i="13"/>
  <c r="DJ85" i="13"/>
  <c r="DK85" i="13"/>
  <c r="DH86" i="13"/>
  <c r="DI86" i="13"/>
  <c r="DJ86" i="13"/>
  <c r="DK86" i="13"/>
  <c r="DH87" i="13"/>
  <c r="DI87" i="13"/>
  <c r="DJ87" i="13"/>
  <c r="DK87" i="13"/>
  <c r="DH88" i="13"/>
  <c r="DI88" i="13"/>
  <c r="DJ88" i="13"/>
  <c r="DK88" i="13"/>
  <c r="DH89" i="13"/>
  <c r="DI89" i="13"/>
  <c r="DJ89" i="13"/>
  <c r="DK89" i="13"/>
  <c r="DH90" i="13"/>
  <c r="DI90" i="13"/>
  <c r="DJ90" i="13"/>
  <c r="DK90" i="13"/>
  <c r="DH91" i="13"/>
  <c r="DI91" i="13"/>
  <c r="DJ91" i="13"/>
  <c r="DK91" i="13"/>
  <c r="DH92" i="13"/>
  <c r="DI92" i="13"/>
  <c r="DJ92" i="13"/>
  <c r="DK92" i="13"/>
  <c r="DH93" i="13"/>
  <c r="DI93" i="13"/>
  <c r="DJ93" i="13"/>
  <c r="DK93" i="13"/>
  <c r="DH94" i="13"/>
  <c r="DI94" i="13"/>
  <c r="DJ94" i="13"/>
  <c r="DK94" i="13"/>
  <c r="DH95" i="13"/>
  <c r="DI95" i="13"/>
  <c r="DJ95" i="13"/>
  <c r="DK95" i="13"/>
  <c r="DH96" i="13"/>
  <c r="DI96" i="13"/>
  <c r="DJ96" i="13"/>
  <c r="DK96" i="13"/>
  <c r="DH97" i="13"/>
  <c r="DI97" i="13"/>
  <c r="DJ97" i="13"/>
  <c r="DK97" i="13"/>
  <c r="DH98" i="13"/>
  <c r="DI98" i="13"/>
  <c r="DJ98" i="13"/>
  <c r="DK98" i="13"/>
  <c r="DH99" i="13"/>
  <c r="DI99" i="13"/>
  <c r="DJ99" i="13"/>
  <c r="DK99" i="13"/>
  <c r="DH100" i="13"/>
  <c r="DI100" i="13"/>
  <c r="DJ100" i="13"/>
  <c r="DK100" i="13"/>
  <c r="DH101" i="13"/>
  <c r="DI101" i="13"/>
  <c r="DJ101" i="13"/>
  <c r="DK101" i="13"/>
  <c r="DH102" i="13"/>
  <c r="DI102" i="13"/>
  <c r="DJ102" i="13"/>
  <c r="DK102" i="13"/>
  <c r="DH103" i="13"/>
  <c r="DI103" i="13"/>
  <c r="DJ103" i="13"/>
  <c r="DK103" i="13"/>
  <c r="DH104" i="13"/>
  <c r="DI104" i="13"/>
  <c r="DJ104" i="13"/>
  <c r="DK104" i="13"/>
  <c r="DH105" i="13"/>
  <c r="DI105" i="13"/>
  <c r="DJ105" i="13"/>
  <c r="DK105" i="13"/>
  <c r="DH106" i="13"/>
  <c r="DI106" i="13"/>
  <c r="DJ106" i="13"/>
  <c r="DK106" i="13"/>
  <c r="DH107" i="13"/>
  <c r="DI107" i="13"/>
  <c r="DJ107" i="13"/>
  <c r="DK107" i="13"/>
  <c r="DH108" i="13"/>
  <c r="DI108" i="13"/>
  <c r="DJ108" i="13"/>
  <c r="DK108" i="13"/>
  <c r="DH109" i="13"/>
  <c r="DI109" i="13"/>
  <c r="DJ109" i="13"/>
  <c r="DK109" i="13"/>
  <c r="DH110" i="13"/>
  <c r="DI110" i="13"/>
  <c r="DJ110" i="13"/>
  <c r="DK110" i="13"/>
  <c r="DH111" i="13"/>
  <c r="DI111" i="13"/>
  <c r="DJ111" i="13"/>
  <c r="DK111" i="13"/>
  <c r="DH112" i="13"/>
  <c r="DI112" i="13"/>
  <c r="DJ112" i="13"/>
  <c r="DK112" i="13"/>
  <c r="DH113" i="13"/>
  <c r="DI113" i="13"/>
  <c r="DJ113" i="13"/>
  <c r="DK113" i="13"/>
  <c r="DH114" i="13"/>
  <c r="DI114" i="13"/>
  <c r="DJ114" i="13"/>
  <c r="DK114" i="13"/>
  <c r="DH115" i="13"/>
  <c r="DI115" i="13"/>
  <c r="DJ115" i="13"/>
  <c r="DK115" i="13"/>
  <c r="DH116" i="13"/>
  <c r="DI116" i="13"/>
  <c r="DJ116" i="13"/>
  <c r="DK116" i="13"/>
  <c r="DH117" i="13"/>
  <c r="DI117" i="13"/>
  <c r="DJ117" i="13"/>
  <c r="DK117" i="13"/>
  <c r="DH118" i="13"/>
  <c r="DI118" i="13"/>
  <c r="DJ118" i="13"/>
  <c r="DK118" i="13"/>
  <c r="DH119" i="13"/>
  <c r="DI119" i="13"/>
  <c r="DJ119" i="13"/>
  <c r="DK119" i="13"/>
  <c r="DH120" i="13"/>
  <c r="DI120" i="13"/>
  <c r="DJ120" i="13"/>
  <c r="DK120" i="13"/>
  <c r="DH121" i="13"/>
  <c r="DI121" i="13"/>
  <c r="DJ121" i="13"/>
  <c r="DK121" i="13"/>
  <c r="DH122" i="13"/>
  <c r="DI122" i="13"/>
  <c r="DJ122" i="13"/>
  <c r="DK122" i="13"/>
  <c r="DH123" i="13"/>
  <c r="DI123" i="13"/>
  <c r="DJ123" i="13"/>
  <c r="DK123" i="13"/>
  <c r="DH124" i="13"/>
  <c r="DI124" i="13"/>
  <c r="DJ124" i="13"/>
  <c r="DK124" i="13"/>
  <c r="DH125" i="13"/>
  <c r="DI125" i="13"/>
  <c r="DJ125" i="13"/>
  <c r="DK125" i="13"/>
  <c r="DH126" i="13"/>
  <c r="DI126" i="13"/>
  <c r="DJ126" i="13"/>
  <c r="DK126" i="13"/>
  <c r="DH127" i="13"/>
  <c r="DI127" i="13"/>
  <c r="DJ127" i="13"/>
  <c r="DK127" i="13"/>
  <c r="DH128" i="13"/>
  <c r="DI128" i="13"/>
  <c r="DJ128" i="13"/>
  <c r="DK128" i="13"/>
  <c r="DH129" i="13"/>
  <c r="DI129" i="13"/>
  <c r="DJ129" i="13"/>
  <c r="DK129" i="13"/>
  <c r="DH130" i="13"/>
  <c r="DI130" i="13"/>
  <c r="DJ130" i="13"/>
  <c r="DK130" i="13"/>
  <c r="DH131" i="13"/>
  <c r="DI131" i="13"/>
  <c r="DJ131" i="13"/>
  <c r="DK131" i="13"/>
  <c r="DH132" i="13"/>
  <c r="DI132" i="13"/>
  <c r="DJ132" i="13"/>
  <c r="DK132" i="13"/>
  <c r="DH133" i="13"/>
  <c r="DI133" i="13"/>
  <c r="DJ133" i="13"/>
  <c r="DK133" i="13"/>
  <c r="DH134" i="13"/>
  <c r="DI134" i="13"/>
  <c r="DJ134" i="13"/>
  <c r="DK134" i="13"/>
  <c r="DH135" i="13"/>
  <c r="DI135" i="13"/>
  <c r="DJ135" i="13"/>
  <c r="DK135" i="13"/>
  <c r="DH136" i="13"/>
  <c r="DI136" i="13"/>
  <c r="DJ136" i="13"/>
  <c r="DK136" i="13"/>
  <c r="DH137" i="13"/>
  <c r="DI137" i="13"/>
  <c r="DJ137" i="13"/>
  <c r="DK137" i="13"/>
  <c r="DH138" i="13"/>
  <c r="DI138" i="13"/>
  <c r="DJ138" i="13"/>
  <c r="DK138" i="13"/>
  <c r="DH139" i="13"/>
  <c r="DI139" i="13"/>
  <c r="DJ139" i="13"/>
  <c r="DK139" i="13"/>
  <c r="DH140" i="13"/>
  <c r="DI140" i="13"/>
  <c r="DJ140" i="13"/>
  <c r="DK140" i="13"/>
  <c r="DH141" i="13"/>
  <c r="DI141" i="13"/>
  <c r="DJ141" i="13"/>
  <c r="DK141" i="13"/>
  <c r="DH142" i="13"/>
  <c r="DI142" i="13"/>
  <c r="DJ142" i="13"/>
  <c r="DK142" i="13"/>
  <c r="DH143" i="13"/>
  <c r="DI143" i="13"/>
  <c r="DJ143" i="13"/>
  <c r="DK143" i="13"/>
  <c r="DH144" i="13"/>
  <c r="DI144" i="13"/>
  <c r="DJ144" i="13"/>
  <c r="DK144" i="13"/>
  <c r="DH145" i="13"/>
  <c r="DI145" i="13"/>
  <c r="DJ145" i="13"/>
  <c r="DK145" i="13"/>
  <c r="DH146" i="13"/>
  <c r="DI146" i="13"/>
  <c r="DJ146" i="13"/>
  <c r="DK146" i="13"/>
  <c r="DH147" i="13"/>
  <c r="DI147" i="13"/>
  <c r="DJ147" i="13"/>
  <c r="DK147" i="13"/>
  <c r="DH148" i="13"/>
  <c r="DI148" i="13"/>
  <c r="DJ148" i="13"/>
  <c r="DK148" i="13"/>
  <c r="DH149" i="13"/>
  <c r="DI149" i="13"/>
  <c r="DJ149" i="13"/>
  <c r="DK149" i="13"/>
  <c r="DH150" i="13"/>
  <c r="DI150" i="13"/>
  <c r="DJ150" i="13"/>
  <c r="DK150" i="13"/>
  <c r="DK5" i="13"/>
  <c r="DJ5" i="13"/>
  <c r="DI5" i="13"/>
  <c r="DH5" i="13"/>
  <c r="I91" i="4"/>
  <c r="F76" i="4"/>
  <c r="I72" i="4"/>
  <c r="F71" i="4" s="1"/>
  <c r="F55" i="4"/>
  <c r="I56" i="4" s="1"/>
  <c r="I50" i="4"/>
  <c r="F49" i="4" s="1"/>
  <c r="I47" i="4"/>
  <c r="F46" i="4" s="1"/>
  <c r="F39" i="4"/>
  <c r="F40" i="4"/>
  <c r="I34" i="4"/>
  <c r="F27" i="4"/>
  <c r="I22" i="4"/>
  <c r="I17" i="4"/>
  <c r="F11" i="4"/>
  <c r="F99" i="1" l="1"/>
  <c r="I144" i="1"/>
  <c r="F191" i="1"/>
  <c r="G159" i="1"/>
  <c r="F103" i="1"/>
  <c r="G161" i="1"/>
  <c r="F195" i="1"/>
  <c r="F177" i="1"/>
  <c r="F101" i="1"/>
  <c r="F108" i="1"/>
  <c r="I159" i="1"/>
  <c r="F202" i="1"/>
  <c r="F206" i="1" s="1"/>
  <c r="F193" i="1"/>
  <c r="F112" i="1"/>
  <c r="I161" i="1"/>
  <c r="D118" i="1"/>
  <c r="I139" i="1"/>
  <c r="F174" i="1"/>
  <c r="G70" i="1"/>
  <c r="G144" i="1"/>
  <c r="F176" i="1"/>
  <c r="D76" i="1"/>
  <c r="F100" i="1"/>
  <c r="F102" i="1"/>
  <c r="F104" i="1"/>
  <c r="F110" i="1"/>
  <c r="D117" i="1"/>
  <c r="E139" i="1"/>
  <c r="G139" i="1"/>
  <c r="E144" i="1"/>
  <c r="D151" i="1"/>
  <c r="G160" i="1"/>
  <c r="G162" i="1"/>
  <c r="I160" i="1"/>
  <c r="F172" i="1"/>
  <c r="F173" i="1"/>
  <c r="F175" i="1"/>
  <c r="F197" i="1"/>
  <c r="F190" i="1"/>
  <c r="F192" i="1"/>
  <c r="F194" i="1"/>
  <c r="F200" i="1"/>
  <c r="I41" i="4"/>
  <c r="F196" i="1" l="1"/>
  <c r="F198" i="1" s="1"/>
  <c r="F166" i="3" l="1"/>
  <c r="F170" i="3" s="1"/>
  <c r="F161" i="3"/>
  <c r="F159" i="3"/>
  <c r="F158" i="3"/>
  <c r="F157" i="3"/>
  <c r="F156" i="3"/>
  <c r="F155" i="3"/>
  <c r="F154" i="3"/>
  <c r="F194" i="2"/>
  <c r="F198" i="2" s="1"/>
  <c r="F189" i="2"/>
  <c r="F187" i="2"/>
  <c r="F186" i="2"/>
  <c r="F185" i="2"/>
  <c r="F184" i="2"/>
  <c r="F183" i="2"/>
  <c r="F182" i="2"/>
  <c r="D143" i="3"/>
  <c r="D110" i="3"/>
  <c r="D109" i="3"/>
  <c r="F104" i="3"/>
  <c r="F102" i="3"/>
  <c r="F96" i="3"/>
  <c r="F95" i="3"/>
  <c r="F94" i="3"/>
  <c r="F93" i="3"/>
  <c r="F92" i="3"/>
  <c r="F91" i="3"/>
  <c r="F89" i="3"/>
  <c r="G67" i="3"/>
  <c r="G65" i="3"/>
  <c r="G63" i="3"/>
  <c r="F172" i="2"/>
  <c r="F171" i="2"/>
  <c r="F170" i="2"/>
  <c r="F169" i="2"/>
  <c r="F168" i="2"/>
  <c r="F167" i="2"/>
  <c r="G157" i="2"/>
  <c r="G156" i="2"/>
  <c r="G155" i="2"/>
  <c r="G154" i="2"/>
  <c r="I156" i="2"/>
  <c r="I155" i="2"/>
  <c r="I154" i="2"/>
  <c r="D146" i="2"/>
  <c r="G139" i="2"/>
  <c r="I139" i="2"/>
  <c r="E139" i="2"/>
  <c r="I134" i="2"/>
  <c r="G134" i="2"/>
  <c r="E134" i="2"/>
  <c r="D113" i="2"/>
  <c r="D112" i="2"/>
  <c r="F107" i="2"/>
  <c r="F105" i="2"/>
  <c r="F99" i="2"/>
  <c r="F98" i="2"/>
  <c r="F97" i="2"/>
  <c r="F96" i="2"/>
  <c r="F95" i="2"/>
  <c r="F94" i="2"/>
  <c r="D72" i="2"/>
  <c r="G62" i="2"/>
  <c r="DL6" i="11"/>
  <c r="DM6" i="11"/>
  <c r="DN6" i="11"/>
  <c r="DO6" i="11"/>
  <c r="DL7" i="11"/>
  <c r="DM7" i="11"/>
  <c r="DN7" i="11"/>
  <c r="DO7" i="11"/>
  <c r="DL8" i="11"/>
  <c r="DM8" i="11"/>
  <c r="DN8" i="11"/>
  <c r="DO8" i="11"/>
  <c r="DL9" i="11"/>
  <c r="DM9" i="11"/>
  <c r="DN9" i="11"/>
  <c r="DO9" i="11"/>
  <c r="DL10" i="11"/>
  <c r="DM10" i="11"/>
  <c r="DN10" i="11"/>
  <c r="DO10" i="11"/>
  <c r="DL11" i="11"/>
  <c r="DM11" i="11"/>
  <c r="DN11" i="11"/>
  <c r="DO11" i="11"/>
  <c r="DL12" i="11"/>
  <c r="DM12" i="11"/>
  <c r="DN12" i="11"/>
  <c r="DO12" i="11"/>
  <c r="DL13" i="11"/>
  <c r="DM13" i="11"/>
  <c r="DN13" i="11"/>
  <c r="DO13" i="11"/>
  <c r="DL14" i="11"/>
  <c r="DM14" i="11"/>
  <c r="DN14" i="11"/>
  <c r="DO14" i="11"/>
  <c r="DL15" i="11"/>
  <c r="DM15" i="11"/>
  <c r="DN15" i="11"/>
  <c r="DO15" i="11"/>
  <c r="DL16" i="11"/>
  <c r="DM16" i="11"/>
  <c r="DN16" i="11"/>
  <c r="DO16" i="11"/>
  <c r="DL17" i="11"/>
  <c r="DM17" i="11"/>
  <c r="DN17" i="11"/>
  <c r="DO17" i="11"/>
  <c r="DL18" i="11"/>
  <c r="DM18" i="11"/>
  <c r="DN18" i="11"/>
  <c r="DO18" i="11"/>
  <c r="DL19" i="11"/>
  <c r="DM19" i="11"/>
  <c r="DN19" i="11"/>
  <c r="DO19" i="11"/>
  <c r="DL20" i="11"/>
  <c r="DM20" i="11"/>
  <c r="DN20" i="11"/>
  <c r="DO20" i="11"/>
  <c r="DL21" i="11"/>
  <c r="DM21" i="11"/>
  <c r="DN21" i="11"/>
  <c r="DO21" i="11"/>
  <c r="DL22" i="11"/>
  <c r="DM22" i="11"/>
  <c r="DN22" i="11"/>
  <c r="DO22" i="11"/>
  <c r="DL23" i="11"/>
  <c r="DM23" i="11"/>
  <c r="DN23" i="11"/>
  <c r="DO23" i="11"/>
  <c r="DL24" i="11"/>
  <c r="DM24" i="11"/>
  <c r="DN24" i="11"/>
  <c r="DO24" i="11"/>
  <c r="DM25" i="11"/>
  <c r="DN25" i="11"/>
  <c r="DO25" i="11"/>
  <c r="DL26" i="11"/>
  <c r="DM26" i="11"/>
  <c r="DN26" i="11"/>
  <c r="DO26" i="11"/>
  <c r="DL27" i="11"/>
  <c r="DM27" i="11"/>
  <c r="DN27" i="11"/>
  <c r="DO27" i="11"/>
  <c r="DL28" i="11"/>
  <c r="DM28" i="11"/>
  <c r="DN28" i="11"/>
  <c r="DO28" i="11"/>
  <c r="DL29" i="11"/>
  <c r="DM29" i="11"/>
  <c r="DN29" i="11"/>
  <c r="DO29" i="11"/>
  <c r="DL30" i="11"/>
  <c r="DM30" i="11"/>
  <c r="DN30" i="11"/>
  <c r="DO30" i="11"/>
  <c r="DL31" i="11"/>
  <c r="DM31" i="11"/>
  <c r="DN31" i="11"/>
  <c r="DO31" i="11"/>
  <c r="DL32" i="11"/>
  <c r="DM32" i="11"/>
  <c r="DN32" i="11"/>
  <c r="DO32" i="11"/>
  <c r="DL33" i="11"/>
  <c r="DM33" i="11"/>
  <c r="DN33" i="11"/>
  <c r="DO33" i="11"/>
  <c r="DL34" i="11"/>
  <c r="DM34" i="11"/>
  <c r="DN34" i="11"/>
  <c r="DO34" i="11"/>
  <c r="DL35" i="11"/>
  <c r="DM35" i="11"/>
  <c r="DN35" i="11"/>
  <c r="DO35" i="11"/>
  <c r="DL36" i="11"/>
  <c r="DM36" i="11"/>
  <c r="DN36" i="11"/>
  <c r="DO36" i="11"/>
  <c r="DL37" i="11"/>
  <c r="DM37" i="11"/>
  <c r="DN37" i="11"/>
  <c r="DO37" i="11"/>
  <c r="DL38" i="11"/>
  <c r="DM38" i="11"/>
  <c r="DN38" i="11"/>
  <c r="DO38" i="11"/>
  <c r="DL39" i="11"/>
  <c r="DM39" i="11"/>
  <c r="DN39" i="11"/>
  <c r="DO39" i="11"/>
  <c r="DL40" i="11"/>
  <c r="DM40" i="11"/>
  <c r="DN40" i="11"/>
  <c r="DO40" i="11"/>
  <c r="DL41" i="11"/>
  <c r="DM41" i="11"/>
  <c r="DN41" i="11"/>
  <c r="DO41" i="11"/>
  <c r="DL42" i="11"/>
  <c r="DM42" i="11"/>
  <c r="DN42" i="11"/>
  <c r="DO42" i="11"/>
  <c r="DL43" i="11"/>
  <c r="DM43" i="11"/>
  <c r="DN43" i="11"/>
  <c r="DO43" i="11"/>
  <c r="DL44" i="11"/>
  <c r="DM44" i="11"/>
  <c r="DN44" i="11"/>
  <c r="DO44" i="11"/>
  <c r="DL45" i="11"/>
  <c r="DM45" i="11"/>
  <c r="DN45" i="11"/>
  <c r="DO45" i="11"/>
  <c r="DL46" i="11"/>
  <c r="DM46" i="11"/>
  <c r="DN46" i="11"/>
  <c r="DO46" i="11"/>
  <c r="DL47" i="11"/>
  <c r="DM47" i="11"/>
  <c r="DN47" i="11"/>
  <c r="DO47" i="11"/>
  <c r="DL48" i="11"/>
  <c r="DM48" i="11"/>
  <c r="DN48" i="11"/>
  <c r="DO48" i="11"/>
  <c r="DL49" i="11"/>
  <c r="DM49" i="11"/>
  <c r="DN49" i="11"/>
  <c r="DO49" i="11"/>
  <c r="DL50" i="11"/>
  <c r="DM50" i="11"/>
  <c r="DN50" i="11"/>
  <c r="DO50" i="11"/>
  <c r="DL51" i="11"/>
  <c r="DM51" i="11"/>
  <c r="DN51" i="11"/>
  <c r="DO51" i="11"/>
  <c r="DL52" i="11"/>
  <c r="DM52" i="11"/>
  <c r="DN52" i="11"/>
  <c r="DO52" i="11"/>
  <c r="DL53" i="11"/>
  <c r="DM53" i="11"/>
  <c r="DN53" i="11"/>
  <c r="DO53" i="11"/>
  <c r="DL54" i="11"/>
  <c r="DM54" i="11"/>
  <c r="DN54" i="11"/>
  <c r="DO54" i="11"/>
  <c r="DL55" i="11"/>
  <c r="DM55" i="11"/>
  <c r="DN55" i="11"/>
  <c r="DO55" i="11"/>
  <c r="DL56" i="11"/>
  <c r="DM56" i="11"/>
  <c r="DN56" i="11"/>
  <c r="DO56" i="11"/>
  <c r="DL57" i="11"/>
  <c r="DM57" i="11"/>
  <c r="DN57" i="11"/>
  <c r="DO57" i="11"/>
  <c r="DL58" i="11"/>
  <c r="DM58" i="11"/>
  <c r="DN58" i="11"/>
  <c r="DO58" i="11"/>
  <c r="DL59" i="11"/>
  <c r="DM59" i="11"/>
  <c r="DN59" i="11"/>
  <c r="DO59" i="11"/>
  <c r="DL60" i="11"/>
  <c r="DM60" i="11"/>
  <c r="DN60" i="11"/>
  <c r="DO60" i="11"/>
  <c r="DL61" i="11"/>
  <c r="DM61" i="11"/>
  <c r="DN61" i="11"/>
  <c r="DO61" i="11"/>
  <c r="DL62" i="11"/>
  <c r="DM62" i="11"/>
  <c r="DN62" i="11"/>
  <c r="DO62" i="11"/>
  <c r="DL63" i="11"/>
  <c r="DM63" i="11"/>
  <c r="DN63" i="11"/>
  <c r="DO63" i="11"/>
  <c r="DL64" i="11"/>
  <c r="DM64" i="11"/>
  <c r="DN64" i="11"/>
  <c r="DO64" i="11"/>
  <c r="DL65" i="11"/>
  <c r="DM65" i="11"/>
  <c r="DN65" i="11"/>
  <c r="DO65" i="11"/>
  <c r="DL66" i="11"/>
  <c r="DM66" i="11"/>
  <c r="DN66" i="11"/>
  <c r="DO66" i="11"/>
  <c r="DL67" i="11"/>
  <c r="DM67" i="11"/>
  <c r="DN67" i="11"/>
  <c r="DO67" i="11"/>
  <c r="DL68" i="11"/>
  <c r="DM68" i="11"/>
  <c r="DN68" i="11"/>
  <c r="DO68" i="11"/>
  <c r="DL69" i="11"/>
  <c r="DM69" i="11"/>
  <c r="DN69" i="11"/>
  <c r="DO69" i="11"/>
  <c r="DL70" i="11"/>
  <c r="DM70" i="11"/>
  <c r="DN70" i="11"/>
  <c r="DO70" i="11"/>
  <c r="DL71" i="11"/>
  <c r="DM71" i="11"/>
  <c r="DN71" i="11"/>
  <c r="DO71" i="11"/>
  <c r="DL72" i="11"/>
  <c r="DM72" i="11"/>
  <c r="DN72" i="11"/>
  <c r="DO72" i="11"/>
  <c r="DL73" i="11"/>
  <c r="DM73" i="11"/>
  <c r="DN73" i="11"/>
  <c r="DO73" i="11"/>
  <c r="DL74" i="11"/>
  <c r="DM74" i="11"/>
  <c r="DN74" i="11"/>
  <c r="DO74" i="11"/>
  <c r="DL75" i="11"/>
  <c r="DM75" i="11"/>
  <c r="DN75" i="11"/>
  <c r="DO75" i="11"/>
  <c r="DL76" i="11"/>
  <c r="DM76" i="11"/>
  <c r="DN76" i="11"/>
  <c r="DO76" i="11"/>
  <c r="DL77" i="11"/>
  <c r="DM77" i="11"/>
  <c r="DN77" i="11"/>
  <c r="DO77" i="11"/>
  <c r="DL78" i="11"/>
  <c r="DM78" i="11"/>
  <c r="DN78" i="11"/>
  <c r="DO78" i="11"/>
  <c r="DL79" i="11"/>
  <c r="DM79" i="11"/>
  <c r="DN79" i="11"/>
  <c r="DO79" i="11"/>
  <c r="DL80" i="11"/>
  <c r="DM80" i="11"/>
  <c r="DN80" i="11"/>
  <c r="DO80" i="11"/>
  <c r="DL81" i="11"/>
  <c r="DM81" i="11"/>
  <c r="DN81" i="11"/>
  <c r="DO81" i="11"/>
  <c r="DL82" i="11"/>
  <c r="DM82" i="11"/>
  <c r="DN82" i="11"/>
  <c r="DO82" i="11"/>
  <c r="DL83" i="11"/>
  <c r="DM83" i="11"/>
  <c r="DN83" i="11"/>
  <c r="DO83" i="11"/>
  <c r="DL84" i="11"/>
  <c r="DM84" i="11"/>
  <c r="DN84" i="11"/>
  <c r="DO84" i="11"/>
  <c r="DL85" i="11"/>
  <c r="DM85" i="11"/>
  <c r="DN85" i="11"/>
  <c r="DO85" i="11"/>
  <c r="DL86" i="11"/>
  <c r="DM86" i="11"/>
  <c r="DN86" i="11"/>
  <c r="DO86" i="11"/>
  <c r="DL87" i="11"/>
  <c r="DM87" i="11"/>
  <c r="DN87" i="11"/>
  <c r="DO87" i="11"/>
  <c r="DL88" i="11"/>
  <c r="DM88" i="11"/>
  <c r="DN88" i="11"/>
  <c r="DO88" i="11"/>
  <c r="DL89" i="11"/>
  <c r="DM89" i="11"/>
  <c r="DN89" i="11"/>
  <c r="DO89" i="11"/>
  <c r="DL90" i="11"/>
  <c r="DM90" i="11"/>
  <c r="DN90" i="11"/>
  <c r="DO90" i="11"/>
  <c r="DL91" i="11"/>
  <c r="DM91" i="11"/>
  <c r="DN91" i="11"/>
  <c r="DO91" i="11"/>
  <c r="DL92" i="11"/>
  <c r="DM92" i="11"/>
  <c r="DN92" i="11"/>
  <c r="DO92" i="11"/>
  <c r="DL93" i="11"/>
  <c r="DM93" i="11"/>
  <c r="DN93" i="11"/>
  <c r="DO93" i="11"/>
  <c r="DL94" i="11"/>
  <c r="DM94" i="11"/>
  <c r="DN94" i="11"/>
  <c r="DO94" i="11"/>
  <c r="DL95" i="11"/>
  <c r="DM95" i="11"/>
  <c r="DN95" i="11"/>
  <c r="DO95" i="11"/>
  <c r="DL96" i="11"/>
  <c r="DM96" i="11"/>
  <c r="DN96" i="11"/>
  <c r="DO96" i="11"/>
  <c r="DL97" i="11"/>
  <c r="DM97" i="11"/>
  <c r="DN97" i="11"/>
  <c r="DO97" i="11"/>
  <c r="DL98" i="11"/>
  <c r="DM98" i="11"/>
  <c r="DN98" i="11"/>
  <c r="DO98" i="11"/>
  <c r="DL99" i="11"/>
  <c r="DM99" i="11"/>
  <c r="DN99" i="11"/>
  <c r="DO99" i="11"/>
  <c r="DL100" i="11"/>
  <c r="DM100" i="11"/>
  <c r="DN100" i="11"/>
  <c r="DO100" i="11"/>
  <c r="DL101" i="11"/>
  <c r="DM101" i="11"/>
  <c r="DN101" i="11"/>
  <c r="DO101" i="11"/>
  <c r="DL102" i="11"/>
  <c r="DM102" i="11"/>
  <c r="DN102" i="11"/>
  <c r="DO102" i="11"/>
  <c r="DL103" i="11"/>
  <c r="DM103" i="11"/>
  <c r="DN103" i="11"/>
  <c r="DO103" i="11"/>
  <c r="DL104" i="11"/>
  <c r="DM104" i="11"/>
  <c r="DN104" i="11"/>
  <c r="DO104" i="11"/>
  <c r="DL105" i="11"/>
  <c r="DM105" i="11"/>
  <c r="DN105" i="11"/>
  <c r="DO105" i="11"/>
  <c r="DL106" i="11"/>
  <c r="DM106" i="11"/>
  <c r="DN106" i="11"/>
  <c r="DO106" i="11"/>
  <c r="DL107" i="11"/>
  <c r="DM107" i="11"/>
  <c r="DN107" i="11"/>
  <c r="DO107" i="11"/>
  <c r="DL108" i="11"/>
  <c r="DM108" i="11"/>
  <c r="DN108" i="11"/>
  <c r="DO108" i="11"/>
  <c r="DL109" i="11"/>
  <c r="DM109" i="11"/>
  <c r="DN109" i="11"/>
  <c r="DO109" i="11"/>
  <c r="DL110" i="11"/>
  <c r="DM110" i="11"/>
  <c r="DN110" i="11"/>
  <c r="DO110" i="11"/>
  <c r="DL111" i="11"/>
  <c r="DM111" i="11"/>
  <c r="DN111" i="11"/>
  <c r="DO111" i="11"/>
  <c r="DL112" i="11"/>
  <c r="DM112" i="11"/>
  <c r="DN112" i="11"/>
  <c r="DO112" i="11"/>
  <c r="DL113" i="11"/>
  <c r="DM113" i="11"/>
  <c r="DN113" i="11"/>
  <c r="DO113" i="11"/>
  <c r="DL114" i="11"/>
  <c r="DM114" i="11"/>
  <c r="DN114" i="11"/>
  <c r="DO114" i="11"/>
  <c r="DL115" i="11"/>
  <c r="DM115" i="11"/>
  <c r="DN115" i="11"/>
  <c r="DO115" i="11"/>
  <c r="DL116" i="11"/>
  <c r="DM116" i="11"/>
  <c r="DN116" i="11"/>
  <c r="DO116" i="11"/>
  <c r="DL117" i="11"/>
  <c r="DM117" i="11"/>
  <c r="DN117" i="11"/>
  <c r="DO117" i="11"/>
  <c r="DL118" i="11"/>
  <c r="DM118" i="11"/>
  <c r="DN118" i="11"/>
  <c r="DO118" i="11"/>
  <c r="DL119" i="11"/>
  <c r="DM119" i="11"/>
  <c r="DN119" i="11"/>
  <c r="DO119" i="11"/>
  <c r="DL120" i="11"/>
  <c r="DM120" i="11"/>
  <c r="DN120" i="11"/>
  <c r="DO120" i="11"/>
  <c r="DL121" i="11"/>
  <c r="DM121" i="11"/>
  <c r="DN121" i="11"/>
  <c r="DO121" i="11"/>
  <c r="DL122" i="11"/>
  <c r="DM122" i="11"/>
  <c r="DN122" i="11"/>
  <c r="DO122" i="11"/>
  <c r="DL123" i="11"/>
  <c r="DM123" i="11"/>
  <c r="DN123" i="11"/>
  <c r="DO123" i="11"/>
  <c r="DL124" i="11"/>
  <c r="DM124" i="11"/>
  <c r="DN124" i="11"/>
  <c r="DO124" i="11"/>
  <c r="DL125" i="11"/>
  <c r="DM125" i="11"/>
  <c r="DN125" i="11"/>
  <c r="DO125" i="11"/>
  <c r="DL126" i="11"/>
  <c r="DM126" i="11"/>
  <c r="DN126" i="11"/>
  <c r="DO126" i="11"/>
  <c r="DL127" i="11"/>
  <c r="DM127" i="11"/>
  <c r="DN127" i="11"/>
  <c r="DO127" i="11"/>
  <c r="DL128" i="11"/>
  <c r="DM128" i="11"/>
  <c r="DN128" i="11"/>
  <c r="DO128" i="11"/>
  <c r="DL129" i="11"/>
  <c r="DM129" i="11"/>
  <c r="DN129" i="11"/>
  <c r="DO129" i="11"/>
  <c r="DL130" i="11"/>
  <c r="DM130" i="11"/>
  <c r="DN130" i="11"/>
  <c r="DO130" i="11"/>
  <c r="DL131" i="11"/>
  <c r="DM131" i="11"/>
  <c r="DN131" i="11"/>
  <c r="DO131" i="11"/>
  <c r="DL132" i="11"/>
  <c r="DM132" i="11"/>
  <c r="DN132" i="11"/>
  <c r="DO132" i="11"/>
  <c r="DL133" i="11"/>
  <c r="DM133" i="11"/>
  <c r="DN133" i="11"/>
  <c r="DO133" i="11"/>
  <c r="DL134" i="11"/>
  <c r="DM134" i="11"/>
  <c r="DN134" i="11"/>
  <c r="DO134" i="11"/>
  <c r="DL135" i="11"/>
  <c r="DM135" i="11"/>
  <c r="DN135" i="11"/>
  <c r="DO135" i="11"/>
  <c r="DL136" i="11"/>
  <c r="DM136" i="11"/>
  <c r="DN136" i="11"/>
  <c r="DO136" i="11"/>
  <c r="DL137" i="11"/>
  <c r="DM137" i="11"/>
  <c r="DN137" i="11"/>
  <c r="DO137" i="11"/>
  <c r="DL138" i="11"/>
  <c r="DM138" i="11"/>
  <c r="DN138" i="11"/>
  <c r="DO138" i="11"/>
  <c r="DL139" i="11"/>
  <c r="DM139" i="11"/>
  <c r="DN139" i="11"/>
  <c r="DO139" i="11"/>
  <c r="DL140" i="11"/>
  <c r="DM140" i="11"/>
  <c r="DN140" i="11"/>
  <c r="DO140" i="11"/>
  <c r="DL141" i="11"/>
  <c r="DM141" i="11"/>
  <c r="DN141" i="11"/>
  <c r="DO141" i="11"/>
  <c r="DL142" i="11"/>
  <c r="DM142" i="11"/>
  <c r="DN142" i="11"/>
  <c r="DO142" i="11"/>
  <c r="DL143" i="11"/>
  <c r="DM143" i="11"/>
  <c r="DN143" i="11"/>
  <c r="DO143" i="11"/>
  <c r="DL144" i="11"/>
  <c r="DM144" i="11"/>
  <c r="DN144" i="11"/>
  <c r="DO144" i="11"/>
  <c r="DL145" i="11"/>
  <c r="DM145" i="11"/>
  <c r="DN145" i="11"/>
  <c r="DO145" i="11"/>
  <c r="DL146" i="11"/>
  <c r="DM146" i="11"/>
  <c r="DN146" i="11"/>
  <c r="DO146" i="11"/>
  <c r="DL147" i="11"/>
  <c r="DM147" i="11"/>
  <c r="DN147" i="11"/>
  <c r="DO147" i="11"/>
  <c r="DL148" i="11"/>
  <c r="DM148" i="11"/>
  <c r="DN148" i="11"/>
  <c r="DO148" i="11"/>
  <c r="DL149" i="11"/>
  <c r="DM149" i="11"/>
  <c r="DN149" i="11"/>
  <c r="DO149" i="11"/>
  <c r="DL150" i="11"/>
  <c r="DM150" i="11"/>
  <c r="DN150" i="11"/>
  <c r="DO150" i="11"/>
  <c r="DL151" i="11"/>
  <c r="DM151" i="11"/>
  <c r="DN151" i="11"/>
  <c r="DO151" i="11"/>
  <c r="DL152" i="11"/>
  <c r="DM152" i="11"/>
  <c r="DN152" i="11"/>
  <c r="DO152" i="11"/>
  <c r="DL153" i="11"/>
  <c r="DM153" i="11"/>
  <c r="DN153" i="11"/>
  <c r="DO153" i="11"/>
  <c r="DL154" i="11"/>
  <c r="DM154" i="11"/>
  <c r="DN154" i="11"/>
  <c r="DO154" i="11"/>
  <c r="DL155" i="11"/>
  <c r="DM155" i="11"/>
  <c r="DN155" i="11"/>
  <c r="DO155" i="11"/>
  <c r="DL156" i="11"/>
  <c r="DM156" i="11"/>
  <c r="DN156" i="11"/>
  <c r="DO156" i="11"/>
  <c r="DL157" i="11"/>
  <c r="DM157" i="11"/>
  <c r="DN157" i="11"/>
  <c r="DO157" i="11"/>
  <c r="DL158" i="11"/>
  <c r="DM158" i="11"/>
  <c r="DN158" i="11"/>
  <c r="DO158" i="11"/>
  <c r="DL159" i="11"/>
  <c r="DM159" i="11"/>
  <c r="DN159" i="11"/>
  <c r="DO159" i="11"/>
  <c r="DL160" i="11"/>
  <c r="DM160" i="11"/>
  <c r="DN160" i="11"/>
  <c r="DO160" i="11"/>
  <c r="DL161" i="11"/>
  <c r="DM161" i="11"/>
  <c r="DN161" i="11"/>
  <c r="DO161" i="11"/>
  <c r="DL162" i="11"/>
  <c r="DM162" i="11"/>
  <c r="DN162" i="11"/>
  <c r="DO162" i="11"/>
  <c r="DL163" i="11"/>
  <c r="DM163" i="11"/>
  <c r="DN163" i="11"/>
  <c r="DO163" i="11"/>
  <c r="DL164" i="11"/>
  <c r="DM164" i="11"/>
  <c r="DN164" i="11"/>
  <c r="DO164" i="11"/>
  <c r="DL165" i="11"/>
  <c r="DM165" i="11"/>
  <c r="DN165" i="11"/>
  <c r="DO165" i="11"/>
  <c r="DL166" i="11"/>
  <c r="DM166" i="11"/>
  <c r="DN166" i="11"/>
  <c r="DO166" i="11"/>
  <c r="DL167" i="11"/>
  <c r="DM167" i="11"/>
  <c r="DN167" i="11"/>
  <c r="DO167" i="11"/>
  <c r="DL168" i="11"/>
  <c r="DM168" i="11"/>
  <c r="DN168" i="11"/>
  <c r="DO168" i="11"/>
  <c r="DL169" i="11"/>
  <c r="DM169" i="11"/>
  <c r="DN169" i="11"/>
  <c r="DO169" i="11"/>
  <c r="DL170" i="11"/>
  <c r="DM170" i="11"/>
  <c r="DN170" i="11"/>
  <c r="DO170" i="11"/>
  <c r="DL171" i="11"/>
  <c r="DM171" i="11"/>
  <c r="DN171" i="11"/>
  <c r="DO171" i="11"/>
  <c r="DL172" i="11"/>
  <c r="DM172" i="11"/>
  <c r="DN172" i="11"/>
  <c r="DO172" i="11"/>
  <c r="DL173" i="11"/>
  <c r="DM173" i="11"/>
  <c r="DN173" i="11"/>
  <c r="DO173" i="11"/>
  <c r="DL174" i="11"/>
  <c r="DM174" i="11"/>
  <c r="DN174" i="11"/>
  <c r="DO174" i="11"/>
  <c r="DL175" i="11"/>
  <c r="DM175" i="11"/>
  <c r="DN175" i="11"/>
  <c r="DO175" i="11"/>
  <c r="DL176" i="11"/>
  <c r="DM176" i="11"/>
  <c r="DN176" i="11"/>
  <c r="DO176" i="11"/>
  <c r="DL177" i="11"/>
  <c r="DM177" i="11"/>
  <c r="DN177" i="11"/>
  <c r="DO177" i="11"/>
  <c r="DL178" i="11"/>
  <c r="DM178" i="11"/>
  <c r="DN178" i="11"/>
  <c r="DO178" i="11"/>
  <c r="DL179" i="11"/>
  <c r="DM179" i="11"/>
  <c r="DN179" i="11"/>
  <c r="DO179" i="11"/>
  <c r="DL180" i="11"/>
  <c r="DM180" i="11"/>
  <c r="DN180" i="11"/>
  <c r="DO180" i="11"/>
  <c r="DL181" i="11"/>
  <c r="DM181" i="11"/>
  <c r="DN181" i="11"/>
  <c r="DO181" i="11"/>
  <c r="DL182" i="11"/>
  <c r="DM182" i="11"/>
  <c r="DN182" i="11"/>
  <c r="DO182" i="11"/>
  <c r="DL183" i="11"/>
  <c r="DM183" i="11"/>
  <c r="DN183" i="11"/>
  <c r="DO183" i="11"/>
  <c r="DL184" i="11"/>
  <c r="DM184" i="11"/>
  <c r="DN184" i="11"/>
  <c r="DO184" i="11"/>
  <c r="DL185" i="11"/>
  <c r="DM185" i="11"/>
  <c r="DN185" i="11"/>
  <c r="DO185" i="11"/>
  <c r="DL186" i="11"/>
  <c r="DM186" i="11"/>
  <c r="DN186" i="11"/>
  <c r="DO186" i="11"/>
  <c r="DL187" i="11"/>
  <c r="DM187" i="11"/>
  <c r="DN187" i="11"/>
  <c r="DO187" i="11"/>
  <c r="DL188" i="11"/>
  <c r="DM188" i="11"/>
  <c r="DN188" i="11"/>
  <c r="DO188" i="11"/>
  <c r="DL189" i="11"/>
  <c r="DM189" i="11"/>
  <c r="DN189" i="11"/>
  <c r="DO189" i="11"/>
  <c r="DL190" i="11"/>
  <c r="DM190" i="11"/>
  <c r="DN190" i="11"/>
  <c r="DO190" i="11"/>
  <c r="DL191" i="11"/>
  <c r="DM191" i="11"/>
  <c r="DN191" i="11"/>
  <c r="DO191" i="11"/>
  <c r="DL192" i="11"/>
  <c r="DM192" i="11"/>
  <c r="DN192" i="11"/>
  <c r="DO192" i="11"/>
  <c r="DL193" i="11"/>
  <c r="DM193" i="11"/>
  <c r="DN193" i="11"/>
  <c r="DO193" i="11"/>
  <c r="DL194" i="11"/>
  <c r="DM194" i="11"/>
  <c r="DN194" i="11"/>
  <c r="DO194" i="11"/>
  <c r="DL195" i="11"/>
  <c r="DM195" i="11"/>
  <c r="DN195" i="11"/>
  <c r="DO195" i="11"/>
  <c r="DL196" i="11"/>
  <c r="DM196" i="11"/>
  <c r="DN196" i="11"/>
  <c r="DO196" i="11"/>
  <c r="DL197" i="11"/>
  <c r="DM197" i="11"/>
  <c r="DN197" i="11"/>
  <c r="DO197" i="11"/>
  <c r="DL198" i="11"/>
  <c r="DM198" i="11"/>
  <c r="DN198" i="11"/>
  <c r="DO198" i="11"/>
  <c r="DL199" i="11"/>
  <c r="DM199" i="11"/>
  <c r="DN199" i="11"/>
  <c r="DO199" i="11"/>
  <c r="DL200" i="11"/>
  <c r="DM200" i="11"/>
  <c r="DN200" i="11"/>
  <c r="DO200" i="11"/>
  <c r="DL201" i="11"/>
  <c r="DM201" i="11"/>
  <c r="DN201" i="11"/>
  <c r="DO201" i="11"/>
  <c r="DL202" i="11"/>
  <c r="DM202" i="11"/>
  <c r="DN202" i="11"/>
  <c r="DO202" i="11"/>
  <c r="DL203" i="11"/>
  <c r="DM203" i="11"/>
  <c r="DN203" i="11"/>
  <c r="DO203" i="11"/>
  <c r="DL204" i="11"/>
  <c r="DM204" i="11"/>
  <c r="DN204" i="11"/>
  <c r="DO204" i="11"/>
  <c r="DL205" i="11"/>
  <c r="DM205" i="11"/>
  <c r="DN205" i="11"/>
  <c r="DO205" i="11"/>
  <c r="DL206" i="11"/>
  <c r="DM206" i="11"/>
  <c r="DN206" i="11"/>
  <c r="DO206" i="11"/>
  <c r="DL207" i="11"/>
  <c r="DM207" i="11"/>
  <c r="DN207" i="11"/>
  <c r="DO207" i="11"/>
  <c r="DL208" i="11"/>
  <c r="DM208" i="11"/>
  <c r="DN208" i="11"/>
  <c r="DO208" i="11"/>
  <c r="DL209" i="11"/>
  <c r="DM209" i="11"/>
  <c r="DN209" i="11"/>
  <c r="DO209" i="11"/>
  <c r="DL210" i="11"/>
  <c r="DM210" i="11"/>
  <c r="DN210" i="11"/>
  <c r="DO210" i="11"/>
  <c r="DL211" i="11"/>
  <c r="DM211" i="11"/>
  <c r="DN211" i="11"/>
  <c r="DO211" i="11"/>
  <c r="DL212" i="11"/>
  <c r="DM212" i="11"/>
  <c r="DN212" i="11"/>
  <c r="DO212" i="11"/>
  <c r="DL213" i="11"/>
  <c r="DM213" i="11"/>
  <c r="DN213" i="11"/>
  <c r="DO213" i="11"/>
  <c r="DL214" i="11"/>
  <c r="DM214" i="11"/>
  <c r="DN214" i="11"/>
  <c r="DO214" i="11"/>
  <c r="DL215" i="11"/>
  <c r="DM215" i="11"/>
  <c r="DN215" i="11"/>
  <c r="DO215" i="11"/>
  <c r="DL216" i="11"/>
  <c r="DM216" i="11"/>
  <c r="DN216" i="11"/>
  <c r="DO216" i="11"/>
  <c r="DL217" i="11"/>
  <c r="DM217" i="11"/>
  <c r="DN217" i="11"/>
  <c r="DO217" i="11"/>
  <c r="DL218" i="11"/>
  <c r="DM218" i="11"/>
  <c r="DN218" i="11"/>
  <c r="DO218" i="11"/>
  <c r="DL219" i="11"/>
  <c r="DM219" i="11"/>
  <c r="DN219" i="11"/>
  <c r="DO219" i="11"/>
  <c r="DL220" i="11"/>
  <c r="DM220" i="11"/>
  <c r="DN220" i="11"/>
  <c r="DO220" i="11"/>
  <c r="DL221" i="11"/>
  <c r="DM221" i="11"/>
  <c r="DN221" i="11"/>
  <c r="DO221" i="11"/>
  <c r="DL222" i="11"/>
  <c r="DM222" i="11"/>
  <c r="DN222" i="11"/>
  <c r="DO222" i="11"/>
  <c r="DL223" i="11"/>
  <c r="DM223" i="11"/>
  <c r="DN223" i="11"/>
  <c r="DO223" i="11"/>
  <c r="DL224" i="11"/>
  <c r="DM224" i="11"/>
  <c r="DN224" i="11"/>
  <c r="DO224" i="11"/>
  <c r="DL225" i="11"/>
  <c r="DM225" i="11"/>
  <c r="DN225" i="11"/>
  <c r="DO225" i="11"/>
  <c r="DL226" i="11"/>
  <c r="DM226" i="11"/>
  <c r="DN226" i="11"/>
  <c r="DO226" i="11"/>
  <c r="DL227" i="11"/>
  <c r="DM227" i="11"/>
  <c r="DN227" i="11"/>
  <c r="DO227" i="11"/>
  <c r="DL228" i="11"/>
  <c r="DM228" i="11"/>
  <c r="DN228" i="11"/>
  <c r="DO228" i="11"/>
  <c r="DL229" i="11"/>
  <c r="DM229" i="11"/>
  <c r="DN229" i="11"/>
  <c r="DO229" i="11"/>
  <c r="DL230" i="11"/>
  <c r="DM230" i="11"/>
  <c r="DN230" i="11"/>
  <c r="DO230" i="11"/>
  <c r="DL231" i="11"/>
  <c r="DM231" i="11"/>
  <c r="DN231" i="11"/>
  <c r="DO231" i="11"/>
  <c r="DL232" i="11"/>
  <c r="DM232" i="11"/>
  <c r="DN232" i="11"/>
  <c r="DO232" i="11"/>
  <c r="DL233" i="11"/>
  <c r="DM233" i="11"/>
  <c r="DN233" i="11"/>
  <c r="DO233" i="11"/>
  <c r="DL234" i="11"/>
  <c r="DM234" i="11"/>
  <c r="DN234" i="11"/>
  <c r="DO234" i="11"/>
  <c r="DL235" i="11"/>
  <c r="DM235" i="11"/>
  <c r="DN235" i="11"/>
  <c r="DO235" i="11"/>
  <c r="DL236" i="11"/>
  <c r="DM236" i="11"/>
  <c r="DN236" i="11"/>
  <c r="DO236" i="11"/>
  <c r="DL237" i="11"/>
  <c r="DM237" i="11"/>
  <c r="DN237" i="11"/>
  <c r="DO237" i="11"/>
  <c r="DL238" i="11"/>
  <c r="DM238" i="11"/>
  <c r="DN238" i="11"/>
  <c r="DO238" i="11"/>
  <c r="DO5" i="11"/>
  <c r="DN5" i="11"/>
  <c r="DM5" i="11"/>
  <c r="DM239" i="11" s="1"/>
  <c r="DL5" i="11"/>
  <c r="I84" i="7" s="1"/>
  <c r="DH239" i="11"/>
  <c r="DJ239" i="11"/>
  <c r="DI33" i="11"/>
  <c r="DK33" i="11"/>
  <c r="DI34" i="11"/>
  <c r="DK34" i="11"/>
  <c r="DI35" i="11"/>
  <c r="DK35" i="11"/>
  <c r="DI36" i="11"/>
  <c r="DK36" i="11"/>
  <c r="DI37" i="11"/>
  <c r="DK37" i="11"/>
  <c r="DI38" i="11"/>
  <c r="DK38" i="11"/>
  <c r="DI39" i="11"/>
  <c r="DK39" i="11"/>
  <c r="DI40" i="11"/>
  <c r="DK40" i="11"/>
  <c r="DI41" i="11"/>
  <c r="DK41" i="11"/>
  <c r="DI42" i="11"/>
  <c r="DK42" i="11"/>
  <c r="DI43" i="11"/>
  <c r="DK43" i="11"/>
  <c r="DI44" i="11"/>
  <c r="DK44" i="11"/>
  <c r="DI45" i="11"/>
  <c r="DK45" i="11"/>
  <c r="DI46" i="11"/>
  <c r="DK46" i="11"/>
  <c r="DI47" i="11"/>
  <c r="DK47" i="11"/>
  <c r="DI48" i="11"/>
  <c r="DK48" i="11"/>
  <c r="DI49" i="11"/>
  <c r="DK49" i="11"/>
  <c r="DI50" i="11"/>
  <c r="DK50" i="11"/>
  <c r="DI51" i="11"/>
  <c r="DK51" i="11"/>
  <c r="DI52" i="11"/>
  <c r="DK52" i="11"/>
  <c r="DI53" i="11"/>
  <c r="DK53" i="11"/>
  <c r="DI54" i="11"/>
  <c r="DK54" i="11"/>
  <c r="DI55" i="11"/>
  <c r="DK55" i="11"/>
  <c r="DI56" i="11"/>
  <c r="DK56" i="11"/>
  <c r="DI57" i="11"/>
  <c r="DK57" i="11"/>
  <c r="DI58" i="11"/>
  <c r="DK58" i="11"/>
  <c r="DI59" i="11"/>
  <c r="DK59" i="11"/>
  <c r="DI60" i="11"/>
  <c r="DK60" i="11"/>
  <c r="DI61" i="11"/>
  <c r="DK61" i="11"/>
  <c r="DI62" i="11"/>
  <c r="DK62" i="11"/>
  <c r="DI63" i="11"/>
  <c r="DK63" i="11"/>
  <c r="DI64" i="11"/>
  <c r="DK64" i="11"/>
  <c r="DI65" i="11"/>
  <c r="DK65" i="11"/>
  <c r="DI66" i="11"/>
  <c r="DK66" i="11"/>
  <c r="DI67" i="11"/>
  <c r="DK67" i="11"/>
  <c r="DI68" i="11"/>
  <c r="DK68" i="11"/>
  <c r="DI69" i="11"/>
  <c r="DK69" i="11"/>
  <c r="DI70" i="11"/>
  <c r="DK70" i="11"/>
  <c r="DI71" i="11"/>
  <c r="DK71" i="11"/>
  <c r="DI72" i="11"/>
  <c r="DK72" i="11"/>
  <c r="DI73" i="11"/>
  <c r="DK73" i="11"/>
  <c r="DI74" i="11"/>
  <c r="DK74" i="11"/>
  <c r="DI75" i="11"/>
  <c r="DK75" i="11"/>
  <c r="DI76" i="11"/>
  <c r="DK76" i="11"/>
  <c r="DI77" i="11"/>
  <c r="DK77" i="11"/>
  <c r="DI78" i="11"/>
  <c r="DK78" i="11"/>
  <c r="DI79" i="11"/>
  <c r="DK79" i="11"/>
  <c r="DI80" i="11"/>
  <c r="DK80" i="11"/>
  <c r="DI81" i="11"/>
  <c r="DK81" i="11"/>
  <c r="DI82" i="11"/>
  <c r="DK82" i="11"/>
  <c r="DI83" i="11"/>
  <c r="DK83" i="11"/>
  <c r="DI84" i="11"/>
  <c r="DK84" i="11"/>
  <c r="DI85" i="11"/>
  <c r="DK85" i="11"/>
  <c r="DI86" i="11"/>
  <c r="DK86" i="11"/>
  <c r="DI87" i="11"/>
  <c r="DK87" i="11"/>
  <c r="DI88" i="11"/>
  <c r="DK88" i="11"/>
  <c r="DI89" i="11"/>
  <c r="DK89" i="11"/>
  <c r="DI90" i="11"/>
  <c r="DK90" i="11"/>
  <c r="DI91" i="11"/>
  <c r="DK91" i="11"/>
  <c r="DI92" i="11"/>
  <c r="DK92" i="11"/>
  <c r="DI93" i="11"/>
  <c r="DK93" i="11"/>
  <c r="DI94" i="11"/>
  <c r="DK94" i="11"/>
  <c r="DI95" i="11"/>
  <c r="DK95" i="11"/>
  <c r="DI96" i="11"/>
  <c r="DK96" i="11"/>
  <c r="DI97" i="11"/>
  <c r="DK97" i="11"/>
  <c r="DI98" i="11"/>
  <c r="DK98" i="11"/>
  <c r="DI99" i="11"/>
  <c r="DK99" i="11"/>
  <c r="DI100" i="11"/>
  <c r="DK100" i="11"/>
  <c r="DI101" i="11"/>
  <c r="DK101" i="11"/>
  <c r="DI102" i="11"/>
  <c r="DK102" i="11"/>
  <c r="DI103" i="11"/>
  <c r="DK103" i="11"/>
  <c r="DI104" i="11"/>
  <c r="DK104" i="11"/>
  <c r="DI105" i="11"/>
  <c r="DK105" i="11"/>
  <c r="DI106" i="11"/>
  <c r="DK106" i="11"/>
  <c r="DI107" i="11"/>
  <c r="DK107" i="11"/>
  <c r="DI108" i="11"/>
  <c r="DK108" i="11"/>
  <c r="DI109" i="11"/>
  <c r="DK109" i="11"/>
  <c r="DI110" i="11"/>
  <c r="DK110" i="11"/>
  <c r="DI111" i="11"/>
  <c r="DK111" i="11"/>
  <c r="DI112" i="11"/>
  <c r="DK112" i="11"/>
  <c r="DI113" i="11"/>
  <c r="DK113" i="11"/>
  <c r="DI114" i="11"/>
  <c r="DK114" i="11"/>
  <c r="DI115" i="11"/>
  <c r="DK115" i="11"/>
  <c r="DI116" i="11"/>
  <c r="DK116" i="11"/>
  <c r="DI117" i="11"/>
  <c r="DK117" i="11"/>
  <c r="DI118" i="11"/>
  <c r="DK118" i="11"/>
  <c r="DI119" i="11"/>
  <c r="DK119" i="11"/>
  <c r="DI120" i="11"/>
  <c r="DK120" i="11"/>
  <c r="DI121" i="11"/>
  <c r="DK121" i="11"/>
  <c r="DI122" i="11"/>
  <c r="DK122" i="11"/>
  <c r="DI123" i="11"/>
  <c r="DK123" i="11"/>
  <c r="DI124" i="11"/>
  <c r="DK124" i="11"/>
  <c r="DI125" i="11"/>
  <c r="DK125" i="11"/>
  <c r="DI126" i="11"/>
  <c r="DK126" i="11"/>
  <c r="DI127" i="11"/>
  <c r="DK127" i="11"/>
  <c r="DI128" i="11"/>
  <c r="DK128" i="11"/>
  <c r="DI129" i="11"/>
  <c r="DK129" i="11"/>
  <c r="DI130" i="11"/>
  <c r="DK130" i="11"/>
  <c r="DI131" i="11"/>
  <c r="DK131" i="11"/>
  <c r="DI132" i="11"/>
  <c r="DK132" i="11"/>
  <c r="DI133" i="11"/>
  <c r="DK133" i="11"/>
  <c r="DI134" i="11"/>
  <c r="DK134" i="11"/>
  <c r="DI135" i="11"/>
  <c r="DK135" i="11"/>
  <c r="DI136" i="11"/>
  <c r="DK136" i="11"/>
  <c r="DI137" i="11"/>
  <c r="DK137" i="11"/>
  <c r="DI138" i="11"/>
  <c r="DK138" i="11"/>
  <c r="DI139" i="11"/>
  <c r="DK139" i="11"/>
  <c r="DI140" i="11"/>
  <c r="DK140" i="11"/>
  <c r="DI141" i="11"/>
  <c r="DK141" i="11"/>
  <c r="DI142" i="11"/>
  <c r="DK142" i="11"/>
  <c r="DI143" i="11"/>
  <c r="DK143" i="11"/>
  <c r="DI144" i="11"/>
  <c r="DK144" i="11"/>
  <c r="DI145" i="11"/>
  <c r="DK145" i="11"/>
  <c r="DI146" i="11"/>
  <c r="DK146" i="11"/>
  <c r="DI147" i="11"/>
  <c r="DK147" i="11"/>
  <c r="DI148" i="11"/>
  <c r="DK148" i="11"/>
  <c r="DI149" i="11"/>
  <c r="DK149" i="11"/>
  <c r="DI150" i="11"/>
  <c r="DK150" i="11"/>
  <c r="DI151" i="11"/>
  <c r="DK151" i="11"/>
  <c r="DI152" i="11"/>
  <c r="DK152" i="11"/>
  <c r="DI153" i="11"/>
  <c r="DK153" i="11"/>
  <c r="DI154" i="11"/>
  <c r="DK154" i="11"/>
  <c r="DI155" i="11"/>
  <c r="DK155" i="11"/>
  <c r="DI156" i="11"/>
  <c r="DK156" i="11"/>
  <c r="DI157" i="11"/>
  <c r="DK157" i="11"/>
  <c r="DI158" i="11"/>
  <c r="DK158" i="11"/>
  <c r="DI159" i="11"/>
  <c r="DK159" i="11"/>
  <c r="DI160" i="11"/>
  <c r="DK160" i="11"/>
  <c r="DI161" i="11"/>
  <c r="DK161" i="11"/>
  <c r="DI162" i="11"/>
  <c r="DK162" i="11"/>
  <c r="DI163" i="11"/>
  <c r="DK163" i="11"/>
  <c r="DI164" i="11"/>
  <c r="DK164" i="11"/>
  <c r="DI165" i="11"/>
  <c r="DK165" i="11"/>
  <c r="DI166" i="11"/>
  <c r="DK166" i="11"/>
  <c r="DI167" i="11"/>
  <c r="DK167" i="11"/>
  <c r="DI168" i="11"/>
  <c r="DK168" i="11"/>
  <c r="DI169" i="11"/>
  <c r="DK169" i="11"/>
  <c r="DI170" i="11"/>
  <c r="DK170" i="11"/>
  <c r="DI171" i="11"/>
  <c r="DK171" i="11"/>
  <c r="DI172" i="11"/>
  <c r="DK172" i="11"/>
  <c r="DI173" i="11"/>
  <c r="DK173" i="11"/>
  <c r="DI174" i="11"/>
  <c r="DK174" i="11"/>
  <c r="DI175" i="11"/>
  <c r="DK175" i="11"/>
  <c r="DI176" i="11"/>
  <c r="DK176" i="11"/>
  <c r="DI177" i="11"/>
  <c r="DK177" i="11"/>
  <c r="DI178" i="11"/>
  <c r="DK178" i="11"/>
  <c r="DI179" i="11"/>
  <c r="DK179" i="11"/>
  <c r="DI180" i="11"/>
  <c r="DK180" i="11"/>
  <c r="DI181" i="11"/>
  <c r="DK181" i="11"/>
  <c r="DI182" i="11"/>
  <c r="DK182" i="11"/>
  <c r="DI183" i="11"/>
  <c r="DK183" i="11"/>
  <c r="DI184" i="11"/>
  <c r="DK184" i="11"/>
  <c r="DI185" i="11"/>
  <c r="DK185" i="11"/>
  <c r="DI186" i="11"/>
  <c r="DK186" i="11"/>
  <c r="DI187" i="11"/>
  <c r="DK187" i="11"/>
  <c r="DI188" i="11"/>
  <c r="DK188" i="11"/>
  <c r="DI189" i="11"/>
  <c r="DK189" i="11"/>
  <c r="DI190" i="11"/>
  <c r="DK190" i="11"/>
  <c r="DI191" i="11"/>
  <c r="DK191" i="11"/>
  <c r="DI192" i="11"/>
  <c r="DK192" i="11"/>
  <c r="DI193" i="11"/>
  <c r="DK193" i="11"/>
  <c r="DI194" i="11"/>
  <c r="DK194" i="11"/>
  <c r="DI195" i="11"/>
  <c r="DK195" i="11"/>
  <c r="DI196" i="11"/>
  <c r="DK196" i="11"/>
  <c r="DI197" i="11"/>
  <c r="DK197" i="11"/>
  <c r="DI198" i="11"/>
  <c r="DK198" i="11"/>
  <c r="DI199" i="11"/>
  <c r="DK199" i="11"/>
  <c r="DI200" i="11"/>
  <c r="DK200" i="11"/>
  <c r="DI201" i="11"/>
  <c r="DK201" i="11"/>
  <c r="DI202" i="11"/>
  <c r="DK202" i="11"/>
  <c r="DI203" i="11"/>
  <c r="DK203" i="11"/>
  <c r="DI204" i="11"/>
  <c r="DK204" i="11"/>
  <c r="DI205" i="11"/>
  <c r="DK205" i="11"/>
  <c r="DI206" i="11"/>
  <c r="DK206" i="11"/>
  <c r="DI207" i="11"/>
  <c r="DK207" i="11"/>
  <c r="DI208" i="11"/>
  <c r="DK208" i="11"/>
  <c r="DI209" i="11"/>
  <c r="DK209" i="11"/>
  <c r="DI210" i="11"/>
  <c r="DK210" i="11"/>
  <c r="DI211" i="11"/>
  <c r="DK211" i="11"/>
  <c r="DI212" i="11"/>
  <c r="DK212" i="11"/>
  <c r="DI213" i="11"/>
  <c r="DK213" i="11"/>
  <c r="DI214" i="11"/>
  <c r="DK214" i="11"/>
  <c r="DI215" i="11"/>
  <c r="DK215" i="11"/>
  <c r="DI216" i="11"/>
  <c r="DK216" i="11"/>
  <c r="DI217" i="11"/>
  <c r="DK217" i="11"/>
  <c r="DI218" i="11"/>
  <c r="DK218" i="11"/>
  <c r="DI219" i="11"/>
  <c r="DK219" i="11"/>
  <c r="DI220" i="11"/>
  <c r="DK220" i="11"/>
  <c r="DI221" i="11"/>
  <c r="DK221" i="11"/>
  <c r="DI222" i="11"/>
  <c r="DK222" i="11"/>
  <c r="DI223" i="11"/>
  <c r="DK223" i="11"/>
  <c r="DI224" i="11"/>
  <c r="DK224" i="11"/>
  <c r="DI225" i="11"/>
  <c r="DK225" i="11"/>
  <c r="DI226" i="11"/>
  <c r="DK226" i="11"/>
  <c r="DI227" i="11"/>
  <c r="DK227" i="11"/>
  <c r="DI228" i="11"/>
  <c r="DK228" i="11"/>
  <c r="DI229" i="11"/>
  <c r="DK229" i="11"/>
  <c r="DI230" i="11"/>
  <c r="DK230" i="11"/>
  <c r="DI231" i="11"/>
  <c r="DK231" i="11"/>
  <c r="DI232" i="11"/>
  <c r="DK232" i="11"/>
  <c r="DI233" i="11"/>
  <c r="DK233" i="11"/>
  <c r="DI234" i="11"/>
  <c r="DK234" i="11"/>
  <c r="DI235" i="11"/>
  <c r="DK235" i="11"/>
  <c r="DI236" i="11"/>
  <c r="DK236" i="11"/>
  <c r="DI237" i="11"/>
  <c r="DK237" i="11"/>
  <c r="DI238" i="11"/>
  <c r="DK238" i="11"/>
  <c r="DI5" i="11"/>
  <c r="DK5" i="11"/>
  <c r="I80" i="7" s="1"/>
  <c r="DI6" i="11"/>
  <c r="DK6" i="11"/>
  <c r="DK239" i="11" s="1"/>
  <c r="DI7" i="11"/>
  <c r="DK7" i="11"/>
  <c r="DI8" i="11"/>
  <c r="DK8" i="11"/>
  <c r="DI9" i="11"/>
  <c r="DK9" i="11"/>
  <c r="DI10" i="11"/>
  <c r="DK10" i="11"/>
  <c r="DI11" i="11"/>
  <c r="DK11" i="11"/>
  <c r="DI12" i="11"/>
  <c r="DK12" i="11"/>
  <c r="DI13" i="11"/>
  <c r="DK13" i="11"/>
  <c r="DI14" i="11"/>
  <c r="DK14" i="11"/>
  <c r="DI15" i="11"/>
  <c r="DK15" i="11"/>
  <c r="DI16" i="11"/>
  <c r="DK16" i="11"/>
  <c r="DI17" i="11"/>
  <c r="DK17" i="11"/>
  <c r="DI18" i="11"/>
  <c r="DK18" i="11"/>
  <c r="DI19" i="11"/>
  <c r="DK19" i="11"/>
  <c r="DI20" i="11"/>
  <c r="DK20" i="11"/>
  <c r="DI21" i="11"/>
  <c r="DK21" i="11"/>
  <c r="DI22" i="11"/>
  <c r="DK22" i="11"/>
  <c r="DI23" i="11"/>
  <c r="DK23" i="11"/>
  <c r="DI24" i="11"/>
  <c r="DK24" i="11"/>
  <c r="DK25" i="11"/>
  <c r="DI26" i="11"/>
  <c r="DK26" i="11"/>
  <c r="DI27" i="11"/>
  <c r="DK27" i="11"/>
  <c r="DI28" i="11"/>
  <c r="DK28" i="11"/>
  <c r="DI29" i="11"/>
  <c r="DK29" i="11"/>
  <c r="DI30" i="11"/>
  <c r="DK30" i="11"/>
  <c r="DI31" i="11"/>
  <c r="DK31" i="11"/>
  <c r="DK32" i="11"/>
  <c r="DI32" i="11"/>
  <c r="I77" i="7"/>
  <c r="I83" i="7"/>
  <c r="F72" i="7"/>
  <c r="F68" i="7"/>
  <c r="I64" i="7"/>
  <c r="F57" i="7"/>
  <c r="I52" i="7"/>
  <c r="I49" i="7"/>
  <c r="F41" i="7"/>
  <c r="F42" i="7"/>
  <c r="I36" i="7"/>
  <c r="F29" i="7"/>
  <c r="I24" i="7"/>
  <c r="I19" i="7"/>
  <c r="CW240" i="12"/>
  <c r="CV240" i="12"/>
  <c r="CU240" i="12"/>
  <c r="CT240" i="12"/>
  <c r="CS240" i="12"/>
  <c r="CR240" i="12"/>
  <c r="CQ240" i="12"/>
  <c r="CP240" i="12"/>
  <c r="CO240" i="12"/>
  <c r="CN240" i="12"/>
  <c r="CM240" i="12"/>
  <c r="CL240" i="12"/>
  <c r="CK240" i="12"/>
  <c r="CJ240" i="12"/>
  <c r="CI240" i="12"/>
  <c r="CH240" i="12"/>
  <c r="CG240" i="12"/>
  <c r="CF240" i="12"/>
  <c r="CE240" i="12"/>
  <c r="CD240" i="12"/>
  <c r="W240" i="12"/>
  <c r="U240" i="12"/>
  <c r="T240" i="12"/>
  <c r="O240" i="12"/>
  <c r="D240" i="12"/>
  <c r="C240" i="12"/>
  <c r="DC239" i="12"/>
  <c r="DB239" i="12"/>
  <c r="DA239" i="12"/>
  <c r="CZ239" i="12"/>
  <c r="CY239" i="12"/>
  <c r="CX239" i="12"/>
  <c r="BA239" i="12"/>
  <c r="AZ239" i="12"/>
  <c r="AY239" i="12"/>
  <c r="AX239" i="12"/>
  <c r="AW239" i="12"/>
  <c r="AV239" i="12"/>
  <c r="AU239" i="12"/>
  <c r="AT239" i="12"/>
  <c r="AS239" i="12"/>
  <c r="AR239" i="12"/>
  <c r="AQ239" i="12"/>
  <c r="AB239" i="12"/>
  <c r="AA239" i="12"/>
  <c r="Z239" i="12"/>
  <c r="Y239" i="12"/>
  <c r="R239" i="12"/>
  <c r="N239" i="12"/>
  <c r="M239" i="12"/>
  <c r="K239" i="12"/>
  <c r="Q239" i="12" s="1"/>
  <c r="I239" i="12"/>
  <c r="H239" i="12"/>
  <c r="G239" i="12"/>
  <c r="E239" i="12"/>
  <c r="J239" i="12" s="1"/>
  <c r="DC238" i="12"/>
  <c r="DB238" i="12"/>
  <c r="DA238" i="12"/>
  <c r="CZ238" i="12"/>
  <c r="CY238" i="12"/>
  <c r="CX238" i="12"/>
  <c r="BA238" i="12"/>
  <c r="AZ238" i="12"/>
  <c r="AY238" i="12"/>
  <c r="AX238" i="12"/>
  <c r="AW238" i="12"/>
  <c r="AV238" i="12"/>
  <c r="AU238" i="12"/>
  <c r="AT238" i="12"/>
  <c r="AS238" i="12"/>
  <c r="AR238" i="12"/>
  <c r="AQ238" i="12"/>
  <c r="AB238" i="12"/>
  <c r="AA238" i="12"/>
  <c r="Z238" i="12"/>
  <c r="Y238" i="12"/>
  <c r="R238" i="12"/>
  <c r="N238" i="12"/>
  <c r="M238" i="12"/>
  <c r="K238" i="12"/>
  <c r="Q238" i="12" s="1"/>
  <c r="I238" i="12"/>
  <c r="H238" i="12"/>
  <c r="G238" i="12"/>
  <c r="E238" i="12"/>
  <c r="J238" i="12" s="1"/>
  <c r="DC237" i="12"/>
  <c r="DB237" i="12"/>
  <c r="DA237" i="12"/>
  <c r="CZ237" i="12"/>
  <c r="CY237" i="12"/>
  <c r="CX237" i="12"/>
  <c r="BA237" i="12"/>
  <c r="AZ237" i="12"/>
  <c r="AY237" i="12"/>
  <c r="AX237" i="12"/>
  <c r="AW237" i="12"/>
  <c r="AV237" i="12"/>
  <c r="AU237" i="12"/>
  <c r="AT237" i="12"/>
  <c r="AS237" i="12"/>
  <c r="AR237" i="12"/>
  <c r="AQ237" i="12"/>
  <c r="AB237" i="12"/>
  <c r="AA237" i="12"/>
  <c r="Z237" i="12"/>
  <c r="Y237" i="12"/>
  <c r="R237" i="12"/>
  <c r="N237" i="12"/>
  <c r="M237" i="12"/>
  <c r="K237" i="12"/>
  <c r="Q237" i="12" s="1"/>
  <c r="I237" i="12"/>
  <c r="H237" i="12"/>
  <c r="G237" i="12"/>
  <c r="E237" i="12"/>
  <c r="J237" i="12" s="1"/>
  <c r="X237" i="12" s="1"/>
  <c r="DC236" i="12"/>
  <c r="DB236" i="12"/>
  <c r="DA236" i="12"/>
  <c r="CZ236" i="12"/>
  <c r="CY236" i="12"/>
  <c r="CX236" i="12"/>
  <c r="BA236" i="12"/>
  <c r="AZ236" i="12"/>
  <c r="AY236" i="12"/>
  <c r="AX236" i="12"/>
  <c r="AW236" i="12"/>
  <c r="AV236" i="12"/>
  <c r="AU236" i="12"/>
  <c r="AT236" i="12"/>
  <c r="AS236" i="12"/>
  <c r="AR236" i="12"/>
  <c r="AQ236" i="12"/>
  <c r="AB236" i="12"/>
  <c r="AA236" i="12"/>
  <c r="Z236" i="12"/>
  <c r="Y236" i="12"/>
  <c r="R236" i="12"/>
  <c r="Q236" i="12"/>
  <c r="N236" i="12"/>
  <c r="M236" i="12"/>
  <c r="K236" i="12"/>
  <c r="I236" i="12"/>
  <c r="H236" i="12"/>
  <c r="G236" i="12"/>
  <c r="E236" i="12"/>
  <c r="J236" i="12" s="1"/>
  <c r="DC235" i="12"/>
  <c r="DB235" i="12"/>
  <c r="DA235" i="12"/>
  <c r="CZ235" i="12"/>
  <c r="CY235" i="12"/>
  <c r="CX235" i="12"/>
  <c r="BA235" i="12"/>
  <c r="AZ235" i="12"/>
  <c r="AY235" i="12"/>
  <c r="AX235" i="12"/>
  <c r="AW235" i="12"/>
  <c r="AV235" i="12"/>
  <c r="AU235" i="12"/>
  <c r="AT235" i="12"/>
  <c r="AS235" i="12"/>
  <c r="AR235" i="12"/>
  <c r="AQ235" i="12"/>
  <c r="AB235" i="12"/>
  <c r="AA235" i="12"/>
  <c r="Z235" i="12"/>
  <c r="Y235" i="12"/>
  <c r="R235" i="12"/>
  <c r="N235" i="12"/>
  <c r="M235" i="12"/>
  <c r="K235" i="12"/>
  <c r="Q235" i="12" s="1"/>
  <c r="I235" i="12"/>
  <c r="H235" i="12"/>
  <c r="G235" i="12"/>
  <c r="E235" i="12"/>
  <c r="J235" i="12" s="1"/>
  <c r="X235" i="12" s="1"/>
  <c r="DC234" i="12"/>
  <c r="DB234" i="12"/>
  <c r="DA234" i="12"/>
  <c r="CZ234" i="12"/>
  <c r="CY234" i="12"/>
  <c r="CX234" i="12"/>
  <c r="BA234" i="12"/>
  <c r="AZ234" i="12"/>
  <c r="AY234" i="12"/>
  <c r="AX234" i="12"/>
  <c r="AW234" i="12"/>
  <c r="AV234" i="12"/>
  <c r="AU234" i="12"/>
  <c r="AT234" i="12"/>
  <c r="AS234" i="12"/>
  <c r="AR234" i="12"/>
  <c r="AQ234" i="12"/>
  <c r="AB234" i="12"/>
  <c r="AA234" i="12"/>
  <c r="Z234" i="12"/>
  <c r="Y234" i="12"/>
  <c r="R234" i="12"/>
  <c r="N234" i="12"/>
  <c r="M234" i="12"/>
  <c r="K234" i="12"/>
  <c r="Q234" i="12" s="1"/>
  <c r="I234" i="12"/>
  <c r="H234" i="12"/>
  <c r="G234" i="12"/>
  <c r="E234" i="12"/>
  <c r="J234" i="12" s="1"/>
  <c r="DC233" i="12"/>
  <c r="DB233" i="12"/>
  <c r="DA233" i="12"/>
  <c r="CZ233" i="12"/>
  <c r="CY233" i="12"/>
  <c r="CX233" i="12"/>
  <c r="BA233" i="12"/>
  <c r="AZ233" i="12"/>
  <c r="AY233" i="12"/>
  <c r="AX233" i="12"/>
  <c r="AW233" i="12"/>
  <c r="AV233" i="12"/>
  <c r="AU233" i="12"/>
  <c r="AT233" i="12"/>
  <c r="AS233" i="12"/>
  <c r="AR233" i="12"/>
  <c r="AQ233" i="12"/>
  <c r="AB233" i="12"/>
  <c r="AA233" i="12"/>
  <c r="Z233" i="12"/>
  <c r="Y233" i="12"/>
  <c r="R233" i="12"/>
  <c r="N233" i="12"/>
  <c r="M233" i="12"/>
  <c r="K233" i="12"/>
  <c r="Q233" i="12" s="1"/>
  <c r="I233" i="12"/>
  <c r="H233" i="12"/>
  <c r="G233" i="12"/>
  <c r="E233" i="12"/>
  <c r="J233" i="12" s="1"/>
  <c r="DC232" i="12"/>
  <c r="DB232" i="12"/>
  <c r="DA232" i="12"/>
  <c r="CZ232" i="12"/>
  <c r="CY232" i="12"/>
  <c r="CX232" i="12"/>
  <c r="BA232" i="12"/>
  <c r="AZ232" i="12"/>
  <c r="AY232" i="12"/>
  <c r="AX232" i="12"/>
  <c r="AW232" i="12"/>
  <c r="AV232" i="12"/>
  <c r="AU232" i="12"/>
  <c r="AT232" i="12"/>
  <c r="AS232" i="12"/>
  <c r="AR232" i="12"/>
  <c r="AQ232" i="12"/>
  <c r="AB232" i="12"/>
  <c r="AA232" i="12"/>
  <c r="Z232" i="12"/>
  <c r="Y232" i="12"/>
  <c r="R232" i="12"/>
  <c r="N232" i="12"/>
  <c r="M232" i="12"/>
  <c r="K232" i="12"/>
  <c r="Q232" i="12" s="1"/>
  <c r="I232" i="12"/>
  <c r="H232" i="12"/>
  <c r="G232" i="12"/>
  <c r="E232" i="12"/>
  <c r="J232" i="12" s="1"/>
  <c r="DC231" i="12"/>
  <c r="DB231" i="12"/>
  <c r="DA231" i="12"/>
  <c r="CZ231" i="12"/>
  <c r="CY231" i="12"/>
  <c r="CX231" i="12"/>
  <c r="BA231" i="12"/>
  <c r="AZ231" i="12"/>
  <c r="AY231" i="12"/>
  <c r="AX231" i="12"/>
  <c r="AW231" i="12"/>
  <c r="AV231" i="12"/>
  <c r="AU231" i="12"/>
  <c r="AT231" i="12"/>
  <c r="AS231" i="12"/>
  <c r="AR231" i="12"/>
  <c r="AQ231" i="12"/>
  <c r="AB231" i="12"/>
  <c r="AA231" i="12"/>
  <c r="Z231" i="12"/>
  <c r="Y231" i="12"/>
  <c r="R231" i="12"/>
  <c r="N231" i="12"/>
  <c r="M231" i="12"/>
  <c r="K231" i="12"/>
  <c r="Q231" i="12" s="1"/>
  <c r="I231" i="12"/>
  <c r="H231" i="12"/>
  <c r="G231" i="12"/>
  <c r="E231" i="12"/>
  <c r="J231" i="12" s="1"/>
  <c r="DC230" i="12"/>
  <c r="DB230" i="12"/>
  <c r="DA230" i="12"/>
  <c r="CZ230" i="12"/>
  <c r="CY230" i="12"/>
  <c r="CX230" i="12"/>
  <c r="BA230" i="12"/>
  <c r="AZ230" i="12"/>
  <c r="AY230" i="12"/>
  <c r="AX230" i="12"/>
  <c r="AW230" i="12"/>
  <c r="AV230" i="12"/>
  <c r="AU230" i="12"/>
  <c r="AT230" i="12"/>
  <c r="AS230" i="12"/>
  <c r="AR230" i="12"/>
  <c r="AQ230" i="12"/>
  <c r="AB230" i="12"/>
  <c r="AA230" i="12"/>
  <c r="Z230" i="12"/>
  <c r="Y230" i="12"/>
  <c r="R230" i="12"/>
  <c r="N230" i="12"/>
  <c r="M230" i="12"/>
  <c r="K230" i="12"/>
  <c r="Q230" i="12" s="1"/>
  <c r="I230" i="12"/>
  <c r="H230" i="12"/>
  <c r="G230" i="12"/>
  <c r="E230" i="12"/>
  <c r="J230" i="12" s="1"/>
  <c r="DC229" i="12"/>
  <c r="DB229" i="12"/>
  <c r="DA229" i="12"/>
  <c r="CZ229" i="12"/>
  <c r="CY229" i="12"/>
  <c r="CX229" i="12"/>
  <c r="BA229" i="12"/>
  <c r="AZ229" i="12"/>
  <c r="AY229" i="12"/>
  <c r="AX229" i="12"/>
  <c r="AW229" i="12"/>
  <c r="AV229" i="12"/>
  <c r="AU229" i="12"/>
  <c r="AT229" i="12"/>
  <c r="AS229" i="12"/>
  <c r="AR229" i="12"/>
  <c r="AQ229" i="12"/>
  <c r="AB229" i="12"/>
  <c r="AA229" i="12"/>
  <c r="Z229" i="12"/>
  <c r="Y229" i="12"/>
  <c r="R229" i="12"/>
  <c r="N229" i="12"/>
  <c r="M229" i="12"/>
  <c r="K229" i="12"/>
  <c r="Q229" i="12" s="1"/>
  <c r="I229" i="12"/>
  <c r="H229" i="12"/>
  <c r="G229" i="12"/>
  <c r="E229" i="12"/>
  <c r="J229" i="12" s="1"/>
  <c r="X229" i="12" s="1"/>
  <c r="DC228" i="12"/>
  <c r="DB228" i="12"/>
  <c r="DA228" i="12"/>
  <c r="CZ228" i="12"/>
  <c r="CY228" i="12"/>
  <c r="CX228" i="12"/>
  <c r="BA228" i="12"/>
  <c r="AZ228" i="12"/>
  <c r="AY228" i="12"/>
  <c r="AX228" i="12"/>
  <c r="AW228" i="12"/>
  <c r="AV228" i="12"/>
  <c r="AU228" i="12"/>
  <c r="AT228" i="12"/>
  <c r="AS228" i="12"/>
  <c r="AR228" i="12"/>
  <c r="AQ228" i="12"/>
  <c r="AB228" i="12"/>
  <c r="AA228" i="12"/>
  <c r="Z228" i="12"/>
  <c r="Y228" i="12"/>
  <c r="R228" i="12"/>
  <c r="Q228" i="12"/>
  <c r="N228" i="12"/>
  <c r="M228" i="12"/>
  <c r="K228" i="12"/>
  <c r="I228" i="12"/>
  <c r="H228" i="12"/>
  <c r="G228" i="12"/>
  <c r="E228" i="12"/>
  <c r="J228" i="12" s="1"/>
  <c r="DC227" i="12"/>
  <c r="DB227" i="12"/>
  <c r="DA227" i="12"/>
  <c r="CZ227" i="12"/>
  <c r="CY227" i="12"/>
  <c r="CX227" i="12"/>
  <c r="BA227" i="12"/>
  <c r="AZ227" i="12"/>
  <c r="AY227" i="12"/>
  <c r="AX227" i="12"/>
  <c r="AW227" i="12"/>
  <c r="AV227" i="12"/>
  <c r="AU227" i="12"/>
  <c r="AT227" i="12"/>
  <c r="AS227" i="12"/>
  <c r="AR227" i="12"/>
  <c r="AQ227" i="12"/>
  <c r="AB227" i="12"/>
  <c r="AA227" i="12"/>
  <c r="Z227" i="12"/>
  <c r="Y227" i="12"/>
  <c r="R227" i="12"/>
  <c r="N227" i="12"/>
  <c r="M227" i="12"/>
  <c r="K227" i="12"/>
  <c r="Q227" i="12" s="1"/>
  <c r="I227" i="12"/>
  <c r="H227" i="12"/>
  <c r="G227" i="12"/>
  <c r="E227" i="12"/>
  <c r="J227" i="12" s="1"/>
  <c r="DC226" i="12"/>
  <c r="DB226" i="12"/>
  <c r="DA226" i="12"/>
  <c r="CZ226" i="12"/>
  <c r="CY226" i="12"/>
  <c r="CX226" i="12"/>
  <c r="BA226" i="12"/>
  <c r="AZ226" i="12"/>
  <c r="AY226" i="12"/>
  <c r="AX226" i="12"/>
  <c r="AW226" i="12"/>
  <c r="AV226" i="12"/>
  <c r="AU226" i="12"/>
  <c r="AT226" i="12"/>
  <c r="AS226" i="12"/>
  <c r="AR226" i="12"/>
  <c r="AQ226" i="12"/>
  <c r="AB226" i="12"/>
  <c r="AA226" i="12"/>
  <c r="Z226" i="12"/>
  <c r="Y226" i="12"/>
  <c r="R226" i="12"/>
  <c r="N226" i="12"/>
  <c r="M226" i="12"/>
  <c r="K226" i="12"/>
  <c r="Q226" i="12" s="1"/>
  <c r="I226" i="12"/>
  <c r="H226" i="12"/>
  <c r="G226" i="12"/>
  <c r="E226" i="12"/>
  <c r="J226" i="12" s="1"/>
  <c r="X226" i="12" s="1"/>
  <c r="DC225" i="12"/>
  <c r="DB225" i="12"/>
  <c r="DA225" i="12"/>
  <c r="CZ225" i="12"/>
  <c r="CY225" i="12"/>
  <c r="CX225" i="12"/>
  <c r="BA225" i="12"/>
  <c r="AZ225" i="12"/>
  <c r="AY225" i="12"/>
  <c r="AX225" i="12"/>
  <c r="AW225" i="12"/>
  <c r="AV225" i="12"/>
  <c r="AU225" i="12"/>
  <c r="AT225" i="12"/>
  <c r="AS225" i="12"/>
  <c r="AR225" i="12"/>
  <c r="AQ225" i="12"/>
  <c r="AB225" i="12"/>
  <c r="AA225" i="12"/>
  <c r="Z225" i="12"/>
  <c r="Y225" i="12"/>
  <c r="R225" i="12"/>
  <c r="Q225" i="12"/>
  <c r="N225" i="12"/>
  <c r="M225" i="12"/>
  <c r="K225" i="12"/>
  <c r="I225" i="12"/>
  <c r="H225" i="12"/>
  <c r="G225" i="12"/>
  <c r="E225" i="12"/>
  <c r="J225" i="12" s="1"/>
  <c r="DC222" i="12"/>
  <c r="DB222" i="12"/>
  <c r="DA222" i="12"/>
  <c r="CZ222" i="12"/>
  <c r="CY222" i="12"/>
  <c r="CX222" i="12"/>
  <c r="BA222" i="12"/>
  <c r="AZ222" i="12"/>
  <c r="AY222" i="12"/>
  <c r="AX222" i="12"/>
  <c r="AW222" i="12"/>
  <c r="AV222" i="12"/>
  <c r="AU222" i="12"/>
  <c r="AT222" i="12"/>
  <c r="AS222" i="12"/>
  <c r="AR222" i="12"/>
  <c r="AQ222" i="12"/>
  <c r="AB222" i="12"/>
  <c r="AA222" i="12"/>
  <c r="Z222" i="12"/>
  <c r="Y222" i="12"/>
  <c r="R222" i="12"/>
  <c r="N222" i="12"/>
  <c r="M222" i="12"/>
  <c r="K222" i="12"/>
  <c r="Q222" i="12" s="1"/>
  <c r="I222" i="12"/>
  <c r="H222" i="12"/>
  <c r="G222" i="12"/>
  <c r="E222" i="12"/>
  <c r="J222" i="12" s="1"/>
  <c r="DC221" i="12"/>
  <c r="DB221" i="12"/>
  <c r="DA221" i="12"/>
  <c r="CZ221" i="12"/>
  <c r="CY221" i="12"/>
  <c r="CX221" i="12"/>
  <c r="BA221" i="12"/>
  <c r="AZ221" i="12"/>
  <c r="AY221" i="12"/>
  <c r="AX221" i="12"/>
  <c r="AW221" i="12"/>
  <c r="AV221" i="12"/>
  <c r="AU221" i="12"/>
  <c r="AT221" i="12"/>
  <c r="AS221" i="12"/>
  <c r="AR221" i="12"/>
  <c r="AQ221" i="12"/>
  <c r="AB221" i="12"/>
  <c r="AA221" i="12"/>
  <c r="Z221" i="12"/>
  <c r="Y221" i="12"/>
  <c r="R221" i="12"/>
  <c r="N221" i="12"/>
  <c r="M221" i="12"/>
  <c r="K221" i="12"/>
  <c r="Q221" i="12" s="1"/>
  <c r="I221" i="12"/>
  <c r="H221" i="12"/>
  <c r="G221" i="12"/>
  <c r="E221" i="12"/>
  <c r="J221" i="12" s="1"/>
  <c r="DC220" i="12"/>
  <c r="DB220" i="12"/>
  <c r="DA220" i="12"/>
  <c r="CZ220" i="12"/>
  <c r="CY220" i="12"/>
  <c r="CX220" i="12"/>
  <c r="BA220" i="12"/>
  <c r="AZ220" i="12"/>
  <c r="AY220" i="12"/>
  <c r="AX220" i="12"/>
  <c r="AW220" i="12"/>
  <c r="AV220" i="12"/>
  <c r="AU220" i="12"/>
  <c r="AT220" i="12"/>
  <c r="AS220" i="12"/>
  <c r="AR220" i="12"/>
  <c r="AQ220" i="12"/>
  <c r="AB220" i="12"/>
  <c r="AA220" i="12"/>
  <c r="Z220" i="12"/>
  <c r="Y220" i="12"/>
  <c r="R220" i="12"/>
  <c r="N220" i="12"/>
  <c r="M220" i="12"/>
  <c r="K220" i="12"/>
  <c r="Q220" i="12" s="1"/>
  <c r="I220" i="12"/>
  <c r="H220" i="12"/>
  <c r="G220" i="12"/>
  <c r="E220" i="12"/>
  <c r="J220" i="12" s="1"/>
  <c r="X220" i="12" s="1"/>
  <c r="DC219" i="12"/>
  <c r="DB219" i="12"/>
  <c r="DA219" i="12"/>
  <c r="CZ219" i="12"/>
  <c r="CY219" i="12"/>
  <c r="CX219" i="12"/>
  <c r="BA219" i="12"/>
  <c r="AZ219" i="12"/>
  <c r="AY219" i="12"/>
  <c r="AX219" i="12"/>
  <c r="AW219" i="12"/>
  <c r="AV219" i="12"/>
  <c r="AU219" i="12"/>
  <c r="AT219" i="12"/>
  <c r="AS219" i="12"/>
  <c r="AR219" i="12"/>
  <c r="AQ219" i="12"/>
  <c r="AB219" i="12"/>
  <c r="AA219" i="12"/>
  <c r="Z219" i="12"/>
  <c r="Y219" i="12"/>
  <c r="R219" i="12"/>
  <c r="N219" i="12"/>
  <c r="M219" i="12"/>
  <c r="K219" i="12"/>
  <c r="Q219" i="12" s="1"/>
  <c r="I219" i="12"/>
  <c r="H219" i="12"/>
  <c r="G219" i="12"/>
  <c r="E219" i="12"/>
  <c r="J219" i="12" s="1"/>
  <c r="X219" i="12" s="1"/>
  <c r="DC218" i="12"/>
  <c r="DB218" i="12"/>
  <c r="DA218" i="12"/>
  <c r="CZ218" i="12"/>
  <c r="CY218" i="12"/>
  <c r="CX218" i="12"/>
  <c r="BA218" i="12"/>
  <c r="AZ218" i="12"/>
  <c r="AY218" i="12"/>
  <c r="AX218" i="12"/>
  <c r="AW218" i="12"/>
  <c r="AV218" i="12"/>
  <c r="AU218" i="12"/>
  <c r="AT218" i="12"/>
  <c r="AS218" i="12"/>
  <c r="AR218" i="12"/>
  <c r="AQ218" i="12"/>
  <c r="AB218" i="12"/>
  <c r="AA218" i="12"/>
  <c r="Z218" i="12"/>
  <c r="Y218" i="12"/>
  <c r="R218" i="12"/>
  <c r="N218" i="12"/>
  <c r="M218" i="12"/>
  <c r="K218" i="12"/>
  <c r="Q218" i="12" s="1"/>
  <c r="I218" i="12"/>
  <c r="H218" i="12"/>
  <c r="G218" i="12"/>
  <c r="E218" i="12"/>
  <c r="J218" i="12" s="1"/>
  <c r="DC217" i="12"/>
  <c r="DB217" i="12"/>
  <c r="DA217" i="12"/>
  <c r="CZ217" i="12"/>
  <c r="CY217" i="12"/>
  <c r="CX217" i="12"/>
  <c r="BA217" i="12"/>
  <c r="AZ217" i="12"/>
  <c r="AY217" i="12"/>
  <c r="AX217" i="12"/>
  <c r="AW217" i="12"/>
  <c r="AV217" i="12"/>
  <c r="AU217" i="12"/>
  <c r="AT217" i="12"/>
  <c r="AS217" i="12"/>
  <c r="AR217" i="12"/>
  <c r="AQ217" i="12"/>
  <c r="AB217" i="12"/>
  <c r="AA217" i="12"/>
  <c r="Z217" i="12"/>
  <c r="Y217" i="12"/>
  <c r="R217" i="12"/>
  <c r="N217" i="12"/>
  <c r="M217" i="12"/>
  <c r="K217" i="12"/>
  <c r="Q217" i="12" s="1"/>
  <c r="I217" i="12"/>
  <c r="H217" i="12"/>
  <c r="G217" i="12"/>
  <c r="E217" i="12"/>
  <c r="J217" i="12" s="1"/>
  <c r="DC216" i="12"/>
  <c r="DB216" i="12"/>
  <c r="DA216" i="12"/>
  <c r="CZ216" i="12"/>
  <c r="CY216" i="12"/>
  <c r="CX216" i="12"/>
  <c r="BA216" i="12"/>
  <c r="AZ216" i="12"/>
  <c r="AY216" i="12"/>
  <c r="AX216" i="12"/>
  <c r="AW216" i="12"/>
  <c r="AV216" i="12"/>
  <c r="AU216" i="12"/>
  <c r="AT216" i="12"/>
  <c r="AS216" i="12"/>
  <c r="AR216" i="12"/>
  <c r="AQ216" i="12"/>
  <c r="AB216" i="12"/>
  <c r="AA216" i="12"/>
  <c r="Z216" i="12"/>
  <c r="Y216" i="12"/>
  <c r="R216" i="12"/>
  <c r="N216" i="12"/>
  <c r="M216" i="12"/>
  <c r="BC216" i="12" s="1"/>
  <c r="BD216" i="12" s="1"/>
  <c r="BE216" i="12" s="1"/>
  <c r="BF216" i="12" s="1"/>
  <c r="BG216" i="12" s="1"/>
  <c r="BH216" i="12" s="1"/>
  <c r="K216" i="12"/>
  <c r="Q216" i="12" s="1"/>
  <c r="I216" i="12"/>
  <c r="H216" i="12"/>
  <c r="G216" i="12"/>
  <c r="E216" i="12"/>
  <c r="J216" i="12" s="1"/>
  <c r="X216" i="12" s="1"/>
  <c r="DC215" i="12"/>
  <c r="DB215" i="12"/>
  <c r="DA215" i="12"/>
  <c r="CZ215" i="12"/>
  <c r="CY215" i="12"/>
  <c r="CX215" i="12"/>
  <c r="BA215" i="12"/>
  <c r="AZ215" i="12"/>
  <c r="AY215" i="12"/>
  <c r="AX215" i="12"/>
  <c r="AW215" i="12"/>
  <c r="AV215" i="12"/>
  <c r="AU215" i="12"/>
  <c r="AT215" i="12"/>
  <c r="AS215" i="12"/>
  <c r="AR215" i="12"/>
  <c r="AQ215" i="12"/>
  <c r="AB215" i="12"/>
  <c r="AA215" i="12"/>
  <c r="Z215" i="12"/>
  <c r="Y215" i="12"/>
  <c r="R215" i="12"/>
  <c r="N215" i="12"/>
  <c r="M215" i="12"/>
  <c r="K215" i="12"/>
  <c r="Q215" i="12" s="1"/>
  <c r="I215" i="12"/>
  <c r="H215" i="12"/>
  <c r="G215" i="12"/>
  <c r="E215" i="12"/>
  <c r="J215" i="12" s="1"/>
  <c r="DC214" i="12"/>
  <c r="DB214" i="12"/>
  <c r="DA214" i="12"/>
  <c r="CZ214" i="12"/>
  <c r="CY214" i="12"/>
  <c r="CX214" i="12"/>
  <c r="BA214" i="12"/>
  <c r="AZ214" i="12"/>
  <c r="AY214" i="12"/>
  <c r="AX214" i="12"/>
  <c r="AW214" i="12"/>
  <c r="AV214" i="12"/>
  <c r="AU214" i="12"/>
  <c r="AT214" i="12"/>
  <c r="AS214" i="12"/>
  <c r="AR214" i="12"/>
  <c r="AQ214" i="12"/>
  <c r="AB214" i="12"/>
  <c r="AA214" i="12"/>
  <c r="Z214" i="12"/>
  <c r="Y214" i="12"/>
  <c r="R214" i="12"/>
  <c r="Q214" i="12"/>
  <c r="N214" i="12"/>
  <c r="M214" i="12"/>
  <c r="K214" i="12"/>
  <c r="I214" i="12"/>
  <c r="H214" i="12"/>
  <c r="G214" i="12"/>
  <c r="E214" i="12"/>
  <c r="J214" i="12" s="1"/>
  <c r="DC213" i="12"/>
  <c r="DB213" i="12"/>
  <c r="DA213" i="12"/>
  <c r="CZ213" i="12"/>
  <c r="CY213" i="12"/>
  <c r="CX213" i="12"/>
  <c r="BA213" i="12"/>
  <c r="AZ213" i="12"/>
  <c r="AY213" i="12"/>
  <c r="AX213" i="12"/>
  <c r="AW213" i="12"/>
  <c r="AV213" i="12"/>
  <c r="AU213" i="12"/>
  <c r="AT213" i="12"/>
  <c r="AS213" i="12"/>
  <c r="AR213" i="12"/>
  <c r="AQ213" i="12"/>
  <c r="AB213" i="12"/>
  <c r="AA213" i="12"/>
  <c r="Z213" i="12"/>
  <c r="Y213" i="12"/>
  <c r="R213" i="12"/>
  <c r="N213" i="12"/>
  <c r="M213" i="12"/>
  <c r="K213" i="12"/>
  <c r="Q213" i="12" s="1"/>
  <c r="I213" i="12"/>
  <c r="H213" i="12"/>
  <c r="G213" i="12"/>
  <c r="E213" i="12"/>
  <c r="J213" i="12" s="1"/>
  <c r="DC211" i="12"/>
  <c r="DB211" i="12"/>
  <c r="DA211" i="12"/>
  <c r="CZ211" i="12"/>
  <c r="CY211" i="12"/>
  <c r="CX211" i="12"/>
  <c r="BA211" i="12"/>
  <c r="AZ211" i="12"/>
  <c r="AY211" i="12"/>
  <c r="AX211" i="12"/>
  <c r="AW211" i="12"/>
  <c r="AV211" i="12"/>
  <c r="AU211" i="12"/>
  <c r="AT211" i="12"/>
  <c r="AS211" i="12"/>
  <c r="AR211" i="12"/>
  <c r="AQ211" i="12"/>
  <c r="AB211" i="12"/>
  <c r="AA211" i="12"/>
  <c r="Z211" i="12"/>
  <c r="Y211" i="12"/>
  <c r="R211" i="12"/>
  <c r="N211" i="12"/>
  <c r="M211" i="12"/>
  <c r="K211" i="12"/>
  <c r="Q211" i="12" s="1"/>
  <c r="J211" i="12"/>
  <c r="I211" i="12"/>
  <c r="H211" i="12"/>
  <c r="G211" i="12"/>
  <c r="E211" i="12"/>
  <c r="DC210" i="12"/>
  <c r="DB210" i="12"/>
  <c r="DA210" i="12"/>
  <c r="CZ210" i="12"/>
  <c r="CY210" i="12"/>
  <c r="CX210" i="12"/>
  <c r="BA210" i="12"/>
  <c r="AZ210" i="12"/>
  <c r="AY210" i="12"/>
  <c r="AX210" i="12"/>
  <c r="AW210" i="12"/>
  <c r="AV210" i="12"/>
  <c r="AU210" i="12"/>
  <c r="AT210" i="12"/>
  <c r="AS210" i="12"/>
  <c r="AR210" i="12"/>
  <c r="AQ210" i="12"/>
  <c r="AB210" i="12"/>
  <c r="AA210" i="12"/>
  <c r="Z210" i="12"/>
  <c r="Y210" i="12"/>
  <c r="R210" i="12"/>
  <c r="N210" i="12"/>
  <c r="M210" i="12"/>
  <c r="K210" i="12"/>
  <c r="Q210" i="12" s="1"/>
  <c r="I210" i="12"/>
  <c r="H210" i="12"/>
  <c r="G210" i="12"/>
  <c r="E210" i="12"/>
  <c r="J210" i="12" s="1"/>
  <c r="DC209" i="12"/>
  <c r="DB209" i="12"/>
  <c r="DA209" i="12"/>
  <c r="CZ209" i="12"/>
  <c r="CY209" i="12"/>
  <c r="CX209" i="12"/>
  <c r="BA209" i="12"/>
  <c r="AZ209" i="12"/>
  <c r="AY209" i="12"/>
  <c r="AX209" i="12"/>
  <c r="AW209" i="12"/>
  <c r="AV209" i="12"/>
  <c r="AU209" i="12"/>
  <c r="AT209" i="12"/>
  <c r="AS209" i="12"/>
  <c r="AR209" i="12"/>
  <c r="AQ209" i="12"/>
  <c r="AB209" i="12"/>
  <c r="AA209" i="12"/>
  <c r="Z209" i="12"/>
  <c r="Y209" i="12"/>
  <c r="R209" i="12"/>
  <c r="N209" i="12"/>
  <c r="M209" i="12"/>
  <c r="K209" i="12"/>
  <c r="Q209" i="12" s="1"/>
  <c r="I209" i="12"/>
  <c r="H209" i="12"/>
  <c r="G209" i="12"/>
  <c r="E209" i="12"/>
  <c r="J209" i="12" s="1"/>
  <c r="DC208" i="12"/>
  <c r="DB208" i="12"/>
  <c r="DA208" i="12"/>
  <c r="CZ208" i="12"/>
  <c r="CY208" i="12"/>
  <c r="CX208" i="12"/>
  <c r="BA208" i="12"/>
  <c r="AZ208" i="12"/>
  <c r="AY208" i="12"/>
  <c r="AX208" i="12"/>
  <c r="AW208" i="12"/>
  <c r="AV208" i="12"/>
  <c r="AU208" i="12"/>
  <c r="AT208" i="12"/>
  <c r="AS208" i="12"/>
  <c r="AR208" i="12"/>
  <c r="AQ208" i="12"/>
  <c r="AB208" i="12"/>
  <c r="AA208" i="12"/>
  <c r="Z208" i="12"/>
  <c r="Y208" i="12"/>
  <c r="R208" i="12"/>
  <c r="N208" i="12"/>
  <c r="M208" i="12"/>
  <c r="K208" i="12"/>
  <c r="Q208" i="12" s="1"/>
  <c r="I208" i="12"/>
  <c r="H208" i="12"/>
  <c r="G208" i="12"/>
  <c r="E208" i="12"/>
  <c r="J208" i="12" s="1"/>
  <c r="DC207" i="12"/>
  <c r="DB207" i="12"/>
  <c r="DA207" i="12"/>
  <c r="CZ207" i="12"/>
  <c r="CY207" i="12"/>
  <c r="CX207" i="12"/>
  <c r="BA207" i="12"/>
  <c r="AZ207" i="12"/>
  <c r="AY207" i="12"/>
  <c r="AX207" i="12"/>
  <c r="AW207" i="12"/>
  <c r="AV207" i="12"/>
  <c r="AU207" i="12"/>
  <c r="AT207" i="12"/>
  <c r="AS207" i="12"/>
  <c r="AR207" i="12"/>
  <c r="AQ207" i="12"/>
  <c r="AB207" i="12"/>
  <c r="AA207" i="12"/>
  <c r="Z207" i="12"/>
  <c r="Y207" i="12"/>
  <c r="R207" i="12"/>
  <c r="N207" i="12"/>
  <c r="M207" i="12"/>
  <c r="BC207" i="12" s="1"/>
  <c r="K207" i="12"/>
  <c r="Q207" i="12" s="1"/>
  <c r="I207" i="12"/>
  <c r="H207" i="12"/>
  <c r="G207" i="12"/>
  <c r="E207" i="12"/>
  <c r="J207" i="12" s="1"/>
  <c r="DC206" i="12"/>
  <c r="DB206" i="12"/>
  <c r="DA206" i="12"/>
  <c r="CZ206" i="12"/>
  <c r="CY206" i="12"/>
  <c r="CX206" i="12"/>
  <c r="BA206" i="12"/>
  <c r="AZ206" i="12"/>
  <c r="AY206" i="12"/>
  <c r="AX206" i="12"/>
  <c r="AW206" i="12"/>
  <c r="AV206" i="12"/>
  <c r="AU206" i="12"/>
  <c r="AT206" i="12"/>
  <c r="AS206" i="12"/>
  <c r="AR206" i="12"/>
  <c r="AQ206" i="12"/>
  <c r="AB206" i="12"/>
  <c r="AA206" i="12"/>
  <c r="Z206" i="12"/>
  <c r="Y206" i="12"/>
  <c r="R206" i="12"/>
  <c r="N206" i="12"/>
  <c r="M206" i="12"/>
  <c r="K206" i="12"/>
  <c r="Q206" i="12" s="1"/>
  <c r="I206" i="12"/>
  <c r="H206" i="12"/>
  <c r="G206" i="12"/>
  <c r="E206" i="12"/>
  <c r="J206" i="12" s="1"/>
  <c r="DC205" i="12"/>
  <c r="DB205" i="12"/>
  <c r="DA205" i="12"/>
  <c r="CZ205" i="12"/>
  <c r="CY205" i="12"/>
  <c r="CX205" i="12"/>
  <c r="BA205" i="12"/>
  <c r="AZ205" i="12"/>
  <c r="AY205" i="12"/>
  <c r="AX205" i="12"/>
  <c r="AW205" i="12"/>
  <c r="AV205" i="12"/>
  <c r="AU205" i="12"/>
  <c r="AT205" i="12"/>
  <c r="AS205" i="12"/>
  <c r="AR205" i="12"/>
  <c r="AQ205" i="12"/>
  <c r="AB205" i="12"/>
  <c r="AA205" i="12"/>
  <c r="Z205" i="12"/>
  <c r="Y205" i="12"/>
  <c r="R205" i="12"/>
  <c r="N205" i="12"/>
  <c r="M205" i="12"/>
  <c r="BC205" i="12" s="1"/>
  <c r="K205" i="12"/>
  <c r="Q205" i="12" s="1"/>
  <c r="I205" i="12"/>
  <c r="H205" i="12"/>
  <c r="G205" i="12"/>
  <c r="E205" i="12"/>
  <c r="J205" i="12" s="1"/>
  <c r="DC204" i="12"/>
  <c r="DB204" i="12"/>
  <c r="DA204" i="12"/>
  <c r="CZ204" i="12"/>
  <c r="CY204" i="12"/>
  <c r="CX204" i="12"/>
  <c r="BA204" i="12"/>
  <c r="AZ204" i="12"/>
  <c r="AY204" i="12"/>
  <c r="AX204" i="12"/>
  <c r="AW204" i="12"/>
  <c r="AV204" i="12"/>
  <c r="AU204" i="12"/>
  <c r="AT204" i="12"/>
  <c r="AS204" i="12"/>
  <c r="AR204" i="12"/>
  <c r="AQ204" i="12"/>
  <c r="AB204" i="12"/>
  <c r="AA204" i="12"/>
  <c r="Z204" i="12"/>
  <c r="Y204" i="12"/>
  <c r="R204" i="12"/>
  <c r="N204" i="12"/>
  <c r="M204" i="12"/>
  <c r="K204" i="12"/>
  <c r="Q204" i="12" s="1"/>
  <c r="I204" i="12"/>
  <c r="H204" i="12"/>
  <c r="G204" i="12"/>
  <c r="E204" i="12"/>
  <c r="J204" i="12" s="1"/>
  <c r="DC203" i="12"/>
  <c r="DB203" i="12"/>
  <c r="DA203" i="12"/>
  <c r="CZ203" i="12"/>
  <c r="CY203" i="12"/>
  <c r="CX203" i="12"/>
  <c r="BA203" i="12"/>
  <c r="AZ203" i="12"/>
  <c r="AY203" i="12"/>
  <c r="AX203" i="12"/>
  <c r="AW203" i="12"/>
  <c r="AV203" i="12"/>
  <c r="AU203" i="12"/>
  <c r="AT203" i="12"/>
  <c r="AS203" i="12"/>
  <c r="AR203" i="12"/>
  <c r="AQ203" i="12"/>
  <c r="AB203" i="12"/>
  <c r="AA203" i="12"/>
  <c r="Z203" i="12"/>
  <c r="Y203" i="12"/>
  <c r="R203" i="12"/>
  <c r="N203" i="12"/>
  <c r="M203" i="12"/>
  <c r="BC203" i="12" s="1"/>
  <c r="K203" i="12"/>
  <c r="Q203" i="12" s="1"/>
  <c r="J203" i="12"/>
  <c r="I203" i="12"/>
  <c r="H203" i="12"/>
  <c r="G203" i="12"/>
  <c r="E203" i="12"/>
  <c r="DC202" i="12"/>
  <c r="DB202" i="12"/>
  <c r="DA202" i="12"/>
  <c r="CZ202" i="12"/>
  <c r="CY202" i="12"/>
  <c r="CX202" i="12"/>
  <c r="BA202" i="12"/>
  <c r="AZ202" i="12"/>
  <c r="AY202" i="12"/>
  <c r="AX202" i="12"/>
  <c r="AW202" i="12"/>
  <c r="AV202" i="12"/>
  <c r="AU202" i="12"/>
  <c r="AT202" i="12"/>
  <c r="AS202" i="12"/>
  <c r="AR202" i="12"/>
  <c r="AQ202" i="12"/>
  <c r="AB202" i="12"/>
  <c r="AA202" i="12"/>
  <c r="Z202" i="12"/>
  <c r="Y202" i="12"/>
  <c r="R202" i="12"/>
  <c r="N202" i="12"/>
  <c r="M202" i="12"/>
  <c r="K202" i="12"/>
  <c r="Q202" i="12" s="1"/>
  <c r="I202" i="12"/>
  <c r="H202" i="12"/>
  <c r="G202" i="12"/>
  <c r="E202" i="12"/>
  <c r="J202" i="12" s="1"/>
  <c r="DC201" i="12"/>
  <c r="DB201" i="12"/>
  <c r="DA201" i="12"/>
  <c r="CZ201" i="12"/>
  <c r="CY201" i="12"/>
  <c r="CX201" i="12"/>
  <c r="BA201" i="12"/>
  <c r="AZ201" i="12"/>
  <c r="AY201" i="12"/>
  <c r="AX201" i="12"/>
  <c r="AW201" i="12"/>
  <c r="AV201" i="12"/>
  <c r="AU201" i="12"/>
  <c r="AT201" i="12"/>
  <c r="AS201" i="12"/>
  <c r="AR201" i="12"/>
  <c r="AQ201" i="12"/>
  <c r="AB201" i="12"/>
  <c r="AA201" i="12"/>
  <c r="Z201" i="12"/>
  <c r="Y201" i="12"/>
  <c r="R201" i="12"/>
  <c r="N201" i="12"/>
  <c r="M201" i="12"/>
  <c r="K201" i="12"/>
  <c r="Q201" i="12" s="1"/>
  <c r="J201" i="12"/>
  <c r="I201" i="12"/>
  <c r="H201" i="12"/>
  <c r="G201" i="12"/>
  <c r="E201" i="12"/>
  <c r="DC200" i="12"/>
  <c r="DB200" i="12"/>
  <c r="DA200" i="12"/>
  <c r="CZ200" i="12"/>
  <c r="CY200" i="12"/>
  <c r="CX200" i="12"/>
  <c r="BA200" i="12"/>
  <c r="AZ200" i="12"/>
  <c r="AY200" i="12"/>
  <c r="AX200" i="12"/>
  <c r="AW200" i="12"/>
  <c r="AV200" i="12"/>
  <c r="AU200" i="12"/>
  <c r="AT200" i="12"/>
  <c r="AS200" i="12"/>
  <c r="AR200" i="12"/>
  <c r="AQ200" i="12"/>
  <c r="AB200" i="12"/>
  <c r="AA200" i="12"/>
  <c r="Z200" i="12"/>
  <c r="Y200" i="12"/>
  <c r="R200" i="12"/>
  <c r="N200" i="12"/>
  <c r="M200" i="12"/>
  <c r="K200" i="12"/>
  <c r="Q200" i="12" s="1"/>
  <c r="I200" i="12"/>
  <c r="H200" i="12"/>
  <c r="G200" i="12"/>
  <c r="E200" i="12"/>
  <c r="J200" i="12" s="1"/>
  <c r="DC199" i="12"/>
  <c r="DB199" i="12"/>
  <c r="DA199" i="12"/>
  <c r="CZ199" i="12"/>
  <c r="CY199" i="12"/>
  <c r="CX199" i="12"/>
  <c r="BA199" i="12"/>
  <c r="AZ199" i="12"/>
  <c r="AY199" i="12"/>
  <c r="AX199" i="12"/>
  <c r="AW199" i="12"/>
  <c r="AV199" i="12"/>
  <c r="AU199" i="12"/>
  <c r="AT199" i="12"/>
  <c r="AS199" i="12"/>
  <c r="AR199" i="12"/>
  <c r="AQ199" i="12"/>
  <c r="AB199" i="12"/>
  <c r="AA199" i="12"/>
  <c r="Z199" i="12"/>
  <c r="Y199" i="12"/>
  <c r="R199" i="12"/>
  <c r="N199" i="12"/>
  <c r="M199" i="12"/>
  <c r="BC199" i="12" s="1"/>
  <c r="K199" i="12"/>
  <c r="Q199" i="12" s="1"/>
  <c r="I199" i="12"/>
  <c r="H199" i="12"/>
  <c r="G199" i="12"/>
  <c r="E199" i="12"/>
  <c r="J199" i="12" s="1"/>
  <c r="DC198" i="12"/>
  <c r="DB198" i="12"/>
  <c r="DA198" i="12"/>
  <c r="CZ198" i="12"/>
  <c r="CY198" i="12"/>
  <c r="CX198" i="12"/>
  <c r="BA198" i="12"/>
  <c r="AZ198" i="12"/>
  <c r="AY198" i="12"/>
  <c r="AX198" i="12"/>
  <c r="AW198" i="12"/>
  <c r="AV198" i="12"/>
  <c r="AU198" i="12"/>
  <c r="AT198" i="12"/>
  <c r="AS198" i="12"/>
  <c r="AR198" i="12"/>
  <c r="AQ198" i="12"/>
  <c r="AB198" i="12"/>
  <c r="AA198" i="12"/>
  <c r="Z198" i="12"/>
  <c r="Y198" i="12"/>
  <c r="R198" i="12"/>
  <c r="N198" i="12"/>
  <c r="M198" i="12"/>
  <c r="BC198" i="12" s="1"/>
  <c r="K198" i="12"/>
  <c r="Q198" i="12" s="1"/>
  <c r="I198" i="12"/>
  <c r="H198" i="12"/>
  <c r="G198" i="12"/>
  <c r="E198" i="12"/>
  <c r="J198" i="12" s="1"/>
  <c r="DC197" i="12"/>
  <c r="DB197" i="12"/>
  <c r="DA197" i="12"/>
  <c r="CZ197" i="12"/>
  <c r="CY197" i="12"/>
  <c r="CX197" i="12"/>
  <c r="BA197" i="12"/>
  <c r="AZ197" i="12"/>
  <c r="AY197" i="12"/>
  <c r="AX197" i="12"/>
  <c r="AW197" i="12"/>
  <c r="AV197" i="12"/>
  <c r="AU197" i="12"/>
  <c r="AT197" i="12"/>
  <c r="AS197" i="12"/>
  <c r="AR197" i="12"/>
  <c r="AQ197" i="12"/>
  <c r="AB197" i="12"/>
  <c r="AA197" i="12"/>
  <c r="Z197" i="12"/>
  <c r="Y197" i="12"/>
  <c r="R197" i="12"/>
  <c r="N197" i="12"/>
  <c r="M197" i="12"/>
  <c r="BC197" i="12" s="1"/>
  <c r="K197" i="12"/>
  <c r="Q197" i="12" s="1"/>
  <c r="I197" i="12"/>
  <c r="H197" i="12"/>
  <c r="G197" i="12"/>
  <c r="E197" i="12"/>
  <c r="J197" i="12" s="1"/>
  <c r="X197" i="12" s="1"/>
  <c r="DC196" i="12"/>
  <c r="DB196" i="12"/>
  <c r="DA196" i="12"/>
  <c r="CZ196" i="12"/>
  <c r="CY196" i="12"/>
  <c r="CX196" i="12"/>
  <c r="BC196" i="12"/>
  <c r="AD196" i="12" s="1"/>
  <c r="BA196" i="12"/>
  <c r="AZ196" i="12"/>
  <c r="AY196" i="12"/>
  <c r="AX196" i="12"/>
  <c r="AW196" i="12"/>
  <c r="AV196" i="12"/>
  <c r="AU196" i="12"/>
  <c r="AT196" i="12"/>
  <c r="AS196" i="12"/>
  <c r="AR196" i="12"/>
  <c r="AQ196" i="12"/>
  <c r="AB196" i="12"/>
  <c r="AA196" i="12"/>
  <c r="Z196" i="12"/>
  <c r="Y196" i="12"/>
  <c r="R196" i="12"/>
  <c r="N196" i="12"/>
  <c r="M196" i="12"/>
  <c r="K196" i="12"/>
  <c r="Q196" i="12" s="1"/>
  <c r="I196" i="12"/>
  <c r="H196" i="12"/>
  <c r="G196" i="12"/>
  <c r="E196" i="12"/>
  <c r="J196" i="12" s="1"/>
  <c r="DC195" i="12"/>
  <c r="DB195" i="12"/>
  <c r="DA195" i="12"/>
  <c r="CZ195" i="12"/>
  <c r="CY195" i="12"/>
  <c r="CX195" i="12"/>
  <c r="BA195" i="12"/>
  <c r="AZ195" i="12"/>
  <c r="AY195" i="12"/>
  <c r="AX195" i="12"/>
  <c r="AW195" i="12"/>
  <c r="AV195" i="12"/>
  <c r="AU195" i="12"/>
  <c r="AT195" i="12"/>
  <c r="AS195" i="12"/>
  <c r="AR195" i="12"/>
  <c r="AQ195" i="12"/>
  <c r="AB195" i="12"/>
  <c r="AA195" i="12"/>
  <c r="Z195" i="12"/>
  <c r="Y195" i="12"/>
  <c r="R195" i="12"/>
  <c r="N195" i="12"/>
  <c r="M195" i="12"/>
  <c r="BC195" i="12" s="1"/>
  <c r="K195" i="12"/>
  <c r="Q195" i="12" s="1"/>
  <c r="I195" i="12"/>
  <c r="H195" i="12"/>
  <c r="G195" i="12"/>
  <c r="E195" i="12"/>
  <c r="J195" i="12" s="1"/>
  <c r="X195" i="12" s="1"/>
  <c r="DC194" i="12"/>
  <c r="DB194" i="12"/>
  <c r="DA194" i="12"/>
  <c r="CZ194" i="12"/>
  <c r="CY194" i="12"/>
  <c r="CX194" i="12"/>
  <c r="BC194" i="12"/>
  <c r="BA194" i="12"/>
  <c r="AZ194" i="12"/>
  <c r="AY194" i="12"/>
  <c r="AX194" i="12"/>
  <c r="AW194" i="12"/>
  <c r="AV194" i="12"/>
  <c r="AU194" i="12"/>
  <c r="AT194" i="12"/>
  <c r="AS194" i="12"/>
  <c r="AR194" i="12"/>
  <c r="AQ194" i="12"/>
  <c r="AB194" i="12"/>
  <c r="AA194" i="12"/>
  <c r="Z194" i="12"/>
  <c r="Y194" i="12"/>
  <c r="R194" i="12"/>
  <c r="N194" i="12"/>
  <c r="M194" i="12"/>
  <c r="K194" i="12"/>
  <c r="Q194" i="12" s="1"/>
  <c r="J194" i="12"/>
  <c r="I194" i="12"/>
  <c r="H194" i="12"/>
  <c r="G194" i="12"/>
  <c r="E194" i="12"/>
  <c r="DC193" i="12"/>
  <c r="DB193" i="12"/>
  <c r="DA193" i="12"/>
  <c r="CZ193" i="12"/>
  <c r="CY193" i="12"/>
  <c r="CX193" i="12"/>
  <c r="BA193" i="12"/>
  <c r="AZ193" i="12"/>
  <c r="AY193" i="12"/>
  <c r="AX193" i="12"/>
  <c r="AW193" i="12"/>
  <c r="AV193" i="12"/>
  <c r="AU193" i="12"/>
  <c r="AT193" i="12"/>
  <c r="AS193" i="12"/>
  <c r="AR193" i="12"/>
  <c r="AQ193" i="12"/>
  <c r="AB193" i="12"/>
  <c r="AA193" i="12"/>
  <c r="Z193" i="12"/>
  <c r="Y193" i="12"/>
  <c r="R193" i="12"/>
  <c r="Q193" i="12"/>
  <c r="N193" i="12"/>
  <c r="M193" i="12"/>
  <c r="BC193" i="12" s="1"/>
  <c r="K193" i="12"/>
  <c r="J193" i="12"/>
  <c r="X193" i="12" s="1"/>
  <c r="I193" i="12"/>
  <c r="H193" i="12"/>
  <c r="G193" i="12"/>
  <c r="E193" i="12"/>
  <c r="DC192" i="12"/>
  <c r="DB192" i="12"/>
  <c r="DA192" i="12"/>
  <c r="CZ192" i="12"/>
  <c r="CY192" i="12"/>
  <c r="CX192" i="12"/>
  <c r="BA192" i="12"/>
  <c r="AZ192" i="12"/>
  <c r="AY192" i="12"/>
  <c r="AX192" i="12"/>
  <c r="AW192" i="12"/>
  <c r="AV192" i="12"/>
  <c r="AU192" i="12"/>
  <c r="AT192" i="12"/>
  <c r="AS192" i="12"/>
  <c r="AR192" i="12"/>
  <c r="AQ192" i="12"/>
  <c r="AB192" i="12"/>
  <c r="AA192" i="12"/>
  <c r="Z192" i="12"/>
  <c r="Y192" i="12"/>
  <c r="R192" i="12"/>
  <c r="N192" i="12"/>
  <c r="M192" i="12"/>
  <c r="BC192" i="12" s="1"/>
  <c r="K192" i="12"/>
  <c r="Q192" i="12" s="1"/>
  <c r="I192" i="12"/>
  <c r="H192" i="12"/>
  <c r="G192" i="12"/>
  <c r="E192" i="12"/>
  <c r="J192" i="12" s="1"/>
  <c r="DC191" i="12"/>
  <c r="DB191" i="12"/>
  <c r="DA191" i="12"/>
  <c r="CZ191" i="12"/>
  <c r="CY191" i="12"/>
  <c r="CX191" i="12"/>
  <c r="BA191" i="12"/>
  <c r="AZ191" i="12"/>
  <c r="AY191" i="12"/>
  <c r="AX191" i="12"/>
  <c r="AW191" i="12"/>
  <c r="AV191" i="12"/>
  <c r="AU191" i="12"/>
  <c r="AT191" i="12"/>
  <c r="AS191" i="12"/>
  <c r="AR191" i="12"/>
  <c r="AQ191" i="12"/>
  <c r="AB191" i="12"/>
  <c r="AA191" i="12"/>
  <c r="Z191" i="12"/>
  <c r="Y191" i="12"/>
  <c r="R191" i="12"/>
  <c r="N191" i="12"/>
  <c r="M191" i="12"/>
  <c r="K191" i="12"/>
  <c r="Q191" i="12" s="1"/>
  <c r="I191" i="12"/>
  <c r="H191" i="12"/>
  <c r="G191" i="12"/>
  <c r="E191" i="12"/>
  <c r="J191" i="12" s="1"/>
  <c r="DC190" i="12"/>
  <c r="DB190" i="12"/>
  <c r="DA190" i="12"/>
  <c r="CZ190" i="12"/>
  <c r="CY190" i="12"/>
  <c r="CX190" i="12"/>
  <c r="BA190" i="12"/>
  <c r="AZ190" i="12"/>
  <c r="AY190" i="12"/>
  <c r="AX190" i="12"/>
  <c r="AW190" i="12"/>
  <c r="AV190" i="12"/>
  <c r="AU190" i="12"/>
  <c r="AT190" i="12"/>
  <c r="AS190" i="12"/>
  <c r="AR190" i="12"/>
  <c r="AQ190" i="12"/>
  <c r="AB190" i="12"/>
  <c r="AA190" i="12"/>
  <c r="Z190" i="12"/>
  <c r="Y190" i="12"/>
  <c r="R190" i="12"/>
  <c r="N190" i="12"/>
  <c r="M190" i="12"/>
  <c r="BC190" i="12" s="1"/>
  <c r="BJ190" i="12" s="1"/>
  <c r="K190" i="12"/>
  <c r="Q190" i="12" s="1"/>
  <c r="I190" i="12"/>
  <c r="H190" i="12"/>
  <c r="G190" i="12"/>
  <c r="E190" i="12"/>
  <c r="J190" i="12" s="1"/>
  <c r="DC189" i="12"/>
  <c r="DB189" i="12"/>
  <c r="DA189" i="12"/>
  <c r="CZ189" i="12"/>
  <c r="CY189" i="12"/>
  <c r="CX189" i="12"/>
  <c r="BA189" i="12"/>
  <c r="AZ189" i="12"/>
  <c r="AY189" i="12"/>
  <c r="AX189" i="12"/>
  <c r="AW189" i="12"/>
  <c r="AV189" i="12"/>
  <c r="AU189" i="12"/>
  <c r="AT189" i="12"/>
  <c r="AS189" i="12"/>
  <c r="AR189" i="12"/>
  <c r="AQ189" i="12"/>
  <c r="AB189" i="12"/>
  <c r="AA189" i="12"/>
  <c r="Z189" i="12"/>
  <c r="Y189" i="12"/>
  <c r="R189" i="12"/>
  <c r="Q189" i="12"/>
  <c r="N189" i="12"/>
  <c r="M189" i="12"/>
  <c r="K189" i="12"/>
  <c r="J189" i="12"/>
  <c r="X189" i="12" s="1"/>
  <c r="BP189" i="12" s="1"/>
  <c r="BQ189" i="12" s="1"/>
  <c r="BR189" i="12" s="1"/>
  <c r="BS189" i="12" s="1"/>
  <c r="BT189" i="12" s="1"/>
  <c r="BU189" i="12" s="1"/>
  <c r="I189" i="12"/>
  <c r="H189" i="12"/>
  <c r="G189" i="12"/>
  <c r="E189" i="12"/>
  <c r="DC188" i="12"/>
  <c r="DB188" i="12"/>
  <c r="DA188" i="12"/>
  <c r="CZ188" i="12"/>
  <c r="CY188" i="12"/>
  <c r="CX188" i="12"/>
  <c r="BA188" i="12"/>
  <c r="AZ188" i="12"/>
  <c r="AY188" i="12"/>
  <c r="AX188" i="12"/>
  <c r="AW188" i="12"/>
  <c r="AV188" i="12"/>
  <c r="AU188" i="12"/>
  <c r="AT188" i="12"/>
  <c r="AS188" i="12"/>
  <c r="AR188" i="12"/>
  <c r="AQ188" i="12"/>
  <c r="AB188" i="12"/>
  <c r="AA188" i="12"/>
  <c r="Z188" i="12"/>
  <c r="Y188" i="12"/>
  <c r="R188" i="12"/>
  <c r="N188" i="12"/>
  <c r="M188" i="12"/>
  <c r="BC188" i="12" s="1"/>
  <c r="BD188" i="12" s="1"/>
  <c r="BE188" i="12" s="1"/>
  <c r="BF188" i="12" s="1"/>
  <c r="K188" i="12"/>
  <c r="Q188" i="12" s="1"/>
  <c r="I188" i="12"/>
  <c r="H188" i="12"/>
  <c r="G188" i="12"/>
  <c r="E188" i="12"/>
  <c r="J188" i="12" s="1"/>
  <c r="DC187" i="12"/>
  <c r="DB187" i="12"/>
  <c r="DA187" i="12"/>
  <c r="CZ187" i="12"/>
  <c r="CY187" i="12"/>
  <c r="CX187" i="12"/>
  <c r="BA187" i="12"/>
  <c r="AZ187" i="12"/>
  <c r="AY187" i="12"/>
  <c r="AX187" i="12"/>
  <c r="AW187" i="12"/>
  <c r="AV187" i="12"/>
  <c r="AU187" i="12"/>
  <c r="AT187" i="12"/>
  <c r="AS187" i="12"/>
  <c r="AR187" i="12"/>
  <c r="AQ187" i="12"/>
  <c r="AB187" i="12"/>
  <c r="AA187" i="12"/>
  <c r="Z187" i="12"/>
  <c r="Y187" i="12"/>
  <c r="R187" i="12"/>
  <c r="N187" i="12"/>
  <c r="M187" i="12"/>
  <c r="K187" i="12"/>
  <c r="Q187" i="12" s="1"/>
  <c r="I187" i="12"/>
  <c r="H187" i="12"/>
  <c r="G187" i="12"/>
  <c r="E187" i="12"/>
  <c r="J187" i="12" s="1"/>
  <c r="X187" i="12" s="1"/>
  <c r="BP187" i="12" s="1"/>
  <c r="BQ187" i="12" s="1"/>
  <c r="BR187" i="12" s="1"/>
  <c r="BS187" i="12" s="1"/>
  <c r="BT187" i="12" s="1"/>
  <c r="BU187" i="12" s="1"/>
  <c r="DC186" i="12"/>
  <c r="DB186" i="12"/>
  <c r="DA186" i="12"/>
  <c r="CZ186" i="12"/>
  <c r="CY186" i="12"/>
  <c r="CX186" i="12"/>
  <c r="BA186" i="12"/>
  <c r="AZ186" i="12"/>
  <c r="AY186" i="12"/>
  <c r="AX186" i="12"/>
  <c r="AW186" i="12"/>
  <c r="AV186" i="12"/>
  <c r="AU186" i="12"/>
  <c r="AT186" i="12"/>
  <c r="AS186" i="12"/>
  <c r="AR186" i="12"/>
  <c r="AQ186" i="12"/>
  <c r="AB186" i="12"/>
  <c r="AA186" i="12"/>
  <c r="Z186" i="12"/>
  <c r="Y186" i="12"/>
  <c r="R186" i="12"/>
  <c r="N186" i="12"/>
  <c r="M186" i="12"/>
  <c r="BC186" i="12" s="1"/>
  <c r="K186" i="12"/>
  <c r="Q186" i="12" s="1"/>
  <c r="I186" i="12"/>
  <c r="H186" i="12"/>
  <c r="G186" i="12"/>
  <c r="E186" i="12"/>
  <c r="J186" i="12" s="1"/>
  <c r="DC185" i="12"/>
  <c r="DB185" i="12"/>
  <c r="DA185" i="12"/>
  <c r="CZ185" i="12"/>
  <c r="CY185" i="12"/>
  <c r="CX185" i="12"/>
  <c r="BA185" i="12"/>
  <c r="AZ185" i="12"/>
  <c r="AY185" i="12"/>
  <c r="AX185" i="12"/>
  <c r="AW185" i="12"/>
  <c r="AV185" i="12"/>
  <c r="AU185" i="12"/>
  <c r="AT185" i="12"/>
  <c r="AS185" i="12"/>
  <c r="AR185" i="12"/>
  <c r="AQ185" i="12"/>
  <c r="AB185" i="12"/>
  <c r="AA185" i="12"/>
  <c r="Z185" i="12"/>
  <c r="Y185" i="12"/>
  <c r="R185" i="12"/>
  <c r="N185" i="12"/>
  <c r="M185" i="12"/>
  <c r="K185" i="12"/>
  <c r="Q185" i="12" s="1"/>
  <c r="I185" i="12"/>
  <c r="H185" i="12"/>
  <c r="G185" i="12"/>
  <c r="E185" i="12"/>
  <c r="J185" i="12" s="1"/>
  <c r="DC184" i="12"/>
  <c r="DB184" i="12"/>
  <c r="DA184" i="12"/>
  <c r="CZ184" i="12"/>
  <c r="CY184" i="12"/>
  <c r="CX184" i="12"/>
  <c r="BC184" i="12"/>
  <c r="BA184" i="12"/>
  <c r="AZ184" i="12"/>
  <c r="AY184" i="12"/>
  <c r="AX184" i="12"/>
  <c r="AW184" i="12"/>
  <c r="AV184" i="12"/>
  <c r="AU184" i="12"/>
  <c r="AT184" i="12"/>
  <c r="AS184" i="12"/>
  <c r="AR184" i="12"/>
  <c r="AQ184" i="12"/>
  <c r="AB184" i="12"/>
  <c r="AA184" i="12"/>
  <c r="Z184" i="12"/>
  <c r="Y184" i="12"/>
  <c r="R184" i="12"/>
  <c r="N184" i="12"/>
  <c r="M184" i="12"/>
  <c r="K184" i="12"/>
  <c r="Q184" i="12" s="1"/>
  <c r="I184" i="12"/>
  <c r="H184" i="12"/>
  <c r="G184" i="12"/>
  <c r="E184" i="12"/>
  <c r="J184" i="12" s="1"/>
  <c r="DC183" i="12"/>
  <c r="DB183" i="12"/>
  <c r="DA183" i="12"/>
  <c r="CZ183" i="12"/>
  <c r="CY183" i="12"/>
  <c r="CX183" i="12"/>
  <c r="BA183" i="12"/>
  <c r="AZ183" i="12"/>
  <c r="AY183" i="12"/>
  <c r="AX183" i="12"/>
  <c r="AW183" i="12"/>
  <c r="AV183" i="12"/>
  <c r="AU183" i="12"/>
  <c r="AT183" i="12"/>
  <c r="AS183" i="12"/>
  <c r="AR183" i="12"/>
  <c r="AQ183" i="12"/>
  <c r="AB183" i="12"/>
  <c r="AA183" i="12"/>
  <c r="Z183" i="12"/>
  <c r="Y183" i="12"/>
  <c r="R183" i="12"/>
  <c r="N183" i="12"/>
  <c r="M183" i="12"/>
  <c r="K183" i="12"/>
  <c r="Q183" i="12" s="1"/>
  <c r="I183" i="12"/>
  <c r="H183" i="12"/>
  <c r="G183" i="12"/>
  <c r="E183" i="12"/>
  <c r="J183" i="12" s="1"/>
  <c r="DC182" i="12"/>
  <c r="DB182" i="12"/>
  <c r="DA182" i="12"/>
  <c r="CZ182" i="12"/>
  <c r="CY182" i="12"/>
  <c r="CX182" i="12"/>
  <c r="BA182" i="12"/>
  <c r="AZ182" i="12"/>
  <c r="AY182" i="12"/>
  <c r="AX182" i="12"/>
  <c r="AW182" i="12"/>
  <c r="AV182" i="12"/>
  <c r="AU182" i="12"/>
  <c r="AT182" i="12"/>
  <c r="AS182" i="12"/>
  <c r="AR182" i="12"/>
  <c r="AQ182" i="12"/>
  <c r="AB182" i="12"/>
  <c r="AA182" i="12"/>
  <c r="Z182" i="12"/>
  <c r="Y182" i="12"/>
  <c r="R182" i="12"/>
  <c r="N182" i="12"/>
  <c r="M182" i="12"/>
  <c r="K182" i="12"/>
  <c r="Q182" i="12" s="1"/>
  <c r="I182" i="12"/>
  <c r="H182" i="12"/>
  <c r="G182" i="12"/>
  <c r="E182" i="12"/>
  <c r="J182" i="12" s="1"/>
  <c r="DC181" i="12"/>
  <c r="DB181" i="12"/>
  <c r="DA181" i="12"/>
  <c r="CZ181" i="12"/>
  <c r="CY181" i="12"/>
  <c r="CX181" i="12"/>
  <c r="BA181" i="12"/>
  <c r="AZ181" i="12"/>
  <c r="AY181" i="12"/>
  <c r="AX181" i="12"/>
  <c r="AW181" i="12"/>
  <c r="AV181" i="12"/>
  <c r="AU181" i="12"/>
  <c r="AT181" i="12"/>
  <c r="AS181" i="12"/>
  <c r="AR181" i="12"/>
  <c r="AQ181" i="12"/>
  <c r="AB181" i="12"/>
  <c r="AA181" i="12"/>
  <c r="Z181" i="12"/>
  <c r="Y181" i="12"/>
  <c r="R181" i="12"/>
  <c r="N181" i="12"/>
  <c r="M181" i="12"/>
  <c r="K181" i="12"/>
  <c r="Q181" i="12" s="1"/>
  <c r="I181" i="12"/>
  <c r="H181" i="12"/>
  <c r="G181" i="12"/>
  <c r="E181" i="12"/>
  <c r="J181" i="12" s="1"/>
  <c r="DC180" i="12"/>
  <c r="DB180" i="12"/>
  <c r="DA180" i="12"/>
  <c r="CZ180" i="12"/>
  <c r="CY180" i="12"/>
  <c r="CX180" i="12"/>
  <c r="BA180" i="12"/>
  <c r="AZ180" i="12"/>
  <c r="AY180" i="12"/>
  <c r="AX180" i="12"/>
  <c r="AW180" i="12"/>
  <c r="AV180" i="12"/>
  <c r="AU180" i="12"/>
  <c r="AT180" i="12"/>
  <c r="AS180" i="12"/>
  <c r="AR180" i="12"/>
  <c r="AQ180" i="12"/>
  <c r="AB180" i="12"/>
  <c r="AA180" i="12"/>
  <c r="Z180" i="12"/>
  <c r="Y180" i="12"/>
  <c r="R180" i="12"/>
  <c r="N180" i="12"/>
  <c r="M180" i="12"/>
  <c r="BC180" i="12" s="1"/>
  <c r="K180" i="12"/>
  <c r="Q180" i="12" s="1"/>
  <c r="I180" i="12"/>
  <c r="H180" i="12"/>
  <c r="G180" i="12"/>
  <c r="E180" i="12"/>
  <c r="J180" i="12" s="1"/>
  <c r="X180" i="12" s="1"/>
  <c r="DC179" i="12"/>
  <c r="DB179" i="12"/>
  <c r="DA179" i="12"/>
  <c r="CZ179" i="12"/>
  <c r="CY179" i="12"/>
  <c r="CX179" i="12"/>
  <c r="BA179" i="12"/>
  <c r="AZ179" i="12"/>
  <c r="AY179" i="12"/>
  <c r="AX179" i="12"/>
  <c r="AW179" i="12"/>
  <c r="AV179" i="12"/>
  <c r="AU179" i="12"/>
  <c r="AT179" i="12"/>
  <c r="AS179" i="12"/>
  <c r="AR179" i="12"/>
  <c r="AQ179" i="12"/>
  <c r="AB179" i="12"/>
  <c r="AA179" i="12"/>
  <c r="Z179" i="12"/>
  <c r="Y179" i="12"/>
  <c r="R179" i="12"/>
  <c r="N179" i="12"/>
  <c r="X179" i="12" s="1"/>
  <c r="M179" i="12"/>
  <c r="K179" i="12"/>
  <c r="Q179" i="12" s="1"/>
  <c r="I179" i="12"/>
  <c r="H179" i="12"/>
  <c r="G179" i="12"/>
  <c r="E179" i="12"/>
  <c r="J179" i="12" s="1"/>
  <c r="DC178" i="12"/>
  <c r="DB178" i="12"/>
  <c r="DA178" i="12"/>
  <c r="CZ178" i="12"/>
  <c r="CY178" i="12"/>
  <c r="CX178" i="12"/>
  <c r="BA178" i="12"/>
  <c r="AZ178" i="12"/>
  <c r="AY178" i="12"/>
  <c r="AX178" i="12"/>
  <c r="AW178" i="12"/>
  <c r="AV178" i="12"/>
  <c r="AU178" i="12"/>
  <c r="AT178" i="12"/>
  <c r="AS178" i="12"/>
  <c r="AR178" i="12"/>
  <c r="AQ178" i="12"/>
  <c r="AB178" i="12"/>
  <c r="AA178" i="12"/>
  <c r="Z178" i="12"/>
  <c r="Y178" i="12"/>
  <c r="R178" i="12"/>
  <c r="N178" i="12"/>
  <c r="M178" i="12"/>
  <c r="BC178" i="12" s="1"/>
  <c r="AD178" i="12" s="1"/>
  <c r="K178" i="12"/>
  <c r="Q178" i="12" s="1"/>
  <c r="I178" i="12"/>
  <c r="H178" i="12"/>
  <c r="G178" i="12"/>
  <c r="E178" i="12"/>
  <c r="J178" i="12" s="1"/>
  <c r="X178" i="12" s="1"/>
  <c r="DC177" i="12"/>
  <c r="DB177" i="12"/>
  <c r="DA177" i="12"/>
  <c r="CZ177" i="12"/>
  <c r="CY177" i="12"/>
  <c r="CX177" i="12"/>
  <c r="BA177" i="12"/>
  <c r="AZ177" i="12"/>
  <c r="AY177" i="12"/>
  <c r="AX177" i="12"/>
  <c r="AW177" i="12"/>
  <c r="AV177" i="12"/>
  <c r="AU177" i="12"/>
  <c r="AT177" i="12"/>
  <c r="AS177" i="12"/>
  <c r="AR177" i="12"/>
  <c r="AQ177" i="12"/>
  <c r="AB177" i="12"/>
  <c r="AA177" i="12"/>
  <c r="Z177" i="12"/>
  <c r="Y177" i="12"/>
  <c r="R177" i="12"/>
  <c r="N177" i="12"/>
  <c r="M177" i="12"/>
  <c r="K177" i="12"/>
  <c r="Q177" i="12" s="1"/>
  <c r="I177" i="12"/>
  <c r="H177" i="12"/>
  <c r="G177" i="12"/>
  <c r="E177" i="12"/>
  <c r="J177" i="12" s="1"/>
  <c r="DC176" i="12"/>
  <c r="DB176" i="12"/>
  <c r="DA176" i="12"/>
  <c r="CZ176" i="12"/>
  <c r="CY176" i="12"/>
  <c r="CX176" i="12"/>
  <c r="BA176" i="12"/>
  <c r="AZ176" i="12"/>
  <c r="AY176" i="12"/>
  <c r="AX176" i="12"/>
  <c r="AW176" i="12"/>
  <c r="AV176" i="12"/>
  <c r="AU176" i="12"/>
  <c r="AT176" i="12"/>
  <c r="AS176" i="12"/>
  <c r="AR176" i="12"/>
  <c r="AQ176" i="12"/>
  <c r="AB176" i="12"/>
  <c r="AA176" i="12"/>
  <c r="Z176" i="12"/>
  <c r="Y176" i="12"/>
  <c r="R176" i="12"/>
  <c r="N176" i="12"/>
  <c r="M176" i="12"/>
  <c r="BC176" i="12" s="1"/>
  <c r="K176" i="12"/>
  <c r="Q176" i="12" s="1"/>
  <c r="I176" i="12"/>
  <c r="H176" i="12"/>
  <c r="G176" i="12"/>
  <c r="E176" i="12"/>
  <c r="J176" i="12" s="1"/>
  <c r="X176" i="12" s="1"/>
  <c r="DC175" i="12"/>
  <c r="DB175" i="12"/>
  <c r="DA175" i="12"/>
  <c r="CZ175" i="12"/>
  <c r="CY175" i="12"/>
  <c r="CX175" i="12"/>
  <c r="BA175" i="12"/>
  <c r="AZ175" i="12"/>
  <c r="AY175" i="12"/>
  <c r="AX175" i="12"/>
  <c r="AW175" i="12"/>
  <c r="AV175" i="12"/>
  <c r="AU175" i="12"/>
  <c r="AT175" i="12"/>
  <c r="AS175" i="12"/>
  <c r="AR175" i="12"/>
  <c r="AQ175" i="12"/>
  <c r="AB175" i="12"/>
  <c r="AA175" i="12"/>
  <c r="Z175" i="12"/>
  <c r="Y175" i="12"/>
  <c r="R175" i="12"/>
  <c r="N175" i="12"/>
  <c r="M175" i="12"/>
  <c r="K175" i="12"/>
  <c r="Q175" i="12" s="1"/>
  <c r="I175" i="12"/>
  <c r="H175" i="12"/>
  <c r="G175" i="12"/>
  <c r="E175" i="12"/>
  <c r="J175" i="12" s="1"/>
  <c r="DC174" i="12"/>
  <c r="DB174" i="12"/>
  <c r="DA174" i="12"/>
  <c r="CZ174" i="12"/>
  <c r="CY174" i="12"/>
  <c r="CX174" i="12"/>
  <c r="BA174" i="12"/>
  <c r="AZ174" i="12"/>
  <c r="AY174" i="12"/>
  <c r="AX174" i="12"/>
  <c r="AW174" i="12"/>
  <c r="AV174" i="12"/>
  <c r="AU174" i="12"/>
  <c r="AT174" i="12"/>
  <c r="AS174" i="12"/>
  <c r="AR174" i="12"/>
  <c r="AQ174" i="12"/>
  <c r="AB174" i="12"/>
  <c r="AA174" i="12"/>
  <c r="Z174" i="12"/>
  <c r="Y174" i="12"/>
  <c r="R174" i="12"/>
  <c r="N174" i="12"/>
  <c r="M174" i="12"/>
  <c r="BC174" i="12" s="1"/>
  <c r="BD174" i="12" s="1"/>
  <c r="K174" i="12"/>
  <c r="Q174" i="12" s="1"/>
  <c r="J174" i="12"/>
  <c r="I174" i="12"/>
  <c r="H174" i="12"/>
  <c r="G174" i="12"/>
  <c r="E174" i="12"/>
  <c r="DC173" i="12"/>
  <c r="DB173" i="12"/>
  <c r="DA173" i="12"/>
  <c r="CZ173" i="12"/>
  <c r="CY173" i="12"/>
  <c r="CX173" i="12"/>
  <c r="BA173" i="12"/>
  <c r="AZ173" i="12"/>
  <c r="AY173" i="12"/>
  <c r="AX173" i="12"/>
  <c r="AW173" i="12"/>
  <c r="AV173" i="12"/>
  <c r="AU173" i="12"/>
  <c r="AT173" i="12"/>
  <c r="AS173" i="12"/>
  <c r="AR173" i="12"/>
  <c r="AQ173" i="12"/>
  <c r="AB173" i="12"/>
  <c r="AA173" i="12"/>
  <c r="Z173" i="12"/>
  <c r="Y173" i="12"/>
  <c r="R173" i="12"/>
  <c r="N173" i="12"/>
  <c r="M173" i="12"/>
  <c r="K173" i="12"/>
  <c r="Q173" i="12" s="1"/>
  <c r="I173" i="12"/>
  <c r="H173" i="12"/>
  <c r="G173" i="12"/>
  <c r="E173" i="12"/>
  <c r="J173" i="12" s="1"/>
  <c r="X173" i="12" s="1"/>
  <c r="DC172" i="12"/>
  <c r="DB172" i="12"/>
  <c r="DA172" i="12"/>
  <c r="CZ172" i="12"/>
  <c r="CY172" i="12"/>
  <c r="CX172" i="12"/>
  <c r="BC172" i="12"/>
  <c r="BA172" i="12"/>
  <c r="AZ172" i="12"/>
  <c r="AY172" i="12"/>
  <c r="AX172" i="12"/>
  <c r="AW172" i="12"/>
  <c r="AV172" i="12"/>
  <c r="AU172" i="12"/>
  <c r="AT172" i="12"/>
  <c r="AS172" i="12"/>
  <c r="AR172" i="12"/>
  <c r="AQ172" i="12"/>
  <c r="AB172" i="12"/>
  <c r="AA172" i="12"/>
  <c r="Z172" i="12"/>
  <c r="Y172" i="12"/>
  <c r="R172" i="12"/>
  <c r="N172" i="12"/>
  <c r="M172" i="12"/>
  <c r="K172" i="12"/>
  <c r="Q172" i="12" s="1"/>
  <c r="I172" i="12"/>
  <c r="H172" i="12"/>
  <c r="G172" i="12"/>
  <c r="E172" i="12"/>
  <c r="J172" i="12" s="1"/>
  <c r="X172" i="12" s="1"/>
  <c r="DC171" i="12"/>
  <c r="DB171" i="12"/>
  <c r="DA171" i="12"/>
  <c r="CZ171" i="12"/>
  <c r="CY171" i="12"/>
  <c r="CX171" i="12"/>
  <c r="BA171" i="12"/>
  <c r="AZ171" i="12"/>
  <c r="AY171" i="12"/>
  <c r="AX171" i="12"/>
  <c r="AW171" i="12"/>
  <c r="AV171" i="12"/>
  <c r="AU171" i="12"/>
  <c r="AT171" i="12"/>
  <c r="AS171" i="12"/>
  <c r="AR171" i="12"/>
  <c r="AQ171" i="12"/>
  <c r="AB171" i="12"/>
  <c r="AA171" i="12"/>
  <c r="Z171" i="12"/>
  <c r="Y171" i="12"/>
  <c r="R171" i="12"/>
  <c r="N171" i="12"/>
  <c r="M171" i="12"/>
  <c r="K171" i="12"/>
  <c r="Q171" i="12" s="1"/>
  <c r="I171" i="12"/>
  <c r="H171" i="12"/>
  <c r="G171" i="12"/>
  <c r="E171" i="12"/>
  <c r="J171" i="12" s="1"/>
  <c r="DC170" i="12"/>
  <c r="DB170" i="12"/>
  <c r="DA170" i="12"/>
  <c r="CZ170" i="12"/>
  <c r="CY170" i="12"/>
  <c r="CX170" i="12"/>
  <c r="BA170" i="12"/>
  <c r="AZ170" i="12"/>
  <c r="AY170" i="12"/>
  <c r="AX170" i="12"/>
  <c r="AW170" i="12"/>
  <c r="AV170" i="12"/>
  <c r="AU170" i="12"/>
  <c r="AT170" i="12"/>
  <c r="AS170" i="12"/>
  <c r="AR170" i="12"/>
  <c r="AQ170" i="12"/>
  <c r="AB170" i="12"/>
  <c r="AA170" i="12"/>
  <c r="Z170" i="12"/>
  <c r="Y170" i="12"/>
  <c r="R170" i="12"/>
  <c r="N170" i="12"/>
  <c r="M170" i="12"/>
  <c r="BC170" i="12" s="1"/>
  <c r="K170" i="12"/>
  <c r="Q170" i="12" s="1"/>
  <c r="I170" i="12"/>
  <c r="H170" i="12"/>
  <c r="G170" i="12"/>
  <c r="E170" i="12"/>
  <c r="J170" i="12" s="1"/>
  <c r="X170" i="12" s="1"/>
  <c r="DC169" i="12"/>
  <c r="DB169" i="12"/>
  <c r="DA169" i="12"/>
  <c r="CZ169" i="12"/>
  <c r="CY169" i="12"/>
  <c r="CX169" i="12"/>
  <c r="BA169" i="12"/>
  <c r="AZ169" i="12"/>
  <c r="AY169" i="12"/>
  <c r="AX169" i="12"/>
  <c r="AW169" i="12"/>
  <c r="AV169" i="12"/>
  <c r="AU169" i="12"/>
  <c r="AT169" i="12"/>
  <c r="AS169" i="12"/>
  <c r="AR169" i="12"/>
  <c r="AQ169" i="12"/>
  <c r="AB169" i="12"/>
  <c r="AA169" i="12"/>
  <c r="Z169" i="12"/>
  <c r="Y169" i="12"/>
  <c r="R169" i="12"/>
  <c r="N169" i="12"/>
  <c r="M169" i="12"/>
  <c r="K169" i="12"/>
  <c r="Q169" i="12" s="1"/>
  <c r="I169" i="12"/>
  <c r="H169" i="12"/>
  <c r="G169" i="12"/>
  <c r="E169" i="12"/>
  <c r="J169" i="12" s="1"/>
  <c r="DC168" i="12"/>
  <c r="DB168" i="12"/>
  <c r="DA168" i="12"/>
  <c r="CZ168" i="12"/>
  <c r="CY168" i="12"/>
  <c r="CX168" i="12"/>
  <c r="BA168" i="12"/>
  <c r="AZ168" i="12"/>
  <c r="AY168" i="12"/>
  <c r="AX168" i="12"/>
  <c r="AW168" i="12"/>
  <c r="AV168" i="12"/>
  <c r="AU168" i="12"/>
  <c r="AT168" i="12"/>
  <c r="AS168" i="12"/>
  <c r="AR168" i="12"/>
  <c r="AQ168" i="12"/>
  <c r="AB168" i="12"/>
  <c r="AA168" i="12"/>
  <c r="Z168" i="12"/>
  <c r="Y168" i="12"/>
  <c r="R168" i="12"/>
  <c r="Q168" i="12"/>
  <c r="N168" i="12"/>
  <c r="M168" i="12"/>
  <c r="BC168" i="12" s="1"/>
  <c r="K168" i="12"/>
  <c r="J168" i="12"/>
  <c r="X168" i="12" s="1"/>
  <c r="I168" i="12"/>
  <c r="H168" i="12"/>
  <c r="G168" i="12"/>
  <c r="E168" i="12"/>
  <c r="DC167" i="12"/>
  <c r="DB167" i="12"/>
  <c r="DA167" i="12"/>
  <c r="CZ167" i="12"/>
  <c r="CY167" i="12"/>
  <c r="CX167" i="12"/>
  <c r="BA167" i="12"/>
  <c r="AZ167" i="12"/>
  <c r="AY167" i="12"/>
  <c r="AX167" i="12"/>
  <c r="AW167" i="12"/>
  <c r="AV167" i="12"/>
  <c r="AU167" i="12"/>
  <c r="AT167" i="12"/>
  <c r="AS167" i="12"/>
  <c r="AR167" i="12"/>
  <c r="AQ167" i="12"/>
  <c r="AB167" i="12"/>
  <c r="AA167" i="12"/>
  <c r="Z167" i="12"/>
  <c r="Y167" i="12"/>
  <c r="R167" i="12"/>
  <c r="N167" i="12"/>
  <c r="M167" i="12"/>
  <c r="K167" i="12"/>
  <c r="Q167" i="12" s="1"/>
  <c r="I167" i="12"/>
  <c r="H167" i="12"/>
  <c r="G167" i="12"/>
  <c r="E167" i="12"/>
  <c r="J167" i="12" s="1"/>
  <c r="X167" i="12" s="1"/>
  <c r="DC166" i="12"/>
  <c r="DB166" i="12"/>
  <c r="DA166" i="12"/>
  <c r="CZ166" i="12"/>
  <c r="CY166" i="12"/>
  <c r="CX166" i="12"/>
  <c r="BC166" i="12"/>
  <c r="BA166" i="12"/>
  <c r="AZ166" i="12"/>
  <c r="AY166" i="12"/>
  <c r="AX166" i="12"/>
  <c r="AW166" i="12"/>
  <c r="AV166" i="12"/>
  <c r="AU166" i="12"/>
  <c r="AT166" i="12"/>
  <c r="AS166" i="12"/>
  <c r="AR166" i="12"/>
  <c r="AQ166" i="12"/>
  <c r="AB166" i="12"/>
  <c r="AA166" i="12"/>
  <c r="Z166" i="12"/>
  <c r="Y166" i="12"/>
  <c r="R166" i="12"/>
  <c r="N166" i="12"/>
  <c r="M166" i="12"/>
  <c r="K166" i="12"/>
  <c r="Q166" i="12" s="1"/>
  <c r="I166" i="12"/>
  <c r="H166" i="12"/>
  <c r="G166" i="12"/>
  <c r="E166" i="12"/>
  <c r="J166" i="12" s="1"/>
  <c r="X166" i="12" s="1"/>
  <c r="DC165" i="12"/>
  <c r="DB165" i="12"/>
  <c r="DA165" i="12"/>
  <c r="CZ165" i="12"/>
  <c r="CY165" i="12"/>
  <c r="CX165" i="12"/>
  <c r="BA165" i="12"/>
  <c r="AZ165" i="12"/>
  <c r="AY165" i="12"/>
  <c r="AX165" i="12"/>
  <c r="AW165" i="12"/>
  <c r="AV165" i="12"/>
  <c r="AU165" i="12"/>
  <c r="AT165" i="12"/>
  <c r="AS165" i="12"/>
  <c r="AR165" i="12"/>
  <c r="AQ165" i="12"/>
  <c r="AB165" i="12"/>
  <c r="AA165" i="12"/>
  <c r="Z165" i="12"/>
  <c r="Y165" i="12"/>
  <c r="R165" i="12"/>
  <c r="N165" i="12"/>
  <c r="M165" i="12"/>
  <c r="K165" i="12"/>
  <c r="Q165" i="12" s="1"/>
  <c r="I165" i="12"/>
  <c r="H165" i="12"/>
  <c r="G165" i="12"/>
  <c r="E165" i="12"/>
  <c r="J165" i="12" s="1"/>
  <c r="DC164" i="12"/>
  <c r="DB164" i="12"/>
  <c r="DA164" i="12"/>
  <c r="CZ164" i="12"/>
  <c r="CY164" i="12"/>
  <c r="CX164" i="12"/>
  <c r="BA164" i="12"/>
  <c r="AZ164" i="12"/>
  <c r="AY164" i="12"/>
  <c r="AX164" i="12"/>
  <c r="AW164" i="12"/>
  <c r="AV164" i="12"/>
  <c r="AU164" i="12"/>
  <c r="AT164" i="12"/>
  <c r="AS164" i="12"/>
  <c r="AR164" i="12"/>
  <c r="AQ164" i="12"/>
  <c r="AB164" i="12"/>
  <c r="AA164" i="12"/>
  <c r="Z164" i="12"/>
  <c r="Y164" i="12"/>
  <c r="R164" i="12"/>
  <c r="N164" i="12"/>
  <c r="M164" i="12"/>
  <c r="BC164" i="12" s="1"/>
  <c r="K164" i="12"/>
  <c r="Q164" i="12" s="1"/>
  <c r="I164" i="12"/>
  <c r="H164" i="12"/>
  <c r="G164" i="12"/>
  <c r="E164" i="12"/>
  <c r="J164" i="12" s="1"/>
  <c r="X164" i="12" s="1"/>
  <c r="DC163" i="12"/>
  <c r="DB163" i="12"/>
  <c r="DA163" i="12"/>
  <c r="CZ163" i="12"/>
  <c r="CY163" i="12"/>
  <c r="CX163" i="12"/>
  <c r="BA163" i="12"/>
  <c r="AZ163" i="12"/>
  <c r="AY163" i="12"/>
  <c r="AX163" i="12"/>
  <c r="AW163" i="12"/>
  <c r="AV163" i="12"/>
  <c r="AU163" i="12"/>
  <c r="AT163" i="12"/>
  <c r="AS163" i="12"/>
  <c r="AR163" i="12"/>
  <c r="AQ163" i="12"/>
  <c r="AB163" i="12"/>
  <c r="AA163" i="12"/>
  <c r="Z163" i="12"/>
  <c r="Y163" i="12"/>
  <c r="R163" i="12"/>
  <c r="N163" i="12"/>
  <c r="M163" i="12"/>
  <c r="K163" i="12"/>
  <c r="Q163" i="12" s="1"/>
  <c r="I163" i="12"/>
  <c r="H163" i="12"/>
  <c r="G163" i="12"/>
  <c r="E163" i="12"/>
  <c r="J163" i="12" s="1"/>
  <c r="X163" i="12" s="1"/>
  <c r="DC162" i="12"/>
  <c r="DB162" i="12"/>
  <c r="DA162" i="12"/>
  <c r="CZ162" i="12"/>
  <c r="CY162" i="12"/>
  <c r="CX162" i="12"/>
  <c r="BA162" i="12"/>
  <c r="AZ162" i="12"/>
  <c r="AY162" i="12"/>
  <c r="AX162" i="12"/>
  <c r="AW162" i="12"/>
  <c r="AV162" i="12"/>
  <c r="AU162" i="12"/>
  <c r="AT162" i="12"/>
  <c r="AS162" i="12"/>
  <c r="AR162" i="12"/>
  <c r="AQ162" i="12"/>
  <c r="AB162" i="12"/>
  <c r="AA162" i="12"/>
  <c r="Z162" i="12"/>
  <c r="Y162" i="12"/>
  <c r="R162" i="12"/>
  <c r="N162" i="12"/>
  <c r="M162" i="12"/>
  <c r="BC162" i="12" s="1"/>
  <c r="AD162" i="12" s="1"/>
  <c r="K162" i="12"/>
  <c r="Q162" i="12" s="1"/>
  <c r="I162" i="12"/>
  <c r="H162" i="12"/>
  <c r="G162" i="12"/>
  <c r="E162" i="12"/>
  <c r="J162" i="12" s="1"/>
  <c r="X162" i="12" s="1"/>
  <c r="DC161" i="12"/>
  <c r="DB161" i="12"/>
  <c r="DA161" i="12"/>
  <c r="CZ161" i="12"/>
  <c r="CY161" i="12"/>
  <c r="CX161" i="12"/>
  <c r="BA161" i="12"/>
  <c r="AZ161" i="12"/>
  <c r="AY161" i="12"/>
  <c r="AX161" i="12"/>
  <c r="AW161" i="12"/>
  <c r="AV161" i="12"/>
  <c r="AU161" i="12"/>
  <c r="AT161" i="12"/>
  <c r="AS161" i="12"/>
  <c r="AR161" i="12"/>
  <c r="AQ161" i="12"/>
  <c r="AB161" i="12"/>
  <c r="AA161" i="12"/>
  <c r="Z161" i="12"/>
  <c r="Y161" i="12"/>
  <c r="R161" i="12"/>
  <c r="N161" i="12"/>
  <c r="M161" i="12"/>
  <c r="K161" i="12"/>
  <c r="Q161" i="12" s="1"/>
  <c r="I161" i="12"/>
  <c r="H161" i="12"/>
  <c r="G161" i="12"/>
  <c r="E161" i="12"/>
  <c r="J161" i="12" s="1"/>
  <c r="X161" i="12" s="1"/>
  <c r="DC160" i="12"/>
  <c r="DB160" i="12"/>
  <c r="DA160" i="12"/>
  <c r="CZ160" i="12"/>
  <c r="CY160" i="12"/>
  <c r="CX160" i="12"/>
  <c r="BA160" i="12"/>
  <c r="AZ160" i="12"/>
  <c r="AY160" i="12"/>
  <c r="AX160" i="12"/>
  <c r="AW160" i="12"/>
  <c r="AV160" i="12"/>
  <c r="AU160" i="12"/>
  <c r="AT160" i="12"/>
  <c r="AS160" i="12"/>
  <c r="AR160" i="12"/>
  <c r="AQ160" i="12"/>
  <c r="AB160" i="12"/>
  <c r="AA160" i="12"/>
  <c r="Z160" i="12"/>
  <c r="Y160" i="12"/>
  <c r="R160" i="12"/>
  <c r="N160" i="12"/>
  <c r="M160" i="12"/>
  <c r="BC160" i="12" s="1"/>
  <c r="BJ160" i="12" s="1"/>
  <c r="BK160" i="12" s="1"/>
  <c r="BL160" i="12" s="1"/>
  <c r="K160" i="12"/>
  <c r="Q160" i="12" s="1"/>
  <c r="I160" i="12"/>
  <c r="H160" i="12"/>
  <c r="G160" i="12"/>
  <c r="E160" i="12"/>
  <c r="J160" i="12" s="1"/>
  <c r="X160" i="12" s="1"/>
  <c r="DC159" i="12"/>
  <c r="DB159" i="12"/>
  <c r="DA159" i="12"/>
  <c r="CZ159" i="12"/>
  <c r="CY159" i="12"/>
  <c r="CX159" i="12"/>
  <c r="BA159" i="12"/>
  <c r="AZ159" i="12"/>
  <c r="AY159" i="12"/>
  <c r="AX159" i="12"/>
  <c r="AW159" i="12"/>
  <c r="AV159" i="12"/>
  <c r="AU159" i="12"/>
  <c r="AT159" i="12"/>
  <c r="AS159" i="12"/>
  <c r="AR159" i="12"/>
  <c r="AQ159" i="12"/>
  <c r="AB159" i="12"/>
  <c r="AA159" i="12"/>
  <c r="Z159" i="12"/>
  <c r="Y159" i="12"/>
  <c r="R159" i="12"/>
  <c r="N159" i="12"/>
  <c r="M159" i="12"/>
  <c r="K159" i="12"/>
  <c r="I159" i="12"/>
  <c r="H159" i="12"/>
  <c r="G159" i="12"/>
  <c r="E159" i="12"/>
  <c r="J159" i="12" s="1"/>
  <c r="X159" i="12" s="1"/>
  <c r="DC158" i="12"/>
  <c r="DB158" i="12"/>
  <c r="DA158" i="12"/>
  <c r="CZ158" i="12"/>
  <c r="CY158" i="12"/>
  <c r="CX158" i="12"/>
  <c r="BA158" i="12"/>
  <c r="AZ158" i="12"/>
  <c r="AY158" i="12"/>
  <c r="AX158" i="12"/>
  <c r="AW158" i="12"/>
  <c r="AV158" i="12"/>
  <c r="AU158" i="12"/>
  <c r="AT158" i="12"/>
  <c r="AS158" i="12"/>
  <c r="AR158" i="12"/>
  <c r="AQ158" i="12"/>
  <c r="AB158" i="12"/>
  <c r="AA158" i="12"/>
  <c r="Z158" i="12"/>
  <c r="Y158" i="12"/>
  <c r="R158" i="12"/>
  <c r="N158" i="12"/>
  <c r="M158" i="12"/>
  <c r="BC158" i="12" s="1"/>
  <c r="K158" i="12"/>
  <c r="Q158" i="12" s="1"/>
  <c r="I158" i="12"/>
  <c r="H158" i="12"/>
  <c r="G158" i="12"/>
  <c r="E158" i="12"/>
  <c r="J158" i="12" s="1"/>
  <c r="X158" i="12" s="1"/>
  <c r="DC157" i="12"/>
  <c r="DB157" i="12"/>
  <c r="DA157" i="12"/>
  <c r="CZ157" i="12"/>
  <c r="CY157" i="12"/>
  <c r="CX157" i="12"/>
  <c r="BA157" i="12"/>
  <c r="AZ157" i="12"/>
  <c r="AY157" i="12"/>
  <c r="AX157" i="12"/>
  <c r="AW157" i="12"/>
  <c r="AV157" i="12"/>
  <c r="AU157" i="12"/>
  <c r="AT157" i="12"/>
  <c r="AS157" i="12"/>
  <c r="AR157" i="12"/>
  <c r="AQ157" i="12"/>
  <c r="AB157" i="12"/>
  <c r="AA157" i="12"/>
  <c r="Z157" i="12"/>
  <c r="Y157" i="12"/>
  <c r="R157" i="12"/>
  <c r="N157" i="12"/>
  <c r="M157" i="12"/>
  <c r="K157" i="12"/>
  <c r="Q157" i="12" s="1"/>
  <c r="I157" i="12"/>
  <c r="H157" i="12"/>
  <c r="G157" i="12"/>
  <c r="E157" i="12"/>
  <c r="J157" i="12" s="1"/>
  <c r="DC156" i="12"/>
  <c r="DB156" i="12"/>
  <c r="DA156" i="12"/>
  <c r="CZ156" i="12"/>
  <c r="CY156" i="12"/>
  <c r="CX156" i="12"/>
  <c r="BA156" i="12"/>
  <c r="AZ156" i="12"/>
  <c r="AY156" i="12"/>
  <c r="AX156" i="12"/>
  <c r="AW156" i="12"/>
  <c r="AV156" i="12"/>
  <c r="AU156" i="12"/>
  <c r="AT156" i="12"/>
  <c r="AS156" i="12"/>
  <c r="AR156" i="12"/>
  <c r="AQ156" i="12"/>
  <c r="AB156" i="12"/>
  <c r="AA156" i="12"/>
  <c r="Z156" i="12"/>
  <c r="Y156" i="12"/>
  <c r="R156" i="12"/>
  <c r="N156" i="12"/>
  <c r="M156" i="12"/>
  <c r="K156" i="12"/>
  <c r="Q156" i="12" s="1"/>
  <c r="I156" i="12"/>
  <c r="H156" i="12"/>
  <c r="G156" i="12"/>
  <c r="E156" i="12"/>
  <c r="J156" i="12" s="1"/>
  <c r="X156" i="12" s="1"/>
  <c r="DC155" i="12"/>
  <c r="DB155" i="12"/>
  <c r="DA155" i="12"/>
  <c r="CZ155" i="12"/>
  <c r="CY155" i="12"/>
  <c r="CX155" i="12"/>
  <c r="BA155" i="12"/>
  <c r="AZ155" i="12"/>
  <c r="AY155" i="12"/>
  <c r="AX155" i="12"/>
  <c r="AW155" i="12"/>
  <c r="AV155" i="12"/>
  <c r="AU155" i="12"/>
  <c r="AT155" i="12"/>
  <c r="AS155" i="12"/>
  <c r="AR155" i="12"/>
  <c r="AQ155" i="12"/>
  <c r="AB155" i="12"/>
  <c r="AA155" i="12"/>
  <c r="Z155" i="12"/>
  <c r="Y155" i="12"/>
  <c r="R155" i="12"/>
  <c r="N155" i="12"/>
  <c r="M155" i="12"/>
  <c r="K155" i="12"/>
  <c r="Q155" i="12" s="1"/>
  <c r="I155" i="12"/>
  <c r="H155" i="12"/>
  <c r="G155" i="12"/>
  <c r="E155" i="12"/>
  <c r="J155" i="12" s="1"/>
  <c r="DC154" i="12"/>
  <c r="DB154" i="12"/>
  <c r="DA154" i="12"/>
  <c r="CZ154" i="12"/>
  <c r="CY154" i="12"/>
  <c r="CX154" i="12"/>
  <c r="BA154" i="12"/>
  <c r="AZ154" i="12"/>
  <c r="AY154" i="12"/>
  <c r="AX154" i="12"/>
  <c r="AW154" i="12"/>
  <c r="AV154" i="12"/>
  <c r="AU154" i="12"/>
  <c r="AT154" i="12"/>
  <c r="AS154" i="12"/>
  <c r="AR154" i="12"/>
  <c r="AQ154" i="12"/>
  <c r="AB154" i="12"/>
  <c r="AA154" i="12"/>
  <c r="Z154" i="12"/>
  <c r="Y154" i="12"/>
  <c r="R154" i="12"/>
  <c r="N154" i="12"/>
  <c r="M154" i="12"/>
  <c r="K154" i="12"/>
  <c r="Q154" i="12" s="1"/>
  <c r="I154" i="12"/>
  <c r="H154" i="12"/>
  <c r="G154" i="12"/>
  <c r="E154" i="12"/>
  <c r="J154" i="12" s="1"/>
  <c r="X154" i="12" s="1"/>
  <c r="DC153" i="12"/>
  <c r="DB153" i="12"/>
  <c r="DA153" i="12"/>
  <c r="CZ153" i="12"/>
  <c r="CY153" i="12"/>
  <c r="CX153" i="12"/>
  <c r="BA153" i="12"/>
  <c r="AZ153" i="12"/>
  <c r="AY153" i="12"/>
  <c r="AX153" i="12"/>
  <c r="AW153" i="12"/>
  <c r="AV153" i="12"/>
  <c r="AU153" i="12"/>
  <c r="AT153" i="12"/>
  <c r="AS153" i="12"/>
  <c r="AR153" i="12"/>
  <c r="AQ153" i="12"/>
  <c r="AB153" i="12"/>
  <c r="AA153" i="12"/>
  <c r="Z153" i="12"/>
  <c r="Y153" i="12"/>
  <c r="R153" i="12"/>
  <c r="N153" i="12"/>
  <c r="M153" i="12"/>
  <c r="K153" i="12"/>
  <c r="Q153" i="12" s="1"/>
  <c r="I153" i="12"/>
  <c r="H153" i="12"/>
  <c r="G153" i="12"/>
  <c r="E153" i="12"/>
  <c r="J153" i="12" s="1"/>
  <c r="DC152" i="12"/>
  <c r="DB152" i="12"/>
  <c r="DA152" i="12"/>
  <c r="CZ152" i="12"/>
  <c r="CY152" i="12"/>
  <c r="CX152" i="12"/>
  <c r="BA152" i="12"/>
  <c r="AZ152" i="12"/>
  <c r="AY152" i="12"/>
  <c r="AX152" i="12"/>
  <c r="AW152" i="12"/>
  <c r="AV152" i="12"/>
  <c r="AU152" i="12"/>
  <c r="AT152" i="12"/>
  <c r="AS152" i="12"/>
  <c r="AR152" i="12"/>
  <c r="AQ152" i="12"/>
  <c r="AB152" i="12"/>
  <c r="AA152" i="12"/>
  <c r="Z152" i="12"/>
  <c r="Y152" i="12"/>
  <c r="R152" i="12"/>
  <c r="N152" i="12"/>
  <c r="M152" i="12"/>
  <c r="BC152" i="12" s="1"/>
  <c r="K152" i="12"/>
  <c r="Q152" i="12" s="1"/>
  <c r="J152" i="12"/>
  <c r="I152" i="12"/>
  <c r="H152" i="12"/>
  <c r="G152" i="12"/>
  <c r="E152" i="12"/>
  <c r="DC151" i="12"/>
  <c r="DB151" i="12"/>
  <c r="DA151" i="12"/>
  <c r="CZ151" i="12"/>
  <c r="CY151" i="12"/>
  <c r="CX151" i="12"/>
  <c r="BA151" i="12"/>
  <c r="AZ151" i="12"/>
  <c r="AY151" i="12"/>
  <c r="AX151" i="12"/>
  <c r="AW151" i="12"/>
  <c r="AV151" i="12"/>
  <c r="AU151" i="12"/>
  <c r="AT151" i="12"/>
  <c r="AS151" i="12"/>
  <c r="AR151" i="12"/>
  <c r="AQ151" i="12"/>
  <c r="AB151" i="12"/>
  <c r="AA151" i="12"/>
  <c r="Z151" i="12"/>
  <c r="Y151" i="12"/>
  <c r="R151" i="12"/>
  <c r="N151" i="12"/>
  <c r="M151" i="12"/>
  <c r="K151" i="12"/>
  <c r="Q151" i="12" s="1"/>
  <c r="I151" i="12"/>
  <c r="H151" i="12"/>
  <c r="G151" i="12"/>
  <c r="E151" i="12"/>
  <c r="J151" i="12" s="1"/>
  <c r="DC150" i="12"/>
  <c r="DB150" i="12"/>
  <c r="DA150" i="12"/>
  <c r="CZ150" i="12"/>
  <c r="CY150" i="12"/>
  <c r="CX150" i="12"/>
  <c r="BA150" i="12"/>
  <c r="AZ150" i="12"/>
  <c r="AY150" i="12"/>
  <c r="AX150" i="12"/>
  <c r="AW150" i="12"/>
  <c r="AV150" i="12"/>
  <c r="AU150" i="12"/>
  <c r="AT150" i="12"/>
  <c r="AS150" i="12"/>
  <c r="AR150" i="12"/>
  <c r="AQ150" i="12"/>
  <c r="AB150" i="12"/>
  <c r="AA150" i="12"/>
  <c r="Z150" i="12"/>
  <c r="Y150" i="12"/>
  <c r="R150" i="12"/>
  <c r="N150" i="12"/>
  <c r="M150" i="12"/>
  <c r="BC150" i="12" s="1"/>
  <c r="K150" i="12"/>
  <c r="Q150" i="12" s="1"/>
  <c r="I150" i="12"/>
  <c r="H150" i="12"/>
  <c r="G150" i="12"/>
  <c r="E150" i="12"/>
  <c r="J150" i="12" s="1"/>
  <c r="DC149" i="12"/>
  <c r="DB149" i="12"/>
  <c r="DA149" i="12"/>
  <c r="CZ149" i="12"/>
  <c r="CY149" i="12"/>
  <c r="CX149" i="12"/>
  <c r="BA149" i="12"/>
  <c r="AZ149" i="12"/>
  <c r="AY149" i="12"/>
  <c r="AX149" i="12"/>
  <c r="AW149" i="12"/>
  <c r="AV149" i="12"/>
  <c r="AU149" i="12"/>
  <c r="AT149" i="12"/>
  <c r="AS149" i="12"/>
  <c r="AR149" i="12"/>
  <c r="AQ149" i="12"/>
  <c r="AB149" i="12"/>
  <c r="AA149" i="12"/>
  <c r="Z149" i="12"/>
  <c r="Y149" i="12"/>
  <c r="R149" i="12"/>
  <c r="N149" i="12"/>
  <c r="M149" i="12"/>
  <c r="K149" i="12"/>
  <c r="Q149" i="12" s="1"/>
  <c r="I149" i="12"/>
  <c r="H149" i="12"/>
  <c r="G149" i="12"/>
  <c r="E149" i="12"/>
  <c r="J149" i="12" s="1"/>
  <c r="X149" i="12" s="1"/>
  <c r="DC148" i="12"/>
  <c r="DB148" i="12"/>
  <c r="DA148" i="12"/>
  <c r="CZ148" i="12"/>
  <c r="CY148" i="12"/>
  <c r="CX148" i="12"/>
  <c r="BA148" i="12"/>
  <c r="AZ148" i="12"/>
  <c r="AY148" i="12"/>
  <c r="AX148" i="12"/>
  <c r="AW148" i="12"/>
  <c r="AV148" i="12"/>
  <c r="AU148" i="12"/>
  <c r="AT148" i="12"/>
  <c r="AS148" i="12"/>
  <c r="AR148" i="12"/>
  <c r="AQ148" i="12"/>
  <c r="AB148" i="12"/>
  <c r="AA148" i="12"/>
  <c r="Z148" i="12"/>
  <c r="Y148" i="12"/>
  <c r="R148" i="12"/>
  <c r="N148" i="12"/>
  <c r="M148" i="12"/>
  <c r="K148" i="12"/>
  <c r="Q148" i="12" s="1"/>
  <c r="I148" i="12"/>
  <c r="H148" i="12"/>
  <c r="G148" i="12"/>
  <c r="E148" i="12"/>
  <c r="J148" i="12" s="1"/>
  <c r="X148" i="12" s="1"/>
  <c r="DC147" i="12"/>
  <c r="DB147" i="12"/>
  <c r="DA147" i="12"/>
  <c r="CZ147" i="12"/>
  <c r="CY147" i="12"/>
  <c r="CX147" i="12"/>
  <c r="BA147" i="12"/>
  <c r="AZ147" i="12"/>
  <c r="AY147" i="12"/>
  <c r="AX147" i="12"/>
  <c r="AW147" i="12"/>
  <c r="AV147" i="12"/>
  <c r="AU147" i="12"/>
  <c r="AT147" i="12"/>
  <c r="AS147" i="12"/>
  <c r="AR147" i="12"/>
  <c r="AQ147" i="12"/>
  <c r="AB147" i="12"/>
  <c r="AA147" i="12"/>
  <c r="Z147" i="12"/>
  <c r="Y147" i="12"/>
  <c r="R147" i="12"/>
  <c r="N147" i="12"/>
  <c r="M147" i="12"/>
  <c r="K147" i="12"/>
  <c r="Q147" i="12" s="1"/>
  <c r="I147" i="12"/>
  <c r="H147" i="12"/>
  <c r="G147" i="12"/>
  <c r="E147" i="12"/>
  <c r="J147" i="12" s="1"/>
  <c r="X147" i="12" s="1"/>
  <c r="DC146" i="12"/>
  <c r="DB146" i="12"/>
  <c r="DA146" i="12"/>
  <c r="CZ146" i="12"/>
  <c r="CY146" i="12"/>
  <c r="CX146" i="12"/>
  <c r="BA146" i="12"/>
  <c r="AZ146" i="12"/>
  <c r="AY146" i="12"/>
  <c r="AX146" i="12"/>
  <c r="AW146" i="12"/>
  <c r="AV146" i="12"/>
  <c r="AU146" i="12"/>
  <c r="AT146" i="12"/>
  <c r="AS146" i="12"/>
  <c r="AR146" i="12"/>
  <c r="AQ146" i="12"/>
  <c r="AB146" i="12"/>
  <c r="AA146" i="12"/>
  <c r="Z146" i="12"/>
  <c r="Y146" i="12"/>
  <c r="R146" i="12"/>
  <c r="N146" i="12"/>
  <c r="M146" i="12"/>
  <c r="K146" i="12"/>
  <c r="Q146" i="12" s="1"/>
  <c r="J146" i="12"/>
  <c r="I146" i="12"/>
  <c r="H146" i="12"/>
  <c r="G146" i="12"/>
  <c r="E146" i="12"/>
  <c r="DC145" i="12"/>
  <c r="DB145" i="12"/>
  <c r="DA145" i="12"/>
  <c r="CZ145" i="12"/>
  <c r="CY145" i="12"/>
  <c r="CX145" i="12"/>
  <c r="BA145" i="12"/>
  <c r="AZ145" i="12"/>
  <c r="AY145" i="12"/>
  <c r="AX145" i="12"/>
  <c r="AW145" i="12"/>
  <c r="AV145" i="12"/>
  <c r="AU145" i="12"/>
  <c r="AT145" i="12"/>
  <c r="AS145" i="12"/>
  <c r="AR145" i="12"/>
  <c r="AQ145" i="12"/>
  <c r="AB145" i="12"/>
  <c r="AA145" i="12"/>
  <c r="Z145" i="12"/>
  <c r="Y145" i="12"/>
  <c r="R145" i="12"/>
  <c r="N145" i="12"/>
  <c r="M145" i="12"/>
  <c r="K145" i="12"/>
  <c r="Q145" i="12" s="1"/>
  <c r="I145" i="12"/>
  <c r="H145" i="12"/>
  <c r="G145" i="12"/>
  <c r="E145" i="12"/>
  <c r="J145" i="12" s="1"/>
  <c r="X145" i="12" s="1"/>
  <c r="DC144" i="12"/>
  <c r="DB144" i="12"/>
  <c r="DA144" i="12"/>
  <c r="CZ144" i="12"/>
  <c r="CY144" i="12"/>
  <c r="CX144" i="12"/>
  <c r="BA144" i="12"/>
  <c r="AZ144" i="12"/>
  <c r="AY144" i="12"/>
  <c r="AX144" i="12"/>
  <c r="AW144" i="12"/>
  <c r="AV144" i="12"/>
  <c r="AU144" i="12"/>
  <c r="AT144" i="12"/>
  <c r="AS144" i="12"/>
  <c r="AR144" i="12"/>
  <c r="AQ144" i="12"/>
  <c r="AB144" i="12"/>
  <c r="AA144" i="12"/>
  <c r="Z144" i="12"/>
  <c r="Y144" i="12"/>
  <c r="R144" i="12"/>
  <c r="N144" i="12"/>
  <c r="M144" i="12"/>
  <c r="K144" i="12"/>
  <c r="Q144" i="12" s="1"/>
  <c r="I144" i="12"/>
  <c r="H144" i="12"/>
  <c r="G144" i="12"/>
  <c r="E144" i="12"/>
  <c r="J144" i="12" s="1"/>
  <c r="DC143" i="12"/>
  <c r="DB143" i="12"/>
  <c r="DA143" i="12"/>
  <c r="CZ143" i="12"/>
  <c r="CY143" i="12"/>
  <c r="CX143" i="12"/>
  <c r="BA143" i="12"/>
  <c r="AZ143" i="12"/>
  <c r="AY143" i="12"/>
  <c r="AX143" i="12"/>
  <c r="AW143" i="12"/>
  <c r="AV143" i="12"/>
  <c r="AU143" i="12"/>
  <c r="AT143" i="12"/>
  <c r="AS143" i="12"/>
  <c r="AR143" i="12"/>
  <c r="AQ143" i="12"/>
  <c r="AB143" i="12"/>
  <c r="AA143" i="12"/>
  <c r="Z143" i="12"/>
  <c r="Y143" i="12"/>
  <c r="R143" i="12"/>
  <c r="N143" i="12"/>
  <c r="M143" i="12"/>
  <c r="K143" i="12"/>
  <c r="Q143" i="12" s="1"/>
  <c r="I143" i="12"/>
  <c r="H143" i="12"/>
  <c r="G143" i="12"/>
  <c r="E143" i="12"/>
  <c r="J143" i="12" s="1"/>
  <c r="DC142" i="12"/>
  <c r="DB142" i="12"/>
  <c r="DA142" i="12"/>
  <c r="CZ142" i="12"/>
  <c r="CY142" i="12"/>
  <c r="CX142" i="12"/>
  <c r="BA142" i="12"/>
  <c r="AZ142" i="12"/>
  <c r="AY142" i="12"/>
  <c r="AX142" i="12"/>
  <c r="AW142" i="12"/>
  <c r="AV142" i="12"/>
  <c r="AU142" i="12"/>
  <c r="AT142" i="12"/>
  <c r="AS142" i="12"/>
  <c r="AR142" i="12"/>
  <c r="AQ142" i="12"/>
  <c r="AB142" i="12"/>
  <c r="AA142" i="12"/>
  <c r="Z142" i="12"/>
  <c r="Y142" i="12"/>
  <c r="R142" i="12"/>
  <c r="N142" i="12"/>
  <c r="M142" i="12"/>
  <c r="K142" i="12"/>
  <c r="Q142" i="12" s="1"/>
  <c r="J142" i="12"/>
  <c r="I142" i="12"/>
  <c r="H142" i="12"/>
  <c r="G142" i="12"/>
  <c r="E142" i="12"/>
  <c r="DC141" i="12"/>
  <c r="DB141" i="12"/>
  <c r="DA141" i="12"/>
  <c r="CZ141" i="12"/>
  <c r="CY141" i="12"/>
  <c r="CX141" i="12"/>
  <c r="BA141" i="12"/>
  <c r="AZ141" i="12"/>
  <c r="AY141" i="12"/>
  <c r="AX141" i="12"/>
  <c r="AW141" i="12"/>
  <c r="AV141" i="12"/>
  <c r="AU141" i="12"/>
  <c r="AT141" i="12"/>
  <c r="AS141" i="12"/>
  <c r="AR141" i="12"/>
  <c r="AQ141" i="12"/>
  <c r="AB141" i="12"/>
  <c r="AA141" i="12"/>
  <c r="Z141" i="12"/>
  <c r="Y141" i="12"/>
  <c r="R141" i="12"/>
  <c r="N141" i="12"/>
  <c r="M141" i="12"/>
  <c r="K141" i="12"/>
  <c r="Q141" i="12" s="1"/>
  <c r="I141" i="12"/>
  <c r="H141" i="12"/>
  <c r="G141" i="12"/>
  <c r="E141" i="12"/>
  <c r="J141" i="12" s="1"/>
  <c r="DC140" i="12"/>
  <c r="DB140" i="12"/>
  <c r="DA140" i="12"/>
  <c r="CZ140" i="12"/>
  <c r="CY140" i="12"/>
  <c r="CX140" i="12"/>
  <c r="BA140" i="12"/>
  <c r="AZ140" i="12"/>
  <c r="AY140" i="12"/>
  <c r="AX140" i="12"/>
  <c r="AW140" i="12"/>
  <c r="AV140" i="12"/>
  <c r="AU140" i="12"/>
  <c r="AT140" i="12"/>
  <c r="AS140" i="12"/>
  <c r="AR140" i="12"/>
  <c r="AQ140" i="12"/>
  <c r="AB140" i="12"/>
  <c r="AA140" i="12"/>
  <c r="Z140" i="12"/>
  <c r="Y140" i="12"/>
  <c r="R140" i="12"/>
  <c r="N140" i="12"/>
  <c r="M140" i="12"/>
  <c r="K140" i="12"/>
  <c r="Q140" i="12" s="1"/>
  <c r="J140" i="12"/>
  <c r="I140" i="12"/>
  <c r="H140" i="12"/>
  <c r="G140" i="12"/>
  <c r="E140" i="12"/>
  <c r="DC139" i="12"/>
  <c r="DB139" i="12"/>
  <c r="DA139" i="12"/>
  <c r="CZ139" i="12"/>
  <c r="CY139" i="12"/>
  <c r="CX139" i="12"/>
  <c r="BA139" i="12"/>
  <c r="AZ139" i="12"/>
  <c r="AY139" i="12"/>
  <c r="AX139" i="12"/>
  <c r="AW139" i="12"/>
  <c r="AV139" i="12"/>
  <c r="AU139" i="12"/>
  <c r="AT139" i="12"/>
  <c r="AS139" i="12"/>
  <c r="AR139" i="12"/>
  <c r="AQ139" i="12"/>
  <c r="AB139" i="12"/>
  <c r="AA139" i="12"/>
  <c r="Z139" i="12"/>
  <c r="Y139" i="12"/>
  <c r="R139" i="12"/>
  <c r="N139" i="12"/>
  <c r="M139" i="12"/>
  <c r="K139" i="12"/>
  <c r="Q139" i="12" s="1"/>
  <c r="I139" i="12"/>
  <c r="H139" i="12"/>
  <c r="G139" i="12"/>
  <c r="E139" i="12"/>
  <c r="J139" i="12" s="1"/>
  <c r="DC138" i="12"/>
  <c r="DB138" i="12"/>
  <c r="DA138" i="12"/>
  <c r="CZ138" i="12"/>
  <c r="CY138" i="12"/>
  <c r="CX138" i="12"/>
  <c r="BA138" i="12"/>
  <c r="AZ138" i="12"/>
  <c r="AY138" i="12"/>
  <c r="AX138" i="12"/>
  <c r="AW138" i="12"/>
  <c r="AV138" i="12"/>
  <c r="AU138" i="12"/>
  <c r="AT138" i="12"/>
  <c r="AS138" i="12"/>
  <c r="AR138" i="12"/>
  <c r="AQ138" i="12"/>
  <c r="AB138" i="12"/>
  <c r="AA138" i="12"/>
  <c r="Z138" i="12"/>
  <c r="Y138" i="12"/>
  <c r="R138" i="12"/>
  <c r="N138" i="12"/>
  <c r="M138" i="12"/>
  <c r="K138" i="12"/>
  <c r="Q138" i="12" s="1"/>
  <c r="I138" i="12"/>
  <c r="H138" i="12"/>
  <c r="G138" i="12"/>
  <c r="E138" i="12"/>
  <c r="J138" i="12" s="1"/>
  <c r="DC137" i="12"/>
  <c r="DB137" i="12"/>
  <c r="DA137" i="12"/>
  <c r="CZ137" i="12"/>
  <c r="CY137" i="12"/>
  <c r="CX137" i="12"/>
  <c r="BA137" i="12"/>
  <c r="AZ137" i="12"/>
  <c r="AY137" i="12"/>
  <c r="AX137" i="12"/>
  <c r="AW137" i="12"/>
  <c r="AV137" i="12"/>
  <c r="AU137" i="12"/>
  <c r="AT137" i="12"/>
  <c r="AS137" i="12"/>
  <c r="AR137" i="12"/>
  <c r="AQ137" i="12"/>
  <c r="AB137" i="12"/>
  <c r="AA137" i="12"/>
  <c r="Z137" i="12"/>
  <c r="Y137" i="12"/>
  <c r="R137" i="12"/>
  <c r="N137" i="12"/>
  <c r="M137" i="12"/>
  <c r="K137" i="12"/>
  <c r="Q137" i="12" s="1"/>
  <c r="I137" i="12"/>
  <c r="H137" i="12"/>
  <c r="G137" i="12"/>
  <c r="E137" i="12"/>
  <c r="J137" i="12" s="1"/>
  <c r="DC136" i="12"/>
  <c r="DB136" i="12"/>
  <c r="DA136" i="12"/>
  <c r="CZ136" i="12"/>
  <c r="CY136" i="12"/>
  <c r="CX136" i="12"/>
  <c r="BA136" i="12"/>
  <c r="AZ136" i="12"/>
  <c r="AY136" i="12"/>
  <c r="AX136" i="12"/>
  <c r="AW136" i="12"/>
  <c r="AV136" i="12"/>
  <c r="AU136" i="12"/>
  <c r="AT136" i="12"/>
  <c r="AS136" i="12"/>
  <c r="AR136" i="12"/>
  <c r="AQ136" i="12"/>
  <c r="AB136" i="12"/>
  <c r="AA136" i="12"/>
  <c r="Z136" i="12"/>
  <c r="Y136" i="12"/>
  <c r="R136" i="12"/>
  <c r="N136" i="12"/>
  <c r="M136" i="12"/>
  <c r="BC136" i="12" s="1"/>
  <c r="K136" i="12"/>
  <c r="Q136" i="12" s="1"/>
  <c r="I136" i="12"/>
  <c r="H136" i="12"/>
  <c r="G136" i="12"/>
  <c r="E136" i="12"/>
  <c r="J136" i="12" s="1"/>
  <c r="DC135" i="12"/>
  <c r="DB135" i="12"/>
  <c r="DA135" i="12"/>
  <c r="CZ135" i="12"/>
  <c r="CY135" i="12"/>
  <c r="CX135" i="12"/>
  <c r="BA135" i="12"/>
  <c r="AZ135" i="12"/>
  <c r="AY135" i="12"/>
  <c r="AX135" i="12"/>
  <c r="AW135" i="12"/>
  <c r="AV135" i="12"/>
  <c r="AU135" i="12"/>
  <c r="AT135" i="12"/>
  <c r="AS135" i="12"/>
  <c r="AR135" i="12"/>
  <c r="AQ135" i="12"/>
  <c r="AB135" i="12"/>
  <c r="AA135" i="12"/>
  <c r="Z135" i="12"/>
  <c r="Y135" i="12"/>
  <c r="R135" i="12"/>
  <c r="N135" i="12"/>
  <c r="M135" i="12"/>
  <c r="K135" i="12"/>
  <c r="Q135" i="12" s="1"/>
  <c r="I135" i="12"/>
  <c r="H135" i="12"/>
  <c r="G135" i="12"/>
  <c r="E135" i="12"/>
  <c r="J135" i="12" s="1"/>
  <c r="X135" i="12" s="1"/>
  <c r="DC134" i="12"/>
  <c r="DB134" i="12"/>
  <c r="DA134" i="12"/>
  <c r="CZ134" i="12"/>
  <c r="CY134" i="12"/>
  <c r="CX134" i="12"/>
  <c r="BA134" i="12"/>
  <c r="AZ134" i="12"/>
  <c r="AY134" i="12"/>
  <c r="AX134" i="12"/>
  <c r="AW134" i="12"/>
  <c r="AV134" i="12"/>
  <c r="AU134" i="12"/>
  <c r="AT134" i="12"/>
  <c r="AS134" i="12"/>
  <c r="AR134" i="12"/>
  <c r="AQ134" i="12"/>
  <c r="AB134" i="12"/>
  <c r="AA134" i="12"/>
  <c r="Z134" i="12"/>
  <c r="Y134" i="12"/>
  <c r="R134" i="12"/>
  <c r="N134" i="12"/>
  <c r="M134" i="12"/>
  <c r="K134" i="12"/>
  <c r="Q134" i="12" s="1"/>
  <c r="I134" i="12"/>
  <c r="H134" i="12"/>
  <c r="G134" i="12"/>
  <c r="E134" i="12"/>
  <c r="J134" i="12" s="1"/>
  <c r="X134" i="12" s="1"/>
  <c r="DC133" i="12"/>
  <c r="DB133" i="12"/>
  <c r="DA133" i="12"/>
  <c r="CZ133" i="12"/>
  <c r="CY133" i="12"/>
  <c r="CX133" i="12"/>
  <c r="BA133" i="12"/>
  <c r="AZ133" i="12"/>
  <c r="AY133" i="12"/>
  <c r="AX133" i="12"/>
  <c r="AW133" i="12"/>
  <c r="AV133" i="12"/>
  <c r="AU133" i="12"/>
  <c r="AT133" i="12"/>
  <c r="AS133" i="12"/>
  <c r="AR133" i="12"/>
  <c r="AQ133" i="12"/>
  <c r="AB133" i="12"/>
  <c r="AA133" i="12"/>
  <c r="Z133" i="12"/>
  <c r="Y133" i="12"/>
  <c r="R133" i="12"/>
  <c r="Q133" i="12"/>
  <c r="N133" i="12"/>
  <c r="M133" i="12"/>
  <c r="K133" i="12"/>
  <c r="I133" i="12"/>
  <c r="H133" i="12"/>
  <c r="G133" i="12"/>
  <c r="E133" i="12"/>
  <c r="J133" i="12" s="1"/>
  <c r="X133" i="12" s="1"/>
  <c r="DC132" i="12"/>
  <c r="DB132" i="12"/>
  <c r="DA132" i="12"/>
  <c r="CZ132" i="12"/>
  <c r="CY132" i="12"/>
  <c r="CX132" i="12"/>
  <c r="BA132" i="12"/>
  <c r="AZ132" i="12"/>
  <c r="AY132" i="12"/>
  <c r="AX132" i="12"/>
  <c r="AW132" i="12"/>
  <c r="AV132" i="12"/>
  <c r="AU132" i="12"/>
  <c r="AT132" i="12"/>
  <c r="AS132" i="12"/>
  <c r="AR132" i="12"/>
  <c r="AQ132" i="12"/>
  <c r="AB132" i="12"/>
  <c r="AA132" i="12"/>
  <c r="Z132" i="12"/>
  <c r="Y132" i="12"/>
  <c r="R132" i="12"/>
  <c r="N132" i="12"/>
  <c r="M132" i="12"/>
  <c r="K132" i="12"/>
  <c r="Q132" i="12" s="1"/>
  <c r="I132" i="12"/>
  <c r="H132" i="12"/>
  <c r="G132" i="12"/>
  <c r="E132" i="12"/>
  <c r="J132" i="12" s="1"/>
  <c r="DC131" i="12"/>
  <c r="DB131" i="12"/>
  <c r="DA131" i="12"/>
  <c r="CZ131" i="12"/>
  <c r="CY131" i="12"/>
  <c r="CX131" i="12"/>
  <c r="BA131" i="12"/>
  <c r="AZ131" i="12"/>
  <c r="AY131" i="12"/>
  <c r="AX131" i="12"/>
  <c r="AW131" i="12"/>
  <c r="AV131" i="12"/>
  <c r="AU131" i="12"/>
  <c r="AT131" i="12"/>
  <c r="AS131" i="12"/>
  <c r="AR131" i="12"/>
  <c r="AQ131" i="12"/>
  <c r="AB131" i="12"/>
  <c r="AA131" i="12"/>
  <c r="Z131" i="12"/>
  <c r="Y131" i="12"/>
  <c r="R131" i="12"/>
  <c r="N131" i="12"/>
  <c r="M131" i="12"/>
  <c r="K131" i="12"/>
  <c r="Q131" i="12" s="1"/>
  <c r="I131" i="12"/>
  <c r="H131" i="12"/>
  <c r="G131" i="12"/>
  <c r="E131" i="12"/>
  <c r="J131" i="12" s="1"/>
  <c r="DC130" i="12"/>
  <c r="DB130" i="12"/>
  <c r="DA130" i="12"/>
  <c r="CZ130" i="12"/>
  <c r="CY130" i="12"/>
  <c r="CX130" i="12"/>
  <c r="BA130" i="12"/>
  <c r="AZ130" i="12"/>
  <c r="AY130" i="12"/>
  <c r="AX130" i="12"/>
  <c r="AW130" i="12"/>
  <c r="AV130" i="12"/>
  <c r="AU130" i="12"/>
  <c r="AT130" i="12"/>
  <c r="AS130" i="12"/>
  <c r="AR130" i="12"/>
  <c r="AQ130" i="12"/>
  <c r="AB130" i="12"/>
  <c r="AA130" i="12"/>
  <c r="Z130" i="12"/>
  <c r="Y130" i="12"/>
  <c r="R130" i="12"/>
  <c r="N130" i="12"/>
  <c r="M130" i="12"/>
  <c r="BC130" i="12" s="1"/>
  <c r="K130" i="12"/>
  <c r="Q130" i="12" s="1"/>
  <c r="I130" i="12"/>
  <c r="H130" i="12"/>
  <c r="G130" i="12"/>
  <c r="E130" i="12"/>
  <c r="J130" i="12" s="1"/>
  <c r="DC129" i="12"/>
  <c r="DB129" i="12"/>
  <c r="DA129" i="12"/>
  <c r="CZ129" i="12"/>
  <c r="CY129" i="12"/>
  <c r="CX129" i="12"/>
  <c r="BA129" i="12"/>
  <c r="AZ129" i="12"/>
  <c r="AY129" i="12"/>
  <c r="AX129" i="12"/>
  <c r="AW129" i="12"/>
  <c r="AV129" i="12"/>
  <c r="AU129" i="12"/>
  <c r="AT129" i="12"/>
  <c r="AS129" i="12"/>
  <c r="AR129" i="12"/>
  <c r="AQ129" i="12"/>
  <c r="AB129" i="12"/>
  <c r="AA129" i="12"/>
  <c r="Z129" i="12"/>
  <c r="Y129" i="12"/>
  <c r="R129" i="12"/>
  <c r="N129" i="12"/>
  <c r="M129" i="12"/>
  <c r="K129" i="12"/>
  <c r="Q129" i="12" s="1"/>
  <c r="I129" i="12"/>
  <c r="H129" i="12"/>
  <c r="G129" i="12"/>
  <c r="E129" i="12"/>
  <c r="J129" i="12" s="1"/>
  <c r="X129" i="12" s="1"/>
  <c r="DC128" i="12"/>
  <c r="DB128" i="12"/>
  <c r="DA128" i="12"/>
  <c r="CZ128" i="12"/>
  <c r="CY128" i="12"/>
  <c r="CX128" i="12"/>
  <c r="BA128" i="12"/>
  <c r="AZ128" i="12"/>
  <c r="AY128" i="12"/>
  <c r="AX128" i="12"/>
  <c r="AW128" i="12"/>
  <c r="AV128" i="12"/>
  <c r="AU128" i="12"/>
  <c r="AT128" i="12"/>
  <c r="AS128" i="12"/>
  <c r="AR128" i="12"/>
  <c r="AQ128" i="12"/>
  <c r="AB128" i="12"/>
  <c r="AA128" i="12"/>
  <c r="Z128" i="12"/>
  <c r="Y128" i="12"/>
  <c r="R128" i="12"/>
  <c r="N128" i="12"/>
  <c r="M128" i="12"/>
  <c r="BC128" i="12" s="1"/>
  <c r="K128" i="12"/>
  <c r="Q128" i="12" s="1"/>
  <c r="I128" i="12"/>
  <c r="H128" i="12"/>
  <c r="G128" i="12"/>
  <c r="E128" i="12"/>
  <c r="J128" i="12" s="1"/>
  <c r="DC127" i="12"/>
  <c r="DB127" i="12"/>
  <c r="DA127" i="12"/>
  <c r="CZ127" i="12"/>
  <c r="CY127" i="12"/>
  <c r="CX127" i="12"/>
  <c r="BA127" i="12"/>
  <c r="AZ127" i="12"/>
  <c r="AY127" i="12"/>
  <c r="AX127" i="12"/>
  <c r="AW127" i="12"/>
  <c r="AV127" i="12"/>
  <c r="AU127" i="12"/>
  <c r="AT127" i="12"/>
  <c r="AS127" i="12"/>
  <c r="AR127" i="12"/>
  <c r="AQ127" i="12"/>
  <c r="AB127" i="12"/>
  <c r="AA127" i="12"/>
  <c r="Z127" i="12"/>
  <c r="Y127" i="12"/>
  <c r="R127" i="12"/>
  <c r="N127" i="12"/>
  <c r="M127" i="12"/>
  <c r="K127" i="12"/>
  <c r="Q127" i="12" s="1"/>
  <c r="I127" i="12"/>
  <c r="H127" i="12"/>
  <c r="G127" i="12"/>
  <c r="E127" i="12"/>
  <c r="J127" i="12" s="1"/>
  <c r="X127" i="12" s="1"/>
  <c r="DC126" i="12"/>
  <c r="DB126" i="12"/>
  <c r="DA126" i="12"/>
  <c r="CZ126" i="12"/>
  <c r="CY126" i="12"/>
  <c r="CX126" i="12"/>
  <c r="BA126" i="12"/>
  <c r="AZ126" i="12"/>
  <c r="AY126" i="12"/>
  <c r="AX126" i="12"/>
  <c r="AW126" i="12"/>
  <c r="AV126" i="12"/>
  <c r="AU126" i="12"/>
  <c r="AT126" i="12"/>
  <c r="AS126" i="12"/>
  <c r="AR126" i="12"/>
  <c r="AQ126" i="12"/>
  <c r="AB126" i="12"/>
  <c r="AA126" i="12"/>
  <c r="Z126" i="12"/>
  <c r="Y126" i="12"/>
  <c r="R126" i="12"/>
  <c r="N126" i="12"/>
  <c r="M126" i="12"/>
  <c r="K126" i="12"/>
  <c r="Q126" i="12" s="1"/>
  <c r="I126" i="12"/>
  <c r="H126" i="12"/>
  <c r="G126" i="12"/>
  <c r="E126" i="12"/>
  <c r="J126" i="12" s="1"/>
  <c r="DC125" i="12"/>
  <c r="DB125" i="12"/>
  <c r="DA125" i="12"/>
  <c r="CZ125" i="12"/>
  <c r="CY125" i="12"/>
  <c r="CX125" i="12"/>
  <c r="BA125" i="12"/>
  <c r="AZ125" i="12"/>
  <c r="AY125" i="12"/>
  <c r="AX125" i="12"/>
  <c r="AW125" i="12"/>
  <c r="AV125" i="12"/>
  <c r="AU125" i="12"/>
  <c r="AT125" i="12"/>
  <c r="AS125" i="12"/>
  <c r="AR125" i="12"/>
  <c r="AQ125" i="12"/>
  <c r="AB125" i="12"/>
  <c r="AA125" i="12"/>
  <c r="Z125" i="12"/>
  <c r="Y125" i="12"/>
  <c r="R125" i="12"/>
  <c r="N125" i="12"/>
  <c r="M125" i="12"/>
  <c r="K125" i="12"/>
  <c r="Q125" i="12" s="1"/>
  <c r="I125" i="12"/>
  <c r="H125" i="12"/>
  <c r="G125" i="12"/>
  <c r="E125" i="12"/>
  <c r="J125" i="12" s="1"/>
  <c r="DC124" i="12"/>
  <c r="DB124" i="12"/>
  <c r="DA124" i="12"/>
  <c r="CZ124" i="12"/>
  <c r="CY124" i="12"/>
  <c r="CX124" i="12"/>
  <c r="BA124" i="12"/>
  <c r="AZ124" i="12"/>
  <c r="AY124" i="12"/>
  <c r="AX124" i="12"/>
  <c r="AW124" i="12"/>
  <c r="AV124" i="12"/>
  <c r="AU124" i="12"/>
  <c r="AT124" i="12"/>
  <c r="AS124" i="12"/>
  <c r="AR124" i="12"/>
  <c r="AQ124" i="12"/>
  <c r="AB124" i="12"/>
  <c r="AA124" i="12"/>
  <c r="Z124" i="12"/>
  <c r="Y124" i="12"/>
  <c r="R124" i="12"/>
  <c r="N124" i="12"/>
  <c r="M124" i="12"/>
  <c r="K124" i="12"/>
  <c r="Q124" i="12" s="1"/>
  <c r="J124" i="12"/>
  <c r="X124" i="12" s="1"/>
  <c r="I124" i="12"/>
  <c r="H124" i="12"/>
  <c r="G124" i="12"/>
  <c r="E124" i="12"/>
  <c r="DC123" i="12"/>
  <c r="DB123" i="12"/>
  <c r="DA123" i="12"/>
  <c r="CZ123" i="12"/>
  <c r="CY123" i="12"/>
  <c r="CX123" i="12"/>
  <c r="BA123" i="12"/>
  <c r="AZ123" i="12"/>
  <c r="AY123" i="12"/>
  <c r="AX123" i="12"/>
  <c r="AW123" i="12"/>
  <c r="AV123" i="12"/>
  <c r="AU123" i="12"/>
  <c r="AT123" i="12"/>
  <c r="AS123" i="12"/>
  <c r="AR123" i="12"/>
  <c r="AQ123" i="12"/>
  <c r="AB123" i="12"/>
  <c r="AA123" i="12"/>
  <c r="Z123" i="12"/>
  <c r="Y123" i="12"/>
  <c r="R123" i="12"/>
  <c r="N123" i="12"/>
  <c r="M123" i="12"/>
  <c r="K123" i="12"/>
  <c r="Q123" i="12" s="1"/>
  <c r="I123" i="12"/>
  <c r="H123" i="12"/>
  <c r="G123" i="12"/>
  <c r="E123" i="12"/>
  <c r="J123" i="12" s="1"/>
  <c r="DC122" i="12"/>
  <c r="DB122" i="12"/>
  <c r="DA122" i="12"/>
  <c r="CZ122" i="12"/>
  <c r="CY122" i="12"/>
  <c r="CX122" i="12"/>
  <c r="BA122" i="12"/>
  <c r="AZ122" i="12"/>
  <c r="AY122" i="12"/>
  <c r="AX122" i="12"/>
  <c r="AW122" i="12"/>
  <c r="AV122" i="12"/>
  <c r="AU122" i="12"/>
  <c r="AT122" i="12"/>
  <c r="AS122" i="12"/>
  <c r="AR122" i="12"/>
  <c r="AQ122" i="12"/>
  <c r="AB122" i="12"/>
  <c r="AA122" i="12"/>
  <c r="Z122" i="12"/>
  <c r="Y122" i="12"/>
  <c r="R122" i="12"/>
  <c r="N122" i="12"/>
  <c r="M122" i="12"/>
  <c r="K122" i="12"/>
  <c r="Q122" i="12" s="1"/>
  <c r="I122" i="12"/>
  <c r="H122" i="12"/>
  <c r="G122" i="12"/>
  <c r="E122" i="12"/>
  <c r="J122" i="12" s="1"/>
  <c r="X122" i="12" s="1"/>
  <c r="DC121" i="12"/>
  <c r="DB121" i="12"/>
  <c r="DA121" i="12"/>
  <c r="CZ121" i="12"/>
  <c r="CY121" i="12"/>
  <c r="CX121" i="12"/>
  <c r="BA121" i="12"/>
  <c r="AZ121" i="12"/>
  <c r="AY121" i="12"/>
  <c r="AX121" i="12"/>
  <c r="AW121" i="12"/>
  <c r="AV121" i="12"/>
  <c r="AU121" i="12"/>
  <c r="AT121" i="12"/>
  <c r="AS121" i="12"/>
  <c r="AR121" i="12"/>
  <c r="AQ121" i="12"/>
  <c r="AB121" i="12"/>
  <c r="AA121" i="12"/>
  <c r="Z121" i="12"/>
  <c r="Y121" i="12"/>
  <c r="R121" i="12"/>
  <c r="N121" i="12"/>
  <c r="M121" i="12"/>
  <c r="K121" i="12"/>
  <c r="Q121" i="12" s="1"/>
  <c r="I121" i="12"/>
  <c r="H121" i="12"/>
  <c r="G121" i="12"/>
  <c r="E121" i="12"/>
  <c r="J121" i="12" s="1"/>
  <c r="DC120" i="12"/>
  <c r="DB120" i="12"/>
  <c r="DA120" i="12"/>
  <c r="CZ120" i="12"/>
  <c r="CY120" i="12"/>
  <c r="CX120" i="12"/>
  <c r="BA120" i="12"/>
  <c r="AZ120" i="12"/>
  <c r="AY120" i="12"/>
  <c r="AX120" i="12"/>
  <c r="AW120" i="12"/>
  <c r="AV120" i="12"/>
  <c r="AU120" i="12"/>
  <c r="AT120" i="12"/>
  <c r="AS120" i="12"/>
  <c r="AR120" i="12"/>
  <c r="AQ120" i="12"/>
  <c r="AB120" i="12"/>
  <c r="AA120" i="12"/>
  <c r="Z120" i="12"/>
  <c r="Y120" i="12"/>
  <c r="R120" i="12"/>
  <c r="N120" i="12"/>
  <c r="M120" i="12"/>
  <c r="BC120" i="12" s="1"/>
  <c r="K120" i="12"/>
  <c r="Q120" i="12" s="1"/>
  <c r="I120" i="12"/>
  <c r="H120" i="12"/>
  <c r="G120" i="12"/>
  <c r="E120" i="12"/>
  <c r="J120" i="12" s="1"/>
  <c r="X120" i="12" s="1"/>
  <c r="DC119" i="12"/>
  <c r="DB119" i="12"/>
  <c r="DA119" i="12"/>
  <c r="CZ119" i="12"/>
  <c r="CY119" i="12"/>
  <c r="CX119" i="12"/>
  <c r="BA119" i="12"/>
  <c r="AZ119" i="12"/>
  <c r="AY119" i="12"/>
  <c r="AX119" i="12"/>
  <c r="AW119" i="12"/>
  <c r="AV119" i="12"/>
  <c r="AU119" i="12"/>
  <c r="AT119" i="12"/>
  <c r="AS119" i="12"/>
  <c r="AR119" i="12"/>
  <c r="AQ119" i="12"/>
  <c r="AB119" i="12"/>
  <c r="AA119" i="12"/>
  <c r="Z119" i="12"/>
  <c r="Y119" i="12"/>
  <c r="R119" i="12"/>
  <c r="N119" i="12"/>
  <c r="M119" i="12"/>
  <c r="K119" i="12"/>
  <c r="Q119" i="12" s="1"/>
  <c r="I119" i="12"/>
  <c r="H119" i="12"/>
  <c r="G119" i="12"/>
  <c r="E119" i="12"/>
  <c r="J119" i="12" s="1"/>
  <c r="DC117" i="12"/>
  <c r="DB117" i="12"/>
  <c r="DA117" i="12"/>
  <c r="CZ117" i="12"/>
  <c r="CY117" i="12"/>
  <c r="CX117" i="12"/>
  <c r="BA117" i="12"/>
  <c r="AZ117" i="12"/>
  <c r="AY117" i="12"/>
  <c r="AX117" i="12"/>
  <c r="AW117" i="12"/>
  <c r="AV117" i="12"/>
  <c r="AU117" i="12"/>
  <c r="AT117" i="12"/>
  <c r="AS117" i="12"/>
  <c r="AR117" i="12"/>
  <c r="AQ117" i="12"/>
  <c r="AB117" i="12"/>
  <c r="AA117" i="12"/>
  <c r="Z117" i="12"/>
  <c r="Y117" i="12"/>
  <c r="R117" i="12"/>
  <c r="N117" i="12"/>
  <c r="M117" i="12"/>
  <c r="K117" i="12"/>
  <c r="Q117" i="12" s="1"/>
  <c r="I117" i="12"/>
  <c r="H117" i="12"/>
  <c r="G117" i="12"/>
  <c r="E117" i="12"/>
  <c r="J117" i="12" s="1"/>
  <c r="DC116" i="12"/>
  <c r="DB116" i="12"/>
  <c r="DA116" i="12"/>
  <c r="CZ116" i="12"/>
  <c r="CY116" i="12"/>
  <c r="CX116" i="12"/>
  <c r="BA116" i="12"/>
  <c r="AZ116" i="12"/>
  <c r="AY116" i="12"/>
  <c r="AX116" i="12"/>
  <c r="AW116" i="12"/>
  <c r="AV116" i="12"/>
  <c r="AU116" i="12"/>
  <c r="AT116" i="12"/>
  <c r="AS116" i="12"/>
  <c r="AR116" i="12"/>
  <c r="AQ116" i="12"/>
  <c r="AB116" i="12"/>
  <c r="AA116" i="12"/>
  <c r="Z116" i="12"/>
  <c r="Y116" i="12"/>
  <c r="R116" i="12"/>
  <c r="N116" i="12"/>
  <c r="M116" i="12"/>
  <c r="BC116" i="12" s="1"/>
  <c r="K116" i="12"/>
  <c r="Q116" i="12" s="1"/>
  <c r="I116" i="12"/>
  <c r="H116" i="12"/>
  <c r="G116" i="12"/>
  <c r="E116" i="12"/>
  <c r="J116" i="12" s="1"/>
  <c r="X116" i="12" s="1"/>
  <c r="DC115" i="12"/>
  <c r="DB115" i="12"/>
  <c r="DA115" i="12"/>
  <c r="CZ115" i="12"/>
  <c r="CY115" i="12"/>
  <c r="CX115" i="12"/>
  <c r="BA115" i="12"/>
  <c r="AZ115" i="12"/>
  <c r="AY115" i="12"/>
  <c r="AX115" i="12"/>
  <c r="AW115" i="12"/>
  <c r="AV115" i="12"/>
  <c r="AU115" i="12"/>
  <c r="AT115" i="12"/>
  <c r="AS115" i="12"/>
  <c r="AR115" i="12"/>
  <c r="AQ115" i="12"/>
  <c r="AB115" i="12"/>
  <c r="AA115" i="12"/>
  <c r="Z115" i="12"/>
  <c r="Y115" i="12"/>
  <c r="R115" i="12"/>
  <c r="N115" i="12"/>
  <c r="M115" i="12"/>
  <c r="K115" i="12"/>
  <c r="Q115" i="12" s="1"/>
  <c r="I115" i="12"/>
  <c r="H115" i="12"/>
  <c r="G115" i="12"/>
  <c r="E115" i="12"/>
  <c r="J115" i="12" s="1"/>
  <c r="X115" i="12" s="1"/>
  <c r="DC114" i="12"/>
  <c r="DB114" i="12"/>
  <c r="DA114" i="12"/>
  <c r="CZ114" i="12"/>
  <c r="CY114" i="12"/>
  <c r="CX114" i="12"/>
  <c r="BA114" i="12"/>
  <c r="AZ114" i="12"/>
  <c r="AY114" i="12"/>
  <c r="AX114" i="12"/>
  <c r="AW114" i="12"/>
  <c r="AV114" i="12"/>
  <c r="AU114" i="12"/>
  <c r="AT114" i="12"/>
  <c r="AS114" i="12"/>
  <c r="AR114" i="12"/>
  <c r="AQ114" i="12"/>
  <c r="AB114" i="12"/>
  <c r="AA114" i="12"/>
  <c r="Z114" i="12"/>
  <c r="Y114" i="12"/>
  <c r="R114" i="12"/>
  <c r="N114" i="12"/>
  <c r="M114" i="12"/>
  <c r="BC114" i="12" s="1"/>
  <c r="K114" i="12"/>
  <c r="Q114" i="12" s="1"/>
  <c r="I114" i="12"/>
  <c r="H114" i="12"/>
  <c r="G114" i="12"/>
  <c r="L114" i="12" s="1"/>
  <c r="E114" i="12"/>
  <c r="J114" i="12" s="1"/>
  <c r="X114" i="12" s="1"/>
  <c r="DC113" i="12"/>
  <c r="DB113" i="12"/>
  <c r="DA113" i="12"/>
  <c r="CZ113" i="12"/>
  <c r="CY113" i="12"/>
  <c r="CX113" i="12"/>
  <c r="BA113" i="12"/>
  <c r="AZ113" i="12"/>
  <c r="AY113" i="12"/>
  <c r="AX113" i="12"/>
  <c r="AW113" i="12"/>
  <c r="AV113" i="12"/>
  <c r="AU113" i="12"/>
  <c r="AT113" i="12"/>
  <c r="AS113" i="12"/>
  <c r="AR113" i="12"/>
  <c r="AQ113" i="12"/>
  <c r="AB113" i="12"/>
  <c r="AA113" i="12"/>
  <c r="Z113" i="12"/>
  <c r="Y113" i="12"/>
  <c r="R113" i="12"/>
  <c r="N113" i="12"/>
  <c r="M113" i="12"/>
  <c r="K113" i="12"/>
  <c r="Q113" i="12" s="1"/>
  <c r="I113" i="12"/>
  <c r="H113" i="12"/>
  <c r="G113" i="12"/>
  <c r="E113" i="12"/>
  <c r="J113" i="12" s="1"/>
  <c r="X113" i="12" s="1"/>
  <c r="DC111" i="12"/>
  <c r="DB111" i="12"/>
  <c r="DA111" i="12"/>
  <c r="CZ111" i="12"/>
  <c r="CY111" i="12"/>
  <c r="CX111" i="12"/>
  <c r="BA111" i="12"/>
  <c r="AZ111" i="12"/>
  <c r="AY111" i="12"/>
  <c r="AX111" i="12"/>
  <c r="AW111" i="12"/>
  <c r="AV111" i="12"/>
  <c r="AU111" i="12"/>
  <c r="AT111" i="12"/>
  <c r="AS111" i="12"/>
  <c r="AR111" i="12"/>
  <c r="AQ111" i="12"/>
  <c r="AB111" i="12"/>
  <c r="AA111" i="12"/>
  <c r="Z111" i="12"/>
  <c r="Y111" i="12"/>
  <c r="R111" i="12"/>
  <c r="N111" i="12"/>
  <c r="M111" i="12"/>
  <c r="K111" i="12"/>
  <c r="Q111" i="12" s="1"/>
  <c r="I111" i="12"/>
  <c r="H111" i="12"/>
  <c r="G111" i="12"/>
  <c r="E111" i="12"/>
  <c r="J111" i="12" s="1"/>
  <c r="X111" i="12" s="1"/>
  <c r="DC110" i="12"/>
  <c r="DB110" i="12"/>
  <c r="DA110" i="12"/>
  <c r="CZ110" i="12"/>
  <c r="CY110" i="12"/>
  <c r="CX110" i="12"/>
  <c r="BA110" i="12"/>
  <c r="AZ110" i="12"/>
  <c r="AY110" i="12"/>
  <c r="AX110" i="12"/>
  <c r="AW110" i="12"/>
  <c r="AV110" i="12"/>
  <c r="AU110" i="12"/>
  <c r="AT110" i="12"/>
  <c r="AS110" i="12"/>
  <c r="AR110" i="12"/>
  <c r="AQ110" i="12"/>
  <c r="AB110" i="12"/>
  <c r="AA110" i="12"/>
  <c r="Z110" i="12"/>
  <c r="Y110" i="12"/>
  <c r="R110" i="12"/>
  <c r="N110" i="12"/>
  <c r="M110" i="12"/>
  <c r="BC110" i="12" s="1"/>
  <c r="K110" i="12"/>
  <c r="Q110" i="12" s="1"/>
  <c r="I110" i="12"/>
  <c r="H110" i="12"/>
  <c r="G110" i="12"/>
  <c r="E110" i="12"/>
  <c r="J110" i="12" s="1"/>
  <c r="X110" i="12" s="1"/>
  <c r="DC109" i="12"/>
  <c r="DB109" i="12"/>
  <c r="DA109" i="12"/>
  <c r="CZ109" i="12"/>
  <c r="CY109" i="12"/>
  <c r="CX109" i="12"/>
  <c r="BA109" i="12"/>
  <c r="AZ109" i="12"/>
  <c r="AY109" i="12"/>
  <c r="AX109" i="12"/>
  <c r="AW109" i="12"/>
  <c r="AV109" i="12"/>
  <c r="AU109" i="12"/>
  <c r="AT109" i="12"/>
  <c r="AS109" i="12"/>
  <c r="AR109" i="12"/>
  <c r="AQ109" i="12"/>
  <c r="AB109" i="12"/>
  <c r="AA109" i="12"/>
  <c r="Z109" i="12"/>
  <c r="Y109" i="12"/>
  <c r="R109" i="12"/>
  <c r="N109" i="12"/>
  <c r="M109" i="12"/>
  <c r="K109" i="12"/>
  <c r="Q109" i="12" s="1"/>
  <c r="I109" i="12"/>
  <c r="H109" i="12"/>
  <c r="G109" i="12"/>
  <c r="E109" i="12"/>
  <c r="J109" i="12" s="1"/>
  <c r="DC108" i="12"/>
  <c r="DB108" i="12"/>
  <c r="DA108" i="12"/>
  <c r="CZ108" i="12"/>
  <c r="CY108" i="12"/>
  <c r="CX108" i="12"/>
  <c r="BA108" i="12"/>
  <c r="AZ108" i="12"/>
  <c r="AY108" i="12"/>
  <c r="AX108" i="12"/>
  <c r="AW108" i="12"/>
  <c r="AV108" i="12"/>
  <c r="AU108" i="12"/>
  <c r="AT108" i="12"/>
  <c r="AS108" i="12"/>
  <c r="AR108" i="12"/>
  <c r="AQ108" i="12"/>
  <c r="AB108" i="12"/>
  <c r="AA108" i="12"/>
  <c r="Z108" i="12"/>
  <c r="Y108" i="12"/>
  <c r="R108" i="12"/>
  <c r="N108" i="12"/>
  <c r="M108" i="12"/>
  <c r="BC108" i="12" s="1"/>
  <c r="K108" i="12"/>
  <c r="Q108" i="12" s="1"/>
  <c r="J108" i="12"/>
  <c r="I108" i="12"/>
  <c r="H108" i="12"/>
  <c r="G108" i="12"/>
  <c r="E108" i="12"/>
  <c r="DC106" i="12"/>
  <c r="DB106" i="12"/>
  <c r="DA106" i="12"/>
  <c r="CZ106" i="12"/>
  <c r="CY106" i="12"/>
  <c r="CX106" i="12"/>
  <c r="BA106" i="12"/>
  <c r="AZ106" i="12"/>
  <c r="AY106" i="12"/>
  <c r="AX106" i="12"/>
  <c r="AW106" i="12"/>
  <c r="AV106" i="12"/>
  <c r="AU106" i="12"/>
  <c r="AT106" i="12"/>
  <c r="AS106" i="12"/>
  <c r="AR106" i="12"/>
  <c r="AQ106" i="12"/>
  <c r="AB106" i="12"/>
  <c r="AA106" i="12"/>
  <c r="Z106" i="12"/>
  <c r="Y106" i="12"/>
  <c r="R106" i="12"/>
  <c r="N106" i="12"/>
  <c r="M106" i="12"/>
  <c r="BC106" i="12" s="1"/>
  <c r="K106" i="12"/>
  <c r="Q106" i="12" s="1"/>
  <c r="I106" i="12"/>
  <c r="H106" i="12"/>
  <c r="G106" i="12"/>
  <c r="E106" i="12"/>
  <c r="J106" i="12" s="1"/>
  <c r="X106" i="12" s="1"/>
  <c r="DC105" i="12"/>
  <c r="DB105" i="12"/>
  <c r="DA105" i="12"/>
  <c r="CZ105" i="12"/>
  <c r="CY105" i="12"/>
  <c r="CX105" i="12"/>
  <c r="BA105" i="12"/>
  <c r="AZ105" i="12"/>
  <c r="AY105" i="12"/>
  <c r="AX105" i="12"/>
  <c r="AW105" i="12"/>
  <c r="AV105" i="12"/>
  <c r="AU105" i="12"/>
  <c r="AT105" i="12"/>
  <c r="AS105" i="12"/>
  <c r="AR105" i="12"/>
  <c r="AQ105" i="12"/>
  <c r="AB105" i="12"/>
  <c r="AA105" i="12"/>
  <c r="Z105" i="12"/>
  <c r="Y105" i="12"/>
  <c r="R105" i="12"/>
  <c r="N105" i="12"/>
  <c r="M105" i="12"/>
  <c r="K105" i="12"/>
  <c r="Q105" i="12" s="1"/>
  <c r="I105" i="12"/>
  <c r="H105" i="12"/>
  <c r="G105" i="12"/>
  <c r="E105" i="12"/>
  <c r="J105" i="12" s="1"/>
  <c r="DC104" i="12"/>
  <c r="DB104" i="12"/>
  <c r="DA104" i="12"/>
  <c r="CZ104" i="12"/>
  <c r="CY104" i="12"/>
  <c r="CX104" i="12"/>
  <c r="BA104" i="12"/>
  <c r="AZ104" i="12"/>
  <c r="AY104" i="12"/>
  <c r="AX104" i="12"/>
  <c r="AW104" i="12"/>
  <c r="AV104" i="12"/>
  <c r="AU104" i="12"/>
  <c r="AT104" i="12"/>
  <c r="AS104" i="12"/>
  <c r="AR104" i="12"/>
  <c r="AQ104" i="12"/>
  <c r="AB104" i="12"/>
  <c r="AA104" i="12"/>
  <c r="Z104" i="12"/>
  <c r="Y104" i="12"/>
  <c r="R104" i="12"/>
  <c r="N104" i="12"/>
  <c r="M104" i="12"/>
  <c r="K104" i="12"/>
  <c r="Q104" i="12" s="1"/>
  <c r="I104" i="12"/>
  <c r="H104" i="12"/>
  <c r="G104" i="12"/>
  <c r="E104" i="12"/>
  <c r="J104" i="12" s="1"/>
  <c r="DC103" i="12"/>
  <c r="DB103" i="12"/>
  <c r="DA103" i="12"/>
  <c r="CZ103" i="12"/>
  <c r="CY103" i="12"/>
  <c r="CX103" i="12"/>
  <c r="BA103" i="12"/>
  <c r="AZ103" i="12"/>
  <c r="AY103" i="12"/>
  <c r="AX103" i="12"/>
  <c r="AW103" i="12"/>
  <c r="AV103" i="12"/>
  <c r="AU103" i="12"/>
  <c r="AT103" i="12"/>
  <c r="AS103" i="12"/>
  <c r="AR103" i="12"/>
  <c r="AQ103" i="12"/>
  <c r="AB103" i="12"/>
  <c r="AA103" i="12"/>
  <c r="Z103" i="12"/>
  <c r="Y103" i="12"/>
  <c r="R103" i="12"/>
  <c r="N103" i="12"/>
  <c r="M103" i="12"/>
  <c r="K103" i="12"/>
  <c r="Q103" i="12" s="1"/>
  <c r="I103" i="12"/>
  <c r="H103" i="12"/>
  <c r="G103" i="12"/>
  <c r="E103" i="12"/>
  <c r="J103" i="12" s="1"/>
  <c r="DC102" i="12"/>
  <c r="DB102" i="12"/>
  <c r="DA102" i="12"/>
  <c r="CZ102" i="12"/>
  <c r="CY102" i="12"/>
  <c r="CX102" i="12"/>
  <c r="BA102" i="12"/>
  <c r="AZ102" i="12"/>
  <c r="AY102" i="12"/>
  <c r="AX102" i="12"/>
  <c r="AW102" i="12"/>
  <c r="AV102" i="12"/>
  <c r="AU102" i="12"/>
  <c r="AT102" i="12"/>
  <c r="AS102" i="12"/>
  <c r="AR102" i="12"/>
  <c r="AQ102" i="12"/>
  <c r="AB102" i="12"/>
  <c r="AA102" i="12"/>
  <c r="Z102" i="12"/>
  <c r="Y102" i="12"/>
  <c r="R102" i="12"/>
  <c r="N102" i="12"/>
  <c r="M102" i="12"/>
  <c r="K102" i="12"/>
  <c r="Q102" i="12" s="1"/>
  <c r="J102" i="12"/>
  <c r="I102" i="12"/>
  <c r="H102" i="12"/>
  <c r="G102" i="12"/>
  <c r="E102" i="12"/>
  <c r="DC101" i="12"/>
  <c r="DB101" i="12"/>
  <c r="DA101" i="12"/>
  <c r="CZ101" i="12"/>
  <c r="CY101" i="12"/>
  <c r="CX101" i="12"/>
  <c r="BA101" i="12"/>
  <c r="AZ101" i="12"/>
  <c r="AY101" i="12"/>
  <c r="AX101" i="12"/>
  <c r="AW101" i="12"/>
  <c r="AV101" i="12"/>
  <c r="AU101" i="12"/>
  <c r="AT101" i="12"/>
  <c r="AS101" i="12"/>
  <c r="AR101" i="12"/>
  <c r="AQ101" i="12"/>
  <c r="AB101" i="12"/>
  <c r="AA101" i="12"/>
  <c r="Z101" i="12"/>
  <c r="Y101" i="12"/>
  <c r="R101" i="12"/>
  <c r="N101" i="12"/>
  <c r="M101" i="12"/>
  <c r="K101" i="12"/>
  <c r="Q101" i="12" s="1"/>
  <c r="I101" i="12"/>
  <c r="H101" i="12"/>
  <c r="G101" i="12"/>
  <c r="E101" i="12"/>
  <c r="J101" i="12" s="1"/>
  <c r="X101" i="12" s="1"/>
  <c r="DC100" i="12"/>
  <c r="DB100" i="12"/>
  <c r="DA100" i="12"/>
  <c r="CZ100" i="12"/>
  <c r="CY100" i="12"/>
  <c r="CX100" i="12"/>
  <c r="BA100" i="12"/>
  <c r="AZ100" i="12"/>
  <c r="AY100" i="12"/>
  <c r="AX100" i="12"/>
  <c r="AW100" i="12"/>
  <c r="AV100" i="12"/>
  <c r="AU100" i="12"/>
  <c r="AT100" i="12"/>
  <c r="AS100" i="12"/>
  <c r="AR100" i="12"/>
  <c r="AQ100" i="12"/>
  <c r="AB100" i="12"/>
  <c r="AA100" i="12"/>
  <c r="Z100" i="12"/>
  <c r="Y100" i="12"/>
  <c r="R100" i="12"/>
  <c r="N100" i="12"/>
  <c r="M100" i="12"/>
  <c r="K100" i="12"/>
  <c r="Q100" i="12" s="1"/>
  <c r="I100" i="12"/>
  <c r="H100" i="12"/>
  <c r="G100" i="12"/>
  <c r="E100" i="12"/>
  <c r="J100" i="12" s="1"/>
  <c r="X100" i="12" s="1"/>
  <c r="DC99" i="12"/>
  <c r="DB99" i="12"/>
  <c r="DA99" i="12"/>
  <c r="CZ99" i="12"/>
  <c r="CY99" i="12"/>
  <c r="CX99" i="12"/>
  <c r="BA99" i="12"/>
  <c r="AZ99" i="12"/>
  <c r="AY99" i="12"/>
  <c r="AX99" i="12"/>
  <c r="AW99" i="12"/>
  <c r="AV99" i="12"/>
  <c r="AU99" i="12"/>
  <c r="AT99" i="12"/>
  <c r="AS99" i="12"/>
  <c r="AR99" i="12"/>
  <c r="AQ99" i="12"/>
  <c r="AB99" i="12"/>
  <c r="AA99" i="12"/>
  <c r="Z99" i="12"/>
  <c r="Y99" i="12"/>
  <c r="R99" i="12"/>
  <c r="N99" i="12"/>
  <c r="M99" i="12"/>
  <c r="BC99" i="12" s="1"/>
  <c r="K99" i="12"/>
  <c r="Q99" i="12" s="1"/>
  <c r="I99" i="12"/>
  <c r="H99" i="12"/>
  <c r="G99" i="12"/>
  <c r="E99" i="12"/>
  <c r="J99" i="12" s="1"/>
  <c r="X99" i="12" s="1"/>
  <c r="DC98" i="12"/>
  <c r="DB98" i="12"/>
  <c r="DA98" i="12"/>
  <c r="CZ98" i="12"/>
  <c r="CY98" i="12"/>
  <c r="CX98" i="12"/>
  <c r="BA98" i="12"/>
  <c r="AZ98" i="12"/>
  <c r="AY98" i="12"/>
  <c r="AX98" i="12"/>
  <c r="AW98" i="12"/>
  <c r="AV98" i="12"/>
  <c r="AU98" i="12"/>
  <c r="AT98" i="12"/>
  <c r="AS98" i="12"/>
  <c r="AR98" i="12"/>
  <c r="AQ98" i="12"/>
  <c r="AB98" i="12"/>
  <c r="AA98" i="12"/>
  <c r="Z98" i="12"/>
  <c r="Y98" i="12"/>
  <c r="R98" i="12"/>
  <c r="N98" i="12"/>
  <c r="M98" i="12"/>
  <c r="K98" i="12"/>
  <c r="Q98" i="12" s="1"/>
  <c r="J98" i="12"/>
  <c r="I98" i="12"/>
  <c r="H98" i="12"/>
  <c r="G98" i="12"/>
  <c r="E98" i="12"/>
  <c r="DC97" i="12"/>
  <c r="DB97" i="12"/>
  <c r="DA97" i="12"/>
  <c r="CZ97" i="12"/>
  <c r="CY97" i="12"/>
  <c r="CX97" i="12"/>
  <c r="BA97" i="12"/>
  <c r="AZ97" i="12"/>
  <c r="AY97" i="12"/>
  <c r="AX97" i="12"/>
  <c r="AW97" i="12"/>
  <c r="AV97" i="12"/>
  <c r="AU97" i="12"/>
  <c r="AT97" i="12"/>
  <c r="AS97" i="12"/>
  <c r="AR97" i="12"/>
  <c r="AQ97" i="12"/>
  <c r="AB97" i="12"/>
  <c r="AA97" i="12"/>
  <c r="Z97" i="12"/>
  <c r="Y97" i="12"/>
  <c r="R97" i="12"/>
  <c r="N97" i="12"/>
  <c r="M97" i="12"/>
  <c r="BC97" i="12" s="1"/>
  <c r="K97" i="12"/>
  <c r="Q97" i="12" s="1"/>
  <c r="I97" i="12"/>
  <c r="H97" i="12"/>
  <c r="G97" i="12"/>
  <c r="E97" i="12"/>
  <c r="J97" i="12" s="1"/>
  <c r="DC96" i="12"/>
  <c r="DB96" i="12"/>
  <c r="DA96" i="12"/>
  <c r="CZ96" i="12"/>
  <c r="CY96" i="12"/>
  <c r="CX96" i="12"/>
  <c r="BA96" i="12"/>
  <c r="AZ96" i="12"/>
  <c r="AY96" i="12"/>
  <c r="AX96" i="12"/>
  <c r="AW96" i="12"/>
  <c r="AV96" i="12"/>
  <c r="AU96" i="12"/>
  <c r="AT96" i="12"/>
  <c r="AS96" i="12"/>
  <c r="AR96" i="12"/>
  <c r="AQ96" i="12"/>
  <c r="AB96" i="12"/>
  <c r="AA96" i="12"/>
  <c r="Z96" i="12"/>
  <c r="Y96" i="12"/>
  <c r="R96" i="12"/>
  <c r="N96" i="12"/>
  <c r="M96" i="12"/>
  <c r="BC96" i="12" s="1"/>
  <c r="K96" i="12"/>
  <c r="Q96" i="12" s="1"/>
  <c r="I96" i="12"/>
  <c r="H96" i="12"/>
  <c r="G96" i="12"/>
  <c r="E96" i="12"/>
  <c r="J96" i="12" s="1"/>
  <c r="X96" i="12" s="1"/>
  <c r="DC95" i="12"/>
  <c r="DB95" i="12"/>
  <c r="DA95" i="12"/>
  <c r="CZ95" i="12"/>
  <c r="CY95" i="12"/>
  <c r="CX95" i="12"/>
  <c r="BA95" i="12"/>
  <c r="AZ95" i="12"/>
  <c r="AY95" i="12"/>
  <c r="AX95" i="12"/>
  <c r="AW95" i="12"/>
  <c r="AV95" i="12"/>
  <c r="AU95" i="12"/>
  <c r="AT95" i="12"/>
  <c r="AS95" i="12"/>
  <c r="AR95" i="12"/>
  <c r="AQ95" i="12"/>
  <c r="AB95" i="12"/>
  <c r="AA95" i="12"/>
  <c r="Z95" i="12"/>
  <c r="Y95" i="12"/>
  <c r="R95" i="12"/>
  <c r="N95" i="12"/>
  <c r="M95" i="12"/>
  <c r="BC95" i="12" s="1"/>
  <c r="K95" i="12"/>
  <c r="Q95" i="12" s="1"/>
  <c r="I95" i="12"/>
  <c r="H95" i="12"/>
  <c r="G95" i="12"/>
  <c r="E95" i="12"/>
  <c r="J95" i="12" s="1"/>
  <c r="DC94" i="12"/>
  <c r="DB94" i="12"/>
  <c r="DA94" i="12"/>
  <c r="CZ94" i="12"/>
  <c r="CY94" i="12"/>
  <c r="CX94" i="12"/>
  <c r="BA94" i="12"/>
  <c r="AZ94" i="12"/>
  <c r="AY94" i="12"/>
  <c r="AX94" i="12"/>
  <c r="AW94" i="12"/>
  <c r="AV94" i="12"/>
  <c r="AU94" i="12"/>
  <c r="AT94" i="12"/>
  <c r="AS94" i="12"/>
  <c r="AR94" i="12"/>
  <c r="AQ94" i="12"/>
  <c r="AB94" i="12"/>
  <c r="AA94" i="12"/>
  <c r="Z94" i="12"/>
  <c r="Y94" i="12"/>
  <c r="R94" i="12"/>
  <c r="N94" i="12"/>
  <c r="M94" i="12"/>
  <c r="BC94" i="12" s="1"/>
  <c r="K94" i="12"/>
  <c r="Q94" i="12" s="1"/>
  <c r="J94" i="12"/>
  <c r="X94" i="12" s="1"/>
  <c r="I94" i="12"/>
  <c r="H94" i="12"/>
  <c r="G94" i="12"/>
  <c r="E94" i="12"/>
  <c r="DC92" i="12"/>
  <c r="DB92" i="12"/>
  <c r="DA92" i="12"/>
  <c r="CZ92" i="12"/>
  <c r="CY92" i="12"/>
  <c r="CX92" i="12"/>
  <c r="BA92" i="12"/>
  <c r="AZ92" i="12"/>
  <c r="AY92" i="12"/>
  <c r="AX92" i="12"/>
  <c r="AW92" i="12"/>
  <c r="AV92" i="12"/>
  <c r="AU92" i="12"/>
  <c r="AT92" i="12"/>
  <c r="AS92" i="12"/>
  <c r="AR92" i="12"/>
  <c r="AQ92" i="12"/>
  <c r="AB92" i="12"/>
  <c r="AA92" i="12"/>
  <c r="Z92" i="12"/>
  <c r="Y92" i="12"/>
  <c r="R92" i="12"/>
  <c r="N92" i="12"/>
  <c r="M92" i="12"/>
  <c r="BC92" i="12" s="1"/>
  <c r="K92" i="12"/>
  <c r="Q92" i="12" s="1"/>
  <c r="I92" i="12"/>
  <c r="H92" i="12"/>
  <c r="G92" i="12"/>
  <c r="E92" i="12"/>
  <c r="J92" i="12" s="1"/>
  <c r="DC91" i="12"/>
  <c r="DB91" i="12"/>
  <c r="DA91" i="12"/>
  <c r="CZ91" i="12"/>
  <c r="CY91" i="12"/>
  <c r="CX91" i="12"/>
  <c r="BA91" i="12"/>
  <c r="AZ91" i="12"/>
  <c r="AY91" i="12"/>
  <c r="AX91" i="12"/>
  <c r="AW91" i="12"/>
  <c r="AV91" i="12"/>
  <c r="AU91" i="12"/>
  <c r="AT91" i="12"/>
  <c r="AS91" i="12"/>
  <c r="AR91" i="12"/>
  <c r="AQ91" i="12"/>
  <c r="AB91" i="12"/>
  <c r="AA91" i="12"/>
  <c r="Z91" i="12"/>
  <c r="Y91" i="12"/>
  <c r="R91" i="12"/>
  <c r="N91" i="12"/>
  <c r="M91" i="12"/>
  <c r="BC91" i="12" s="1"/>
  <c r="K91" i="12"/>
  <c r="Q91" i="12" s="1"/>
  <c r="I91" i="12"/>
  <c r="H91" i="12"/>
  <c r="G91" i="12"/>
  <c r="E91" i="12"/>
  <c r="J91" i="12" s="1"/>
  <c r="X91" i="12" s="1"/>
  <c r="DC90" i="12"/>
  <c r="DB90" i="12"/>
  <c r="DA90" i="12"/>
  <c r="CZ90" i="12"/>
  <c r="CY90" i="12"/>
  <c r="CX90" i="12"/>
  <c r="BA90" i="12"/>
  <c r="AZ90" i="12"/>
  <c r="AY90" i="12"/>
  <c r="AX90" i="12"/>
  <c r="AW90" i="12"/>
  <c r="AV90" i="12"/>
  <c r="AU90" i="12"/>
  <c r="AT90" i="12"/>
  <c r="AS90" i="12"/>
  <c r="AR90" i="12"/>
  <c r="AQ90" i="12"/>
  <c r="AB90" i="12"/>
  <c r="AA90" i="12"/>
  <c r="Z90" i="12"/>
  <c r="Y90" i="12"/>
  <c r="R90" i="12"/>
  <c r="N90" i="12"/>
  <c r="M90" i="12"/>
  <c r="BC90" i="12" s="1"/>
  <c r="K90" i="12"/>
  <c r="Q90" i="12" s="1"/>
  <c r="I90" i="12"/>
  <c r="H90" i="12"/>
  <c r="G90" i="12"/>
  <c r="E90" i="12"/>
  <c r="J90" i="12" s="1"/>
  <c r="DC89" i="12"/>
  <c r="DB89" i="12"/>
  <c r="DA89" i="12"/>
  <c r="CZ89" i="12"/>
  <c r="CY89" i="12"/>
  <c r="CX89" i="12"/>
  <c r="BA89" i="12"/>
  <c r="AZ89" i="12"/>
  <c r="AY89" i="12"/>
  <c r="AX89" i="12"/>
  <c r="AW89" i="12"/>
  <c r="AV89" i="12"/>
  <c r="AU89" i="12"/>
  <c r="AT89" i="12"/>
  <c r="AS89" i="12"/>
  <c r="AR89" i="12"/>
  <c r="AQ89" i="12"/>
  <c r="AB89" i="12"/>
  <c r="AA89" i="12"/>
  <c r="Z89" i="12"/>
  <c r="Y89" i="12"/>
  <c r="R89" i="12"/>
  <c r="N89" i="12"/>
  <c r="M89" i="12"/>
  <c r="BC89" i="12" s="1"/>
  <c r="K89" i="12"/>
  <c r="Q89" i="12" s="1"/>
  <c r="I89" i="12"/>
  <c r="H89" i="12"/>
  <c r="G89" i="12"/>
  <c r="E89" i="12"/>
  <c r="J89" i="12" s="1"/>
  <c r="DC88" i="12"/>
  <c r="DB88" i="12"/>
  <c r="DA88" i="12"/>
  <c r="CZ88" i="12"/>
  <c r="CY88" i="12"/>
  <c r="CX88" i="12"/>
  <c r="BA88" i="12"/>
  <c r="AZ88" i="12"/>
  <c r="AY88" i="12"/>
  <c r="AX88" i="12"/>
  <c r="AW88" i="12"/>
  <c r="AV88" i="12"/>
  <c r="AU88" i="12"/>
  <c r="AT88" i="12"/>
  <c r="AS88" i="12"/>
  <c r="AR88" i="12"/>
  <c r="AQ88" i="12"/>
  <c r="AB88" i="12"/>
  <c r="AA88" i="12"/>
  <c r="Z88" i="12"/>
  <c r="Y88" i="12"/>
  <c r="R88" i="12"/>
  <c r="N88" i="12"/>
  <c r="M88" i="12"/>
  <c r="BC88" i="12" s="1"/>
  <c r="K88" i="12"/>
  <c r="Q88" i="12" s="1"/>
  <c r="J88" i="12"/>
  <c r="X88" i="12" s="1"/>
  <c r="I88" i="12"/>
  <c r="H88" i="12"/>
  <c r="G88" i="12"/>
  <c r="E88" i="12"/>
  <c r="DC87" i="12"/>
  <c r="DB87" i="12"/>
  <c r="DA87" i="12"/>
  <c r="CZ87" i="12"/>
  <c r="CY87" i="12"/>
  <c r="CX87" i="12"/>
  <c r="BA87" i="12"/>
  <c r="AZ87" i="12"/>
  <c r="AY87" i="12"/>
  <c r="AX87" i="12"/>
  <c r="AW87" i="12"/>
  <c r="AV87" i="12"/>
  <c r="AU87" i="12"/>
  <c r="AT87" i="12"/>
  <c r="AS87" i="12"/>
  <c r="AR87" i="12"/>
  <c r="AQ87" i="12"/>
  <c r="AB87" i="12"/>
  <c r="AA87" i="12"/>
  <c r="Z87" i="12"/>
  <c r="Y87" i="12"/>
  <c r="R87" i="12"/>
  <c r="N87" i="12"/>
  <c r="M87" i="12"/>
  <c r="BC87" i="12" s="1"/>
  <c r="K87" i="12"/>
  <c r="Q87" i="12" s="1"/>
  <c r="J87" i="12"/>
  <c r="I87" i="12"/>
  <c r="H87" i="12"/>
  <c r="G87" i="12"/>
  <c r="E87" i="12"/>
  <c r="DC86" i="12"/>
  <c r="DB86" i="12"/>
  <c r="DA86" i="12"/>
  <c r="CZ86" i="12"/>
  <c r="CY86" i="12"/>
  <c r="CX86" i="12"/>
  <c r="BA86" i="12"/>
  <c r="AZ86" i="12"/>
  <c r="AY86" i="12"/>
  <c r="AX86" i="12"/>
  <c r="AW86" i="12"/>
  <c r="AV86" i="12"/>
  <c r="AU86" i="12"/>
  <c r="AT86" i="12"/>
  <c r="AS86" i="12"/>
  <c r="AR86" i="12"/>
  <c r="AQ86" i="12"/>
  <c r="AB86" i="12"/>
  <c r="AA86" i="12"/>
  <c r="Z86" i="12"/>
  <c r="Y86" i="12"/>
  <c r="R86" i="12"/>
  <c r="N86" i="12"/>
  <c r="M86" i="12"/>
  <c r="BC86" i="12" s="1"/>
  <c r="K86" i="12"/>
  <c r="Q86" i="12" s="1"/>
  <c r="I86" i="12"/>
  <c r="H86" i="12"/>
  <c r="G86" i="12"/>
  <c r="E86" i="12"/>
  <c r="J86" i="12" s="1"/>
  <c r="DC85" i="12"/>
  <c r="DB85" i="12"/>
  <c r="DA85" i="12"/>
  <c r="CZ85" i="12"/>
  <c r="CY85" i="12"/>
  <c r="CX85" i="12"/>
  <c r="BA85" i="12"/>
  <c r="AZ85" i="12"/>
  <c r="AY85" i="12"/>
  <c r="AX85" i="12"/>
  <c r="AW85" i="12"/>
  <c r="AV85" i="12"/>
  <c r="AU85" i="12"/>
  <c r="AT85" i="12"/>
  <c r="AS85" i="12"/>
  <c r="AR85" i="12"/>
  <c r="AQ85" i="12"/>
  <c r="AB85" i="12"/>
  <c r="AA85" i="12"/>
  <c r="Z85" i="12"/>
  <c r="Y85" i="12"/>
  <c r="R85" i="12"/>
  <c r="N85" i="12"/>
  <c r="M85" i="12"/>
  <c r="BC85" i="12" s="1"/>
  <c r="BJ85" i="12" s="1"/>
  <c r="BK85" i="12" s="1"/>
  <c r="K85" i="12"/>
  <c r="Q85" i="12" s="1"/>
  <c r="I85" i="12"/>
  <c r="H85" i="12"/>
  <c r="G85" i="12"/>
  <c r="E85" i="12"/>
  <c r="J85" i="12" s="1"/>
  <c r="DC84" i="12"/>
  <c r="DB84" i="12"/>
  <c r="DA84" i="12"/>
  <c r="CZ84" i="12"/>
  <c r="CY84" i="12"/>
  <c r="CX84" i="12"/>
  <c r="BA84" i="12"/>
  <c r="AZ84" i="12"/>
  <c r="AY84" i="12"/>
  <c r="AX84" i="12"/>
  <c r="AW84" i="12"/>
  <c r="AV84" i="12"/>
  <c r="AU84" i="12"/>
  <c r="AT84" i="12"/>
  <c r="AS84" i="12"/>
  <c r="AR84" i="12"/>
  <c r="AQ84" i="12"/>
  <c r="AB84" i="12"/>
  <c r="AA84" i="12"/>
  <c r="Z84" i="12"/>
  <c r="Y84" i="12"/>
  <c r="R84" i="12"/>
  <c r="N84" i="12"/>
  <c r="M84" i="12"/>
  <c r="K84" i="12"/>
  <c r="Q84" i="12" s="1"/>
  <c r="I84" i="12"/>
  <c r="H84" i="12"/>
  <c r="G84" i="12"/>
  <c r="E84" i="12"/>
  <c r="J84" i="12" s="1"/>
  <c r="DC83" i="12"/>
  <c r="DB83" i="12"/>
  <c r="DA83" i="12"/>
  <c r="CZ83" i="12"/>
  <c r="CY83" i="12"/>
  <c r="CX83" i="12"/>
  <c r="BA83" i="12"/>
  <c r="AZ83" i="12"/>
  <c r="AY83" i="12"/>
  <c r="AX83" i="12"/>
  <c r="AW83" i="12"/>
  <c r="AV83" i="12"/>
  <c r="AU83" i="12"/>
  <c r="AT83" i="12"/>
  <c r="AS83" i="12"/>
  <c r="AR83" i="12"/>
  <c r="AQ83" i="12"/>
  <c r="AB83" i="12"/>
  <c r="AA83" i="12"/>
  <c r="Z83" i="12"/>
  <c r="Y83" i="12"/>
  <c r="R83" i="12"/>
  <c r="N83" i="12"/>
  <c r="M83" i="12"/>
  <c r="BC83" i="12" s="1"/>
  <c r="BD83" i="12" s="1"/>
  <c r="BE83" i="12" s="1"/>
  <c r="BF83" i="12" s="1"/>
  <c r="BG83" i="12" s="1"/>
  <c r="K83" i="12"/>
  <c r="Q83" i="12" s="1"/>
  <c r="I83" i="12"/>
  <c r="H83" i="12"/>
  <c r="G83" i="12"/>
  <c r="E83" i="12"/>
  <c r="J83" i="12" s="1"/>
  <c r="DC82" i="12"/>
  <c r="DB82" i="12"/>
  <c r="DA82" i="12"/>
  <c r="CZ82" i="12"/>
  <c r="CY82" i="12"/>
  <c r="CX82" i="12"/>
  <c r="BA82" i="12"/>
  <c r="AZ82" i="12"/>
  <c r="AY82" i="12"/>
  <c r="AX82" i="12"/>
  <c r="AW82" i="12"/>
  <c r="AV82" i="12"/>
  <c r="AU82" i="12"/>
  <c r="AT82" i="12"/>
  <c r="AS82" i="12"/>
  <c r="AR82" i="12"/>
  <c r="AQ82" i="12"/>
  <c r="AB82" i="12"/>
  <c r="AA82" i="12"/>
  <c r="Z82" i="12"/>
  <c r="Y82" i="12"/>
  <c r="R82" i="12"/>
  <c r="N82" i="12"/>
  <c r="M82" i="12"/>
  <c r="K82" i="12"/>
  <c r="Q82" i="12" s="1"/>
  <c r="I82" i="12"/>
  <c r="H82" i="12"/>
  <c r="G82" i="12"/>
  <c r="E82" i="12"/>
  <c r="J82" i="12" s="1"/>
  <c r="X82" i="12" s="1"/>
  <c r="DC81" i="12"/>
  <c r="DB81" i="12"/>
  <c r="DA81" i="12"/>
  <c r="CZ81" i="12"/>
  <c r="CY81" i="12"/>
  <c r="CX81" i="12"/>
  <c r="BA81" i="12"/>
  <c r="AZ81" i="12"/>
  <c r="AY81" i="12"/>
  <c r="AX81" i="12"/>
  <c r="AW81" i="12"/>
  <c r="AV81" i="12"/>
  <c r="AU81" i="12"/>
  <c r="AT81" i="12"/>
  <c r="AS81" i="12"/>
  <c r="AR81" i="12"/>
  <c r="AQ81" i="12"/>
  <c r="AB81" i="12"/>
  <c r="AA81" i="12"/>
  <c r="Z81" i="12"/>
  <c r="Y81" i="12"/>
  <c r="R81" i="12"/>
  <c r="N81" i="12"/>
  <c r="M81" i="12"/>
  <c r="BC81" i="12" s="1"/>
  <c r="BD81" i="12" s="1"/>
  <c r="BE81" i="12" s="1"/>
  <c r="BF81" i="12" s="1"/>
  <c r="BG81" i="12" s="1"/>
  <c r="BH81" i="12" s="1"/>
  <c r="K81" i="12"/>
  <c r="Q81" i="12" s="1"/>
  <c r="I81" i="12"/>
  <c r="H81" i="12"/>
  <c r="G81" i="12"/>
  <c r="E81" i="12"/>
  <c r="J81" i="12" s="1"/>
  <c r="DC80" i="12"/>
  <c r="DB80" i="12"/>
  <c r="DA80" i="12"/>
  <c r="CZ80" i="12"/>
  <c r="CY80" i="12"/>
  <c r="CX80" i="12"/>
  <c r="BA80" i="12"/>
  <c r="AZ80" i="12"/>
  <c r="AY80" i="12"/>
  <c r="AX80" i="12"/>
  <c r="AW80" i="12"/>
  <c r="AV80" i="12"/>
  <c r="AU80" i="12"/>
  <c r="AT80" i="12"/>
  <c r="AS80" i="12"/>
  <c r="AR80" i="12"/>
  <c r="AQ80" i="12"/>
  <c r="AB80" i="12"/>
  <c r="AA80" i="12"/>
  <c r="Z80" i="12"/>
  <c r="Y80" i="12"/>
  <c r="R80" i="12"/>
  <c r="N80" i="12"/>
  <c r="M80" i="12"/>
  <c r="K80" i="12"/>
  <c r="Q80" i="12" s="1"/>
  <c r="I80" i="12"/>
  <c r="H80" i="12"/>
  <c r="G80" i="12"/>
  <c r="E80" i="12"/>
  <c r="J80" i="12" s="1"/>
  <c r="DC79" i="12"/>
  <c r="DB79" i="12"/>
  <c r="DA79" i="12"/>
  <c r="CZ79" i="12"/>
  <c r="CY79" i="12"/>
  <c r="CX79" i="12"/>
  <c r="BA79" i="12"/>
  <c r="AZ79" i="12"/>
  <c r="AY79" i="12"/>
  <c r="AX79" i="12"/>
  <c r="AW79" i="12"/>
  <c r="AV79" i="12"/>
  <c r="AU79" i="12"/>
  <c r="AT79" i="12"/>
  <c r="AS79" i="12"/>
  <c r="AR79" i="12"/>
  <c r="AQ79" i="12"/>
  <c r="AB79" i="12"/>
  <c r="AA79" i="12"/>
  <c r="Z79" i="12"/>
  <c r="Y79" i="12"/>
  <c r="R79" i="12"/>
  <c r="N79" i="12"/>
  <c r="M79" i="12"/>
  <c r="K79" i="12"/>
  <c r="Q79" i="12" s="1"/>
  <c r="I79" i="12"/>
  <c r="H79" i="12"/>
  <c r="G79" i="12"/>
  <c r="E79" i="12"/>
  <c r="J79" i="12" s="1"/>
  <c r="DC78" i="12"/>
  <c r="DB78" i="12"/>
  <c r="DA78" i="12"/>
  <c r="CZ78" i="12"/>
  <c r="CY78" i="12"/>
  <c r="CX78" i="12"/>
  <c r="BA78" i="12"/>
  <c r="AZ78" i="12"/>
  <c r="AY78" i="12"/>
  <c r="AX78" i="12"/>
  <c r="AW78" i="12"/>
  <c r="AV78" i="12"/>
  <c r="AU78" i="12"/>
  <c r="AT78" i="12"/>
  <c r="AS78" i="12"/>
  <c r="AR78" i="12"/>
  <c r="AQ78" i="12"/>
  <c r="AB78" i="12"/>
  <c r="AA78" i="12"/>
  <c r="Z78" i="12"/>
  <c r="Y78" i="12"/>
  <c r="R78" i="12"/>
  <c r="N78" i="12"/>
  <c r="M78" i="12"/>
  <c r="BC78" i="12" s="1"/>
  <c r="BJ78" i="12" s="1"/>
  <c r="K78" i="12"/>
  <c r="Q78" i="12" s="1"/>
  <c r="I78" i="12"/>
  <c r="H78" i="12"/>
  <c r="G78" i="12"/>
  <c r="E78" i="12"/>
  <c r="J78" i="12" s="1"/>
  <c r="X78" i="12" s="1"/>
  <c r="DC77" i="12"/>
  <c r="DB77" i="12"/>
  <c r="DA77" i="12"/>
  <c r="CZ77" i="12"/>
  <c r="CY77" i="12"/>
  <c r="CX77" i="12"/>
  <c r="BA77" i="12"/>
  <c r="AZ77" i="12"/>
  <c r="AY77" i="12"/>
  <c r="AX77" i="12"/>
  <c r="AW77" i="12"/>
  <c r="AV77" i="12"/>
  <c r="AU77" i="12"/>
  <c r="AT77" i="12"/>
  <c r="AS77" i="12"/>
  <c r="AR77" i="12"/>
  <c r="AQ77" i="12"/>
  <c r="AB77" i="12"/>
  <c r="AA77" i="12"/>
  <c r="Z77" i="12"/>
  <c r="Y77" i="12"/>
  <c r="R77" i="12"/>
  <c r="N77" i="12"/>
  <c r="M77" i="12"/>
  <c r="K77" i="12"/>
  <c r="Q77" i="12" s="1"/>
  <c r="I77" i="12"/>
  <c r="H77" i="12"/>
  <c r="G77" i="12"/>
  <c r="E77" i="12"/>
  <c r="J77" i="12" s="1"/>
  <c r="DC76" i="12"/>
  <c r="DB76" i="12"/>
  <c r="DA76" i="12"/>
  <c r="CZ76" i="12"/>
  <c r="CY76" i="12"/>
  <c r="CX76" i="12"/>
  <c r="BA76" i="12"/>
  <c r="AZ76" i="12"/>
  <c r="AY76" i="12"/>
  <c r="AX76" i="12"/>
  <c r="AW76" i="12"/>
  <c r="AV76" i="12"/>
  <c r="AU76" i="12"/>
  <c r="AT76" i="12"/>
  <c r="AS76" i="12"/>
  <c r="AR76" i="12"/>
  <c r="AQ76" i="12"/>
  <c r="AB76" i="12"/>
  <c r="AA76" i="12"/>
  <c r="Z76" i="12"/>
  <c r="Y76" i="12"/>
  <c r="R76" i="12"/>
  <c r="N76" i="12"/>
  <c r="M76" i="12"/>
  <c r="BC76" i="12" s="1"/>
  <c r="BJ76" i="12" s="1"/>
  <c r="K76" i="12"/>
  <c r="Q76" i="12" s="1"/>
  <c r="I76" i="12"/>
  <c r="H76" i="12"/>
  <c r="G76" i="12"/>
  <c r="E76" i="12"/>
  <c r="J76" i="12" s="1"/>
  <c r="X76" i="12" s="1"/>
  <c r="DC75" i="12"/>
  <c r="DB75" i="12"/>
  <c r="DA75" i="12"/>
  <c r="CZ75" i="12"/>
  <c r="CY75" i="12"/>
  <c r="CX75" i="12"/>
  <c r="BA75" i="12"/>
  <c r="AZ75" i="12"/>
  <c r="AY75" i="12"/>
  <c r="AX75" i="12"/>
  <c r="AW75" i="12"/>
  <c r="AV75" i="12"/>
  <c r="AU75" i="12"/>
  <c r="AT75" i="12"/>
  <c r="AS75" i="12"/>
  <c r="AR75" i="12"/>
  <c r="AQ75" i="12"/>
  <c r="AB75" i="12"/>
  <c r="AA75" i="12"/>
  <c r="Z75" i="12"/>
  <c r="Y75" i="12"/>
  <c r="R75" i="12"/>
  <c r="N75" i="12"/>
  <c r="M75" i="12"/>
  <c r="K75" i="12"/>
  <c r="Q75" i="12" s="1"/>
  <c r="I75" i="12"/>
  <c r="H75" i="12"/>
  <c r="G75" i="12"/>
  <c r="E75" i="12"/>
  <c r="J75" i="12" s="1"/>
  <c r="DC74" i="12"/>
  <c r="DB74" i="12"/>
  <c r="DA74" i="12"/>
  <c r="CZ74" i="12"/>
  <c r="CY74" i="12"/>
  <c r="CX74" i="12"/>
  <c r="BA74" i="12"/>
  <c r="AZ74" i="12"/>
  <c r="AY74" i="12"/>
  <c r="AX74" i="12"/>
  <c r="AW74" i="12"/>
  <c r="AV74" i="12"/>
  <c r="AU74" i="12"/>
  <c r="AT74" i="12"/>
  <c r="AS74" i="12"/>
  <c r="AR74" i="12"/>
  <c r="AQ74" i="12"/>
  <c r="AB74" i="12"/>
  <c r="AA74" i="12"/>
  <c r="Z74" i="12"/>
  <c r="Y74" i="12"/>
  <c r="R74" i="12"/>
  <c r="N74" i="12"/>
  <c r="M74" i="12"/>
  <c r="BC74" i="12" s="1"/>
  <c r="BJ74" i="12" s="1"/>
  <c r="K74" i="12"/>
  <c r="Q74" i="12" s="1"/>
  <c r="J74" i="12"/>
  <c r="X74" i="12" s="1"/>
  <c r="I74" i="12"/>
  <c r="H74" i="12"/>
  <c r="G74" i="12"/>
  <c r="E74" i="12"/>
  <c r="DC73" i="12"/>
  <c r="DB73" i="12"/>
  <c r="DA73" i="12"/>
  <c r="CZ73" i="12"/>
  <c r="CY73" i="12"/>
  <c r="CX73" i="12"/>
  <c r="BA73" i="12"/>
  <c r="AZ73" i="12"/>
  <c r="AY73" i="12"/>
  <c r="AX73" i="12"/>
  <c r="AW73" i="12"/>
  <c r="AV73" i="12"/>
  <c r="AU73" i="12"/>
  <c r="AT73" i="12"/>
  <c r="AS73" i="12"/>
  <c r="AR73" i="12"/>
  <c r="AQ73" i="12"/>
  <c r="AB73" i="12"/>
  <c r="AA73" i="12"/>
  <c r="Z73" i="12"/>
  <c r="Y73" i="12"/>
  <c r="R73" i="12"/>
  <c r="N73" i="12"/>
  <c r="M73" i="12"/>
  <c r="K73" i="12"/>
  <c r="Q73" i="12" s="1"/>
  <c r="I73" i="12"/>
  <c r="H73" i="12"/>
  <c r="G73" i="12"/>
  <c r="E73" i="12"/>
  <c r="J73" i="12" s="1"/>
  <c r="DC72" i="12"/>
  <c r="DB72" i="12"/>
  <c r="DA72" i="12"/>
  <c r="CZ72" i="12"/>
  <c r="CY72" i="12"/>
  <c r="CX72" i="12"/>
  <c r="BA72" i="12"/>
  <c r="AZ72" i="12"/>
  <c r="AY72" i="12"/>
  <c r="AX72" i="12"/>
  <c r="AW72" i="12"/>
  <c r="AV72" i="12"/>
  <c r="AU72" i="12"/>
  <c r="AT72" i="12"/>
  <c r="AS72" i="12"/>
  <c r="AR72" i="12"/>
  <c r="AQ72" i="12"/>
  <c r="AB72" i="12"/>
  <c r="AA72" i="12"/>
  <c r="Z72" i="12"/>
  <c r="Y72" i="12"/>
  <c r="R72" i="12"/>
  <c r="N72" i="12"/>
  <c r="M72" i="12"/>
  <c r="BC72" i="12" s="1"/>
  <c r="BJ72" i="12" s="1"/>
  <c r="K72" i="12"/>
  <c r="Q72" i="12" s="1"/>
  <c r="J72" i="12"/>
  <c r="X72" i="12" s="1"/>
  <c r="I72" i="12"/>
  <c r="H72" i="12"/>
  <c r="G72" i="12"/>
  <c r="E72" i="12"/>
  <c r="DC71" i="12"/>
  <c r="DB71" i="12"/>
  <c r="DA71" i="12"/>
  <c r="CZ71" i="12"/>
  <c r="CY71" i="12"/>
  <c r="CX71" i="12"/>
  <c r="BA71" i="12"/>
  <c r="AZ71" i="12"/>
  <c r="AY71" i="12"/>
  <c r="AX71" i="12"/>
  <c r="AW71" i="12"/>
  <c r="AV71" i="12"/>
  <c r="AU71" i="12"/>
  <c r="AT71" i="12"/>
  <c r="AS71" i="12"/>
  <c r="AR71" i="12"/>
  <c r="AQ71" i="12"/>
  <c r="AB71" i="12"/>
  <c r="AA71" i="12"/>
  <c r="Z71" i="12"/>
  <c r="Y71" i="12"/>
  <c r="R71" i="12"/>
  <c r="N71" i="12"/>
  <c r="M71" i="12"/>
  <c r="K71" i="12"/>
  <c r="Q71" i="12" s="1"/>
  <c r="I71" i="12"/>
  <c r="H71" i="12"/>
  <c r="G71" i="12"/>
  <c r="E71" i="12"/>
  <c r="J71" i="12" s="1"/>
  <c r="DC70" i="12"/>
  <c r="DB70" i="12"/>
  <c r="DA70" i="12"/>
  <c r="CZ70" i="12"/>
  <c r="CY70" i="12"/>
  <c r="CX70" i="12"/>
  <c r="BA70" i="12"/>
  <c r="AZ70" i="12"/>
  <c r="AY70" i="12"/>
  <c r="AX70" i="12"/>
  <c r="AW70" i="12"/>
  <c r="AV70" i="12"/>
  <c r="AU70" i="12"/>
  <c r="AT70" i="12"/>
  <c r="AS70" i="12"/>
  <c r="AR70" i="12"/>
  <c r="AQ70" i="12"/>
  <c r="AB70" i="12"/>
  <c r="AA70" i="12"/>
  <c r="Z70" i="12"/>
  <c r="Y70" i="12"/>
  <c r="R70" i="12"/>
  <c r="N70" i="12"/>
  <c r="M70" i="12"/>
  <c r="BC70" i="12" s="1"/>
  <c r="BJ70" i="12" s="1"/>
  <c r="K70" i="12"/>
  <c r="Q70" i="12" s="1"/>
  <c r="J70" i="12"/>
  <c r="I70" i="12"/>
  <c r="H70" i="12"/>
  <c r="G70" i="12"/>
  <c r="E70" i="12"/>
  <c r="DC69" i="12"/>
  <c r="DB69" i="12"/>
  <c r="DA69" i="12"/>
  <c r="CZ69" i="12"/>
  <c r="CY69" i="12"/>
  <c r="CX69" i="12"/>
  <c r="BA69" i="12"/>
  <c r="AZ69" i="12"/>
  <c r="AY69" i="12"/>
  <c r="AX69" i="12"/>
  <c r="AW69" i="12"/>
  <c r="AV69" i="12"/>
  <c r="AU69" i="12"/>
  <c r="AT69" i="12"/>
  <c r="AS69" i="12"/>
  <c r="AR69" i="12"/>
  <c r="AQ69" i="12"/>
  <c r="AB69" i="12"/>
  <c r="AA69" i="12"/>
  <c r="Z69" i="12"/>
  <c r="Y69" i="12"/>
  <c r="R69" i="12"/>
  <c r="N69" i="12"/>
  <c r="M69" i="12"/>
  <c r="K69" i="12"/>
  <c r="Q69" i="12" s="1"/>
  <c r="I69" i="12"/>
  <c r="H69" i="12"/>
  <c r="G69" i="12"/>
  <c r="E69" i="12"/>
  <c r="J69" i="12" s="1"/>
  <c r="DC68" i="12"/>
  <c r="DB68" i="12"/>
  <c r="DA68" i="12"/>
  <c r="CZ68" i="12"/>
  <c r="CY68" i="12"/>
  <c r="CX68" i="12"/>
  <c r="BA68" i="12"/>
  <c r="AZ68" i="12"/>
  <c r="AY68" i="12"/>
  <c r="AX68" i="12"/>
  <c r="AW68" i="12"/>
  <c r="AV68" i="12"/>
  <c r="AU68" i="12"/>
  <c r="AT68" i="12"/>
  <c r="AS68" i="12"/>
  <c r="AR68" i="12"/>
  <c r="AQ68" i="12"/>
  <c r="AB68" i="12"/>
  <c r="AA68" i="12"/>
  <c r="Z68" i="12"/>
  <c r="Y68" i="12"/>
  <c r="R68" i="12"/>
  <c r="N68" i="12"/>
  <c r="M68" i="12"/>
  <c r="BC68" i="12" s="1"/>
  <c r="BJ68" i="12" s="1"/>
  <c r="K68" i="12"/>
  <c r="Q68" i="12" s="1"/>
  <c r="J68" i="12"/>
  <c r="I68" i="12"/>
  <c r="H68" i="12"/>
  <c r="G68" i="12"/>
  <c r="E68" i="12"/>
  <c r="DC67" i="12"/>
  <c r="DB67" i="12"/>
  <c r="DA67" i="12"/>
  <c r="CZ67" i="12"/>
  <c r="CY67" i="12"/>
  <c r="CX67" i="12"/>
  <c r="BA67" i="12"/>
  <c r="AZ67" i="12"/>
  <c r="AY67" i="12"/>
  <c r="AX67" i="12"/>
  <c r="AW67" i="12"/>
  <c r="AV67" i="12"/>
  <c r="AU67" i="12"/>
  <c r="AT67" i="12"/>
  <c r="AS67" i="12"/>
  <c r="AR67" i="12"/>
  <c r="AQ67" i="12"/>
  <c r="AB67" i="12"/>
  <c r="AA67" i="12"/>
  <c r="Z67" i="12"/>
  <c r="Y67" i="12"/>
  <c r="R67" i="12"/>
  <c r="N67" i="12"/>
  <c r="M67" i="12"/>
  <c r="K67" i="12"/>
  <c r="Q67" i="12" s="1"/>
  <c r="I67" i="12"/>
  <c r="H67" i="12"/>
  <c r="G67" i="12"/>
  <c r="E67" i="12"/>
  <c r="J67" i="12" s="1"/>
  <c r="DC66" i="12"/>
  <c r="DB66" i="12"/>
  <c r="DA66" i="12"/>
  <c r="CZ66" i="12"/>
  <c r="CY66" i="12"/>
  <c r="CX66" i="12"/>
  <c r="BA66" i="12"/>
  <c r="AZ66" i="12"/>
  <c r="AY66" i="12"/>
  <c r="AX66" i="12"/>
  <c r="AW66" i="12"/>
  <c r="AV66" i="12"/>
  <c r="AU66" i="12"/>
  <c r="AT66" i="12"/>
  <c r="AS66" i="12"/>
  <c r="AR66" i="12"/>
  <c r="AQ66" i="12"/>
  <c r="AB66" i="12"/>
  <c r="AA66" i="12"/>
  <c r="Z66" i="12"/>
  <c r="Y66" i="12"/>
  <c r="R66" i="12"/>
  <c r="N66" i="12"/>
  <c r="M66" i="12"/>
  <c r="BC66" i="12" s="1"/>
  <c r="BJ66" i="12" s="1"/>
  <c r="K66" i="12"/>
  <c r="Q66" i="12" s="1"/>
  <c r="J66" i="12"/>
  <c r="X66" i="12" s="1"/>
  <c r="I66" i="12"/>
  <c r="H66" i="12"/>
  <c r="G66" i="12"/>
  <c r="E66" i="12"/>
  <c r="DC65" i="12"/>
  <c r="DB65" i="12"/>
  <c r="DA65" i="12"/>
  <c r="CZ65" i="12"/>
  <c r="CY65" i="12"/>
  <c r="CX65" i="12"/>
  <c r="BA65" i="12"/>
  <c r="AZ65" i="12"/>
  <c r="AY65" i="12"/>
  <c r="AX65" i="12"/>
  <c r="AW65" i="12"/>
  <c r="AV65" i="12"/>
  <c r="AU65" i="12"/>
  <c r="AT65" i="12"/>
  <c r="AS65" i="12"/>
  <c r="AR65" i="12"/>
  <c r="AQ65" i="12"/>
  <c r="AB65" i="12"/>
  <c r="AA65" i="12"/>
  <c r="Z65" i="12"/>
  <c r="Y65" i="12"/>
  <c r="R65" i="12"/>
  <c r="N65" i="12"/>
  <c r="M65" i="12"/>
  <c r="K65" i="12"/>
  <c r="Q65" i="12" s="1"/>
  <c r="I65" i="12"/>
  <c r="H65" i="12"/>
  <c r="G65" i="12"/>
  <c r="E65" i="12"/>
  <c r="J65" i="12" s="1"/>
  <c r="DC64" i="12"/>
  <c r="DB64" i="12"/>
  <c r="DA64" i="12"/>
  <c r="CZ64" i="12"/>
  <c r="CY64" i="12"/>
  <c r="CX64" i="12"/>
  <c r="BA64" i="12"/>
  <c r="AZ64" i="12"/>
  <c r="AY64" i="12"/>
  <c r="AX64" i="12"/>
  <c r="AW64" i="12"/>
  <c r="AV64" i="12"/>
  <c r="AU64" i="12"/>
  <c r="AT64" i="12"/>
  <c r="AS64" i="12"/>
  <c r="AR64" i="12"/>
  <c r="AQ64" i="12"/>
  <c r="AB64" i="12"/>
  <c r="AA64" i="12"/>
  <c r="Z64" i="12"/>
  <c r="Y64" i="12"/>
  <c r="R64" i="12"/>
  <c r="N64" i="12"/>
  <c r="M64" i="12"/>
  <c r="K64" i="12"/>
  <c r="Q64" i="12" s="1"/>
  <c r="I64" i="12"/>
  <c r="H64" i="12"/>
  <c r="G64" i="12"/>
  <c r="E64" i="12"/>
  <c r="J64" i="12" s="1"/>
  <c r="DC63" i="12"/>
  <c r="DB63" i="12"/>
  <c r="DA63" i="12"/>
  <c r="CZ63" i="12"/>
  <c r="CY63" i="12"/>
  <c r="CX63" i="12"/>
  <c r="BA63" i="12"/>
  <c r="AZ63" i="12"/>
  <c r="AY63" i="12"/>
  <c r="AX63" i="12"/>
  <c r="AW63" i="12"/>
  <c r="AV63" i="12"/>
  <c r="AU63" i="12"/>
  <c r="AT63" i="12"/>
  <c r="AS63" i="12"/>
  <c r="AR63" i="12"/>
  <c r="AQ63" i="12"/>
  <c r="AB63" i="12"/>
  <c r="AA63" i="12"/>
  <c r="Z63" i="12"/>
  <c r="Y63" i="12"/>
  <c r="R63" i="12"/>
  <c r="N63" i="12"/>
  <c r="M63" i="12"/>
  <c r="K63" i="12"/>
  <c r="Q63" i="12" s="1"/>
  <c r="I63" i="12"/>
  <c r="H63" i="12"/>
  <c r="G63" i="12"/>
  <c r="E63" i="12"/>
  <c r="J63" i="12" s="1"/>
  <c r="DC62" i="12"/>
  <c r="DB62" i="12"/>
  <c r="DA62" i="12"/>
  <c r="CZ62" i="12"/>
  <c r="CY62" i="12"/>
  <c r="CX62" i="12"/>
  <c r="BA62" i="12"/>
  <c r="AZ62" i="12"/>
  <c r="AY62" i="12"/>
  <c r="AX62" i="12"/>
  <c r="AW62" i="12"/>
  <c r="AV62" i="12"/>
  <c r="AU62" i="12"/>
  <c r="AT62" i="12"/>
  <c r="AS62" i="12"/>
  <c r="AR62" i="12"/>
  <c r="AQ62" i="12"/>
  <c r="AB62" i="12"/>
  <c r="AA62" i="12"/>
  <c r="Z62" i="12"/>
  <c r="Y62" i="12"/>
  <c r="R62" i="12"/>
  <c r="N62" i="12"/>
  <c r="M62" i="12"/>
  <c r="BC62" i="12" s="1"/>
  <c r="BJ62" i="12" s="1"/>
  <c r="BK62" i="12" s="1"/>
  <c r="K62" i="12"/>
  <c r="Q62" i="12" s="1"/>
  <c r="J62" i="12"/>
  <c r="X62" i="12" s="1"/>
  <c r="I62" i="12"/>
  <c r="H62" i="12"/>
  <c r="G62" i="12"/>
  <c r="E62" i="12"/>
  <c r="DC61" i="12"/>
  <c r="DB61" i="12"/>
  <c r="DA61" i="12"/>
  <c r="CZ61" i="12"/>
  <c r="CY61" i="12"/>
  <c r="CX61" i="12"/>
  <c r="BA61" i="12"/>
  <c r="AZ61" i="12"/>
  <c r="AY61" i="12"/>
  <c r="AX61" i="12"/>
  <c r="AW61" i="12"/>
  <c r="AV61" i="12"/>
  <c r="AU61" i="12"/>
  <c r="AT61" i="12"/>
  <c r="AS61" i="12"/>
  <c r="AR61" i="12"/>
  <c r="AQ61" i="12"/>
  <c r="AB61" i="12"/>
  <c r="AA61" i="12"/>
  <c r="Z61" i="12"/>
  <c r="Y61" i="12"/>
  <c r="R61" i="12"/>
  <c r="N61" i="12"/>
  <c r="M61" i="12"/>
  <c r="K61" i="12"/>
  <c r="Q61" i="12" s="1"/>
  <c r="I61" i="12"/>
  <c r="H61" i="12"/>
  <c r="G61" i="12"/>
  <c r="E61" i="12"/>
  <c r="J61" i="12" s="1"/>
  <c r="DC60" i="12"/>
  <c r="DB60" i="12"/>
  <c r="DA60" i="12"/>
  <c r="CZ60" i="12"/>
  <c r="CY60" i="12"/>
  <c r="CX60" i="12"/>
  <c r="BA60" i="12"/>
  <c r="AZ60" i="12"/>
  <c r="AY60" i="12"/>
  <c r="AX60" i="12"/>
  <c r="AW60" i="12"/>
  <c r="AV60" i="12"/>
  <c r="AU60" i="12"/>
  <c r="AT60" i="12"/>
  <c r="AS60" i="12"/>
  <c r="AR60" i="12"/>
  <c r="AQ60" i="12"/>
  <c r="AB60" i="12"/>
  <c r="AA60" i="12"/>
  <c r="Z60" i="12"/>
  <c r="Y60" i="12"/>
  <c r="R60" i="12"/>
  <c r="N60" i="12"/>
  <c r="M60" i="12"/>
  <c r="BC60" i="12" s="1"/>
  <c r="BD60" i="12" s="1"/>
  <c r="BE60" i="12" s="1"/>
  <c r="BF60" i="12" s="1"/>
  <c r="BG60" i="12" s="1"/>
  <c r="K60" i="12"/>
  <c r="Q60" i="12" s="1"/>
  <c r="I60" i="12"/>
  <c r="H60" i="12"/>
  <c r="G60" i="12"/>
  <c r="E60" i="12"/>
  <c r="J60" i="12" s="1"/>
  <c r="DC59" i="12"/>
  <c r="DB59" i="12"/>
  <c r="DA59" i="12"/>
  <c r="CZ59" i="12"/>
  <c r="CY59" i="12"/>
  <c r="CX59" i="12"/>
  <c r="BA59" i="12"/>
  <c r="AZ59" i="12"/>
  <c r="AY59" i="12"/>
  <c r="AX59" i="12"/>
  <c r="AW59" i="12"/>
  <c r="AV59" i="12"/>
  <c r="AU59" i="12"/>
  <c r="AT59" i="12"/>
  <c r="AS59" i="12"/>
  <c r="AR59" i="12"/>
  <c r="AQ59" i="12"/>
  <c r="AB59" i="12"/>
  <c r="AA59" i="12"/>
  <c r="Z59" i="12"/>
  <c r="Y59" i="12"/>
  <c r="R59" i="12"/>
  <c r="N59" i="12"/>
  <c r="M59" i="12"/>
  <c r="K59" i="12"/>
  <c r="Q59" i="12" s="1"/>
  <c r="I59" i="12"/>
  <c r="H59" i="12"/>
  <c r="G59" i="12"/>
  <c r="E59" i="12"/>
  <c r="J59" i="12" s="1"/>
  <c r="X59" i="12" s="1"/>
  <c r="DC58" i="12"/>
  <c r="DB58" i="12"/>
  <c r="DA58" i="12"/>
  <c r="CZ58" i="12"/>
  <c r="CY58" i="12"/>
  <c r="CX58" i="12"/>
  <c r="BA58" i="12"/>
  <c r="AZ58" i="12"/>
  <c r="AY58" i="12"/>
  <c r="AX58" i="12"/>
  <c r="AW58" i="12"/>
  <c r="AV58" i="12"/>
  <c r="AU58" i="12"/>
  <c r="AT58" i="12"/>
  <c r="AS58" i="12"/>
  <c r="AR58" i="12"/>
  <c r="AQ58" i="12"/>
  <c r="AB58" i="12"/>
  <c r="AA58" i="12"/>
  <c r="Z58" i="12"/>
  <c r="Y58" i="12"/>
  <c r="R58" i="12"/>
  <c r="N58" i="12"/>
  <c r="M58" i="12"/>
  <c r="BC58" i="12" s="1"/>
  <c r="BD58" i="12" s="1"/>
  <c r="K58" i="12"/>
  <c r="Q58" i="12" s="1"/>
  <c r="I58" i="12"/>
  <c r="H58" i="12"/>
  <c r="G58" i="12"/>
  <c r="E58" i="12"/>
  <c r="J58" i="12" s="1"/>
  <c r="DC57" i="12"/>
  <c r="DB57" i="12"/>
  <c r="DA57" i="12"/>
  <c r="CZ57" i="12"/>
  <c r="CY57" i="12"/>
  <c r="CX57" i="12"/>
  <c r="BA57" i="12"/>
  <c r="AZ57" i="12"/>
  <c r="AY57" i="12"/>
  <c r="AX57" i="12"/>
  <c r="AW57" i="12"/>
  <c r="AV57" i="12"/>
  <c r="AU57" i="12"/>
  <c r="AT57" i="12"/>
  <c r="AS57" i="12"/>
  <c r="AR57" i="12"/>
  <c r="AQ57" i="12"/>
  <c r="AB57" i="12"/>
  <c r="AA57" i="12"/>
  <c r="Z57" i="12"/>
  <c r="Y57" i="12"/>
  <c r="R57" i="12"/>
  <c r="N57" i="12"/>
  <c r="M57" i="12"/>
  <c r="K57" i="12"/>
  <c r="Q57" i="12" s="1"/>
  <c r="I57" i="12"/>
  <c r="H57" i="12"/>
  <c r="G57" i="12"/>
  <c r="E57" i="12"/>
  <c r="J57" i="12" s="1"/>
  <c r="DC56" i="12"/>
  <c r="DB56" i="12"/>
  <c r="DA56" i="12"/>
  <c r="CZ56" i="12"/>
  <c r="CY56" i="12"/>
  <c r="CX56" i="12"/>
  <c r="BA56" i="12"/>
  <c r="AZ56" i="12"/>
  <c r="AY56" i="12"/>
  <c r="AX56" i="12"/>
  <c r="AW56" i="12"/>
  <c r="AV56" i="12"/>
  <c r="AU56" i="12"/>
  <c r="AT56" i="12"/>
  <c r="AS56" i="12"/>
  <c r="AR56" i="12"/>
  <c r="AQ56" i="12"/>
  <c r="AB56" i="12"/>
  <c r="AA56" i="12"/>
  <c r="Z56" i="12"/>
  <c r="Y56" i="12"/>
  <c r="X56" i="12"/>
  <c r="R56" i="12"/>
  <c r="N56" i="12"/>
  <c r="M56" i="12"/>
  <c r="K56" i="12"/>
  <c r="Q56" i="12" s="1"/>
  <c r="J56" i="12"/>
  <c r="I56" i="12"/>
  <c r="H56" i="12"/>
  <c r="G56" i="12"/>
  <c r="E56" i="12"/>
  <c r="DC55" i="12"/>
  <c r="DB55" i="12"/>
  <c r="DA55" i="12"/>
  <c r="CZ55" i="12"/>
  <c r="CY55" i="12"/>
  <c r="CX55" i="12"/>
  <c r="BA55" i="12"/>
  <c r="AZ55" i="12"/>
  <c r="AY55" i="12"/>
  <c r="AX55" i="12"/>
  <c r="AW55" i="12"/>
  <c r="AV55" i="12"/>
  <c r="AU55" i="12"/>
  <c r="AT55" i="12"/>
  <c r="AS55" i="12"/>
  <c r="AR55" i="12"/>
  <c r="AQ55" i="12"/>
  <c r="AB55" i="12"/>
  <c r="AA55" i="12"/>
  <c r="Z55" i="12"/>
  <c r="Y55" i="12"/>
  <c r="R55" i="12"/>
  <c r="Q55" i="12"/>
  <c r="N55" i="12"/>
  <c r="M55" i="12"/>
  <c r="K55" i="12"/>
  <c r="I55" i="12"/>
  <c r="H55" i="12"/>
  <c r="G55" i="12"/>
  <c r="E55" i="12"/>
  <c r="J55" i="12" s="1"/>
  <c r="X55" i="12" s="1"/>
  <c r="DC54" i="12"/>
  <c r="DB54" i="12"/>
  <c r="DA54" i="12"/>
  <c r="CZ54" i="12"/>
  <c r="CY54" i="12"/>
  <c r="CX54" i="12"/>
  <c r="BA54" i="12"/>
  <c r="AZ54" i="12"/>
  <c r="AY54" i="12"/>
  <c r="AX54" i="12"/>
  <c r="AW54" i="12"/>
  <c r="AV54" i="12"/>
  <c r="AU54" i="12"/>
  <c r="AT54" i="12"/>
  <c r="AS54" i="12"/>
  <c r="AR54" i="12"/>
  <c r="AQ54" i="12"/>
  <c r="AB54" i="12"/>
  <c r="AA54" i="12"/>
  <c r="Z54" i="12"/>
  <c r="Y54" i="12"/>
  <c r="R54" i="12"/>
  <c r="N54" i="12"/>
  <c r="M54" i="12"/>
  <c r="K54" i="12"/>
  <c r="Q54" i="12" s="1"/>
  <c r="I54" i="12"/>
  <c r="H54" i="12"/>
  <c r="G54" i="12"/>
  <c r="E54" i="12"/>
  <c r="J54" i="12" s="1"/>
  <c r="X54" i="12" s="1"/>
  <c r="DC53" i="12"/>
  <c r="DB53" i="12"/>
  <c r="DA53" i="12"/>
  <c r="CZ53" i="12"/>
  <c r="CY53" i="12"/>
  <c r="CX53" i="12"/>
  <c r="BA53" i="12"/>
  <c r="AZ53" i="12"/>
  <c r="AY53" i="12"/>
  <c r="AX53" i="12"/>
  <c r="AW53" i="12"/>
  <c r="AV53" i="12"/>
  <c r="AU53" i="12"/>
  <c r="AT53" i="12"/>
  <c r="AS53" i="12"/>
  <c r="AR53" i="12"/>
  <c r="AQ53" i="12"/>
  <c r="AB53" i="12"/>
  <c r="AA53" i="12"/>
  <c r="Z53" i="12"/>
  <c r="Y53" i="12"/>
  <c r="R53" i="12"/>
  <c r="N53" i="12"/>
  <c r="M53" i="12"/>
  <c r="K53" i="12"/>
  <c r="Q53" i="12" s="1"/>
  <c r="I53" i="12"/>
  <c r="H53" i="12"/>
  <c r="G53" i="12"/>
  <c r="E53" i="12"/>
  <c r="J53" i="12" s="1"/>
  <c r="DC52" i="12"/>
  <c r="DB52" i="12"/>
  <c r="DA52" i="12"/>
  <c r="CZ52" i="12"/>
  <c r="CY52" i="12"/>
  <c r="CX52" i="12"/>
  <c r="BA52" i="12"/>
  <c r="AZ52" i="12"/>
  <c r="AY52" i="12"/>
  <c r="AX52" i="12"/>
  <c r="AW52" i="12"/>
  <c r="AV52" i="12"/>
  <c r="AU52" i="12"/>
  <c r="AT52" i="12"/>
  <c r="AS52" i="12"/>
  <c r="AR52" i="12"/>
  <c r="AQ52" i="12"/>
  <c r="AB52" i="12"/>
  <c r="AA52" i="12"/>
  <c r="Z52" i="12"/>
  <c r="Y52" i="12"/>
  <c r="R52" i="12"/>
  <c r="N52" i="12"/>
  <c r="M52" i="12"/>
  <c r="K52" i="12"/>
  <c r="Q52" i="12" s="1"/>
  <c r="I52" i="12"/>
  <c r="H52" i="12"/>
  <c r="G52" i="12"/>
  <c r="E52" i="12"/>
  <c r="J52" i="12" s="1"/>
  <c r="DC51" i="12"/>
  <c r="DB51" i="12"/>
  <c r="DA51" i="12"/>
  <c r="CZ51" i="12"/>
  <c r="CY51" i="12"/>
  <c r="CX51" i="12"/>
  <c r="BA51" i="12"/>
  <c r="AZ51" i="12"/>
  <c r="AY51" i="12"/>
  <c r="AX51" i="12"/>
  <c r="AW51" i="12"/>
  <c r="AV51" i="12"/>
  <c r="AU51" i="12"/>
  <c r="AT51" i="12"/>
  <c r="AS51" i="12"/>
  <c r="AR51" i="12"/>
  <c r="AQ51" i="12"/>
  <c r="AB51" i="12"/>
  <c r="AA51" i="12"/>
  <c r="Z51" i="12"/>
  <c r="Y51" i="12"/>
  <c r="R51" i="12"/>
  <c r="N51" i="12"/>
  <c r="M51" i="12"/>
  <c r="K51" i="12"/>
  <c r="Q51" i="12" s="1"/>
  <c r="I51" i="12"/>
  <c r="H51" i="12"/>
  <c r="G51" i="12"/>
  <c r="E51" i="12"/>
  <c r="J51" i="12" s="1"/>
  <c r="DC49" i="12"/>
  <c r="DB49" i="12"/>
  <c r="DA49" i="12"/>
  <c r="CZ49" i="12"/>
  <c r="CY49" i="12"/>
  <c r="CX49" i="12"/>
  <c r="BA49" i="12"/>
  <c r="AZ49" i="12"/>
  <c r="AY49" i="12"/>
  <c r="AX49" i="12"/>
  <c r="AW49" i="12"/>
  <c r="AV49" i="12"/>
  <c r="AU49" i="12"/>
  <c r="AT49" i="12"/>
  <c r="AS49" i="12"/>
  <c r="AR49" i="12"/>
  <c r="AQ49" i="12"/>
  <c r="AB49" i="12"/>
  <c r="AA49" i="12"/>
  <c r="Z49" i="12"/>
  <c r="Y49" i="12"/>
  <c r="R49" i="12"/>
  <c r="N49" i="12"/>
  <c r="M49" i="12"/>
  <c r="K49" i="12"/>
  <c r="Q49" i="12" s="1"/>
  <c r="I49" i="12"/>
  <c r="H49" i="12"/>
  <c r="G49" i="12"/>
  <c r="E49" i="12"/>
  <c r="J49" i="12" s="1"/>
  <c r="X49" i="12" s="1"/>
  <c r="DC48" i="12"/>
  <c r="DB48" i="12"/>
  <c r="DA48" i="12"/>
  <c r="CZ48" i="12"/>
  <c r="CY48" i="12"/>
  <c r="CX48" i="12"/>
  <c r="BA48" i="12"/>
  <c r="AZ48" i="12"/>
  <c r="AY48" i="12"/>
  <c r="AX48" i="12"/>
  <c r="AW48" i="12"/>
  <c r="AV48" i="12"/>
  <c r="AU48" i="12"/>
  <c r="AT48" i="12"/>
  <c r="AS48" i="12"/>
  <c r="AR48" i="12"/>
  <c r="AQ48" i="12"/>
  <c r="AB48" i="12"/>
  <c r="AA48" i="12"/>
  <c r="Z48" i="12"/>
  <c r="Y48" i="12"/>
  <c r="R48" i="12"/>
  <c r="N48" i="12"/>
  <c r="M48" i="12"/>
  <c r="K48" i="12"/>
  <c r="Q48" i="12" s="1"/>
  <c r="I48" i="12"/>
  <c r="H48" i="12"/>
  <c r="G48" i="12"/>
  <c r="E48" i="12"/>
  <c r="J48" i="12" s="1"/>
  <c r="X48" i="12" s="1"/>
  <c r="DC47" i="12"/>
  <c r="DB47" i="12"/>
  <c r="DA47" i="12"/>
  <c r="CZ47" i="12"/>
  <c r="CY47" i="12"/>
  <c r="CX47" i="12"/>
  <c r="BA47" i="12"/>
  <c r="AZ47" i="12"/>
  <c r="AY47" i="12"/>
  <c r="AX47" i="12"/>
  <c r="AW47" i="12"/>
  <c r="AV47" i="12"/>
  <c r="AU47" i="12"/>
  <c r="AT47" i="12"/>
  <c r="AS47" i="12"/>
  <c r="AR47" i="12"/>
  <c r="AQ47" i="12"/>
  <c r="AB47" i="12"/>
  <c r="AA47" i="12"/>
  <c r="Z47" i="12"/>
  <c r="Y47" i="12"/>
  <c r="R47" i="12"/>
  <c r="Q47" i="12"/>
  <c r="N47" i="12"/>
  <c r="M47" i="12"/>
  <c r="K47" i="12"/>
  <c r="I47" i="12"/>
  <c r="H47" i="12"/>
  <c r="G47" i="12"/>
  <c r="E47" i="12"/>
  <c r="J47" i="12" s="1"/>
  <c r="X47" i="12" s="1"/>
  <c r="DC46" i="12"/>
  <c r="DB46" i="12"/>
  <c r="DA46" i="12"/>
  <c r="CZ46" i="12"/>
  <c r="CY46" i="12"/>
  <c r="CX46" i="12"/>
  <c r="BA46" i="12"/>
  <c r="AZ46" i="12"/>
  <c r="AY46" i="12"/>
  <c r="AX46" i="12"/>
  <c r="AW46" i="12"/>
  <c r="AV46" i="12"/>
  <c r="AU46" i="12"/>
  <c r="AT46" i="12"/>
  <c r="AS46" i="12"/>
  <c r="AR46" i="12"/>
  <c r="AQ46" i="12"/>
  <c r="AB46" i="12"/>
  <c r="AA46" i="12"/>
  <c r="Z46" i="12"/>
  <c r="Y46" i="12"/>
  <c r="R46" i="12"/>
  <c r="N46" i="12"/>
  <c r="M46" i="12"/>
  <c r="K46" i="12"/>
  <c r="Q46" i="12" s="1"/>
  <c r="I46" i="12"/>
  <c r="H46" i="12"/>
  <c r="G46" i="12"/>
  <c r="E46" i="12"/>
  <c r="J46" i="12" s="1"/>
  <c r="L46" i="12" s="1"/>
  <c r="AP46" i="12" s="1"/>
  <c r="DC45" i="12"/>
  <c r="DB45" i="12"/>
  <c r="DA45" i="12"/>
  <c r="CZ45" i="12"/>
  <c r="CY45" i="12"/>
  <c r="CX45" i="12"/>
  <c r="BA45" i="12"/>
  <c r="AZ45" i="12"/>
  <c r="AY45" i="12"/>
  <c r="AX45" i="12"/>
  <c r="AW45" i="12"/>
  <c r="AV45" i="12"/>
  <c r="AU45" i="12"/>
  <c r="AT45" i="12"/>
  <c r="AS45" i="12"/>
  <c r="AR45" i="12"/>
  <c r="AQ45" i="12"/>
  <c r="AB45" i="12"/>
  <c r="AA45" i="12"/>
  <c r="Z45" i="12"/>
  <c r="Y45" i="12"/>
  <c r="R45" i="12"/>
  <c r="N45" i="12"/>
  <c r="M45" i="12"/>
  <c r="K45" i="12"/>
  <c r="Q45" i="12" s="1"/>
  <c r="I45" i="12"/>
  <c r="H45" i="12"/>
  <c r="G45" i="12"/>
  <c r="E45" i="12"/>
  <c r="J45" i="12" s="1"/>
  <c r="X45" i="12" s="1"/>
  <c r="DC44" i="12"/>
  <c r="DB44" i="12"/>
  <c r="DA44" i="12"/>
  <c r="CZ44" i="12"/>
  <c r="CY44" i="12"/>
  <c r="CX44" i="12"/>
  <c r="BA44" i="12"/>
  <c r="AZ44" i="12"/>
  <c r="AY44" i="12"/>
  <c r="AX44" i="12"/>
  <c r="AW44" i="12"/>
  <c r="AV44" i="12"/>
  <c r="AU44" i="12"/>
  <c r="AT44" i="12"/>
  <c r="AS44" i="12"/>
  <c r="AR44" i="12"/>
  <c r="AQ44" i="12"/>
  <c r="AB44" i="12"/>
  <c r="AA44" i="12"/>
  <c r="Z44" i="12"/>
  <c r="Y44" i="12"/>
  <c r="R44" i="12"/>
  <c r="N44" i="12"/>
  <c r="M44" i="12"/>
  <c r="K44" i="12"/>
  <c r="Q44" i="12" s="1"/>
  <c r="J44" i="12"/>
  <c r="X44" i="12" s="1"/>
  <c r="I44" i="12"/>
  <c r="H44" i="12"/>
  <c r="G44" i="12"/>
  <c r="E44" i="12"/>
  <c r="DC43" i="12"/>
  <c r="DB43" i="12"/>
  <c r="DA43" i="12"/>
  <c r="CZ43" i="12"/>
  <c r="CY43" i="12"/>
  <c r="CX43" i="12"/>
  <c r="BA43" i="12"/>
  <c r="AZ43" i="12"/>
  <c r="AY43" i="12"/>
  <c r="AX43" i="12"/>
  <c r="AW43" i="12"/>
  <c r="AV43" i="12"/>
  <c r="AU43" i="12"/>
  <c r="AT43" i="12"/>
  <c r="AS43" i="12"/>
  <c r="AR43" i="12"/>
  <c r="AQ43" i="12"/>
  <c r="AB43" i="12"/>
  <c r="AA43" i="12"/>
  <c r="Z43" i="12"/>
  <c r="Y43" i="12"/>
  <c r="R43" i="12"/>
  <c r="N43" i="12"/>
  <c r="M43" i="12"/>
  <c r="K43" i="12"/>
  <c r="Q43" i="12" s="1"/>
  <c r="I43" i="12"/>
  <c r="H43" i="12"/>
  <c r="G43" i="12"/>
  <c r="E43" i="12"/>
  <c r="J43" i="12" s="1"/>
  <c r="X43" i="12" s="1"/>
  <c r="DC42" i="12"/>
  <c r="DB42" i="12"/>
  <c r="DA42" i="12"/>
  <c r="CZ42" i="12"/>
  <c r="CY42" i="12"/>
  <c r="CX42" i="12"/>
  <c r="BA42" i="12"/>
  <c r="AZ42" i="12"/>
  <c r="AY42" i="12"/>
  <c r="AX42" i="12"/>
  <c r="AW42" i="12"/>
  <c r="AV42" i="12"/>
  <c r="AU42" i="12"/>
  <c r="AT42" i="12"/>
  <c r="AS42" i="12"/>
  <c r="AR42" i="12"/>
  <c r="AQ42" i="12"/>
  <c r="AB42" i="12"/>
  <c r="AA42" i="12"/>
  <c r="Z42" i="12"/>
  <c r="Y42" i="12"/>
  <c r="R42" i="12"/>
  <c r="N42" i="12"/>
  <c r="X42" i="12" s="1"/>
  <c r="M42" i="12"/>
  <c r="K42" i="12"/>
  <c r="Q42" i="12" s="1"/>
  <c r="J42" i="12"/>
  <c r="I42" i="12"/>
  <c r="H42" i="12"/>
  <c r="G42" i="12"/>
  <c r="E42" i="12"/>
  <c r="DC41" i="12"/>
  <c r="DB41" i="12"/>
  <c r="DA41" i="12"/>
  <c r="CZ41" i="12"/>
  <c r="CY41" i="12"/>
  <c r="CX41" i="12"/>
  <c r="BA41" i="12"/>
  <c r="AZ41" i="12"/>
  <c r="AY41" i="12"/>
  <c r="AX41" i="12"/>
  <c r="AW41" i="12"/>
  <c r="AV41" i="12"/>
  <c r="AU41" i="12"/>
  <c r="AT41" i="12"/>
  <c r="AS41" i="12"/>
  <c r="AR41" i="12"/>
  <c r="AQ41" i="12"/>
  <c r="AB41" i="12"/>
  <c r="AA41" i="12"/>
  <c r="Z41" i="12"/>
  <c r="Y41" i="12"/>
  <c r="R41" i="12"/>
  <c r="N41" i="12"/>
  <c r="M41" i="12"/>
  <c r="K41" i="12"/>
  <c r="Q41" i="12" s="1"/>
  <c r="I41" i="12"/>
  <c r="H41" i="12"/>
  <c r="G41" i="12"/>
  <c r="E41" i="12"/>
  <c r="J41" i="12" s="1"/>
  <c r="X41" i="12" s="1"/>
  <c r="DC40" i="12"/>
  <c r="DB40" i="12"/>
  <c r="DA40" i="12"/>
  <c r="CZ40" i="12"/>
  <c r="CY40" i="12"/>
  <c r="CX40" i="12"/>
  <c r="BA40" i="12"/>
  <c r="AZ40" i="12"/>
  <c r="AY40" i="12"/>
  <c r="AX40" i="12"/>
  <c r="AW40" i="12"/>
  <c r="AV40" i="12"/>
  <c r="AU40" i="12"/>
  <c r="AT40" i="12"/>
  <c r="AS40" i="12"/>
  <c r="AR40" i="12"/>
  <c r="AQ40" i="12"/>
  <c r="AB40" i="12"/>
  <c r="AA40" i="12"/>
  <c r="Z40" i="12"/>
  <c r="Y40" i="12"/>
  <c r="R40" i="12"/>
  <c r="N40" i="12"/>
  <c r="M40" i="12"/>
  <c r="K40" i="12"/>
  <c r="Q40" i="12" s="1"/>
  <c r="J40" i="12"/>
  <c r="X40" i="12" s="1"/>
  <c r="I40" i="12"/>
  <c r="H40" i="12"/>
  <c r="G40" i="12"/>
  <c r="E40" i="12"/>
  <c r="DC39" i="12"/>
  <c r="DB39" i="12"/>
  <c r="DA39" i="12"/>
  <c r="CZ39" i="12"/>
  <c r="CY39" i="12"/>
  <c r="CX39" i="12"/>
  <c r="BA39" i="12"/>
  <c r="AZ39" i="12"/>
  <c r="AY39" i="12"/>
  <c r="AX39" i="12"/>
  <c r="AW39" i="12"/>
  <c r="AV39" i="12"/>
  <c r="AU39" i="12"/>
  <c r="AT39" i="12"/>
  <c r="AS39" i="12"/>
  <c r="AR39" i="12"/>
  <c r="AQ39" i="12"/>
  <c r="AB39" i="12"/>
  <c r="AA39" i="12"/>
  <c r="Z39" i="12"/>
  <c r="Y39" i="12"/>
  <c r="R39" i="12"/>
  <c r="N39" i="12"/>
  <c r="M39" i="12"/>
  <c r="K39" i="12"/>
  <c r="Q39" i="12" s="1"/>
  <c r="I39" i="12"/>
  <c r="H39" i="12"/>
  <c r="G39" i="12"/>
  <c r="E39" i="12"/>
  <c r="J39" i="12" s="1"/>
  <c r="X39" i="12" s="1"/>
  <c r="DC38" i="12"/>
  <c r="DB38" i="12"/>
  <c r="DA38" i="12"/>
  <c r="CZ38" i="12"/>
  <c r="CY38" i="12"/>
  <c r="CX38" i="12"/>
  <c r="BA38" i="12"/>
  <c r="AZ38" i="12"/>
  <c r="AY38" i="12"/>
  <c r="AX38" i="12"/>
  <c r="AW38" i="12"/>
  <c r="AV38" i="12"/>
  <c r="AU38" i="12"/>
  <c r="AT38" i="12"/>
  <c r="AS38" i="12"/>
  <c r="AR38" i="12"/>
  <c r="AQ38" i="12"/>
  <c r="AB38" i="12"/>
  <c r="AA38" i="12"/>
  <c r="Z38" i="12"/>
  <c r="Y38" i="12"/>
  <c r="R38" i="12"/>
  <c r="N38" i="12"/>
  <c r="M38" i="12"/>
  <c r="K38" i="12"/>
  <c r="Q38" i="12" s="1"/>
  <c r="I38" i="12"/>
  <c r="H38" i="12"/>
  <c r="G38" i="12"/>
  <c r="E38" i="12"/>
  <c r="J38" i="12" s="1"/>
  <c r="X38" i="12" s="1"/>
  <c r="DC37" i="12"/>
  <c r="DB37" i="12"/>
  <c r="DA37" i="12"/>
  <c r="CZ37" i="12"/>
  <c r="CY37" i="12"/>
  <c r="CX37" i="12"/>
  <c r="BA37" i="12"/>
  <c r="AZ37" i="12"/>
  <c r="AY37" i="12"/>
  <c r="AX37" i="12"/>
  <c r="AW37" i="12"/>
  <c r="AV37" i="12"/>
  <c r="AU37" i="12"/>
  <c r="AT37" i="12"/>
  <c r="AS37" i="12"/>
  <c r="AR37" i="12"/>
  <c r="AQ37" i="12"/>
  <c r="AB37" i="12"/>
  <c r="AA37" i="12"/>
  <c r="Z37" i="12"/>
  <c r="Y37" i="12"/>
  <c r="R37" i="12"/>
  <c r="N37" i="12"/>
  <c r="M37" i="12"/>
  <c r="K37" i="12"/>
  <c r="Q37" i="12" s="1"/>
  <c r="I37" i="12"/>
  <c r="H37" i="12"/>
  <c r="G37" i="12"/>
  <c r="E37" i="12"/>
  <c r="J37" i="12" s="1"/>
  <c r="DC36" i="12"/>
  <c r="DB36" i="12"/>
  <c r="DA36" i="12"/>
  <c r="CZ36" i="12"/>
  <c r="CY36" i="12"/>
  <c r="CX36" i="12"/>
  <c r="BA36" i="12"/>
  <c r="AZ36" i="12"/>
  <c r="AY36" i="12"/>
  <c r="AX36" i="12"/>
  <c r="AW36" i="12"/>
  <c r="AV36" i="12"/>
  <c r="AU36" i="12"/>
  <c r="AT36" i="12"/>
  <c r="AS36" i="12"/>
  <c r="AR36" i="12"/>
  <c r="AQ36" i="12"/>
  <c r="AB36" i="12"/>
  <c r="AA36" i="12"/>
  <c r="Z36" i="12"/>
  <c r="Y36" i="12"/>
  <c r="R36" i="12"/>
  <c r="N36" i="12"/>
  <c r="M36" i="12"/>
  <c r="K36" i="12"/>
  <c r="Q36" i="12" s="1"/>
  <c r="I36" i="12"/>
  <c r="H36" i="12"/>
  <c r="G36" i="12"/>
  <c r="E36" i="12"/>
  <c r="J36" i="12" s="1"/>
  <c r="X36" i="12" s="1"/>
  <c r="DC35" i="12"/>
  <c r="DB35" i="12"/>
  <c r="DA35" i="12"/>
  <c r="CZ35" i="12"/>
  <c r="CY35" i="12"/>
  <c r="CX35" i="12"/>
  <c r="BA35" i="12"/>
  <c r="AZ35" i="12"/>
  <c r="AY35" i="12"/>
  <c r="AX35" i="12"/>
  <c r="AW35" i="12"/>
  <c r="AV35" i="12"/>
  <c r="AU35" i="12"/>
  <c r="AT35" i="12"/>
  <c r="AS35" i="12"/>
  <c r="AR35" i="12"/>
  <c r="AQ35" i="12"/>
  <c r="AB35" i="12"/>
  <c r="AA35" i="12"/>
  <c r="Z35" i="12"/>
  <c r="Y35" i="12"/>
  <c r="R35" i="12"/>
  <c r="N35" i="12"/>
  <c r="M35" i="12"/>
  <c r="K35" i="12"/>
  <c r="Q35" i="12" s="1"/>
  <c r="I35" i="12"/>
  <c r="H35" i="12"/>
  <c r="G35" i="12"/>
  <c r="E35" i="12"/>
  <c r="J35" i="12" s="1"/>
  <c r="DC34" i="12"/>
  <c r="DB34" i="12"/>
  <c r="DA34" i="12"/>
  <c r="CZ34" i="12"/>
  <c r="CY34" i="12"/>
  <c r="CX34" i="12"/>
  <c r="BA34" i="12"/>
  <c r="AZ34" i="12"/>
  <c r="AY34" i="12"/>
  <c r="AX34" i="12"/>
  <c r="AW34" i="12"/>
  <c r="AV34" i="12"/>
  <c r="AU34" i="12"/>
  <c r="AT34" i="12"/>
  <c r="AS34" i="12"/>
  <c r="AR34" i="12"/>
  <c r="AQ34" i="12"/>
  <c r="AB34" i="12"/>
  <c r="AA34" i="12"/>
  <c r="Z34" i="12"/>
  <c r="Y34" i="12"/>
  <c r="R34" i="12"/>
  <c r="N34" i="12"/>
  <c r="M34" i="12"/>
  <c r="K34" i="12"/>
  <c r="Q34" i="12" s="1"/>
  <c r="J34" i="12"/>
  <c r="X34" i="12" s="1"/>
  <c r="I34" i="12"/>
  <c r="H34" i="12"/>
  <c r="G34" i="12"/>
  <c r="E34" i="12"/>
  <c r="DC33" i="12"/>
  <c r="DB33" i="12"/>
  <c r="DA33" i="12"/>
  <c r="CZ33" i="12"/>
  <c r="CY33" i="12"/>
  <c r="CX33" i="12"/>
  <c r="BA33" i="12"/>
  <c r="AZ33" i="12"/>
  <c r="AY33" i="12"/>
  <c r="AX33" i="12"/>
  <c r="AW33" i="12"/>
  <c r="AV33" i="12"/>
  <c r="AU33" i="12"/>
  <c r="AT33" i="12"/>
  <c r="AS33" i="12"/>
  <c r="AR33" i="12"/>
  <c r="AQ33" i="12"/>
  <c r="AB33" i="12"/>
  <c r="AA33" i="12"/>
  <c r="Z33" i="12"/>
  <c r="Y33" i="12"/>
  <c r="R33" i="12"/>
  <c r="N33" i="12"/>
  <c r="M33" i="12"/>
  <c r="K33" i="12"/>
  <c r="Q33" i="12" s="1"/>
  <c r="I33" i="12"/>
  <c r="H33" i="12"/>
  <c r="G33" i="12"/>
  <c r="E33" i="12"/>
  <c r="J33" i="12" s="1"/>
  <c r="DC32" i="12"/>
  <c r="DB32" i="12"/>
  <c r="DA32" i="12"/>
  <c r="CZ32" i="12"/>
  <c r="CY32" i="12"/>
  <c r="CX32" i="12"/>
  <c r="BA32" i="12"/>
  <c r="AZ32" i="12"/>
  <c r="AY32" i="12"/>
  <c r="AX32" i="12"/>
  <c r="AW32" i="12"/>
  <c r="AV32" i="12"/>
  <c r="AU32" i="12"/>
  <c r="AT32" i="12"/>
  <c r="AS32" i="12"/>
  <c r="AR32" i="12"/>
  <c r="AQ32" i="12"/>
  <c r="AB32" i="12"/>
  <c r="AA32" i="12"/>
  <c r="Z32" i="12"/>
  <c r="Y32" i="12"/>
  <c r="R32" i="12"/>
  <c r="N32" i="12"/>
  <c r="M32" i="12"/>
  <c r="K32" i="12"/>
  <c r="Q32" i="12" s="1"/>
  <c r="J32" i="12"/>
  <c r="I32" i="12"/>
  <c r="H32" i="12"/>
  <c r="G32" i="12"/>
  <c r="E32" i="12"/>
  <c r="DC31" i="12"/>
  <c r="DB31" i="12"/>
  <c r="DA31" i="12"/>
  <c r="CZ31" i="12"/>
  <c r="CY31" i="12"/>
  <c r="CX31" i="12"/>
  <c r="BA31" i="12"/>
  <c r="AZ31" i="12"/>
  <c r="AY31" i="12"/>
  <c r="AX31" i="12"/>
  <c r="AW31" i="12"/>
  <c r="AV31" i="12"/>
  <c r="AU31" i="12"/>
  <c r="AT31" i="12"/>
  <c r="AS31" i="12"/>
  <c r="AR31" i="12"/>
  <c r="AQ31" i="12"/>
  <c r="AB31" i="12"/>
  <c r="AA31" i="12"/>
  <c r="Z31" i="12"/>
  <c r="Y31" i="12"/>
  <c r="R31" i="12"/>
  <c r="N31" i="12"/>
  <c r="M31" i="12"/>
  <c r="K31" i="12"/>
  <c r="Q31" i="12" s="1"/>
  <c r="I31" i="12"/>
  <c r="H31" i="12"/>
  <c r="G31" i="12"/>
  <c r="E31" i="12"/>
  <c r="J31" i="12" s="1"/>
  <c r="DC30" i="12"/>
  <c r="DB30" i="12"/>
  <c r="DA30" i="12"/>
  <c r="CZ30" i="12"/>
  <c r="CY30" i="12"/>
  <c r="CX30" i="12"/>
  <c r="BA30" i="12"/>
  <c r="AZ30" i="12"/>
  <c r="AY30" i="12"/>
  <c r="AX30" i="12"/>
  <c r="AW30" i="12"/>
  <c r="AV30" i="12"/>
  <c r="AU30" i="12"/>
  <c r="AT30" i="12"/>
  <c r="AS30" i="12"/>
  <c r="AR30" i="12"/>
  <c r="AQ30" i="12"/>
  <c r="AB30" i="12"/>
  <c r="AA30" i="12"/>
  <c r="Z30" i="12"/>
  <c r="Y30" i="12"/>
  <c r="R30" i="12"/>
  <c r="N30" i="12"/>
  <c r="M30" i="12"/>
  <c r="K30" i="12"/>
  <c r="Q30" i="12" s="1"/>
  <c r="I30" i="12"/>
  <c r="H30" i="12"/>
  <c r="G30" i="12"/>
  <c r="E30" i="12"/>
  <c r="J30" i="12" s="1"/>
  <c r="X30" i="12" s="1"/>
  <c r="DC29" i="12"/>
  <c r="DB29" i="12"/>
  <c r="DA29" i="12"/>
  <c r="CZ29" i="12"/>
  <c r="CY29" i="12"/>
  <c r="CX29" i="12"/>
  <c r="BA29" i="12"/>
  <c r="AZ29" i="12"/>
  <c r="AY29" i="12"/>
  <c r="AX29" i="12"/>
  <c r="AW29" i="12"/>
  <c r="AV29" i="12"/>
  <c r="AU29" i="12"/>
  <c r="AT29" i="12"/>
  <c r="AS29" i="12"/>
  <c r="AR29" i="12"/>
  <c r="AQ29" i="12"/>
  <c r="AB29" i="12"/>
  <c r="AA29" i="12"/>
  <c r="Z29" i="12"/>
  <c r="Y29" i="12"/>
  <c r="R29" i="12"/>
  <c r="N29" i="12"/>
  <c r="M29" i="12"/>
  <c r="K29" i="12"/>
  <c r="Q29" i="12" s="1"/>
  <c r="I29" i="12"/>
  <c r="H29" i="12"/>
  <c r="G29" i="12"/>
  <c r="E29" i="12"/>
  <c r="J29" i="12" s="1"/>
  <c r="DC28" i="12"/>
  <c r="DB28" i="12"/>
  <c r="DA28" i="12"/>
  <c r="CZ28" i="12"/>
  <c r="CY28" i="12"/>
  <c r="CX28" i="12"/>
  <c r="BA28" i="12"/>
  <c r="AZ28" i="12"/>
  <c r="AY28" i="12"/>
  <c r="AX28" i="12"/>
  <c r="AW28" i="12"/>
  <c r="AV28" i="12"/>
  <c r="AU28" i="12"/>
  <c r="AT28" i="12"/>
  <c r="AS28" i="12"/>
  <c r="AR28" i="12"/>
  <c r="AQ28" i="12"/>
  <c r="AB28" i="12"/>
  <c r="AA28" i="12"/>
  <c r="Z28" i="12"/>
  <c r="Y28" i="12"/>
  <c r="R28" i="12"/>
  <c r="N28" i="12"/>
  <c r="M28" i="12"/>
  <c r="K28" i="12"/>
  <c r="Q28" i="12" s="1"/>
  <c r="I28" i="12"/>
  <c r="H28" i="12"/>
  <c r="G28" i="12"/>
  <c r="E28" i="12"/>
  <c r="J28" i="12" s="1"/>
  <c r="DC27" i="12"/>
  <c r="DB27" i="12"/>
  <c r="DA27" i="12"/>
  <c r="CZ27" i="12"/>
  <c r="CY27" i="12"/>
  <c r="CX27" i="12"/>
  <c r="BA27" i="12"/>
  <c r="AZ27" i="12"/>
  <c r="AY27" i="12"/>
  <c r="AX27" i="12"/>
  <c r="AW27" i="12"/>
  <c r="AV27" i="12"/>
  <c r="AU27" i="12"/>
  <c r="AT27" i="12"/>
  <c r="AS27" i="12"/>
  <c r="AR27" i="12"/>
  <c r="AQ27" i="12"/>
  <c r="AB27" i="12"/>
  <c r="AA27" i="12"/>
  <c r="Z27" i="12"/>
  <c r="Y27" i="12"/>
  <c r="R27" i="12"/>
  <c r="N27" i="12"/>
  <c r="M27" i="12"/>
  <c r="K27" i="12"/>
  <c r="Q27" i="12" s="1"/>
  <c r="I27" i="12"/>
  <c r="H27" i="12"/>
  <c r="G27" i="12"/>
  <c r="E27" i="12"/>
  <c r="J27" i="12" s="1"/>
  <c r="DC25" i="12"/>
  <c r="DB25" i="12"/>
  <c r="DA25" i="12"/>
  <c r="CZ25" i="12"/>
  <c r="CY25" i="12"/>
  <c r="CX25" i="12"/>
  <c r="BA25" i="12"/>
  <c r="AZ25" i="12"/>
  <c r="AY25" i="12"/>
  <c r="AX25" i="12"/>
  <c r="AW25" i="12"/>
  <c r="AV25" i="12"/>
  <c r="AU25" i="12"/>
  <c r="AT25" i="12"/>
  <c r="AS25" i="12"/>
  <c r="AR25" i="12"/>
  <c r="AQ25" i="12"/>
  <c r="AB25" i="12"/>
  <c r="AA25" i="12"/>
  <c r="Z25" i="12"/>
  <c r="Y25" i="12"/>
  <c r="R25" i="12"/>
  <c r="N25" i="12"/>
  <c r="M25" i="12"/>
  <c r="K25" i="12"/>
  <c r="Q25" i="12" s="1"/>
  <c r="I25" i="12"/>
  <c r="H25" i="12"/>
  <c r="G25" i="12"/>
  <c r="E25" i="12"/>
  <c r="J25" i="12" s="1"/>
  <c r="DC24" i="12"/>
  <c r="DB24" i="12"/>
  <c r="DA24" i="12"/>
  <c r="CZ24" i="12"/>
  <c r="CY24" i="12"/>
  <c r="CX24" i="12"/>
  <c r="BA24" i="12"/>
  <c r="AZ24" i="12"/>
  <c r="AY24" i="12"/>
  <c r="AX24" i="12"/>
  <c r="AW24" i="12"/>
  <c r="AV24" i="12"/>
  <c r="AU24" i="12"/>
  <c r="AT24" i="12"/>
  <c r="AS24" i="12"/>
  <c r="AR24" i="12"/>
  <c r="AQ24" i="12"/>
  <c r="AB24" i="12"/>
  <c r="AA24" i="12"/>
  <c r="Z24" i="12"/>
  <c r="Y24" i="12"/>
  <c r="R24" i="12"/>
  <c r="N24" i="12"/>
  <c r="M24" i="12"/>
  <c r="BC24" i="12" s="1"/>
  <c r="K24" i="12"/>
  <c r="Q24" i="12" s="1"/>
  <c r="I24" i="12"/>
  <c r="H24" i="12"/>
  <c r="G24" i="12"/>
  <c r="E24" i="12"/>
  <c r="J24" i="12" s="1"/>
  <c r="DC23" i="12"/>
  <c r="DB23" i="12"/>
  <c r="DA23" i="12"/>
  <c r="CZ23" i="12"/>
  <c r="CY23" i="12"/>
  <c r="CX23" i="12"/>
  <c r="BA23" i="12"/>
  <c r="AZ23" i="12"/>
  <c r="AY23" i="12"/>
  <c r="AX23" i="12"/>
  <c r="AW23" i="12"/>
  <c r="AV23" i="12"/>
  <c r="AU23" i="12"/>
  <c r="AT23" i="12"/>
  <c r="AS23" i="12"/>
  <c r="AR23" i="12"/>
  <c r="AQ23" i="12"/>
  <c r="AB23" i="12"/>
  <c r="AA23" i="12"/>
  <c r="Z23" i="12"/>
  <c r="Y23" i="12"/>
  <c r="R23" i="12"/>
  <c r="N23" i="12"/>
  <c r="M23" i="12"/>
  <c r="BC23" i="12" s="1"/>
  <c r="K23" i="12"/>
  <c r="Q23" i="12" s="1"/>
  <c r="I23" i="12"/>
  <c r="H23" i="12"/>
  <c r="G23" i="12"/>
  <c r="E23" i="12"/>
  <c r="J23" i="12" s="1"/>
  <c r="DC22" i="12"/>
  <c r="DB22" i="12"/>
  <c r="DA22" i="12"/>
  <c r="CZ22" i="12"/>
  <c r="CY22" i="12"/>
  <c r="CX22" i="12"/>
  <c r="BA22" i="12"/>
  <c r="AZ22" i="12"/>
  <c r="AY22" i="12"/>
  <c r="AX22" i="12"/>
  <c r="AW22" i="12"/>
  <c r="AV22" i="12"/>
  <c r="AU22" i="12"/>
  <c r="AT22" i="12"/>
  <c r="AS22" i="12"/>
  <c r="AR22" i="12"/>
  <c r="AQ22" i="12"/>
  <c r="AB22" i="12"/>
  <c r="AA22" i="12"/>
  <c r="Z22" i="12"/>
  <c r="Y22" i="12"/>
  <c r="R22" i="12"/>
  <c r="N22" i="12"/>
  <c r="M22" i="12"/>
  <c r="BC22" i="12" s="1"/>
  <c r="K22" i="12"/>
  <c r="Q22" i="12" s="1"/>
  <c r="J22" i="12"/>
  <c r="I22" i="12"/>
  <c r="H22" i="12"/>
  <c r="G22" i="12"/>
  <c r="E22" i="12"/>
  <c r="DC21" i="12"/>
  <c r="DB21" i="12"/>
  <c r="DA21" i="12"/>
  <c r="CZ21" i="12"/>
  <c r="CY21" i="12"/>
  <c r="CX21" i="12"/>
  <c r="BA21" i="12"/>
  <c r="AZ21" i="12"/>
  <c r="AY21" i="12"/>
  <c r="AX21" i="12"/>
  <c r="AW21" i="12"/>
  <c r="AV21" i="12"/>
  <c r="AU21" i="12"/>
  <c r="AT21" i="12"/>
  <c r="AS21" i="12"/>
  <c r="AR21" i="12"/>
  <c r="AQ21" i="12"/>
  <c r="AB21" i="12"/>
  <c r="AA21" i="12"/>
  <c r="Z21" i="12"/>
  <c r="Y21" i="12"/>
  <c r="R21" i="12"/>
  <c r="N21" i="12"/>
  <c r="M21" i="12"/>
  <c r="BC21" i="12" s="1"/>
  <c r="K21" i="12"/>
  <c r="Q21" i="12" s="1"/>
  <c r="I21" i="12"/>
  <c r="H21" i="12"/>
  <c r="G21" i="12"/>
  <c r="E21" i="12"/>
  <c r="J21" i="12" s="1"/>
  <c r="DC20" i="12"/>
  <c r="DB20" i="12"/>
  <c r="DA20" i="12"/>
  <c r="CZ20" i="12"/>
  <c r="CY20" i="12"/>
  <c r="CX20" i="12"/>
  <c r="BA20" i="12"/>
  <c r="AZ20" i="12"/>
  <c r="AY20" i="12"/>
  <c r="AX20" i="12"/>
  <c r="AW20" i="12"/>
  <c r="AV20" i="12"/>
  <c r="AU20" i="12"/>
  <c r="AT20" i="12"/>
  <c r="AS20" i="12"/>
  <c r="AR20" i="12"/>
  <c r="AQ20" i="12"/>
  <c r="AB20" i="12"/>
  <c r="AA20" i="12"/>
  <c r="Z20" i="12"/>
  <c r="Y20" i="12"/>
  <c r="R20" i="12"/>
  <c r="Q20" i="12"/>
  <c r="N20" i="12"/>
  <c r="M20" i="12"/>
  <c r="BC20" i="12" s="1"/>
  <c r="K20" i="12"/>
  <c r="I20" i="12"/>
  <c r="H20" i="12"/>
  <c r="G20" i="12"/>
  <c r="E20" i="12"/>
  <c r="J20" i="12" s="1"/>
  <c r="X20" i="12" s="1"/>
  <c r="DC19" i="12"/>
  <c r="DB19" i="12"/>
  <c r="DA19" i="12"/>
  <c r="CZ19" i="12"/>
  <c r="CY19" i="12"/>
  <c r="CX19" i="12"/>
  <c r="BA19" i="12"/>
  <c r="AZ19" i="12"/>
  <c r="AY19" i="12"/>
  <c r="AX19" i="12"/>
  <c r="AW19" i="12"/>
  <c r="AV19" i="12"/>
  <c r="AU19" i="12"/>
  <c r="AT19" i="12"/>
  <c r="AS19" i="12"/>
  <c r="AR19" i="12"/>
  <c r="AQ19" i="12"/>
  <c r="AB19" i="12"/>
  <c r="AA19" i="12"/>
  <c r="Z19" i="12"/>
  <c r="Y19" i="12"/>
  <c r="R19" i="12"/>
  <c r="N19" i="12"/>
  <c r="M19" i="12"/>
  <c r="BC19" i="12" s="1"/>
  <c r="BD19" i="12" s="1"/>
  <c r="BE19" i="12" s="1"/>
  <c r="BF19" i="12" s="1"/>
  <c r="BG19" i="12" s="1"/>
  <c r="K19" i="12"/>
  <c r="Q19" i="12" s="1"/>
  <c r="I19" i="12"/>
  <c r="H19" i="12"/>
  <c r="G19" i="12"/>
  <c r="E19" i="12"/>
  <c r="J19" i="12" s="1"/>
  <c r="DC18" i="12"/>
  <c r="DB18" i="12"/>
  <c r="DA18" i="12"/>
  <c r="CZ18" i="12"/>
  <c r="CY18" i="12"/>
  <c r="CX18" i="12"/>
  <c r="BA18" i="12"/>
  <c r="AZ18" i="12"/>
  <c r="AY18" i="12"/>
  <c r="AX18" i="12"/>
  <c r="AW18" i="12"/>
  <c r="AV18" i="12"/>
  <c r="AU18" i="12"/>
  <c r="AT18" i="12"/>
  <c r="AS18" i="12"/>
  <c r="AR18" i="12"/>
  <c r="AQ18" i="12"/>
  <c r="AB18" i="12"/>
  <c r="AA18" i="12"/>
  <c r="Z18" i="12"/>
  <c r="Y18" i="12"/>
  <c r="R18" i="12"/>
  <c r="N18" i="12"/>
  <c r="M18" i="12"/>
  <c r="BC18" i="12" s="1"/>
  <c r="K18" i="12"/>
  <c r="Q18" i="12" s="1"/>
  <c r="I18" i="12"/>
  <c r="H18" i="12"/>
  <c r="G18" i="12"/>
  <c r="E18" i="12"/>
  <c r="J18" i="12" s="1"/>
  <c r="X18" i="12" s="1"/>
  <c r="DC17" i="12"/>
  <c r="DB17" i="12"/>
  <c r="DA17" i="12"/>
  <c r="CZ17" i="12"/>
  <c r="CY17" i="12"/>
  <c r="CX17" i="12"/>
  <c r="BA17" i="12"/>
  <c r="AZ17" i="12"/>
  <c r="AY17" i="12"/>
  <c r="AX17" i="12"/>
  <c r="AW17" i="12"/>
  <c r="AV17" i="12"/>
  <c r="AU17" i="12"/>
  <c r="AT17" i="12"/>
  <c r="AS17" i="12"/>
  <c r="AR17" i="12"/>
  <c r="AQ17" i="12"/>
  <c r="AB17" i="12"/>
  <c r="AA17" i="12"/>
  <c r="Z17" i="12"/>
  <c r="Y17" i="12"/>
  <c r="R17" i="12"/>
  <c r="N17" i="12"/>
  <c r="M17" i="12"/>
  <c r="BC17" i="12" s="1"/>
  <c r="BD17" i="12" s="1"/>
  <c r="BE17" i="12" s="1"/>
  <c r="BF17" i="12" s="1"/>
  <c r="BG17" i="12" s="1"/>
  <c r="K17" i="12"/>
  <c r="Q17" i="12" s="1"/>
  <c r="I17" i="12"/>
  <c r="H17" i="12"/>
  <c r="G17" i="12"/>
  <c r="E17" i="12"/>
  <c r="J17" i="12" s="1"/>
  <c r="DC16" i="12"/>
  <c r="DB16" i="12"/>
  <c r="DA16" i="12"/>
  <c r="CZ16" i="12"/>
  <c r="CY16" i="12"/>
  <c r="CX16" i="12"/>
  <c r="BA16" i="12"/>
  <c r="AZ16" i="12"/>
  <c r="AY16" i="12"/>
  <c r="AX16" i="12"/>
  <c r="AW16" i="12"/>
  <c r="AV16" i="12"/>
  <c r="AU16" i="12"/>
  <c r="AT16" i="12"/>
  <c r="AS16" i="12"/>
  <c r="AR16" i="12"/>
  <c r="AQ16" i="12"/>
  <c r="AB16" i="12"/>
  <c r="AA16" i="12"/>
  <c r="Z16" i="12"/>
  <c r="Y16" i="12"/>
  <c r="R16" i="12"/>
  <c r="N16" i="12"/>
  <c r="M16" i="12"/>
  <c r="BC16" i="12" s="1"/>
  <c r="K16" i="12"/>
  <c r="Q16" i="12" s="1"/>
  <c r="J16" i="12"/>
  <c r="X16" i="12" s="1"/>
  <c r="I16" i="12"/>
  <c r="H16" i="12"/>
  <c r="G16" i="12"/>
  <c r="E16" i="12"/>
  <c r="DC15" i="12"/>
  <c r="DB15" i="12"/>
  <c r="DA15" i="12"/>
  <c r="CZ15" i="12"/>
  <c r="CY15" i="12"/>
  <c r="CX15" i="12"/>
  <c r="BA15" i="12"/>
  <c r="AZ15" i="12"/>
  <c r="AY15" i="12"/>
  <c r="AX15" i="12"/>
  <c r="AW15" i="12"/>
  <c r="AV15" i="12"/>
  <c r="AU15" i="12"/>
  <c r="AT15" i="12"/>
  <c r="AS15" i="12"/>
  <c r="AR15" i="12"/>
  <c r="AQ15" i="12"/>
  <c r="AB15" i="12"/>
  <c r="AA15" i="12"/>
  <c r="Z15" i="12"/>
  <c r="Y15" i="12"/>
  <c r="R15" i="12"/>
  <c r="N15" i="12"/>
  <c r="M15" i="12"/>
  <c r="BC15" i="12" s="1"/>
  <c r="BD15" i="12" s="1"/>
  <c r="BE15" i="12" s="1"/>
  <c r="BF15" i="12" s="1"/>
  <c r="BG15" i="12" s="1"/>
  <c r="K15" i="12"/>
  <c r="Q15" i="12" s="1"/>
  <c r="I15" i="12"/>
  <c r="H15" i="12"/>
  <c r="G15" i="12"/>
  <c r="E15" i="12"/>
  <c r="J15" i="12" s="1"/>
  <c r="DC14" i="12"/>
  <c r="DB14" i="12"/>
  <c r="DA14" i="12"/>
  <c r="CZ14" i="12"/>
  <c r="CY14" i="12"/>
  <c r="CX14" i="12"/>
  <c r="BA14" i="12"/>
  <c r="AZ14" i="12"/>
  <c r="AY14" i="12"/>
  <c r="AX14" i="12"/>
  <c r="AW14" i="12"/>
  <c r="AV14" i="12"/>
  <c r="AU14" i="12"/>
  <c r="AT14" i="12"/>
  <c r="AS14" i="12"/>
  <c r="AR14" i="12"/>
  <c r="AQ14" i="12"/>
  <c r="AB14" i="12"/>
  <c r="AA14" i="12"/>
  <c r="Z14" i="12"/>
  <c r="Y14" i="12"/>
  <c r="R14" i="12"/>
  <c r="N14" i="12"/>
  <c r="M14" i="12"/>
  <c r="BC14" i="12" s="1"/>
  <c r="K14" i="12"/>
  <c r="Q14" i="12" s="1"/>
  <c r="I14" i="12"/>
  <c r="H14" i="12"/>
  <c r="G14" i="12"/>
  <c r="E14" i="12"/>
  <c r="J14" i="12" s="1"/>
  <c r="DC13" i="12"/>
  <c r="DB13" i="12"/>
  <c r="DA13" i="12"/>
  <c r="CZ13" i="12"/>
  <c r="CY13" i="12"/>
  <c r="CX13" i="12"/>
  <c r="BA13" i="12"/>
  <c r="AZ13" i="12"/>
  <c r="AY13" i="12"/>
  <c r="AX13" i="12"/>
  <c r="AW13" i="12"/>
  <c r="AV13" i="12"/>
  <c r="AU13" i="12"/>
  <c r="AT13" i="12"/>
  <c r="AS13" i="12"/>
  <c r="AR13" i="12"/>
  <c r="AQ13" i="12"/>
  <c r="AB13" i="12"/>
  <c r="AA13" i="12"/>
  <c r="Z13" i="12"/>
  <c r="Y13" i="12"/>
  <c r="R13" i="12"/>
  <c r="N13" i="12"/>
  <c r="M13" i="12"/>
  <c r="BC13" i="12" s="1"/>
  <c r="K13" i="12"/>
  <c r="Q13" i="12" s="1"/>
  <c r="I13" i="12"/>
  <c r="H13" i="12"/>
  <c r="G13" i="12"/>
  <c r="E13" i="12"/>
  <c r="J13" i="12" s="1"/>
  <c r="X13" i="12" s="1"/>
  <c r="DC12" i="12"/>
  <c r="DB12" i="12"/>
  <c r="DA12" i="12"/>
  <c r="CZ12" i="12"/>
  <c r="CY12" i="12"/>
  <c r="CX12" i="12"/>
  <c r="BA12" i="12"/>
  <c r="AZ12" i="12"/>
  <c r="AY12" i="12"/>
  <c r="AX12" i="12"/>
  <c r="AW12" i="12"/>
  <c r="AV12" i="12"/>
  <c r="AU12" i="12"/>
  <c r="AT12" i="12"/>
  <c r="AS12" i="12"/>
  <c r="AR12" i="12"/>
  <c r="AQ12" i="12"/>
  <c r="AB12" i="12"/>
  <c r="AA12" i="12"/>
  <c r="Z12" i="12"/>
  <c r="Y12" i="12"/>
  <c r="R12" i="12"/>
  <c r="N12" i="12"/>
  <c r="M12" i="12"/>
  <c r="K12" i="12"/>
  <c r="Q12" i="12" s="1"/>
  <c r="I12" i="12"/>
  <c r="H12" i="12"/>
  <c r="G12" i="12"/>
  <c r="E12" i="12"/>
  <c r="J12" i="12" s="1"/>
  <c r="X12" i="12" s="1"/>
  <c r="DC11" i="12"/>
  <c r="DB11" i="12"/>
  <c r="DA11" i="12"/>
  <c r="CZ11" i="12"/>
  <c r="CY11" i="12"/>
  <c r="CX11" i="12"/>
  <c r="BA11" i="12"/>
  <c r="AZ11" i="12"/>
  <c r="AY11" i="12"/>
  <c r="AX11" i="12"/>
  <c r="AW11" i="12"/>
  <c r="AV11" i="12"/>
  <c r="AU11" i="12"/>
  <c r="AT11" i="12"/>
  <c r="AS11" i="12"/>
  <c r="AR11" i="12"/>
  <c r="AQ11" i="12"/>
  <c r="AB11" i="12"/>
  <c r="AA11" i="12"/>
  <c r="Z11" i="12"/>
  <c r="Y11" i="12"/>
  <c r="R11" i="12"/>
  <c r="N11" i="12"/>
  <c r="M11" i="12"/>
  <c r="BC11" i="12" s="1"/>
  <c r="K11" i="12"/>
  <c r="Q11" i="12" s="1"/>
  <c r="I11" i="12"/>
  <c r="H11" i="12"/>
  <c r="G11" i="12"/>
  <c r="E11" i="12"/>
  <c r="J11" i="12" s="1"/>
  <c r="DC10" i="12"/>
  <c r="DB10" i="12"/>
  <c r="DA10" i="12"/>
  <c r="CZ10" i="12"/>
  <c r="CY10" i="12"/>
  <c r="CX10" i="12"/>
  <c r="BA10" i="12"/>
  <c r="AZ10" i="12"/>
  <c r="AY10" i="12"/>
  <c r="AX10" i="12"/>
  <c r="AW10" i="12"/>
  <c r="AV10" i="12"/>
  <c r="AU10" i="12"/>
  <c r="AT10" i="12"/>
  <c r="AS10" i="12"/>
  <c r="AR10" i="12"/>
  <c r="AQ10" i="12"/>
  <c r="AB10" i="12"/>
  <c r="AA10" i="12"/>
  <c r="Z10" i="12"/>
  <c r="Y10" i="12"/>
  <c r="R10" i="12"/>
  <c r="N10" i="12"/>
  <c r="M10" i="12"/>
  <c r="BC10" i="12" s="1"/>
  <c r="K10" i="12"/>
  <c r="Q10" i="12" s="1"/>
  <c r="I10" i="12"/>
  <c r="H10" i="12"/>
  <c r="G10" i="12"/>
  <c r="E10" i="12"/>
  <c r="J10" i="12" s="1"/>
  <c r="DC9" i="12"/>
  <c r="DB9" i="12"/>
  <c r="DA9" i="12"/>
  <c r="CZ9" i="12"/>
  <c r="CY9" i="12"/>
  <c r="CX9" i="12"/>
  <c r="BA9" i="12"/>
  <c r="AZ9" i="12"/>
  <c r="AY9" i="12"/>
  <c r="AX9" i="12"/>
  <c r="AW9" i="12"/>
  <c r="AV9" i="12"/>
  <c r="AU9" i="12"/>
  <c r="AT9" i="12"/>
  <c r="AS9" i="12"/>
  <c r="AR9" i="12"/>
  <c r="AQ9" i="12"/>
  <c r="AB9" i="12"/>
  <c r="AA9" i="12"/>
  <c r="Z9" i="12"/>
  <c r="Y9" i="12"/>
  <c r="R9" i="12"/>
  <c r="N9" i="12"/>
  <c r="M9" i="12"/>
  <c r="BC9" i="12" s="1"/>
  <c r="K9" i="12"/>
  <c r="Q9" i="12" s="1"/>
  <c r="I9" i="12"/>
  <c r="H9" i="12"/>
  <c r="G9" i="12"/>
  <c r="E9" i="12"/>
  <c r="J9" i="12" s="1"/>
  <c r="DC8" i="12"/>
  <c r="DB8" i="12"/>
  <c r="DA8" i="12"/>
  <c r="CZ8" i="12"/>
  <c r="CY8" i="12"/>
  <c r="CX8" i="12"/>
  <c r="BA8" i="12"/>
  <c r="AZ8" i="12"/>
  <c r="AY8" i="12"/>
  <c r="AX8" i="12"/>
  <c r="AW8" i="12"/>
  <c r="AV8" i="12"/>
  <c r="AU8" i="12"/>
  <c r="AT8" i="12"/>
  <c r="AS8" i="12"/>
  <c r="AR8" i="12"/>
  <c r="AQ8" i="12"/>
  <c r="AB8" i="12"/>
  <c r="AA8" i="12"/>
  <c r="Z8" i="12"/>
  <c r="Y8" i="12"/>
  <c r="R8" i="12"/>
  <c r="N8" i="12"/>
  <c r="M8" i="12"/>
  <c r="K8" i="12"/>
  <c r="Q8" i="12" s="1"/>
  <c r="I8" i="12"/>
  <c r="H8" i="12"/>
  <c r="G8" i="12"/>
  <c r="E8" i="12"/>
  <c r="J8" i="12" s="1"/>
  <c r="DC7" i="12"/>
  <c r="DB7" i="12"/>
  <c r="DA7" i="12"/>
  <c r="CZ7" i="12"/>
  <c r="CY7" i="12"/>
  <c r="CX7" i="12"/>
  <c r="BA7" i="12"/>
  <c r="AZ7" i="12"/>
  <c r="AY7" i="12"/>
  <c r="AX7" i="12"/>
  <c r="AW7" i="12"/>
  <c r="AV7" i="12"/>
  <c r="AU7" i="12"/>
  <c r="AT7" i="12"/>
  <c r="AS7" i="12"/>
  <c r="AR7" i="12"/>
  <c r="AQ7" i="12"/>
  <c r="AB7" i="12"/>
  <c r="AA7" i="12"/>
  <c r="Z7" i="12"/>
  <c r="Y7" i="12"/>
  <c r="R7" i="12"/>
  <c r="N7" i="12"/>
  <c r="M7" i="12"/>
  <c r="K7" i="12"/>
  <c r="Q7" i="12" s="1"/>
  <c r="J7" i="12"/>
  <c r="X7" i="12" s="1"/>
  <c r="I7" i="12"/>
  <c r="H7" i="12"/>
  <c r="G7" i="12"/>
  <c r="L7" i="12" s="1"/>
  <c r="E7" i="12"/>
  <c r="DC6" i="12"/>
  <c r="DB6" i="12"/>
  <c r="DA6" i="12"/>
  <c r="CZ6" i="12"/>
  <c r="CY6" i="12"/>
  <c r="CX6" i="12"/>
  <c r="BA6" i="12"/>
  <c r="AZ6" i="12"/>
  <c r="AY6" i="12"/>
  <c r="AX6" i="12"/>
  <c r="AW6" i="12"/>
  <c r="AV6" i="12"/>
  <c r="AU6" i="12"/>
  <c r="AT6" i="12"/>
  <c r="AS6" i="12"/>
  <c r="AR6" i="12"/>
  <c r="AQ6" i="12"/>
  <c r="AB6" i="12"/>
  <c r="AA6" i="12"/>
  <c r="Z6" i="12"/>
  <c r="Y6" i="12"/>
  <c r="R6" i="12"/>
  <c r="Q6" i="12"/>
  <c r="N6" i="12"/>
  <c r="M6" i="12"/>
  <c r="K6" i="12"/>
  <c r="J6" i="12"/>
  <c r="I6" i="12"/>
  <c r="H6" i="12"/>
  <c r="G6" i="12"/>
  <c r="E6" i="12"/>
  <c r="F13" i="7"/>
  <c r="DC239" i="10"/>
  <c r="DB239" i="10"/>
  <c r="DA239" i="10"/>
  <c r="CZ239" i="10"/>
  <c r="CY239" i="10"/>
  <c r="CX239" i="10"/>
  <c r="CW239" i="10"/>
  <c r="CV239" i="10"/>
  <c r="CU239" i="10"/>
  <c r="CT239" i="10"/>
  <c r="CS239" i="10"/>
  <c r="CR239" i="10"/>
  <c r="CQ239" i="10"/>
  <c r="CP239" i="10"/>
  <c r="CO239" i="10"/>
  <c r="CN239" i="10"/>
  <c r="CM239" i="10"/>
  <c r="CL239" i="10"/>
  <c r="CK239" i="10"/>
  <c r="CJ239" i="10"/>
  <c r="CI239" i="10"/>
  <c r="CH239" i="10"/>
  <c r="CG239" i="10"/>
  <c r="CF239" i="10"/>
  <c r="CE239" i="10"/>
  <c r="CD239" i="10"/>
  <c r="CB239" i="10"/>
  <c r="CA239" i="10"/>
  <c r="BZ239" i="10"/>
  <c r="BY239" i="10"/>
  <c r="BX239" i="10"/>
  <c r="BW239" i="10"/>
  <c r="BV239" i="10"/>
  <c r="BU239" i="10"/>
  <c r="BT239" i="10"/>
  <c r="BS239" i="10"/>
  <c r="BR239" i="10"/>
  <c r="BQ239" i="10"/>
  <c r="BP239" i="10"/>
  <c r="AN239" i="10"/>
  <c r="AM239" i="10"/>
  <c r="AL239" i="10"/>
  <c r="AK239" i="10"/>
  <c r="AJ239" i="10"/>
  <c r="AI239" i="10"/>
  <c r="AG239" i="10"/>
  <c r="AF239" i="10"/>
  <c r="AD239" i="10"/>
  <c r="AC239" i="10"/>
  <c r="AB239" i="10"/>
  <c r="AA239" i="10"/>
  <c r="Z239" i="10"/>
  <c r="Y239" i="10"/>
  <c r="U239" i="10"/>
  <c r="T239" i="10"/>
  <c r="R239" i="10"/>
  <c r="P239" i="10"/>
  <c r="O239" i="10"/>
  <c r="M239" i="10"/>
  <c r="L239" i="10"/>
  <c r="K239" i="10"/>
  <c r="I239" i="10"/>
  <c r="H239" i="10"/>
  <c r="G239" i="10"/>
  <c r="E239" i="10"/>
  <c r="D239" i="10"/>
  <c r="C239" i="10"/>
  <c r="BC238" i="10"/>
  <c r="AP238" i="10"/>
  <c r="AW238" i="10" s="1"/>
  <c r="W238" i="10"/>
  <c r="V238" i="10"/>
  <c r="Q238" i="10"/>
  <c r="BC237" i="10"/>
  <c r="BJ237" i="10" s="1"/>
  <c r="AP237" i="10"/>
  <c r="W237" i="10"/>
  <c r="V237" i="10"/>
  <c r="Q237" i="10"/>
  <c r="BC236" i="10"/>
  <c r="AP236" i="10"/>
  <c r="AQ236" i="10" s="1"/>
  <c r="AR236" i="10" s="1"/>
  <c r="AS236" i="10" s="1"/>
  <c r="AT236" i="10" s="1"/>
  <c r="AU236" i="10" s="1"/>
  <c r="W236" i="10"/>
  <c r="V236" i="10"/>
  <c r="Q236" i="10"/>
  <c r="BD235" i="10"/>
  <c r="BE235" i="10" s="1"/>
  <c r="BF235" i="10" s="1"/>
  <c r="BG235" i="10" s="1"/>
  <c r="BH235" i="10" s="1"/>
  <c r="BC235" i="10"/>
  <c r="AP235" i="10"/>
  <c r="AW235" i="10" s="1"/>
  <c r="W235" i="10"/>
  <c r="V235" i="10"/>
  <c r="Q235" i="10"/>
  <c r="BC234" i="10"/>
  <c r="BJ234" i="10" s="1"/>
  <c r="AP234" i="10"/>
  <c r="AQ234" i="10" s="1"/>
  <c r="AR234" i="10" s="1"/>
  <c r="AS234" i="10" s="1"/>
  <c r="AT234" i="10" s="1"/>
  <c r="AU234" i="10" s="1"/>
  <c r="W234" i="10"/>
  <c r="V234" i="10"/>
  <c r="Q234" i="10"/>
  <c r="BC233" i="10"/>
  <c r="BJ233" i="10" s="1"/>
  <c r="AP233" i="10"/>
  <c r="W233" i="10"/>
  <c r="V233" i="10"/>
  <c r="Q233" i="10"/>
  <c r="BC232" i="10"/>
  <c r="AP232" i="10"/>
  <c r="AQ232" i="10" s="1"/>
  <c r="AR232" i="10" s="1"/>
  <c r="AS232" i="10" s="1"/>
  <c r="AT232" i="10" s="1"/>
  <c r="AU232" i="10" s="1"/>
  <c r="W232" i="10"/>
  <c r="V232" i="10"/>
  <c r="Q232" i="10"/>
  <c r="BC231" i="10"/>
  <c r="BD231" i="10" s="1"/>
  <c r="BE231" i="10" s="1"/>
  <c r="BF231" i="10" s="1"/>
  <c r="BG231" i="10" s="1"/>
  <c r="BH231" i="10" s="1"/>
  <c r="AP231" i="10"/>
  <c r="W231" i="10"/>
  <c r="V231" i="10"/>
  <c r="Q231" i="10"/>
  <c r="BC230" i="10"/>
  <c r="AP230" i="10"/>
  <c r="AW230" i="10" s="1"/>
  <c r="W230" i="10"/>
  <c r="V230" i="10"/>
  <c r="Q230" i="10"/>
  <c r="BC229" i="10"/>
  <c r="BJ229" i="10" s="1"/>
  <c r="AP229" i="10"/>
  <c r="W229" i="10"/>
  <c r="V229" i="10"/>
  <c r="Q229" i="10"/>
  <c r="BC228" i="10"/>
  <c r="AP228" i="10"/>
  <c r="AQ228" i="10" s="1"/>
  <c r="AR228" i="10" s="1"/>
  <c r="AS228" i="10" s="1"/>
  <c r="AT228" i="10" s="1"/>
  <c r="AU228" i="10" s="1"/>
  <c r="W228" i="10"/>
  <c r="V228" i="10"/>
  <c r="Q228" i="10"/>
  <c r="BC227" i="10"/>
  <c r="BD227" i="10" s="1"/>
  <c r="BE227" i="10" s="1"/>
  <c r="BF227" i="10" s="1"/>
  <c r="BG227" i="10" s="1"/>
  <c r="BH227" i="10" s="1"/>
  <c r="AP227" i="10"/>
  <c r="AW227" i="10" s="1"/>
  <c r="W227" i="10"/>
  <c r="V227" i="10"/>
  <c r="Q227" i="10"/>
  <c r="BC226" i="10"/>
  <c r="BJ226" i="10" s="1"/>
  <c r="AP226" i="10"/>
  <c r="AW226" i="10" s="1"/>
  <c r="W226" i="10"/>
  <c r="V226" i="10"/>
  <c r="Q226" i="10"/>
  <c r="BD225" i="10"/>
  <c r="BE225" i="10" s="1"/>
  <c r="BF225" i="10" s="1"/>
  <c r="BG225" i="10" s="1"/>
  <c r="BH225" i="10" s="1"/>
  <c r="BC225" i="10"/>
  <c r="BJ225" i="10" s="1"/>
  <c r="AP225" i="10"/>
  <c r="W225" i="10"/>
  <c r="V225" i="10"/>
  <c r="Q225" i="10"/>
  <c r="BC224" i="10"/>
  <c r="AP224" i="10"/>
  <c r="AQ224" i="10" s="1"/>
  <c r="AR224" i="10" s="1"/>
  <c r="AS224" i="10" s="1"/>
  <c r="AT224" i="10" s="1"/>
  <c r="AU224" i="10" s="1"/>
  <c r="W224" i="10"/>
  <c r="V224" i="10"/>
  <c r="Q224" i="10"/>
  <c r="BC221" i="10"/>
  <c r="BJ221" i="10" s="1"/>
  <c r="AP221" i="10"/>
  <c r="W221" i="10"/>
  <c r="V221" i="10"/>
  <c r="Q221" i="10"/>
  <c r="BC220" i="10"/>
  <c r="AP220" i="10"/>
  <c r="AW220" i="10" s="1"/>
  <c r="W220" i="10"/>
  <c r="V220" i="10"/>
  <c r="Q220" i="10"/>
  <c r="BC219" i="10"/>
  <c r="BJ219" i="10" s="1"/>
  <c r="AP219" i="10"/>
  <c r="AW219" i="10" s="1"/>
  <c r="W219" i="10"/>
  <c r="V219" i="10"/>
  <c r="Q219" i="10"/>
  <c r="BC218" i="10"/>
  <c r="BJ218" i="10" s="1"/>
  <c r="AP218" i="10"/>
  <c r="AW218" i="10" s="1"/>
  <c r="W218" i="10"/>
  <c r="V218" i="10"/>
  <c r="Q218" i="10"/>
  <c r="BJ217" i="10"/>
  <c r="BC217" i="10"/>
  <c r="BD217" i="10" s="1"/>
  <c r="BE217" i="10" s="1"/>
  <c r="BF217" i="10" s="1"/>
  <c r="BG217" i="10" s="1"/>
  <c r="BH217" i="10" s="1"/>
  <c r="AQ217" i="10"/>
  <c r="AR217" i="10" s="1"/>
  <c r="AS217" i="10" s="1"/>
  <c r="AT217" i="10" s="1"/>
  <c r="AU217" i="10" s="1"/>
  <c r="AP217" i="10"/>
  <c r="AW217" i="10" s="1"/>
  <c r="W217" i="10"/>
  <c r="V217" i="10"/>
  <c r="Q217" i="10"/>
  <c r="BJ216" i="10"/>
  <c r="BK216" i="10" s="1"/>
  <c r="BC216" i="10"/>
  <c r="BD216" i="10" s="1"/>
  <c r="AP216" i="10"/>
  <c r="AW216" i="10" s="1"/>
  <c r="W216" i="10"/>
  <c r="V216" i="10"/>
  <c r="Q216" i="10"/>
  <c r="BC215" i="10"/>
  <c r="BJ215" i="10" s="1"/>
  <c r="AP215" i="10"/>
  <c r="AW215" i="10" s="1"/>
  <c r="W215" i="10"/>
  <c r="V215" i="10"/>
  <c r="Q215" i="10"/>
  <c r="BC214" i="10"/>
  <c r="BJ214" i="10" s="1"/>
  <c r="BK214" i="10" s="1"/>
  <c r="AP214" i="10"/>
  <c r="AQ214" i="10" s="1"/>
  <c r="AR214" i="10" s="1"/>
  <c r="AS214" i="10" s="1"/>
  <c r="AT214" i="10" s="1"/>
  <c r="AU214" i="10" s="1"/>
  <c r="W214" i="10"/>
  <c r="V214" i="10"/>
  <c r="Q214" i="10"/>
  <c r="BC213" i="10"/>
  <c r="AP213" i="10"/>
  <c r="W213" i="10"/>
  <c r="V213" i="10"/>
  <c r="Q213" i="10"/>
  <c r="BC212" i="10"/>
  <c r="AP212" i="10"/>
  <c r="W212" i="10"/>
  <c r="V212" i="10"/>
  <c r="Q212" i="10"/>
  <c r="BC210" i="10"/>
  <c r="AP210" i="10"/>
  <c r="W210" i="10"/>
  <c r="V210" i="10"/>
  <c r="Q210" i="10"/>
  <c r="BC209" i="10"/>
  <c r="AP209" i="10"/>
  <c r="W209" i="10"/>
  <c r="V209" i="10"/>
  <c r="Q209" i="10"/>
  <c r="BC208" i="10"/>
  <c r="BJ208" i="10" s="1"/>
  <c r="AP208" i="10"/>
  <c r="AW208" i="10" s="1"/>
  <c r="W208" i="10"/>
  <c r="V208" i="10"/>
  <c r="Q208" i="10"/>
  <c r="BC207" i="10"/>
  <c r="AP207" i="10"/>
  <c r="AW207" i="10" s="1"/>
  <c r="W207" i="10"/>
  <c r="V207" i="10"/>
  <c r="Q207" i="10"/>
  <c r="BC206" i="10"/>
  <c r="BJ206" i="10" s="1"/>
  <c r="AP206" i="10"/>
  <c r="W206" i="10"/>
  <c r="V206" i="10"/>
  <c r="Q206" i="10"/>
  <c r="BC205" i="10"/>
  <c r="BJ205" i="10" s="1"/>
  <c r="AQ205" i="10"/>
  <c r="AR205" i="10" s="1"/>
  <c r="AS205" i="10" s="1"/>
  <c r="AT205" i="10" s="1"/>
  <c r="AU205" i="10" s="1"/>
  <c r="AP205" i="10"/>
  <c r="W205" i="10"/>
  <c r="V205" i="10"/>
  <c r="Q205" i="10"/>
  <c r="BC204" i="10"/>
  <c r="BD204" i="10" s="1"/>
  <c r="BE204" i="10" s="1"/>
  <c r="BF204" i="10" s="1"/>
  <c r="BG204" i="10" s="1"/>
  <c r="BH204" i="10" s="1"/>
  <c r="AP204" i="10"/>
  <c r="AW204" i="10" s="1"/>
  <c r="W204" i="10"/>
  <c r="V204" i="10"/>
  <c r="Q204" i="10"/>
  <c r="BC203" i="10"/>
  <c r="AP203" i="10"/>
  <c r="W203" i="10"/>
  <c r="V203" i="10"/>
  <c r="Q203" i="10"/>
  <c r="BC202" i="10"/>
  <c r="AP202" i="10"/>
  <c r="W202" i="10"/>
  <c r="V202" i="10"/>
  <c r="Q202" i="10"/>
  <c r="BC201" i="10"/>
  <c r="AP201" i="10"/>
  <c r="W201" i="10"/>
  <c r="V201" i="10"/>
  <c r="Q201" i="10"/>
  <c r="BC200" i="10"/>
  <c r="BJ200" i="10" s="1"/>
  <c r="AP200" i="10"/>
  <c r="AW200" i="10" s="1"/>
  <c r="W200" i="10"/>
  <c r="V200" i="10"/>
  <c r="Q200" i="10"/>
  <c r="BC199" i="10"/>
  <c r="BJ199" i="10" s="1"/>
  <c r="AP199" i="10"/>
  <c r="W199" i="10"/>
  <c r="V199" i="10"/>
  <c r="Q199" i="10"/>
  <c r="BC198" i="10"/>
  <c r="BJ198" i="10" s="1"/>
  <c r="BK198" i="10" s="1"/>
  <c r="AW198" i="10"/>
  <c r="AQ198" i="10"/>
  <c r="AR198" i="10" s="1"/>
  <c r="AS198" i="10" s="1"/>
  <c r="AT198" i="10" s="1"/>
  <c r="AU198" i="10" s="1"/>
  <c r="AP198" i="10"/>
  <c r="W198" i="10"/>
  <c r="V198" i="10"/>
  <c r="Q198" i="10"/>
  <c r="BC197" i="10"/>
  <c r="AP197" i="10"/>
  <c r="W197" i="10"/>
  <c r="V197" i="10"/>
  <c r="Q197" i="10"/>
  <c r="BD196" i="10"/>
  <c r="BC196" i="10"/>
  <c r="AP196" i="10"/>
  <c r="AW196" i="10" s="1"/>
  <c r="W196" i="10"/>
  <c r="V196" i="10"/>
  <c r="Q196" i="10"/>
  <c r="BC195" i="10"/>
  <c r="AP195" i="10"/>
  <c r="W195" i="10"/>
  <c r="V195" i="10"/>
  <c r="Q195" i="10"/>
  <c r="BC194" i="10"/>
  <c r="BJ194" i="10" s="1"/>
  <c r="BK194" i="10" s="1"/>
  <c r="AP194" i="10"/>
  <c r="W194" i="10"/>
  <c r="V194" i="10"/>
  <c r="Q194" i="10"/>
  <c r="BC193" i="10"/>
  <c r="AP193" i="10"/>
  <c r="AW193" i="10" s="1"/>
  <c r="AX193" i="10" s="1"/>
  <c r="W193" i="10"/>
  <c r="V193" i="10"/>
  <c r="Q193" i="10"/>
  <c r="BC192" i="10"/>
  <c r="AW192" i="10"/>
  <c r="AP192" i="10"/>
  <c r="W192" i="10"/>
  <c r="V192" i="10"/>
  <c r="Q192" i="10"/>
  <c r="BC191" i="10"/>
  <c r="BJ191" i="10" s="1"/>
  <c r="AP191" i="10"/>
  <c r="W191" i="10"/>
  <c r="V191" i="10"/>
  <c r="Q191" i="10"/>
  <c r="BC190" i="10"/>
  <c r="AP190" i="10"/>
  <c r="AW190" i="10" s="1"/>
  <c r="W190" i="10"/>
  <c r="V190" i="10"/>
  <c r="Q190" i="10"/>
  <c r="BC189" i="10"/>
  <c r="BD189" i="10" s="1"/>
  <c r="BE189" i="10" s="1"/>
  <c r="BF189" i="10" s="1"/>
  <c r="BG189" i="10" s="1"/>
  <c r="BH189" i="10" s="1"/>
  <c r="AP189" i="10"/>
  <c r="AW189" i="10" s="1"/>
  <c r="W189" i="10"/>
  <c r="V189" i="10"/>
  <c r="Q189" i="10"/>
  <c r="BC188" i="10"/>
  <c r="BJ188" i="10" s="1"/>
  <c r="AP188" i="10"/>
  <c r="AQ188" i="10" s="1"/>
  <c r="AR188" i="10" s="1"/>
  <c r="AS188" i="10" s="1"/>
  <c r="AT188" i="10" s="1"/>
  <c r="AU188" i="10" s="1"/>
  <c r="W188" i="10"/>
  <c r="V188" i="10"/>
  <c r="Q188" i="10"/>
  <c r="BC187" i="10"/>
  <c r="BD187" i="10" s="1"/>
  <c r="BE187" i="10" s="1"/>
  <c r="BF187" i="10" s="1"/>
  <c r="BG187" i="10" s="1"/>
  <c r="BH187" i="10" s="1"/>
  <c r="AP187" i="10"/>
  <c r="W187" i="10"/>
  <c r="V187" i="10"/>
  <c r="Q187" i="10"/>
  <c r="BC186" i="10"/>
  <c r="AP186" i="10"/>
  <c r="AQ186" i="10" s="1"/>
  <c r="AR186" i="10" s="1"/>
  <c r="AS186" i="10" s="1"/>
  <c r="W186" i="10"/>
  <c r="V186" i="10"/>
  <c r="Q186" i="10"/>
  <c r="BC185" i="10"/>
  <c r="BJ185" i="10" s="1"/>
  <c r="AP185" i="10"/>
  <c r="W185" i="10"/>
  <c r="V185" i="10"/>
  <c r="Q185" i="10"/>
  <c r="BC184" i="10"/>
  <c r="AP184" i="10"/>
  <c r="W184" i="10"/>
  <c r="V184" i="10"/>
  <c r="Q184" i="10"/>
  <c r="BJ183" i="10"/>
  <c r="BC183" i="10"/>
  <c r="AP183" i="10"/>
  <c r="W183" i="10"/>
  <c r="V183" i="10"/>
  <c r="Q183" i="10"/>
  <c r="BC182" i="10"/>
  <c r="AW182" i="10"/>
  <c r="AQ182" i="10"/>
  <c r="AR182" i="10" s="1"/>
  <c r="AS182" i="10" s="1"/>
  <c r="AT182" i="10" s="1"/>
  <c r="AU182" i="10" s="1"/>
  <c r="AP182" i="10"/>
  <c r="W182" i="10"/>
  <c r="V182" i="10"/>
  <c r="Q182" i="10"/>
  <c r="BC181" i="10"/>
  <c r="BD181" i="10" s="1"/>
  <c r="BE181" i="10" s="1"/>
  <c r="BF181" i="10" s="1"/>
  <c r="BG181" i="10" s="1"/>
  <c r="BH181" i="10" s="1"/>
  <c r="AP181" i="10"/>
  <c r="AW181" i="10" s="1"/>
  <c r="W181" i="10"/>
  <c r="V181" i="10"/>
  <c r="Q181" i="10"/>
  <c r="BC180" i="10"/>
  <c r="BJ180" i="10" s="1"/>
  <c r="AP180" i="10"/>
  <c r="W180" i="10"/>
  <c r="V180" i="10"/>
  <c r="Q180" i="10"/>
  <c r="BD179" i="10"/>
  <c r="BC179" i="10"/>
  <c r="BJ179" i="10" s="1"/>
  <c r="AP179" i="10"/>
  <c r="W179" i="10"/>
  <c r="V179" i="10"/>
  <c r="Q179" i="10"/>
  <c r="BC178" i="10"/>
  <c r="AP178" i="10"/>
  <c r="AQ178" i="10" s="1"/>
  <c r="W178" i="10"/>
  <c r="V178" i="10"/>
  <c r="Q178" i="10"/>
  <c r="BC177" i="10"/>
  <c r="BD177" i="10" s="1"/>
  <c r="AP177" i="10"/>
  <c r="W177" i="10"/>
  <c r="V177" i="10"/>
  <c r="Q177" i="10"/>
  <c r="BC176" i="10"/>
  <c r="AP176" i="10"/>
  <c r="AW176" i="10" s="1"/>
  <c r="W176" i="10"/>
  <c r="V176" i="10"/>
  <c r="Q176" i="10"/>
  <c r="BC175" i="10"/>
  <c r="BJ175" i="10" s="1"/>
  <c r="BK175" i="10" s="1"/>
  <c r="AP175" i="10"/>
  <c r="W175" i="10"/>
  <c r="V175" i="10"/>
  <c r="Q175" i="10"/>
  <c r="BC174" i="10"/>
  <c r="AW174" i="10"/>
  <c r="AX174" i="10" s="1"/>
  <c r="AP174" i="10"/>
  <c r="W174" i="10"/>
  <c r="V174" i="10"/>
  <c r="Q174" i="10"/>
  <c r="BC173" i="10"/>
  <c r="BJ173" i="10" s="1"/>
  <c r="AP173" i="10"/>
  <c r="W173" i="10"/>
  <c r="V173" i="10"/>
  <c r="Q173" i="10"/>
  <c r="BD172" i="10"/>
  <c r="BC172" i="10"/>
  <c r="BJ172" i="10" s="1"/>
  <c r="AP172" i="10"/>
  <c r="W172" i="10"/>
  <c r="V172" i="10"/>
  <c r="Q172" i="10"/>
  <c r="BC171" i="10"/>
  <c r="AP171" i="10"/>
  <c r="AW171" i="10" s="1"/>
  <c r="W171" i="10"/>
  <c r="V171" i="10"/>
  <c r="Q171" i="10"/>
  <c r="BC170" i="10"/>
  <c r="BD170" i="10" s="1"/>
  <c r="AP170" i="10"/>
  <c r="W170" i="10"/>
  <c r="V170" i="10"/>
  <c r="Q170" i="10"/>
  <c r="BC169" i="10"/>
  <c r="AP169" i="10"/>
  <c r="AW169" i="10" s="1"/>
  <c r="W169" i="10"/>
  <c r="V169" i="10"/>
  <c r="Q169" i="10"/>
  <c r="BC168" i="10"/>
  <c r="BJ168" i="10" s="1"/>
  <c r="AP168" i="10"/>
  <c r="W168" i="10"/>
  <c r="V168" i="10"/>
  <c r="Q168" i="10"/>
  <c r="BC167" i="10"/>
  <c r="AQ167" i="10"/>
  <c r="AR167" i="10" s="1"/>
  <c r="AS167" i="10" s="1"/>
  <c r="AT167" i="10" s="1"/>
  <c r="AU167" i="10" s="1"/>
  <c r="AP167" i="10"/>
  <c r="AW167" i="10" s="1"/>
  <c r="W167" i="10"/>
  <c r="V167" i="10"/>
  <c r="Q167" i="10"/>
  <c r="BC166" i="10"/>
  <c r="AP166" i="10"/>
  <c r="AW166" i="10" s="1"/>
  <c r="W166" i="10"/>
  <c r="V166" i="10"/>
  <c r="Q166" i="10"/>
  <c r="BC165" i="10"/>
  <c r="BJ165" i="10" s="1"/>
  <c r="AW165" i="10"/>
  <c r="AP165" i="10"/>
  <c r="AQ165" i="10" s="1"/>
  <c r="W165" i="10"/>
  <c r="V165" i="10"/>
  <c r="Q165" i="10"/>
  <c r="BC164" i="10"/>
  <c r="AP164" i="10"/>
  <c r="W164" i="10"/>
  <c r="V164" i="10"/>
  <c r="Q164" i="10"/>
  <c r="BC163" i="10"/>
  <c r="BD163" i="10" s="1"/>
  <c r="BE163" i="10" s="1"/>
  <c r="BF163" i="10" s="1"/>
  <c r="BG163" i="10" s="1"/>
  <c r="BH163" i="10" s="1"/>
  <c r="AP163" i="10"/>
  <c r="AQ163" i="10" s="1"/>
  <c r="AR163" i="10" s="1"/>
  <c r="AS163" i="10" s="1"/>
  <c r="W163" i="10"/>
  <c r="V163" i="10"/>
  <c r="Q163" i="10"/>
  <c r="BJ162" i="10"/>
  <c r="BC162" i="10"/>
  <c r="BD162" i="10" s="1"/>
  <c r="AP162" i="10"/>
  <c r="W162" i="10"/>
  <c r="V162" i="10"/>
  <c r="Q162" i="10"/>
  <c r="BC161" i="10"/>
  <c r="AP161" i="10"/>
  <c r="AQ161" i="10" s="1"/>
  <c r="AR161" i="10" s="1"/>
  <c r="AS161" i="10" s="1"/>
  <c r="AT161" i="10" s="1"/>
  <c r="AU161" i="10" s="1"/>
  <c r="W161" i="10"/>
  <c r="V161" i="10"/>
  <c r="Q161" i="10"/>
  <c r="BC160" i="10"/>
  <c r="AP160" i="10"/>
  <c r="W160" i="10"/>
  <c r="V160" i="10"/>
  <c r="Q160" i="10"/>
  <c r="BC159" i="10"/>
  <c r="AP159" i="10"/>
  <c r="W159" i="10"/>
  <c r="V159" i="10"/>
  <c r="Q159" i="10"/>
  <c r="BC158" i="10"/>
  <c r="BJ158" i="10" s="1"/>
  <c r="AP158" i="10"/>
  <c r="W158" i="10"/>
  <c r="V158" i="10"/>
  <c r="Q158" i="10"/>
  <c r="BJ157" i="10"/>
  <c r="BD157" i="10"/>
  <c r="BE157" i="10" s="1"/>
  <c r="BF157" i="10" s="1"/>
  <c r="BG157" i="10" s="1"/>
  <c r="BH157" i="10" s="1"/>
  <c r="BC157" i="10"/>
  <c r="BK157" i="10" s="1"/>
  <c r="BL157" i="10" s="1"/>
  <c r="AP157" i="10"/>
  <c r="AW157" i="10" s="1"/>
  <c r="W157" i="10"/>
  <c r="V157" i="10"/>
  <c r="Q157" i="10"/>
  <c r="BD156" i="10"/>
  <c r="BC156" i="10"/>
  <c r="BJ156" i="10" s="1"/>
  <c r="AP156" i="10"/>
  <c r="W156" i="10"/>
  <c r="V156" i="10"/>
  <c r="Q156" i="10"/>
  <c r="BC155" i="10"/>
  <c r="AQ155" i="10"/>
  <c r="AP155" i="10"/>
  <c r="AW155" i="10" s="1"/>
  <c r="W155" i="10"/>
  <c r="V155" i="10"/>
  <c r="Q155" i="10"/>
  <c r="BC154" i="10"/>
  <c r="AP154" i="10"/>
  <c r="W154" i="10"/>
  <c r="V154" i="10"/>
  <c r="Q154" i="10"/>
  <c r="BC153" i="10"/>
  <c r="AP153" i="10"/>
  <c r="W153" i="10"/>
  <c r="V153" i="10"/>
  <c r="Q153" i="10"/>
  <c r="BC152" i="10"/>
  <c r="AW152" i="10"/>
  <c r="AX152" i="10" s="1"/>
  <c r="AP152" i="10"/>
  <c r="W152" i="10"/>
  <c r="V152" i="10"/>
  <c r="Q152" i="10"/>
  <c r="BC151" i="10"/>
  <c r="BJ151" i="10" s="1"/>
  <c r="AP151" i="10"/>
  <c r="W151" i="10"/>
  <c r="V151" i="10"/>
  <c r="Q151" i="10"/>
  <c r="BC150" i="10"/>
  <c r="BD150" i="10" s="1"/>
  <c r="AP150" i="10"/>
  <c r="W150" i="10"/>
  <c r="V150" i="10"/>
  <c r="Q150" i="10"/>
  <c r="BC149" i="10"/>
  <c r="BJ149" i="10" s="1"/>
  <c r="AP149" i="10"/>
  <c r="AW149" i="10" s="1"/>
  <c r="AX149" i="10" s="1"/>
  <c r="W149" i="10"/>
  <c r="V149" i="10"/>
  <c r="Q149" i="10"/>
  <c r="BC148" i="10"/>
  <c r="BJ148" i="10" s="1"/>
  <c r="BK148" i="10" s="1"/>
  <c r="AP148" i="10"/>
  <c r="AQ148" i="10" s="1"/>
  <c r="AR148" i="10" s="1"/>
  <c r="AS148" i="10" s="1"/>
  <c r="AT148" i="10" s="1"/>
  <c r="AU148" i="10" s="1"/>
  <c r="W148" i="10"/>
  <c r="V148" i="10"/>
  <c r="Q148" i="10"/>
  <c r="BC147" i="10"/>
  <c r="AP147" i="10"/>
  <c r="AQ147" i="10" s="1"/>
  <c r="AR147" i="10" s="1"/>
  <c r="AS147" i="10" s="1"/>
  <c r="AT147" i="10" s="1"/>
  <c r="AU147" i="10" s="1"/>
  <c r="W147" i="10"/>
  <c r="V147" i="10"/>
  <c r="Q147" i="10"/>
  <c r="BC146" i="10"/>
  <c r="BD146" i="10" s="1"/>
  <c r="BE146" i="10" s="1"/>
  <c r="AP146" i="10"/>
  <c r="W146" i="10"/>
  <c r="V146" i="10"/>
  <c r="Q146" i="10"/>
  <c r="BJ145" i="10"/>
  <c r="BC145" i="10"/>
  <c r="BD145" i="10" s="1"/>
  <c r="BE145" i="10" s="1"/>
  <c r="AP145" i="10"/>
  <c r="W145" i="10"/>
  <c r="V145" i="10"/>
  <c r="Q145" i="10"/>
  <c r="BC144" i="10"/>
  <c r="BJ144" i="10" s="1"/>
  <c r="AP144" i="10"/>
  <c r="W144" i="10"/>
  <c r="V144" i="10"/>
  <c r="Q144" i="10"/>
  <c r="BC143" i="10"/>
  <c r="AP143" i="10"/>
  <c r="W143" i="10"/>
  <c r="V143" i="10"/>
  <c r="Q143" i="10"/>
  <c r="BC142" i="10"/>
  <c r="BD142" i="10" s="1"/>
  <c r="BE142" i="10" s="1"/>
  <c r="BF142" i="10" s="1"/>
  <c r="BG142" i="10" s="1"/>
  <c r="BH142" i="10" s="1"/>
  <c r="AQ142" i="10"/>
  <c r="AR142" i="10" s="1"/>
  <c r="AP142" i="10"/>
  <c r="AW142" i="10" s="1"/>
  <c r="W142" i="10"/>
  <c r="V142" i="10"/>
  <c r="Q142" i="10"/>
  <c r="BJ141" i="10"/>
  <c r="BC141" i="10"/>
  <c r="BD141" i="10" s="1"/>
  <c r="BE141" i="10" s="1"/>
  <c r="BF141" i="10" s="1"/>
  <c r="BG141" i="10" s="1"/>
  <c r="BH141" i="10" s="1"/>
  <c r="AP141" i="10"/>
  <c r="AQ141" i="10" s="1"/>
  <c r="AR141" i="10" s="1"/>
  <c r="W141" i="10"/>
  <c r="V141" i="10"/>
  <c r="Q141" i="10"/>
  <c r="BJ140" i="10"/>
  <c r="BC140" i="10"/>
  <c r="AX140" i="10"/>
  <c r="AP140" i="10"/>
  <c r="AW140" i="10" s="1"/>
  <c r="W140" i="10"/>
  <c r="V140" i="10"/>
  <c r="Q140" i="10"/>
  <c r="BC139" i="10"/>
  <c r="AW139" i="10"/>
  <c r="AP139" i="10"/>
  <c r="AQ139" i="10" s="1"/>
  <c r="AR139" i="10" s="1"/>
  <c r="W139" i="10"/>
  <c r="V139" i="10"/>
  <c r="Q139" i="10"/>
  <c r="BC138" i="10"/>
  <c r="BD138" i="10" s="1"/>
  <c r="BE138" i="10" s="1"/>
  <c r="AP138" i="10"/>
  <c r="W138" i="10"/>
  <c r="V138" i="10"/>
  <c r="Q138" i="10"/>
  <c r="BC137" i="10"/>
  <c r="AW137" i="10"/>
  <c r="AQ137" i="10"/>
  <c r="AR137" i="10" s="1"/>
  <c r="AS137" i="10" s="1"/>
  <c r="AT137" i="10" s="1"/>
  <c r="AU137" i="10" s="1"/>
  <c r="AP137" i="10"/>
  <c r="W137" i="10"/>
  <c r="V137" i="10"/>
  <c r="Q137" i="10"/>
  <c r="BC136" i="10"/>
  <c r="BD136" i="10" s="1"/>
  <c r="BE136" i="10" s="1"/>
  <c r="BF136" i="10" s="1"/>
  <c r="BG136" i="10" s="1"/>
  <c r="BH136" i="10" s="1"/>
  <c r="AP136" i="10"/>
  <c r="W136" i="10"/>
  <c r="V136" i="10"/>
  <c r="Q136" i="10"/>
  <c r="BC135" i="10"/>
  <c r="AW135" i="10"/>
  <c r="AQ135" i="10"/>
  <c r="AR135" i="10" s="1"/>
  <c r="AS135" i="10" s="1"/>
  <c r="AT135" i="10" s="1"/>
  <c r="AU135" i="10" s="1"/>
  <c r="AP135" i="10"/>
  <c r="W135" i="10"/>
  <c r="V135" i="10"/>
  <c r="Q135" i="10"/>
  <c r="BC134" i="10"/>
  <c r="AP134" i="10"/>
  <c r="W134" i="10"/>
  <c r="V134" i="10"/>
  <c r="Q134" i="10"/>
  <c r="BC133" i="10"/>
  <c r="AQ133" i="10"/>
  <c r="AR133" i="10" s="1"/>
  <c r="AS133" i="10" s="1"/>
  <c r="AT133" i="10" s="1"/>
  <c r="AU133" i="10" s="1"/>
  <c r="AP133" i="10"/>
  <c r="AW133" i="10" s="1"/>
  <c r="W133" i="10"/>
  <c r="V133" i="10"/>
  <c r="Q133" i="10"/>
  <c r="BD132" i="10"/>
  <c r="BE132" i="10" s="1"/>
  <c r="BF132" i="10" s="1"/>
  <c r="BG132" i="10" s="1"/>
  <c r="BH132" i="10" s="1"/>
  <c r="BC132" i="10"/>
  <c r="BJ132" i="10" s="1"/>
  <c r="AR132" i="10"/>
  <c r="AS132" i="10" s="1"/>
  <c r="AT132" i="10" s="1"/>
  <c r="AU132" i="10" s="1"/>
  <c r="AP132" i="10"/>
  <c r="AQ132" i="10" s="1"/>
  <c r="W132" i="10"/>
  <c r="V132" i="10"/>
  <c r="Q132" i="10"/>
  <c r="BC131" i="10"/>
  <c r="AP131" i="10"/>
  <c r="AW131" i="10" s="1"/>
  <c r="W131" i="10"/>
  <c r="V131" i="10"/>
  <c r="Q131" i="10"/>
  <c r="BJ130" i="10"/>
  <c r="BC130" i="10"/>
  <c r="BD130" i="10" s="1"/>
  <c r="BE130" i="10" s="1"/>
  <c r="BF130" i="10" s="1"/>
  <c r="AP130" i="10"/>
  <c r="W130" i="10"/>
  <c r="V130" i="10"/>
  <c r="Q130" i="10"/>
  <c r="BC129" i="10"/>
  <c r="AP129" i="10"/>
  <c r="AQ129" i="10" s="1"/>
  <c r="AR129" i="10" s="1"/>
  <c r="AS129" i="10" s="1"/>
  <c r="AT129" i="10" s="1"/>
  <c r="AU129" i="10" s="1"/>
  <c r="W129" i="10"/>
  <c r="V129" i="10"/>
  <c r="Q129" i="10"/>
  <c r="BC128" i="10"/>
  <c r="BJ128" i="10" s="1"/>
  <c r="AP128" i="10"/>
  <c r="W128" i="10"/>
  <c r="V128" i="10"/>
  <c r="Q128" i="10"/>
  <c r="BC127" i="10"/>
  <c r="AP127" i="10"/>
  <c r="W127" i="10"/>
  <c r="V127" i="10"/>
  <c r="Q127" i="10"/>
  <c r="BC126" i="10"/>
  <c r="BJ126" i="10" s="1"/>
  <c r="AP126" i="10"/>
  <c r="AW126" i="10" s="1"/>
  <c r="AX126" i="10" s="1"/>
  <c r="W126" i="10"/>
  <c r="V126" i="10"/>
  <c r="Q126" i="10"/>
  <c r="BC125" i="10"/>
  <c r="AP125" i="10"/>
  <c r="AW125" i="10" s="1"/>
  <c r="AX125" i="10" s="1"/>
  <c r="W125" i="10"/>
  <c r="V125" i="10"/>
  <c r="Q125" i="10"/>
  <c r="BC124" i="10"/>
  <c r="AQ124" i="10"/>
  <c r="AP124" i="10"/>
  <c r="W124" i="10"/>
  <c r="V124" i="10"/>
  <c r="Q124" i="10"/>
  <c r="BC123" i="10"/>
  <c r="BD123" i="10" s="1"/>
  <c r="BE123" i="10" s="1"/>
  <c r="BF123" i="10" s="1"/>
  <c r="BG123" i="10" s="1"/>
  <c r="BH123" i="10" s="1"/>
  <c r="AQ123" i="10"/>
  <c r="AP123" i="10"/>
  <c r="AW123" i="10" s="1"/>
  <c r="W123" i="10"/>
  <c r="V123" i="10"/>
  <c r="Q123" i="10"/>
  <c r="BC122" i="10"/>
  <c r="BJ122" i="10" s="1"/>
  <c r="AP122" i="10"/>
  <c r="W122" i="10"/>
  <c r="V122" i="10"/>
  <c r="Q122" i="10"/>
  <c r="BC121" i="10"/>
  <c r="BJ121" i="10" s="1"/>
  <c r="AQ121" i="10"/>
  <c r="AR121" i="10" s="1"/>
  <c r="AS121" i="10" s="1"/>
  <c r="AT121" i="10" s="1"/>
  <c r="AU121" i="10" s="1"/>
  <c r="AP121" i="10"/>
  <c r="AW121" i="10" s="1"/>
  <c r="AX121" i="10" s="1"/>
  <c r="AY121" i="10" s="1"/>
  <c r="W121" i="10"/>
  <c r="V121" i="10"/>
  <c r="Q121" i="10"/>
  <c r="BC120" i="10"/>
  <c r="AQ120" i="10"/>
  <c r="AR120" i="10" s="1"/>
  <c r="AP120" i="10"/>
  <c r="W120" i="10"/>
  <c r="V120" i="10"/>
  <c r="Q120" i="10"/>
  <c r="BC119" i="10"/>
  <c r="BD119" i="10" s="1"/>
  <c r="AW119" i="10"/>
  <c r="AQ119" i="10"/>
  <c r="AR119" i="10" s="1"/>
  <c r="AS119" i="10" s="1"/>
  <c r="AT119" i="10" s="1"/>
  <c r="AU119" i="10" s="1"/>
  <c r="AP119" i="10"/>
  <c r="W119" i="10"/>
  <c r="V119" i="10"/>
  <c r="Q119" i="10"/>
  <c r="BC118" i="10"/>
  <c r="BJ118" i="10" s="1"/>
  <c r="AP118" i="10"/>
  <c r="W118" i="10"/>
  <c r="V118" i="10"/>
  <c r="Q118" i="10"/>
  <c r="BC116" i="10"/>
  <c r="AP116" i="10"/>
  <c r="AW116" i="10" s="1"/>
  <c r="W116" i="10"/>
  <c r="V116" i="10"/>
  <c r="Q116" i="10"/>
  <c r="BC115" i="10"/>
  <c r="BJ115" i="10" s="1"/>
  <c r="AP115" i="10"/>
  <c r="AQ115" i="10" s="1"/>
  <c r="AR115" i="10" s="1"/>
  <c r="AS115" i="10" s="1"/>
  <c r="AT115" i="10" s="1"/>
  <c r="AU115" i="10" s="1"/>
  <c r="W115" i="10"/>
  <c r="V115" i="10"/>
  <c r="Q115" i="10"/>
  <c r="BC114" i="10"/>
  <c r="BD114" i="10" s="1"/>
  <c r="BE114" i="10" s="1"/>
  <c r="BF114" i="10" s="1"/>
  <c r="BG114" i="10" s="1"/>
  <c r="BH114" i="10" s="1"/>
  <c r="AQ114" i="10"/>
  <c r="AR114" i="10" s="1"/>
  <c r="AS114" i="10" s="1"/>
  <c r="AT114" i="10" s="1"/>
  <c r="AU114" i="10" s="1"/>
  <c r="AP114" i="10"/>
  <c r="W114" i="10"/>
  <c r="V114" i="10"/>
  <c r="Q114" i="10"/>
  <c r="BC113" i="10"/>
  <c r="BD113" i="10" s="1"/>
  <c r="BE113" i="10" s="1"/>
  <c r="BF113" i="10" s="1"/>
  <c r="BG113" i="10" s="1"/>
  <c r="BH113" i="10" s="1"/>
  <c r="AW113" i="10"/>
  <c r="AQ113" i="10"/>
  <c r="AR113" i="10" s="1"/>
  <c r="AP113" i="10"/>
  <c r="W113" i="10"/>
  <c r="V113" i="10"/>
  <c r="Q113" i="10"/>
  <c r="BC112" i="10"/>
  <c r="BJ112" i="10" s="1"/>
  <c r="AP112" i="10"/>
  <c r="W112" i="10"/>
  <c r="V112" i="10"/>
  <c r="Q112" i="10"/>
  <c r="BC110" i="10"/>
  <c r="AQ110" i="10"/>
  <c r="AR110" i="10" s="1"/>
  <c r="AS110" i="10" s="1"/>
  <c r="AT110" i="10" s="1"/>
  <c r="AU110" i="10" s="1"/>
  <c r="AP110" i="10"/>
  <c r="W110" i="10"/>
  <c r="V110" i="10"/>
  <c r="Q110" i="10"/>
  <c r="BD109" i="10"/>
  <c r="BE109" i="10" s="1"/>
  <c r="BF109" i="10" s="1"/>
  <c r="BG109" i="10" s="1"/>
  <c r="BH109" i="10" s="1"/>
  <c r="BC109" i="10"/>
  <c r="AP109" i="10"/>
  <c r="AW109" i="10" s="1"/>
  <c r="W109" i="10"/>
  <c r="V109" i="10"/>
  <c r="Q109" i="10"/>
  <c r="BC108" i="10"/>
  <c r="BJ108" i="10" s="1"/>
  <c r="AP108" i="10"/>
  <c r="AW108" i="10" s="1"/>
  <c r="W108" i="10"/>
  <c r="V108" i="10"/>
  <c r="Q108" i="10"/>
  <c r="BC107" i="10"/>
  <c r="BJ107" i="10" s="1"/>
  <c r="AP107" i="10"/>
  <c r="W107" i="10"/>
  <c r="V107" i="10"/>
  <c r="Q107" i="10"/>
  <c r="BC105" i="10"/>
  <c r="BD105" i="10" s="1"/>
  <c r="BE105" i="10" s="1"/>
  <c r="BF105" i="10" s="1"/>
  <c r="BG105" i="10" s="1"/>
  <c r="BH105" i="10" s="1"/>
  <c r="AP105" i="10"/>
  <c r="AW105" i="10" s="1"/>
  <c r="W105" i="10"/>
  <c r="V105" i="10"/>
  <c r="Q105" i="10"/>
  <c r="BC104" i="10"/>
  <c r="BJ104" i="10" s="1"/>
  <c r="AP104" i="10"/>
  <c r="W104" i="10"/>
  <c r="V104" i="10"/>
  <c r="Q104" i="10"/>
  <c r="BC103" i="10"/>
  <c r="AP103" i="10"/>
  <c r="W103" i="10"/>
  <c r="V103" i="10"/>
  <c r="Q103" i="10"/>
  <c r="BC102" i="10"/>
  <c r="AP102" i="10"/>
  <c r="AQ102" i="10" s="1"/>
  <c r="AR102" i="10" s="1"/>
  <c r="AS102" i="10" s="1"/>
  <c r="AT102" i="10" s="1"/>
  <c r="AU102" i="10" s="1"/>
  <c r="W102" i="10"/>
  <c r="V102" i="10"/>
  <c r="Q102" i="10"/>
  <c r="BD101" i="10"/>
  <c r="BE101" i="10" s="1"/>
  <c r="BF101" i="10" s="1"/>
  <c r="BG101" i="10" s="1"/>
  <c r="BH101" i="10" s="1"/>
  <c r="BC101" i="10"/>
  <c r="AP101" i="10"/>
  <c r="AW101" i="10" s="1"/>
  <c r="W101" i="10"/>
  <c r="V101" i="10"/>
  <c r="Q101" i="10"/>
  <c r="BC100" i="10"/>
  <c r="BJ100" i="10" s="1"/>
  <c r="AW100" i="10"/>
  <c r="AP100" i="10"/>
  <c r="W100" i="10"/>
  <c r="V100" i="10"/>
  <c r="Q100" i="10"/>
  <c r="BC99" i="10"/>
  <c r="BJ99" i="10" s="1"/>
  <c r="AP99" i="10"/>
  <c r="W99" i="10"/>
  <c r="V99" i="10"/>
  <c r="Q99" i="10"/>
  <c r="BC98" i="10"/>
  <c r="BJ98" i="10" s="1"/>
  <c r="BK98" i="10" s="1"/>
  <c r="AP98" i="10"/>
  <c r="AQ98" i="10" s="1"/>
  <c r="AR98" i="10" s="1"/>
  <c r="AS98" i="10" s="1"/>
  <c r="AT98" i="10" s="1"/>
  <c r="AU98" i="10" s="1"/>
  <c r="W98" i="10"/>
  <c r="V98" i="10"/>
  <c r="Q98" i="10"/>
  <c r="BC97" i="10"/>
  <c r="BD97" i="10" s="1"/>
  <c r="BE97" i="10" s="1"/>
  <c r="BF97" i="10" s="1"/>
  <c r="BG97" i="10" s="1"/>
  <c r="BH97" i="10" s="1"/>
  <c r="AW97" i="10"/>
  <c r="AP97" i="10"/>
  <c r="W97" i="10"/>
  <c r="V97" i="10"/>
  <c r="Q97" i="10"/>
  <c r="BC96" i="10"/>
  <c r="AP96" i="10"/>
  <c r="AW96" i="10" s="1"/>
  <c r="W96" i="10"/>
  <c r="V96" i="10"/>
  <c r="Q96" i="10"/>
  <c r="BC95" i="10"/>
  <c r="BJ95" i="10" s="1"/>
  <c r="BK95" i="10" s="1"/>
  <c r="AP95" i="10"/>
  <c r="W95" i="10"/>
  <c r="V95" i="10"/>
  <c r="Q95" i="10"/>
  <c r="BC94" i="10"/>
  <c r="AP94" i="10"/>
  <c r="W94" i="10"/>
  <c r="V94" i="10"/>
  <c r="Q94" i="10"/>
  <c r="BC93" i="10"/>
  <c r="BD93" i="10" s="1"/>
  <c r="BE93" i="10" s="1"/>
  <c r="BF93" i="10" s="1"/>
  <c r="BG93" i="10" s="1"/>
  <c r="BH93" i="10" s="1"/>
  <c r="AP93" i="10"/>
  <c r="AW93" i="10" s="1"/>
  <c r="W93" i="10"/>
  <c r="V93" i="10"/>
  <c r="Q93" i="10"/>
  <c r="BJ91" i="10"/>
  <c r="BK91" i="10" s="1"/>
  <c r="BC91" i="10"/>
  <c r="AP91" i="10"/>
  <c r="W91" i="10"/>
  <c r="V91" i="10"/>
  <c r="Q91" i="10"/>
  <c r="BC90" i="10"/>
  <c r="AR90" i="10"/>
  <c r="AS90" i="10" s="1"/>
  <c r="AT90" i="10" s="1"/>
  <c r="AU90" i="10" s="1"/>
  <c r="AP90" i="10"/>
  <c r="AQ90" i="10" s="1"/>
  <c r="W90" i="10"/>
  <c r="V90" i="10"/>
  <c r="Q90" i="10"/>
  <c r="BC89" i="10"/>
  <c r="AP89" i="10"/>
  <c r="AQ89" i="10" s="1"/>
  <c r="AR89" i="10" s="1"/>
  <c r="AS89" i="10" s="1"/>
  <c r="W89" i="10"/>
  <c r="V89" i="10"/>
  <c r="Q89" i="10"/>
  <c r="BC88" i="10"/>
  <c r="BJ88" i="10" s="1"/>
  <c r="AP88" i="10"/>
  <c r="AW88" i="10" s="1"/>
  <c r="AX88" i="10" s="1"/>
  <c r="W88" i="10"/>
  <c r="V88" i="10"/>
  <c r="Q88" i="10"/>
  <c r="BC87" i="10"/>
  <c r="BD87" i="10" s="1"/>
  <c r="BE87" i="10" s="1"/>
  <c r="BF87" i="10" s="1"/>
  <c r="AW87" i="10"/>
  <c r="AQ87" i="10"/>
  <c r="AR87" i="10" s="1"/>
  <c r="AS87" i="10" s="1"/>
  <c r="AT87" i="10" s="1"/>
  <c r="AU87" i="10" s="1"/>
  <c r="AP87" i="10"/>
  <c r="W87" i="10"/>
  <c r="V87" i="10"/>
  <c r="Q87" i="10"/>
  <c r="BC86" i="10"/>
  <c r="AW86" i="10"/>
  <c r="AP86" i="10"/>
  <c r="W86" i="10"/>
  <c r="V86" i="10"/>
  <c r="Q86" i="10"/>
  <c r="BJ85" i="10"/>
  <c r="BC85" i="10"/>
  <c r="AP85" i="10"/>
  <c r="AQ85" i="10" s="1"/>
  <c r="AR85" i="10" s="1"/>
  <c r="AS85" i="10" s="1"/>
  <c r="AT85" i="10" s="1"/>
  <c r="AU85" i="10" s="1"/>
  <c r="W85" i="10"/>
  <c r="V85" i="10"/>
  <c r="Q85" i="10"/>
  <c r="BC84" i="10"/>
  <c r="BD84" i="10" s="1"/>
  <c r="BE84" i="10" s="1"/>
  <c r="BF84" i="10" s="1"/>
  <c r="BG84" i="10" s="1"/>
  <c r="BH84" i="10" s="1"/>
  <c r="AQ84" i="10"/>
  <c r="AR84" i="10" s="1"/>
  <c r="AS84" i="10" s="1"/>
  <c r="AT84" i="10" s="1"/>
  <c r="AU84" i="10" s="1"/>
  <c r="AP84" i="10"/>
  <c r="W84" i="10"/>
  <c r="V84" i="10"/>
  <c r="Q84" i="10"/>
  <c r="BC83" i="10"/>
  <c r="BD83" i="10" s="1"/>
  <c r="BE83" i="10" s="1"/>
  <c r="BF83" i="10" s="1"/>
  <c r="BG83" i="10" s="1"/>
  <c r="BH83" i="10" s="1"/>
  <c r="AP83" i="10"/>
  <c r="AW83" i="10" s="1"/>
  <c r="W83" i="10"/>
  <c r="V83" i="10"/>
  <c r="Q83" i="10"/>
  <c r="BJ82" i="10"/>
  <c r="BC82" i="10"/>
  <c r="AP82" i="10"/>
  <c r="W82" i="10"/>
  <c r="V82" i="10"/>
  <c r="Q82" i="10"/>
  <c r="BC81" i="10"/>
  <c r="AP81" i="10"/>
  <c r="W81" i="10"/>
  <c r="V81" i="10"/>
  <c r="Q81" i="10"/>
  <c r="BC80" i="10"/>
  <c r="AQ80" i="10"/>
  <c r="AR80" i="10" s="1"/>
  <c r="AP80" i="10"/>
  <c r="W80" i="10"/>
  <c r="V80" i="10"/>
  <c r="Q80" i="10"/>
  <c r="BC79" i="10"/>
  <c r="BD79" i="10" s="1"/>
  <c r="BE79" i="10" s="1"/>
  <c r="AW79" i="10"/>
  <c r="AQ79" i="10"/>
  <c r="AR79" i="10" s="1"/>
  <c r="AP79" i="10"/>
  <c r="W79" i="10"/>
  <c r="V79" i="10"/>
  <c r="Q79" i="10"/>
  <c r="BC78" i="10"/>
  <c r="BJ78" i="10" s="1"/>
  <c r="AP78" i="10"/>
  <c r="AW78" i="10" s="1"/>
  <c r="W78" i="10"/>
  <c r="V78" i="10"/>
  <c r="Q78" i="10"/>
  <c r="BC77" i="10"/>
  <c r="BJ77" i="10" s="1"/>
  <c r="AP77" i="10"/>
  <c r="AQ77" i="10" s="1"/>
  <c r="AR77" i="10" s="1"/>
  <c r="AS77" i="10" s="1"/>
  <c r="AT77" i="10" s="1"/>
  <c r="AU77" i="10" s="1"/>
  <c r="W77" i="10"/>
  <c r="V77" i="10"/>
  <c r="Q77" i="10"/>
  <c r="BC76" i="10"/>
  <c r="BD76" i="10" s="1"/>
  <c r="BE76" i="10" s="1"/>
  <c r="BF76" i="10" s="1"/>
  <c r="BG76" i="10" s="1"/>
  <c r="BH76" i="10" s="1"/>
  <c r="AQ76" i="10"/>
  <c r="AR76" i="10" s="1"/>
  <c r="AS76" i="10" s="1"/>
  <c r="AT76" i="10" s="1"/>
  <c r="AU76" i="10" s="1"/>
  <c r="AP76" i="10"/>
  <c r="W76" i="10"/>
  <c r="V76" i="10"/>
  <c r="Q76" i="10"/>
  <c r="BD75" i="10"/>
  <c r="BE75" i="10" s="1"/>
  <c r="BF75" i="10" s="1"/>
  <c r="BG75" i="10" s="1"/>
  <c r="BH75" i="10" s="1"/>
  <c r="BC75" i="10"/>
  <c r="AP75" i="10"/>
  <c r="AW75" i="10" s="1"/>
  <c r="W75" i="10"/>
  <c r="V75" i="10"/>
  <c r="Q75" i="10"/>
  <c r="BD74" i="10"/>
  <c r="BE74" i="10" s="1"/>
  <c r="BF74" i="10" s="1"/>
  <c r="BG74" i="10" s="1"/>
  <c r="BH74" i="10" s="1"/>
  <c r="BC74" i="10"/>
  <c r="BJ74" i="10" s="1"/>
  <c r="AP74" i="10"/>
  <c r="W74" i="10"/>
  <c r="V74" i="10"/>
  <c r="Q74" i="10"/>
  <c r="BC73" i="10"/>
  <c r="AP73" i="10"/>
  <c r="W73" i="10"/>
  <c r="V73" i="10"/>
  <c r="Q73" i="10"/>
  <c r="BC72" i="10"/>
  <c r="AP72" i="10"/>
  <c r="AQ72" i="10" s="1"/>
  <c r="AR72" i="10" s="1"/>
  <c r="AS72" i="10" s="1"/>
  <c r="AT72" i="10" s="1"/>
  <c r="AU72" i="10" s="1"/>
  <c r="W72" i="10"/>
  <c r="V72" i="10"/>
  <c r="Q72" i="10"/>
  <c r="BD71" i="10"/>
  <c r="BE71" i="10" s="1"/>
  <c r="BF71" i="10" s="1"/>
  <c r="BG71" i="10" s="1"/>
  <c r="BH71" i="10" s="1"/>
  <c r="BI71" i="10" s="1"/>
  <c r="BC71" i="10"/>
  <c r="AP71" i="10"/>
  <c r="W71" i="10"/>
  <c r="V71" i="10"/>
  <c r="Q71" i="10"/>
  <c r="BC70" i="10"/>
  <c r="BJ70" i="10" s="1"/>
  <c r="AP70" i="10"/>
  <c r="AW70" i="10" s="1"/>
  <c r="W70" i="10"/>
  <c r="V70" i="10"/>
  <c r="Q70" i="10"/>
  <c r="BC69" i="10"/>
  <c r="BJ69" i="10" s="1"/>
  <c r="BK69" i="10" s="1"/>
  <c r="AP69" i="10"/>
  <c r="AQ69" i="10" s="1"/>
  <c r="AR69" i="10" s="1"/>
  <c r="AS69" i="10" s="1"/>
  <c r="AT69" i="10" s="1"/>
  <c r="AU69" i="10" s="1"/>
  <c r="W69" i="10"/>
  <c r="V69" i="10"/>
  <c r="Q69" i="10"/>
  <c r="BC68" i="10"/>
  <c r="BD68" i="10" s="1"/>
  <c r="BE68" i="10" s="1"/>
  <c r="BF68" i="10" s="1"/>
  <c r="BG68" i="10" s="1"/>
  <c r="BH68" i="10" s="1"/>
  <c r="AP68" i="10"/>
  <c r="W68" i="10"/>
  <c r="V68" i="10"/>
  <c r="Q68" i="10"/>
  <c r="BC67" i="10"/>
  <c r="BD67" i="10" s="1"/>
  <c r="BE67" i="10" s="1"/>
  <c r="AQ67" i="10"/>
  <c r="AR67" i="10" s="1"/>
  <c r="AS67" i="10" s="1"/>
  <c r="AT67" i="10" s="1"/>
  <c r="AU67" i="10" s="1"/>
  <c r="AP67" i="10"/>
  <c r="AW67" i="10" s="1"/>
  <c r="W67" i="10"/>
  <c r="V67" i="10"/>
  <c r="Q67" i="10"/>
  <c r="BC66" i="10"/>
  <c r="BJ66" i="10" s="1"/>
  <c r="AP66" i="10"/>
  <c r="AW66" i="10" s="1"/>
  <c r="AX66" i="10" s="1"/>
  <c r="W66" i="10"/>
  <c r="V66" i="10"/>
  <c r="Q66" i="10"/>
  <c r="BJ65" i="10"/>
  <c r="BK65" i="10" s="1"/>
  <c r="BC65" i="10"/>
  <c r="AP65" i="10"/>
  <c r="W65" i="10"/>
  <c r="V65" i="10"/>
  <c r="Q65" i="10"/>
  <c r="BC64" i="10"/>
  <c r="AP64" i="10"/>
  <c r="AQ64" i="10" s="1"/>
  <c r="W64" i="10"/>
  <c r="V64" i="10"/>
  <c r="Q64" i="10"/>
  <c r="BD63" i="10"/>
  <c r="BC63" i="10"/>
  <c r="AQ63" i="10"/>
  <c r="AR63" i="10" s="1"/>
  <c r="AS63" i="10" s="1"/>
  <c r="AT63" i="10" s="1"/>
  <c r="AU63" i="10" s="1"/>
  <c r="AP63" i="10"/>
  <c r="AW63" i="10" s="1"/>
  <c r="W63" i="10"/>
  <c r="V63" i="10"/>
  <c r="Q63" i="10"/>
  <c r="BC62" i="10"/>
  <c r="BJ62" i="10" s="1"/>
  <c r="AP62" i="10"/>
  <c r="W62" i="10"/>
  <c r="V62" i="10"/>
  <c r="Q62" i="10"/>
  <c r="BC61" i="10"/>
  <c r="BJ61" i="10" s="1"/>
  <c r="AW61" i="10"/>
  <c r="AP61" i="10"/>
  <c r="AQ61" i="10" s="1"/>
  <c r="AR61" i="10" s="1"/>
  <c r="AS61" i="10" s="1"/>
  <c r="AT61" i="10" s="1"/>
  <c r="AU61" i="10" s="1"/>
  <c r="W61" i="10"/>
  <c r="V61" i="10"/>
  <c r="Q61" i="10"/>
  <c r="BC60" i="10"/>
  <c r="BJ60" i="10" s="1"/>
  <c r="AP60" i="10"/>
  <c r="AQ60" i="10" s="1"/>
  <c r="AR60" i="10" s="1"/>
  <c r="W60" i="10"/>
  <c r="V60" i="10"/>
  <c r="Q60" i="10"/>
  <c r="BC59" i="10"/>
  <c r="BD59" i="10" s="1"/>
  <c r="AP59" i="10"/>
  <c r="AW59" i="10" s="1"/>
  <c r="W59" i="10"/>
  <c r="V59" i="10"/>
  <c r="Q59" i="10"/>
  <c r="BC58" i="10"/>
  <c r="BD58" i="10" s="1"/>
  <c r="AP58" i="10"/>
  <c r="W58" i="10"/>
  <c r="V58" i="10"/>
  <c r="Q58" i="10"/>
  <c r="BC57" i="10"/>
  <c r="BJ57" i="10" s="1"/>
  <c r="AP57" i="10"/>
  <c r="AQ57" i="10" s="1"/>
  <c r="AR57" i="10" s="1"/>
  <c r="AS57" i="10" s="1"/>
  <c r="AT57" i="10" s="1"/>
  <c r="AU57" i="10" s="1"/>
  <c r="W57" i="10"/>
  <c r="V57" i="10"/>
  <c r="Q57" i="10"/>
  <c r="BC56" i="10"/>
  <c r="AQ56" i="10"/>
  <c r="AR56" i="10" s="1"/>
  <c r="AS56" i="10" s="1"/>
  <c r="AT56" i="10" s="1"/>
  <c r="AU56" i="10" s="1"/>
  <c r="AP56" i="10"/>
  <c r="W56" i="10"/>
  <c r="V56" i="10"/>
  <c r="Q56" i="10"/>
  <c r="BC55" i="10"/>
  <c r="BD55" i="10" s="1"/>
  <c r="AQ55" i="10"/>
  <c r="AP55" i="10"/>
  <c r="AW55" i="10" s="1"/>
  <c r="W55" i="10"/>
  <c r="V55" i="10"/>
  <c r="Q55" i="10"/>
  <c r="BJ54" i="10"/>
  <c r="BD54" i="10"/>
  <c r="BE54" i="10" s="1"/>
  <c r="BC54" i="10"/>
  <c r="AW54" i="10"/>
  <c r="AX54" i="10" s="1"/>
  <c r="AQ54" i="10"/>
  <c r="AR54" i="10" s="1"/>
  <c r="AP54" i="10"/>
  <c r="W54" i="10"/>
  <c r="V54" i="10"/>
  <c r="Q54" i="10"/>
  <c r="BD53" i="10"/>
  <c r="BE53" i="10" s="1"/>
  <c r="BF53" i="10" s="1"/>
  <c r="BG53" i="10" s="1"/>
  <c r="BH53" i="10" s="1"/>
  <c r="BC53" i="10"/>
  <c r="AP53" i="10"/>
  <c r="AW53" i="10" s="1"/>
  <c r="AX53" i="10" s="1"/>
  <c r="W53" i="10"/>
  <c r="V53" i="10"/>
  <c r="Q53" i="10"/>
  <c r="BJ52" i="10"/>
  <c r="BK52" i="10" s="1"/>
  <c r="BC52" i="10"/>
  <c r="BD52" i="10" s="1"/>
  <c r="BE52" i="10" s="1"/>
  <c r="BF52" i="10" s="1"/>
  <c r="BG52" i="10" s="1"/>
  <c r="BH52" i="10" s="1"/>
  <c r="AP52" i="10"/>
  <c r="AW52" i="10" s="1"/>
  <c r="AX52" i="10" s="1"/>
  <c r="W52" i="10"/>
  <c r="V52" i="10"/>
  <c r="Q52" i="10"/>
  <c r="BC51" i="10"/>
  <c r="BJ51" i="10" s="1"/>
  <c r="AP51" i="10"/>
  <c r="W51" i="10"/>
  <c r="V51" i="10"/>
  <c r="Q51" i="10"/>
  <c r="BC50" i="10"/>
  <c r="BD50" i="10" s="1"/>
  <c r="AP50" i="10"/>
  <c r="W50" i="10"/>
  <c r="V50" i="10"/>
  <c r="Q50" i="10"/>
  <c r="BC48" i="10"/>
  <c r="BD48" i="10" s="1"/>
  <c r="BE48" i="10" s="1"/>
  <c r="BF48" i="10" s="1"/>
  <c r="BG48" i="10" s="1"/>
  <c r="BH48" i="10" s="1"/>
  <c r="AP48" i="10"/>
  <c r="W48" i="10"/>
  <c r="V48" i="10"/>
  <c r="Q48" i="10"/>
  <c r="BJ47" i="10"/>
  <c r="BC47" i="10"/>
  <c r="AP47" i="10"/>
  <c r="AW47" i="10" s="1"/>
  <c r="W47" i="10"/>
  <c r="V47" i="10"/>
  <c r="Q47" i="10"/>
  <c r="BC46" i="10"/>
  <c r="BJ46" i="10" s="1"/>
  <c r="AW46" i="10"/>
  <c r="AX46" i="10" s="1"/>
  <c r="AR46" i="10"/>
  <c r="AP46" i="10"/>
  <c r="AQ46" i="10" s="1"/>
  <c r="W46" i="10"/>
  <c r="V46" i="10"/>
  <c r="Q46" i="10"/>
  <c r="BJ45" i="10"/>
  <c r="BD45" i="10"/>
  <c r="BE45" i="10" s="1"/>
  <c r="BF45" i="10" s="1"/>
  <c r="BG45" i="10" s="1"/>
  <c r="BH45" i="10" s="1"/>
  <c r="BC45" i="10"/>
  <c r="AP45" i="10"/>
  <c r="AW45" i="10" s="1"/>
  <c r="W45" i="10"/>
  <c r="V45" i="10"/>
  <c r="Q45" i="10"/>
  <c r="BJ44" i="10"/>
  <c r="BC44" i="10"/>
  <c r="AP44" i="10"/>
  <c r="AW44" i="10" s="1"/>
  <c r="W44" i="10"/>
  <c r="V44" i="10"/>
  <c r="Q44" i="10"/>
  <c r="BC43" i="10"/>
  <c r="BJ43" i="10" s="1"/>
  <c r="AP43" i="10"/>
  <c r="AQ43" i="10" s="1"/>
  <c r="AR43" i="10" s="1"/>
  <c r="AS43" i="10" s="1"/>
  <c r="AT43" i="10" s="1"/>
  <c r="AU43" i="10" s="1"/>
  <c r="W43" i="10"/>
  <c r="V43" i="10"/>
  <c r="Q43" i="10"/>
  <c r="BD42" i="10"/>
  <c r="BE42" i="10" s="1"/>
  <c r="BF42" i="10" s="1"/>
  <c r="BG42" i="10" s="1"/>
  <c r="BH42" i="10" s="1"/>
  <c r="BC42" i="10"/>
  <c r="AQ42" i="10"/>
  <c r="AR42" i="10" s="1"/>
  <c r="AP42" i="10"/>
  <c r="AW42" i="10" s="1"/>
  <c r="W42" i="10"/>
  <c r="V42" i="10"/>
  <c r="Q42" i="10"/>
  <c r="BC41" i="10"/>
  <c r="BJ41" i="10" s="1"/>
  <c r="AW41" i="10"/>
  <c r="AP41" i="10"/>
  <c r="W41" i="10"/>
  <c r="V41" i="10"/>
  <c r="Q41" i="10"/>
  <c r="BC40" i="10"/>
  <c r="BJ40" i="10" s="1"/>
  <c r="AP40" i="10"/>
  <c r="W40" i="10"/>
  <c r="V40" i="10"/>
  <c r="Q40" i="10"/>
  <c r="BC39" i="10"/>
  <c r="AP39" i="10"/>
  <c r="W39" i="10"/>
  <c r="V39" i="10"/>
  <c r="Q39" i="10"/>
  <c r="BC38" i="10"/>
  <c r="AP38" i="10"/>
  <c r="W38" i="10"/>
  <c r="V38" i="10"/>
  <c r="Q38" i="10"/>
  <c r="BD37" i="10"/>
  <c r="BC37" i="10"/>
  <c r="BJ37" i="10" s="1"/>
  <c r="AW37" i="10"/>
  <c r="AP37" i="10"/>
  <c r="W37" i="10"/>
  <c r="V37" i="10"/>
  <c r="Q37" i="10"/>
  <c r="BC36" i="10"/>
  <c r="BJ36" i="10" s="1"/>
  <c r="AP36" i="10"/>
  <c r="AW36" i="10" s="1"/>
  <c r="W36" i="10"/>
  <c r="V36" i="10"/>
  <c r="Q36" i="10"/>
  <c r="BJ35" i="10"/>
  <c r="BC35" i="10"/>
  <c r="AQ35" i="10"/>
  <c r="AR35" i="10" s="1"/>
  <c r="AS35" i="10" s="1"/>
  <c r="AT35" i="10" s="1"/>
  <c r="AU35" i="10" s="1"/>
  <c r="AP35" i="10"/>
  <c r="W35" i="10"/>
  <c r="V35" i="10"/>
  <c r="Q35" i="10"/>
  <c r="BC34" i="10"/>
  <c r="BD34" i="10" s="1"/>
  <c r="BE34" i="10" s="1"/>
  <c r="BF34" i="10" s="1"/>
  <c r="BG34" i="10" s="1"/>
  <c r="BH34" i="10" s="1"/>
  <c r="AP34" i="10"/>
  <c r="W34" i="10"/>
  <c r="V34" i="10"/>
  <c r="Q34" i="10"/>
  <c r="BC33" i="10"/>
  <c r="BJ33" i="10" s="1"/>
  <c r="AP33" i="10"/>
  <c r="AW33" i="10" s="1"/>
  <c r="W33" i="10"/>
  <c r="V33" i="10"/>
  <c r="Q33" i="10"/>
  <c r="BC32" i="10"/>
  <c r="BJ32" i="10" s="1"/>
  <c r="AW32" i="10"/>
  <c r="AP32" i="10"/>
  <c r="W32" i="10"/>
  <c r="V32" i="10"/>
  <c r="Q32" i="10"/>
  <c r="BC31" i="10"/>
  <c r="BJ31" i="10" s="1"/>
  <c r="BK31" i="10" s="1"/>
  <c r="BL31" i="10" s="1"/>
  <c r="AP31" i="10"/>
  <c r="W31" i="10"/>
  <c r="V31" i="10"/>
  <c r="Q31" i="10"/>
  <c r="BC30" i="10"/>
  <c r="AP30" i="10"/>
  <c r="AW30" i="10" s="1"/>
  <c r="W30" i="10"/>
  <c r="V30" i="10"/>
  <c r="Q30" i="10"/>
  <c r="BC29" i="10"/>
  <c r="AW29" i="10"/>
  <c r="AP29" i="10"/>
  <c r="W29" i="10"/>
  <c r="V29" i="10"/>
  <c r="Q29" i="10"/>
  <c r="BC28" i="10"/>
  <c r="AP28" i="10"/>
  <c r="AW28" i="10" s="1"/>
  <c r="W28" i="10"/>
  <c r="V28" i="10"/>
  <c r="Q28" i="10"/>
  <c r="BC27" i="10"/>
  <c r="AP27" i="10"/>
  <c r="W27" i="10"/>
  <c r="V27" i="10"/>
  <c r="Q27" i="10"/>
  <c r="BC26" i="10"/>
  <c r="AP26" i="10"/>
  <c r="AW26" i="10" s="1"/>
  <c r="W26" i="10"/>
  <c r="V26" i="10"/>
  <c r="Q26" i="10"/>
  <c r="BC24" i="10"/>
  <c r="BJ24" i="10" s="1"/>
  <c r="AW24" i="10"/>
  <c r="AX24" i="10" s="1"/>
  <c r="AP24" i="10"/>
  <c r="AQ24" i="10" s="1"/>
  <c r="AR24" i="10" s="1"/>
  <c r="AS24" i="10" s="1"/>
  <c r="AT24" i="10" s="1"/>
  <c r="AU24" i="10" s="1"/>
  <c r="W24" i="10"/>
  <c r="V24" i="10"/>
  <c r="Q24" i="10"/>
  <c r="BC23" i="10"/>
  <c r="AP23" i="10"/>
  <c r="W23" i="10"/>
  <c r="V23" i="10"/>
  <c r="Q23" i="10"/>
  <c r="BC22" i="10"/>
  <c r="BD22" i="10" s="1"/>
  <c r="BE22" i="10" s="1"/>
  <c r="AP22" i="10"/>
  <c r="AW22" i="10" s="1"/>
  <c r="W22" i="10"/>
  <c r="V22" i="10"/>
  <c r="Q22" i="10"/>
  <c r="BC21" i="10"/>
  <c r="AP21" i="10"/>
  <c r="AW21" i="10" s="1"/>
  <c r="AX21" i="10" s="1"/>
  <c r="W21" i="10"/>
  <c r="V21" i="10"/>
  <c r="Q21" i="10"/>
  <c r="BC20" i="10"/>
  <c r="AP20" i="10"/>
  <c r="AW20" i="10" s="1"/>
  <c r="W20" i="10"/>
  <c r="V20" i="10"/>
  <c r="Q20" i="10"/>
  <c r="BC19" i="10"/>
  <c r="BJ19" i="10" s="1"/>
  <c r="BK19" i="10" s="1"/>
  <c r="BL19" i="10" s="1"/>
  <c r="AP19" i="10"/>
  <c r="W19" i="10"/>
  <c r="V19" i="10"/>
  <c r="Q19" i="10"/>
  <c r="BC18" i="10"/>
  <c r="BD18" i="10" s="1"/>
  <c r="AP18" i="10"/>
  <c r="AW18" i="10" s="1"/>
  <c r="W18" i="10"/>
  <c r="V18" i="10"/>
  <c r="Q18" i="10"/>
  <c r="BJ17" i="10"/>
  <c r="BD17" i="10"/>
  <c r="BE17" i="10" s="1"/>
  <c r="BC17" i="10"/>
  <c r="AP17" i="10"/>
  <c r="W17" i="10"/>
  <c r="V17" i="10"/>
  <c r="Q17" i="10"/>
  <c r="BC16" i="10"/>
  <c r="AW16" i="10"/>
  <c r="AQ16" i="10"/>
  <c r="AR16" i="10" s="1"/>
  <c r="AS16" i="10" s="1"/>
  <c r="AT16" i="10" s="1"/>
  <c r="AU16" i="10" s="1"/>
  <c r="AP16" i="10"/>
  <c r="W16" i="10"/>
  <c r="V16" i="10"/>
  <c r="Q16" i="10"/>
  <c r="BC15" i="10"/>
  <c r="BJ15" i="10" s="1"/>
  <c r="BK15" i="10" s="1"/>
  <c r="BL15" i="10" s="1"/>
  <c r="AP15" i="10"/>
  <c r="W15" i="10"/>
  <c r="V15" i="10"/>
  <c r="Q15" i="10"/>
  <c r="BC14" i="10"/>
  <c r="BD14" i="10" s="1"/>
  <c r="BE14" i="10" s="1"/>
  <c r="BF14" i="10" s="1"/>
  <c r="BG14" i="10" s="1"/>
  <c r="BH14" i="10" s="1"/>
  <c r="AW14" i="10"/>
  <c r="AP14" i="10"/>
  <c r="AQ14" i="10" s="1"/>
  <c r="AR14" i="10" s="1"/>
  <c r="W14" i="10"/>
  <c r="V14" i="10"/>
  <c r="Q14" i="10"/>
  <c r="BC13" i="10"/>
  <c r="BD13" i="10" s="1"/>
  <c r="BE13" i="10" s="1"/>
  <c r="BF13" i="10" s="1"/>
  <c r="BG13" i="10" s="1"/>
  <c r="BH13" i="10" s="1"/>
  <c r="AP13" i="10"/>
  <c r="AW13" i="10" s="1"/>
  <c r="AX13" i="10" s="1"/>
  <c r="W13" i="10"/>
  <c r="V13" i="10"/>
  <c r="Q13" i="10"/>
  <c r="BC12" i="10"/>
  <c r="AP12" i="10"/>
  <c r="AW12" i="10" s="1"/>
  <c r="AX12" i="10" s="1"/>
  <c r="AY12" i="10" s="1"/>
  <c r="W12" i="10"/>
  <c r="V12" i="10"/>
  <c r="Q12" i="10"/>
  <c r="BC11" i="10"/>
  <c r="BJ11" i="10" s="1"/>
  <c r="BK11" i="10" s="1"/>
  <c r="BL11" i="10" s="1"/>
  <c r="AP11" i="10"/>
  <c r="W11" i="10"/>
  <c r="V11" i="10"/>
  <c r="Q11" i="10"/>
  <c r="BD10" i="10"/>
  <c r="BC10" i="10"/>
  <c r="AW10" i="10"/>
  <c r="AQ10" i="10"/>
  <c r="AP10" i="10"/>
  <c r="W10" i="10"/>
  <c r="V10" i="10"/>
  <c r="Q10" i="10"/>
  <c r="BJ9" i="10"/>
  <c r="BC9" i="10"/>
  <c r="AP9" i="10"/>
  <c r="W9" i="10"/>
  <c r="V9" i="10"/>
  <c r="Q9" i="10"/>
  <c r="BC8" i="10"/>
  <c r="AQ8" i="10"/>
  <c r="AR8" i="10" s="1"/>
  <c r="AS8" i="10" s="1"/>
  <c r="AT8" i="10" s="1"/>
  <c r="AU8" i="10" s="1"/>
  <c r="AP8" i="10"/>
  <c r="W8" i="10"/>
  <c r="V8" i="10"/>
  <c r="Q8" i="10"/>
  <c r="BC7" i="10"/>
  <c r="BJ7" i="10" s="1"/>
  <c r="AW7" i="10"/>
  <c r="AP7" i="10"/>
  <c r="W7" i="10"/>
  <c r="V7" i="10"/>
  <c r="Q7" i="10"/>
  <c r="BC6" i="10"/>
  <c r="BJ6" i="10" s="1"/>
  <c r="AP6" i="10"/>
  <c r="AW6" i="10" s="1"/>
  <c r="W6" i="10"/>
  <c r="V6" i="10"/>
  <c r="Q6" i="10"/>
  <c r="BC5" i="10"/>
  <c r="BJ5" i="10" s="1"/>
  <c r="AP5" i="10"/>
  <c r="W5" i="10"/>
  <c r="V5" i="10"/>
  <c r="Q5" i="10"/>
  <c r="DG239" i="11"/>
  <c r="DG239" i="10"/>
  <c r="DG239" i="8"/>
  <c r="DO239" i="11" l="1"/>
  <c r="DI239" i="11"/>
  <c r="DN239" i="11"/>
  <c r="DL239" i="11"/>
  <c r="L106" i="12"/>
  <c r="L52" i="12"/>
  <c r="AP52" i="12" s="1"/>
  <c r="AR240" i="12"/>
  <c r="AZ240" i="12"/>
  <c r="L36" i="12"/>
  <c r="L54" i="12"/>
  <c r="AP54" i="12" s="1"/>
  <c r="X80" i="12"/>
  <c r="L120" i="12"/>
  <c r="L147" i="12"/>
  <c r="L166" i="12"/>
  <c r="L214" i="12"/>
  <c r="AP214" i="12" s="1"/>
  <c r="X221" i="12"/>
  <c r="L222" i="12"/>
  <c r="X233" i="12"/>
  <c r="AS240" i="12"/>
  <c r="BA240" i="12"/>
  <c r="L43" i="12"/>
  <c r="X57" i="12"/>
  <c r="X63" i="12"/>
  <c r="X95" i="12"/>
  <c r="X109" i="12"/>
  <c r="BP109" i="12" s="1"/>
  <c r="AE109" i="12" s="1"/>
  <c r="L116" i="12"/>
  <c r="X119" i="12"/>
  <c r="X123" i="12"/>
  <c r="X143" i="12"/>
  <c r="L144" i="12"/>
  <c r="X153" i="12"/>
  <c r="L160" i="12"/>
  <c r="AP160" i="12" s="1"/>
  <c r="X165" i="12"/>
  <c r="AH165" i="12" s="1"/>
  <c r="X171" i="12"/>
  <c r="X175" i="12"/>
  <c r="L176" i="12"/>
  <c r="AD194" i="12"/>
  <c r="X218" i="12"/>
  <c r="L172" i="12"/>
  <c r="R240" i="12"/>
  <c r="AT240" i="12"/>
  <c r="L38" i="12"/>
  <c r="L42" i="12"/>
  <c r="AP42" i="12" s="1"/>
  <c r="X52" i="12"/>
  <c r="L102" i="12"/>
  <c r="L170" i="12"/>
  <c r="L57" i="12"/>
  <c r="L122" i="12"/>
  <c r="P122" i="12" s="1"/>
  <c r="L164" i="12"/>
  <c r="L178" i="12"/>
  <c r="AD195" i="12"/>
  <c r="Y240" i="12"/>
  <c r="I240" i="12"/>
  <c r="X22" i="12"/>
  <c r="X37" i="12"/>
  <c r="L88" i="12"/>
  <c r="AP88" i="12" s="1"/>
  <c r="AF88" i="12" s="1"/>
  <c r="X140" i="12"/>
  <c r="L168" i="12"/>
  <c r="X169" i="12"/>
  <c r="AD180" i="12"/>
  <c r="AD184" i="12"/>
  <c r="X217" i="12"/>
  <c r="AA240" i="12"/>
  <c r="DA240" i="12"/>
  <c r="L34" i="12"/>
  <c r="L48" i="12"/>
  <c r="AP48" i="12" s="1"/>
  <c r="X51" i="12"/>
  <c r="X121" i="12"/>
  <c r="X131" i="12"/>
  <c r="L145" i="12"/>
  <c r="L211" i="12"/>
  <c r="X222" i="12"/>
  <c r="BP222" i="12" s="1"/>
  <c r="AE222" i="12" s="1"/>
  <c r="X231" i="12"/>
  <c r="L184" i="12"/>
  <c r="AD192" i="12"/>
  <c r="CY240" i="12"/>
  <c r="AX240" i="12"/>
  <c r="DB240" i="12"/>
  <c r="L37" i="12"/>
  <c r="L44" i="12"/>
  <c r="AP44" i="12" s="1"/>
  <c r="L138" i="12"/>
  <c r="AP138" i="12" s="1"/>
  <c r="X141" i="12"/>
  <c r="L148" i="12"/>
  <c r="L201" i="12"/>
  <c r="L217" i="12"/>
  <c r="L220" i="12"/>
  <c r="L238" i="12"/>
  <c r="AP238" i="12" s="1"/>
  <c r="AF238" i="12" s="1"/>
  <c r="I85" i="7"/>
  <c r="I86" i="7"/>
  <c r="I87" i="7"/>
  <c r="AQ26" i="10"/>
  <c r="AR26" i="10" s="1"/>
  <c r="AQ52" i="10"/>
  <c r="AR52" i="10" s="1"/>
  <c r="BD78" i="10"/>
  <c r="BE78" i="10" s="1"/>
  <c r="BD100" i="10"/>
  <c r="BE100" i="10" s="1"/>
  <c r="BF100" i="10" s="1"/>
  <c r="BG100" i="10" s="1"/>
  <c r="BH100" i="10" s="1"/>
  <c r="BD112" i="10"/>
  <c r="BE112" i="10" s="1"/>
  <c r="BF112" i="10" s="1"/>
  <c r="BG112" i="10" s="1"/>
  <c r="BH112" i="10" s="1"/>
  <c r="AQ131" i="10"/>
  <c r="AR131" i="10" s="1"/>
  <c r="AS131" i="10" s="1"/>
  <c r="AT131" i="10" s="1"/>
  <c r="AU131" i="10" s="1"/>
  <c r="AW163" i="10"/>
  <c r="AX163" i="10" s="1"/>
  <c r="AQ208" i="10"/>
  <c r="AR208" i="10" s="1"/>
  <c r="AS208" i="10" s="1"/>
  <c r="AT208" i="10" s="1"/>
  <c r="AU208" i="10" s="1"/>
  <c r="BD215" i="10"/>
  <c r="BE215" i="10" s="1"/>
  <c r="BF215" i="10" s="1"/>
  <c r="BG215" i="10" s="1"/>
  <c r="BH215" i="10" s="1"/>
  <c r="BI215" i="10" s="1"/>
  <c r="AQ109" i="10"/>
  <c r="AR109" i="10" s="1"/>
  <c r="AS109" i="10" s="1"/>
  <c r="AT109" i="10" s="1"/>
  <c r="AU109" i="10" s="1"/>
  <c r="AQ171" i="10"/>
  <c r="BJ189" i="10"/>
  <c r="BD66" i="10"/>
  <c r="BD88" i="10"/>
  <c r="BE88" i="10" s="1"/>
  <c r="BF88" i="10" s="1"/>
  <c r="BG88" i="10" s="1"/>
  <c r="BH88" i="10" s="1"/>
  <c r="BD108" i="10"/>
  <c r="BE108" i="10" s="1"/>
  <c r="BF108" i="10" s="1"/>
  <c r="BG108" i="10" s="1"/>
  <c r="BH108" i="10" s="1"/>
  <c r="AQ125" i="10"/>
  <c r="AR125" i="10" s="1"/>
  <c r="AS125" i="10" s="1"/>
  <c r="AT125" i="10" s="1"/>
  <c r="AU125" i="10" s="1"/>
  <c r="BD126" i="10"/>
  <c r="BJ87" i="10"/>
  <c r="BD206" i="10"/>
  <c r="BE206" i="10" s="1"/>
  <c r="BF206" i="10" s="1"/>
  <c r="BG206" i="10" s="1"/>
  <c r="BH206" i="10" s="1"/>
  <c r="AW224" i="10"/>
  <c r="AX224" i="10" s="1"/>
  <c r="F160" i="3"/>
  <c r="F162" i="3" s="1"/>
  <c r="F188" i="2"/>
  <c r="F190" i="2" s="1"/>
  <c r="F97" i="3"/>
  <c r="F98" i="3" s="1"/>
  <c r="I43" i="7"/>
  <c r="BJ9" i="12"/>
  <c r="BK9" i="12" s="1"/>
  <c r="BL9" i="12" s="1"/>
  <c r="BD9" i="12"/>
  <c r="BE9" i="12" s="1"/>
  <c r="BF9" i="12" s="1"/>
  <c r="BG9" i="12" s="1"/>
  <c r="BH9" i="12" s="1"/>
  <c r="BI9" i="12" s="1"/>
  <c r="BJ176" i="12"/>
  <c r="BK176" i="12" s="1"/>
  <c r="BL176" i="12" s="1"/>
  <c r="BM176" i="12" s="1"/>
  <c r="BD176" i="12"/>
  <c r="BE176" i="12" s="1"/>
  <c r="BF176" i="12" s="1"/>
  <c r="BG176" i="12" s="1"/>
  <c r="BH176" i="12" s="1"/>
  <c r="BJ106" i="12"/>
  <c r="BK106" i="12" s="1"/>
  <c r="BL106" i="12" s="1"/>
  <c r="BM106" i="12" s="1"/>
  <c r="BD106" i="12"/>
  <c r="BE106" i="12" s="1"/>
  <c r="BF106" i="12" s="1"/>
  <c r="BG106" i="12" s="1"/>
  <c r="BH106" i="12" s="1"/>
  <c r="AD10" i="12"/>
  <c r="L15" i="12"/>
  <c r="X15" i="12"/>
  <c r="L17" i="12"/>
  <c r="X17" i="12"/>
  <c r="AD24" i="12"/>
  <c r="BC28" i="12"/>
  <c r="AD28" i="12" s="1"/>
  <c r="P42" i="12"/>
  <c r="X46" i="12"/>
  <c r="BP46" i="12" s="1"/>
  <c r="BC64" i="12"/>
  <c r="BJ64" i="12" s="1"/>
  <c r="X68" i="12"/>
  <c r="AD72" i="12"/>
  <c r="AD96" i="12"/>
  <c r="X104" i="12"/>
  <c r="L108" i="12"/>
  <c r="X130" i="12"/>
  <c r="X138" i="12"/>
  <c r="L146" i="12"/>
  <c r="BC156" i="12"/>
  <c r="AD156" i="12" s="1"/>
  <c r="L158" i="12"/>
  <c r="P158" i="12" s="1"/>
  <c r="AD174" i="12"/>
  <c r="BC182" i="12"/>
  <c r="AD182" i="12" s="1"/>
  <c r="X184" i="12"/>
  <c r="BP184" i="12" s="1"/>
  <c r="AD186" i="12"/>
  <c r="BC191" i="12"/>
  <c r="AD191" i="12" s="1"/>
  <c r="AD198" i="12"/>
  <c r="X202" i="12"/>
  <c r="BP202" i="12" s="1"/>
  <c r="X206" i="12"/>
  <c r="BP206" i="12" s="1"/>
  <c r="X210" i="12"/>
  <c r="BC214" i="12"/>
  <c r="BD214" i="12" s="1"/>
  <c r="BE214" i="12" s="1"/>
  <c r="BJ216" i="12"/>
  <c r="L225" i="12"/>
  <c r="X228" i="12"/>
  <c r="L229" i="12"/>
  <c r="X232" i="12"/>
  <c r="X236" i="12"/>
  <c r="AD17" i="12"/>
  <c r="AD22" i="12"/>
  <c r="AD94" i="12"/>
  <c r="AD116" i="12"/>
  <c r="AD130" i="12"/>
  <c r="BC134" i="12"/>
  <c r="AD134" i="12" s="1"/>
  <c r="X155" i="12"/>
  <c r="L159" i="12"/>
  <c r="AD197" i="12"/>
  <c r="AD199" i="12"/>
  <c r="X214" i="12"/>
  <c r="L236" i="12"/>
  <c r="L237" i="12"/>
  <c r="P237" i="12" s="1"/>
  <c r="DC240" i="12"/>
  <c r="AD13" i="12"/>
  <c r="AD15" i="12"/>
  <c r="X28" i="12"/>
  <c r="P36" i="12"/>
  <c r="X64" i="12"/>
  <c r="AD68" i="12"/>
  <c r="AD70" i="12"/>
  <c r="AD78" i="12"/>
  <c r="AD86" i="12"/>
  <c r="X87" i="12"/>
  <c r="AD92" i="12"/>
  <c r="BC100" i="12"/>
  <c r="AD100" i="12" s="1"/>
  <c r="AD114" i="12"/>
  <c r="X136" i="12"/>
  <c r="X142" i="12"/>
  <c r="X146" i="12"/>
  <c r="L150" i="12"/>
  <c r="P150" i="12" s="1"/>
  <c r="BC154" i="12"/>
  <c r="AD154" i="12" s="1"/>
  <c r="L156" i="12"/>
  <c r="AD158" i="12"/>
  <c r="X182" i="12"/>
  <c r="X203" i="12"/>
  <c r="X207" i="12"/>
  <c r="X211" i="12"/>
  <c r="X10" i="12"/>
  <c r="BP10" i="12" s="1"/>
  <c r="AH10" i="12" s="1"/>
  <c r="AD11" i="12"/>
  <c r="BC12" i="12"/>
  <c r="AD12" i="12" s="1"/>
  <c r="AD20" i="12"/>
  <c r="X35" i="12"/>
  <c r="L41" i="12"/>
  <c r="P52" i="12"/>
  <c r="X53" i="12"/>
  <c r="AD66" i="12"/>
  <c r="AG86" i="12"/>
  <c r="AD88" i="12"/>
  <c r="AD90" i="12"/>
  <c r="X97" i="12"/>
  <c r="BC98" i="12"/>
  <c r="AD98" i="12" s="1"/>
  <c r="X102" i="12"/>
  <c r="BC124" i="12"/>
  <c r="BC132" i="12"/>
  <c r="AD132" i="12" s="1"/>
  <c r="AD136" i="12"/>
  <c r="X139" i="12"/>
  <c r="AD150" i="12"/>
  <c r="P164" i="12"/>
  <c r="P166" i="12"/>
  <c r="P168" i="12"/>
  <c r="P170" i="12"/>
  <c r="P172" i="12"/>
  <c r="L186" i="12"/>
  <c r="L221" i="12"/>
  <c r="X238" i="12"/>
  <c r="X14" i="12"/>
  <c r="X32" i="12"/>
  <c r="BP32" i="12" s="1"/>
  <c r="AH32" i="12" s="1"/>
  <c r="AD76" i="12"/>
  <c r="AD106" i="12"/>
  <c r="AD110" i="12"/>
  <c r="L154" i="12"/>
  <c r="P160" i="12"/>
  <c r="L179" i="12"/>
  <c r="P179" i="12" s="1"/>
  <c r="X200" i="12"/>
  <c r="X204" i="12"/>
  <c r="BP204" i="12" s="1"/>
  <c r="AD216" i="12"/>
  <c r="X230" i="12"/>
  <c r="X234" i="12"/>
  <c r="X239" i="12"/>
  <c r="AD18" i="12"/>
  <c r="P48" i="12"/>
  <c r="AD85" i="12"/>
  <c r="AD99" i="12"/>
  <c r="P138" i="12"/>
  <c r="AH189" i="12"/>
  <c r="L208" i="12"/>
  <c r="L215" i="12"/>
  <c r="X8" i="12"/>
  <c r="BP8" i="12" s="1"/>
  <c r="AD14" i="12"/>
  <c r="AD16" i="12"/>
  <c r="AD23" i="12"/>
  <c r="X24" i="12"/>
  <c r="L40" i="12"/>
  <c r="AP40" i="12" s="1"/>
  <c r="P46" i="12"/>
  <c r="L51" i="12"/>
  <c r="L56" i="12"/>
  <c r="AP56" i="12" s="1"/>
  <c r="L63" i="12"/>
  <c r="P63" i="12" s="1"/>
  <c r="AD74" i="12"/>
  <c r="AD97" i="12"/>
  <c r="X98" i="12"/>
  <c r="L104" i="12"/>
  <c r="L110" i="12"/>
  <c r="AD124" i="12"/>
  <c r="X132" i="12"/>
  <c r="X137" i="12"/>
  <c r="BP137" i="12" s="1"/>
  <c r="AH137" i="12" s="1"/>
  <c r="X144" i="12"/>
  <c r="P159" i="12"/>
  <c r="L163" i="12"/>
  <c r="AD164" i="12"/>
  <c r="AD166" i="12"/>
  <c r="AD168" i="12"/>
  <c r="AD170" i="12"/>
  <c r="AD172" i="12"/>
  <c r="L173" i="12"/>
  <c r="X174" i="12"/>
  <c r="X186" i="12"/>
  <c r="X201" i="12"/>
  <c r="X205" i="12"/>
  <c r="X209" i="12"/>
  <c r="AD19" i="12"/>
  <c r="AD21" i="12"/>
  <c r="L49" i="12"/>
  <c r="P49" i="12" s="1"/>
  <c r="AD62" i="12"/>
  <c r="X70" i="12"/>
  <c r="X85" i="12"/>
  <c r="AD95" i="12"/>
  <c r="X117" i="12"/>
  <c r="AD120" i="12"/>
  <c r="X126" i="12"/>
  <c r="L140" i="12"/>
  <c r="AP140" i="12" s="1"/>
  <c r="X157" i="12"/>
  <c r="AD160" i="12"/>
  <c r="L161" i="12"/>
  <c r="L162" i="12"/>
  <c r="P162" i="12" s="1"/>
  <c r="L182" i="12"/>
  <c r="AH187" i="12"/>
  <c r="X191" i="12"/>
  <c r="X199" i="12"/>
  <c r="L213" i="12"/>
  <c r="X215" i="12"/>
  <c r="L216" i="12"/>
  <c r="L219" i="12"/>
  <c r="P222" i="12"/>
  <c r="P225" i="12"/>
  <c r="AP15" i="12"/>
  <c r="BB15" i="12" s="1"/>
  <c r="AP17" i="12"/>
  <c r="AF17" i="12" s="1"/>
  <c r="BH17" i="12"/>
  <c r="BI17" i="12" s="1"/>
  <c r="L9" i="12"/>
  <c r="P9" i="12" s="1"/>
  <c r="X9" i="12"/>
  <c r="AE13" i="12"/>
  <c r="BP13" i="12"/>
  <c r="L11" i="12"/>
  <c r="X11" i="12"/>
  <c r="BW8" i="12"/>
  <c r="BX8" i="12" s="1"/>
  <c r="BQ8" i="12"/>
  <c r="BR8" i="12" s="1"/>
  <c r="BS8" i="12" s="1"/>
  <c r="BT8" i="12" s="1"/>
  <c r="BU8" i="12" s="1"/>
  <c r="S8" i="12"/>
  <c r="BP7" i="12"/>
  <c r="AH8" i="12"/>
  <c r="BJ10" i="12"/>
  <c r="BD10" i="12"/>
  <c r="BE10" i="12" s="1"/>
  <c r="BD11" i="12"/>
  <c r="BE11" i="12" s="1"/>
  <c r="BF11" i="12" s="1"/>
  <c r="BG11" i="12" s="1"/>
  <c r="BJ11" i="12"/>
  <c r="BK11" i="12" s="1"/>
  <c r="BL11" i="12" s="1"/>
  <c r="P15" i="12"/>
  <c r="BP15" i="12"/>
  <c r="AE15" i="12" s="1"/>
  <c r="BP16" i="12"/>
  <c r="AH16" i="12" s="1"/>
  <c r="BP30" i="12"/>
  <c r="AH30" i="12" s="1"/>
  <c r="BP34" i="12"/>
  <c r="AH34" i="12" s="1"/>
  <c r="AE34" i="12"/>
  <c r="P11" i="12"/>
  <c r="BP18" i="12"/>
  <c r="AH18" i="12" s="1"/>
  <c r="Z240" i="12"/>
  <c r="AU240" i="12"/>
  <c r="BC6" i="12"/>
  <c r="BC8" i="12"/>
  <c r="AD9" i="12"/>
  <c r="BM9" i="12"/>
  <c r="BN9" i="12" s="1"/>
  <c r="BO9" i="12" s="1"/>
  <c r="BP28" i="12"/>
  <c r="AH28" i="12" s="1"/>
  <c r="AE28" i="12"/>
  <c r="L10" i="12"/>
  <c r="P10" i="12" s="1"/>
  <c r="M240" i="12"/>
  <c r="BC7" i="12"/>
  <c r="BK10" i="12"/>
  <c r="BL10" i="12" s="1"/>
  <c r="BM10" i="12" s="1"/>
  <c r="BN10" i="12" s="1"/>
  <c r="BP12" i="12"/>
  <c r="AH12" i="12" s="1"/>
  <c r="L13" i="12"/>
  <c r="P13" i="12" s="1"/>
  <c r="BH15" i="12"/>
  <c r="X25" i="12"/>
  <c r="L25" i="12"/>
  <c r="P25" i="12" s="1"/>
  <c r="X31" i="12"/>
  <c r="L31" i="12"/>
  <c r="P31" i="12" s="1"/>
  <c r="BP35" i="12"/>
  <c r="AH35" i="12" s="1"/>
  <c r="AE8" i="12"/>
  <c r="P17" i="12"/>
  <c r="X27" i="12"/>
  <c r="L27" i="12"/>
  <c r="N240" i="12"/>
  <c r="AB240" i="12"/>
  <c r="P7" i="12"/>
  <c r="X23" i="12"/>
  <c r="L23" i="12"/>
  <c r="P23" i="12" s="1"/>
  <c r="AP37" i="12"/>
  <c r="AC37" i="12" s="1"/>
  <c r="J240" i="12"/>
  <c r="X6" i="12"/>
  <c r="BP17" i="12"/>
  <c r="AE17" i="12" s="1"/>
  <c r="E240" i="12"/>
  <c r="AD7" i="12"/>
  <c r="X21" i="12"/>
  <c r="L21" i="12"/>
  <c r="G240" i="12"/>
  <c r="L6" i="12"/>
  <c r="P6" i="12" s="1"/>
  <c r="AD6" i="12"/>
  <c r="AQ240" i="12"/>
  <c r="AY240" i="12"/>
  <c r="AP7" i="12"/>
  <c r="BB7" i="12" s="1"/>
  <c r="L8" i="12"/>
  <c r="P8" i="12" s="1"/>
  <c r="BH19" i="12"/>
  <c r="BI19" i="12" s="1"/>
  <c r="P21" i="12"/>
  <c r="BP24" i="12"/>
  <c r="AH24" i="12" s="1"/>
  <c r="AP34" i="12"/>
  <c r="AC34" i="12" s="1"/>
  <c r="BP20" i="12"/>
  <c r="AH20" i="12" s="1"/>
  <c r="H240" i="12"/>
  <c r="CZ240" i="12"/>
  <c r="BP14" i="12"/>
  <c r="AE14" i="12" s="1"/>
  <c r="AH14" i="12"/>
  <c r="X19" i="12"/>
  <c r="L19" i="12"/>
  <c r="P19" i="12" s="1"/>
  <c r="BP22" i="12"/>
  <c r="AH22" i="12" s="1"/>
  <c r="X29" i="12"/>
  <c r="L29" i="12"/>
  <c r="X33" i="12"/>
  <c r="L33" i="12"/>
  <c r="K240" i="12"/>
  <c r="AV240" i="12"/>
  <c r="BD12" i="12"/>
  <c r="BD14" i="12"/>
  <c r="BD16" i="12"/>
  <c r="BD18" i="12"/>
  <c r="BD20" i="12"/>
  <c r="BD22" i="12"/>
  <c r="BE22" i="12" s="1"/>
  <c r="BD24" i="12"/>
  <c r="BE24" i="12" s="1"/>
  <c r="BD28" i="12"/>
  <c r="BE28" i="12" s="1"/>
  <c r="P38" i="12"/>
  <c r="BP43" i="12"/>
  <c r="AE43" i="12" s="1"/>
  <c r="L47" i="12"/>
  <c r="AW240" i="12"/>
  <c r="CX240" i="12"/>
  <c r="L12" i="12"/>
  <c r="P12" i="12" s="1"/>
  <c r="L14" i="12"/>
  <c r="P14" i="12" s="1"/>
  <c r="BI15" i="12"/>
  <c r="L16" i="12"/>
  <c r="P16" i="12" s="1"/>
  <c r="L18" i="12"/>
  <c r="P18" i="12" s="1"/>
  <c r="L20" i="12"/>
  <c r="P20" i="12" s="1"/>
  <c r="L22" i="12"/>
  <c r="P22" i="12" s="1"/>
  <c r="L24" i="12"/>
  <c r="L28" i="12"/>
  <c r="L30" i="12"/>
  <c r="P30" i="12" s="1"/>
  <c r="L32" i="12"/>
  <c r="P32" i="12" s="1"/>
  <c r="BP36" i="12"/>
  <c r="AH36" i="12" s="1"/>
  <c r="P37" i="12"/>
  <c r="BP41" i="12"/>
  <c r="AH41" i="12" s="1"/>
  <c r="P43" i="12"/>
  <c r="L45" i="12"/>
  <c r="P45" i="12" s="1"/>
  <c r="BP57" i="12"/>
  <c r="AH57" i="12" s="1"/>
  <c r="BP63" i="12"/>
  <c r="AE63" i="12" s="1"/>
  <c r="AG10" i="12"/>
  <c r="AG12" i="12"/>
  <c r="BJ13" i="12"/>
  <c r="BK13" i="12" s="1"/>
  <c r="BL13" i="12" s="1"/>
  <c r="BM13" i="12" s="1"/>
  <c r="BN13" i="12" s="1"/>
  <c r="AG14" i="12"/>
  <c r="BJ15" i="12"/>
  <c r="AG16" i="12"/>
  <c r="BJ17" i="12"/>
  <c r="BK17" i="12" s="1"/>
  <c r="BL17" i="12" s="1"/>
  <c r="BM17" i="12" s="1"/>
  <c r="AG18" i="12"/>
  <c r="BJ19" i="12"/>
  <c r="BK19" i="12" s="1"/>
  <c r="AG20" i="12"/>
  <c r="BJ21" i="12"/>
  <c r="BK21" i="12" s="1"/>
  <c r="BL21" i="12" s="1"/>
  <c r="BM21" i="12" s="1"/>
  <c r="BN21" i="12" s="1"/>
  <c r="AG22" i="12"/>
  <c r="BJ23" i="12"/>
  <c r="AG24" i="12"/>
  <c r="AG28" i="12"/>
  <c r="BP37" i="12"/>
  <c r="AH37" i="12"/>
  <c r="AE37" i="12"/>
  <c r="BP38" i="12"/>
  <c r="AH38" i="12" s="1"/>
  <c r="BP39" i="12"/>
  <c r="AH39" i="12" s="1"/>
  <c r="P41" i="12"/>
  <c r="AP43" i="12"/>
  <c r="BB43" i="12" s="1"/>
  <c r="AF43" i="12"/>
  <c r="BP55" i="12"/>
  <c r="AE55" i="12" s="1"/>
  <c r="P57" i="12"/>
  <c r="L61" i="12"/>
  <c r="P61" i="12" s="1"/>
  <c r="X61" i="12"/>
  <c r="BK15" i="12"/>
  <c r="BK23" i="12"/>
  <c r="BC25" i="12"/>
  <c r="AD27" i="12"/>
  <c r="BC27" i="12"/>
  <c r="BC29" i="12"/>
  <c r="BC31" i="12"/>
  <c r="AG31" i="12" s="1"/>
  <c r="L35" i="12"/>
  <c r="P35" i="12" s="1"/>
  <c r="AP41" i="12"/>
  <c r="BB41" i="12" s="1"/>
  <c r="AF41" i="12"/>
  <c r="BP53" i="12"/>
  <c r="AH53" i="12" s="1"/>
  <c r="AP57" i="12"/>
  <c r="BB57" i="12" s="1"/>
  <c r="BH60" i="12"/>
  <c r="BD13" i="12"/>
  <c r="BE13" i="12" s="1"/>
  <c r="BF13" i="12" s="1"/>
  <c r="BG13" i="12" s="1"/>
  <c r="BL15" i="12"/>
  <c r="BM15" i="12" s="1"/>
  <c r="BD21" i="12"/>
  <c r="BE21" i="12" s="1"/>
  <c r="BF21" i="12" s="1"/>
  <c r="BG21" i="12" s="1"/>
  <c r="BD23" i="12"/>
  <c r="BE23" i="12" s="1"/>
  <c r="BF23" i="12" s="1"/>
  <c r="BG23" i="12" s="1"/>
  <c r="BL23" i="12"/>
  <c r="BM23" i="12" s="1"/>
  <c r="BN23" i="12" s="1"/>
  <c r="P34" i="12"/>
  <c r="BC34" i="12"/>
  <c r="AG34" i="12" s="1"/>
  <c r="BC35" i="12"/>
  <c r="AD35" i="12" s="1"/>
  <c r="AP36" i="12"/>
  <c r="AF36" i="12" s="1"/>
  <c r="L39" i="12"/>
  <c r="P39" i="12" s="1"/>
  <c r="BP51" i="12"/>
  <c r="AH51" i="12" s="1"/>
  <c r="L55" i="12"/>
  <c r="P55" i="12" s="1"/>
  <c r="AP38" i="12"/>
  <c r="AF38" i="12" s="1"/>
  <c r="BP49" i="12"/>
  <c r="AH49" i="12" s="1"/>
  <c r="P51" i="12"/>
  <c r="L53" i="12"/>
  <c r="BP59" i="12"/>
  <c r="AE59" i="12" s="1"/>
  <c r="AG9" i="12"/>
  <c r="AG11" i="12"/>
  <c r="BJ12" i="12"/>
  <c r="BK12" i="12" s="1"/>
  <c r="BL12" i="12" s="1"/>
  <c r="BM12" i="12" s="1"/>
  <c r="BN12" i="12" s="1"/>
  <c r="AG13" i="12"/>
  <c r="BJ14" i="12"/>
  <c r="AG15" i="12"/>
  <c r="BJ16" i="12"/>
  <c r="BK16" i="12" s="1"/>
  <c r="BL16" i="12" s="1"/>
  <c r="BM16" i="12" s="1"/>
  <c r="BN16" i="12" s="1"/>
  <c r="BO16" i="12" s="1"/>
  <c r="AG17" i="12"/>
  <c r="BJ18" i="12"/>
  <c r="BK18" i="12" s="1"/>
  <c r="AG19" i="12"/>
  <c r="BJ20" i="12"/>
  <c r="BK20" i="12" s="1"/>
  <c r="BL20" i="12" s="1"/>
  <c r="BM20" i="12" s="1"/>
  <c r="BN20" i="12" s="1"/>
  <c r="AG21" i="12"/>
  <c r="BJ22" i="12"/>
  <c r="BK22" i="12" s="1"/>
  <c r="AG23" i="12"/>
  <c r="BJ24" i="12"/>
  <c r="BK24" i="12" s="1"/>
  <c r="BL24" i="12" s="1"/>
  <c r="BM24" i="12" s="1"/>
  <c r="BN24" i="12" s="1"/>
  <c r="AG27" i="12"/>
  <c r="BJ28" i="12"/>
  <c r="BK28" i="12" s="1"/>
  <c r="BL28" i="12" s="1"/>
  <c r="BM28" i="12" s="1"/>
  <c r="BN28" i="12" s="1"/>
  <c r="AG29" i="12"/>
  <c r="BC33" i="12"/>
  <c r="AG33" i="12" s="1"/>
  <c r="BP47" i="12"/>
  <c r="AH47" i="12"/>
  <c r="AE47" i="12"/>
  <c r="AP51" i="12"/>
  <c r="BB51" i="12" s="1"/>
  <c r="BE58" i="12"/>
  <c r="BC30" i="12"/>
  <c r="BC32" i="12"/>
  <c r="BP45" i="12"/>
  <c r="AH45" i="12" s="1"/>
  <c r="P47" i="12"/>
  <c r="AP49" i="12"/>
  <c r="BB49" i="12" s="1"/>
  <c r="X58" i="12"/>
  <c r="BC37" i="12"/>
  <c r="AG37" i="12" s="1"/>
  <c r="BC39" i="12"/>
  <c r="AG39" i="12" s="1"/>
  <c r="AD41" i="12"/>
  <c r="BC41" i="12"/>
  <c r="AG41" i="12" s="1"/>
  <c r="BC43" i="12"/>
  <c r="AG43" i="12" s="1"/>
  <c r="BC45" i="12"/>
  <c r="AG45" i="12" s="1"/>
  <c r="BC47" i="12"/>
  <c r="BC49" i="12"/>
  <c r="AD49" i="12" s="1"/>
  <c r="BC51" i="12"/>
  <c r="AG51" i="12" s="1"/>
  <c r="BC53" i="12"/>
  <c r="BC55" i="12"/>
  <c r="AG55" i="12" s="1"/>
  <c r="AD58" i="12"/>
  <c r="L60" i="12"/>
  <c r="P60" i="12" s="1"/>
  <c r="BC61" i="12"/>
  <c r="AG61" i="12" s="1"/>
  <c r="BL62" i="12"/>
  <c r="BD62" i="12"/>
  <c r="BE62" i="12" s="1"/>
  <c r="X65" i="12"/>
  <c r="L65" i="12"/>
  <c r="BP68" i="12"/>
  <c r="AE68" i="12" s="1"/>
  <c r="AH68" i="12"/>
  <c r="X75" i="12"/>
  <c r="L75" i="12"/>
  <c r="BP40" i="12"/>
  <c r="AE40" i="12" s="1"/>
  <c r="BP42" i="12"/>
  <c r="BP44" i="12"/>
  <c r="AH44" i="12" s="1"/>
  <c r="BP48" i="12"/>
  <c r="AH48" i="12" s="1"/>
  <c r="BP52" i="12"/>
  <c r="AH52" i="12" s="1"/>
  <c r="BP54" i="12"/>
  <c r="AH54" i="12" s="1"/>
  <c r="BP56" i="12"/>
  <c r="AE56" i="12" s="1"/>
  <c r="BJ58" i="12"/>
  <c r="AD60" i="12"/>
  <c r="BP64" i="12"/>
  <c r="AH64" i="12"/>
  <c r="BP66" i="12"/>
  <c r="AH66" i="12" s="1"/>
  <c r="AE76" i="12"/>
  <c r="BP76" i="12"/>
  <c r="AH76" i="12" s="1"/>
  <c r="BP80" i="12"/>
  <c r="AE80" i="12" s="1"/>
  <c r="BJ60" i="12"/>
  <c r="BK60" i="12" s="1"/>
  <c r="BL60" i="12" s="1"/>
  <c r="BM60" i="12" s="1"/>
  <c r="X73" i="12"/>
  <c r="L73" i="12"/>
  <c r="P73" i="12" s="1"/>
  <c r="L84" i="12"/>
  <c r="X84" i="12"/>
  <c r="AC40" i="12"/>
  <c r="BB40" i="12"/>
  <c r="AC42" i="12"/>
  <c r="BB42" i="12"/>
  <c r="AC46" i="12"/>
  <c r="BB46" i="12"/>
  <c r="AC48" i="12"/>
  <c r="BB48" i="12"/>
  <c r="AC52" i="12"/>
  <c r="BB52" i="12"/>
  <c r="BB54" i="12"/>
  <c r="AC56" i="12"/>
  <c r="BB56" i="12"/>
  <c r="X60" i="12"/>
  <c r="BP74" i="12"/>
  <c r="AH74" i="12" s="1"/>
  <c r="X83" i="12"/>
  <c r="BH83" i="12"/>
  <c r="BC36" i="12"/>
  <c r="AG36" i="12" s="1"/>
  <c r="BC38" i="12"/>
  <c r="BC40" i="12"/>
  <c r="AD40" i="12" s="1"/>
  <c r="BC42" i="12"/>
  <c r="AD42" i="12" s="1"/>
  <c r="BC44" i="12"/>
  <c r="AD44" i="12" s="1"/>
  <c r="BC46" i="12"/>
  <c r="AG46" i="12" s="1"/>
  <c r="BC48" i="12"/>
  <c r="AD48" i="12" s="1"/>
  <c r="BC52" i="12"/>
  <c r="AD52" i="12" s="1"/>
  <c r="BC54" i="12"/>
  <c r="BC56" i="12"/>
  <c r="AD56" i="12" s="1"/>
  <c r="BC57" i="12"/>
  <c r="AD57" i="12" s="1"/>
  <c r="L59" i="12"/>
  <c r="BP62" i="12"/>
  <c r="X71" i="12"/>
  <c r="L71" i="12"/>
  <c r="X79" i="12"/>
  <c r="L79" i="12"/>
  <c r="P79" i="12" s="1"/>
  <c r="AE44" i="12"/>
  <c r="AE54" i="12"/>
  <c r="BC59" i="12"/>
  <c r="P71" i="12"/>
  <c r="BP72" i="12"/>
  <c r="AE72" i="12" s="1"/>
  <c r="BI81" i="12"/>
  <c r="AF40" i="12"/>
  <c r="AF42" i="12"/>
  <c r="AF46" i="12"/>
  <c r="AF48" i="12"/>
  <c r="AF52" i="12"/>
  <c r="AF56" i="12"/>
  <c r="BC63" i="12"/>
  <c r="AD63" i="12" s="1"/>
  <c r="X69" i="12"/>
  <c r="L69" i="12"/>
  <c r="X77" i="12"/>
  <c r="L77" i="12"/>
  <c r="X81" i="12"/>
  <c r="BP82" i="12"/>
  <c r="AH82" i="12" s="1"/>
  <c r="AE82" i="12"/>
  <c r="BP91" i="12"/>
  <c r="AE91" i="12" s="1"/>
  <c r="AG48" i="12"/>
  <c r="L58" i="12"/>
  <c r="P58" i="12" s="1"/>
  <c r="X67" i="12"/>
  <c r="L67" i="12"/>
  <c r="P69" i="12"/>
  <c r="BP70" i="12"/>
  <c r="AH70" i="12" s="1"/>
  <c r="BP78" i="12"/>
  <c r="AH78" i="12" s="1"/>
  <c r="BP85" i="12"/>
  <c r="X86" i="12"/>
  <c r="L86" i="12"/>
  <c r="P86" i="12" s="1"/>
  <c r="X90" i="12"/>
  <c r="L90" i="12"/>
  <c r="P90" i="12" s="1"/>
  <c r="L62" i="12"/>
  <c r="BM62" i="12"/>
  <c r="BN62" i="12" s="1"/>
  <c r="L64" i="12"/>
  <c r="P64" i="12" s="1"/>
  <c r="L66" i="12"/>
  <c r="L68" i="12"/>
  <c r="P68" i="12" s="1"/>
  <c r="L70" i="12"/>
  <c r="P70" i="12" s="1"/>
  <c r="L72" i="12"/>
  <c r="P72" i="12" s="1"/>
  <c r="L74" i="12"/>
  <c r="L76" i="12"/>
  <c r="P76" i="12" s="1"/>
  <c r="L78" i="12"/>
  <c r="P78" i="12" s="1"/>
  <c r="BJ81" i="12"/>
  <c r="AD83" i="12"/>
  <c r="BI83" i="12"/>
  <c r="L85" i="12"/>
  <c r="P85" i="12" s="1"/>
  <c r="AD87" i="12"/>
  <c r="BD90" i="12"/>
  <c r="BE90" i="12" s="1"/>
  <c r="BF90" i="12" s="1"/>
  <c r="BG90" i="12" s="1"/>
  <c r="BJ90" i="12"/>
  <c r="BP94" i="12"/>
  <c r="AE94" i="12" s="1"/>
  <c r="BP104" i="12"/>
  <c r="AH104" i="12" s="1"/>
  <c r="AP108" i="12"/>
  <c r="BB108" i="12" s="1"/>
  <c r="AG58" i="12"/>
  <c r="AG60" i="12"/>
  <c r="AG62" i="12"/>
  <c r="AG64" i="12"/>
  <c r="AG66" i="12"/>
  <c r="AG68" i="12"/>
  <c r="AG70" i="12"/>
  <c r="AG72" i="12"/>
  <c r="AG74" i="12"/>
  <c r="AG76" i="12"/>
  <c r="AG78" i="12"/>
  <c r="BK81" i="12"/>
  <c r="BL81" i="12" s="1"/>
  <c r="BM81" i="12" s="1"/>
  <c r="BJ83" i="12"/>
  <c r="BL85" i="12"/>
  <c r="BM85" i="12" s="1"/>
  <c r="BD85" i="12"/>
  <c r="BP101" i="12"/>
  <c r="AH101" i="12" s="1"/>
  <c r="AP102" i="12"/>
  <c r="BC65" i="12"/>
  <c r="AD65" i="12" s="1"/>
  <c r="BC67" i="12"/>
  <c r="AG67" i="12" s="1"/>
  <c r="BC69" i="12"/>
  <c r="AG69" i="12" s="1"/>
  <c r="BC71" i="12"/>
  <c r="BC73" i="12"/>
  <c r="AD73" i="12" s="1"/>
  <c r="BC75" i="12"/>
  <c r="BC77" i="12"/>
  <c r="AG77" i="12" s="1"/>
  <c r="BC79" i="12"/>
  <c r="L80" i="12"/>
  <c r="BP88" i="12"/>
  <c r="BD91" i="12"/>
  <c r="BE91" i="12" s="1"/>
  <c r="BJ91" i="12"/>
  <c r="BK91" i="12" s="1"/>
  <c r="BL91" i="12" s="1"/>
  <c r="BM91" i="12" s="1"/>
  <c r="BN91" i="12" s="1"/>
  <c r="BP99" i="12"/>
  <c r="BC80" i="12"/>
  <c r="AG80" i="12" s="1"/>
  <c r="L82" i="12"/>
  <c r="P82" i="12" s="1"/>
  <c r="X89" i="12"/>
  <c r="X92" i="12"/>
  <c r="L92" i="12"/>
  <c r="P92" i="12" s="1"/>
  <c r="BD92" i="12"/>
  <c r="BJ92" i="12"/>
  <c r="BK92" i="12" s="1"/>
  <c r="BL92" i="12" s="1"/>
  <c r="BM92" i="12" s="1"/>
  <c r="BN92" i="12" s="1"/>
  <c r="BO92" i="12" s="1"/>
  <c r="BP97" i="12"/>
  <c r="AH97" i="12" s="1"/>
  <c r="BP102" i="12"/>
  <c r="AE102" i="12" s="1"/>
  <c r="BC82" i="12"/>
  <c r="AG82" i="12" s="1"/>
  <c r="AD91" i="12"/>
  <c r="BP95" i="12"/>
  <c r="AG73" i="12"/>
  <c r="AG75" i="12"/>
  <c r="AG79" i="12"/>
  <c r="BC84" i="12"/>
  <c r="BP87" i="12"/>
  <c r="BD89" i="12"/>
  <c r="BJ89" i="12"/>
  <c r="BK89" i="12" s="1"/>
  <c r="BL89" i="12" s="1"/>
  <c r="BM89" i="12" s="1"/>
  <c r="BN89" i="12" s="1"/>
  <c r="BP100" i="12"/>
  <c r="BP124" i="12"/>
  <c r="AE124" i="12" s="1"/>
  <c r="BK64" i="12"/>
  <c r="BL64" i="12" s="1"/>
  <c r="BK66" i="12"/>
  <c r="BL66" i="12" s="1"/>
  <c r="BM66" i="12" s="1"/>
  <c r="BN66" i="12" s="1"/>
  <c r="BK68" i="12"/>
  <c r="BK70" i="12"/>
  <c r="BL70" i="12" s="1"/>
  <c r="BM70" i="12" s="1"/>
  <c r="BN70" i="12" s="1"/>
  <c r="BK72" i="12"/>
  <c r="BK74" i="12"/>
  <c r="BK76" i="12"/>
  <c r="BK78" i="12"/>
  <c r="BL78" i="12" s="1"/>
  <c r="BM78" i="12" s="1"/>
  <c r="BN78" i="12" s="1"/>
  <c r="L81" i="12"/>
  <c r="P81" i="12" s="1"/>
  <c r="BD86" i="12"/>
  <c r="BJ86" i="12"/>
  <c r="AD89" i="12"/>
  <c r="BP98" i="12"/>
  <c r="AE98" i="12" s="1"/>
  <c r="AP104" i="12"/>
  <c r="BB104" i="12" s="1"/>
  <c r="AP110" i="12"/>
  <c r="AC110" i="12" s="1"/>
  <c r="BD64" i="12"/>
  <c r="BD66" i="12"/>
  <c r="BD68" i="12"/>
  <c r="BD70" i="12"/>
  <c r="BD72" i="12"/>
  <c r="BD74" i="12"/>
  <c r="BD76" i="12"/>
  <c r="BD78" i="12"/>
  <c r="AD81" i="12"/>
  <c r="AD82" i="12"/>
  <c r="L83" i="12"/>
  <c r="BD87" i="12"/>
  <c r="BE87" i="12" s="1"/>
  <c r="BJ87" i="12"/>
  <c r="BK87" i="12" s="1"/>
  <c r="BL87" i="12" s="1"/>
  <c r="BM87" i="12" s="1"/>
  <c r="BN87" i="12" s="1"/>
  <c r="BD88" i="12"/>
  <c r="BJ88" i="12"/>
  <c r="BP96" i="12"/>
  <c r="AE96" i="12" s="1"/>
  <c r="L87" i="12"/>
  <c r="P87" i="12" s="1"/>
  <c r="L89" i="12"/>
  <c r="L91" i="12"/>
  <c r="P91" i="12" s="1"/>
  <c r="L95" i="12"/>
  <c r="L97" i="12"/>
  <c r="P97" i="12" s="1"/>
  <c r="L99" i="12"/>
  <c r="P99" i="12" s="1"/>
  <c r="L101" i="12"/>
  <c r="P101" i="12" s="1"/>
  <c r="BP127" i="12"/>
  <c r="AH127" i="12" s="1"/>
  <c r="AG81" i="12"/>
  <c r="AG83" i="12"/>
  <c r="AG85" i="12"/>
  <c r="AG87" i="12"/>
  <c r="AG89" i="12"/>
  <c r="AG91" i="12"/>
  <c r="BJ94" i="12"/>
  <c r="AG95" i="12"/>
  <c r="BJ96" i="12"/>
  <c r="BK96" i="12" s="1"/>
  <c r="BL96" i="12" s="1"/>
  <c r="BM96" i="12" s="1"/>
  <c r="BN96" i="12" s="1"/>
  <c r="AG97" i="12"/>
  <c r="BJ98" i="12"/>
  <c r="BK98" i="12" s="1"/>
  <c r="BL98" i="12" s="1"/>
  <c r="AG99" i="12"/>
  <c r="BJ100" i="12"/>
  <c r="BC101" i="12"/>
  <c r="AG101" i="12" s="1"/>
  <c r="X103" i="12"/>
  <c r="X105" i="12"/>
  <c r="BP106" i="12"/>
  <c r="AH106" i="12"/>
  <c r="AP106" i="12"/>
  <c r="AF106" i="12" s="1"/>
  <c r="X108" i="12"/>
  <c r="P110" i="12"/>
  <c r="BP111" i="12"/>
  <c r="AH111" i="12" s="1"/>
  <c r="BP113" i="12"/>
  <c r="AP114" i="12"/>
  <c r="AF114" i="12" s="1"/>
  <c r="BP115" i="12"/>
  <c r="AE115" i="12" s="1"/>
  <c r="AH115" i="12"/>
  <c r="AP116" i="12"/>
  <c r="BB116" i="12" s="1"/>
  <c r="BP117" i="12"/>
  <c r="AH117" i="12" s="1"/>
  <c r="BP119" i="12"/>
  <c r="AH119" i="12" s="1"/>
  <c r="AP120" i="12"/>
  <c r="BB120" i="12"/>
  <c r="BP121" i="12"/>
  <c r="BD94" i="12"/>
  <c r="BE94" i="12" s="1"/>
  <c r="BF94" i="12" s="1"/>
  <c r="BG94" i="12" s="1"/>
  <c r="BD96" i="12"/>
  <c r="BD98" i="12"/>
  <c r="BD100" i="12"/>
  <c r="L103" i="12"/>
  <c r="L105" i="12"/>
  <c r="P105" i="12" s="1"/>
  <c r="BN106" i="12"/>
  <c r="BO106" i="12" s="1"/>
  <c r="BI106" i="12"/>
  <c r="L124" i="12"/>
  <c r="P124" i="12" s="1"/>
  <c r="BP126" i="12"/>
  <c r="L94" i="12"/>
  <c r="P94" i="12" s="1"/>
  <c r="L96" i="12"/>
  <c r="L98" i="12"/>
  <c r="L100" i="12"/>
  <c r="P100" i="12" s="1"/>
  <c r="P102" i="12"/>
  <c r="BC102" i="12"/>
  <c r="AD102" i="12" s="1"/>
  <c r="BC103" i="12"/>
  <c r="AG103" i="12" s="1"/>
  <c r="P104" i="12"/>
  <c r="BC104" i="12"/>
  <c r="AG104" i="12" s="1"/>
  <c r="BC105" i="12"/>
  <c r="AG105" i="12" s="1"/>
  <c r="BP110" i="12"/>
  <c r="AH110" i="12" s="1"/>
  <c r="BC125" i="12"/>
  <c r="AD125" i="12" s="1"/>
  <c r="AG88" i="12"/>
  <c r="AG90" i="12"/>
  <c r="AG92" i="12"/>
  <c r="AG94" i="12"/>
  <c r="BJ95" i="12"/>
  <c r="BK95" i="12" s="1"/>
  <c r="BL95" i="12" s="1"/>
  <c r="BM95" i="12" s="1"/>
  <c r="BN95" i="12" s="1"/>
  <c r="AG96" i="12"/>
  <c r="BJ97" i="12"/>
  <c r="BK97" i="12" s="1"/>
  <c r="BL97" i="12" s="1"/>
  <c r="BM97" i="12" s="1"/>
  <c r="BN97" i="12" s="1"/>
  <c r="AG98" i="12"/>
  <c r="BJ99" i="12"/>
  <c r="AG100" i="12"/>
  <c r="P106" i="12"/>
  <c r="P114" i="12"/>
  <c r="P116" i="12"/>
  <c r="P120" i="12"/>
  <c r="BC126" i="12"/>
  <c r="AG126" i="12" s="1"/>
  <c r="BK99" i="12"/>
  <c r="BL99" i="12" s="1"/>
  <c r="BM99" i="12" s="1"/>
  <c r="BN99" i="12" s="1"/>
  <c r="BD108" i="12"/>
  <c r="BE108" i="12" s="1"/>
  <c r="BJ108" i="12"/>
  <c r="BK108" i="12" s="1"/>
  <c r="AE114" i="12"/>
  <c r="BP114" i="12"/>
  <c r="BP116" i="12"/>
  <c r="AE116" i="12" s="1"/>
  <c r="BP120" i="12"/>
  <c r="AH120" i="12" s="1"/>
  <c r="BP122" i="12"/>
  <c r="BP129" i="12"/>
  <c r="AH129" i="12" s="1"/>
  <c r="BP132" i="12"/>
  <c r="AH132" i="12" s="1"/>
  <c r="BP144" i="12"/>
  <c r="AH144" i="12" s="1"/>
  <c r="BP148" i="12"/>
  <c r="AE148" i="12" s="1"/>
  <c r="BD95" i="12"/>
  <c r="BD97" i="12"/>
  <c r="BD99" i="12"/>
  <c r="P108" i="12"/>
  <c r="AD108" i="12"/>
  <c r="AE123" i="12"/>
  <c r="BP123" i="12"/>
  <c r="BC109" i="12"/>
  <c r="AD109" i="12" s="1"/>
  <c r="BC111" i="12"/>
  <c r="BC113" i="12"/>
  <c r="BC115" i="12"/>
  <c r="AG115" i="12" s="1"/>
  <c r="AD117" i="12"/>
  <c r="BC117" i="12"/>
  <c r="BC119" i="12"/>
  <c r="AG119" i="12" s="1"/>
  <c r="BC121" i="12"/>
  <c r="BP130" i="12"/>
  <c r="AH130" i="12" s="1"/>
  <c r="BP135" i="12"/>
  <c r="AH135" i="12" s="1"/>
  <c r="BP138" i="12"/>
  <c r="AH138" i="12" s="1"/>
  <c r="BP141" i="12"/>
  <c r="AH141" i="12" s="1"/>
  <c r="BP145" i="12"/>
  <c r="AE145" i="12" s="1"/>
  <c r="AP146" i="12"/>
  <c r="AF146" i="12" s="1"/>
  <c r="AE149" i="12"/>
  <c r="BP149" i="12"/>
  <c r="BC123" i="12"/>
  <c r="X125" i="12"/>
  <c r="AP145" i="12"/>
  <c r="AC145" i="12" s="1"/>
  <c r="L109" i="12"/>
  <c r="P109" i="12" s="1"/>
  <c r="L111" i="12"/>
  <c r="P111" i="12" s="1"/>
  <c r="L113" i="12"/>
  <c r="P113" i="12" s="1"/>
  <c r="L115" i="12"/>
  <c r="L117" i="12"/>
  <c r="L119" i="12"/>
  <c r="P119" i="12" s="1"/>
  <c r="L121" i="12"/>
  <c r="P121" i="12" s="1"/>
  <c r="BC122" i="12"/>
  <c r="L125" i="12"/>
  <c r="BP133" i="12"/>
  <c r="AH133" i="12" s="1"/>
  <c r="BP136" i="12"/>
  <c r="AH136" i="12" s="1"/>
  <c r="BP142" i="12"/>
  <c r="AH142" i="12" s="1"/>
  <c r="BP146" i="12"/>
  <c r="AH146" i="12" s="1"/>
  <c r="AP150" i="12"/>
  <c r="AF150" i="12" s="1"/>
  <c r="BJ110" i="12"/>
  <c r="BK110" i="12" s="1"/>
  <c r="BL110" i="12" s="1"/>
  <c r="BM110" i="12" s="1"/>
  <c r="BN110" i="12" s="1"/>
  <c r="AG111" i="12"/>
  <c r="AG113" i="12"/>
  <c r="BJ114" i="12"/>
  <c r="BJ116" i="12"/>
  <c r="AG117" i="12"/>
  <c r="BJ120" i="12"/>
  <c r="BK120" i="12" s="1"/>
  <c r="BL120" i="12" s="1"/>
  <c r="BM120" i="12" s="1"/>
  <c r="BN120" i="12" s="1"/>
  <c r="BP139" i="12"/>
  <c r="AH139" i="12" s="1"/>
  <c r="P144" i="12"/>
  <c r="BK116" i="12"/>
  <c r="BL116" i="12" s="1"/>
  <c r="BM116" i="12" s="1"/>
  <c r="BN116" i="12" s="1"/>
  <c r="BD128" i="12"/>
  <c r="BE128" i="12" s="1"/>
  <c r="BF128" i="12" s="1"/>
  <c r="BJ128" i="12"/>
  <c r="BP131" i="12"/>
  <c r="AH131" i="12" s="1"/>
  <c r="BP134" i="12"/>
  <c r="AH134" i="12" s="1"/>
  <c r="BP143" i="12"/>
  <c r="AH143" i="12" s="1"/>
  <c r="BP147" i="12"/>
  <c r="AH147" i="12" s="1"/>
  <c r="AP148" i="12"/>
  <c r="AF148" i="12" s="1"/>
  <c r="BD110" i="12"/>
  <c r="BD114" i="12"/>
  <c r="BE114" i="12" s="1"/>
  <c r="BD116" i="12"/>
  <c r="BE116" i="12" s="1"/>
  <c r="BF116" i="12" s="1"/>
  <c r="BD120" i="12"/>
  <c r="BE120" i="12" s="1"/>
  <c r="L123" i="12"/>
  <c r="P123" i="12" s="1"/>
  <c r="L126" i="12"/>
  <c r="P126" i="12" s="1"/>
  <c r="X128" i="12"/>
  <c r="L128" i="12"/>
  <c r="P128" i="12" s="1"/>
  <c r="BK128" i="12"/>
  <c r="BL128" i="12" s="1"/>
  <c r="BM128" i="12" s="1"/>
  <c r="BN128" i="12" s="1"/>
  <c r="BP140" i="12"/>
  <c r="AH140" i="12" s="1"/>
  <c r="AP144" i="12"/>
  <c r="AF144" i="12" s="1"/>
  <c r="AC144" i="12"/>
  <c r="AP147" i="12"/>
  <c r="BB147" i="12" s="1"/>
  <c r="AG106" i="12"/>
  <c r="AG108" i="12"/>
  <c r="AG110" i="12"/>
  <c r="AG114" i="12"/>
  <c r="AG116" i="12"/>
  <c r="AG120" i="12"/>
  <c r="AD128" i="12"/>
  <c r="P137" i="12"/>
  <c r="L149" i="12"/>
  <c r="P149" i="12" s="1"/>
  <c r="BJ150" i="12"/>
  <c r="BK150" i="12" s="1"/>
  <c r="BL150" i="12" s="1"/>
  <c r="BM150" i="12" s="1"/>
  <c r="P156" i="12"/>
  <c r="AP158" i="12"/>
  <c r="AC158" i="12" s="1"/>
  <c r="L127" i="12"/>
  <c r="L129" i="12"/>
  <c r="P129" i="12" s="1"/>
  <c r="L131" i="12"/>
  <c r="P131" i="12" s="1"/>
  <c r="L133" i="12"/>
  <c r="P133" i="12" s="1"/>
  <c r="L135" i="12"/>
  <c r="P135" i="12" s="1"/>
  <c r="L137" i="12"/>
  <c r="L139" i="12"/>
  <c r="P139" i="12" s="1"/>
  <c r="L141" i="12"/>
  <c r="L143" i="12"/>
  <c r="BC145" i="12"/>
  <c r="AD145" i="12" s="1"/>
  <c r="P146" i="12"/>
  <c r="BC146" i="12"/>
  <c r="BC147" i="12"/>
  <c r="AD147" i="12" s="1"/>
  <c r="P148" i="12"/>
  <c r="BC148" i="12"/>
  <c r="BC149" i="12"/>
  <c r="AD149" i="12" s="1"/>
  <c r="BD150" i="12"/>
  <c r="BP155" i="12"/>
  <c r="AH155" i="12" s="1"/>
  <c r="BP158" i="12"/>
  <c r="BB159" i="12"/>
  <c r="AC159" i="12"/>
  <c r="AP159" i="12"/>
  <c r="AF159" i="12" s="1"/>
  <c r="BJ130" i="12"/>
  <c r="BK130" i="12" s="1"/>
  <c r="BL130" i="12" s="1"/>
  <c r="BM130" i="12" s="1"/>
  <c r="BN130" i="12" s="1"/>
  <c r="BJ132" i="12"/>
  <c r="BJ134" i="12"/>
  <c r="BK134" i="12" s="1"/>
  <c r="BL134" i="12" s="1"/>
  <c r="BM134" i="12" s="1"/>
  <c r="BN134" i="12" s="1"/>
  <c r="BJ136" i="12"/>
  <c r="AC138" i="12"/>
  <c r="BB138" i="12"/>
  <c r="AC140" i="12"/>
  <c r="BB140" i="12"/>
  <c r="BD152" i="12"/>
  <c r="BE152" i="12" s="1"/>
  <c r="BJ152" i="12"/>
  <c r="BK152" i="12" s="1"/>
  <c r="BL152" i="12" s="1"/>
  <c r="BM152" i="12" s="1"/>
  <c r="BN152" i="12" s="1"/>
  <c r="P154" i="12"/>
  <c r="AP156" i="12"/>
  <c r="AC156" i="12" s="1"/>
  <c r="BK136" i="12"/>
  <c r="BL136" i="12" s="1"/>
  <c r="BM136" i="12" s="1"/>
  <c r="BN136" i="12" s="1"/>
  <c r="BC138" i="12"/>
  <c r="AG138" i="12" s="1"/>
  <c r="BC140" i="12"/>
  <c r="BC142" i="12"/>
  <c r="AG142" i="12" s="1"/>
  <c r="BC144" i="12"/>
  <c r="P145" i="12"/>
  <c r="P147" i="12"/>
  <c r="X150" i="12"/>
  <c r="X152" i="12"/>
  <c r="L152" i="12"/>
  <c r="P152" i="12" s="1"/>
  <c r="BP153" i="12"/>
  <c r="AH153" i="12" s="1"/>
  <c r="BP156" i="12"/>
  <c r="AH156" i="12" s="1"/>
  <c r="BD130" i="12"/>
  <c r="BD132" i="12"/>
  <c r="BD134" i="12"/>
  <c r="BD136" i="12"/>
  <c r="BE136" i="12" s="1"/>
  <c r="BF136" i="12" s="1"/>
  <c r="AP154" i="12"/>
  <c r="AF154" i="12" s="1"/>
  <c r="BP163" i="12"/>
  <c r="AE163" i="12" s="1"/>
  <c r="L130" i="12"/>
  <c r="P130" i="12" s="1"/>
  <c r="L132" i="12"/>
  <c r="L134" i="12"/>
  <c r="P134" i="12" s="1"/>
  <c r="L136" i="12"/>
  <c r="AF138" i="12"/>
  <c r="AF140" i="12"/>
  <c r="L142" i="12"/>
  <c r="X151" i="12"/>
  <c r="AD152" i="12"/>
  <c r="BP154" i="12"/>
  <c r="BM160" i="12"/>
  <c r="BN160" i="12" s="1"/>
  <c r="AG128" i="12"/>
  <c r="AG130" i="12"/>
  <c r="AG132" i="12"/>
  <c r="AG134" i="12"/>
  <c r="AG136" i="12"/>
  <c r="P161" i="12"/>
  <c r="AP163" i="12"/>
  <c r="BB163" i="12" s="1"/>
  <c r="BC127" i="12"/>
  <c r="BC129" i="12"/>
  <c r="BC131" i="12"/>
  <c r="AG131" i="12" s="1"/>
  <c r="BC133" i="12"/>
  <c r="BC135" i="12"/>
  <c r="BC137" i="12"/>
  <c r="BC139" i="12"/>
  <c r="BC141" i="12"/>
  <c r="BC143" i="12"/>
  <c r="BP157" i="12"/>
  <c r="AH157" i="12" s="1"/>
  <c r="AP161" i="12"/>
  <c r="BB161" i="12" s="1"/>
  <c r="BB162" i="12"/>
  <c r="AP162" i="12"/>
  <c r="AC162" i="12" s="1"/>
  <c r="AF162" i="12"/>
  <c r="BC151" i="12"/>
  <c r="AG151" i="12" s="1"/>
  <c r="BC153" i="12"/>
  <c r="BC155" i="12"/>
  <c r="AG155" i="12" s="1"/>
  <c r="BC157" i="12"/>
  <c r="AG157" i="12" s="1"/>
  <c r="BD160" i="12"/>
  <c r="BP160" i="12"/>
  <c r="AE160" i="12" s="1"/>
  <c r="BP161" i="12"/>
  <c r="AE161" i="12" s="1"/>
  <c r="AP164" i="12"/>
  <c r="AF164" i="12" s="1"/>
  <c r="Q159" i="12"/>
  <c r="Q240" i="12" s="1"/>
  <c r="AC160" i="12"/>
  <c r="L151" i="12"/>
  <c r="P151" i="12" s="1"/>
  <c r="L153" i="12"/>
  <c r="L155" i="12"/>
  <c r="L157" i="12"/>
  <c r="P157" i="12" s="1"/>
  <c r="BJ158" i="12"/>
  <c r="BP179" i="12"/>
  <c r="AH179" i="12" s="1"/>
  <c r="AG153" i="12"/>
  <c r="BJ154" i="12"/>
  <c r="BK154" i="12" s="1"/>
  <c r="BL154" i="12" s="1"/>
  <c r="BJ156" i="12"/>
  <c r="BK156" i="12" s="1"/>
  <c r="BL156" i="12" s="1"/>
  <c r="BM156" i="12" s="1"/>
  <c r="BN156" i="12" s="1"/>
  <c r="BD162" i="12"/>
  <c r="BE162" i="12" s="1"/>
  <c r="BJ162" i="12"/>
  <c r="BK162" i="12" s="1"/>
  <c r="BL162" i="12" s="1"/>
  <c r="BM162" i="12" s="1"/>
  <c r="BN162" i="12" s="1"/>
  <c r="P174" i="12"/>
  <c r="P176" i="12"/>
  <c r="AH160" i="12"/>
  <c r="AF160" i="12"/>
  <c r="BP162" i="12"/>
  <c r="AH162" i="12" s="1"/>
  <c r="P163" i="12"/>
  <c r="BP165" i="12"/>
  <c r="BP167" i="12"/>
  <c r="AH167" i="12" s="1"/>
  <c r="BP169" i="12"/>
  <c r="AH169" i="12" s="1"/>
  <c r="BP171" i="12"/>
  <c r="AH171" i="12" s="1"/>
  <c r="BP173" i="12"/>
  <c r="AH173" i="12" s="1"/>
  <c r="BE174" i="12"/>
  <c r="P178" i="12"/>
  <c r="AP179" i="12"/>
  <c r="AC179" i="12" s="1"/>
  <c r="BD154" i="12"/>
  <c r="BE154" i="12" s="1"/>
  <c r="BD156" i="12"/>
  <c r="BE156" i="12" s="1"/>
  <c r="BD158" i="12"/>
  <c r="BE158" i="12" s="1"/>
  <c r="P173" i="12"/>
  <c r="AP176" i="12"/>
  <c r="BB176" i="12" s="1"/>
  <c r="AP178" i="12"/>
  <c r="AF178" i="12" s="1"/>
  <c r="BC159" i="12"/>
  <c r="BB160" i="12"/>
  <c r="L165" i="12"/>
  <c r="L167" i="12"/>
  <c r="P167" i="12" s="1"/>
  <c r="L169" i="12"/>
  <c r="AF173" i="12"/>
  <c r="AP173" i="12"/>
  <c r="BB173" i="12" s="1"/>
  <c r="BP174" i="12"/>
  <c r="AG150" i="12"/>
  <c r="AG152" i="12"/>
  <c r="AG154" i="12"/>
  <c r="AG156" i="12"/>
  <c r="AG158" i="12"/>
  <c r="BP159" i="12"/>
  <c r="AH159" i="12" s="1"/>
  <c r="BC161" i="12"/>
  <c r="AD161" i="12"/>
  <c r="AG160" i="12"/>
  <c r="AG162" i="12"/>
  <c r="AG164" i="12"/>
  <c r="AG166" i="12"/>
  <c r="AP166" i="12"/>
  <c r="AF166" i="12" s="1"/>
  <c r="AG168" i="12"/>
  <c r="AP168" i="12"/>
  <c r="AF168" i="12" s="1"/>
  <c r="AG170" i="12"/>
  <c r="AP170" i="12"/>
  <c r="AF170" i="12" s="1"/>
  <c r="AG172" i="12"/>
  <c r="AP172" i="12"/>
  <c r="AF172" i="12" s="1"/>
  <c r="AD176" i="12"/>
  <c r="BC163" i="12"/>
  <c r="AG163" i="12" s="1"/>
  <c r="BC165" i="12"/>
  <c r="AD165" i="12" s="1"/>
  <c r="BC167" i="12"/>
  <c r="AG167" i="12" s="1"/>
  <c r="BC169" i="12"/>
  <c r="AD169" i="12" s="1"/>
  <c r="BC171" i="12"/>
  <c r="AG171" i="12" s="1"/>
  <c r="L174" i="12"/>
  <c r="BJ174" i="12"/>
  <c r="BK174" i="12" s="1"/>
  <c r="BL174" i="12" s="1"/>
  <c r="BM174" i="12" s="1"/>
  <c r="BN174" i="12" s="1"/>
  <c r="BO174" i="12" s="1"/>
  <c r="BI176" i="12"/>
  <c r="BC179" i="12"/>
  <c r="AG179" i="12" s="1"/>
  <c r="X181" i="12"/>
  <c r="L181" i="12"/>
  <c r="P181" i="12" s="1"/>
  <c r="L190" i="12"/>
  <c r="X190" i="12"/>
  <c r="BP164" i="12"/>
  <c r="BP166" i="12"/>
  <c r="AE166" i="12" s="1"/>
  <c r="BP168" i="12"/>
  <c r="AE168" i="12" s="1"/>
  <c r="BP170" i="12"/>
  <c r="BP172" i="12"/>
  <c r="AH172" i="12" s="1"/>
  <c r="BP182" i="12"/>
  <c r="AE182" i="12" s="1"/>
  <c r="BG188" i="12"/>
  <c r="L171" i="12"/>
  <c r="P171" i="12" s="1"/>
  <c r="BC173" i="12"/>
  <c r="AD173" i="12" s="1"/>
  <c r="L175" i="12"/>
  <c r="X177" i="12"/>
  <c r="BP178" i="12"/>
  <c r="AH178" i="12" s="1"/>
  <c r="BD178" i="12"/>
  <c r="AF186" i="12"/>
  <c r="BB186" i="12"/>
  <c r="AP186" i="12"/>
  <c r="AC186" i="12" s="1"/>
  <c r="L188" i="12"/>
  <c r="P188" i="12" s="1"/>
  <c r="X188" i="12"/>
  <c r="BJ164" i="12"/>
  <c r="AC166" i="12"/>
  <c r="BB166" i="12"/>
  <c r="BJ166" i="12"/>
  <c r="BB168" i="12"/>
  <c r="BJ168" i="12"/>
  <c r="BK168" i="12" s="1"/>
  <c r="BL168" i="12" s="1"/>
  <c r="BM168" i="12" s="1"/>
  <c r="BN168" i="12" s="1"/>
  <c r="BB170" i="12"/>
  <c r="BJ170" i="12"/>
  <c r="BK170" i="12" s="1"/>
  <c r="BL170" i="12" s="1"/>
  <c r="BM170" i="12" s="1"/>
  <c r="BN170" i="12" s="1"/>
  <c r="BJ172" i="12"/>
  <c r="BC175" i="12"/>
  <c r="L177" i="12"/>
  <c r="P177" i="12" s="1"/>
  <c r="L180" i="12"/>
  <c r="BK164" i="12"/>
  <c r="BL164" i="12" s="1"/>
  <c r="BM164" i="12" s="1"/>
  <c r="BN164" i="12" s="1"/>
  <c r="BK166" i="12"/>
  <c r="BL166" i="12" s="1"/>
  <c r="BM166" i="12" s="1"/>
  <c r="BN166" i="12" s="1"/>
  <c r="BK172" i="12"/>
  <c r="BL172" i="12" s="1"/>
  <c r="BM172" i="12" s="1"/>
  <c r="BN172" i="12" s="1"/>
  <c r="BP175" i="12"/>
  <c r="BC177" i="12"/>
  <c r="AD177" i="12" s="1"/>
  <c r="BJ178" i="12"/>
  <c r="AP184" i="12"/>
  <c r="AC184" i="12" s="1"/>
  <c r="X185" i="12"/>
  <c r="L185" i="12"/>
  <c r="AE164" i="12"/>
  <c r="BD164" i="12"/>
  <c r="BD166" i="12"/>
  <c r="BD168" i="12"/>
  <c r="BD170" i="12"/>
  <c r="BE170" i="12" s="1"/>
  <c r="BF170" i="12" s="1"/>
  <c r="BG170" i="12" s="1"/>
  <c r="BH170" i="12" s="1"/>
  <c r="BD172" i="12"/>
  <c r="BP176" i="12"/>
  <c r="BK178" i="12"/>
  <c r="BL178" i="12" s="1"/>
  <c r="BM178" i="12" s="1"/>
  <c r="BN178" i="12" s="1"/>
  <c r="BP186" i="12"/>
  <c r="AE186" i="12" s="1"/>
  <c r="BP180" i="12"/>
  <c r="AH180" i="12"/>
  <c r="BD180" i="12"/>
  <c r="BJ180" i="12"/>
  <c r="AP182" i="12"/>
  <c r="AF182" i="12" s="1"/>
  <c r="X183" i="12"/>
  <c r="L183" i="12"/>
  <c r="BP191" i="12"/>
  <c r="L192" i="12"/>
  <c r="P192" i="12" s="1"/>
  <c r="X192" i="12"/>
  <c r="AG174" i="12"/>
  <c r="AG176" i="12"/>
  <c r="AG178" i="12"/>
  <c r="AG180" i="12"/>
  <c r="AG182" i="12"/>
  <c r="AG184" i="12"/>
  <c r="AG186" i="12"/>
  <c r="L187" i="12"/>
  <c r="P187" i="12" s="1"/>
  <c r="L189" i="12"/>
  <c r="P189" i="12" s="1"/>
  <c r="BJ192" i="12"/>
  <c r="AD193" i="12"/>
  <c r="BQ202" i="12"/>
  <c r="BR202" i="12" s="1"/>
  <c r="BS202" i="12" s="1"/>
  <c r="BT202" i="12" s="1"/>
  <c r="BU202" i="12" s="1"/>
  <c r="BV202" i="12" s="1"/>
  <c r="S202" i="12"/>
  <c r="BW202" i="12"/>
  <c r="BX202" i="12" s="1"/>
  <c r="BY202" i="12" s="1"/>
  <c r="BZ202" i="12" s="1"/>
  <c r="CA202" i="12" s="1"/>
  <c r="BJ205" i="12"/>
  <c r="BD205" i="12"/>
  <c r="BE205" i="12" s="1"/>
  <c r="BF205" i="12" s="1"/>
  <c r="BQ206" i="12"/>
  <c r="BR206" i="12" s="1"/>
  <c r="BS206" i="12" s="1"/>
  <c r="BT206" i="12" s="1"/>
  <c r="BU206" i="12" s="1"/>
  <c r="S206" i="12"/>
  <c r="BW206" i="12"/>
  <c r="BX206" i="12" s="1"/>
  <c r="BC181" i="12"/>
  <c r="BC183" i="12"/>
  <c r="AG183" i="12" s="1"/>
  <c r="BC185" i="12"/>
  <c r="AG185" i="12" s="1"/>
  <c r="BV187" i="12"/>
  <c r="BV189" i="12"/>
  <c r="BD192" i="12"/>
  <c r="BE192" i="12" s="1"/>
  <c r="BF192" i="12" s="1"/>
  <c r="BG192" i="12" s="1"/>
  <c r="P180" i="12"/>
  <c r="P182" i="12"/>
  <c r="P184" i="12"/>
  <c r="P186" i="12"/>
  <c r="BJ186" i="12"/>
  <c r="BK186" i="12" s="1"/>
  <c r="BL186" i="12" s="1"/>
  <c r="BM186" i="12" s="1"/>
  <c r="BN186" i="12" s="1"/>
  <c r="S187" i="12"/>
  <c r="BW187" i="12"/>
  <c r="BX187" i="12" s="1"/>
  <c r="BY187" i="12" s="1"/>
  <c r="BZ187" i="12" s="1"/>
  <c r="CA187" i="12" s="1"/>
  <c r="AG188" i="12"/>
  <c r="BJ188" i="12"/>
  <c r="BK188" i="12" s="1"/>
  <c r="BL188" i="12" s="1"/>
  <c r="BM188" i="12" s="1"/>
  <c r="BN188" i="12" s="1"/>
  <c r="BO188" i="12" s="1"/>
  <c r="S189" i="12"/>
  <c r="BW189" i="12"/>
  <c r="AG190" i="12"/>
  <c r="BK190" i="12"/>
  <c r="BL190" i="12" s="1"/>
  <c r="BM190" i="12" s="1"/>
  <c r="BJ191" i="12"/>
  <c r="BD191" i="12"/>
  <c r="AE187" i="12"/>
  <c r="AE189" i="12"/>
  <c r="BX189" i="12"/>
  <c r="BY189" i="12" s="1"/>
  <c r="L191" i="12"/>
  <c r="P191" i="12" s="1"/>
  <c r="BJ182" i="12"/>
  <c r="BK182" i="12" s="1"/>
  <c r="BL182" i="12" s="1"/>
  <c r="BM182" i="12" s="1"/>
  <c r="BN182" i="12" s="1"/>
  <c r="BJ184" i="12"/>
  <c r="BK184" i="12" s="1"/>
  <c r="BL184" i="12" s="1"/>
  <c r="BM184" i="12" s="1"/>
  <c r="BN184" i="12" s="1"/>
  <c r="BC187" i="12"/>
  <c r="BC189" i="12"/>
  <c r="BP197" i="12"/>
  <c r="AH197" i="12" s="1"/>
  <c r="AE197" i="12"/>
  <c r="X198" i="12"/>
  <c r="L198" i="12"/>
  <c r="BP200" i="12"/>
  <c r="BJ203" i="12"/>
  <c r="BD203" i="12"/>
  <c r="BE203" i="12" s="1"/>
  <c r="BF203" i="12" s="1"/>
  <c r="BQ204" i="12"/>
  <c r="BR204" i="12" s="1"/>
  <c r="BS204" i="12" s="1"/>
  <c r="BT204" i="12" s="1"/>
  <c r="BU204" i="12" s="1"/>
  <c r="S204" i="12"/>
  <c r="BW204" i="12"/>
  <c r="BX204" i="12" s="1"/>
  <c r="BY204" i="12" s="1"/>
  <c r="BZ204" i="12" s="1"/>
  <c r="CA204" i="12" s="1"/>
  <c r="AD207" i="12"/>
  <c r="BJ207" i="12"/>
  <c r="BK207" i="12" s="1"/>
  <c r="BL207" i="12" s="1"/>
  <c r="BD207" i="12"/>
  <c r="BE207" i="12" s="1"/>
  <c r="BF207" i="12" s="1"/>
  <c r="BP193" i="12"/>
  <c r="AE193" i="12" s="1"/>
  <c r="BP195" i="12"/>
  <c r="AE195" i="12" s="1"/>
  <c r="X196" i="12"/>
  <c r="L196" i="12"/>
  <c r="P198" i="12"/>
  <c r="AP201" i="12"/>
  <c r="AC201" i="12" s="1"/>
  <c r="BD182" i="12"/>
  <c r="BD184" i="12"/>
  <c r="BD186" i="12"/>
  <c r="P190" i="12"/>
  <c r="BD190" i="12"/>
  <c r="BE190" i="12" s="1"/>
  <c r="BF190" i="12" s="1"/>
  <c r="BK191" i="12"/>
  <c r="BL191" i="12" s="1"/>
  <c r="BM191" i="12" s="1"/>
  <c r="BN191" i="12" s="1"/>
  <c r="BJ193" i="12"/>
  <c r="BK193" i="12" s="1"/>
  <c r="BL193" i="12" s="1"/>
  <c r="BM193" i="12" s="1"/>
  <c r="BN193" i="12" s="1"/>
  <c r="BD193" i="12"/>
  <c r="BE193" i="12" s="1"/>
  <c r="P196" i="12"/>
  <c r="BP201" i="12"/>
  <c r="AH201" i="12" s="1"/>
  <c r="AD188" i="12"/>
  <c r="AD190" i="12"/>
  <c r="X194" i="12"/>
  <c r="L194" i="12"/>
  <c r="P194" i="12" s="1"/>
  <c r="BP199" i="12"/>
  <c r="BD195" i="12"/>
  <c r="BE195" i="12" s="1"/>
  <c r="BD197" i="12"/>
  <c r="BE197" i="12" s="1"/>
  <c r="BD199" i="12"/>
  <c r="BE199" i="12" s="1"/>
  <c r="BC202" i="12"/>
  <c r="AD202" i="12" s="1"/>
  <c r="L203" i="12"/>
  <c r="P203" i="12" s="1"/>
  <c r="AG205" i="12"/>
  <c r="L209" i="12"/>
  <c r="P209" i="12" s="1"/>
  <c r="BP210" i="12"/>
  <c r="AH210" i="12" s="1"/>
  <c r="BF214" i="12"/>
  <c r="BG214" i="12" s="1"/>
  <c r="L193" i="12"/>
  <c r="L195" i="12"/>
  <c r="L197" i="12"/>
  <c r="L199" i="12"/>
  <c r="P199" i="12" s="1"/>
  <c r="BC200" i="12"/>
  <c r="P201" i="12"/>
  <c r="BP203" i="12"/>
  <c r="AH203" i="12" s="1"/>
  <c r="BC204" i="12"/>
  <c r="L205" i="12"/>
  <c r="AG207" i="12"/>
  <c r="AP208" i="12"/>
  <c r="BB208" i="12" s="1"/>
  <c r="BP209" i="12"/>
  <c r="AH209" i="12" s="1"/>
  <c r="AF211" i="12"/>
  <c r="AP211" i="12"/>
  <c r="BB211" i="12" s="1"/>
  <c r="BP214" i="12"/>
  <c r="AE214" i="12" s="1"/>
  <c r="BP216" i="12"/>
  <c r="AG191" i="12"/>
  <c r="AG193" i="12"/>
  <c r="BJ194" i="12"/>
  <c r="BK194" i="12" s="1"/>
  <c r="BL194" i="12" s="1"/>
  <c r="BM194" i="12" s="1"/>
  <c r="BN194" i="12" s="1"/>
  <c r="AG195" i="12"/>
  <c r="BJ196" i="12"/>
  <c r="BK196" i="12" s="1"/>
  <c r="BL196" i="12" s="1"/>
  <c r="BM196" i="12" s="1"/>
  <c r="BN196" i="12" s="1"/>
  <c r="AG197" i="12"/>
  <c r="BJ198" i="12"/>
  <c r="AG199" i="12"/>
  <c r="BP205" i="12"/>
  <c r="AH205" i="12" s="1"/>
  <c r="BC206" i="12"/>
  <c r="AD206" i="12" s="1"/>
  <c r="L207" i="12"/>
  <c r="P207" i="12" s="1"/>
  <c r="BP211" i="12"/>
  <c r="AE211" i="12"/>
  <c r="AE202" i="12"/>
  <c r="AH202" i="12"/>
  <c r="BP207" i="12"/>
  <c r="AH207" i="12" s="1"/>
  <c r="BC208" i="12"/>
  <c r="AD208" i="12" s="1"/>
  <c r="BC209" i="12"/>
  <c r="AD209" i="12" s="1"/>
  <c r="BD194" i="12"/>
  <c r="BE194" i="12" s="1"/>
  <c r="BF194" i="12" s="1"/>
  <c r="BG194" i="12" s="1"/>
  <c r="BD196" i="12"/>
  <c r="BE196" i="12" s="1"/>
  <c r="BF196" i="12" s="1"/>
  <c r="BG196" i="12" s="1"/>
  <c r="BD198" i="12"/>
  <c r="BE198" i="12" s="1"/>
  <c r="BF198" i="12" s="1"/>
  <c r="BG198" i="12" s="1"/>
  <c r="L202" i="12"/>
  <c r="BK203" i="12"/>
  <c r="AE204" i="12"/>
  <c r="AH204" i="12"/>
  <c r="AC208" i="12"/>
  <c r="L200" i="12"/>
  <c r="P200" i="12" s="1"/>
  <c r="AD203" i="12"/>
  <c r="L204" i="12"/>
  <c r="P204" i="12" s="1"/>
  <c r="BK205" i="12"/>
  <c r="AE206" i="12"/>
  <c r="AH206" i="12"/>
  <c r="BV206" i="12"/>
  <c r="P208" i="12"/>
  <c r="AP215" i="12"/>
  <c r="BB215" i="12" s="1"/>
  <c r="AP220" i="12"/>
  <c r="AC220" i="12" s="1"/>
  <c r="AG192" i="12"/>
  <c r="AG194" i="12"/>
  <c r="BJ195" i="12"/>
  <c r="BK195" i="12" s="1"/>
  <c r="BL195" i="12" s="1"/>
  <c r="BM195" i="12" s="1"/>
  <c r="BN195" i="12" s="1"/>
  <c r="AG196" i="12"/>
  <c r="BJ197" i="12"/>
  <c r="AG198" i="12"/>
  <c r="BJ199" i="12"/>
  <c r="AD205" i="12"/>
  <c r="L206" i="12"/>
  <c r="P206" i="12" s="1"/>
  <c r="X208" i="12"/>
  <c r="BC201" i="12"/>
  <c r="AG203" i="12"/>
  <c r="P205" i="12"/>
  <c r="AF213" i="12"/>
  <c r="AP213" i="12"/>
  <c r="BB213" i="12" s="1"/>
  <c r="BP215" i="12"/>
  <c r="AH215" i="12" s="1"/>
  <c r="AP216" i="12"/>
  <c r="BB216" i="12" s="1"/>
  <c r="AP219" i="12"/>
  <c r="AF219" i="12" s="1"/>
  <c r="BC210" i="12"/>
  <c r="AG210" i="12" s="1"/>
  <c r="P213" i="12"/>
  <c r="BJ214" i="12"/>
  <c r="BK214" i="12" s="1"/>
  <c r="BI216" i="12"/>
  <c r="AE217" i="12"/>
  <c r="BP217" i="12"/>
  <c r="AH217" i="12" s="1"/>
  <c r="L218" i="12"/>
  <c r="AP225" i="12"/>
  <c r="AF225" i="12" s="1"/>
  <c r="P211" i="12"/>
  <c r="X213" i="12"/>
  <c r="P215" i="12"/>
  <c r="P219" i="12"/>
  <c r="P221" i="12"/>
  <c r="AP222" i="12"/>
  <c r="AF222" i="12" s="1"/>
  <c r="L210" i="12"/>
  <c r="P210" i="12" s="1"/>
  <c r="P214" i="12"/>
  <c r="AC214" i="12"/>
  <c r="BP219" i="12"/>
  <c r="AH219" i="12" s="1"/>
  <c r="P216" i="12"/>
  <c r="AP217" i="12"/>
  <c r="BB217" i="12" s="1"/>
  <c r="AP221" i="12"/>
  <c r="AC221" i="12" s="1"/>
  <c r="AF214" i="12"/>
  <c r="BB214" i="12"/>
  <c r="P218" i="12"/>
  <c r="BC213" i="12"/>
  <c r="BP218" i="12"/>
  <c r="BC215" i="12"/>
  <c r="AD215" i="12" s="1"/>
  <c r="P220" i="12"/>
  <c r="BC211" i="12"/>
  <c r="P217" i="12"/>
  <c r="BP220" i="12"/>
  <c r="AH220" i="12" s="1"/>
  <c r="AG214" i="12"/>
  <c r="BK216" i="12"/>
  <c r="BL216" i="12" s="1"/>
  <c r="BM216" i="12" s="1"/>
  <c r="BN216" i="12" s="1"/>
  <c r="AG216" i="12"/>
  <c r="BP221" i="12"/>
  <c r="X225" i="12"/>
  <c r="X227" i="12"/>
  <c r="L227" i="12"/>
  <c r="AE226" i="12"/>
  <c r="BP226" i="12"/>
  <c r="BC217" i="12"/>
  <c r="AD217" i="12" s="1"/>
  <c r="BC218" i="12"/>
  <c r="AD218" i="12" s="1"/>
  <c r="BC219" i="12"/>
  <c r="AD219" i="12" s="1"/>
  <c r="BC220" i="12"/>
  <c r="AD220" i="12" s="1"/>
  <c r="BC221" i="12"/>
  <c r="AD221" i="12"/>
  <c r="BC222" i="12"/>
  <c r="AD222" i="12" s="1"/>
  <c r="L226" i="12"/>
  <c r="P226" i="12" s="1"/>
  <c r="BC225" i="12"/>
  <c r="AG225" i="12" s="1"/>
  <c r="BP229" i="12"/>
  <c r="AH229" i="12" s="1"/>
  <c r="BC232" i="12"/>
  <c r="AD232" i="12" s="1"/>
  <c r="P238" i="12"/>
  <c r="P229" i="12"/>
  <c r="BC230" i="12"/>
  <c r="AD230" i="12" s="1"/>
  <c r="BP236" i="12"/>
  <c r="AH236" i="12" s="1"/>
  <c r="BC228" i="12"/>
  <c r="AD228" i="12" s="1"/>
  <c r="AP229" i="12"/>
  <c r="AC229" i="12" s="1"/>
  <c r="BP234" i="12"/>
  <c r="AH234" i="12" s="1"/>
  <c r="BC227" i="12"/>
  <c r="AG227" i="12" s="1"/>
  <c r="BP232" i="12"/>
  <c r="AE232" i="12" s="1"/>
  <c r="L234" i="12"/>
  <c r="P234" i="12" s="1"/>
  <c r="BC226" i="12"/>
  <c r="BP230" i="12"/>
  <c r="AH230" i="12" s="1"/>
  <c r="L232" i="12"/>
  <c r="P232" i="12" s="1"/>
  <c r="BP237" i="12"/>
  <c r="AH237" i="12" s="1"/>
  <c r="BC238" i="12"/>
  <c r="AD238" i="12" s="1"/>
  <c r="BP228" i="12"/>
  <c r="AH228" i="12" s="1"/>
  <c r="BP235" i="12"/>
  <c r="AH235" i="12" s="1"/>
  <c r="BP239" i="12"/>
  <c r="AH239" i="12" s="1"/>
  <c r="L230" i="12"/>
  <c r="BP233" i="12"/>
  <c r="AH233" i="12" s="1"/>
  <c r="BC236" i="12"/>
  <c r="AD236" i="12" s="1"/>
  <c r="AG226" i="12"/>
  <c r="L228" i="12"/>
  <c r="P228" i="12" s="1"/>
  <c r="BP231" i="12"/>
  <c r="AH231" i="12" s="1"/>
  <c r="BC234" i="12"/>
  <c r="AD234" i="12" s="1"/>
  <c r="AP236" i="12"/>
  <c r="AF236" i="12" s="1"/>
  <c r="AP237" i="12"/>
  <c r="BB237" i="12" s="1"/>
  <c r="BP238" i="12"/>
  <c r="AE238" i="12" s="1"/>
  <c r="AH238" i="12"/>
  <c r="AD229" i="12"/>
  <c r="BC229" i="12"/>
  <c r="BC231" i="12"/>
  <c r="AD233" i="12"/>
  <c r="BC233" i="12"/>
  <c r="AG233" i="12" s="1"/>
  <c r="BC235" i="12"/>
  <c r="AD235" i="12" s="1"/>
  <c r="BC237" i="12"/>
  <c r="AG237" i="12" s="1"/>
  <c r="BC239" i="12"/>
  <c r="P236" i="12"/>
  <c r="L231" i="12"/>
  <c r="P231" i="12" s="1"/>
  <c r="L233" i="12"/>
  <c r="P233" i="12" s="1"/>
  <c r="L235" i="12"/>
  <c r="P235" i="12" s="1"/>
  <c r="L239" i="12"/>
  <c r="AG229" i="12"/>
  <c r="AG231" i="12"/>
  <c r="AG235" i="12"/>
  <c r="AP239" i="10"/>
  <c r="BD7" i="10"/>
  <c r="BE7" i="10" s="1"/>
  <c r="BF7" i="10" s="1"/>
  <c r="BG7" i="10" s="1"/>
  <c r="BH7" i="10" s="1"/>
  <c r="AQ12" i="10"/>
  <c r="AR12" i="10" s="1"/>
  <c r="AS12" i="10" s="1"/>
  <c r="AT12" i="10" s="1"/>
  <c r="AU12" i="10" s="1"/>
  <c r="BJ13" i="10"/>
  <c r="BD46" i="10"/>
  <c r="BE46" i="10" s="1"/>
  <c r="AQ68" i="10"/>
  <c r="AR68" i="10" s="1"/>
  <c r="AS68" i="10" s="1"/>
  <c r="AT68" i="10" s="1"/>
  <c r="AU68" i="10" s="1"/>
  <c r="AQ18" i="10"/>
  <c r="BD41" i="10"/>
  <c r="BE41" i="10" s="1"/>
  <c r="BF41" i="10" s="1"/>
  <c r="BJ50" i="10"/>
  <c r="BK50" i="10" s="1"/>
  <c r="BJ58" i="10"/>
  <c r="BK58" i="10" s="1"/>
  <c r="BL58" i="10" s="1"/>
  <c r="BM58" i="10" s="1"/>
  <c r="BN58" i="10" s="1"/>
  <c r="BD70" i="10"/>
  <c r="BE70" i="10" s="1"/>
  <c r="BF70" i="10" s="1"/>
  <c r="BG70" i="10" s="1"/>
  <c r="BH70" i="10" s="1"/>
  <c r="AX86" i="10"/>
  <c r="AX87" i="10"/>
  <c r="AY87" i="10" s="1"/>
  <c r="AZ87" i="10" s="1"/>
  <c r="BA87" i="10" s="1"/>
  <c r="AX97" i="10"/>
  <c r="AY97" i="10" s="1"/>
  <c r="AZ97" i="10" s="1"/>
  <c r="BA97" i="10" s="1"/>
  <c r="AQ97" i="10"/>
  <c r="AR97" i="10" s="1"/>
  <c r="AS97" i="10" s="1"/>
  <c r="AT97" i="10" s="1"/>
  <c r="AU97" i="10" s="1"/>
  <c r="BK118" i="10"/>
  <c r="BL118" i="10" s="1"/>
  <c r="BM118" i="10" s="1"/>
  <c r="BN118" i="10" s="1"/>
  <c r="BD118" i="10"/>
  <c r="BD122" i="10"/>
  <c r="BE122" i="10" s="1"/>
  <c r="BF122" i="10" s="1"/>
  <c r="BG122" i="10" s="1"/>
  <c r="BH122" i="10" s="1"/>
  <c r="BJ136" i="10"/>
  <c r="BK136" i="10" s="1"/>
  <c r="BL136" i="10" s="1"/>
  <c r="BM136" i="10" s="1"/>
  <c r="AW173" i="10"/>
  <c r="AX173" i="10" s="1"/>
  <c r="AQ173" i="10"/>
  <c r="BJ48" i="10"/>
  <c r="BK48" i="10" s="1"/>
  <c r="AV88" i="10"/>
  <c r="AQ88" i="10"/>
  <c r="AR88" i="10" s="1"/>
  <c r="AS88" i="10" s="1"/>
  <c r="AT88" i="10" s="1"/>
  <c r="AU88" i="10" s="1"/>
  <c r="BJ166" i="10"/>
  <c r="BK166" i="10" s="1"/>
  <c r="BD166" i="10"/>
  <c r="BE166" i="10" s="1"/>
  <c r="BF166" i="10" s="1"/>
  <c r="BG166" i="10" s="1"/>
  <c r="BH166" i="10" s="1"/>
  <c r="BJ86" i="10"/>
  <c r="AQ127" i="10"/>
  <c r="AR127" i="10" s="1"/>
  <c r="AS127" i="10" s="1"/>
  <c r="AT127" i="10" s="1"/>
  <c r="AU127" i="10" s="1"/>
  <c r="AW127" i="10"/>
  <c r="BK9" i="10"/>
  <c r="BL9" i="10" s="1"/>
  <c r="BM9" i="10" s="1"/>
  <c r="BN9" i="10" s="1"/>
  <c r="AX14" i="10"/>
  <c r="AY14" i="10" s="1"/>
  <c r="AZ14" i="10" s="1"/>
  <c r="BA14" i="10" s="1"/>
  <c r="AQ22" i="10"/>
  <c r="AR22" i="10" s="1"/>
  <c r="AQ34" i="10"/>
  <c r="AR34" i="10" s="1"/>
  <c r="AS34" i="10" s="1"/>
  <c r="AT34" i="10" s="1"/>
  <c r="AU34" i="10" s="1"/>
  <c r="BK37" i="10"/>
  <c r="BL37" i="10" s="1"/>
  <c r="BM37" i="10" s="1"/>
  <c r="BN37" i="10" s="1"/>
  <c r="AQ38" i="10"/>
  <c r="BI74" i="10"/>
  <c r="AQ75" i="10"/>
  <c r="AR75" i="10" s="1"/>
  <c r="AS75" i="10" s="1"/>
  <c r="AT75" i="10" s="1"/>
  <c r="AU75" i="10" s="1"/>
  <c r="BK85" i="10"/>
  <c r="BD86" i="10"/>
  <c r="BE86" i="10" s="1"/>
  <c r="BF86" i="10" s="1"/>
  <c r="BG86" i="10" s="1"/>
  <c r="BH86" i="10" s="1"/>
  <c r="BB87" i="10"/>
  <c r="BD96" i="10"/>
  <c r="BE96" i="10" s="1"/>
  <c r="BF96" i="10" s="1"/>
  <c r="BG96" i="10" s="1"/>
  <c r="BH96" i="10" s="1"/>
  <c r="AQ101" i="10"/>
  <c r="AR101" i="10" s="1"/>
  <c r="AS101" i="10" s="1"/>
  <c r="AT101" i="10" s="1"/>
  <c r="AU101" i="10" s="1"/>
  <c r="AV101" i="10" s="1"/>
  <c r="BE119" i="10"/>
  <c r="BF119" i="10" s="1"/>
  <c r="BG119" i="10" s="1"/>
  <c r="BH119" i="10" s="1"/>
  <c r="BJ164" i="10"/>
  <c r="BD164" i="10"/>
  <c r="BK62" i="10"/>
  <c r="BL62" i="10" s="1"/>
  <c r="BM62" i="10" s="1"/>
  <c r="BN62" i="10" s="1"/>
  <c r="AW71" i="10"/>
  <c r="AW89" i="10"/>
  <c r="AX89" i="10" s="1"/>
  <c r="AY89" i="10" s="1"/>
  <c r="AZ89" i="10" s="1"/>
  <c r="BA89" i="10" s="1"/>
  <c r="BD90" i="10"/>
  <c r="BE90" i="10" s="1"/>
  <c r="BF90" i="10" s="1"/>
  <c r="BG90" i="10" s="1"/>
  <c r="BH90" i="10" s="1"/>
  <c r="BJ90" i="10"/>
  <c r="BJ96" i="10"/>
  <c r="BK96" i="10" s="1"/>
  <c r="AX105" i="10"/>
  <c r="AY105" i="10" s="1"/>
  <c r="AZ105" i="10" s="1"/>
  <c r="BA105" i="10" s="1"/>
  <c r="AQ105" i="10"/>
  <c r="AR105" i="10" s="1"/>
  <c r="AS105" i="10" s="1"/>
  <c r="AQ144" i="10"/>
  <c r="AR144" i="10" s="1"/>
  <c r="AS144" i="10" s="1"/>
  <c r="AT144" i="10" s="1"/>
  <c r="AU144" i="10" s="1"/>
  <c r="AW144" i="10"/>
  <c r="AX144" i="10" s="1"/>
  <c r="AY144" i="10" s="1"/>
  <c r="AZ144" i="10" s="1"/>
  <c r="BA144" i="10" s="1"/>
  <c r="AQ150" i="10"/>
  <c r="AR150" i="10" s="1"/>
  <c r="AW150" i="10"/>
  <c r="AQ159" i="10"/>
  <c r="AR159" i="10" s="1"/>
  <c r="AS159" i="10" s="1"/>
  <c r="AT159" i="10" s="1"/>
  <c r="AU159" i="10" s="1"/>
  <c r="AW159" i="10"/>
  <c r="BK13" i="10"/>
  <c r="BL13" i="10" s="1"/>
  <c r="BM13" i="10" s="1"/>
  <c r="BN13" i="10" s="1"/>
  <c r="AQ20" i="10"/>
  <c r="AR20" i="10" s="1"/>
  <c r="AS20" i="10" s="1"/>
  <c r="AT20" i="10" s="1"/>
  <c r="AU20" i="10" s="1"/>
  <c r="AQ30" i="10"/>
  <c r="BD33" i="10"/>
  <c r="BE33" i="10" s="1"/>
  <c r="BF33" i="10" s="1"/>
  <c r="BG33" i="10" s="1"/>
  <c r="BH33" i="10" s="1"/>
  <c r="BI33" i="10" s="1"/>
  <c r="AW34" i="10"/>
  <c r="AX34" i="10" s="1"/>
  <c r="AY34" i="10" s="1"/>
  <c r="AZ34" i="10" s="1"/>
  <c r="BA34" i="10" s="1"/>
  <c r="BE37" i="10"/>
  <c r="BF37" i="10" s="1"/>
  <c r="BG37" i="10" s="1"/>
  <c r="BH37" i="10" s="1"/>
  <c r="AW38" i="10"/>
  <c r="AX38" i="10" s="1"/>
  <c r="AQ47" i="10"/>
  <c r="AR47" i="10" s="1"/>
  <c r="AQ59" i="10"/>
  <c r="BD62" i="10"/>
  <c r="BE62" i="10" s="1"/>
  <c r="BF62" i="10" s="1"/>
  <c r="BG62" i="10" s="1"/>
  <c r="BH62" i="10" s="1"/>
  <c r="BI62" i="10" s="1"/>
  <c r="AQ71" i="10"/>
  <c r="AR71" i="10" s="1"/>
  <c r="BK104" i="10"/>
  <c r="BL104" i="10" s="1"/>
  <c r="BM104" i="10" s="1"/>
  <c r="BN104" i="10" s="1"/>
  <c r="BD104" i="10"/>
  <c r="BE104" i="10" s="1"/>
  <c r="BF104" i="10" s="1"/>
  <c r="BG104" i="10" s="1"/>
  <c r="BH104" i="10" s="1"/>
  <c r="AS113" i="10"/>
  <c r="AT113" i="10" s="1"/>
  <c r="AU113" i="10" s="1"/>
  <c r="AR124" i="10"/>
  <c r="AS124" i="10" s="1"/>
  <c r="AT124" i="10" s="1"/>
  <c r="AU124" i="10" s="1"/>
  <c r="BJ138" i="10"/>
  <c r="AW153" i="10"/>
  <c r="AX153" i="10" s="1"/>
  <c r="AQ153" i="10"/>
  <c r="AR153" i="10" s="1"/>
  <c r="BK7" i="10"/>
  <c r="BL7" i="10" s="1"/>
  <c r="BM7" i="10" s="1"/>
  <c r="BN7" i="10" s="1"/>
  <c r="AW8" i="10"/>
  <c r="AX8" i="10" s="1"/>
  <c r="BD21" i="10"/>
  <c r="BJ21" i="10"/>
  <c r="BK21" i="10" s="1"/>
  <c r="AW158" i="10"/>
  <c r="AX158" i="10" s="1"/>
  <c r="AQ158" i="10"/>
  <c r="AX22" i="10"/>
  <c r="AY22" i="10" s="1"/>
  <c r="AZ22" i="10" s="1"/>
  <c r="BA22" i="10" s="1"/>
  <c r="AX30" i="10"/>
  <c r="AY30" i="10" s="1"/>
  <c r="AZ30" i="10" s="1"/>
  <c r="BA30" i="10" s="1"/>
  <c r="BD29" i="10"/>
  <c r="BD31" i="10"/>
  <c r="BE31" i="10" s="1"/>
  <c r="BF31" i="10" s="1"/>
  <c r="BG31" i="10" s="1"/>
  <c r="BH31" i="10" s="1"/>
  <c r="BJ29" i="10"/>
  <c r="BK29" i="10" s="1"/>
  <c r="AQ93" i="10"/>
  <c r="AR93" i="10" s="1"/>
  <c r="AS93" i="10" s="1"/>
  <c r="AT93" i="10" s="1"/>
  <c r="AU93" i="10" s="1"/>
  <c r="BD134" i="10"/>
  <c r="BE134" i="10" s="1"/>
  <c r="BF134" i="10" s="1"/>
  <c r="BG134" i="10" s="1"/>
  <c r="BH134" i="10" s="1"/>
  <c r="BJ134" i="10"/>
  <c r="BK134" i="10" s="1"/>
  <c r="BK45" i="10"/>
  <c r="BL45" i="10" s="1"/>
  <c r="BM45" i="10" s="1"/>
  <c r="BN45" i="10" s="1"/>
  <c r="AX55" i="10"/>
  <c r="AY55" i="10" s="1"/>
  <c r="AZ55" i="10" s="1"/>
  <c r="BA55" i="10" s="1"/>
  <c r="AX63" i="10"/>
  <c r="AY63" i="10" s="1"/>
  <c r="AZ63" i="10" s="1"/>
  <c r="BA63" i="10" s="1"/>
  <c r="BK78" i="10"/>
  <c r="BL78" i="10" s="1"/>
  <c r="BM78" i="10" s="1"/>
  <c r="BN78" i="10" s="1"/>
  <c r="AX79" i="10"/>
  <c r="AY79" i="10" s="1"/>
  <c r="AZ79" i="10" s="1"/>
  <c r="BA79" i="10" s="1"/>
  <c r="BD98" i="10"/>
  <c r="BE98" i="10" s="1"/>
  <c r="BF98" i="10" s="1"/>
  <c r="BG98" i="10" s="1"/>
  <c r="BH98" i="10" s="1"/>
  <c r="BK112" i="10"/>
  <c r="BL112" i="10" s="1"/>
  <c r="BM112" i="10" s="1"/>
  <c r="BN112" i="10" s="1"/>
  <c r="AX113" i="10"/>
  <c r="AY113" i="10" s="1"/>
  <c r="AZ113" i="10" s="1"/>
  <c r="BA113" i="10" s="1"/>
  <c r="AQ140" i="10"/>
  <c r="AX142" i="10"/>
  <c r="AY142" i="10" s="1"/>
  <c r="AZ142" i="10" s="1"/>
  <c r="BA142" i="10" s="1"/>
  <c r="AW146" i="10"/>
  <c r="AX146" i="10" s="1"/>
  <c r="BK156" i="10"/>
  <c r="BL156" i="10" s="1"/>
  <c r="BM156" i="10" s="1"/>
  <c r="BN156" i="10" s="1"/>
  <c r="AX165" i="10"/>
  <c r="AY165" i="10" s="1"/>
  <c r="AZ165" i="10" s="1"/>
  <c r="BA165" i="10" s="1"/>
  <c r="BJ170" i="10"/>
  <c r="BD185" i="10"/>
  <c r="BE185" i="10" s="1"/>
  <c r="BF185" i="10" s="1"/>
  <c r="BG185" i="10" s="1"/>
  <c r="BH185" i="10" s="1"/>
  <c r="AW186" i="10"/>
  <c r="BJ187" i="10"/>
  <c r="AQ207" i="10"/>
  <c r="AR207" i="10" s="1"/>
  <c r="AS207" i="10" s="1"/>
  <c r="AT207" i="10" s="1"/>
  <c r="AU207" i="10" s="1"/>
  <c r="BK219" i="10"/>
  <c r="BL219" i="10" s="1"/>
  <c r="AQ226" i="10"/>
  <c r="AR226" i="10" s="1"/>
  <c r="AS226" i="10" s="1"/>
  <c r="AT226" i="10" s="1"/>
  <c r="AU226" i="10" s="1"/>
  <c r="BK77" i="10"/>
  <c r="BL77" i="10" s="1"/>
  <c r="BM77" i="10" s="1"/>
  <c r="BN77" i="10" s="1"/>
  <c r="AX119" i="10"/>
  <c r="AY119" i="10" s="1"/>
  <c r="AZ119" i="10" s="1"/>
  <c r="BA119" i="10" s="1"/>
  <c r="AX137" i="10"/>
  <c r="AY137" i="10" s="1"/>
  <c r="AX198" i="10"/>
  <c r="AY198" i="10" s="1"/>
  <c r="AZ198" i="10" s="1"/>
  <c r="BA198" i="10" s="1"/>
  <c r="BB198" i="10" s="1"/>
  <c r="AX208" i="10"/>
  <c r="AY208" i="10" s="1"/>
  <c r="AZ208" i="10" s="1"/>
  <c r="BD219" i="10"/>
  <c r="BE219" i="10" s="1"/>
  <c r="BF219" i="10" s="1"/>
  <c r="BG219" i="10" s="1"/>
  <c r="BH219" i="10" s="1"/>
  <c r="BK225" i="10"/>
  <c r="BL225" i="10" s="1"/>
  <c r="BM225" i="10" s="1"/>
  <c r="BN225" i="10" s="1"/>
  <c r="AW234" i="10"/>
  <c r="AX234" i="10" s="1"/>
  <c r="BK197" i="10"/>
  <c r="BL197" i="10" s="1"/>
  <c r="BM197" i="10" s="1"/>
  <c r="BN197" i="10" s="1"/>
  <c r="AQ180" i="10"/>
  <c r="AX182" i="10"/>
  <c r="AY182" i="10" s="1"/>
  <c r="AZ182" i="10" s="1"/>
  <c r="BA182" i="10" s="1"/>
  <c r="BD197" i="10"/>
  <c r="BE197" i="10" s="1"/>
  <c r="BF197" i="10" s="1"/>
  <c r="BG197" i="10" s="1"/>
  <c r="BH197" i="10" s="1"/>
  <c r="BD207" i="10"/>
  <c r="BE207" i="10" s="1"/>
  <c r="BF207" i="10" s="1"/>
  <c r="BG207" i="10" s="1"/>
  <c r="BH207" i="10" s="1"/>
  <c r="AW209" i="10"/>
  <c r="AX209" i="10" s="1"/>
  <c r="AY209" i="10" s="1"/>
  <c r="AZ209" i="10" s="1"/>
  <c r="BA209" i="10" s="1"/>
  <c r="BD214" i="10"/>
  <c r="BE214" i="10" s="1"/>
  <c r="BF214" i="10" s="1"/>
  <c r="BG214" i="10" s="1"/>
  <c r="BH214" i="10" s="1"/>
  <c r="AQ216" i="10"/>
  <c r="AR216" i="10" s="1"/>
  <c r="AS216" i="10" s="1"/>
  <c r="AT216" i="10" s="1"/>
  <c r="AU216" i="10" s="1"/>
  <c r="AW180" i="10"/>
  <c r="AX180" i="10" s="1"/>
  <c r="AX192" i="10"/>
  <c r="BJ197" i="10"/>
  <c r="BJ207" i="10"/>
  <c r="BK207" i="10" s="1"/>
  <c r="BL207" i="10" s="1"/>
  <c r="BM207" i="10" s="1"/>
  <c r="BN207" i="10" s="1"/>
  <c r="BK208" i="10"/>
  <c r="BL208" i="10" s="1"/>
  <c r="BM208" i="10" s="1"/>
  <c r="BN208" i="10" s="1"/>
  <c r="BK233" i="10"/>
  <c r="BL233" i="10" s="1"/>
  <c r="BM233" i="10" s="1"/>
  <c r="BN233" i="10" s="1"/>
  <c r="BK149" i="10"/>
  <c r="BL149" i="10" s="1"/>
  <c r="BM149" i="10" s="1"/>
  <c r="BN149" i="10" s="1"/>
  <c r="AX157" i="10"/>
  <c r="AY157" i="10" s="1"/>
  <c r="AZ157" i="10" s="1"/>
  <c r="BA157" i="10" s="1"/>
  <c r="BK158" i="10"/>
  <c r="BJ181" i="10"/>
  <c r="BK181" i="10" s="1"/>
  <c r="AX190" i="10"/>
  <c r="AY190" i="10" s="1"/>
  <c r="AZ190" i="10" s="1"/>
  <c r="BA190" i="10" s="1"/>
  <c r="BL198" i="10"/>
  <c r="BK199" i="10"/>
  <c r="BL199" i="10" s="1"/>
  <c r="BM199" i="10" s="1"/>
  <c r="BN199" i="10" s="1"/>
  <c r="AQ200" i="10"/>
  <c r="AR200" i="10" s="1"/>
  <c r="AS200" i="10" s="1"/>
  <c r="AT200" i="10" s="1"/>
  <c r="AU200" i="10" s="1"/>
  <c r="AW201" i="10"/>
  <c r="AX201" i="10" s="1"/>
  <c r="AY201" i="10" s="1"/>
  <c r="AZ201" i="10" s="1"/>
  <c r="BA201" i="10" s="1"/>
  <c r="BK205" i="10"/>
  <c r="BL205" i="10" s="1"/>
  <c r="BM205" i="10" s="1"/>
  <c r="BN205" i="10" s="1"/>
  <c r="AQ206" i="10"/>
  <c r="AR206" i="10" s="1"/>
  <c r="AS206" i="10" s="1"/>
  <c r="AT206" i="10" s="1"/>
  <c r="AU206" i="10" s="1"/>
  <c r="AX218" i="10"/>
  <c r="AY218" i="10" s="1"/>
  <c r="AZ218" i="10" s="1"/>
  <c r="BA218" i="10" s="1"/>
  <c r="AX220" i="10"/>
  <c r="AY220" i="10" s="1"/>
  <c r="BD233" i="10"/>
  <c r="BE233" i="10" s="1"/>
  <c r="BF233" i="10" s="1"/>
  <c r="BG233" i="10" s="1"/>
  <c r="BH233" i="10" s="1"/>
  <c r="AQ146" i="10"/>
  <c r="AR146" i="10" s="1"/>
  <c r="AS146" i="10" s="1"/>
  <c r="BD149" i="10"/>
  <c r="BE149" i="10" s="1"/>
  <c r="BK151" i="10"/>
  <c r="AQ157" i="10"/>
  <c r="BD158" i="10"/>
  <c r="BE158" i="10" s="1"/>
  <c r="BF158" i="10" s="1"/>
  <c r="BG158" i="10" s="1"/>
  <c r="BH158" i="10" s="1"/>
  <c r="AW188" i="10"/>
  <c r="AX188" i="10" s="1"/>
  <c r="AY188" i="10" s="1"/>
  <c r="AZ188" i="10" s="1"/>
  <c r="BA188" i="10" s="1"/>
  <c r="AQ190" i="10"/>
  <c r="AR190" i="10" s="1"/>
  <c r="AS190" i="10" s="1"/>
  <c r="AT190" i="10" s="1"/>
  <c r="AU190" i="10" s="1"/>
  <c r="BD198" i="10"/>
  <c r="BE198" i="10" s="1"/>
  <c r="BF198" i="10" s="1"/>
  <c r="BG198" i="10" s="1"/>
  <c r="BH198" i="10" s="1"/>
  <c r="BD199" i="10"/>
  <c r="BE199" i="10" s="1"/>
  <c r="BF199" i="10" s="1"/>
  <c r="BG199" i="10" s="1"/>
  <c r="BH199" i="10" s="1"/>
  <c r="BD205" i="10"/>
  <c r="BE205" i="10" s="1"/>
  <c r="BF205" i="10" s="1"/>
  <c r="BG205" i="10" s="1"/>
  <c r="BH205" i="10" s="1"/>
  <c r="AW206" i="10"/>
  <c r="BK217" i="10"/>
  <c r="BL217" i="10" s="1"/>
  <c r="BM217" i="10" s="1"/>
  <c r="BN217" i="10" s="1"/>
  <c r="AQ218" i="10"/>
  <c r="AQ220" i="10"/>
  <c r="AR220" i="10" s="1"/>
  <c r="AS220" i="10" s="1"/>
  <c r="AT220" i="10" s="1"/>
  <c r="AU220" i="10" s="1"/>
  <c r="AX226" i="10"/>
  <c r="AY226" i="10" s="1"/>
  <c r="AZ226" i="10" s="1"/>
  <c r="BA226" i="10" s="1"/>
  <c r="AC242" i="10"/>
  <c r="AV18" i="10"/>
  <c r="BF22" i="10"/>
  <c r="BG22" i="10" s="1"/>
  <c r="BH22" i="10" s="1"/>
  <c r="BF17" i="10"/>
  <c r="BG17" i="10" s="1"/>
  <c r="BH17" i="10" s="1"/>
  <c r="AY24" i="10"/>
  <c r="AS26" i="10"/>
  <c r="AT26" i="10" s="1"/>
  <c r="AU26" i="10" s="1"/>
  <c r="AS22" i="10"/>
  <c r="AT22" i="10" s="1"/>
  <c r="AU22" i="10" s="1"/>
  <c r="AV22" i="10" s="1"/>
  <c r="AS14" i="10"/>
  <c r="AT14" i="10" s="1"/>
  <c r="AU14" i="10" s="1"/>
  <c r="AW11" i="10"/>
  <c r="AX11" i="10" s="1"/>
  <c r="AW19" i="10"/>
  <c r="AX19" i="10" s="1"/>
  <c r="AY19" i="10" s="1"/>
  <c r="AQ11" i="10"/>
  <c r="AR11" i="10" s="1"/>
  <c r="AS11" i="10" s="1"/>
  <c r="AT11" i="10" s="1"/>
  <c r="AU11" i="10" s="1"/>
  <c r="AX16" i="10"/>
  <c r="AY16" i="10" s="1"/>
  <c r="AZ16" i="10" s="1"/>
  <c r="BA16" i="10" s="1"/>
  <c r="BK6" i="10"/>
  <c r="AX7" i="10"/>
  <c r="BD9" i="10"/>
  <c r="BE9" i="10" s="1"/>
  <c r="BF9" i="10" s="1"/>
  <c r="BG9" i="10" s="1"/>
  <c r="BH9" i="10" s="1"/>
  <c r="AQ17" i="10"/>
  <c r="AR17" i="10" s="1"/>
  <c r="AS17" i="10" s="1"/>
  <c r="AT17" i="10" s="1"/>
  <c r="AU17" i="10" s="1"/>
  <c r="BE21" i="10"/>
  <c r="BF21" i="10" s="1"/>
  <c r="BG21" i="10" s="1"/>
  <c r="BH21" i="10" s="1"/>
  <c r="BD6" i="10"/>
  <c r="BL6" i="10"/>
  <c r="BM6" i="10" s="1"/>
  <c r="BN6" i="10" s="1"/>
  <c r="AQ7" i="10"/>
  <c r="BO7" i="10"/>
  <c r="BJ8" i="10"/>
  <c r="AW9" i="10"/>
  <c r="AR10" i="10"/>
  <c r="AS10" i="10" s="1"/>
  <c r="AT10" i="10" s="1"/>
  <c r="AU10" i="10" s="1"/>
  <c r="BJ10" i="10"/>
  <c r="BD11" i="10"/>
  <c r="BE11" i="10" s="1"/>
  <c r="BF11" i="10" s="1"/>
  <c r="BG11" i="10" s="1"/>
  <c r="BH11" i="10" s="1"/>
  <c r="AV16" i="10"/>
  <c r="AR18" i="10"/>
  <c r="AS18" i="10" s="1"/>
  <c r="AT18" i="10" s="1"/>
  <c r="AU18" i="10" s="1"/>
  <c r="BJ18" i="10"/>
  <c r="BD19" i="10"/>
  <c r="BE19" i="10" s="1"/>
  <c r="BF19" i="10" s="1"/>
  <c r="BG19" i="10" s="1"/>
  <c r="BH19" i="10" s="1"/>
  <c r="BJ23" i="10"/>
  <c r="BK23" i="10" s="1"/>
  <c r="BL23" i="10" s="1"/>
  <c r="BM23" i="10" s="1"/>
  <c r="AV24" i="10"/>
  <c r="BF67" i="10"/>
  <c r="BG67" i="10" s="1"/>
  <c r="BH67" i="10" s="1"/>
  <c r="AW23" i="10"/>
  <c r="BD28" i="10"/>
  <c r="BE28" i="10" s="1"/>
  <c r="BF28" i="10" s="1"/>
  <c r="BG28" i="10" s="1"/>
  <c r="BH28" i="10" s="1"/>
  <c r="AS42" i="10"/>
  <c r="AT42" i="10" s="1"/>
  <c r="AU42" i="10" s="1"/>
  <c r="BI45" i="10"/>
  <c r="AX9" i="10"/>
  <c r="AY9" i="10" s="1"/>
  <c r="AZ9" i="10" s="1"/>
  <c r="BA9" i="10" s="1"/>
  <c r="BC239" i="10"/>
  <c r="AV8" i="10"/>
  <c r="AQ9" i="10"/>
  <c r="AR9" i="10" s="1"/>
  <c r="AS9" i="10" s="1"/>
  <c r="AT9" i="10" s="1"/>
  <c r="AU9" i="10" s="1"/>
  <c r="BD16" i="10"/>
  <c r="AX20" i="10"/>
  <c r="AY20" i="10" s="1"/>
  <c r="AQ23" i="10"/>
  <c r="AR23" i="10" s="1"/>
  <c r="AS23" i="10" s="1"/>
  <c r="AT23" i="10" s="1"/>
  <c r="AU23" i="10" s="1"/>
  <c r="BJ26" i="10"/>
  <c r="AQ29" i="10"/>
  <c r="AR29" i="10" s="1"/>
  <c r="AS29" i="10" s="1"/>
  <c r="AT29" i="10" s="1"/>
  <c r="AU29" i="10" s="1"/>
  <c r="BE29" i="10"/>
  <c r="BF29" i="10" s="1"/>
  <c r="BG29" i="10" s="1"/>
  <c r="BH29" i="10" s="1"/>
  <c r="AX32" i="10"/>
  <c r="AY32" i="10" s="1"/>
  <c r="AZ32" i="10" s="1"/>
  <c r="BA32" i="10" s="1"/>
  <c r="BB32" i="10" s="1"/>
  <c r="AW15" i="10"/>
  <c r="AX15" i="10" s="1"/>
  <c r="AY15" i="10" s="1"/>
  <c r="AZ15" i="10" s="1"/>
  <c r="BA15" i="10" s="1"/>
  <c r="Q239" i="10"/>
  <c r="BK5" i="10"/>
  <c r="BL5" i="10" s="1"/>
  <c r="AX6" i="10"/>
  <c r="BD8" i="10"/>
  <c r="BE8" i="10" s="1"/>
  <c r="BF8" i="10" s="1"/>
  <c r="BG8" i="10" s="1"/>
  <c r="BH8" i="10" s="1"/>
  <c r="BE10" i="10"/>
  <c r="BF10" i="10" s="1"/>
  <c r="BG10" i="10" s="1"/>
  <c r="BH10" i="10" s="1"/>
  <c r="AV11" i="10"/>
  <c r="BI13" i="10"/>
  <c r="BE18" i="10"/>
  <c r="BF18" i="10" s="1"/>
  <c r="BG18" i="10" s="1"/>
  <c r="BH18" i="10" s="1"/>
  <c r="V239" i="10"/>
  <c r="BD5" i="10"/>
  <c r="AQ6" i="10"/>
  <c r="AR6" i="10" s="1"/>
  <c r="AS6" i="10" s="1"/>
  <c r="AT6" i="10" s="1"/>
  <c r="AU6" i="10" s="1"/>
  <c r="AV6" i="10" s="1"/>
  <c r="AY6" i="10"/>
  <c r="AZ6" i="10" s="1"/>
  <c r="BA6" i="10" s="1"/>
  <c r="BJ12" i="10"/>
  <c r="BK12" i="10" s="1"/>
  <c r="BM15" i="10"/>
  <c r="BN15" i="10" s="1"/>
  <c r="BO15" i="10" s="1"/>
  <c r="AY21" i="10"/>
  <c r="AZ21" i="10" s="1"/>
  <c r="BA21" i="10" s="1"/>
  <c r="AQ21" i="10"/>
  <c r="BJ27" i="10"/>
  <c r="BK27" i="10" s="1"/>
  <c r="BL27" i="10" s="1"/>
  <c r="BM27" i="10" s="1"/>
  <c r="BN27" i="10" s="1"/>
  <c r="BI28" i="10"/>
  <c r="BF54" i="10"/>
  <c r="BG54" i="10" s="1"/>
  <c r="BH54" i="10" s="1"/>
  <c r="BI14" i="10"/>
  <c r="AQ15" i="10"/>
  <c r="AR15" i="10" s="1"/>
  <c r="AS15" i="10" s="1"/>
  <c r="AT15" i="10" s="1"/>
  <c r="AU15" i="10" s="1"/>
  <c r="AY13" i="10"/>
  <c r="AZ13" i="10" s="1"/>
  <c r="BA13" i="10" s="1"/>
  <c r="AQ13" i="10"/>
  <c r="BJ20" i="10"/>
  <c r="BK20" i="10" s="1"/>
  <c r="BL20" i="10" s="1"/>
  <c r="BM20" i="10" s="1"/>
  <c r="BN20" i="10" s="1"/>
  <c r="BD26" i="10"/>
  <c r="BE26" i="10" s="1"/>
  <c r="BF26" i="10" s="1"/>
  <c r="BG26" i="10" s="1"/>
  <c r="BH26" i="10" s="1"/>
  <c r="W239" i="10"/>
  <c r="AW5" i="10"/>
  <c r="AZ12" i="10"/>
  <c r="BA12" i="10" s="1"/>
  <c r="BJ14" i="10"/>
  <c r="BD15" i="10"/>
  <c r="BE15" i="10" s="1"/>
  <c r="BF15" i="10" s="1"/>
  <c r="BG15" i="10" s="1"/>
  <c r="BH15" i="10" s="1"/>
  <c r="AW17" i="10"/>
  <c r="AX17" i="10" s="1"/>
  <c r="AY17" i="10" s="1"/>
  <c r="AZ17" i="10" s="1"/>
  <c r="BA17" i="10" s="1"/>
  <c r="AZ20" i="10"/>
  <c r="BA20" i="10" s="1"/>
  <c r="BJ22" i="10"/>
  <c r="BD23" i="10"/>
  <c r="BE23" i="10" s="1"/>
  <c r="BF23" i="10" s="1"/>
  <c r="BG23" i="10" s="1"/>
  <c r="BH23" i="10" s="1"/>
  <c r="BJ28" i="10"/>
  <c r="BK28" i="10" s="1"/>
  <c r="BL28" i="10" s="1"/>
  <c r="BM28" i="10" s="1"/>
  <c r="BN28" i="10" s="1"/>
  <c r="BM31" i="10"/>
  <c r="BN31" i="10" s="1"/>
  <c r="BF46" i="10"/>
  <c r="BG46" i="10" s="1"/>
  <c r="BH46" i="10" s="1"/>
  <c r="AV30" i="10"/>
  <c r="BD30" i="10"/>
  <c r="BE30" i="10" s="1"/>
  <c r="BF30" i="10" s="1"/>
  <c r="BG30" i="10" s="1"/>
  <c r="BH30" i="10" s="1"/>
  <c r="BJ30" i="10"/>
  <c r="BD12" i="10"/>
  <c r="BE12" i="10" s="1"/>
  <c r="BF12" i="10" s="1"/>
  <c r="BG12" i="10" s="1"/>
  <c r="BH12" i="10" s="1"/>
  <c r="AQ19" i="10"/>
  <c r="AR19" i="10" s="1"/>
  <c r="AS19" i="10" s="1"/>
  <c r="AT19" i="10" s="1"/>
  <c r="AU19" i="10" s="1"/>
  <c r="BD20" i="10"/>
  <c r="BE20" i="10" s="1"/>
  <c r="BF20" i="10" s="1"/>
  <c r="BG20" i="10" s="1"/>
  <c r="BH20" i="10" s="1"/>
  <c r="AW27" i="10"/>
  <c r="AX27" i="10" s="1"/>
  <c r="AX29" i="10"/>
  <c r="AR30" i="10"/>
  <c r="AS30" i="10" s="1"/>
  <c r="AT30" i="10" s="1"/>
  <c r="AU30" i="10" s="1"/>
  <c r="AQ31" i="10"/>
  <c r="AW31" i="10"/>
  <c r="AY54" i="10"/>
  <c r="AZ54" i="10" s="1"/>
  <c r="BA54" i="10" s="1"/>
  <c r="AQ5" i="10"/>
  <c r="BM11" i="10"/>
  <c r="BN11" i="10" s="1"/>
  <c r="BO11" i="10" s="1"/>
  <c r="BI11" i="10"/>
  <c r="BJ16" i="10"/>
  <c r="BM19" i="10"/>
  <c r="BI19" i="10"/>
  <c r="AX23" i="10"/>
  <c r="AY23" i="10" s="1"/>
  <c r="AZ23" i="10" s="1"/>
  <c r="BA23" i="10" s="1"/>
  <c r="BB23" i="10" s="1"/>
  <c r="BK26" i="10"/>
  <c r="BL26" i="10" s="1"/>
  <c r="BM26" i="10" s="1"/>
  <c r="BN26" i="10" s="1"/>
  <c r="AQ27" i="10"/>
  <c r="AR27" i="10" s="1"/>
  <c r="AS27" i="10" s="1"/>
  <c r="AT27" i="10" s="1"/>
  <c r="AU27" i="10" s="1"/>
  <c r="BD27" i="10"/>
  <c r="BE27" i="10" s="1"/>
  <c r="BF27" i="10" s="1"/>
  <c r="BG27" i="10" s="1"/>
  <c r="BH27" i="10" s="1"/>
  <c r="AQ32" i="10"/>
  <c r="AR32" i="10" s="1"/>
  <c r="AS32" i="10" s="1"/>
  <c r="AT32" i="10" s="1"/>
  <c r="AU32" i="10" s="1"/>
  <c r="AY46" i="10"/>
  <c r="AZ46" i="10" s="1"/>
  <c r="BA46" i="10" s="1"/>
  <c r="AS52" i="10"/>
  <c r="AT52" i="10" s="1"/>
  <c r="AU52" i="10" s="1"/>
  <c r="AS60" i="10"/>
  <c r="AT60" i="10" s="1"/>
  <c r="AU60" i="10" s="1"/>
  <c r="BK36" i="10"/>
  <c r="AX37" i="10"/>
  <c r="AY37" i="10" s="1"/>
  <c r="BD39" i="10"/>
  <c r="BE39" i="10" s="1"/>
  <c r="BF39" i="10" s="1"/>
  <c r="BG39" i="10" s="1"/>
  <c r="BH39" i="10" s="1"/>
  <c r="AQ40" i="10"/>
  <c r="AR40" i="10" s="1"/>
  <c r="AS40" i="10" s="1"/>
  <c r="AT40" i="10" s="1"/>
  <c r="AU40" i="10" s="1"/>
  <c r="BK44" i="10"/>
  <c r="BL44" i="10" s="1"/>
  <c r="AX45" i="10"/>
  <c r="AS46" i="10"/>
  <c r="AT46" i="10" s="1"/>
  <c r="AU46" i="10" s="1"/>
  <c r="AX47" i="10"/>
  <c r="AY47" i="10" s="1"/>
  <c r="AZ47" i="10" s="1"/>
  <c r="BA47" i="10" s="1"/>
  <c r="AW48" i="10"/>
  <c r="AX48" i="10" s="1"/>
  <c r="AQ51" i="10"/>
  <c r="AR51" i="10" s="1"/>
  <c r="AS51" i="10" s="1"/>
  <c r="AT51" i="10" s="1"/>
  <c r="AU51" i="10" s="1"/>
  <c r="AS54" i="10"/>
  <c r="AT54" i="10" s="1"/>
  <c r="AU54" i="10" s="1"/>
  <c r="BE59" i="10"/>
  <c r="BF59" i="10" s="1"/>
  <c r="BG59" i="10" s="1"/>
  <c r="BH59" i="10" s="1"/>
  <c r="BK60" i="10"/>
  <c r="BL60" i="10" s="1"/>
  <c r="BM60" i="10" s="1"/>
  <c r="BN60" i="10" s="1"/>
  <c r="BJ64" i="10"/>
  <c r="BK64" i="10" s="1"/>
  <c r="AV67" i="10"/>
  <c r="AV75" i="10"/>
  <c r="AX10" i="10"/>
  <c r="AY10" i="10" s="1"/>
  <c r="AZ10" i="10" s="1"/>
  <c r="BA10" i="10" s="1"/>
  <c r="BO13" i="10"/>
  <c r="BB14" i="10"/>
  <c r="BK17" i="10"/>
  <c r="BL17" i="10" s="1"/>
  <c r="BM17" i="10" s="1"/>
  <c r="BN17" i="10" s="1"/>
  <c r="AX18" i="10"/>
  <c r="AY18" i="10" s="1"/>
  <c r="AZ18" i="10" s="1"/>
  <c r="BA18" i="10" s="1"/>
  <c r="BB22" i="10"/>
  <c r="AX26" i="10"/>
  <c r="AY26" i="10" s="1"/>
  <c r="AZ26" i="10" s="1"/>
  <c r="BA26" i="10" s="1"/>
  <c r="BK33" i="10"/>
  <c r="BL33" i="10" s="1"/>
  <c r="BM33" i="10" s="1"/>
  <c r="BN33" i="10" s="1"/>
  <c r="BD36" i="10"/>
  <c r="BE36" i="10" s="1"/>
  <c r="BF36" i="10" s="1"/>
  <c r="BG36" i="10" s="1"/>
  <c r="BH36" i="10" s="1"/>
  <c r="BL36" i="10"/>
  <c r="BM36" i="10" s="1"/>
  <c r="BN36" i="10" s="1"/>
  <c r="AQ37" i="10"/>
  <c r="AR37" i="10" s="1"/>
  <c r="AS37" i="10" s="1"/>
  <c r="AT37" i="10" s="1"/>
  <c r="AU37" i="10" s="1"/>
  <c r="BO37" i="10"/>
  <c r="BJ38" i="10"/>
  <c r="AW39" i="10"/>
  <c r="BK41" i="10"/>
  <c r="BL41" i="10" s="1"/>
  <c r="BM41" i="10" s="1"/>
  <c r="BN41" i="10" s="1"/>
  <c r="AX42" i="10"/>
  <c r="AY42" i="10" s="1"/>
  <c r="AZ42" i="10" s="1"/>
  <c r="BA42" i="10" s="1"/>
  <c r="BD44" i="10"/>
  <c r="BE44" i="10" s="1"/>
  <c r="BF44" i="10" s="1"/>
  <c r="BG44" i="10" s="1"/>
  <c r="BH44" i="10" s="1"/>
  <c r="AQ45" i="10"/>
  <c r="AY45" i="10"/>
  <c r="AZ45" i="10" s="1"/>
  <c r="BO45" i="10"/>
  <c r="BK46" i="10"/>
  <c r="BL46" i="10" s="1"/>
  <c r="BM46" i="10" s="1"/>
  <c r="BN46" i="10" s="1"/>
  <c r="BO50" i="10"/>
  <c r="BL50" i="10"/>
  <c r="BM50" i="10" s="1"/>
  <c r="BN50" i="10" s="1"/>
  <c r="BK51" i="10"/>
  <c r="AY52" i="10"/>
  <c r="AZ52" i="10" s="1"/>
  <c r="BA52" i="10" s="1"/>
  <c r="BK54" i="10"/>
  <c r="BL54" i="10" s="1"/>
  <c r="BM54" i="10" s="1"/>
  <c r="BN54" i="10" s="1"/>
  <c r="AR55" i="10"/>
  <c r="AS55" i="10" s="1"/>
  <c r="AT55" i="10" s="1"/>
  <c r="AU55" i="10" s="1"/>
  <c r="BJ55" i="10"/>
  <c r="BD56" i="10"/>
  <c r="BE56" i="10" s="1"/>
  <c r="BF56" i="10" s="1"/>
  <c r="BG56" i="10" s="1"/>
  <c r="BH56" i="10" s="1"/>
  <c r="AQ58" i="10"/>
  <c r="BE63" i="10"/>
  <c r="BF63" i="10" s="1"/>
  <c r="BG63" i="10" s="1"/>
  <c r="BH63" i="10" s="1"/>
  <c r="BD64" i="10"/>
  <c r="BE64" i="10" s="1"/>
  <c r="BF64" i="10" s="1"/>
  <c r="BG64" i="10" s="1"/>
  <c r="BH64" i="10" s="1"/>
  <c r="BM65" i="10"/>
  <c r="BN65" i="10" s="1"/>
  <c r="BL65" i="10"/>
  <c r="BD65" i="10"/>
  <c r="BE65" i="10" s="1"/>
  <c r="BF65" i="10" s="1"/>
  <c r="BG65" i="10" s="1"/>
  <c r="BH65" i="10" s="1"/>
  <c r="BM69" i="10"/>
  <c r="BN69" i="10" s="1"/>
  <c r="BL69" i="10"/>
  <c r="BD69" i="10"/>
  <c r="BE69" i="10" s="1"/>
  <c r="BF69" i="10" s="1"/>
  <c r="BG69" i="10" s="1"/>
  <c r="BH69" i="10" s="1"/>
  <c r="AQ70" i="10"/>
  <c r="AR70" i="10" s="1"/>
  <c r="AS70" i="10" s="1"/>
  <c r="AT70" i="10" s="1"/>
  <c r="AU70" i="10" s="1"/>
  <c r="BD80" i="10"/>
  <c r="BE80" i="10" s="1"/>
  <c r="BF80" i="10" s="1"/>
  <c r="BG80" i="10" s="1"/>
  <c r="BH80" i="10" s="1"/>
  <c r="BJ80" i="10"/>
  <c r="BK80" i="10" s="1"/>
  <c r="BL80" i="10" s="1"/>
  <c r="BM80" i="10" s="1"/>
  <c r="BN80" i="10" s="1"/>
  <c r="BG87" i="10"/>
  <c r="BH87" i="10" s="1"/>
  <c r="BL98" i="10"/>
  <c r="BM98" i="10" s="1"/>
  <c r="BN98" i="10" s="1"/>
  <c r="AX39" i="10"/>
  <c r="AY39" i="10" s="1"/>
  <c r="AZ39" i="10" s="1"/>
  <c r="BA39" i="10" s="1"/>
  <c r="BL51" i="10"/>
  <c r="BM51" i="10" s="1"/>
  <c r="BI52" i="10"/>
  <c r="AQ62" i="10"/>
  <c r="AR62" i="10" s="1"/>
  <c r="AS62" i="10" s="1"/>
  <c r="AT62" i="10" s="1"/>
  <c r="AU62" i="10" s="1"/>
  <c r="AW65" i="10"/>
  <c r="AX28" i="10"/>
  <c r="AY28" i="10" s="1"/>
  <c r="AZ28" i="10" s="1"/>
  <c r="BA28" i="10" s="1"/>
  <c r="BK35" i="10"/>
  <c r="AX36" i="10"/>
  <c r="AY36" i="10" s="1"/>
  <c r="AZ36" i="10" s="1"/>
  <c r="BA36" i="10" s="1"/>
  <c r="BD38" i="10"/>
  <c r="BE38" i="10" s="1"/>
  <c r="BF38" i="10" s="1"/>
  <c r="BG38" i="10" s="1"/>
  <c r="BH38" i="10" s="1"/>
  <c r="AQ39" i="10"/>
  <c r="AR39" i="10" s="1"/>
  <c r="AS39" i="10" s="1"/>
  <c r="AT39" i="10" s="1"/>
  <c r="AU39" i="10" s="1"/>
  <c r="BK43" i="10"/>
  <c r="AX44" i="10"/>
  <c r="AY44" i="10" s="1"/>
  <c r="AZ44" i="10" s="1"/>
  <c r="BA44" i="10" s="1"/>
  <c r="BA45" i="10"/>
  <c r="AS47" i="10"/>
  <c r="AT47" i="10" s="1"/>
  <c r="AU47" i="10" s="1"/>
  <c r="BK47" i="10"/>
  <c r="BL47" i="10" s="1"/>
  <c r="BM47" i="10" s="1"/>
  <c r="BN47" i="10" s="1"/>
  <c r="AQ48" i="10"/>
  <c r="BE50" i="10"/>
  <c r="BF50" i="10" s="1"/>
  <c r="BG50" i="10" s="1"/>
  <c r="BH50" i="10" s="1"/>
  <c r="BD51" i="10"/>
  <c r="BE51" i="10" s="1"/>
  <c r="BF51" i="10" s="1"/>
  <c r="BG51" i="10" s="1"/>
  <c r="BH51" i="10" s="1"/>
  <c r="BI51" i="10" s="1"/>
  <c r="AY53" i="10"/>
  <c r="AZ53" i="10" s="1"/>
  <c r="BI53" i="10"/>
  <c r="BE55" i="10"/>
  <c r="BF55" i="10" s="1"/>
  <c r="BG55" i="10" s="1"/>
  <c r="BH55" i="10" s="1"/>
  <c r="AV56" i="10"/>
  <c r="BK57" i="10"/>
  <c r="BE58" i="10"/>
  <c r="BF58" i="10" s="1"/>
  <c r="BG58" i="10" s="1"/>
  <c r="BH58" i="10" s="1"/>
  <c r="AX61" i="10"/>
  <c r="BK61" i="10"/>
  <c r="AV63" i="10"/>
  <c r="AR64" i="10"/>
  <c r="AS64" i="10" s="1"/>
  <c r="AT64" i="10" s="1"/>
  <c r="AU64" i="10" s="1"/>
  <c r="AQ65" i="10"/>
  <c r="AR65" i="10" s="1"/>
  <c r="AS65" i="10" s="1"/>
  <c r="AT65" i="10" s="1"/>
  <c r="AU65" i="10" s="1"/>
  <c r="AY66" i="10"/>
  <c r="AZ66" i="10" s="1"/>
  <c r="BA66" i="10" s="1"/>
  <c r="AQ66" i="10"/>
  <c r="AR66" i="10" s="1"/>
  <c r="AS66" i="10" s="1"/>
  <c r="AT66" i="10" s="1"/>
  <c r="AU66" i="10" s="1"/>
  <c r="AS71" i="10"/>
  <c r="AT71" i="10" s="1"/>
  <c r="AU71" i="10" s="1"/>
  <c r="BF78" i="10"/>
  <c r="BG78" i="10" s="1"/>
  <c r="BH78" i="10" s="1"/>
  <c r="AS79" i="10"/>
  <c r="AT79" i="10" s="1"/>
  <c r="AU79" i="10" s="1"/>
  <c r="BK24" i="10"/>
  <c r="AQ28" i="10"/>
  <c r="AR28" i="10" s="1"/>
  <c r="AS28" i="10" s="1"/>
  <c r="AT28" i="10" s="1"/>
  <c r="AU28" i="10" s="1"/>
  <c r="BK32" i="10"/>
  <c r="AX33" i="10"/>
  <c r="AY33" i="10" s="1"/>
  <c r="AZ33" i="10" s="1"/>
  <c r="BA33" i="10" s="1"/>
  <c r="BI34" i="10"/>
  <c r="AV35" i="10"/>
  <c r="BD35" i="10"/>
  <c r="BE35" i="10" s="1"/>
  <c r="BF35" i="10" s="1"/>
  <c r="BG35" i="10" s="1"/>
  <c r="BH35" i="10" s="1"/>
  <c r="BL35" i="10"/>
  <c r="BM35" i="10" s="1"/>
  <c r="BN35" i="10" s="1"/>
  <c r="AQ36" i="10"/>
  <c r="AR36" i="10" s="1"/>
  <c r="AS36" i="10" s="1"/>
  <c r="AT36" i="10" s="1"/>
  <c r="AU36" i="10" s="1"/>
  <c r="BK40" i="10"/>
  <c r="BL40" i="10" s="1"/>
  <c r="BM40" i="10" s="1"/>
  <c r="BN40" i="10" s="1"/>
  <c r="AX41" i="10"/>
  <c r="BI42" i="10"/>
  <c r="AV43" i="10"/>
  <c r="BD43" i="10"/>
  <c r="BE43" i="10" s="1"/>
  <c r="BF43" i="10" s="1"/>
  <c r="BG43" i="10" s="1"/>
  <c r="BH43" i="10" s="1"/>
  <c r="AQ44" i="10"/>
  <c r="AR44" i="10" s="1"/>
  <c r="AS44" i="10" s="1"/>
  <c r="AT44" i="10" s="1"/>
  <c r="AU44" i="10" s="1"/>
  <c r="AW50" i="10"/>
  <c r="AX50" i="10" s="1"/>
  <c r="AQ53" i="10"/>
  <c r="BJ53" i="10"/>
  <c r="BD60" i="10"/>
  <c r="BE60" i="10" s="1"/>
  <c r="BF60" i="10" s="1"/>
  <c r="BG60" i="10" s="1"/>
  <c r="BH60" i="10" s="1"/>
  <c r="AY61" i="10"/>
  <c r="AZ61" i="10" s="1"/>
  <c r="BA61" i="10" s="1"/>
  <c r="BB63" i="10"/>
  <c r="AX70" i="10"/>
  <c r="AY70" i="10" s="1"/>
  <c r="AV72" i="10"/>
  <c r="AQ73" i="10"/>
  <c r="AR73" i="10" s="1"/>
  <c r="AS73" i="10" s="1"/>
  <c r="AT73" i="10" s="1"/>
  <c r="AU73" i="10" s="1"/>
  <c r="AW73" i="10"/>
  <c r="AX73" i="10" s="1"/>
  <c r="AY73" i="10" s="1"/>
  <c r="AZ73" i="10" s="1"/>
  <c r="BA73" i="10" s="1"/>
  <c r="AV76" i="10"/>
  <c r="AT89" i="10"/>
  <c r="AU89" i="10" s="1"/>
  <c r="AT105" i="10"/>
  <c r="AU105" i="10" s="1"/>
  <c r="BD24" i="10"/>
  <c r="BD32" i="10"/>
  <c r="AQ33" i="10"/>
  <c r="BJ34" i="10"/>
  <c r="AW35" i="10"/>
  <c r="AV40" i="10"/>
  <c r="BD40" i="10"/>
  <c r="AQ41" i="10"/>
  <c r="BJ42" i="10"/>
  <c r="BK42" i="10" s="1"/>
  <c r="AW43" i="10"/>
  <c r="AX43" i="10" s="1"/>
  <c r="BD47" i="10"/>
  <c r="BE47" i="10" s="1"/>
  <c r="BF47" i="10" s="1"/>
  <c r="BG47" i="10" s="1"/>
  <c r="BH47" i="10" s="1"/>
  <c r="BI48" i="10"/>
  <c r="BL48" i="10"/>
  <c r="BM48" i="10" s="1"/>
  <c r="BN48" i="10" s="1"/>
  <c r="AW51" i="10"/>
  <c r="AX51" i="10" s="1"/>
  <c r="BL52" i="10"/>
  <c r="BM52" i="10" s="1"/>
  <c r="BN52" i="10" s="1"/>
  <c r="BK53" i="10"/>
  <c r="BL53" i="10" s="1"/>
  <c r="BM53" i="10" s="1"/>
  <c r="BN53" i="10" s="1"/>
  <c r="BB55" i="10"/>
  <c r="BJ56" i="10"/>
  <c r="BK56" i="10" s="1"/>
  <c r="BL56" i="10" s="1"/>
  <c r="BM56" i="10" s="1"/>
  <c r="BN56" i="10" s="1"/>
  <c r="AW57" i="10"/>
  <c r="AX57" i="10" s="1"/>
  <c r="AY57" i="10" s="1"/>
  <c r="AZ57" i="10" s="1"/>
  <c r="BA57" i="10" s="1"/>
  <c r="AV57" i="10"/>
  <c r="AW58" i="10"/>
  <c r="BI75" i="10"/>
  <c r="BJ39" i="10"/>
  <c r="AW40" i="10"/>
  <c r="AX40" i="10" s="1"/>
  <c r="AY40" i="10" s="1"/>
  <c r="AZ40" i="10" s="1"/>
  <c r="BA40" i="10" s="1"/>
  <c r="AQ50" i="10"/>
  <c r="AR50" i="10" s="1"/>
  <c r="AS50" i="10" s="1"/>
  <c r="AT50" i="10" s="1"/>
  <c r="AU50" i="10" s="1"/>
  <c r="AW56" i="10"/>
  <c r="AX56" i="10" s="1"/>
  <c r="AY56" i="10" s="1"/>
  <c r="AZ56" i="10" s="1"/>
  <c r="BA56" i="10" s="1"/>
  <c r="BL57" i="10"/>
  <c r="BM57" i="10" s="1"/>
  <c r="BN57" i="10" s="1"/>
  <c r="BD57" i="10"/>
  <c r="BE57" i="10" s="1"/>
  <c r="BF57" i="10" s="1"/>
  <c r="BG57" i="10" s="1"/>
  <c r="BH57" i="10" s="1"/>
  <c r="AV61" i="10"/>
  <c r="BL61" i="10"/>
  <c r="BM61" i="10" s="1"/>
  <c r="BD61" i="10"/>
  <c r="BE61" i="10" s="1"/>
  <c r="BF61" i="10" s="1"/>
  <c r="BG61" i="10" s="1"/>
  <c r="BH61" i="10" s="1"/>
  <c r="AW62" i="10"/>
  <c r="AX62" i="10" s="1"/>
  <c r="AY62" i="10" s="1"/>
  <c r="AZ62" i="10" s="1"/>
  <c r="BA62" i="10" s="1"/>
  <c r="AX65" i="10"/>
  <c r="AY65" i="10" s="1"/>
  <c r="AZ65" i="10" s="1"/>
  <c r="BA65" i="10" s="1"/>
  <c r="BK70" i="10"/>
  <c r="BL70" i="10" s="1"/>
  <c r="BM70" i="10" s="1"/>
  <c r="BN70" i="10" s="1"/>
  <c r="BD72" i="10"/>
  <c r="BE72" i="10" s="1"/>
  <c r="BF72" i="10" s="1"/>
  <c r="BG72" i="10" s="1"/>
  <c r="BH72" i="10" s="1"/>
  <c r="BJ72" i="10"/>
  <c r="BK72" i="10" s="1"/>
  <c r="BL72" i="10" s="1"/>
  <c r="BI72" i="10"/>
  <c r="AQ74" i="10"/>
  <c r="AR74" i="10" s="1"/>
  <c r="AS74" i="10" s="1"/>
  <c r="AT74" i="10" s="1"/>
  <c r="AU74" i="10" s="1"/>
  <c r="AW74" i="10"/>
  <c r="AX74" i="10" s="1"/>
  <c r="AY74" i="10" s="1"/>
  <c r="AZ74" i="10" s="1"/>
  <c r="BA74" i="10" s="1"/>
  <c r="AQ81" i="10"/>
  <c r="AR81" i="10" s="1"/>
  <c r="AS81" i="10" s="1"/>
  <c r="AT81" i="10" s="1"/>
  <c r="AU81" i="10" s="1"/>
  <c r="AW81" i="10"/>
  <c r="AX81" i="10" s="1"/>
  <c r="AY81" i="10" s="1"/>
  <c r="BD73" i="10"/>
  <c r="BE73" i="10" s="1"/>
  <c r="BF73" i="10" s="1"/>
  <c r="BG73" i="10" s="1"/>
  <c r="BH73" i="10" s="1"/>
  <c r="BJ73" i="10"/>
  <c r="BK73" i="10" s="1"/>
  <c r="AX78" i="10"/>
  <c r="AX59" i="10"/>
  <c r="AY59" i="10" s="1"/>
  <c r="AZ59" i="10" s="1"/>
  <c r="BA59" i="10" s="1"/>
  <c r="BJ63" i="10"/>
  <c r="AW64" i="10"/>
  <c r="BK66" i="10"/>
  <c r="BL66" i="10" s="1"/>
  <c r="BM66" i="10" s="1"/>
  <c r="BN66" i="10" s="1"/>
  <c r="AX67" i="10"/>
  <c r="AY67" i="10" s="1"/>
  <c r="AZ67" i="10" s="1"/>
  <c r="BA67" i="10" s="1"/>
  <c r="BI68" i="10"/>
  <c r="AV69" i="10"/>
  <c r="BJ71" i="10"/>
  <c r="AW72" i="10"/>
  <c r="BK74" i="10"/>
  <c r="BL74" i="10" s="1"/>
  <c r="BM74" i="10" s="1"/>
  <c r="BN74" i="10" s="1"/>
  <c r="AX75" i="10"/>
  <c r="AY75" i="10" s="1"/>
  <c r="AZ75" i="10" s="1"/>
  <c r="BA75" i="10" s="1"/>
  <c r="BI76" i="10"/>
  <c r="AV77" i="10"/>
  <c r="BD77" i="10"/>
  <c r="BE77" i="10" s="1"/>
  <c r="BF77" i="10" s="1"/>
  <c r="BG77" i="10" s="1"/>
  <c r="BH77" i="10" s="1"/>
  <c r="AQ78" i="10"/>
  <c r="AR78" i="10" s="1"/>
  <c r="AS78" i="10" s="1"/>
  <c r="AT78" i="10" s="1"/>
  <c r="AU78" i="10" s="1"/>
  <c r="AY78" i="10"/>
  <c r="AZ78" i="10" s="1"/>
  <c r="BA78" i="10" s="1"/>
  <c r="BJ79" i="10"/>
  <c r="BK79" i="10" s="1"/>
  <c r="BL79" i="10" s="1"/>
  <c r="BM79" i="10" s="1"/>
  <c r="BN79" i="10" s="1"/>
  <c r="AW80" i="10"/>
  <c r="BK82" i="10"/>
  <c r="BL82" i="10" s="1"/>
  <c r="BM82" i="10" s="1"/>
  <c r="BN82" i="10" s="1"/>
  <c r="AX83" i="10"/>
  <c r="BI84" i="10"/>
  <c r="AV85" i="10"/>
  <c r="BD85" i="10"/>
  <c r="BE85" i="10" s="1"/>
  <c r="BF85" i="10" s="1"/>
  <c r="BG85" i="10" s="1"/>
  <c r="BH85" i="10" s="1"/>
  <c r="BL85" i="10"/>
  <c r="AQ86" i="10"/>
  <c r="AR86" i="10" s="1"/>
  <c r="AS86" i="10" s="1"/>
  <c r="AT86" i="10" s="1"/>
  <c r="AU86" i="10" s="1"/>
  <c r="AY86" i="10"/>
  <c r="BK87" i="10"/>
  <c r="AY88" i="10"/>
  <c r="AZ88" i="10" s="1"/>
  <c r="BA88" i="10" s="1"/>
  <c r="AW90" i="10"/>
  <c r="BK90" i="10"/>
  <c r="AQ91" i="10"/>
  <c r="AR91" i="10" s="1"/>
  <c r="AS91" i="10" s="1"/>
  <c r="AT91" i="10" s="1"/>
  <c r="AU91" i="10" s="1"/>
  <c r="AV93" i="10"/>
  <c r="BI93" i="10"/>
  <c r="AQ94" i="10"/>
  <c r="BD94" i="10"/>
  <c r="BE94" i="10" s="1"/>
  <c r="BF94" i="10" s="1"/>
  <c r="BG94" i="10" s="1"/>
  <c r="BH94" i="10" s="1"/>
  <c r="BB97" i="10"/>
  <c r="BI97" i="10"/>
  <c r="AQ99" i="10"/>
  <c r="AR99" i="10" s="1"/>
  <c r="AS99" i="10" s="1"/>
  <c r="AT99" i="10" s="1"/>
  <c r="AU99" i="10" s="1"/>
  <c r="BJ103" i="10"/>
  <c r="BK103" i="10" s="1"/>
  <c r="BL103" i="10" s="1"/>
  <c r="BM103" i="10" s="1"/>
  <c r="BN103" i="10" s="1"/>
  <c r="AW104" i="10"/>
  <c r="AX104" i="10" s="1"/>
  <c r="AY104" i="10" s="1"/>
  <c r="AZ104" i="10" s="1"/>
  <c r="BA104" i="10" s="1"/>
  <c r="BB104" i="10" s="1"/>
  <c r="BK63" i="10"/>
  <c r="BL63" i="10" s="1"/>
  <c r="BM63" i="10" s="1"/>
  <c r="BN63" i="10" s="1"/>
  <c r="AX64" i="10"/>
  <c r="AY64" i="10" s="1"/>
  <c r="AZ64" i="10" s="1"/>
  <c r="BA64" i="10" s="1"/>
  <c r="BJ68" i="10"/>
  <c r="BK68" i="10" s="1"/>
  <c r="BL68" i="10" s="1"/>
  <c r="BM68" i="10" s="1"/>
  <c r="BN68" i="10" s="1"/>
  <c r="AW69" i="10"/>
  <c r="BJ76" i="10"/>
  <c r="BK76" i="10" s="1"/>
  <c r="BL76" i="10" s="1"/>
  <c r="BM76" i="10" s="1"/>
  <c r="BN76" i="10" s="1"/>
  <c r="AW77" i="10"/>
  <c r="BD82" i="10"/>
  <c r="AQ83" i="10"/>
  <c r="AY83" i="10"/>
  <c r="AZ83" i="10" s="1"/>
  <c r="BA83" i="10" s="1"/>
  <c r="BJ84" i="10"/>
  <c r="BK84" i="10" s="1"/>
  <c r="BL84" i="10" s="1"/>
  <c r="BM84" i="10" s="1"/>
  <c r="BN84" i="10" s="1"/>
  <c r="AW85" i="10"/>
  <c r="BL91" i="10"/>
  <c r="BD91" i="10"/>
  <c r="BE91" i="10" s="1"/>
  <c r="BF91" i="10" s="1"/>
  <c r="BG91" i="10" s="1"/>
  <c r="BH91" i="10" s="1"/>
  <c r="BD102" i="10"/>
  <c r="BE102" i="10" s="1"/>
  <c r="BF102" i="10" s="1"/>
  <c r="BG102" i="10" s="1"/>
  <c r="BH102" i="10" s="1"/>
  <c r="BJ102" i="10"/>
  <c r="BK102" i="10" s="1"/>
  <c r="AQ103" i="10"/>
  <c r="AR103" i="10" s="1"/>
  <c r="AS103" i="10" s="1"/>
  <c r="AT103" i="10" s="1"/>
  <c r="AU103" i="10" s="1"/>
  <c r="AW103" i="10"/>
  <c r="BI105" i="10"/>
  <c r="BI113" i="10"/>
  <c r="AS120" i="10"/>
  <c r="AT120" i="10" s="1"/>
  <c r="AU120" i="10" s="1"/>
  <c r="BI124" i="10"/>
  <c r="BJ124" i="10"/>
  <c r="BK124" i="10" s="1"/>
  <c r="BL124" i="10" s="1"/>
  <c r="BM124" i="10" s="1"/>
  <c r="BN124" i="10" s="1"/>
  <c r="BD124" i="10"/>
  <c r="BE124" i="10" s="1"/>
  <c r="BF124" i="10" s="1"/>
  <c r="BG124" i="10" s="1"/>
  <c r="BH124" i="10" s="1"/>
  <c r="AX69" i="10"/>
  <c r="AY69" i="10" s="1"/>
  <c r="AZ69" i="10" s="1"/>
  <c r="BA69" i="10" s="1"/>
  <c r="AX77" i="10"/>
  <c r="AY77" i="10" s="1"/>
  <c r="AZ77" i="10" s="1"/>
  <c r="BA77" i="10" s="1"/>
  <c r="BJ81" i="10"/>
  <c r="AW82" i="10"/>
  <c r="AX82" i="10" s="1"/>
  <c r="AY82" i="10" s="1"/>
  <c r="AZ82" i="10" s="1"/>
  <c r="BA82" i="10" s="1"/>
  <c r="AX85" i="10"/>
  <c r="AY85" i="10" s="1"/>
  <c r="BI86" i="10"/>
  <c r="AV87" i="10"/>
  <c r="BI90" i="10"/>
  <c r="AV98" i="10"/>
  <c r="AW99" i="10"/>
  <c r="AX99" i="10" s="1"/>
  <c r="AY99" i="10" s="1"/>
  <c r="AZ99" i="10" s="1"/>
  <c r="BA99" i="10" s="1"/>
  <c r="BJ101" i="10"/>
  <c r="BK101" i="10" s="1"/>
  <c r="BI101" i="10"/>
  <c r="BI83" i="10"/>
  <c r="AV84" i="10"/>
  <c r="BJ89" i="10"/>
  <c r="BK89" i="10" s="1"/>
  <c r="BL89" i="10" s="1"/>
  <c r="AW95" i="10"/>
  <c r="AX95" i="10" s="1"/>
  <c r="AY95" i="10" s="1"/>
  <c r="AZ95" i="10" s="1"/>
  <c r="BA95" i="10" s="1"/>
  <c r="BB105" i="10"/>
  <c r="BK116" i="10"/>
  <c r="BL116" i="10" s="1"/>
  <c r="BJ116" i="10"/>
  <c r="BD116" i="10"/>
  <c r="BE116" i="10" s="1"/>
  <c r="BF116" i="10" s="1"/>
  <c r="BG116" i="10" s="1"/>
  <c r="BH116" i="10" s="1"/>
  <c r="AQ122" i="10"/>
  <c r="AR122" i="10" s="1"/>
  <c r="AS122" i="10" s="1"/>
  <c r="AT122" i="10" s="1"/>
  <c r="AU122" i="10" s="1"/>
  <c r="AW122" i="10"/>
  <c r="AX122" i="10" s="1"/>
  <c r="AY122" i="10" s="1"/>
  <c r="AZ122" i="10" s="1"/>
  <c r="BA122" i="10" s="1"/>
  <c r="BJ59" i="10"/>
  <c r="BK59" i="10" s="1"/>
  <c r="BL59" i="10" s="1"/>
  <c r="BM59" i="10" s="1"/>
  <c r="BN59" i="10" s="1"/>
  <c r="AW60" i="10"/>
  <c r="AX60" i="10" s="1"/>
  <c r="AY60" i="10" s="1"/>
  <c r="AZ60" i="10" s="1"/>
  <c r="BA60" i="10" s="1"/>
  <c r="BJ67" i="10"/>
  <c r="BK67" i="10" s="1"/>
  <c r="BL67" i="10" s="1"/>
  <c r="BM67" i="10" s="1"/>
  <c r="BN67" i="10" s="1"/>
  <c r="AW68" i="10"/>
  <c r="AX68" i="10" s="1"/>
  <c r="AY68" i="10" s="1"/>
  <c r="AZ68" i="10" s="1"/>
  <c r="BA68" i="10" s="1"/>
  <c r="BJ75" i="10"/>
  <c r="AW76" i="10"/>
  <c r="BF79" i="10"/>
  <c r="BG79" i="10" s="1"/>
  <c r="BH79" i="10" s="1"/>
  <c r="AS80" i="10"/>
  <c r="AT80" i="10" s="1"/>
  <c r="AU80" i="10" s="1"/>
  <c r="BD81" i="10"/>
  <c r="BE81" i="10" s="1"/>
  <c r="BF81" i="10" s="1"/>
  <c r="BG81" i="10" s="1"/>
  <c r="BH81" i="10" s="1"/>
  <c r="AQ82" i="10"/>
  <c r="AR82" i="10" s="1"/>
  <c r="AS82" i="10" s="1"/>
  <c r="AT82" i="10" s="1"/>
  <c r="AU82" i="10" s="1"/>
  <c r="BJ83" i="10"/>
  <c r="AW84" i="10"/>
  <c r="AX84" i="10" s="1"/>
  <c r="AY84" i="10" s="1"/>
  <c r="AZ84" i="10" s="1"/>
  <c r="BA84" i="10" s="1"/>
  <c r="AZ85" i="10"/>
  <c r="BA85" i="10" s="1"/>
  <c r="BK88" i="10"/>
  <c r="BL88" i="10" s="1"/>
  <c r="BM88" i="10" s="1"/>
  <c r="BN88" i="10" s="1"/>
  <c r="BD89" i="10"/>
  <c r="BE89" i="10" s="1"/>
  <c r="BF89" i="10" s="1"/>
  <c r="BG89" i="10" s="1"/>
  <c r="BH89" i="10" s="1"/>
  <c r="AW91" i="10"/>
  <c r="BJ93" i="10"/>
  <c r="BK93" i="10" s="1"/>
  <c r="BL93" i="10" s="1"/>
  <c r="BM93" i="10" s="1"/>
  <c r="BN93" i="10" s="1"/>
  <c r="BO93" i="10" s="1"/>
  <c r="AQ95" i="10"/>
  <c r="BL95" i="10"/>
  <c r="BM95" i="10" s="1"/>
  <c r="BN95" i="10" s="1"/>
  <c r="BD95" i="10"/>
  <c r="AX96" i="10"/>
  <c r="AY96" i="10" s="1"/>
  <c r="AZ96" i="10" s="1"/>
  <c r="BA96" i="10" s="1"/>
  <c r="AX103" i="10"/>
  <c r="AY103" i="10" s="1"/>
  <c r="AZ103" i="10" s="1"/>
  <c r="BA103" i="10" s="1"/>
  <c r="AW107" i="10"/>
  <c r="BI108" i="10"/>
  <c r="AR123" i="10"/>
  <c r="AS123" i="10" s="1"/>
  <c r="AT123" i="10" s="1"/>
  <c r="AU123" i="10" s="1"/>
  <c r="BI77" i="10"/>
  <c r="AV78" i="10"/>
  <c r="AV90" i="10"/>
  <c r="BI91" i="10"/>
  <c r="BI98" i="10"/>
  <c r="BI100" i="10"/>
  <c r="AQ107" i="10"/>
  <c r="AR107" i="10" s="1"/>
  <c r="AS107" i="10" s="1"/>
  <c r="AT107" i="10" s="1"/>
  <c r="AU107" i="10" s="1"/>
  <c r="AV109" i="10"/>
  <c r="BB113" i="10"/>
  <c r="BG130" i="10"/>
  <c r="BH130" i="10" s="1"/>
  <c r="BD103" i="10"/>
  <c r="BE103" i="10" s="1"/>
  <c r="BF103" i="10" s="1"/>
  <c r="BG103" i="10" s="1"/>
  <c r="BH103" i="10" s="1"/>
  <c r="AQ104" i="10"/>
  <c r="AR104" i="10" s="1"/>
  <c r="AS104" i="10" s="1"/>
  <c r="AT104" i="10" s="1"/>
  <c r="AU104" i="10" s="1"/>
  <c r="AW112" i="10"/>
  <c r="AQ112" i="10"/>
  <c r="AR112" i="10" s="1"/>
  <c r="AS112" i="10" s="1"/>
  <c r="AT112" i="10" s="1"/>
  <c r="AU112" i="10" s="1"/>
  <c r="BD129" i="10"/>
  <c r="BE129" i="10" s="1"/>
  <c r="BF129" i="10" s="1"/>
  <c r="BG129" i="10" s="1"/>
  <c r="BH129" i="10" s="1"/>
  <c r="BJ129" i="10"/>
  <c r="BK129" i="10" s="1"/>
  <c r="BL129" i="10" s="1"/>
  <c r="BM129" i="10" s="1"/>
  <c r="BN129" i="10" s="1"/>
  <c r="AW94" i="10"/>
  <c r="AX94" i="10" s="1"/>
  <c r="AY94" i="10" s="1"/>
  <c r="AZ94" i="10" s="1"/>
  <c r="BA94" i="10" s="1"/>
  <c r="BJ94" i="10"/>
  <c r="BK94" i="10" s="1"/>
  <c r="BL94" i="10" s="1"/>
  <c r="AQ96" i="10"/>
  <c r="AR96" i="10" s="1"/>
  <c r="AS96" i="10" s="1"/>
  <c r="AT96" i="10" s="1"/>
  <c r="AU96" i="10" s="1"/>
  <c r="AV97" i="10"/>
  <c r="BD110" i="10"/>
  <c r="BE110" i="10" s="1"/>
  <c r="BF110" i="10" s="1"/>
  <c r="BG110" i="10" s="1"/>
  <c r="BH110" i="10" s="1"/>
  <c r="BJ110" i="10"/>
  <c r="BK110" i="10" s="1"/>
  <c r="BL110" i="10" s="1"/>
  <c r="BM110" i="10" s="1"/>
  <c r="BN110" i="10" s="1"/>
  <c r="AX112" i="10"/>
  <c r="AY112" i="10" s="1"/>
  <c r="AZ112" i="10" s="1"/>
  <c r="BA112" i="10" s="1"/>
  <c r="AV114" i="10"/>
  <c r="AV119" i="10"/>
  <c r="AX93" i="10"/>
  <c r="AY93" i="10" s="1"/>
  <c r="AZ93" i="10" s="1"/>
  <c r="BA93" i="10" s="1"/>
  <c r="BJ97" i="10"/>
  <c r="AW98" i="10"/>
  <c r="BK100" i="10"/>
  <c r="BL100" i="10" s="1"/>
  <c r="BM100" i="10" s="1"/>
  <c r="BN100" i="10" s="1"/>
  <c r="AX101" i="10"/>
  <c r="AY101" i="10" s="1"/>
  <c r="AZ101" i="10" s="1"/>
  <c r="BA101" i="10" s="1"/>
  <c r="BJ105" i="10"/>
  <c r="BK105" i="10" s="1"/>
  <c r="BL105" i="10" s="1"/>
  <c r="BM105" i="10" s="1"/>
  <c r="BN105" i="10" s="1"/>
  <c r="BK108" i="10"/>
  <c r="BL108" i="10" s="1"/>
  <c r="BM108" i="10" s="1"/>
  <c r="BN108" i="10" s="1"/>
  <c r="AX109" i="10"/>
  <c r="BO112" i="10"/>
  <c r="BJ113" i="10"/>
  <c r="BK113" i="10" s="1"/>
  <c r="BL113" i="10" s="1"/>
  <c r="BM113" i="10" s="1"/>
  <c r="BN113" i="10" s="1"/>
  <c r="AW114" i="10"/>
  <c r="AX114" i="10" s="1"/>
  <c r="AY114" i="10" s="1"/>
  <c r="AZ114" i="10" s="1"/>
  <c r="BA114" i="10" s="1"/>
  <c r="AW118" i="10"/>
  <c r="AX118" i="10" s="1"/>
  <c r="BJ120" i="10"/>
  <c r="BK120" i="10" s="1"/>
  <c r="AV121" i="10"/>
  <c r="AZ121" i="10"/>
  <c r="BA121" i="10" s="1"/>
  <c r="BB121" i="10" s="1"/>
  <c r="BK121" i="10"/>
  <c r="BL121" i="10" s="1"/>
  <c r="BM121" i="10" s="1"/>
  <c r="BN121" i="10" s="1"/>
  <c r="BJ123" i="10"/>
  <c r="AV132" i="10"/>
  <c r="BK97" i="10"/>
  <c r="BL97" i="10" s="1"/>
  <c r="BM97" i="10" s="1"/>
  <c r="BN97" i="10" s="1"/>
  <c r="AX98" i="10"/>
  <c r="AY98" i="10" s="1"/>
  <c r="AZ98" i="10" s="1"/>
  <c r="BA98" i="10" s="1"/>
  <c r="AW120" i="10"/>
  <c r="AY126" i="10"/>
  <c r="AZ126" i="10" s="1"/>
  <c r="BA126" i="10" s="1"/>
  <c r="AQ126" i="10"/>
  <c r="BK126" i="10"/>
  <c r="AQ128" i="10"/>
  <c r="AW128" i="10"/>
  <c r="AX128" i="10" s="1"/>
  <c r="AY128" i="10" s="1"/>
  <c r="AZ128" i="10" s="1"/>
  <c r="BA128" i="10" s="1"/>
  <c r="BD128" i="10"/>
  <c r="BE128" i="10" s="1"/>
  <c r="BF128" i="10" s="1"/>
  <c r="BG128" i="10" s="1"/>
  <c r="BH128" i="10" s="1"/>
  <c r="AV129" i="10"/>
  <c r="BD133" i="10"/>
  <c r="BI134" i="10"/>
  <c r="BD121" i="10"/>
  <c r="BJ125" i="10"/>
  <c r="BK125" i="10" s="1"/>
  <c r="BL125" i="10" s="1"/>
  <c r="BM125" i="10" s="1"/>
  <c r="BN125" i="10" s="1"/>
  <c r="AQ130" i="10"/>
  <c r="AR130" i="10" s="1"/>
  <c r="AS130" i="10" s="1"/>
  <c r="AT130" i="10" s="1"/>
  <c r="AU130" i="10" s="1"/>
  <c r="AW130" i="10"/>
  <c r="AX130" i="10" s="1"/>
  <c r="AY130" i="10" s="1"/>
  <c r="AZ130" i="10" s="1"/>
  <c r="BA130" i="10" s="1"/>
  <c r="AQ134" i="10"/>
  <c r="AR134" i="10" s="1"/>
  <c r="AS134" i="10" s="1"/>
  <c r="AT134" i="10" s="1"/>
  <c r="AU134" i="10" s="1"/>
  <c r="BD137" i="10"/>
  <c r="BE137" i="10" s="1"/>
  <c r="BF137" i="10" s="1"/>
  <c r="BG137" i="10" s="1"/>
  <c r="BH137" i="10" s="1"/>
  <c r="BJ137" i="10"/>
  <c r="BK137" i="10" s="1"/>
  <c r="BL137" i="10" s="1"/>
  <c r="BM137" i="10" s="1"/>
  <c r="BN137" i="10" s="1"/>
  <c r="BI137" i="10"/>
  <c r="AS139" i="10"/>
  <c r="AT139" i="10" s="1"/>
  <c r="AU139" i="10" s="1"/>
  <c r="BF146" i="10"/>
  <c r="BG146" i="10" s="1"/>
  <c r="BH146" i="10" s="1"/>
  <c r="BK99" i="10"/>
  <c r="AX100" i="10"/>
  <c r="AV102" i="10"/>
  <c r="BK107" i="10"/>
  <c r="BL107" i="10" s="1"/>
  <c r="BM107" i="10" s="1"/>
  <c r="BN107" i="10" s="1"/>
  <c r="AX108" i="10"/>
  <c r="AY108" i="10" s="1"/>
  <c r="AZ108" i="10" s="1"/>
  <c r="BA108" i="10" s="1"/>
  <c r="BI109" i="10"/>
  <c r="AV110" i="10"/>
  <c r="BK115" i="10"/>
  <c r="AX116" i="10"/>
  <c r="AY116" i="10" s="1"/>
  <c r="AZ116" i="10" s="1"/>
  <c r="BA116" i="10" s="1"/>
  <c r="AQ118" i="10"/>
  <c r="AY125" i="10"/>
  <c r="AZ125" i="10" s="1"/>
  <c r="BA125" i="10" s="1"/>
  <c r="BE126" i="10"/>
  <c r="BF126" i="10" s="1"/>
  <c r="BG126" i="10" s="1"/>
  <c r="BH126" i="10" s="1"/>
  <c r="BJ131" i="10"/>
  <c r="BK131" i="10" s="1"/>
  <c r="BL131" i="10" s="1"/>
  <c r="BM131" i="10" s="1"/>
  <c r="BN131" i="10" s="1"/>
  <c r="AX135" i="10"/>
  <c r="AY135" i="10" s="1"/>
  <c r="AZ135" i="10" s="1"/>
  <c r="BA135" i="10" s="1"/>
  <c r="AQ138" i="10"/>
  <c r="AR138" i="10" s="1"/>
  <c r="AS138" i="10" s="1"/>
  <c r="AT138" i="10" s="1"/>
  <c r="AU138" i="10" s="1"/>
  <c r="AW138" i="10"/>
  <c r="AX138" i="10" s="1"/>
  <c r="AY138" i="10" s="1"/>
  <c r="AZ138" i="10" s="1"/>
  <c r="BA138" i="10" s="1"/>
  <c r="BF138" i="10"/>
  <c r="BG138" i="10" s="1"/>
  <c r="BH138" i="10" s="1"/>
  <c r="AR140" i="10"/>
  <c r="BD99" i="10"/>
  <c r="AQ100" i="10"/>
  <c r="AR100" i="10" s="1"/>
  <c r="AS100" i="10" s="1"/>
  <c r="AT100" i="10" s="1"/>
  <c r="AU100" i="10" s="1"/>
  <c r="AW102" i="10"/>
  <c r="AX102" i="10" s="1"/>
  <c r="AY102" i="10" s="1"/>
  <c r="AZ102" i="10" s="1"/>
  <c r="BA102" i="10" s="1"/>
  <c r="BD107" i="10"/>
  <c r="BE107" i="10" s="1"/>
  <c r="BF107" i="10" s="1"/>
  <c r="BG107" i="10" s="1"/>
  <c r="BH107" i="10" s="1"/>
  <c r="AQ108" i="10"/>
  <c r="AR108" i="10" s="1"/>
  <c r="AS108" i="10" s="1"/>
  <c r="AT108" i="10" s="1"/>
  <c r="AU108" i="10" s="1"/>
  <c r="BJ109" i="10"/>
  <c r="BK109" i="10" s="1"/>
  <c r="BL109" i="10" s="1"/>
  <c r="BM109" i="10" s="1"/>
  <c r="BN109" i="10" s="1"/>
  <c r="AW110" i="10"/>
  <c r="AX110" i="10" s="1"/>
  <c r="AY110" i="10" s="1"/>
  <c r="AZ110" i="10" s="1"/>
  <c r="BA110" i="10" s="1"/>
  <c r="BI114" i="10"/>
  <c r="AV115" i="10"/>
  <c r="BD115" i="10"/>
  <c r="BE115" i="10" s="1"/>
  <c r="BF115" i="10" s="1"/>
  <c r="BG115" i="10" s="1"/>
  <c r="BH115" i="10" s="1"/>
  <c r="AQ116" i="10"/>
  <c r="AR116" i="10" s="1"/>
  <c r="AS116" i="10" s="1"/>
  <c r="AT116" i="10" s="1"/>
  <c r="AU116" i="10" s="1"/>
  <c r="BJ119" i="10"/>
  <c r="BD120" i="10"/>
  <c r="AV125" i="10"/>
  <c r="BK128" i="10"/>
  <c r="AW129" i="10"/>
  <c r="AX129" i="10" s="1"/>
  <c r="AY129" i="10" s="1"/>
  <c r="AZ129" i="10" s="1"/>
  <c r="BA129" i="10" s="1"/>
  <c r="BD131" i="10"/>
  <c r="BJ133" i="10"/>
  <c r="AV135" i="10"/>
  <c r="BI136" i="10"/>
  <c r="BJ114" i="10"/>
  <c r="BK114" i="10" s="1"/>
  <c r="BL114" i="10" s="1"/>
  <c r="BM114" i="10" s="1"/>
  <c r="AW115" i="10"/>
  <c r="AX115" i="10" s="1"/>
  <c r="AY115" i="10" s="1"/>
  <c r="AZ115" i="10" s="1"/>
  <c r="BI123" i="10"/>
  <c r="AW124" i="10"/>
  <c r="AX124" i="10" s="1"/>
  <c r="AY124" i="10" s="1"/>
  <c r="AZ124" i="10" s="1"/>
  <c r="BA124" i="10" s="1"/>
  <c r="AX127" i="10"/>
  <c r="AY127" i="10" s="1"/>
  <c r="AZ127" i="10" s="1"/>
  <c r="BA127" i="10" s="1"/>
  <c r="AW132" i="10"/>
  <c r="AX132" i="10" s="1"/>
  <c r="AY132" i="10" s="1"/>
  <c r="AZ132" i="10" s="1"/>
  <c r="BA132" i="10" s="1"/>
  <c r="AW134" i="10"/>
  <c r="BL139" i="10"/>
  <c r="BD139" i="10"/>
  <c r="BE139" i="10" s="1"/>
  <c r="BF139" i="10" s="1"/>
  <c r="BG139" i="10" s="1"/>
  <c r="BH139" i="10" s="1"/>
  <c r="BJ139" i="10"/>
  <c r="BK139" i="10" s="1"/>
  <c r="AS141" i="10"/>
  <c r="AT141" i="10" s="1"/>
  <c r="AU141" i="10" s="1"/>
  <c r="BD125" i="10"/>
  <c r="BE125" i="10" s="1"/>
  <c r="BF125" i="10" s="1"/>
  <c r="BG125" i="10" s="1"/>
  <c r="BH125" i="10" s="1"/>
  <c r="AV127" i="10"/>
  <c r="BD127" i="10"/>
  <c r="BE127" i="10" s="1"/>
  <c r="BF127" i="10" s="1"/>
  <c r="BG127" i="10" s="1"/>
  <c r="BH127" i="10" s="1"/>
  <c r="BJ127" i="10"/>
  <c r="BK127" i="10" s="1"/>
  <c r="BL127" i="10" s="1"/>
  <c r="BM127" i="10" s="1"/>
  <c r="BN127" i="10" s="1"/>
  <c r="BB119" i="10"/>
  <c r="BK122" i="10"/>
  <c r="BL122" i="10" s="1"/>
  <c r="BM122" i="10" s="1"/>
  <c r="BN122" i="10" s="1"/>
  <c r="AX123" i="10"/>
  <c r="BK130" i="10"/>
  <c r="AX131" i="10"/>
  <c r="AY131" i="10" s="1"/>
  <c r="AZ131" i="10" s="1"/>
  <c r="BA131" i="10" s="1"/>
  <c r="BI132" i="10"/>
  <c r="AV133" i="10"/>
  <c r="BJ135" i="10"/>
  <c r="BK135" i="10" s="1"/>
  <c r="BL135" i="10" s="1"/>
  <c r="BM135" i="10" s="1"/>
  <c r="BN135" i="10" s="1"/>
  <c r="AW136" i="10"/>
  <c r="AX136" i="10" s="1"/>
  <c r="AY136" i="10" s="1"/>
  <c r="AZ136" i="10" s="1"/>
  <c r="BA136" i="10" s="1"/>
  <c r="AZ137" i="10"/>
  <c r="BA137" i="10" s="1"/>
  <c r="BK138" i="10"/>
  <c r="AX139" i="10"/>
  <c r="BD140" i="10"/>
  <c r="BE140" i="10" s="1"/>
  <c r="BF140" i="10" s="1"/>
  <c r="BG140" i="10" s="1"/>
  <c r="BH140" i="10" s="1"/>
  <c r="BI141" i="10"/>
  <c r="BJ143" i="10"/>
  <c r="BK143" i="10" s="1"/>
  <c r="BL143" i="10" s="1"/>
  <c r="BM143" i="10" s="1"/>
  <c r="AV144" i="10"/>
  <c r="BK144" i="10"/>
  <c r="AV148" i="10"/>
  <c r="BL148" i="10"/>
  <c r="BM148" i="10" s="1"/>
  <c r="BN148" i="10" s="1"/>
  <c r="BD148" i="10"/>
  <c r="BE148" i="10" s="1"/>
  <c r="BF148" i="10" s="1"/>
  <c r="BG148" i="10" s="1"/>
  <c r="BH148" i="10" s="1"/>
  <c r="BF149" i="10"/>
  <c r="AY152" i="10"/>
  <c r="AQ152" i="10"/>
  <c r="AR152" i="10" s="1"/>
  <c r="AS152" i="10" s="1"/>
  <c r="AT152" i="10" s="1"/>
  <c r="AU152" i="10" s="1"/>
  <c r="BJ153" i="10"/>
  <c r="BD153" i="10"/>
  <c r="BE153" i="10" s="1"/>
  <c r="BF153" i="10" s="1"/>
  <c r="BG153" i="10" s="1"/>
  <c r="BH153" i="10" s="1"/>
  <c r="BJ155" i="10"/>
  <c r="BK155" i="10" s="1"/>
  <c r="AQ156" i="10"/>
  <c r="AR156" i="10" s="1"/>
  <c r="AS156" i="10" s="1"/>
  <c r="AT156" i="10" s="1"/>
  <c r="AU156" i="10" s="1"/>
  <c r="AR158" i="10"/>
  <c r="AS158" i="10" s="1"/>
  <c r="AT158" i="10" s="1"/>
  <c r="AU158" i="10" s="1"/>
  <c r="BD161" i="10"/>
  <c r="BE161" i="10" s="1"/>
  <c r="BF161" i="10" s="1"/>
  <c r="BG161" i="10" s="1"/>
  <c r="BH161" i="10" s="1"/>
  <c r="BJ161" i="10"/>
  <c r="BK161" i="10" s="1"/>
  <c r="BL161" i="10" s="1"/>
  <c r="BI161" i="10"/>
  <c r="BI142" i="10"/>
  <c r="AW143" i="10"/>
  <c r="AX143" i="10" s="1"/>
  <c r="AY143" i="10" s="1"/>
  <c r="AZ143" i="10" s="1"/>
  <c r="BA143" i="10" s="1"/>
  <c r="BK145" i="10"/>
  <c r="BL145" i="10" s="1"/>
  <c r="BM145" i="10" s="1"/>
  <c r="BN145" i="10" s="1"/>
  <c r="AV147" i="10"/>
  <c r="BJ147" i="10"/>
  <c r="BK147" i="10" s="1"/>
  <c r="BL147" i="10" s="1"/>
  <c r="BM147" i="10" s="1"/>
  <c r="BN147" i="10" s="1"/>
  <c r="AX150" i="10"/>
  <c r="AY150" i="10" s="1"/>
  <c r="AZ150" i="10" s="1"/>
  <c r="BA150" i="10" s="1"/>
  <c r="AW151" i="10"/>
  <c r="AX151" i="10" s="1"/>
  <c r="AY151" i="10" s="1"/>
  <c r="AZ151" i="10" s="1"/>
  <c r="BA151" i="10" s="1"/>
  <c r="AQ160" i="10"/>
  <c r="AW160" i="10"/>
  <c r="AX160" i="10" s="1"/>
  <c r="AY160" i="10" s="1"/>
  <c r="AZ160" i="10" s="1"/>
  <c r="BA160" i="10" s="1"/>
  <c r="BK132" i="10"/>
  <c r="AX133" i="10"/>
  <c r="BD135" i="10"/>
  <c r="AQ136" i="10"/>
  <c r="BK141" i="10"/>
  <c r="AQ143" i="10"/>
  <c r="BL144" i="10"/>
  <c r="BD144" i="10"/>
  <c r="BJ150" i="10"/>
  <c r="AX155" i="10"/>
  <c r="BB157" i="10"/>
  <c r="AT163" i="10"/>
  <c r="AU163" i="10" s="1"/>
  <c r="BO149" i="10"/>
  <c r="AW154" i="10"/>
  <c r="BJ154" i="10"/>
  <c r="BK154" i="10" s="1"/>
  <c r="BL154" i="10" s="1"/>
  <c r="BM154" i="10" s="1"/>
  <c r="BN154" i="10" s="1"/>
  <c r="BI157" i="10"/>
  <c r="BL158" i="10"/>
  <c r="BE162" i="10"/>
  <c r="BF162" i="10" s="1"/>
  <c r="BG162" i="10" s="1"/>
  <c r="BH162" i="10" s="1"/>
  <c r="AV137" i="10"/>
  <c r="AY140" i="10"/>
  <c r="AZ140" i="10" s="1"/>
  <c r="BA140" i="10" s="1"/>
  <c r="AW141" i="10"/>
  <c r="AS142" i="10"/>
  <c r="BJ142" i="10"/>
  <c r="BD143" i="10"/>
  <c r="BE143" i="10" s="1"/>
  <c r="BF143" i="10" s="1"/>
  <c r="BG143" i="10" s="1"/>
  <c r="BH143" i="10" s="1"/>
  <c r="AW145" i="10"/>
  <c r="AX145" i="10" s="1"/>
  <c r="AY145" i="10" s="1"/>
  <c r="AZ145" i="10" s="1"/>
  <c r="BA145" i="10" s="1"/>
  <c r="BF145" i="10"/>
  <c r="AW148" i="10"/>
  <c r="AY149" i="10"/>
  <c r="AZ149" i="10" s="1"/>
  <c r="BA149" i="10" s="1"/>
  <c r="AQ149" i="10"/>
  <c r="AR149" i="10" s="1"/>
  <c r="AS149" i="10" s="1"/>
  <c r="AT149" i="10" s="1"/>
  <c r="AU149" i="10" s="1"/>
  <c r="BB149" i="10"/>
  <c r="AS150" i="10"/>
  <c r="AT150" i="10" s="1"/>
  <c r="AU150" i="10" s="1"/>
  <c r="BE150" i="10"/>
  <c r="AQ154" i="10"/>
  <c r="AR154" i="10" s="1"/>
  <c r="AS154" i="10" s="1"/>
  <c r="AT154" i="10" s="1"/>
  <c r="AU154" i="10" s="1"/>
  <c r="BD154" i="10"/>
  <c r="AR157" i="10"/>
  <c r="AS157" i="10" s="1"/>
  <c r="AT157" i="10" s="1"/>
  <c r="AU157" i="10" s="1"/>
  <c r="AV157" i="10" s="1"/>
  <c r="AV161" i="10"/>
  <c r="AW161" i="10"/>
  <c r="AX161" i="10" s="1"/>
  <c r="AY161" i="10" s="1"/>
  <c r="AZ161" i="10" s="1"/>
  <c r="AW164" i="10"/>
  <c r="AX164" i="10" s="1"/>
  <c r="AY164" i="10" s="1"/>
  <c r="AZ164" i="10" s="1"/>
  <c r="BA164" i="10" s="1"/>
  <c r="AQ164" i="10"/>
  <c r="AR164" i="10" s="1"/>
  <c r="AS164" i="10" s="1"/>
  <c r="AT164" i="10" s="1"/>
  <c r="AU164" i="10" s="1"/>
  <c r="AW187" i="10"/>
  <c r="AQ187" i="10"/>
  <c r="AR187" i="10" s="1"/>
  <c r="AS187" i="10" s="1"/>
  <c r="AT187" i="10" s="1"/>
  <c r="AU187" i="10" s="1"/>
  <c r="AX187" i="10"/>
  <c r="AY187" i="10" s="1"/>
  <c r="AZ187" i="10" s="1"/>
  <c r="BA187" i="10" s="1"/>
  <c r="BD155" i="10"/>
  <c r="BE155" i="10" s="1"/>
  <c r="BF155" i="10" s="1"/>
  <c r="BG155" i="10" s="1"/>
  <c r="BH155" i="10" s="1"/>
  <c r="BD160" i="10"/>
  <c r="BE160" i="10" s="1"/>
  <c r="BF160" i="10" s="1"/>
  <c r="BG160" i="10" s="1"/>
  <c r="BH160" i="10" s="1"/>
  <c r="BK140" i="10"/>
  <c r="BL140" i="10" s="1"/>
  <c r="BM140" i="10" s="1"/>
  <c r="BN140" i="10" s="1"/>
  <c r="BD147" i="10"/>
  <c r="BE147" i="10" s="1"/>
  <c r="BF147" i="10" s="1"/>
  <c r="BG147" i="10" s="1"/>
  <c r="BH147" i="10" s="1"/>
  <c r="AQ151" i="10"/>
  <c r="AR151" i="10" s="1"/>
  <c r="AS151" i="10" s="1"/>
  <c r="AT151" i="10" s="1"/>
  <c r="AU151" i="10" s="1"/>
  <c r="BJ152" i="10"/>
  <c r="BK152" i="10" s="1"/>
  <c r="AR155" i="10"/>
  <c r="AY158" i="10"/>
  <c r="BD167" i="10"/>
  <c r="BE167" i="10" s="1"/>
  <c r="BF167" i="10" s="1"/>
  <c r="BG167" i="10" s="1"/>
  <c r="BH167" i="10" s="1"/>
  <c r="BJ167" i="10"/>
  <c r="BK167" i="10" s="1"/>
  <c r="BL167" i="10" s="1"/>
  <c r="BM167" i="10" s="1"/>
  <c r="BN167" i="10" s="1"/>
  <c r="AQ145" i="10"/>
  <c r="AR145" i="10" s="1"/>
  <c r="AS145" i="10" s="1"/>
  <c r="AT145" i="10" s="1"/>
  <c r="AU145" i="10" s="1"/>
  <c r="BD152" i="10"/>
  <c r="BE152" i="10" s="1"/>
  <c r="BF152" i="10" s="1"/>
  <c r="BG152" i="10" s="1"/>
  <c r="BH152" i="10" s="1"/>
  <c r="AW156" i="10"/>
  <c r="AX156" i="10" s="1"/>
  <c r="AY156" i="10" s="1"/>
  <c r="AZ156" i="10" s="1"/>
  <c r="BA156" i="10" s="1"/>
  <c r="BE156" i="10"/>
  <c r="BF156" i="10" s="1"/>
  <c r="BG156" i="10" s="1"/>
  <c r="BH156" i="10" s="1"/>
  <c r="BJ160" i="10"/>
  <c r="BE164" i="10"/>
  <c r="BJ146" i="10"/>
  <c r="AW147" i="10"/>
  <c r="AX147" i="10" s="1"/>
  <c r="AY147" i="10" s="1"/>
  <c r="AZ147" i="10" s="1"/>
  <c r="BA147" i="10" s="1"/>
  <c r="AY153" i="10"/>
  <c r="AZ153" i="10" s="1"/>
  <c r="BA153" i="10" s="1"/>
  <c r="AX167" i="10"/>
  <c r="AY167" i="10" s="1"/>
  <c r="AZ167" i="10" s="1"/>
  <c r="BA167" i="10" s="1"/>
  <c r="BK168" i="10"/>
  <c r="BL168" i="10" s="1"/>
  <c r="BM168" i="10" s="1"/>
  <c r="AX169" i="10"/>
  <c r="BK172" i="10"/>
  <c r="BL172" i="10" s="1"/>
  <c r="BM172" i="10" s="1"/>
  <c r="BN172" i="10" s="1"/>
  <c r="BJ174" i="10"/>
  <c r="BK174" i="10" s="1"/>
  <c r="AT186" i="10"/>
  <c r="BL151" i="10"/>
  <c r="BM151" i="10" s="1"/>
  <c r="BN151" i="10" s="1"/>
  <c r="BD151" i="10"/>
  <c r="AZ158" i="10"/>
  <c r="BA158" i="10" s="1"/>
  <c r="AX159" i="10"/>
  <c r="AY159" i="10" s="1"/>
  <c r="AZ159" i="10" s="1"/>
  <c r="BA159" i="10" s="1"/>
  <c r="BJ163" i="10"/>
  <c r="AQ168" i="10"/>
  <c r="AW168" i="10"/>
  <c r="BE172" i="10"/>
  <c r="BF172" i="10" s="1"/>
  <c r="BG172" i="10" s="1"/>
  <c r="BH172" i="10" s="1"/>
  <c r="BI172" i="10" s="1"/>
  <c r="AR178" i="10"/>
  <c r="AS178" i="10" s="1"/>
  <c r="AT178" i="10" s="1"/>
  <c r="AU178" i="10" s="1"/>
  <c r="AW179" i="10"/>
  <c r="AQ179" i="10"/>
  <c r="AR179" i="10" s="1"/>
  <c r="AS179" i="10" s="1"/>
  <c r="AT179" i="10" s="1"/>
  <c r="AU179" i="10" s="1"/>
  <c r="AX179" i="10"/>
  <c r="AY179" i="10" s="1"/>
  <c r="AZ179" i="10" s="1"/>
  <c r="BA179" i="10" s="1"/>
  <c r="BK164" i="10"/>
  <c r="BL164" i="10" s="1"/>
  <c r="BM164" i="10" s="1"/>
  <c r="BN164" i="10" s="1"/>
  <c r="AR173" i="10"/>
  <c r="AS173" i="10" s="1"/>
  <c r="AT173" i="10" s="1"/>
  <c r="AU173" i="10" s="1"/>
  <c r="AV173" i="10"/>
  <c r="BE177" i="10"/>
  <c r="BF177" i="10" s="1"/>
  <c r="BG177" i="10" s="1"/>
  <c r="BH177" i="10" s="1"/>
  <c r="BJ186" i="10"/>
  <c r="BK186" i="10" s="1"/>
  <c r="BL186" i="10" s="1"/>
  <c r="BM186" i="10" s="1"/>
  <c r="BN186" i="10" s="1"/>
  <c r="BD186" i="10"/>
  <c r="BE186" i="10" s="1"/>
  <c r="BF186" i="10" s="1"/>
  <c r="BG186" i="10" s="1"/>
  <c r="BH186" i="10" s="1"/>
  <c r="BE170" i="10"/>
  <c r="BF170" i="10" s="1"/>
  <c r="BG170" i="10" s="1"/>
  <c r="BH170" i="10" s="1"/>
  <c r="BD171" i="10"/>
  <c r="BE171" i="10" s="1"/>
  <c r="BF171" i="10" s="1"/>
  <c r="BG171" i="10" s="1"/>
  <c r="BH171" i="10" s="1"/>
  <c r="BJ171" i="10"/>
  <c r="AQ172" i="10"/>
  <c r="AR172" i="10" s="1"/>
  <c r="AS172" i="10" s="1"/>
  <c r="AT172" i="10" s="1"/>
  <c r="AU172" i="10" s="1"/>
  <c r="AW172" i="10"/>
  <c r="BJ178" i="10"/>
  <c r="BK178" i="10" s="1"/>
  <c r="BL178" i="10" s="1"/>
  <c r="BM178" i="10" s="1"/>
  <c r="BN178" i="10" s="1"/>
  <c r="BD178" i="10"/>
  <c r="AY155" i="10"/>
  <c r="AZ155" i="10" s="1"/>
  <c r="BA155" i="10" s="1"/>
  <c r="BM157" i="10"/>
  <c r="BN157" i="10" s="1"/>
  <c r="BD159" i="10"/>
  <c r="BE159" i="10" s="1"/>
  <c r="BF159" i="10" s="1"/>
  <c r="BG159" i="10" s="1"/>
  <c r="BH159" i="10" s="1"/>
  <c r="BJ159" i="10"/>
  <c r="BI163" i="10"/>
  <c r="BD169" i="10"/>
  <c r="BJ169" i="10"/>
  <c r="BK169" i="10" s="1"/>
  <c r="AQ170" i="10"/>
  <c r="AW170" i="10"/>
  <c r="AX170" i="10" s="1"/>
  <c r="AR171" i="10"/>
  <c r="AS171" i="10" s="1"/>
  <c r="AT171" i="10" s="1"/>
  <c r="AU171" i="10" s="1"/>
  <c r="BE179" i="10"/>
  <c r="BF179" i="10" s="1"/>
  <c r="BG179" i="10" s="1"/>
  <c r="BH179" i="10" s="1"/>
  <c r="AQ162" i="10"/>
  <c r="AW162" i="10"/>
  <c r="AX162" i="10" s="1"/>
  <c r="AY162" i="10" s="1"/>
  <c r="AZ162" i="10" s="1"/>
  <c r="BA162" i="10" s="1"/>
  <c r="AR165" i="10"/>
  <c r="AS165" i="10" s="1"/>
  <c r="AT165" i="10" s="1"/>
  <c r="AU165" i="10" s="1"/>
  <c r="AX172" i="10"/>
  <c r="AY172" i="10" s="1"/>
  <c r="AZ172" i="10" s="1"/>
  <c r="BA172" i="10" s="1"/>
  <c r="BL174" i="10"/>
  <c r="BM174" i="10" s="1"/>
  <c r="BN174" i="10" s="1"/>
  <c r="BD174" i="10"/>
  <c r="BE174" i="10" s="1"/>
  <c r="BF174" i="10" s="1"/>
  <c r="BG174" i="10" s="1"/>
  <c r="BH174" i="10" s="1"/>
  <c r="AQ175" i="10"/>
  <c r="AR175" i="10" s="1"/>
  <c r="AS175" i="10" s="1"/>
  <c r="AT175" i="10" s="1"/>
  <c r="AU175" i="10" s="1"/>
  <c r="AW175" i="10"/>
  <c r="AX175" i="10" s="1"/>
  <c r="AY175" i="10" s="1"/>
  <c r="AZ175" i="10" s="1"/>
  <c r="BA175" i="10" s="1"/>
  <c r="AQ177" i="10"/>
  <c r="AR177" i="10" s="1"/>
  <c r="AS177" i="10" s="1"/>
  <c r="AT177" i="10" s="1"/>
  <c r="AU177" i="10" s="1"/>
  <c r="AW177" i="10"/>
  <c r="AX177" i="10" s="1"/>
  <c r="BK165" i="10"/>
  <c r="BL165" i="10" s="1"/>
  <c r="BM165" i="10" s="1"/>
  <c r="BN165" i="10" s="1"/>
  <c r="AX166" i="10"/>
  <c r="AY166" i="10" s="1"/>
  <c r="AZ166" i="10" s="1"/>
  <c r="BA166" i="10" s="1"/>
  <c r="BD168" i="10"/>
  <c r="AQ169" i="10"/>
  <c r="BK173" i="10"/>
  <c r="AY174" i="10"/>
  <c r="AZ174" i="10" s="1"/>
  <c r="BA174" i="10" s="1"/>
  <c r="AQ176" i="10"/>
  <c r="AR176" i="10" s="1"/>
  <c r="AS176" i="10" s="1"/>
  <c r="AT176" i="10" s="1"/>
  <c r="AU176" i="10" s="1"/>
  <c r="BD176" i="10"/>
  <c r="BJ176" i="10"/>
  <c r="BK176" i="10" s="1"/>
  <c r="BL176" i="10" s="1"/>
  <c r="BM176" i="10" s="1"/>
  <c r="BN176" i="10" s="1"/>
  <c r="BD182" i="10"/>
  <c r="BE182" i="10" s="1"/>
  <c r="BF182" i="10" s="1"/>
  <c r="BG182" i="10" s="1"/>
  <c r="BH182" i="10" s="1"/>
  <c r="BJ182" i="10"/>
  <c r="BD184" i="10"/>
  <c r="BE184" i="10" s="1"/>
  <c r="BF184" i="10" s="1"/>
  <c r="BG184" i="10" s="1"/>
  <c r="BH184" i="10" s="1"/>
  <c r="BJ184" i="10"/>
  <c r="BK184" i="10" s="1"/>
  <c r="BL184" i="10" s="1"/>
  <c r="BM184" i="10" s="1"/>
  <c r="BN184" i="10" s="1"/>
  <c r="BK191" i="10"/>
  <c r="BL191" i="10" s="1"/>
  <c r="AX196" i="10"/>
  <c r="BK162" i="10"/>
  <c r="BL162" i="10" s="1"/>
  <c r="BM162" i="10" s="1"/>
  <c r="BN162" i="10" s="1"/>
  <c r="BD165" i="10"/>
  <c r="AQ166" i="10"/>
  <c r="BK170" i="10"/>
  <c r="BL170" i="10" s="1"/>
  <c r="BM170" i="10" s="1"/>
  <c r="BN170" i="10" s="1"/>
  <c r="AX171" i="10"/>
  <c r="AY171" i="10" s="1"/>
  <c r="AZ171" i="10" s="1"/>
  <c r="BA171" i="10" s="1"/>
  <c r="BB171" i="10" s="1"/>
  <c r="BD173" i="10"/>
  <c r="BL173" i="10"/>
  <c r="BM173" i="10" s="1"/>
  <c r="BN173" i="10" s="1"/>
  <c r="AQ174" i="10"/>
  <c r="BD183" i="10"/>
  <c r="BD192" i="10"/>
  <c r="BE192" i="10" s="1"/>
  <c r="BF192" i="10" s="1"/>
  <c r="BG192" i="10" s="1"/>
  <c r="BH192" i="10" s="1"/>
  <c r="BJ192" i="10"/>
  <c r="AQ199" i="10"/>
  <c r="AR199" i="10" s="1"/>
  <c r="AS199" i="10" s="1"/>
  <c r="AT199" i="10" s="1"/>
  <c r="AU199" i="10" s="1"/>
  <c r="AW199" i="10"/>
  <c r="BA208" i="10"/>
  <c r="BB208" i="10" s="1"/>
  <c r="AQ183" i="10"/>
  <c r="AR183" i="10" s="1"/>
  <c r="AS183" i="10" s="1"/>
  <c r="AT183" i="10" s="1"/>
  <c r="AU183" i="10" s="1"/>
  <c r="AW183" i="10"/>
  <c r="AX183" i="10" s="1"/>
  <c r="AY183" i="10" s="1"/>
  <c r="AZ183" i="10" s="1"/>
  <c r="BA183" i="10" s="1"/>
  <c r="AV183" i="10"/>
  <c r="AQ184" i="10"/>
  <c r="AR184" i="10" s="1"/>
  <c r="AS184" i="10" s="1"/>
  <c r="AT184" i="10" s="1"/>
  <c r="AU184" i="10" s="1"/>
  <c r="AQ185" i="10"/>
  <c r="AR185" i="10" s="1"/>
  <c r="AS185" i="10" s="1"/>
  <c r="AT185" i="10" s="1"/>
  <c r="AU185" i="10" s="1"/>
  <c r="AW185" i="10"/>
  <c r="AX185" i="10" s="1"/>
  <c r="AY185" i="10" s="1"/>
  <c r="AZ185" i="10" s="1"/>
  <c r="AQ194" i="10"/>
  <c r="AR194" i="10" s="1"/>
  <c r="AS194" i="10" s="1"/>
  <c r="AT194" i="10" s="1"/>
  <c r="AU194" i="10" s="1"/>
  <c r="AW194" i="10"/>
  <c r="AX194" i="10" s="1"/>
  <c r="AY194" i="10" s="1"/>
  <c r="AZ194" i="10" s="1"/>
  <c r="BE196" i="10"/>
  <c r="BF196" i="10" s="1"/>
  <c r="BG196" i="10" s="1"/>
  <c r="BH196" i="10" s="1"/>
  <c r="BI158" i="10"/>
  <c r="AV159" i="10"/>
  <c r="AV167" i="10"/>
  <c r="BK179" i="10"/>
  <c r="BD193" i="10"/>
  <c r="BE193" i="10" s="1"/>
  <c r="BF193" i="10" s="1"/>
  <c r="BG193" i="10" s="1"/>
  <c r="BH193" i="10" s="1"/>
  <c r="BK193" i="10"/>
  <c r="BL193" i="10" s="1"/>
  <c r="BI193" i="10"/>
  <c r="AW195" i="10"/>
  <c r="AX195" i="10" s="1"/>
  <c r="AY195" i="10" s="1"/>
  <c r="AZ195" i="10" s="1"/>
  <c r="BA195" i="10" s="1"/>
  <c r="AQ195" i="10"/>
  <c r="BL175" i="10"/>
  <c r="BD175" i="10"/>
  <c r="BE175" i="10" s="1"/>
  <c r="BF175" i="10" s="1"/>
  <c r="BG175" i="10" s="1"/>
  <c r="BH175" i="10" s="1"/>
  <c r="AX176" i="10"/>
  <c r="AY176" i="10" s="1"/>
  <c r="BK183" i="10"/>
  <c r="BL183" i="10" s="1"/>
  <c r="BM183" i="10" s="1"/>
  <c r="BN183" i="10" s="1"/>
  <c r="AW184" i="10"/>
  <c r="AX184" i="10" s="1"/>
  <c r="AY184" i="10" s="1"/>
  <c r="AZ184" i="10" s="1"/>
  <c r="BA184" i="10" s="1"/>
  <c r="BI185" i="10"/>
  <c r="BJ193" i="10"/>
  <c r="AR180" i="10"/>
  <c r="BK189" i="10"/>
  <c r="BL189" i="10" s="1"/>
  <c r="BM189" i="10" s="1"/>
  <c r="BN189" i="10" s="1"/>
  <c r="AV198" i="10"/>
  <c r="BJ177" i="10"/>
  <c r="BK177" i="10" s="1"/>
  <c r="BL177" i="10" s="1"/>
  <c r="BM177" i="10" s="1"/>
  <c r="BN177" i="10" s="1"/>
  <c r="AW178" i="10"/>
  <c r="BK180" i="10"/>
  <c r="AX181" i="10"/>
  <c r="AY181" i="10" s="1"/>
  <c r="AZ181" i="10" s="1"/>
  <c r="BA181" i="10" s="1"/>
  <c r="BK188" i="10"/>
  <c r="BL188" i="10" s="1"/>
  <c r="BM188" i="10" s="1"/>
  <c r="BN188" i="10" s="1"/>
  <c r="AX189" i="10"/>
  <c r="AY189" i="10" s="1"/>
  <c r="AZ189" i="10" s="1"/>
  <c r="BA189" i="10" s="1"/>
  <c r="BD191" i="10"/>
  <c r="BE191" i="10" s="1"/>
  <c r="BF191" i="10" s="1"/>
  <c r="BG191" i="10" s="1"/>
  <c r="BH191" i="10" s="1"/>
  <c r="AQ192" i="10"/>
  <c r="AR192" i="10" s="1"/>
  <c r="AS192" i="10" s="1"/>
  <c r="AT192" i="10" s="1"/>
  <c r="AU192" i="10" s="1"/>
  <c r="AY192" i="10"/>
  <c r="AZ192" i="10" s="1"/>
  <c r="BD194" i="10"/>
  <c r="BE194" i="10" s="1"/>
  <c r="BF194" i="10" s="1"/>
  <c r="BG194" i="10" s="1"/>
  <c r="BH194" i="10" s="1"/>
  <c r="BI194" i="10" s="1"/>
  <c r="BJ195" i="10"/>
  <c r="BK195" i="10" s="1"/>
  <c r="BL195" i="10" s="1"/>
  <c r="BM195" i="10" s="1"/>
  <c r="BN195" i="10" s="1"/>
  <c r="AY196" i="10"/>
  <c r="AZ196" i="10" s="1"/>
  <c r="BA196" i="10" s="1"/>
  <c r="AV206" i="10"/>
  <c r="BD209" i="10"/>
  <c r="BE209" i="10" s="1"/>
  <c r="BF209" i="10" s="1"/>
  <c r="BG209" i="10" s="1"/>
  <c r="BH209" i="10" s="1"/>
  <c r="BJ209" i="10"/>
  <c r="BD180" i="10"/>
  <c r="AQ181" i="10"/>
  <c r="BB182" i="10"/>
  <c r="BK185" i="10"/>
  <c r="BL185" i="10" s="1"/>
  <c r="BM185" i="10" s="1"/>
  <c r="BN185" i="10" s="1"/>
  <c r="AX186" i="10"/>
  <c r="BI187" i="10"/>
  <c r="AV188" i="10"/>
  <c r="BD188" i="10"/>
  <c r="AQ189" i="10"/>
  <c r="BB190" i="10"/>
  <c r="BJ190" i="10"/>
  <c r="BK190" i="10" s="1"/>
  <c r="BL190" i="10" s="1"/>
  <c r="BM190" i="10" s="1"/>
  <c r="BN190" i="10" s="1"/>
  <c r="AW191" i="10"/>
  <c r="AX191" i="10" s="1"/>
  <c r="AY191" i="10" s="1"/>
  <c r="AZ191" i="10" s="1"/>
  <c r="BA191" i="10" s="1"/>
  <c r="AQ196" i="10"/>
  <c r="AR196" i="10" s="1"/>
  <c r="AS196" i="10" s="1"/>
  <c r="AT196" i="10" s="1"/>
  <c r="AU196" i="10" s="1"/>
  <c r="BJ196" i="10"/>
  <c r="BO205" i="10"/>
  <c r="AW197" i="10"/>
  <c r="AQ204" i="10"/>
  <c r="AR204" i="10" s="1"/>
  <c r="AS204" i="10" s="1"/>
  <c r="AT204" i="10" s="1"/>
  <c r="AU204" i="10" s="1"/>
  <c r="BI181" i="10"/>
  <c r="AV182" i="10"/>
  <c r="BK187" i="10"/>
  <c r="BI189" i="10"/>
  <c r="AV190" i="10"/>
  <c r="BD190" i="10"/>
  <c r="AQ191" i="10"/>
  <c r="AR191" i="10" s="1"/>
  <c r="AS191" i="10" s="1"/>
  <c r="AT191" i="10" s="1"/>
  <c r="AU191" i="10" s="1"/>
  <c r="AY193" i="10"/>
  <c r="AZ193" i="10" s="1"/>
  <c r="BA193" i="10" s="1"/>
  <c r="AQ193" i="10"/>
  <c r="BD195" i="10"/>
  <c r="BE195" i="10" s="1"/>
  <c r="BF195" i="10" s="1"/>
  <c r="BG195" i="10" s="1"/>
  <c r="BH195" i="10" s="1"/>
  <c r="AQ197" i="10"/>
  <c r="AR197" i="10" s="1"/>
  <c r="AS197" i="10" s="1"/>
  <c r="AT197" i="10" s="1"/>
  <c r="AU197" i="10" s="1"/>
  <c r="BM198" i="10"/>
  <c r="BN198" i="10" s="1"/>
  <c r="AX200" i="10"/>
  <c r="BD203" i="10"/>
  <c r="BK213" i="10"/>
  <c r="BJ201" i="10"/>
  <c r="BK201" i="10" s="1"/>
  <c r="BI191" i="10"/>
  <c r="BK200" i="10"/>
  <c r="BD201" i="10"/>
  <c r="BE201" i="10" s="1"/>
  <c r="BF201" i="10" s="1"/>
  <c r="BG201" i="10" s="1"/>
  <c r="BH201" i="10" s="1"/>
  <c r="BJ203" i="10"/>
  <c r="BK203" i="10" s="1"/>
  <c r="BL203" i="10" s="1"/>
  <c r="BM203" i="10" s="1"/>
  <c r="BN203" i="10" s="1"/>
  <c r="AX204" i="10"/>
  <c r="AY204" i="10" s="1"/>
  <c r="AQ210" i="10"/>
  <c r="AR210" i="10" s="1"/>
  <c r="AS210" i="10" s="1"/>
  <c r="AT210" i="10" s="1"/>
  <c r="AU210" i="10" s="1"/>
  <c r="AW210" i="10"/>
  <c r="AX210" i="10" s="1"/>
  <c r="AY210" i="10" s="1"/>
  <c r="AZ210" i="10" s="1"/>
  <c r="BE216" i="10"/>
  <c r="BF216" i="10" s="1"/>
  <c r="BG216" i="10" s="1"/>
  <c r="BH216" i="10" s="1"/>
  <c r="BI216" i="10"/>
  <c r="AW202" i="10"/>
  <c r="AX202" i="10" s="1"/>
  <c r="BL194" i="10"/>
  <c r="BM194" i="10" s="1"/>
  <c r="BN194" i="10" s="1"/>
  <c r="AQ202" i="10"/>
  <c r="AR202" i="10" s="1"/>
  <c r="AS202" i="10" s="1"/>
  <c r="AT202" i="10" s="1"/>
  <c r="AU202" i="10" s="1"/>
  <c r="BI205" i="10"/>
  <c r="AV200" i="10"/>
  <c r="BD200" i="10"/>
  <c r="AQ201" i="10"/>
  <c r="BJ202" i="10"/>
  <c r="BK202" i="10" s="1"/>
  <c r="BL202" i="10" s="1"/>
  <c r="BM202" i="10" s="1"/>
  <c r="BN202" i="10" s="1"/>
  <c r="AW203" i="10"/>
  <c r="AX203" i="10" s="1"/>
  <c r="AY203" i="10" s="1"/>
  <c r="AZ203" i="10" s="1"/>
  <c r="BA203" i="10" s="1"/>
  <c r="BI207" i="10"/>
  <c r="AV208" i="10"/>
  <c r="BD208" i="10"/>
  <c r="AQ209" i="10"/>
  <c r="BJ210" i="10"/>
  <c r="BK210" i="10" s="1"/>
  <c r="BL210" i="10" s="1"/>
  <c r="BM210" i="10" s="1"/>
  <c r="BN210" i="10" s="1"/>
  <c r="AW214" i="10"/>
  <c r="AX214" i="10" s="1"/>
  <c r="AY214" i="10" s="1"/>
  <c r="AZ214" i="10" s="1"/>
  <c r="BA214" i="10" s="1"/>
  <c r="BM215" i="10"/>
  <c r="BN215" i="10" s="1"/>
  <c r="BO225" i="10"/>
  <c r="BB226" i="10"/>
  <c r="BQ241" i="10"/>
  <c r="BI204" i="10"/>
  <c r="AV205" i="10"/>
  <c r="BJ212" i="10"/>
  <c r="BK212" i="10" s="1"/>
  <c r="BL212" i="10" s="1"/>
  <c r="BM212" i="10" s="1"/>
  <c r="BN212" i="10" s="1"/>
  <c r="AQ213" i="10"/>
  <c r="BO233" i="10"/>
  <c r="BD202" i="10"/>
  <c r="BE202" i="10" s="1"/>
  <c r="BF202" i="10" s="1"/>
  <c r="BG202" i="10" s="1"/>
  <c r="BH202" i="10" s="1"/>
  <c r="AQ203" i="10"/>
  <c r="AR203" i="10" s="1"/>
  <c r="AS203" i="10" s="1"/>
  <c r="AT203" i="10" s="1"/>
  <c r="AU203" i="10" s="1"/>
  <c r="BJ204" i="10"/>
  <c r="AW205" i="10"/>
  <c r="AX205" i="10" s="1"/>
  <c r="BD210" i="10"/>
  <c r="BE210" i="10" s="1"/>
  <c r="BF210" i="10" s="1"/>
  <c r="BG210" i="10" s="1"/>
  <c r="BH210" i="10" s="1"/>
  <c r="BJ213" i="10"/>
  <c r="AV216" i="10"/>
  <c r="CR241" i="10"/>
  <c r="BI206" i="10"/>
  <c r="BD212" i="10"/>
  <c r="BE212" i="10" s="1"/>
  <c r="BF212" i="10" s="1"/>
  <c r="BG212" i="10" s="1"/>
  <c r="BH212" i="10" s="1"/>
  <c r="AX215" i="10"/>
  <c r="AY215" i="10" s="1"/>
  <c r="BI217" i="10"/>
  <c r="AW225" i="10"/>
  <c r="AX225" i="10" s="1"/>
  <c r="AY225" i="10" s="1"/>
  <c r="AZ225" i="10" s="1"/>
  <c r="BA225" i="10" s="1"/>
  <c r="AQ225" i="10"/>
  <c r="AR225" i="10" s="1"/>
  <c r="AS225" i="10" s="1"/>
  <c r="AT225" i="10" s="1"/>
  <c r="AU225" i="10" s="1"/>
  <c r="AW233" i="10"/>
  <c r="AX233" i="10" s="1"/>
  <c r="AY233" i="10" s="1"/>
  <c r="AZ233" i="10" s="1"/>
  <c r="AQ233" i="10"/>
  <c r="AR233" i="10" s="1"/>
  <c r="AS233" i="10" s="1"/>
  <c r="AT233" i="10" s="1"/>
  <c r="AU233" i="10" s="1"/>
  <c r="BK206" i="10"/>
  <c r="BL206" i="10" s="1"/>
  <c r="BM206" i="10" s="1"/>
  <c r="BN206" i="10" s="1"/>
  <c r="AX207" i="10"/>
  <c r="AY207" i="10" s="1"/>
  <c r="AZ207" i="10" s="1"/>
  <c r="AW212" i="10"/>
  <c r="AX212" i="10" s="1"/>
  <c r="BD213" i="10"/>
  <c r="BE213" i="10" s="1"/>
  <c r="BF213" i="10" s="1"/>
  <c r="BG213" i="10" s="1"/>
  <c r="BH213" i="10" s="1"/>
  <c r="BL214" i="10"/>
  <c r="BM214" i="10" s="1"/>
  <c r="BN214" i="10" s="1"/>
  <c r="AQ215" i="10"/>
  <c r="AR215" i="10" s="1"/>
  <c r="AS215" i="10" s="1"/>
  <c r="AT215" i="10" s="1"/>
  <c r="AU215" i="10" s="1"/>
  <c r="BL216" i="10"/>
  <c r="BM216" i="10" s="1"/>
  <c r="AV217" i="10"/>
  <c r="BK235" i="10"/>
  <c r="BL235" i="10" s="1"/>
  <c r="CE241" i="10"/>
  <c r="BJ224" i="10"/>
  <c r="BK224" i="10" s="1"/>
  <c r="BL224" i="10" s="1"/>
  <c r="BD224" i="10"/>
  <c r="BE224" i="10" s="1"/>
  <c r="BF224" i="10" s="1"/>
  <c r="BG224" i="10" s="1"/>
  <c r="BH224" i="10" s="1"/>
  <c r="BJ232" i="10"/>
  <c r="BK232" i="10" s="1"/>
  <c r="BL232" i="10" s="1"/>
  <c r="BM232" i="10" s="1"/>
  <c r="BN232" i="10" s="1"/>
  <c r="BD232" i="10"/>
  <c r="BE232" i="10" s="1"/>
  <c r="BF232" i="10" s="1"/>
  <c r="BG232" i="10" s="1"/>
  <c r="BH232" i="10" s="1"/>
  <c r="AQ212" i="10"/>
  <c r="AW213" i="10"/>
  <c r="AX213" i="10" s="1"/>
  <c r="AY213" i="10" s="1"/>
  <c r="AZ213" i="10" s="1"/>
  <c r="BA213" i="10" s="1"/>
  <c r="AV214" i="10"/>
  <c r="AX217" i="10"/>
  <c r="AY217" i="10" s="1"/>
  <c r="AZ217" i="10" s="1"/>
  <c r="BA217" i="10" s="1"/>
  <c r="BO217" i="10"/>
  <c r="AR218" i="10"/>
  <c r="AS218" i="10" s="1"/>
  <c r="AT218" i="10" s="1"/>
  <c r="AU218" i="10" s="1"/>
  <c r="BI237" i="10"/>
  <c r="BM219" i="10"/>
  <c r="AZ220" i="10"/>
  <c r="BA220" i="10" s="1"/>
  <c r="BB220" i="10" s="1"/>
  <c r="BK221" i="10"/>
  <c r="AV224" i="10"/>
  <c r="BK229" i="10"/>
  <c r="AX230" i="10"/>
  <c r="BI231" i="10"/>
  <c r="AV232" i="10"/>
  <c r="BM235" i="10"/>
  <c r="BN235" i="10" s="1"/>
  <c r="BK237" i="10"/>
  <c r="BL237" i="10" s="1"/>
  <c r="BM237" i="10" s="1"/>
  <c r="BN237" i="10" s="1"/>
  <c r="BO237" i="10" s="1"/>
  <c r="AX238" i="10"/>
  <c r="BK218" i="10"/>
  <c r="BL218" i="10" s="1"/>
  <c r="BM218" i="10" s="1"/>
  <c r="BN218" i="10" s="1"/>
  <c r="AX219" i="10"/>
  <c r="AY219" i="10" s="1"/>
  <c r="AZ219" i="10" s="1"/>
  <c r="BA219" i="10" s="1"/>
  <c r="BD221" i="10"/>
  <c r="BE221" i="10" s="1"/>
  <c r="BF221" i="10" s="1"/>
  <c r="BG221" i="10" s="1"/>
  <c r="BH221" i="10" s="1"/>
  <c r="BK226" i="10"/>
  <c r="BL226" i="10" s="1"/>
  <c r="BM226" i="10" s="1"/>
  <c r="BN226" i="10" s="1"/>
  <c r="AX227" i="10"/>
  <c r="BD229" i="10"/>
  <c r="BE229" i="10" s="1"/>
  <c r="BF229" i="10" s="1"/>
  <c r="BG229" i="10" s="1"/>
  <c r="BH229" i="10" s="1"/>
  <c r="AQ230" i="10"/>
  <c r="AR230" i="10" s="1"/>
  <c r="AS230" i="10" s="1"/>
  <c r="AT230" i="10" s="1"/>
  <c r="AU230" i="10" s="1"/>
  <c r="AY230" i="10"/>
  <c r="AZ230" i="10" s="1"/>
  <c r="BA230" i="10" s="1"/>
  <c r="BJ231" i="10"/>
  <c r="AW232" i="10"/>
  <c r="AX232" i="10" s="1"/>
  <c r="AY232" i="10" s="1"/>
  <c r="AZ232" i="10" s="1"/>
  <c r="BA232" i="10" s="1"/>
  <c r="BK234" i="10"/>
  <c r="BL234" i="10" s="1"/>
  <c r="AX235" i="10"/>
  <c r="AY235" i="10" s="1"/>
  <c r="AZ235" i="10" s="1"/>
  <c r="BA235" i="10" s="1"/>
  <c r="BD237" i="10"/>
  <c r="BE237" i="10" s="1"/>
  <c r="BF237" i="10" s="1"/>
  <c r="BG237" i="10" s="1"/>
  <c r="BH237" i="10" s="1"/>
  <c r="AQ238" i="10"/>
  <c r="AR238" i="10" s="1"/>
  <c r="AS238" i="10" s="1"/>
  <c r="AT238" i="10" s="1"/>
  <c r="AU238" i="10" s="1"/>
  <c r="AY238" i="10"/>
  <c r="AZ238" i="10" s="1"/>
  <c r="BA238" i="10" s="1"/>
  <c r="BK215" i="10"/>
  <c r="BL215" i="10" s="1"/>
  <c r="AX216" i="10"/>
  <c r="BD218" i="10"/>
  <c r="AQ219" i="10"/>
  <c r="BJ220" i="10"/>
  <c r="BK220" i="10" s="1"/>
  <c r="BL220" i="10" s="1"/>
  <c r="BM220" i="10" s="1"/>
  <c r="BN220" i="10" s="1"/>
  <c r="AW221" i="10"/>
  <c r="BI225" i="10"/>
  <c r="AV226" i="10"/>
  <c r="BD226" i="10"/>
  <c r="AQ227" i="10"/>
  <c r="BJ228" i="10"/>
  <c r="AW229" i="10"/>
  <c r="AX229" i="10" s="1"/>
  <c r="AY229" i="10" s="1"/>
  <c r="AZ229" i="10" s="1"/>
  <c r="BA229" i="10" s="1"/>
  <c r="BI233" i="10"/>
  <c r="AV234" i="10"/>
  <c r="BD234" i="10"/>
  <c r="AQ235" i="10"/>
  <c r="BJ236" i="10"/>
  <c r="AW237" i="10"/>
  <c r="AX237" i="10" s="1"/>
  <c r="AY237" i="10" s="1"/>
  <c r="AZ237" i="10" s="1"/>
  <c r="BA237" i="10" s="1"/>
  <c r="AX221" i="10"/>
  <c r="AY221" i="10" s="1"/>
  <c r="AZ221" i="10" s="1"/>
  <c r="BA221" i="10" s="1"/>
  <c r="BK236" i="10"/>
  <c r="BL236" i="10" s="1"/>
  <c r="BM236" i="10" s="1"/>
  <c r="BN236" i="10" s="1"/>
  <c r="BD220" i="10"/>
  <c r="BE220" i="10" s="1"/>
  <c r="BF220" i="10" s="1"/>
  <c r="BG220" i="10" s="1"/>
  <c r="BH220" i="10" s="1"/>
  <c r="AQ221" i="10"/>
  <c r="AR221" i="10" s="1"/>
  <c r="AS221" i="10" s="1"/>
  <c r="AT221" i="10" s="1"/>
  <c r="AU221" i="10" s="1"/>
  <c r="BI227" i="10"/>
  <c r="AV228" i="10"/>
  <c r="BD228" i="10"/>
  <c r="BE228" i="10" s="1"/>
  <c r="BF228" i="10" s="1"/>
  <c r="BG228" i="10" s="1"/>
  <c r="BH228" i="10" s="1"/>
  <c r="AQ229" i="10"/>
  <c r="AR229" i="10" s="1"/>
  <c r="AS229" i="10" s="1"/>
  <c r="AT229" i="10" s="1"/>
  <c r="AU229" i="10" s="1"/>
  <c r="BJ230" i="10"/>
  <c r="BK230" i="10" s="1"/>
  <c r="BL230" i="10" s="1"/>
  <c r="BM230" i="10" s="1"/>
  <c r="BN230" i="10" s="1"/>
  <c r="AW231" i="10"/>
  <c r="BI235" i="10"/>
  <c r="AV236" i="10"/>
  <c r="BD236" i="10"/>
  <c r="BE236" i="10" s="1"/>
  <c r="BF236" i="10" s="1"/>
  <c r="BG236" i="10" s="1"/>
  <c r="BH236" i="10" s="1"/>
  <c r="AQ237" i="10"/>
  <c r="AR237" i="10" s="1"/>
  <c r="AS237" i="10" s="1"/>
  <c r="AT237" i="10" s="1"/>
  <c r="AU237" i="10" s="1"/>
  <c r="BJ238" i="10"/>
  <c r="BJ227" i="10"/>
  <c r="BK227" i="10" s="1"/>
  <c r="BL227" i="10" s="1"/>
  <c r="BM227" i="10" s="1"/>
  <c r="BN227" i="10" s="1"/>
  <c r="AW228" i="10"/>
  <c r="AX228" i="10" s="1"/>
  <c r="AY228" i="10" s="1"/>
  <c r="AZ228" i="10" s="1"/>
  <c r="BA228" i="10" s="1"/>
  <c r="BJ235" i="10"/>
  <c r="AW236" i="10"/>
  <c r="AX236" i="10" s="1"/>
  <c r="AY236" i="10" s="1"/>
  <c r="AZ236" i="10" s="1"/>
  <c r="BA236" i="10" s="1"/>
  <c r="BD230" i="10"/>
  <c r="AQ231" i="10"/>
  <c r="BD238" i="10"/>
  <c r="BE238" i="10" s="1"/>
  <c r="BF238" i="10" s="1"/>
  <c r="BG238" i="10" s="1"/>
  <c r="BH238" i="10" s="1"/>
  <c r="BN176" i="12" l="1"/>
  <c r="BO176" i="12" s="1"/>
  <c r="BB238" i="12"/>
  <c r="AH195" i="12"/>
  <c r="AD179" i="12"/>
  <c r="AC176" i="12"/>
  <c r="AP122" i="12"/>
  <c r="BB122" i="12" s="1"/>
  <c r="AE127" i="12"/>
  <c r="AH59" i="12"/>
  <c r="P44" i="12"/>
  <c r="AD210" i="12"/>
  <c r="AH193" i="12"/>
  <c r="AC168" i="12"/>
  <c r="AD167" i="12"/>
  <c r="AE156" i="12"/>
  <c r="BB144" i="12"/>
  <c r="AE97" i="12"/>
  <c r="AD77" i="12"/>
  <c r="P88" i="12"/>
  <c r="AG44" i="12"/>
  <c r="AC54" i="12"/>
  <c r="AE231" i="12"/>
  <c r="BB229" i="12"/>
  <c r="AF217" i="12"/>
  <c r="AC219" i="12"/>
  <c r="AF220" i="12"/>
  <c r="AE172" i="12"/>
  <c r="BB172" i="12"/>
  <c r="AE153" i="12"/>
  <c r="AG65" i="12"/>
  <c r="AF108" i="12"/>
  <c r="AF44" i="12"/>
  <c r="AE48" i="12"/>
  <c r="BB44" i="12"/>
  <c r="AE66" i="12"/>
  <c r="AP63" i="12"/>
  <c r="AC63" i="12" s="1"/>
  <c r="AH43" i="12"/>
  <c r="V43" i="12" s="1"/>
  <c r="AC172" i="12"/>
  <c r="AC44" i="12"/>
  <c r="BB63" i="12"/>
  <c r="BB236" i="12"/>
  <c r="AF221" i="12"/>
  <c r="BB219" i="12"/>
  <c r="BB184" i="12"/>
  <c r="AD163" i="12"/>
  <c r="AC178" i="12"/>
  <c r="AC161" i="12"/>
  <c r="F164" i="3"/>
  <c r="F192" i="2"/>
  <c r="F103" i="2"/>
  <c r="F100" i="3"/>
  <c r="AE220" i="12"/>
  <c r="AC216" i="12"/>
  <c r="AF215" i="12"/>
  <c r="AF184" i="12"/>
  <c r="V184" i="12" s="1"/>
  <c r="AH184" i="12"/>
  <c r="AF54" i="12"/>
  <c r="AC49" i="12"/>
  <c r="P54" i="12"/>
  <c r="AF216" i="12"/>
  <c r="AC215" i="12"/>
  <c r="AC211" i="12"/>
  <c r="V211" i="12" s="1"/>
  <c r="AC170" i="12"/>
  <c r="AD171" i="12"/>
  <c r="AC173" i="12"/>
  <c r="AF176" i="12"/>
  <c r="AH148" i="12"/>
  <c r="AD105" i="12"/>
  <c r="AH102" i="12"/>
  <c r="AG56" i="12"/>
  <c r="V56" i="12" s="1"/>
  <c r="AD43" i="12"/>
  <c r="AC51" i="12"/>
  <c r="AC41" i="12"/>
  <c r="BB71" i="10"/>
  <c r="BG41" i="10"/>
  <c r="BH41" i="10" s="1"/>
  <c r="BA53" i="10"/>
  <c r="BB53" i="10" s="1"/>
  <c r="AT146" i="10"/>
  <c r="AU146" i="10" s="1"/>
  <c r="AV146" i="10"/>
  <c r="AV171" i="10"/>
  <c r="BO145" i="10"/>
  <c r="BI39" i="10"/>
  <c r="BI70" i="10"/>
  <c r="BE66" i="10"/>
  <c r="BF66" i="10" s="1"/>
  <c r="BG66" i="10" s="1"/>
  <c r="BH66" i="10" s="1"/>
  <c r="BB218" i="10"/>
  <c r="BO207" i="10"/>
  <c r="BI197" i="10"/>
  <c r="AV184" i="10"/>
  <c r="BI192" i="10"/>
  <c r="AV187" i="10"/>
  <c r="AV149" i="10"/>
  <c r="BB127" i="10"/>
  <c r="BI138" i="10"/>
  <c r="BO104" i="10"/>
  <c r="BI94" i="10"/>
  <c r="BO78" i="10"/>
  <c r="AV15" i="10"/>
  <c r="BI31" i="10"/>
  <c r="AX71" i="10"/>
  <c r="AY71" i="10" s="1"/>
  <c r="AZ71" i="10" s="1"/>
  <c r="BA71" i="10" s="1"/>
  <c r="BO199" i="10"/>
  <c r="BB165" i="10"/>
  <c r="BB188" i="10"/>
  <c r="BI96" i="10"/>
  <c r="BI7" i="10"/>
  <c r="BN219" i="10"/>
  <c r="BO219" i="10" s="1"/>
  <c r="BI214" i="10"/>
  <c r="BO197" i="10"/>
  <c r="BI170" i="10"/>
  <c r="AY169" i="10"/>
  <c r="AZ169" i="10" s="1"/>
  <c r="BA169" i="10" s="1"/>
  <c r="BI88" i="10"/>
  <c r="AV12" i="10"/>
  <c r="AV220" i="10"/>
  <c r="BI219" i="10"/>
  <c r="AV218" i="10"/>
  <c r="AV207" i="10"/>
  <c r="AV191" i="10"/>
  <c r="BB174" i="10"/>
  <c r="BI174" i="10"/>
  <c r="BI179" i="10"/>
  <c r="BB167" i="10"/>
  <c r="BB142" i="10"/>
  <c r="BO118" i="10"/>
  <c r="AV91" i="10"/>
  <c r="BI112" i="10"/>
  <c r="BO62" i="10"/>
  <c r="AV20" i="10"/>
  <c r="BI166" i="10"/>
  <c r="BI199" i="10"/>
  <c r="BI236" i="10"/>
  <c r="BI146" i="10"/>
  <c r="AV130" i="10"/>
  <c r="BI104" i="10"/>
  <c r="BO129" i="10"/>
  <c r="BB30" i="10"/>
  <c r="AV17" i="10"/>
  <c r="BM98" i="12"/>
  <c r="BN98" i="12" s="1"/>
  <c r="AH232" i="12"/>
  <c r="AE215" i="12"/>
  <c r="BO197" i="12"/>
  <c r="AH214" i="12"/>
  <c r="AF163" i="12"/>
  <c r="AG42" i="12"/>
  <c r="AG57" i="12"/>
  <c r="AD34" i="12"/>
  <c r="P40" i="12"/>
  <c r="AD64" i="12"/>
  <c r="AH222" i="12"/>
  <c r="BK197" i="12"/>
  <c r="BL197" i="12" s="1"/>
  <c r="BM197" i="12" s="1"/>
  <c r="BN197" i="12" s="1"/>
  <c r="AE173" i="12"/>
  <c r="AC154" i="12"/>
  <c r="AG40" i="12"/>
  <c r="AD36" i="12"/>
  <c r="AC57" i="12"/>
  <c r="AF34" i="12"/>
  <c r="BO191" i="12"/>
  <c r="AE239" i="12"/>
  <c r="AE237" i="12"/>
  <c r="AF229" i="12"/>
  <c r="AE210" i="12"/>
  <c r="AG169" i="12"/>
  <c r="AG165" i="12"/>
  <c r="BI170" i="12"/>
  <c r="BB154" i="12"/>
  <c r="AC148" i="12"/>
  <c r="AG109" i="12"/>
  <c r="AE142" i="12"/>
  <c r="AF116" i="12"/>
  <c r="AG49" i="12"/>
  <c r="V49" i="12" s="1"/>
  <c r="AF51" i="12"/>
  <c r="AE53" i="12"/>
  <c r="AC43" i="12"/>
  <c r="BB34" i="12"/>
  <c r="P140" i="12"/>
  <c r="AG232" i="12"/>
  <c r="BO164" i="12"/>
  <c r="BB179" i="12"/>
  <c r="AE169" i="12"/>
  <c r="AE131" i="12"/>
  <c r="AE139" i="12"/>
  <c r="AG125" i="12"/>
  <c r="AE117" i="12"/>
  <c r="AC106" i="12"/>
  <c r="BO89" i="12"/>
  <c r="AE104" i="12"/>
  <c r="AH91" i="12"/>
  <c r="AH72" i="12"/>
  <c r="AE45" i="12"/>
  <c r="AE49" i="12"/>
  <c r="AH63" i="12"/>
  <c r="AE32" i="12"/>
  <c r="AE12" i="12"/>
  <c r="AF237" i="12"/>
  <c r="AE235" i="12"/>
  <c r="AH182" i="12"/>
  <c r="BB150" i="12"/>
  <c r="AH116" i="12"/>
  <c r="AD103" i="12"/>
  <c r="BB106" i="12"/>
  <c r="AD101" i="12"/>
  <c r="AC236" i="12"/>
  <c r="BV204" i="12"/>
  <c r="BB182" i="12"/>
  <c r="BB178" i="12"/>
  <c r="AH161" i="12"/>
  <c r="AE167" i="12"/>
  <c r="V160" i="12"/>
  <c r="AE143" i="12"/>
  <c r="AE146" i="12"/>
  <c r="AC116" i="12"/>
  <c r="AE111" i="12"/>
  <c r="AC88" i="12"/>
  <c r="AD69" i="12"/>
  <c r="AC108" i="12"/>
  <c r="AH94" i="12"/>
  <c r="AD45" i="12"/>
  <c r="AH55" i="12"/>
  <c r="BJ124" i="12"/>
  <c r="BD124" i="12"/>
  <c r="BE124" i="12" s="1"/>
  <c r="BF124" i="12" s="1"/>
  <c r="BG124" i="12" s="1"/>
  <c r="AE233" i="12"/>
  <c r="AG230" i="12"/>
  <c r="BK198" i="12"/>
  <c r="BL198" i="12" s="1"/>
  <c r="BM198" i="12" s="1"/>
  <c r="BN198" i="12" s="1"/>
  <c r="BO152" i="12"/>
  <c r="AH163" i="12"/>
  <c r="BB88" i="12"/>
  <c r="AF49" i="12"/>
  <c r="BO24" i="12"/>
  <c r="P56" i="12"/>
  <c r="AD214" i="12"/>
  <c r="AG124" i="12"/>
  <c r="BM207" i="12"/>
  <c r="BN207" i="12" s="1"/>
  <c r="BY206" i="12"/>
  <c r="BZ206" i="12" s="1"/>
  <c r="CA206" i="12" s="1"/>
  <c r="BO194" i="12"/>
  <c r="BN190" i="12"/>
  <c r="BO190" i="12" s="1"/>
  <c r="BZ189" i="12"/>
  <c r="CA189" i="12" s="1"/>
  <c r="AP239" i="12"/>
  <c r="BB239" i="12" s="1"/>
  <c r="AC239" i="12"/>
  <c r="AD231" i="12"/>
  <c r="AE228" i="12"/>
  <c r="AD226" i="12"/>
  <c r="S232" i="12"/>
  <c r="BQ232" i="12"/>
  <c r="BR232" i="12" s="1"/>
  <c r="BS232" i="12" s="1"/>
  <c r="BT232" i="12" s="1"/>
  <c r="BU232" i="12" s="1"/>
  <c r="BW232" i="12"/>
  <c r="P239" i="12"/>
  <c r="AE234" i="12"/>
  <c r="AG228" i="12"/>
  <c r="AE236" i="12"/>
  <c r="BJ225" i="12"/>
  <c r="BK225" i="12" s="1"/>
  <c r="BL225" i="12" s="1"/>
  <c r="BD225" i="12"/>
  <c r="BJ221" i="12"/>
  <c r="BK221" i="12" s="1"/>
  <c r="BL221" i="12" s="1"/>
  <c r="BM221" i="12" s="1"/>
  <c r="BN221" i="12" s="1"/>
  <c r="AG221" i="12"/>
  <c r="BD221" i="12"/>
  <c r="BJ217" i="12"/>
  <c r="BK217" i="12" s="1"/>
  <c r="BL217" i="12" s="1"/>
  <c r="BM217" i="12" s="1"/>
  <c r="BN217" i="12" s="1"/>
  <c r="AG217" i="12"/>
  <c r="BD217" i="12"/>
  <c r="S222" i="12"/>
  <c r="BW222" i="12"/>
  <c r="BQ222" i="12"/>
  <c r="S220" i="12"/>
  <c r="BW220" i="12"/>
  <c r="BQ220" i="12"/>
  <c r="AH218" i="12"/>
  <c r="BB221" i="12"/>
  <c r="AE221" i="12"/>
  <c r="BP213" i="12"/>
  <c r="AE213" i="12" s="1"/>
  <c r="AH213" i="12"/>
  <c r="AC225" i="12"/>
  <c r="BL214" i="12"/>
  <c r="BL205" i="12"/>
  <c r="BM205" i="12" s="1"/>
  <c r="BN205" i="12" s="1"/>
  <c r="BB220" i="12"/>
  <c r="BL203" i="12"/>
  <c r="BM203" i="12" s="1"/>
  <c r="BN203" i="12" s="1"/>
  <c r="AP202" i="12"/>
  <c r="AF202" i="12" s="1"/>
  <c r="AC202" i="12"/>
  <c r="AE216" i="12"/>
  <c r="BW214" i="12"/>
  <c r="S214" i="12"/>
  <c r="BQ214" i="12"/>
  <c r="AD204" i="12"/>
  <c r="BQ203" i="12"/>
  <c r="BW203" i="12"/>
  <c r="BX203" i="12" s="1"/>
  <c r="BY203" i="12" s="1"/>
  <c r="BZ203" i="12" s="1"/>
  <c r="CA203" i="12" s="1"/>
  <c r="AE203" i="12"/>
  <c r="S203" i="12"/>
  <c r="BB193" i="12"/>
  <c r="AP193" i="12"/>
  <c r="AC193" i="12" s="1"/>
  <c r="AF193" i="12"/>
  <c r="BQ210" i="12"/>
  <c r="BW210" i="12"/>
  <c r="S210" i="12"/>
  <c r="BF195" i="12"/>
  <c r="AP194" i="12"/>
  <c r="AF194" i="12" s="1"/>
  <c r="BB194" i="12"/>
  <c r="AF201" i="12"/>
  <c r="BO196" i="12"/>
  <c r="S195" i="12"/>
  <c r="BQ195" i="12"/>
  <c r="BW195" i="12"/>
  <c r="BP198" i="12"/>
  <c r="AE207" i="12"/>
  <c r="AG189" i="12"/>
  <c r="BD183" i="12"/>
  <c r="BJ183" i="12"/>
  <c r="BK183" i="12" s="1"/>
  <c r="BL183" i="12" s="1"/>
  <c r="BM183" i="12" s="1"/>
  <c r="BN183" i="12" s="1"/>
  <c r="BP185" i="12"/>
  <c r="AH185" i="12" s="1"/>
  <c r="BO170" i="12"/>
  <c r="AP153" i="12"/>
  <c r="AC153" i="12" s="1"/>
  <c r="P153" i="12"/>
  <c r="BO156" i="12"/>
  <c r="BL108" i="12"/>
  <c r="BM108" i="12" s="1"/>
  <c r="BN108" i="12" s="1"/>
  <c r="BD235" i="12"/>
  <c r="BJ235" i="12"/>
  <c r="BK235" i="12" s="1"/>
  <c r="BL235" i="12" s="1"/>
  <c r="BM235" i="12" s="1"/>
  <c r="BN235" i="12" s="1"/>
  <c r="BQ231" i="12"/>
  <c r="BW231" i="12"/>
  <c r="S231" i="12"/>
  <c r="BX232" i="12"/>
  <c r="BY232" i="12" s="1"/>
  <c r="BZ232" i="12" s="1"/>
  <c r="CA232" i="12" s="1"/>
  <c r="BD230" i="12"/>
  <c r="BJ230" i="12"/>
  <c r="AC237" i="12"/>
  <c r="BD232" i="12"/>
  <c r="BJ232" i="12"/>
  <c r="AD225" i="12"/>
  <c r="AH226" i="12"/>
  <c r="AH221" i="12"/>
  <c r="V221" i="12" s="1"/>
  <c r="BD215" i="12"/>
  <c r="BJ215" i="12"/>
  <c r="AG215" i="12"/>
  <c r="AE219" i="12"/>
  <c r="BB225" i="12"/>
  <c r="S215" i="12"/>
  <c r="BQ215" i="12"/>
  <c r="BW215" i="12"/>
  <c r="BX215" i="12" s="1"/>
  <c r="BY215" i="12" s="1"/>
  <c r="BZ215" i="12" s="1"/>
  <c r="CA215" i="12" s="1"/>
  <c r="AF208" i="12"/>
  <c r="BP208" i="12"/>
  <c r="AE208" i="12" s="1"/>
  <c r="BD204" i="12"/>
  <c r="BJ204" i="12"/>
  <c r="AG204" i="12"/>
  <c r="AP203" i="12"/>
  <c r="AF203" i="12" s="1"/>
  <c r="BP194" i="12"/>
  <c r="AE194" i="12" s="1"/>
  <c r="BF193" i="12"/>
  <c r="BE182" i="12"/>
  <c r="BB201" i="12"/>
  <c r="AP196" i="12"/>
  <c r="AF196" i="12" s="1"/>
  <c r="AC196" i="12"/>
  <c r="BX195" i="12"/>
  <c r="BY195" i="12" s="1"/>
  <c r="BZ195" i="12" s="1"/>
  <c r="CA195" i="12" s="1"/>
  <c r="BQ193" i="12"/>
  <c r="AI193" i="12" s="1"/>
  <c r="BW193" i="12"/>
  <c r="S193" i="12"/>
  <c r="BG203" i="12"/>
  <c r="AG181" i="12"/>
  <c r="AP191" i="12"/>
  <c r="AC191" i="12" s="1"/>
  <c r="CB187" i="12"/>
  <c r="P193" i="12"/>
  <c r="P202" i="12"/>
  <c r="AD183" i="12"/>
  <c r="BG205" i="12"/>
  <c r="BE168" i="12"/>
  <c r="BP181" i="12"/>
  <c r="AH181" i="12" s="1"/>
  <c r="AP165" i="12"/>
  <c r="AC165" i="12" s="1"/>
  <c r="P165" i="12"/>
  <c r="BJ137" i="12"/>
  <c r="BD137" i="12"/>
  <c r="AD137" i="12"/>
  <c r="AG137" i="12"/>
  <c r="BD229" i="12"/>
  <c r="BJ229" i="12"/>
  <c r="AG234" i="12"/>
  <c r="AG236" i="12"/>
  <c r="BQ233" i="12"/>
  <c r="BR233" i="12" s="1"/>
  <c r="BS233" i="12" s="1"/>
  <c r="BT233" i="12" s="1"/>
  <c r="BU233" i="12" s="1"/>
  <c r="BW233" i="12"/>
  <c r="S233" i="12"/>
  <c r="BQ235" i="12"/>
  <c r="BR235" i="12" s="1"/>
  <c r="BS235" i="12" s="1"/>
  <c r="BT235" i="12" s="1"/>
  <c r="BU235" i="12" s="1"/>
  <c r="BW235" i="12"/>
  <c r="S235" i="12"/>
  <c r="BD227" i="12"/>
  <c r="BJ227" i="12"/>
  <c r="AC238" i="12"/>
  <c r="BJ222" i="12"/>
  <c r="BK222" i="12" s="1"/>
  <c r="BL222" i="12" s="1"/>
  <c r="BM222" i="12" s="1"/>
  <c r="BN222" i="12" s="1"/>
  <c r="AG222" i="12"/>
  <c r="BD222" i="12"/>
  <c r="S226" i="12"/>
  <c r="BQ226" i="12"/>
  <c r="BR226" i="12" s="1"/>
  <c r="BS226" i="12" s="1"/>
  <c r="BT226" i="12" s="1"/>
  <c r="BU226" i="12" s="1"/>
  <c r="BW226" i="12"/>
  <c r="BX226" i="12" s="1"/>
  <c r="BW221" i="12"/>
  <c r="BX221" i="12" s="1"/>
  <c r="BY221" i="12" s="1"/>
  <c r="BZ221" i="12" s="1"/>
  <c r="S221" i="12"/>
  <c r="BQ221" i="12"/>
  <c r="AG211" i="12"/>
  <c r="AC217" i="12"/>
  <c r="V217" i="12" s="1"/>
  <c r="V215" i="12"/>
  <c r="CB202" i="12"/>
  <c r="BO195" i="12"/>
  <c r="BQ205" i="12"/>
  <c r="BW205" i="12"/>
  <c r="AE205" i="12"/>
  <c r="S205" i="12"/>
  <c r="BB197" i="12"/>
  <c r="AP197" i="12"/>
  <c r="AC197" i="12" s="1"/>
  <c r="S199" i="12"/>
  <c r="BQ199" i="12"/>
  <c r="BR199" i="12" s="1"/>
  <c r="BS199" i="12" s="1"/>
  <c r="BT199" i="12" s="1"/>
  <c r="BU199" i="12" s="1"/>
  <c r="BW199" i="12"/>
  <c r="BP196" i="12"/>
  <c r="BG207" i="12"/>
  <c r="AE200" i="12"/>
  <c r="BD189" i="12"/>
  <c r="BJ189" i="12"/>
  <c r="BE191" i="12"/>
  <c r="AP183" i="12"/>
  <c r="AF183" i="12" s="1"/>
  <c r="AC183" i="12"/>
  <c r="BO166" i="12"/>
  <c r="BO134" i="12"/>
  <c r="AP235" i="12"/>
  <c r="AC235" i="12" s="1"/>
  <c r="BD239" i="12"/>
  <c r="BJ239" i="12"/>
  <c r="BK239" i="12" s="1"/>
  <c r="BL239" i="12" s="1"/>
  <c r="BM239" i="12" s="1"/>
  <c r="BN239" i="12" s="1"/>
  <c r="S228" i="12"/>
  <c r="BQ228" i="12"/>
  <c r="BR228" i="12" s="1"/>
  <c r="BS228" i="12" s="1"/>
  <c r="BT228" i="12" s="1"/>
  <c r="BU228" i="12" s="1"/>
  <c r="BW228" i="12"/>
  <c r="BX228" i="12" s="1"/>
  <c r="BY228" i="12" s="1"/>
  <c r="BZ228" i="12" s="1"/>
  <c r="CA228" i="12" s="1"/>
  <c r="S234" i="12"/>
  <c r="BQ234" i="12"/>
  <c r="BW234" i="12"/>
  <c r="BX234" i="12" s="1"/>
  <c r="BY234" i="12" s="1"/>
  <c r="BZ234" i="12" s="1"/>
  <c r="CA234" i="12" s="1"/>
  <c r="S236" i="12"/>
  <c r="BQ236" i="12"/>
  <c r="BW236" i="12"/>
  <c r="BQ229" i="12"/>
  <c r="BR229" i="12" s="1"/>
  <c r="BS229" i="12" s="1"/>
  <c r="BT229" i="12" s="1"/>
  <c r="BU229" i="12" s="1"/>
  <c r="BW229" i="12"/>
  <c r="BX229" i="12" s="1"/>
  <c r="BY229" i="12" s="1"/>
  <c r="BZ229" i="12" s="1"/>
  <c r="CA229" i="12" s="1"/>
  <c r="S229" i="12"/>
  <c r="AP226" i="12"/>
  <c r="AC226" i="12" s="1"/>
  <c r="BJ218" i="12"/>
  <c r="AG218" i="12"/>
  <c r="BD218" i="12"/>
  <c r="AP227" i="12"/>
  <c r="BB227" i="12" s="1"/>
  <c r="AD227" i="12"/>
  <c r="S218" i="12"/>
  <c r="BW218" i="12"/>
  <c r="BQ218" i="12"/>
  <c r="BR218" i="12" s="1"/>
  <c r="BS218" i="12" s="1"/>
  <c r="BT218" i="12" s="1"/>
  <c r="BU218" i="12" s="1"/>
  <c r="AG201" i="12"/>
  <c r="CB204" i="12"/>
  <c r="BH198" i="12"/>
  <c r="BD206" i="12"/>
  <c r="AG206" i="12"/>
  <c r="BJ206" i="12"/>
  <c r="BK206" i="12" s="1"/>
  <c r="BL206" i="12" s="1"/>
  <c r="BM206" i="12" s="1"/>
  <c r="BN206" i="12" s="1"/>
  <c r="BX205" i="12"/>
  <c r="BY205" i="12" s="1"/>
  <c r="BZ205" i="12" s="1"/>
  <c r="CA205" i="12" s="1"/>
  <c r="BX199" i="12"/>
  <c r="BY199" i="12" s="1"/>
  <c r="BZ199" i="12" s="1"/>
  <c r="CA199" i="12" s="1"/>
  <c r="AE201" i="12"/>
  <c r="BO193" i="12"/>
  <c r="BK199" i="12"/>
  <c r="BL199" i="12" s="1"/>
  <c r="BM199" i="12" s="1"/>
  <c r="BN199" i="12" s="1"/>
  <c r="AG187" i="12"/>
  <c r="BD181" i="12"/>
  <c r="BJ181" i="12"/>
  <c r="BP183" i="12"/>
  <c r="AH183" i="12" s="1"/>
  <c r="AP180" i="12"/>
  <c r="AC180" i="12" s="1"/>
  <c r="BO172" i="12"/>
  <c r="AP188" i="12"/>
  <c r="BB188" i="12" s="1"/>
  <c r="BO168" i="12"/>
  <c r="AG239" i="12"/>
  <c r="AD239" i="12"/>
  <c r="BD233" i="12"/>
  <c r="BJ233" i="12"/>
  <c r="BK233" i="12" s="1"/>
  <c r="BL233" i="12" s="1"/>
  <c r="BM233" i="12" s="1"/>
  <c r="BN233" i="12" s="1"/>
  <c r="AP232" i="12"/>
  <c r="BB232" i="12" s="1"/>
  <c r="AE230" i="12"/>
  <c r="BD228" i="12"/>
  <c r="BJ228" i="12"/>
  <c r="BK228" i="12" s="1"/>
  <c r="BL228" i="12" s="1"/>
  <c r="BM228" i="12" s="1"/>
  <c r="BN228" i="12" s="1"/>
  <c r="BD219" i="12"/>
  <c r="BJ219" i="12"/>
  <c r="BK219" i="12" s="1"/>
  <c r="BL219" i="12" s="1"/>
  <c r="AG219" i="12"/>
  <c r="BY226" i="12"/>
  <c r="BZ226" i="12" s="1"/>
  <c r="CA226" i="12" s="1"/>
  <c r="BP227" i="12"/>
  <c r="BO216" i="12"/>
  <c r="BD211" i="12"/>
  <c r="BJ211" i="12"/>
  <c r="BK211" i="12" s="1"/>
  <c r="BL211" i="12" s="1"/>
  <c r="BM211" i="12" s="1"/>
  <c r="BN211" i="12" s="1"/>
  <c r="AC222" i="12"/>
  <c r="AP200" i="12"/>
  <c r="BB200" i="12" s="1"/>
  <c r="BQ211" i="12"/>
  <c r="BR211" i="12" s="1"/>
  <c r="BS211" i="12" s="1"/>
  <c r="BT211" i="12" s="1"/>
  <c r="BU211" i="12" s="1"/>
  <c r="S211" i="12"/>
  <c r="BW211" i="12"/>
  <c r="BX211" i="12" s="1"/>
  <c r="BY211" i="12" s="1"/>
  <c r="BZ211" i="12" s="1"/>
  <c r="CA211" i="12" s="1"/>
  <c r="BW216" i="12"/>
  <c r="BX216" i="12" s="1"/>
  <c r="BQ216" i="12"/>
  <c r="S216" i="12"/>
  <c r="S209" i="12"/>
  <c r="BQ209" i="12"/>
  <c r="BW209" i="12"/>
  <c r="BX209" i="12" s="1"/>
  <c r="BY209" i="12" s="1"/>
  <c r="BZ209" i="12" s="1"/>
  <c r="CA209" i="12" s="1"/>
  <c r="AE209" i="12"/>
  <c r="BD200" i="12"/>
  <c r="BJ200" i="12"/>
  <c r="BK200" i="12" s="1"/>
  <c r="BL200" i="12" s="1"/>
  <c r="BM200" i="12" s="1"/>
  <c r="BN200" i="12" s="1"/>
  <c r="AG200" i="12"/>
  <c r="AD200" i="12"/>
  <c r="AP209" i="12"/>
  <c r="AC209" i="12" s="1"/>
  <c r="BF199" i="12"/>
  <c r="AE199" i="12"/>
  <c r="BO184" i="12"/>
  <c r="AI195" i="12"/>
  <c r="BH192" i="12"/>
  <c r="BI192" i="12" s="1"/>
  <c r="AD181" i="12"/>
  <c r="BK158" i="12"/>
  <c r="BL158" i="12" s="1"/>
  <c r="BM158" i="12" s="1"/>
  <c r="BN158" i="12" s="1"/>
  <c r="BO130" i="12"/>
  <c r="AP233" i="12"/>
  <c r="AF233" i="12" s="1"/>
  <c r="AP230" i="12"/>
  <c r="AF230" i="12" s="1"/>
  <c r="AP234" i="12"/>
  <c r="AF234" i="12" s="1"/>
  <c r="BP225" i="12"/>
  <c r="AH225" i="12" s="1"/>
  <c r="AD211" i="12"/>
  <c r="V222" i="12"/>
  <c r="BH196" i="12"/>
  <c r="BI196" i="12" s="1"/>
  <c r="BD208" i="12"/>
  <c r="AG208" i="12"/>
  <c r="BJ208" i="12"/>
  <c r="BQ207" i="12"/>
  <c r="BW207" i="12"/>
  <c r="BX207" i="12" s="1"/>
  <c r="BY207" i="12" s="1"/>
  <c r="BZ207" i="12" s="1"/>
  <c r="CA207" i="12" s="1"/>
  <c r="S207" i="12"/>
  <c r="AP205" i="12"/>
  <c r="AF205" i="12" s="1"/>
  <c r="AP195" i="12"/>
  <c r="AC195" i="12" s="1"/>
  <c r="BH214" i="12"/>
  <c r="BI214" i="12" s="1"/>
  <c r="BD202" i="12"/>
  <c r="BJ202" i="12"/>
  <c r="AG202" i="12"/>
  <c r="BV199" i="12"/>
  <c r="BE186" i="12"/>
  <c r="S200" i="12"/>
  <c r="BW200" i="12"/>
  <c r="BQ200" i="12"/>
  <c r="BR200" i="12" s="1"/>
  <c r="BS200" i="12" s="1"/>
  <c r="BT200" i="12" s="1"/>
  <c r="BU200" i="12" s="1"/>
  <c r="BD185" i="12"/>
  <c r="BJ185" i="12"/>
  <c r="AD189" i="12"/>
  <c r="BE164" i="12"/>
  <c r="BO178" i="12"/>
  <c r="BH188" i="12"/>
  <c r="BJ159" i="12"/>
  <c r="BD159" i="12"/>
  <c r="AG159" i="12"/>
  <c r="BK159" i="12"/>
  <c r="AD159" i="12"/>
  <c r="BJ129" i="12"/>
  <c r="BK129" i="12" s="1"/>
  <c r="BD129" i="12"/>
  <c r="AD129" i="12"/>
  <c r="AG129" i="12"/>
  <c r="BO160" i="12"/>
  <c r="BE130" i="12"/>
  <c r="BD237" i="12"/>
  <c r="BJ237" i="12"/>
  <c r="S238" i="12"/>
  <c r="BQ238" i="12"/>
  <c r="BR238" i="12" s="1"/>
  <c r="BS238" i="12" s="1"/>
  <c r="BT238" i="12" s="1"/>
  <c r="BU238" i="12" s="1"/>
  <c r="BW238" i="12"/>
  <c r="BD234" i="12"/>
  <c r="BJ234" i="12"/>
  <c r="AF228" i="12"/>
  <c r="V228" i="12" s="1"/>
  <c r="AC228" i="12"/>
  <c r="AP228" i="12"/>
  <c r="BB228" i="12" s="1"/>
  <c r="BD236" i="12"/>
  <c r="BJ236" i="12"/>
  <c r="P230" i="12"/>
  <c r="BD238" i="12"/>
  <c r="BJ238" i="12"/>
  <c r="AG238" i="12"/>
  <c r="V238" i="12" s="1"/>
  <c r="P227" i="12"/>
  <c r="AE218" i="12"/>
  <c r="AD213" i="12"/>
  <c r="V214" i="12"/>
  <c r="BW219" i="12"/>
  <c r="BX219" i="12" s="1"/>
  <c r="BY219" i="12" s="1"/>
  <c r="BZ219" i="12" s="1"/>
  <c r="CA219" i="12" s="1"/>
  <c r="S219" i="12"/>
  <c r="BQ219" i="12"/>
  <c r="BR219" i="12" s="1"/>
  <c r="BS219" i="12" s="1"/>
  <c r="BT219" i="12" s="1"/>
  <c r="BU219" i="12" s="1"/>
  <c r="BB222" i="12"/>
  <c r="AP218" i="12"/>
  <c r="BB218" i="12" s="1"/>
  <c r="BJ210" i="12"/>
  <c r="BD210" i="12"/>
  <c r="AC213" i="12"/>
  <c r="BJ201" i="12"/>
  <c r="BK201" i="12" s="1"/>
  <c r="BL201" i="12" s="1"/>
  <c r="BM201" i="12" s="1"/>
  <c r="BN201" i="12" s="1"/>
  <c r="BD201" i="12"/>
  <c r="AC206" i="12"/>
  <c r="AP206" i="12"/>
  <c r="AF206" i="12" s="1"/>
  <c r="BD209" i="12"/>
  <c r="BJ209" i="12"/>
  <c r="AG209" i="12"/>
  <c r="BK208" i="12"/>
  <c r="BL208" i="12" s="1"/>
  <c r="BM208" i="12" s="1"/>
  <c r="BN208" i="12" s="1"/>
  <c r="AH211" i="12"/>
  <c r="AH216" i="12"/>
  <c r="V216" i="12" s="1"/>
  <c r="BF197" i="12"/>
  <c r="AH199" i="12"/>
  <c r="BG190" i="12"/>
  <c r="S197" i="12"/>
  <c r="BQ197" i="12"/>
  <c r="BW197" i="12"/>
  <c r="BO186" i="12"/>
  <c r="AD185" i="12"/>
  <c r="AP189" i="12"/>
  <c r="AF189" i="12" s="1"/>
  <c r="S191" i="12"/>
  <c r="BW191" i="12"/>
  <c r="BX191" i="12" s="1"/>
  <c r="BY191" i="12" s="1"/>
  <c r="BZ191" i="12" s="1"/>
  <c r="BQ191" i="12"/>
  <c r="BR191" i="12" s="1"/>
  <c r="BS191" i="12" s="1"/>
  <c r="BT191" i="12" s="1"/>
  <c r="BU191" i="12" s="1"/>
  <c r="AH191" i="12"/>
  <c r="AE191" i="12"/>
  <c r="BE172" i="12"/>
  <c r="S170" i="12"/>
  <c r="BQ170" i="12"/>
  <c r="BR170" i="12" s="1"/>
  <c r="BS170" i="12" s="1"/>
  <c r="BT170" i="12" s="1"/>
  <c r="BU170" i="12" s="1"/>
  <c r="BW170" i="12"/>
  <c r="BX170" i="12" s="1"/>
  <c r="AH170" i="12"/>
  <c r="AE170" i="12"/>
  <c r="S154" i="12"/>
  <c r="BQ154" i="12"/>
  <c r="BR154" i="12" s="1"/>
  <c r="BS154" i="12" s="1"/>
  <c r="BT154" i="12" s="1"/>
  <c r="BU154" i="12" s="1"/>
  <c r="BW154" i="12"/>
  <c r="AH154" i="12"/>
  <c r="AE154" i="12"/>
  <c r="AP136" i="12"/>
  <c r="AF136" i="12" s="1"/>
  <c r="P136" i="12"/>
  <c r="AP231" i="12"/>
  <c r="AC231" i="12" s="1"/>
  <c r="AF231" i="12"/>
  <c r="BB231" i="12"/>
  <c r="AD237" i="12"/>
  <c r="V237" i="12" s="1"/>
  <c r="BD231" i="12"/>
  <c r="BJ231" i="12"/>
  <c r="BK231" i="12" s="1"/>
  <c r="BL231" i="12" s="1"/>
  <c r="BX238" i="12"/>
  <c r="BY238" i="12" s="1"/>
  <c r="BZ238" i="12" s="1"/>
  <c r="CA238" i="12" s="1"/>
  <c r="BK234" i="12"/>
  <c r="BL234" i="12" s="1"/>
  <c r="BM234" i="12" s="1"/>
  <c r="BN234" i="12" s="1"/>
  <c r="BQ239" i="12"/>
  <c r="BW239" i="12"/>
  <c r="S239" i="12"/>
  <c r="BQ237" i="12"/>
  <c r="BW237" i="12"/>
  <c r="BX237" i="12" s="1"/>
  <c r="BY237" i="12" s="1"/>
  <c r="BZ237" i="12" s="1"/>
  <c r="CA237" i="12" s="1"/>
  <c r="S237" i="12"/>
  <c r="S230" i="12"/>
  <c r="BQ230" i="12"/>
  <c r="BR230" i="12" s="1"/>
  <c r="BS230" i="12" s="1"/>
  <c r="BT230" i="12" s="1"/>
  <c r="BU230" i="12" s="1"/>
  <c r="BW230" i="12"/>
  <c r="BD226" i="12"/>
  <c r="BJ226" i="12"/>
  <c r="AE229" i="12"/>
  <c r="V229" i="12" s="1"/>
  <c r="BJ220" i="12"/>
  <c r="AG220" i="12"/>
  <c r="V220" i="12" s="1"/>
  <c r="BD220" i="12"/>
  <c r="BD213" i="12"/>
  <c r="BJ213" i="12"/>
  <c r="BK213" i="12" s="1"/>
  <c r="BL213" i="12" s="1"/>
  <c r="BM213" i="12" s="1"/>
  <c r="BN213" i="12" s="1"/>
  <c r="AG213" i="12"/>
  <c r="AP210" i="12"/>
  <c r="BB210" i="12" s="1"/>
  <c r="BW217" i="12"/>
  <c r="S217" i="12"/>
  <c r="BQ217" i="12"/>
  <c r="BR217" i="12" s="1"/>
  <c r="BS217" i="12" s="1"/>
  <c r="BT217" i="12" s="1"/>
  <c r="BU217" i="12" s="1"/>
  <c r="AP204" i="12"/>
  <c r="BB204" i="12" s="1"/>
  <c r="BH194" i="12"/>
  <c r="BI194" i="12" s="1"/>
  <c r="AC207" i="12"/>
  <c r="AP207" i="12"/>
  <c r="BB207" i="12" s="1"/>
  <c r="AD201" i="12"/>
  <c r="AP199" i="12"/>
  <c r="BB199" i="12" s="1"/>
  <c r="BQ201" i="12"/>
  <c r="BR201" i="12" s="1"/>
  <c r="BS201" i="12" s="1"/>
  <c r="BT201" i="12" s="1"/>
  <c r="BU201" i="12" s="1"/>
  <c r="BW201" i="12"/>
  <c r="BX201" i="12" s="1"/>
  <c r="BY201" i="12" s="1"/>
  <c r="BZ201" i="12" s="1"/>
  <c r="CA201" i="12" s="1"/>
  <c r="S201" i="12"/>
  <c r="P195" i="12"/>
  <c r="BE184" i="12"/>
  <c r="P197" i="12"/>
  <c r="AH200" i="12"/>
  <c r="AP198" i="12"/>
  <c r="AF198" i="12" s="1"/>
  <c r="BD187" i="12"/>
  <c r="BJ187" i="12"/>
  <c r="BK187" i="12" s="1"/>
  <c r="BL187" i="12" s="1"/>
  <c r="BM187" i="12" s="1"/>
  <c r="BN187" i="12" s="1"/>
  <c r="AD187" i="12"/>
  <c r="BO182" i="12"/>
  <c r="BK189" i="12"/>
  <c r="BK180" i="12"/>
  <c r="BL180" i="12" s="1"/>
  <c r="BM180" i="12" s="1"/>
  <c r="BN180" i="12" s="1"/>
  <c r="P183" i="12"/>
  <c r="V170" i="12"/>
  <c r="AP169" i="12"/>
  <c r="BB169" i="12" s="1"/>
  <c r="P169" i="12"/>
  <c r="BM154" i="12"/>
  <c r="BN154" i="12" s="1"/>
  <c r="BN150" i="12"/>
  <c r="BO150" i="12" s="1"/>
  <c r="BQ180" i="12"/>
  <c r="BW180" i="12"/>
  <c r="BX180" i="12" s="1"/>
  <c r="BY180" i="12" s="1"/>
  <c r="BZ180" i="12" s="1"/>
  <c r="S180" i="12"/>
  <c r="AD175" i="12"/>
  <c r="AP175" i="12"/>
  <c r="BB175" i="12" s="1"/>
  <c r="AP171" i="12"/>
  <c r="AF171" i="12" s="1"/>
  <c r="AE184" i="12"/>
  <c r="BW162" i="12"/>
  <c r="S162" i="12"/>
  <c r="BQ162" i="12"/>
  <c r="BQ179" i="12"/>
  <c r="S179" i="12"/>
  <c r="BW179" i="12"/>
  <c r="AE159" i="12"/>
  <c r="BJ155" i="12"/>
  <c r="BK155" i="12" s="1"/>
  <c r="BL155" i="12" s="1"/>
  <c r="BM155" i="12" s="1"/>
  <c r="BN155" i="12" s="1"/>
  <c r="BD155" i="12"/>
  <c r="BJ151" i="12"/>
  <c r="BK151" i="12" s="1"/>
  <c r="BL151" i="12" s="1"/>
  <c r="BM151" i="12" s="1"/>
  <c r="BN151" i="12" s="1"/>
  <c r="BD151" i="12"/>
  <c r="AE157" i="12"/>
  <c r="BJ143" i="12"/>
  <c r="BD143" i="12"/>
  <c r="AG143" i="12"/>
  <c r="BJ135" i="12"/>
  <c r="BD135" i="12"/>
  <c r="BJ127" i="12"/>
  <c r="BK127" i="12" s="1"/>
  <c r="BL127" i="12" s="1"/>
  <c r="BM127" i="12" s="1"/>
  <c r="BD127" i="12"/>
  <c r="AG127" i="12"/>
  <c r="AP142" i="12"/>
  <c r="AF142" i="12" s="1"/>
  <c r="BB142" i="12"/>
  <c r="AC142" i="12"/>
  <c r="P142" i="12"/>
  <c r="AP132" i="12"/>
  <c r="AF132" i="12" s="1"/>
  <c r="BK132" i="12"/>
  <c r="BL132" i="12" s="1"/>
  <c r="BM132" i="12" s="1"/>
  <c r="BN132" i="12" s="1"/>
  <c r="AH158" i="12"/>
  <c r="AE155" i="12"/>
  <c r="AP131" i="12"/>
  <c r="BB131" i="12" s="1"/>
  <c r="BB158" i="12"/>
  <c r="BE110" i="12"/>
  <c r="BW146" i="12"/>
  <c r="BX146" i="12" s="1"/>
  <c r="BY146" i="12" s="1"/>
  <c r="BZ146" i="12" s="1"/>
  <c r="CA146" i="12" s="1"/>
  <c r="BQ146" i="12"/>
  <c r="BR146" i="12" s="1"/>
  <c r="BS146" i="12" s="1"/>
  <c r="BT146" i="12" s="1"/>
  <c r="BU146" i="12" s="1"/>
  <c r="S146" i="12"/>
  <c r="AC115" i="12"/>
  <c r="AP115" i="12"/>
  <c r="BB115" i="12" s="1"/>
  <c r="AF115" i="12"/>
  <c r="P115" i="12"/>
  <c r="S149" i="12"/>
  <c r="BW149" i="12"/>
  <c r="BQ149" i="12"/>
  <c r="BR149" i="12" s="1"/>
  <c r="BS149" i="12" s="1"/>
  <c r="BT149" i="12" s="1"/>
  <c r="BU149" i="12" s="1"/>
  <c r="AH149" i="12"/>
  <c r="BJ113" i="12"/>
  <c r="BK113" i="12" s="1"/>
  <c r="BL113" i="12" s="1"/>
  <c r="BM113" i="12" s="1"/>
  <c r="BN113" i="12" s="1"/>
  <c r="BD113" i="12"/>
  <c r="BW123" i="12"/>
  <c r="S123" i="12"/>
  <c r="BQ123" i="12"/>
  <c r="BR123" i="12" s="1"/>
  <c r="BS123" i="12" s="1"/>
  <c r="BT123" i="12" s="1"/>
  <c r="BU123" i="12" s="1"/>
  <c r="AH123" i="12"/>
  <c r="BE97" i="12"/>
  <c r="AE129" i="12"/>
  <c r="BO99" i="12"/>
  <c r="BD102" i="12"/>
  <c r="BJ102" i="12"/>
  <c r="BK102" i="12" s="1"/>
  <c r="AG102" i="12"/>
  <c r="AP96" i="12"/>
  <c r="AF96" i="12" s="1"/>
  <c r="P96" i="12"/>
  <c r="AE119" i="12"/>
  <c r="BO96" i="12"/>
  <c r="AP83" i="12"/>
  <c r="AF83" i="12" s="1"/>
  <c r="P83" i="12"/>
  <c r="BE68" i="12"/>
  <c r="S95" i="12"/>
  <c r="BQ95" i="12"/>
  <c r="AI95" i="12" s="1"/>
  <c r="BW95" i="12"/>
  <c r="BX95" i="12" s="1"/>
  <c r="BY95" i="12" s="1"/>
  <c r="BZ95" i="12" s="1"/>
  <c r="CA95" i="12" s="1"/>
  <c r="AH95" i="12"/>
  <c r="AE95" i="12"/>
  <c r="BL19" i="12"/>
  <c r="BQ186" i="12"/>
  <c r="BR186" i="12" s="1"/>
  <c r="BS186" i="12" s="1"/>
  <c r="BT186" i="12" s="1"/>
  <c r="BU186" i="12" s="1"/>
  <c r="BW186" i="12"/>
  <c r="BX186" i="12" s="1"/>
  <c r="BY186" i="12" s="1"/>
  <c r="BZ186" i="12" s="1"/>
  <c r="S186" i="12"/>
  <c r="AP185" i="12"/>
  <c r="AF185" i="12" s="1"/>
  <c r="BJ175" i="12"/>
  <c r="BK175" i="12" s="1"/>
  <c r="BL175" i="12" s="1"/>
  <c r="BM175" i="12" s="1"/>
  <c r="BN175" i="12" s="1"/>
  <c r="BD175" i="12"/>
  <c r="BP188" i="12"/>
  <c r="BW178" i="12"/>
  <c r="BX178" i="12" s="1"/>
  <c r="BY178" i="12" s="1"/>
  <c r="BZ178" i="12" s="1"/>
  <c r="CA178" i="12" s="1"/>
  <c r="BQ178" i="12"/>
  <c r="BR178" i="12" s="1"/>
  <c r="BS178" i="12" s="1"/>
  <c r="BT178" i="12" s="1"/>
  <c r="BU178" i="12" s="1"/>
  <c r="AE178" i="12"/>
  <c r="V178" i="12" s="1"/>
  <c r="S178" i="12"/>
  <c r="S168" i="12"/>
  <c r="BQ168" i="12"/>
  <c r="BR168" i="12" s="1"/>
  <c r="BS168" i="12" s="1"/>
  <c r="BT168" i="12" s="1"/>
  <c r="BU168" i="12" s="1"/>
  <c r="BW168" i="12"/>
  <c r="BX168" i="12" s="1"/>
  <c r="AP181" i="12"/>
  <c r="AF181" i="12" s="1"/>
  <c r="AP174" i="12"/>
  <c r="BB174" i="12" s="1"/>
  <c r="BD169" i="12"/>
  <c r="BJ169" i="12"/>
  <c r="BK169" i="12" s="1"/>
  <c r="BD165" i="12"/>
  <c r="BJ165" i="12"/>
  <c r="BK165" i="12" s="1"/>
  <c r="BL165" i="12" s="1"/>
  <c r="BM165" i="12" s="1"/>
  <c r="BN165" i="12" s="1"/>
  <c r="AE174" i="12"/>
  <c r="AH174" i="12"/>
  <c r="BF156" i="12"/>
  <c r="BQ171" i="12"/>
  <c r="BW171" i="12"/>
  <c r="S171" i="12"/>
  <c r="BW160" i="12"/>
  <c r="S160" i="12"/>
  <c r="BQ160" i="12"/>
  <c r="AI160" i="12" s="1"/>
  <c r="AD155" i="12"/>
  <c r="AD151" i="12"/>
  <c r="AF161" i="12"/>
  <c r="AD143" i="12"/>
  <c r="AD135" i="12"/>
  <c r="AD127" i="12"/>
  <c r="AP130" i="12"/>
  <c r="AF130" i="12" s="1"/>
  <c r="BQ153" i="12"/>
  <c r="BW153" i="12"/>
  <c r="BX153" i="12" s="1"/>
  <c r="BY153" i="12" s="1"/>
  <c r="BZ153" i="12" s="1"/>
  <c r="CA153" i="12" s="1"/>
  <c r="S153" i="12"/>
  <c r="AG141" i="12"/>
  <c r="AF158" i="12"/>
  <c r="AC147" i="12"/>
  <c r="AP123" i="12"/>
  <c r="AC123" i="12" s="1"/>
  <c r="BB148" i="12"/>
  <c r="BW142" i="12"/>
  <c r="BX142" i="12" s="1"/>
  <c r="BY142" i="12" s="1"/>
  <c r="BZ142" i="12" s="1"/>
  <c r="CA142" i="12" s="1"/>
  <c r="S142" i="12"/>
  <c r="BQ142" i="12"/>
  <c r="BR142" i="12" s="1"/>
  <c r="BS142" i="12" s="1"/>
  <c r="BT142" i="12" s="1"/>
  <c r="BU142" i="12" s="1"/>
  <c r="AP121" i="12"/>
  <c r="AF121" i="12" s="1"/>
  <c r="BJ117" i="12"/>
  <c r="BK117" i="12" s="1"/>
  <c r="BL117" i="12" s="1"/>
  <c r="BM117" i="12" s="1"/>
  <c r="BN117" i="12" s="1"/>
  <c r="BD117" i="12"/>
  <c r="AD113" i="12"/>
  <c r="BE95" i="12"/>
  <c r="S137" i="12"/>
  <c r="BQ137" i="12"/>
  <c r="BW137" i="12"/>
  <c r="BX137" i="12" s="1"/>
  <c r="BY137" i="12" s="1"/>
  <c r="BZ137" i="12" s="1"/>
  <c r="CA137" i="12" s="1"/>
  <c r="AE137" i="12"/>
  <c r="BQ110" i="12"/>
  <c r="BW110" i="12"/>
  <c r="S110" i="12"/>
  <c r="AE110" i="12"/>
  <c r="BD104" i="12"/>
  <c r="BJ104" i="12"/>
  <c r="BK104" i="12" s="1"/>
  <c r="BL104" i="12" s="1"/>
  <c r="AD104" i="12"/>
  <c r="AH126" i="12"/>
  <c r="BB114" i="12"/>
  <c r="AC114" i="12"/>
  <c r="AC89" i="12"/>
  <c r="AP89" i="12"/>
  <c r="BB89" i="12" s="1"/>
  <c r="P89" i="12"/>
  <c r="BW100" i="12"/>
  <c r="S100" i="12"/>
  <c r="BQ100" i="12"/>
  <c r="BR100" i="12" s="1"/>
  <c r="BS100" i="12" s="1"/>
  <c r="BT100" i="12" s="1"/>
  <c r="BU100" i="12" s="1"/>
  <c r="BX100" i="12"/>
  <c r="BY100" i="12" s="1"/>
  <c r="BZ100" i="12" s="1"/>
  <c r="CA100" i="12" s="1"/>
  <c r="AH100" i="12"/>
  <c r="AE100" i="12"/>
  <c r="BW87" i="12"/>
  <c r="BX87" i="12" s="1"/>
  <c r="BY87" i="12" s="1"/>
  <c r="BZ87" i="12" s="1"/>
  <c r="CA87" i="12" s="1"/>
  <c r="BQ87" i="12"/>
  <c r="S87" i="12"/>
  <c r="AH87" i="12"/>
  <c r="AE87" i="12"/>
  <c r="V172" i="12"/>
  <c r="BE160" i="12"/>
  <c r="BJ141" i="12"/>
  <c r="BK141" i="12" s="1"/>
  <c r="BL141" i="12" s="1"/>
  <c r="BD141" i="12"/>
  <c r="BJ133" i="12"/>
  <c r="BK133" i="12" s="1"/>
  <c r="BL133" i="12" s="1"/>
  <c r="BD133" i="12"/>
  <c r="AG133" i="12"/>
  <c r="BE134" i="12"/>
  <c r="BD140" i="12"/>
  <c r="AD140" i="12"/>
  <c r="BJ140" i="12"/>
  <c r="BO136" i="12"/>
  <c r="BJ149" i="12"/>
  <c r="BD149" i="12"/>
  <c r="AG149" i="12"/>
  <c r="BG128" i="12"/>
  <c r="BW136" i="12"/>
  <c r="BX136" i="12" s="1"/>
  <c r="BY136" i="12" s="1"/>
  <c r="BZ136" i="12" s="1"/>
  <c r="CA136" i="12" s="1"/>
  <c r="S136" i="12"/>
  <c r="BQ136" i="12"/>
  <c r="BR136" i="12" s="1"/>
  <c r="BS136" i="12" s="1"/>
  <c r="BT136" i="12" s="1"/>
  <c r="BU136" i="12" s="1"/>
  <c r="S145" i="12"/>
  <c r="BW145" i="12"/>
  <c r="BX145" i="12" s="1"/>
  <c r="BY145" i="12" s="1"/>
  <c r="BZ145" i="12" s="1"/>
  <c r="BQ145" i="12"/>
  <c r="BR145" i="12" s="1"/>
  <c r="BS145" i="12" s="1"/>
  <c r="BT145" i="12" s="1"/>
  <c r="BU145" i="12" s="1"/>
  <c r="AH145" i="12"/>
  <c r="BJ121" i="12"/>
  <c r="BK121" i="12" s="1"/>
  <c r="BD121" i="12"/>
  <c r="S129" i="12"/>
  <c r="BQ129" i="12"/>
  <c r="BR129" i="12" s="1"/>
  <c r="BS129" i="12" s="1"/>
  <c r="BT129" i="12" s="1"/>
  <c r="BU129" i="12" s="1"/>
  <c r="BW129" i="12"/>
  <c r="BX129" i="12" s="1"/>
  <c r="AH122" i="12"/>
  <c r="S120" i="12"/>
  <c r="BQ120" i="12"/>
  <c r="BR120" i="12" s="1"/>
  <c r="BS120" i="12" s="1"/>
  <c r="BT120" i="12" s="1"/>
  <c r="BU120" i="12" s="1"/>
  <c r="BW120" i="12"/>
  <c r="BX120" i="12" s="1"/>
  <c r="BY120" i="12" s="1"/>
  <c r="BZ120" i="12" s="1"/>
  <c r="CA120" i="12" s="1"/>
  <c r="BJ126" i="12"/>
  <c r="BK126" i="12" s="1"/>
  <c r="BL126" i="12" s="1"/>
  <c r="BM126" i="12" s="1"/>
  <c r="BN126" i="12" s="1"/>
  <c r="BD126" i="12"/>
  <c r="AD126" i="12"/>
  <c r="AP124" i="12"/>
  <c r="AC124" i="12"/>
  <c r="BB124" i="12"/>
  <c r="AF124" i="12"/>
  <c r="AP103" i="12"/>
  <c r="AC103" i="12" s="1"/>
  <c r="P103" i="12"/>
  <c r="BW121" i="12"/>
  <c r="S121" i="12"/>
  <c r="BQ121" i="12"/>
  <c r="BR121" i="12" s="1"/>
  <c r="BS121" i="12" s="1"/>
  <c r="BT121" i="12" s="1"/>
  <c r="BU121" i="12" s="1"/>
  <c r="AH121" i="12"/>
  <c r="BW119" i="12"/>
  <c r="BX119" i="12" s="1"/>
  <c r="BY119" i="12" s="1"/>
  <c r="S119" i="12"/>
  <c r="BQ119" i="12"/>
  <c r="BR119" i="12" s="1"/>
  <c r="BS119" i="12" s="1"/>
  <c r="BT119" i="12" s="1"/>
  <c r="BU119" i="12" s="1"/>
  <c r="BP108" i="12"/>
  <c r="AH108" i="12" s="1"/>
  <c r="BL76" i="12"/>
  <c r="BM76" i="12" s="1"/>
  <c r="BN76" i="12" s="1"/>
  <c r="BM11" i="12"/>
  <c r="BN11" i="12" s="1"/>
  <c r="BY8" i="12"/>
  <c r="BZ8" i="12" s="1"/>
  <c r="CA8" i="12" s="1"/>
  <c r="BK192" i="12"/>
  <c r="BE180" i="12"/>
  <c r="S175" i="12"/>
  <c r="AE175" i="12"/>
  <c r="BQ175" i="12"/>
  <c r="BR175" i="12" s="1"/>
  <c r="BS175" i="12" s="1"/>
  <c r="BT175" i="12" s="1"/>
  <c r="BU175" i="12" s="1"/>
  <c r="BW175" i="12"/>
  <c r="BE178" i="12"/>
  <c r="BJ173" i="12"/>
  <c r="BD173" i="12"/>
  <c r="S182" i="12"/>
  <c r="BQ182" i="12"/>
  <c r="BW182" i="12"/>
  <c r="AH168" i="12"/>
  <c r="V168" i="12" s="1"/>
  <c r="AH164" i="12"/>
  <c r="S184" i="12"/>
  <c r="BQ184" i="12"/>
  <c r="BW184" i="12"/>
  <c r="BX184" i="12" s="1"/>
  <c r="BY184" i="12" s="1"/>
  <c r="BZ184" i="12" s="1"/>
  <c r="CA184" i="12" s="1"/>
  <c r="BJ161" i="12"/>
  <c r="BD161" i="12"/>
  <c r="AG161" i="12"/>
  <c r="BO162" i="12"/>
  <c r="BF154" i="12"/>
  <c r="AE176" i="12"/>
  <c r="BQ169" i="12"/>
  <c r="BW169" i="12"/>
  <c r="S169" i="12"/>
  <c r="AE165" i="12"/>
  <c r="AE162" i="12"/>
  <c r="AC164" i="12"/>
  <c r="AD141" i="12"/>
  <c r="AD133" i="12"/>
  <c r="AC163" i="12"/>
  <c r="AG144" i="12"/>
  <c r="BP151" i="12"/>
  <c r="AE151" i="12"/>
  <c r="BF152" i="12"/>
  <c r="AC129" i="12"/>
  <c r="AP129" i="12"/>
  <c r="BB129" i="12" s="1"/>
  <c r="AF147" i="12"/>
  <c r="BF120" i="12"/>
  <c r="P132" i="12"/>
  <c r="AF145" i="12"/>
  <c r="AE125" i="12"/>
  <c r="BP125" i="12"/>
  <c r="AH125" i="12" s="1"/>
  <c r="AD121" i="12"/>
  <c r="BO116" i="12"/>
  <c r="BE100" i="12"/>
  <c r="AI100" i="12"/>
  <c r="BB97" i="12"/>
  <c r="AP97" i="12"/>
  <c r="AF97" i="12" s="1"/>
  <c r="BE88" i="12"/>
  <c r="AC104" i="12"/>
  <c r="AF104" i="12"/>
  <c r="BE92" i="12"/>
  <c r="S99" i="12"/>
  <c r="BQ99" i="12"/>
  <c r="BR99" i="12" s="1"/>
  <c r="BS99" i="12" s="1"/>
  <c r="BT99" i="12" s="1"/>
  <c r="BU99" i="12" s="1"/>
  <c r="BW99" i="12"/>
  <c r="BX99" i="12" s="1"/>
  <c r="BY99" i="12" s="1"/>
  <c r="BZ99" i="12" s="1"/>
  <c r="CA99" i="12" s="1"/>
  <c r="AE99" i="12"/>
  <c r="AH99" i="12"/>
  <c r="BL18" i="12"/>
  <c r="BM18" i="12" s="1"/>
  <c r="BN18" i="12" s="1"/>
  <c r="BO10" i="12"/>
  <c r="BP192" i="12"/>
  <c r="AH192" i="12" s="1"/>
  <c r="AE180" i="12"/>
  <c r="AH186" i="12"/>
  <c r="P185" i="12"/>
  <c r="BE166" i="12"/>
  <c r="AP177" i="12"/>
  <c r="BB177" i="12" s="1"/>
  <c r="S172" i="12"/>
  <c r="BQ172" i="12"/>
  <c r="BR172" i="12" s="1"/>
  <c r="BS172" i="12" s="1"/>
  <c r="BT172" i="12" s="1"/>
  <c r="BU172" i="12" s="1"/>
  <c r="BW172" i="12"/>
  <c r="BX172" i="12" s="1"/>
  <c r="BY172" i="12" s="1"/>
  <c r="BZ172" i="12" s="1"/>
  <c r="CA172" i="12" s="1"/>
  <c r="S166" i="12"/>
  <c r="BQ166" i="12"/>
  <c r="BR166" i="12" s="1"/>
  <c r="BS166" i="12" s="1"/>
  <c r="BT166" i="12" s="1"/>
  <c r="BU166" i="12" s="1"/>
  <c r="BW166" i="12"/>
  <c r="BP190" i="12"/>
  <c r="AH190" i="12"/>
  <c r="AG173" i="12"/>
  <c r="V173" i="12" s="1"/>
  <c r="BW174" i="12"/>
  <c r="S174" i="12"/>
  <c r="BQ174" i="12"/>
  <c r="AP167" i="12"/>
  <c r="AF167" i="12" s="1"/>
  <c r="AF179" i="12"/>
  <c r="BF162" i="12"/>
  <c r="AP157" i="12"/>
  <c r="BB157" i="12" s="1"/>
  <c r="BB164" i="12"/>
  <c r="BJ157" i="12"/>
  <c r="BK157" i="12" s="1"/>
  <c r="BL157" i="12" s="1"/>
  <c r="BM157" i="12" s="1"/>
  <c r="BN157" i="12" s="1"/>
  <c r="BD157" i="12"/>
  <c r="BJ153" i="12"/>
  <c r="BK153" i="12" s="1"/>
  <c r="BL153" i="12" s="1"/>
  <c r="BM153" i="12" s="1"/>
  <c r="BN153" i="12" s="1"/>
  <c r="BD153" i="12"/>
  <c r="V162" i="12"/>
  <c r="BQ157" i="12"/>
  <c r="BW157" i="12"/>
  <c r="BX157" i="12" s="1"/>
  <c r="BY157" i="12" s="1"/>
  <c r="BZ157" i="12" s="1"/>
  <c r="CA157" i="12" s="1"/>
  <c r="S157" i="12"/>
  <c r="BJ139" i="12"/>
  <c r="BK139" i="12" s="1"/>
  <c r="BD139" i="12"/>
  <c r="BJ131" i="12"/>
  <c r="BK131" i="12" s="1"/>
  <c r="BD131" i="12"/>
  <c r="BE132" i="12"/>
  <c r="BB156" i="12"/>
  <c r="AG135" i="12"/>
  <c r="BW158" i="12"/>
  <c r="BX158" i="12" s="1"/>
  <c r="BY158" i="12" s="1"/>
  <c r="BZ158" i="12" s="1"/>
  <c r="CA158" i="12" s="1"/>
  <c r="S158" i="12"/>
  <c r="BQ158" i="12"/>
  <c r="AI158" i="12" s="1"/>
  <c r="AE158" i="12"/>
  <c r="BQ155" i="12"/>
  <c r="BW155" i="12"/>
  <c r="BX155" i="12" s="1"/>
  <c r="BY155" i="12" s="1"/>
  <c r="BZ155" i="12" s="1"/>
  <c r="CA155" i="12" s="1"/>
  <c r="S155" i="12"/>
  <c r="BJ148" i="12"/>
  <c r="AG148" i="12"/>
  <c r="AD148" i="12"/>
  <c r="BD148" i="12"/>
  <c r="AP141" i="12"/>
  <c r="AF141" i="12" s="1"/>
  <c r="P141" i="12"/>
  <c r="AP135" i="12"/>
  <c r="BB135" i="12" s="1"/>
  <c r="BO128" i="12"/>
  <c r="BW140" i="12"/>
  <c r="S140" i="12"/>
  <c r="BQ140" i="12"/>
  <c r="BR140" i="12" s="1"/>
  <c r="BS140" i="12" s="1"/>
  <c r="BT140" i="12" s="1"/>
  <c r="BU140" i="12" s="1"/>
  <c r="AE140" i="12"/>
  <c r="S147" i="12"/>
  <c r="BW147" i="12"/>
  <c r="BX147" i="12" s="1"/>
  <c r="BY147" i="12" s="1"/>
  <c r="BZ147" i="12" s="1"/>
  <c r="CA147" i="12" s="1"/>
  <c r="BQ147" i="12"/>
  <c r="AE147" i="12"/>
  <c r="AE134" i="12"/>
  <c r="BB119" i="12"/>
  <c r="AP119" i="12"/>
  <c r="AC119" i="12" s="1"/>
  <c r="AF119" i="12"/>
  <c r="AP111" i="12"/>
  <c r="BB111" i="12" s="1"/>
  <c r="BB145" i="12"/>
  <c r="BW138" i="12"/>
  <c r="S138" i="12"/>
  <c r="BQ138" i="12"/>
  <c r="BW130" i="12"/>
  <c r="BX130" i="12" s="1"/>
  <c r="BY130" i="12" s="1"/>
  <c r="BZ130" i="12" s="1"/>
  <c r="S130" i="12"/>
  <c r="BQ130" i="12"/>
  <c r="BR130" i="12" s="1"/>
  <c r="BS130" i="12" s="1"/>
  <c r="BT130" i="12" s="1"/>
  <c r="BU130" i="12" s="1"/>
  <c r="AE130" i="12"/>
  <c r="BO120" i="12"/>
  <c r="BO95" i="12"/>
  <c r="AE126" i="12"/>
  <c r="AE113" i="12"/>
  <c r="BK94" i="12"/>
  <c r="BL94" i="12" s="1"/>
  <c r="BK100" i="12"/>
  <c r="BE76" i="12"/>
  <c r="BB110" i="12"/>
  <c r="AF110" i="12"/>
  <c r="V110" i="12" s="1"/>
  <c r="BL72" i="12"/>
  <c r="BE89" i="12"/>
  <c r="BN85" i="12"/>
  <c r="BO85" i="12" s="1"/>
  <c r="AF102" i="12"/>
  <c r="V102" i="12" s="1"/>
  <c r="AC102" i="12"/>
  <c r="BB102" i="12"/>
  <c r="AP187" i="12"/>
  <c r="AF187" i="12" s="1"/>
  <c r="BB187" i="12"/>
  <c r="AP192" i="12"/>
  <c r="BB192" i="12" s="1"/>
  <c r="AC182" i="12"/>
  <c r="V182" i="12" s="1"/>
  <c r="BV186" i="12"/>
  <c r="BW176" i="12"/>
  <c r="BX176" i="12" s="1"/>
  <c r="BY176" i="12" s="1"/>
  <c r="BZ176" i="12" s="1"/>
  <c r="CA176" i="12" s="1"/>
  <c r="BQ176" i="12"/>
  <c r="S176" i="12"/>
  <c r="BP177" i="12"/>
  <c r="AH177" i="12" s="1"/>
  <c r="AH176" i="12"/>
  <c r="AP190" i="12"/>
  <c r="BD171" i="12"/>
  <c r="BJ171" i="12"/>
  <c r="BD167" i="12"/>
  <c r="BJ167" i="12"/>
  <c r="BK167" i="12" s="1"/>
  <c r="BL167" i="12" s="1"/>
  <c r="BM167" i="12" s="1"/>
  <c r="BN167" i="12" s="1"/>
  <c r="BD163" i="12"/>
  <c r="BJ163" i="12"/>
  <c r="BK163" i="12" s="1"/>
  <c r="BL163" i="12" s="1"/>
  <c r="BM163" i="12" s="1"/>
  <c r="P175" i="12"/>
  <c r="S173" i="12"/>
  <c r="BQ173" i="12"/>
  <c r="BW173" i="12"/>
  <c r="AE171" i="12"/>
  <c r="BQ167" i="12"/>
  <c r="BR167" i="12" s="1"/>
  <c r="BS167" i="12" s="1"/>
  <c r="BT167" i="12" s="1"/>
  <c r="BU167" i="12" s="1"/>
  <c r="BW167" i="12"/>
  <c r="S167" i="12"/>
  <c r="AE179" i="12"/>
  <c r="AP151" i="12"/>
  <c r="AC151" i="12" s="1"/>
  <c r="AD157" i="12"/>
  <c r="AD153" i="12"/>
  <c r="AD139" i="12"/>
  <c r="AD131" i="12"/>
  <c r="AP152" i="12"/>
  <c r="AF152" i="12" s="1"/>
  <c r="AF156" i="12"/>
  <c r="AG139" i="12"/>
  <c r="BD145" i="12"/>
  <c r="BJ145" i="12"/>
  <c r="BK145" i="12" s="1"/>
  <c r="BL145" i="12" s="1"/>
  <c r="BM145" i="12" s="1"/>
  <c r="BN145" i="12" s="1"/>
  <c r="BO145" i="12" s="1"/>
  <c r="AG145" i="12"/>
  <c r="BX140" i="12"/>
  <c r="BY140" i="12" s="1"/>
  <c r="BZ140" i="12" s="1"/>
  <c r="CA140" i="12" s="1"/>
  <c r="BK135" i="12"/>
  <c r="BL135" i="12" s="1"/>
  <c r="BM135" i="12" s="1"/>
  <c r="BN135" i="12" s="1"/>
  <c r="BK114" i="12"/>
  <c r="BL114" i="12" s="1"/>
  <c r="BM114" i="12" s="1"/>
  <c r="BN114" i="12" s="1"/>
  <c r="AC150" i="12"/>
  <c r="AE136" i="12"/>
  <c r="S133" i="12"/>
  <c r="BQ133" i="12"/>
  <c r="BW133" i="12"/>
  <c r="BX133" i="12" s="1"/>
  <c r="AE133" i="12"/>
  <c r="AP125" i="12"/>
  <c r="BB125" i="12" s="1"/>
  <c r="P125" i="12"/>
  <c r="AP117" i="12"/>
  <c r="AC117" i="12" s="1"/>
  <c r="P117" i="12"/>
  <c r="CA145" i="12"/>
  <c r="BX138" i="12"/>
  <c r="BY138" i="12" s="1"/>
  <c r="BZ138" i="12" s="1"/>
  <c r="CA138" i="12" s="1"/>
  <c r="BO110" i="12"/>
  <c r="BW144" i="12"/>
  <c r="BX144" i="12" s="1"/>
  <c r="S144" i="12"/>
  <c r="BQ144" i="12"/>
  <c r="AE144" i="12"/>
  <c r="AE120" i="12"/>
  <c r="AP98" i="12"/>
  <c r="AC98" i="12" s="1"/>
  <c r="P98" i="12"/>
  <c r="V116" i="12"/>
  <c r="BE98" i="12"/>
  <c r="AC120" i="12"/>
  <c r="AF120" i="12"/>
  <c r="BJ84" i="12"/>
  <c r="BK84" i="12" s="1"/>
  <c r="BL84" i="12" s="1"/>
  <c r="BM84" i="12" s="1"/>
  <c r="BN84" i="12" s="1"/>
  <c r="BD84" i="12"/>
  <c r="AD84" i="12"/>
  <c r="AG84" i="12"/>
  <c r="BO62" i="12"/>
  <c r="BP152" i="12"/>
  <c r="AE152" i="12" s="1"/>
  <c r="BD144" i="12"/>
  <c r="AD144" i="12"/>
  <c r="BJ144" i="12"/>
  <c r="BK144" i="12" s="1"/>
  <c r="BL144" i="12" s="1"/>
  <c r="BM144" i="12" s="1"/>
  <c r="BN144" i="12" s="1"/>
  <c r="BF114" i="12"/>
  <c r="AP109" i="12"/>
  <c r="BB109" i="12" s="1"/>
  <c r="BD123" i="12"/>
  <c r="AD123" i="12"/>
  <c r="AG123" i="12"/>
  <c r="BJ123" i="12"/>
  <c r="S141" i="12"/>
  <c r="BQ141" i="12"/>
  <c r="BR141" i="12" s="1"/>
  <c r="BS141" i="12" s="1"/>
  <c r="BT141" i="12" s="1"/>
  <c r="BU141" i="12" s="1"/>
  <c r="BW141" i="12"/>
  <c r="AE141" i="12"/>
  <c r="BW132" i="12"/>
  <c r="S132" i="12"/>
  <c r="BQ132" i="12"/>
  <c r="BR132" i="12" s="1"/>
  <c r="BS132" i="12" s="1"/>
  <c r="BT132" i="12" s="1"/>
  <c r="BU132" i="12" s="1"/>
  <c r="AE132" i="12"/>
  <c r="BQ122" i="12"/>
  <c r="S122" i="12"/>
  <c r="BW122" i="12"/>
  <c r="BX122" i="12" s="1"/>
  <c r="BY122" i="12" s="1"/>
  <c r="BZ122" i="12" s="1"/>
  <c r="CA122" i="12" s="1"/>
  <c r="AE122" i="12"/>
  <c r="BF108" i="12"/>
  <c r="BW126" i="12"/>
  <c r="BX126" i="12" s="1"/>
  <c r="BY126" i="12" s="1"/>
  <c r="BZ126" i="12" s="1"/>
  <c r="CA126" i="12" s="1"/>
  <c r="BQ126" i="12"/>
  <c r="BR126" i="12" s="1"/>
  <c r="BS126" i="12" s="1"/>
  <c r="BT126" i="12" s="1"/>
  <c r="BU126" i="12" s="1"/>
  <c r="S126" i="12"/>
  <c r="BE96" i="12"/>
  <c r="BW113" i="12"/>
  <c r="BX113" i="12" s="1"/>
  <c r="BY113" i="12" s="1"/>
  <c r="BZ113" i="12" s="1"/>
  <c r="CA113" i="12" s="1"/>
  <c r="S113" i="12"/>
  <c r="BQ113" i="12"/>
  <c r="BR113" i="12" s="1"/>
  <c r="BS113" i="12" s="1"/>
  <c r="BT113" i="12" s="1"/>
  <c r="BU113" i="12" s="1"/>
  <c r="AH113" i="12"/>
  <c r="BV113" i="12"/>
  <c r="BP105" i="12"/>
  <c r="AE105" i="12" s="1"/>
  <c r="BE72" i="12"/>
  <c r="BE86" i="12"/>
  <c r="BL68" i="12"/>
  <c r="BM68" i="12" s="1"/>
  <c r="BN68" i="12" s="1"/>
  <c r="BP92" i="12"/>
  <c r="AE92" i="12" s="1"/>
  <c r="AH92" i="12"/>
  <c r="BN81" i="12"/>
  <c r="BJ177" i="12"/>
  <c r="BD177" i="12"/>
  <c r="AG177" i="12"/>
  <c r="BO175" i="12"/>
  <c r="V186" i="12"/>
  <c r="BX175" i="12"/>
  <c r="BY175" i="12" s="1"/>
  <c r="BZ175" i="12" s="1"/>
  <c r="CA175" i="12" s="1"/>
  <c r="AH175" i="12"/>
  <c r="S164" i="12"/>
  <c r="BQ164" i="12"/>
  <c r="BW164" i="12"/>
  <c r="BD179" i="12"/>
  <c r="BJ179" i="12"/>
  <c r="BK179" i="12" s="1"/>
  <c r="BL179" i="12" s="1"/>
  <c r="BM179" i="12" s="1"/>
  <c r="BN179" i="12" s="1"/>
  <c r="AG175" i="12"/>
  <c r="AH166" i="12"/>
  <c r="V166" i="12" s="1"/>
  <c r="S159" i="12"/>
  <c r="BW159" i="12"/>
  <c r="BQ159" i="12"/>
  <c r="BF158" i="12"/>
  <c r="BF174" i="12"/>
  <c r="BQ165" i="12"/>
  <c r="BW165" i="12"/>
  <c r="S165" i="12"/>
  <c r="AP155" i="12"/>
  <c r="AC155" i="12" s="1"/>
  <c r="S161" i="12"/>
  <c r="BW161" i="12"/>
  <c r="BQ161" i="12"/>
  <c r="BR161" i="12" s="1"/>
  <c r="BS161" i="12" s="1"/>
  <c r="BT161" i="12" s="1"/>
  <c r="BU161" i="12" s="1"/>
  <c r="AG140" i="12"/>
  <c r="BW163" i="12"/>
  <c r="BX163" i="12" s="1"/>
  <c r="BY163" i="12" s="1"/>
  <c r="BZ163" i="12" s="1"/>
  <c r="CA163" i="12" s="1"/>
  <c r="S163" i="12"/>
  <c r="BQ163" i="12"/>
  <c r="BR163" i="12" s="1"/>
  <c r="BS163" i="12" s="1"/>
  <c r="BT163" i="12" s="1"/>
  <c r="BU163" i="12" s="1"/>
  <c r="V154" i="12"/>
  <c r="BD142" i="12"/>
  <c r="AD142" i="12"/>
  <c r="BJ142" i="12"/>
  <c r="BK142" i="12" s="1"/>
  <c r="BL142" i="12" s="1"/>
  <c r="BM142" i="12" s="1"/>
  <c r="BN142" i="12" s="1"/>
  <c r="P155" i="12"/>
  <c r="BE150" i="12"/>
  <c r="BD147" i="12"/>
  <c r="BJ147" i="12"/>
  <c r="BK147" i="12" s="1"/>
  <c r="BL147" i="12" s="1"/>
  <c r="BM147" i="12" s="1"/>
  <c r="BN147" i="12" s="1"/>
  <c r="BO147" i="12" s="1"/>
  <c r="AG147" i="12"/>
  <c r="AP139" i="12"/>
  <c r="AC139" i="12" s="1"/>
  <c r="AF139" i="12"/>
  <c r="AP133" i="12"/>
  <c r="BB133" i="12" s="1"/>
  <c r="AP126" i="12"/>
  <c r="BW134" i="12"/>
  <c r="BX134" i="12" s="1"/>
  <c r="BY134" i="12" s="1"/>
  <c r="BZ134" i="12" s="1"/>
  <c r="CA134" i="12" s="1"/>
  <c r="S134" i="12"/>
  <c r="BQ134" i="12"/>
  <c r="BR134" i="12" s="1"/>
  <c r="BS134" i="12" s="1"/>
  <c r="BT134" i="12" s="1"/>
  <c r="BU134" i="12" s="1"/>
  <c r="BV134" i="12"/>
  <c r="AG121" i="12"/>
  <c r="BY133" i="12"/>
  <c r="BZ133" i="12" s="1"/>
  <c r="CA133" i="12" s="1"/>
  <c r="BJ122" i="12"/>
  <c r="AD122" i="12"/>
  <c r="BD122" i="12"/>
  <c r="AG122" i="12"/>
  <c r="BK143" i="12"/>
  <c r="AC146" i="12"/>
  <c r="BB146" i="12"/>
  <c r="BX141" i="12"/>
  <c r="AE138" i="12"/>
  <c r="S135" i="12"/>
  <c r="BQ135" i="12"/>
  <c r="BW135" i="12"/>
  <c r="AE135" i="12"/>
  <c r="BJ109" i="12"/>
  <c r="BD109" i="12"/>
  <c r="BE99" i="12"/>
  <c r="BY144" i="12"/>
  <c r="BZ144" i="12" s="1"/>
  <c r="CA144" i="12" s="1"/>
  <c r="BX132" i="12"/>
  <c r="BY132" i="12" s="1"/>
  <c r="BZ132" i="12" s="1"/>
  <c r="CA132" i="12" s="1"/>
  <c r="BV120" i="12"/>
  <c r="AI120" i="12"/>
  <c r="AE121" i="12"/>
  <c r="BW111" i="12"/>
  <c r="BX111" i="12" s="1"/>
  <c r="BY111" i="12" s="1"/>
  <c r="BZ111" i="12" s="1"/>
  <c r="CA111" i="12" s="1"/>
  <c r="S111" i="12"/>
  <c r="BQ111" i="12"/>
  <c r="BR111" i="12" s="1"/>
  <c r="BS111" i="12" s="1"/>
  <c r="BT111" i="12" s="1"/>
  <c r="BU111" i="12" s="1"/>
  <c r="BW96" i="12"/>
  <c r="S96" i="12"/>
  <c r="BQ96" i="12"/>
  <c r="BX96" i="12"/>
  <c r="BY96" i="12" s="1"/>
  <c r="BZ96" i="12" s="1"/>
  <c r="CA96" i="12" s="1"/>
  <c r="AH96" i="12"/>
  <c r="BW98" i="12"/>
  <c r="BX98" i="12" s="1"/>
  <c r="BY98" i="12" s="1"/>
  <c r="BZ98" i="12" s="1"/>
  <c r="CA98" i="12" s="1"/>
  <c r="S98" i="12"/>
  <c r="BQ98" i="12"/>
  <c r="AH98" i="12"/>
  <c r="BO91" i="12"/>
  <c r="AP80" i="12"/>
  <c r="AC80" i="12" s="1"/>
  <c r="P80" i="12"/>
  <c r="BL22" i="12"/>
  <c r="BM22" i="12" s="1"/>
  <c r="BN22" i="12" s="1"/>
  <c r="AP134" i="12"/>
  <c r="S156" i="12"/>
  <c r="BQ156" i="12"/>
  <c r="BW156" i="12"/>
  <c r="BX156" i="12" s="1"/>
  <c r="BY156" i="12" s="1"/>
  <c r="BZ156" i="12" s="1"/>
  <c r="CA156" i="12" s="1"/>
  <c r="BD138" i="12"/>
  <c r="AD138" i="12"/>
  <c r="BJ138" i="12"/>
  <c r="BJ146" i="12"/>
  <c r="AG146" i="12"/>
  <c r="AD146" i="12"/>
  <c r="BD146" i="12"/>
  <c r="AP143" i="12"/>
  <c r="AC143" i="12" s="1"/>
  <c r="AP127" i="12"/>
  <c r="BB127" i="12" s="1"/>
  <c r="P127" i="12"/>
  <c r="AP128" i="12"/>
  <c r="AF128" i="12" s="1"/>
  <c r="BB128" i="12"/>
  <c r="S143" i="12"/>
  <c r="BQ143" i="12"/>
  <c r="BW143" i="12"/>
  <c r="AI136" i="12"/>
  <c r="AP113" i="12"/>
  <c r="BB113" i="12" s="1"/>
  <c r="BJ119" i="12"/>
  <c r="BD119" i="12"/>
  <c r="BJ115" i="12"/>
  <c r="BK115" i="12" s="1"/>
  <c r="BL115" i="12" s="1"/>
  <c r="BM115" i="12" s="1"/>
  <c r="BN115" i="12" s="1"/>
  <c r="BD115" i="12"/>
  <c r="BJ111" i="12"/>
  <c r="BD111" i="12"/>
  <c r="BW148" i="12"/>
  <c r="BX148" i="12" s="1"/>
  <c r="BY148" i="12" s="1"/>
  <c r="BZ148" i="12" s="1"/>
  <c r="CA148" i="12" s="1"/>
  <c r="BQ148" i="12"/>
  <c r="S148" i="12"/>
  <c r="S116" i="12"/>
  <c r="BQ116" i="12"/>
  <c r="BW116" i="12"/>
  <c r="BX116" i="12" s="1"/>
  <c r="BY116" i="12" s="1"/>
  <c r="BZ116" i="12" s="1"/>
  <c r="CA116" i="12" s="1"/>
  <c r="AH114" i="12"/>
  <c r="V114" i="12" s="1"/>
  <c r="BO97" i="12"/>
  <c r="AP100" i="12"/>
  <c r="AC100" i="12" s="1"/>
  <c r="BH94" i="12"/>
  <c r="BW117" i="12"/>
  <c r="S117" i="12"/>
  <c r="BQ117" i="12"/>
  <c r="S127" i="12"/>
  <c r="BQ127" i="12"/>
  <c r="BW127" i="12"/>
  <c r="AP101" i="12"/>
  <c r="AF101" i="12" s="1"/>
  <c r="BE64" i="12"/>
  <c r="AH109" i="12"/>
  <c r="AD79" i="12"/>
  <c r="AD75" i="12"/>
  <c r="AD71" i="12"/>
  <c r="AD67" i="12"/>
  <c r="BB70" i="12"/>
  <c r="AP70" i="12"/>
  <c r="AC70" i="12" s="1"/>
  <c r="AF70" i="12"/>
  <c r="BM64" i="12"/>
  <c r="BN64" i="12" s="1"/>
  <c r="BO87" i="12"/>
  <c r="AE70" i="12"/>
  <c r="AG54" i="12"/>
  <c r="V54" i="12" s="1"/>
  <c r="AG38" i="12"/>
  <c r="AE52" i="12"/>
  <c r="BP79" i="12"/>
  <c r="AE79" i="12" s="1"/>
  <c r="AP71" i="12"/>
  <c r="AC71" i="12" s="1"/>
  <c r="AE62" i="12"/>
  <c r="BJ57" i="12"/>
  <c r="BK57" i="12" s="1"/>
  <c r="BL57" i="12" s="1"/>
  <c r="BM57" i="12" s="1"/>
  <c r="BN57" i="12" s="1"/>
  <c r="BD57" i="12"/>
  <c r="AD54" i="12"/>
  <c r="AD46" i="12"/>
  <c r="AE74" i="12"/>
  <c r="AG47" i="12"/>
  <c r="S76" i="12"/>
  <c r="BQ76" i="12"/>
  <c r="BW76" i="12"/>
  <c r="S66" i="12"/>
  <c r="BQ66" i="12"/>
  <c r="BW66" i="12"/>
  <c r="AE64" i="12"/>
  <c r="BI60" i="12"/>
  <c r="S54" i="12"/>
  <c r="BQ54" i="12"/>
  <c r="BW54" i="12"/>
  <c r="BL74" i="12"/>
  <c r="BM74" i="12" s="1"/>
  <c r="BN74" i="12" s="1"/>
  <c r="S68" i="12"/>
  <c r="BQ68" i="12"/>
  <c r="BW68" i="12"/>
  <c r="AH56" i="12"/>
  <c r="AD53" i="12"/>
  <c r="BJ43" i="12"/>
  <c r="BD43" i="12"/>
  <c r="AH40" i="12"/>
  <c r="V40" i="12" s="1"/>
  <c r="AF63" i="12"/>
  <c r="AG25" i="12"/>
  <c r="BQ49" i="12"/>
  <c r="BW49" i="12"/>
  <c r="S49" i="12"/>
  <c r="BH21" i="12"/>
  <c r="BQ53" i="12"/>
  <c r="BW53" i="12"/>
  <c r="S53" i="12"/>
  <c r="BO20" i="12"/>
  <c r="BO12" i="12"/>
  <c r="AE38" i="12"/>
  <c r="BW37" i="12"/>
  <c r="S37" i="12"/>
  <c r="BQ37" i="12"/>
  <c r="AG32" i="12"/>
  <c r="AE57" i="12"/>
  <c r="AE36" i="12"/>
  <c r="AP14" i="12"/>
  <c r="AC14" i="12" s="1"/>
  <c r="BF22" i="12"/>
  <c r="BE14" i="12"/>
  <c r="S14" i="12"/>
  <c r="BW14" i="12"/>
  <c r="BQ14" i="12"/>
  <c r="AG8" i="12"/>
  <c r="AE24" i="12"/>
  <c r="BV8" i="12"/>
  <c r="BB37" i="12"/>
  <c r="S32" i="12"/>
  <c r="BQ32" i="12"/>
  <c r="BW32" i="12"/>
  <c r="BO28" i="12"/>
  <c r="AP31" i="12"/>
  <c r="AC31" i="12" s="1"/>
  <c r="AE18" i="12"/>
  <c r="AE7" i="12"/>
  <c r="AE10" i="12"/>
  <c r="BP9" i="12"/>
  <c r="AH9" i="12" s="1"/>
  <c r="AC17" i="12"/>
  <c r="BG136" i="12"/>
  <c r="AK136" i="12"/>
  <c r="BP150" i="12"/>
  <c r="AH150" i="12" s="1"/>
  <c r="AP137" i="12"/>
  <c r="AC137" i="12" s="1"/>
  <c r="AP149" i="12"/>
  <c r="BB149" i="12" s="1"/>
  <c r="P143" i="12"/>
  <c r="BP128" i="12"/>
  <c r="AE128" i="12" s="1"/>
  <c r="BG116" i="12"/>
  <c r="BX143" i="12"/>
  <c r="BY143" i="12" s="1"/>
  <c r="BZ143" i="12" s="1"/>
  <c r="CA143" i="12" s="1"/>
  <c r="S131" i="12"/>
  <c r="BQ131" i="12"/>
  <c r="BW131" i="12"/>
  <c r="S139" i="12"/>
  <c r="BQ139" i="12"/>
  <c r="BW139" i="12"/>
  <c r="AJ136" i="12"/>
  <c r="AD119" i="12"/>
  <c r="AD115" i="12"/>
  <c r="AD111" i="12"/>
  <c r="BH124" i="12"/>
  <c r="S114" i="12"/>
  <c r="BQ114" i="12"/>
  <c r="BW114" i="12"/>
  <c r="BD125" i="12"/>
  <c r="BJ125" i="12"/>
  <c r="BJ105" i="12"/>
  <c r="BD105" i="12"/>
  <c r="BD103" i="12"/>
  <c r="BJ103" i="12"/>
  <c r="AP94" i="12"/>
  <c r="AC94" i="12" s="1"/>
  <c r="BX117" i="12"/>
  <c r="BY117" i="12" s="1"/>
  <c r="BZ117" i="12" s="1"/>
  <c r="CA117" i="12" s="1"/>
  <c r="BX127" i="12"/>
  <c r="BY127" i="12" s="1"/>
  <c r="BZ127" i="12" s="1"/>
  <c r="CA127" i="12" s="1"/>
  <c r="AP95" i="12"/>
  <c r="BB95" i="12" s="1"/>
  <c r="AF95" i="12"/>
  <c r="BF87" i="12"/>
  <c r="BE78" i="12"/>
  <c r="AH124" i="12"/>
  <c r="P95" i="12"/>
  <c r="AG71" i="12"/>
  <c r="BJ82" i="12"/>
  <c r="BD82" i="12"/>
  <c r="BP89" i="12"/>
  <c r="BJ80" i="12"/>
  <c r="BK80" i="12" s="1"/>
  <c r="BL80" i="12" s="1"/>
  <c r="BM80" i="12" s="1"/>
  <c r="AD80" i="12"/>
  <c r="BD80" i="12"/>
  <c r="AE88" i="12"/>
  <c r="BK83" i="12"/>
  <c r="BO78" i="12"/>
  <c r="BO70" i="12"/>
  <c r="BO66" i="12"/>
  <c r="AE101" i="12"/>
  <c r="BK90" i="12"/>
  <c r="AP64" i="12"/>
  <c r="AF64" i="12" s="1"/>
  <c r="AE78" i="12"/>
  <c r="AG52" i="12"/>
  <c r="BQ82" i="12"/>
  <c r="BW82" i="12"/>
  <c r="S82" i="12"/>
  <c r="V44" i="12"/>
  <c r="AE46" i="12"/>
  <c r="BP71" i="12"/>
  <c r="AH71" i="12" s="1"/>
  <c r="AE71" i="12"/>
  <c r="BD36" i="12"/>
  <c r="BJ36" i="12"/>
  <c r="AG53" i="12"/>
  <c r="AH80" i="12"/>
  <c r="S48" i="12"/>
  <c r="BQ48" i="12"/>
  <c r="BW48" i="12"/>
  <c r="AH88" i="12"/>
  <c r="V88" i="12" s="1"/>
  <c r="BD61" i="12"/>
  <c r="BJ61" i="12"/>
  <c r="BK61" i="12" s="1"/>
  <c r="BL61" i="12" s="1"/>
  <c r="BM61" i="12" s="1"/>
  <c r="BN61" i="12" s="1"/>
  <c r="AD61" i="12"/>
  <c r="BJ49" i="12"/>
  <c r="BK49" i="12" s="1"/>
  <c r="BL49" i="12" s="1"/>
  <c r="BM49" i="12" s="1"/>
  <c r="BN49" i="12" s="1"/>
  <c r="BD49" i="12"/>
  <c r="AH46" i="12"/>
  <c r="BQ45" i="12"/>
  <c r="BW45" i="12"/>
  <c r="S45" i="12"/>
  <c r="BQ59" i="12"/>
  <c r="BW59" i="12"/>
  <c r="S59" i="12"/>
  <c r="BD27" i="12"/>
  <c r="BJ27" i="12"/>
  <c r="BK27" i="12" s="1"/>
  <c r="BL27" i="12" s="1"/>
  <c r="BM27" i="12" s="1"/>
  <c r="BN27" i="12" s="1"/>
  <c r="BP61" i="12"/>
  <c r="BO23" i="12"/>
  <c r="AC30" i="12"/>
  <c r="AP30" i="12"/>
  <c r="AF30" i="12" s="1"/>
  <c r="AP24" i="12"/>
  <c r="BB24" i="12" s="1"/>
  <c r="AP47" i="12"/>
  <c r="BB47" i="12" s="1"/>
  <c r="AF47" i="12"/>
  <c r="AE20" i="12"/>
  <c r="BN17" i="12"/>
  <c r="BW17" i="12"/>
  <c r="S17" i="12"/>
  <c r="BQ17" i="12"/>
  <c r="AH17" i="12"/>
  <c r="AE35" i="12"/>
  <c r="AH31" i="12"/>
  <c r="BP31" i="12"/>
  <c r="AE31" i="12" s="1"/>
  <c r="P24" i="12"/>
  <c r="BC240" i="12"/>
  <c r="BD6" i="12"/>
  <c r="BJ6" i="12"/>
  <c r="AG6" i="12"/>
  <c r="BW13" i="12"/>
  <c r="S13" i="12"/>
  <c r="BQ13" i="12"/>
  <c r="AH13" i="12"/>
  <c r="AP9" i="12"/>
  <c r="AC9" i="12" s="1"/>
  <c r="BB17" i="12"/>
  <c r="BH90" i="12"/>
  <c r="AP74" i="12"/>
  <c r="BB74" i="12" s="1"/>
  <c r="AP86" i="12"/>
  <c r="BB86" i="12" s="1"/>
  <c r="BQ85" i="12"/>
  <c r="BW85" i="12"/>
  <c r="S85" i="12"/>
  <c r="AP77" i="12"/>
  <c r="AF77" i="12" s="1"/>
  <c r="AC77" i="12"/>
  <c r="BN60" i="12"/>
  <c r="BO60" i="12" s="1"/>
  <c r="BP83" i="12"/>
  <c r="AH83" i="12" s="1"/>
  <c r="BP84" i="12"/>
  <c r="AP73" i="12"/>
  <c r="AF73" i="12" s="1"/>
  <c r="S42" i="12"/>
  <c r="BQ42" i="12"/>
  <c r="BR42" i="12" s="1"/>
  <c r="BS42" i="12" s="1"/>
  <c r="BT42" i="12" s="1"/>
  <c r="BU42" i="12" s="1"/>
  <c r="BW42" i="12"/>
  <c r="BX42" i="12" s="1"/>
  <c r="BY42" i="12" s="1"/>
  <c r="BZ42" i="12" s="1"/>
  <c r="CA42" i="12" s="1"/>
  <c r="P74" i="12"/>
  <c r="AP65" i="12"/>
  <c r="AF65" i="12" s="1"/>
  <c r="BJ55" i="12"/>
  <c r="BK55" i="12" s="1"/>
  <c r="BL55" i="12" s="1"/>
  <c r="BM55" i="12" s="1"/>
  <c r="BN55" i="12" s="1"/>
  <c r="BO55" i="12" s="1"/>
  <c r="BD55" i="12"/>
  <c r="BJ39" i="12"/>
  <c r="BK39" i="12" s="1"/>
  <c r="BL39" i="12" s="1"/>
  <c r="BM39" i="12" s="1"/>
  <c r="BN39" i="12" s="1"/>
  <c r="BD39" i="12"/>
  <c r="AC38" i="12"/>
  <c r="AP55" i="12"/>
  <c r="AF55" i="12" s="1"/>
  <c r="AE51" i="12"/>
  <c r="AC36" i="12"/>
  <c r="BD31" i="12"/>
  <c r="BJ31" i="12"/>
  <c r="BK31" i="12" s="1"/>
  <c r="BL31" i="12" s="1"/>
  <c r="BM31" i="12" s="1"/>
  <c r="BN31" i="12" s="1"/>
  <c r="AP61" i="12"/>
  <c r="AF61" i="12" s="1"/>
  <c r="AE39" i="12"/>
  <c r="AG30" i="12"/>
  <c r="AP18" i="12"/>
  <c r="AF18" i="12" s="1"/>
  <c r="BF28" i="12"/>
  <c r="BE20" i="12"/>
  <c r="BE12" i="12"/>
  <c r="AP29" i="12"/>
  <c r="AF29" i="12" s="1"/>
  <c r="BB29" i="12"/>
  <c r="AE22" i="12"/>
  <c r="AP8" i="12"/>
  <c r="AF8" i="12" s="1"/>
  <c r="L240" i="12"/>
  <c r="AP6" i="12"/>
  <c r="AC6" i="12" s="1"/>
  <c r="BN15" i="12"/>
  <c r="BW12" i="12"/>
  <c r="BX12" i="12" s="1"/>
  <c r="S12" i="12"/>
  <c r="BQ12" i="12"/>
  <c r="BD7" i="12"/>
  <c r="BJ7" i="12"/>
  <c r="AG7" i="12"/>
  <c r="S28" i="12"/>
  <c r="BQ28" i="12"/>
  <c r="BR28" i="12" s="1"/>
  <c r="BS28" i="12" s="1"/>
  <c r="BT28" i="12" s="1"/>
  <c r="BU28" i="12" s="1"/>
  <c r="BW28" i="12"/>
  <c r="BX28" i="12" s="1"/>
  <c r="AE30" i="12"/>
  <c r="BQ7" i="12"/>
  <c r="BR7" i="12" s="1"/>
  <c r="BS7" i="12" s="1"/>
  <c r="BT7" i="12" s="1"/>
  <c r="BU7" i="12" s="1"/>
  <c r="S7" i="12"/>
  <c r="BW7" i="12"/>
  <c r="BD101" i="12"/>
  <c r="BJ101" i="12"/>
  <c r="BK101" i="12" s="1"/>
  <c r="AP99" i="12"/>
  <c r="BB99" i="12" s="1"/>
  <c r="BE74" i="12"/>
  <c r="BF91" i="12"/>
  <c r="BD77" i="12"/>
  <c r="BJ77" i="12"/>
  <c r="BK77" i="12" s="1"/>
  <c r="BL77" i="12" s="1"/>
  <c r="BM77" i="12" s="1"/>
  <c r="BN77" i="12" s="1"/>
  <c r="BD73" i="12"/>
  <c r="BJ73" i="12"/>
  <c r="BD69" i="12"/>
  <c r="BJ69" i="12"/>
  <c r="BK69" i="12" s="1"/>
  <c r="BL69" i="12" s="1"/>
  <c r="BM69" i="12" s="1"/>
  <c r="BD65" i="12"/>
  <c r="BJ65" i="12"/>
  <c r="AC68" i="12"/>
  <c r="AP68" i="12"/>
  <c r="AF68" i="12" s="1"/>
  <c r="AP62" i="12"/>
  <c r="AC62" i="12" s="1"/>
  <c r="BB62" i="12"/>
  <c r="BP86" i="12"/>
  <c r="BX85" i="12"/>
  <c r="BY85" i="12" s="1"/>
  <c r="BZ85" i="12" s="1"/>
  <c r="P77" i="12"/>
  <c r="S70" i="12"/>
  <c r="BQ70" i="12"/>
  <c r="BW70" i="12"/>
  <c r="BP77" i="12"/>
  <c r="AH77" i="12" s="1"/>
  <c r="AP69" i="12"/>
  <c r="AC69" i="12" s="1"/>
  <c r="BD56" i="12"/>
  <c r="BJ56" i="12"/>
  <c r="BK56" i="12" s="1"/>
  <c r="BL56" i="12" s="1"/>
  <c r="BD52" i="12"/>
  <c r="BJ52" i="12"/>
  <c r="BD48" i="12"/>
  <c r="BJ48" i="12"/>
  <c r="BK48" i="12" s="1"/>
  <c r="BD44" i="12"/>
  <c r="BJ44" i="12"/>
  <c r="BK44" i="12" s="1"/>
  <c r="BL44" i="12" s="1"/>
  <c r="BM44" i="12" s="1"/>
  <c r="BD40" i="12"/>
  <c r="BJ40" i="12"/>
  <c r="BK40" i="12" s="1"/>
  <c r="BL40" i="12" s="1"/>
  <c r="BM40" i="12" s="1"/>
  <c r="S74" i="12"/>
  <c r="BQ74" i="12"/>
  <c r="BW74" i="12"/>
  <c r="AP84" i="12"/>
  <c r="AC84" i="12" s="1"/>
  <c r="BP73" i="12"/>
  <c r="BW64" i="12"/>
  <c r="S64" i="12"/>
  <c r="BQ64" i="12"/>
  <c r="BR64" i="12" s="1"/>
  <c r="BS64" i="12" s="1"/>
  <c r="BT64" i="12" s="1"/>
  <c r="BU64" i="12" s="1"/>
  <c r="S52" i="12"/>
  <c r="BQ52" i="12"/>
  <c r="BW52" i="12"/>
  <c r="BP65" i="12"/>
  <c r="AP60" i="12"/>
  <c r="AF60" i="12" s="1"/>
  <c r="AC60" i="12"/>
  <c r="AD55" i="12"/>
  <c r="BJ45" i="12"/>
  <c r="BK45" i="12" s="1"/>
  <c r="BL45" i="12" s="1"/>
  <c r="BM45" i="12" s="1"/>
  <c r="BD45" i="12"/>
  <c r="AH42" i="12"/>
  <c r="AD39" i="12"/>
  <c r="BB38" i="12"/>
  <c r="BB36" i="12"/>
  <c r="AF57" i="12"/>
  <c r="V57" i="12" s="1"/>
  <c r="AD31" i="12"/>
  <c r="S38" i="12"/>
  <c r="BQ38" i="12"/>
  <c r="BW38" i="12"/>
  <c r="BX38" i="12" s="1"/>
  <c r="BO21" i="12"/>
  <c r="BO13" i="12"/>
  <c r="BQ41" i="12"/>
  <c r="BW41" i="12"/>
  <c r="BX41" i="12" s="1"/>
  <c r="S41" i="12"/>
  <c r="BB12" i="12"/>
  <c r="AP12" i="12"/>
  <c r="AF12" i="12" s="1"/>
  <c r="BP29" i="12"/>
  <c r="BK14" i="12"/>
  <c r="X240" i="12"/>
  <c r="BP6" i="12"/>
  <c r="AE6" i="12" s="1"/>
  <c r="P29" i="12"/>
  <c r="S16" i="12"/>
  <c r="BW16" i="12"/>
  <c r="BX16" i="12" s="1"/>
  <c r="BY16" i="12" s="1"/>
  <c r="BZ16" i="12" s="1"/>
  <c r="CA16" i="12" s="1"/>
  <c r="BQ16" i="12"/>
  <c r="BH11" i="12"/>
  <c r="BX7" i="12"/>
  <c r="BY7" i="12" s="1"/>
  <c r="BZ7" i="12" s="1"/>
  <c r="CA7" i="12" s="1"/>
  <c r="BP11" i="12"/>
  <c r="BW10" i="12"/>
  <c r="BX10" i="12" s="1"/>
  <c r="BY10" i="12" s="1"/>
  <c r="BZ10" i="12" s="1"/>
  <c r="BQ10" i="12"/>
  <c r="AI10" i="12" s="1"/>
  <c r="S10" i="12"/>
  <c r="AF15" i="12"/>
  <c r="AP82" i="12"/>
  <c r="BB82" i="12" s="1"/>
  <c r="BQ88" i="12"/>
  <c r="BW88" i="12"/>
  <c r="S88" i="12"/>
  <c r="AP85" i="12"/>
  <c r="AF85" i="12" s="1"/>
  <c r="AP78" i="12"/>
  <c r="AC78" i="12" s="1"/>
  <c r="AE85" i="12"/>
  <c r="S78" i="12"/>
  <c r="BQ78" i="12"/>
  <c r="BW78" i="12"/>
  <c r="BX78" i="12" s="1"/>
  <c r="BY78" i="12" s="1"/>
  <c r="BZ78" i="12" s="1"/>
  <c r="CA78" i="12" s="1"/>
  <c r="BP69" i="12"/>
  <c r="AH69" i="12" s="1"/>
  <c r="BJ59" i="12"/>
  <c r="BD59" i="12"/>
  <c r="AG59" i="12"/>
  <c r="AF59" i="12"/>
  <c r="AP59" i="12"/>
  <c r="AC59" i="12" s="1"/>
  <c r="BP60" i="12"/>
  <c r="AH60" i="12" s="1"/>
  <c r="S46" i="12"/>
  <c r="BQ46" i="12"/>
  <c r="BW46" i="12"/>
  <c r="BX46" i="12" s="1"/>
  <c r="AD59" i="12"/>
  <c r="BJ51" i="12"/>
  <c r="BK51" i="12" s="1"/>
  <c r="BL51" i="12" s="1"/>
  <c r="BM51" i="12" s="1"/>
  <c r="BD51" i="12"/>
  <c r="BP58" i="12"/>
  <c r="AH58" i="12" s="1"/>
  <c r="BJ32" i="12"/>
  <c r="BK32" i="12" s="1"/>
  <c r="BL32" i="12" s="1"/>
  <c r="BM32" i="12" s="1"/>
  <c r="BN32" i="12" s="1"/>
  <c r="BD32" i="12"/>
  <c r="P59" i="12"/>
  <c r="AP53" i="12"/>
  <c r="BB53" i="12" s="1"/>
  <c r="V36" i="12"/>
  <c r="BH13" i="12"/>
  <c r="BD25" i="12"/>
  <c r="AD25" i="12"/>
  <c r="BJ25" i="12"/>
  <c r="BK25" i="12" s="1"/>
  <c r="BL25" i="12" s="1"/>
  <c r="BM25" i="12" s="1"/>
  <c r="BN25" i="12" s="1"/>
  <c r="BV42" i="12"/>
  <c r="S36" i="12"/>
  <c r="BW36" i="12"/>
  <c r="BQ36" i="12"/>
  <c r="BR36" i="12" s="1"/>
  <c r="BS36" i="12" s="1"/>
  <c r="BT36" i="12" s="1"/>
  <c r="BU36" i="12" s="1"/>
  <c r="AP28" i="12"/>
  <c r="BB28" i="12" s="1"/>
  <c r="AP22" i="12"/>
  <c r="AC22" i="12" s="1"/>
  <c r="BE18" i="12"/>
  <c r="V34" i="12"/>
  <c r="S24" i="12"/>
  <c r="BQ24" i="12"/>
  <c r="BR24" i="12" s="1"/>
  <c r="BS24" i="12" s="1"/>
  <c r="BT24" i="12" s="1"/>
  <c r="BU24" i="12" s="1"/>
  <c r="BW24" i="12"/>
  <c r="BX24" i="12" s="1"/>
  <c r="BY24" i="12" s="1"/>
  <c r="BZ24" i="12" s="1"/>
  <c r="CA24" i="12" s="1"/>
  <c r="AP27" i="12"/>
  <c r="AF27" i="12" s="1"/>
  <c r="BB27" i="12"/>
  <c r="BW35" i="12"/>
  <c r="S35" i="12"/>
  <c r="BQ35" i="12"/>
  <c r="AP13" i="12"/>
  <c r="AC13" i="12" s="1"/>
  <c r="BD8" i="12"/>
  <c r="BJ8" i="12"/>
  <c r="BK8" i="12" s="1"/>
  <c r="BL8" i="12" s="1"/>
  <c r="BM8" i="12" s="1"/>
  <c r="BN8" i="12" s="1"/>
  <c r="AD8" i="12"/>
  <c r="S18" i="12"/>
  <c r="BQ18" i="12"/>
  <c r="BW18" i="12"/>
  <c r="BX18" i="12" s="1"/>
  <c r="BY18" i="12" s="1"/>
  <c r="BZ18" i="12" s="1"/>
  <c r="CA18" i="12" s="1"/>
  <c r="AH7" i="12"/>
  <c r="AP11" i="12"/>
  <c r="AC11" i="12" s="1"/>
  <c r="AF7" i="12"/>
  <c r="AC15" i="12"/>
  <c r="S109" i="12"/>
  <c r="BW109" i="12"/>
  <c r="BQ109" i="12"/>
  <c r="AP105" i="12"/>
  <c r="AC105" i="12" s="1"/>
  <c r="BW115" i="12"/>
  <c r="S115" i="12"/>
  <c r="BQ115" i="12"/>
  <c r="BL101" i="12"/>
  <c r="BM101" i="12" s="1"/>
  <c r="BN101" i="12" s="1"/>
  <c r="AP87" i="12"/>
  <c r="AF87" i="12" s="1"/>
  <c r="BK88" i="12"/>
  <c r="BL88" i="12" s="1"/>
  <c r="BM88" i="12" s="1"/>
  <c r="BN88" i="12" s="1"/>
  <c r="BE70" i="12"/>
  <c r="BW102" i="12"/>
  <c r="BQ102" i="12"/>
  <c r="S102" i="12"/>
  <c r="AP92" i="12"/>
  <c r="AF92" i="12" s="1"/>
  <c r="BO81" i="12"/>
  <c r="BX88" i="12"/>
  <c r="BY88" i="12" s="1"/>
  <c r="BZ88" i="12" s="1"/>
  <c r="CA88" i="12" s="1"/>
  <c r="BW94" i="12"/>
  <c r="S94" i="12"/>
  <c r="BQ94" i="12"/>
  <c r="BB72" i="12"/>
  <c r="AP72" i="12"/>
  <c r="AC72" i="12" s="1"/>
  <c r="AH85" i="12"/>
  <c r="AP67" i="12"/>
  <c r="BB67" i="12" s="1"/>
  <c r="AF67" i="12"/>
  <c r="AP58" i="12"/>
  <c r="AF58" i="12" s="1"/>
  <c r="BQ91" i="12"/>
  <c r="BW91" i="12"/>
  <c r="S91" i="12"/>
  <c r="BD63" i="12"/>
  <c r="BJ63" i="12"/>
  <c r="AG63" i="12"/>
  <c r="V52" i="12"/>
  <c r="S72" i="12"/>
  <c r="BQ72" i="12"/>
  <c r="BW72" i="12"/>
  <c r="BL48" i="12"/>
  <c r="BM48" i="12" s="1"/>
  <c r="BN48" i="12" s="1"/>
  <c r="AH62" i="12"/>
  <c r="P84" i="12"/>
  <c r="BK58" i="12"/>
  <c r="BL58" i="12" s="1"/>
  <c r="BM58" i="12" s="1"/>
  <c r="BN58" i="12" s="1"/>
  <c r="BQ80" i="12"/>
  <c r="S80" i="12"/>
  <c r="BW80" i="12"/>
  <c r="S56" i="12"/>
  <c r="BQ56" i="12"/>
  <c r="BR56" i="12" s="1"/>
  <c r="BS56" i="12" s="1"/>
  <c r="BT56" i="12" s="1"/>
  <c r="BU56" i="12" s="1"/>
  <c r="BW56" i="12"/>
  <c r="BX56" i="12" s="1"/>
  <c r="BY56" i="12" s="1"/>
  <c r="BZ56" i="12" s="1"/>
  <c r="CA56" i="12" s="1"/>
  <c r="S40" i="12"/>
  <c r="BQ40" i="12"/>
  <c r="BR40" i="12" s="1"/>
  <c r="BS40" i="12" s="1"/>
  <c r="BT40" i="12" s="1"/>
  <c r="BU40" i="12" s="1"/>
  <c r="BW40" i="12"/>
  <c r="BX40" i="12" s="1"/>
  <c r="BY40" i="12" s="1"/>
  <c r="BZ40" i="12" s="1"/>
  <c r="CA40" i="12" s="1"/>
  <c r="AD51" i="12"/>
  <c r="V51" i="12" s="1"/>
  <c r="BJ41" i="12"/>
  <c r="BK41" i="12" s="1"/>
  <c r="BL41" i="12" s="1"/>
  <c r="BM41" i="12" s="1"/>
  <c r="BD41" i="12"/>
  <c r="AD32" i="12"/>
  <c r="P53" i="12"/>
  <c r="BD34" i="12"/>
  <c r="BJ34" i="12"/>
  <c r="BK34" i="12" s="1"/>
  <c r="BL34" i="12" s="1"/>
  <c r="BM34" i="12" s="1"/>
  <c r="BN34" i="12" s="1"/>
  <c r="BB35" i="12"/>
  <c r="AF35" i="12"/>
  <c r="AP35" i="12"/>
  <c r="AC35" i="12" s="1"/>
  <c r="BQ55" i="12"/>
  <c r="BW55" i="12"/>
  <c r="S55" i="12"/>
  <c r="BY38" i="12"/>
  <c r="BZ38" i="12" s="1"/>
  <c r="CA38" i="12" s="1"/>
  <c r="BO34" i="12"/>
  <c r="S63" i="12"/>
  <c r="BQ63" i="12"/>
  <c r="BR63" i="12" s="1"/>
  <c r="BS63" i="12" s="1"/>
  <c r="BT63" i="12" s="1"/>
  <c r="BU63" i="12" s="1"/>
  <c r="BW63" i="12"/>
  <c r="BQ57" i="12"/>
  <c r="BW57" i="12"/>
  <c r="S57" i="12"/>
  <c r="BY41" i="12"/>
  <c r="BZ41" i="12" s="1"/>
  <c r="CA41" i="12" s="1"/>
  <c r="BX36" i="12"/>
  <c r="BY36" i="12" s="1"/>
  <c r="BZ36" i="12" s="1"/>
  <c r="CA36" i="12" s="1"/>
  <c r="BB16" i="12"/>
  <c r="AC16" i="12"/>
  <c r="AP16" i="12"/>
  <c r="AF16" i="12" s="1"/>
  <c r="BQ43" i="12"/>
  <c r="BW43" i="12"/>
  <c r="S43" i="12"/>
  <c r="AG35" i="12"/>
  <c r="P28" i="12"/>
  <c r="AP19" i="12"/>
  <c r="AF19" i="12" s="1"/>
  <c r="S20" i="12"/>
  <c r="BQ20" i="12"/>
  <c r="BW20" i="12"/>
  <c r="AP21" i="12"/>
  <c r="AC21" i="12" s="1"/>
  <c r="AF37" i="12"/>
  <c r="BP27" i="12"/>
  <c r="AE27" i="12" s="1"/>
  <c r="BX35" i="12"/>
  <c r="BY35" i="12" s="1"/>
  <c r="BZ35" i="12" s="1"/>
  <c r="CA35" i="12" s="1"/>
  <c r="BW34" i="12"/>
  <c r="BX34" i="12" s="1"/>
  <c r="BY34" i="12" s="1"/>
  <c r="BZ34" i="12" s="1"/>
  <c r="CA34" i="12" s="1"/>
  <c r="BQ34" i="12"/>
  <c r="S34" i="12"/>
  <c r="BF10" i="12"/>
  <c r="BV7" i="12"/>
  <c r="BB66" i="12"/>
  <c r="AC66" i="12"/>
  <c r="AP66" i="12"/>
  <c r="AF66" i="12"/>
  <c r="AP90" i="12"/>
  <c r="AF90" i="12" s="1"/>
  <c r="BP67" i="12"/>
  <c r="BP81" i="12"/>
  <c r="AH81" i="12"/>
  <c r="AE81" i="12"/>
  <c r="BW62" i="12"/>
  <c r="BX62" i="12" s="1"/>
  <c r="BY62" i="12" s="1"/>
  <c r="BZ62" i="12" s="1"/>
  <c r="CA62" i="12" s="1"/>
  <c r="BQ62" i="12"/>
  <c r="BR62" i="12" s="1"/>
  <c r="BS62" i="12" s="1"/>
  <c r="BT62" i="12" s="1"/>
  <c r="BU62" i="12" s="1"/>
  <c r="S62" i="12"/>
  <c r="BD38" i="12"/>
  <c r="BJ38" i="12"/>
  <c r="BK38" i="12" s="1"/>
  <c r="BL38" i="12" s="1"/>
  <c r="BM38" i="12" s="1"/>
  <c r="BN38" i="12" s="1"/>
  <c r="P62" i="12"/>
  <c r="AP75" i="12"/>
  <c r="AF75" i="12" s="1"/>
  <c r="BB75" i="12"/>
  <c r="BF62" i="12"/>
  <c r="BJ47" i="12"/>
  <c r="BK47" i="12" s="1"/>
  <c r="BL47" i="12" s="1"/>
  <c r="BD47" i="12"/>
  <c r="BJ37" i="12"/>
  <c r="BK37" i="12" s="1"/>
  <c r="BD37" i="12"/>
  <c r="AD30" i="12"/>
  <c r="BJ30" i="12"/>
  <c r="BK30" i="12" s="1"/>
  <c r="BL30" i="12" s="1"/>
  <c r="BM30" i="12" s="1"/>
  <c r="BN30" i="12" s="1"/>
  <c r="BD30" i="12"/>
  <c r="BF58" i="12"/>
  <c r="BD33" i="12"/>
  <c r="BJ33" i="12"/>
  <c r="BQ51" i="12"/>
  <c r="BR51" i="12" s="1"/>
  <c r="BS51" i="12" s="1"/>
  <c r="BT51" i="12" s="1"/>
  <c r="BU51" i="12" s="1"/>
  <c r="BW51" i="12"/>
  <c r="BX51" i="12" s="1"/>
  <c r="BY51" i="12" s="1"/>
  <c r="BZ51" i="12" s="1"/>
  <c r="CA51" i="12" s="1"/>
  <c r="S51" i="12"/>
  <c r="BH23" i="12"/>
  <c r="BD29" i="12"/>
  <c r="BJ29" i="12"/>
  <c r="BK29" i="12" s="1"/>
  <c r="BL29" i="12" s="1"/>
  <c r="BM29" i="12" s="1"/>
  <c r="BQ39" i="12"/>
  <c r="BR39" i="12" s="1"/>
  <c r="BS39" i="12" s="1"/>
  <c r="BT39" i="12" s="1"/>
  <c r="BU39" i="12" s="1"/>
  <c r="BW39" i="12"/>
  <c r="BX39" i="12" s="1"/>
  <c r="BY39" i="12" s="1"/>
  <c r="BZ39" i="12" s="1"/>
  <c r="CA39" i="12" s="1"/>
  <c r="S39" i="12"/>
  <c r="BB32" i="12"/>
  <c r="AP32" i="12"/>
  <c r="AC32" i="12" s="1"/>
  <c r="BF24" i="12"/>
  <c r="BE16" i="12"/>
  <c r="AP33" i="12"/>
  <c r="AF33" i="12" s="1"/>
  <c r="S22" i="12"/>
  <c r="BQ22" i="12"/>
  <c r="BW22" i="12"/>
  <c r="BP19" i="12"/>
  <c r="AE19" i="12" s="1"/>
  <c r="AI13" i="12"/>
  <c r="BP21" i="12"/>
  <c r="AE21" i="12" s="1"/>
  <c r="AP23" i="12"/>
  <c r="AF23" i="12" s="1"/>
  <c r="AC7" i="12"/>
  <c r="AP25" i="12"/>
  <c r="AC25" i="12" s="1"/>
  <c r="AF25" i="12"/>
  <c r="BB25" i="12"/>
  <c r="S30" i="12"/>
  <c r="BQ30" i="12"/>
  <c r="BR30" i="12" s="1"/>
  <c r="BS30" i="12" s="1"/>
  <c r="BT30" i="12" s="1"/>
  <c r="BU30" i="12" s="1"/>
  <c r="BW30" i="12"/>
  <c r="BX30" i="12" s="1"/>
  <c r="BY30" i="12" s="1"/>
  <c r="BZ30" i="12" s="1"/>
  <c r="CA30" i="12" s="1"/>
  <c r="BW106" i="12"/>
  <c r="BX106" i="12" s="1"/>
  <c r="BQ106" i="12"/>
  <c r="AE106" i="12"/>
  <c r="V106" i="12" s="1"/>
  <c r="S106" i="12"/>
  <c r="BP103" i="12"/>
  <c r="AH103" i="12"/>
  <c r="AP91" i="12"/>
  <c r="BB91" i="12" s="1"/>
  <c r="BE66" i="12"/>
  <c r="AP81" i="12"/>
  <c r="AF81" i="12" s="1"/>
  <c r="BW124" i="12"/>
  <c r="BQ124" i="12"/>
  <c r="S124" i="12"/>
  <c r="S97" i="12"/>
  <c r="BQ97" i="12"/>
  <c r="BW97" i="12"/>
  <c r="BK86" i="12"/>
  <c r="BL86" i="12" s="1"/>
  <c r="BM86" i="12" s="1"/>
  <c r="BN86" i="12" s="1"/>
  <c r="BJ79" i="12"/>
  <c r="BD79" i="12"/>
  <c r="BD75" i="12"/>
  <c r="BJ75" i="12"/>
  <c r="BK75" i="12" s="1"/>
  <c r="BL75" i="12" s="1"/>
  <c r="BM75" i="12" s="1"/>
  <c r="BN75" i="12" s="1"/>
  <c r="BD71" i="12"/>
  <c r="BJ71" i="12"/>
  <c r="BD67" i="12"/>
  <c r="BJ67" i="12"/>
  <c r="BK67" i="12" s="1"/>
  <c r="BL67" i="12" s="1"/>
  <c r="BM67" i="12" s="1"/>
  <c r="BN67" i="12" s="1"/>
  <c r="S101" i="12"/>
  <c r="BQ101" i="12"/>
  <c r="BW101" i="12"/>
  <c r="BE85" i="12"/>
  <c r="BW104" i="12"/>
  <c r="BQ104" i="12"/>
  <c r="S104" i="12"/>
  <c r="AP76" i="12"/>
  <c r="BB76" i="12" s="1"/>
  <c r="BP90" i="12"/>
  <c r="P66" i="12"/>
  <c r="V48" i="12"/>
  <c r="AE42" i="12"/>
  <c r="AP79" i="12"/>
  <c r="AC79" i="12" s="1"/>
  <c r="BD54" i="12"/>
  <c r="BJ54" i="12"/>
  <c r="BD46" i="12"/>
  <c r="BJ46" i="12"/>
  <c r="BK46" i="12" s="1"/>
  <c r="BL46" i="12" s="1"/>
  <c r="BM46" i="12" s="1"/>
  <c r="BN46" i="12" s="1"/>
  <c r="BD42" i="12"/>
  <c r="BJ42" i="12"/>
  <c r="AD38" i="12"/>
  <c r="V38" i="12" s="1"/>
  <c r="P75" i="12"/>
  <c r="P65" i="12"/>
  <c r="S44" i="12"/>
  <c r="BQ44" i="12"/>
  <c r="BW44" i="12"/>
  <c r="BL37" i="12"/>
  <c r="BM37" i="12" s="1"/>
  <c r="BN37" i="12" s="1"/>
  <c r="BP75" i="12"/>
  <c r="AH75" i="12" s="1"/>
  <c r="P67" i="12"/>
  <c r="BJ53" i="12"/>
  <c r="BD53" i="12"/>
  <c r="AD47" i="12"/>
  <c r="AD37" i="12"/>
  <c r="BQ47" i="12"/>
  <c r="BW47" i="12"/>
  <c r="BX47" i="12" s="1"/>
  <c r="BY47" i="12" s="1"/>
  <c r="BZ47" i="12" s="1"/>
  <c r="CA47" i="12" s="1"/>
  <c r="S47" i="12"/>
  <c r="BK33" i="12"/>
  <c r="BL33" i="12" s="1"/>
  <c r="BM33" i="12" s="1"/>
  <c r="BN33" i="12" s="1"/>
  <c r="AP39" i="12"/>
  <c r="AF39" i="12" s="1"/>
  <c r="BJ35" i="12"/>
  <c r="BD35" i="12"/>
  <c r="BV56" i="12"/>
  <c r="AD33" i="12"/>
  <c r="AD29" i="12"/>
  <c r="BO17" i="12"/>
  <c r="BB45" i="12"/>
  <c r="AP45" i="12"/>
  <c r="AF45" i="12" s="1"/>
  <c r="AE41" i="12"/>
  <c r="V41" i="12" s="1"/>
  <c r="AP20" i="12"/>
  <c r="AF20" i="12" s="1"/>
  <c r="BP33" i="12"/>
  <c r="AE33" i="12" s="1"/>
  <c r="BX22" i="12"/>
  <c r="BY22" i="12" s="1"/>
  <c r="BZ22" i="12" s="1"/>
  <c r="CA22" i="12" s="1"/>
  <c r="BP23" i="12"/>
  <c r="BP25" i="12"/>
  <c r="AE25" i="12" s="1"/>
  <c r="AP10" i="12"/>
  <c r="BB10" i="12" s="1"/>
  <c r="P27" i="12"/>
  <c r="P33" i="12"/>
  <c r="AE16" i="12"/>
  <c r="BW15" i="12"/>
  <c r="S15" i="12"/>
  <c r="BQ15" i="12"/>
  <c r="AH15" i="12"/>
  <c r="CA10" i="12"/>
  <c r="AY180" i="10"/>
  <c r="AZ180" i="10" s="1"/>
  <c r="BA180" i="10" s="1"/>
  <c r="BL134" i="10"/>
  <c r="BM134" i="10" s="1"/>
  <c r="BN134" i="10" s="1"/>
  <c r="BL96" i="10"/>
  <c r="BM96" i="10" s="1"/>
  <c r="BN96" i="10" s="1"/>
  <c r="AY38" i="10"/>
  <c r="AZ38" i="10" s="1"/>
  <c r="BA38" i="10" s="1"/>
  <c r="BL21" i="10"/>
  <c r="BM21" i="10" s="1"/>
  <c r="BN21" i="10" s="1"/>
  <c r="BO21" i="10" s="1"/>
  <c r="AY173" i="10"/>
  <c r="AZ173" i="10" s="1"/>
  <c r="BA173" i="10" s="1"/>
  <c r="BL29" i="10"/>
  <c r="BM29" i="10" s="1"/>
  <c r="BN29" i="10" s="1"/>
  <c r="BO29" i="10" s="1"/>
  <c r="AY8" i="10"/>
  <c r="AZ8" i="10" s="1"/>
  <c r="BA8" i="10" s="1"/>
  <c r="BB8" i="10"/>
  <c r="AY146" i="10"/>
  <c r="AZ146" i="10" s="1"/>
  <c r="BA146" i="10" s="1"/>
  <c r="BL181" i="10"/>
  <c r="BM181" i="10" s="1"/>
  <c r="BN181" i="10" s="1"/>
  <c r="BB235" i="10"/>
  <c r="BI229" i="10"/>
  <c r="AV176" i="10"/>
  <c r="BI195" i="10"/>
  <c r="BI202" i="10"/>
  <c r="BI184" i="10"/>
  <c r="AV199" i="10"/>
  <c r="BI182" i="10"/>
  <c r="AV177" i="10"/>
  <c r="BB150" i="10"/>
  <c r="BI140" i="10"/>
  <c r="AV156" i="10"/>
  <c r="BI148" i="10"/>
  <c r="BB135" i="10"/>
  <c r="BI139" i="10"/>
  <c r="BI107" i="10"/>
  <c r="BI110" i="10"/>
  <c r="BI129" i="10"/>
  <c r="BL87" i="10"/>
  <c r="BM87" i="10" s="1"/>
  <c r="BN87" i="10" s="1"/>
  <c r="BO77" i="10"/>
  <c r="AV116" i="10"/>
  <c r="BB64" i="10"/>
  <c r="BO36" i="10"/>
  <c r="AV44" i="10"/>
  <c r="BB45" i="10"/>
  <c r="AV19" i="10"/>
  <c r="AR59" i="10"/>
  <c r="AS59" i="10" s="1"/>
  <c r="AT59" i="10" s="1"/>
  <c r="AU59" i="10" s="1"/>
  <c r="AV124" i="10"/>
  <c r="BI238" i="10"/>
  <c r="BO194" i="10"/>
  <c r="BI201" i="10"/>
  <c r="BO198" i="10"/>
  <c r="BI209" i="10"/>
  <c r="BB140" i="10"/>
  <c r="BB155" i="10"/>
  <c r="BI153" i="10"/>
  <c r="BO110" i="10"/>
  <c r="AV96" i="10"/>
  <c r="BO63" i="10"/>
  <c r="AV81" i="10"/>
  <c r="BI43" i="10"/>
  <c r="AV32" i="10"/>
  <c r="BO41" i="10"/>
  <c r="BO56" i="10"/>
  <c r="BI119" i="10"/>
  <c r="BB59" i="10"/>
  <c r="AV62" i="10"/>
  <c r="BO28" i="10"/>
  <c r="BI10" i="10"/>
  <c r="AV113" i="10"/>
  <c r="BI37" i="10"/>
  <c r="BI118" i="10"/>
  <c r="BE118" i="10"/>
  <c r="BF118" i="10" s="1"/>
  <c r="BG118" i="10" s="1"/>
  <c r="BH118" i="10" s="1"/>
  <c r="BO206" i="10"/>
  <c r="BI175" i="10"/>
  <c r="AV194" i="10"/>
  <c r="AV165" i="10"/>
  <c r="AV172" i="10"/>
  <c r="BI156" i="10"/>
  <c r="BI155" i="10"/>
  <c r="BI162" i="10"/>
  <c r="AV152" i="10"/>
  <c r="BM139" i="10"/>
  <c r="BN139" i="10" s="1"/>
  <c r="BI122" i="10"/>
  <c r="AV104" i="10"/>
  <c r="BO98" i="10"/>
  <c r="AV122" i="10"/>
  <c r="AV74" i="10"/>
  <c r="AV51" i="10"/>
  <c r="BO65" i="10"/>
  <c r="BB39" i="10"/>
  <c r="BB13" i="10"/>
  <c r="BI54" i="10"/>
  <c r="BI198" i="10"/>
  <c r="AV34" i="10"/>
  <c r="BB230" i="10"/>
  <c r="BL229" i="10"/>
  <c r="BM229" i="10" s="1"/>
  <c r="BN229" i="10" s="1"/>
  <c r="BI210" i="10"/>
  <c r="AV204" i="10"/>
  <c r="AV175" i="10"/>
  <c r="AV151" i="10"/>
  <c r="AV163" i="10"/>
  <c r="BI115" i="10"/>
  <c r="AV80" i="10"/>
  <c r="BB57" i="10"/>
  <c r="BO17" i="10"/>
  <c r="BO6" i="10"/>
  <c r="BK86" i="10"/>
  <c r="BL86" i="10" s="1"/>
  <c r="BM86" i="10" s="1"/>
  <c r="BN86" i="10" s="1"/>
  <c r="AV68" i="10"/>
  <c r="BB193" i="10"/>
  <c r="BK209" i="10"/>
  <c r="BL209" i="10" s="1"/>
  <c r="BM209" i="10" s="1"/>
  <c r="BN209" i="10" s="1"/>
  <c r="BB108" i="10"/>
  <c r="BI63" i="10"/>
  <c r="AX206" i="10"/>
  <c r="AY206" i="10" s="1"/>
  <c r="AZ206" i="10" s="1"/>
  <c r="BA206" i="10" s="1"/>
  <c r="AS153" i="10"/>
  <c r="AT153" i="10" s="1"/>
  <c r="AU153" i="10" s="1"/>
  <c r="AR38" i="10"/>
  <c r="AS38" i="10" s="1"/>
  <c r="AT38" i="10" s="1"/>
  <c r="AU38" i="10" s="1"/>
  <c r="BO235" i="10"/>
  <c r="BO135" i="10"/>
  <c r="AV141" i="10"/>
  <c r="AV108" i="10"/>
  <c r="AV112" i="10"/>
  <c r="BB88" i="10"/>
  <c r="BO82" i="10"/>
  <c r="BI60" i="10"/>
  <c r="AV70" i="10"/>
  <c r="AV23" i="10"/>
  <c r="BB12" i="10"/>
  <c r="AV37" i="10"/>
  <c r="BB79" i="10"/>
  <c r="AV131" i="10"/>
  <c r="BA207" i="10"/>
  <c r="BB207" i="10" s="1"/>
  <c r="AY212" i="10"/>
  <c r="AZ212" i="10" s="1"/>
  <c r="BA212" i="10" s="1"/>
  <c r="BA194" i="10"/>
  <c r="BB194" i="10" s="1"/>
  <c r="BM191" i="10"/>
  <c r="BN191" i="10" s="1"/>
  <c r="BO186" i="10"/>
  <c r="BA161" i="10"/>
  <c r="BB161" i="10" s="1"/>
  <c r="BN143" i="10"/>
  <c r="BO143" i="10" s="1"/>
  <c r="AY205" i="10"/>
  <c r="AZ205" i="10" s="1"/>
  <c r="BA205" i="10" s="1"/>
  <c r="BA233" i="10"/>
  <c r="BB233" i="10" s="1"/>
  <c r="BB236" i="10"/>
  <c r="BM224" i="10"/>
  <c r="BN224" i="10" s="1"/>
  <c r="BB166" i="10"/>
  <c r="BL152" i="10"/>
  <c r="BM152" i="10" s="1"/>
  <c r="BN152" i="10" s="1"/>
  <c r="BA185" i="10"/>
  <c r="BB185" i="10" s="1"/>
  <c r="AY170" i="10"/>
  <c r="AZ170" i="10" s="1"/>
  <c r="BA170" i="10" s="1"/>
  <c r="BM234" i="10"/>
  <c r="BN234" i="10" s="1"/>
  <c r="BO226" i="10"/>
  <c r="BB238" i="10"/>
  <c r="BB210" i="10"/>
  <c r="BA210" i="10"/>
  <c r="BN216" i="10"/>
  <c r="BO216" i="10" s="1"/>
  <c r="AZ204" i="10"/>
  <c r="BA204" i="10" s="1"/>
  <c r="AZ176" i="10"/>
  <c r="BA176" i="10" s="1"/>
  <c r="AY177" i="10"/>
  <c r="AZ177" i="10" s="1"/>
  <c r="BA177" i="10" s="1"/>
  <c r="BL169" i="10"/>
  <c r="BM169" i="10" s="1"/>
  <c r="BN169" i="10" s="1"/>
  <c r="AY202" i="10"/>
  <c r="AZ202" i="10" s="1"/>
  <c r="BA202" i="10" s="1"/>
  <c r="BL201" i="10"/>
  <c r="BM201" i="10" s="1"/>
  <c r="BN201" i="10" s="1"/>
  <c r="BO201" i="10"/>
  <c r="BA192" i="10"/>
  <c r="BB192" i="10" s="1"/>
  <c r="BM161" i="10"/>
  <c r="BN161" i="10" s="1"/>
  <c r="BN168" i="10"/>
  <c r="BO168" i="10" s="1"/>
  <c r="BB228" i="10"/>
  <c r="AV229" i="10"/>
  <c r="AR231" i="10"/>
  <c r="AS231" i="10" s="1"/>
  <c r="AT231" i="10" s="1"/>
  <c r="AU231" i="10" s="1"/>
  <c r="AY227" i="10"/>
  <c r="AZ227" i="10" s="1"/>
  <c r="BA227" i="10" s="1"/>
  <c r="BI228" i="10"/>
  <c r="BO218" i="10"/>
  <c r="AR213" i="10"/>
  <c r="AS213" i="10" s="1"/>
  <c r="AT213" i="10" s="1"/>
  <c r="AU213" i="10" s="1"/>
  <c r="BI212" i="10"/>
  <c r="BE208" i="10"/>
  <c r="BF208" i="10" s="1"/>
  <c r="BG208" i="10" s="1"/>
  <c r="BH208" i="10" s="1"/>
  <c r="AR201" i="10"/>
  <c r="AS201" i="10" s="1"/>
  <c r="AT201" i="10" s="1"/>
  <c r="AU201" i="10" s="1"/>
  <c r="AV201" i="10"/>
  <c r="BB209" i="10"/>
  <c r="BE203" i="10"/>
  <c r="BF203" i="10" s="1"/>
  <c r="BG203" i="10" s="1"/>
  <c r="BH203" i="10" s="1"/>
  <c r="BK196" i="10"/>
  <c r="BL196" i="10" s="1"/>
  <c r="BM196" i="10" s="1"/>
  <c r="BN196" i="10" s="1"/>
  <c r="BO196" i="10"/>
  <c r="AY186" i="10"/>
  <c r="AZ186" i="10" s="1"/>
  <c r="BA186" i="10" s="1"/>
  <c r="BB181" i="10"/>
  <c r="BB196" i="10"/>
  <c r="BK182" i="10"/>
  <c r="BL182" i="10" s="1"/>
  <c r="BM182" i="10" s="1"/>
  <c r="BN182" i="10" s="1"/>
  <c r="BO182" i="10" s="1"/>
  <c r="BB162" i="10"/>
  <c r="BI171" i="10"/>
  <c r="BK159" i="10"/>
  <c r="BL159" i="10" s="1"/>
  <c r="BM159" i="10" s="1"/>
  <c r="BN159" i="10" s="1"/>
  <c r="AR168" i="10"/>
  <c r="AS168" i="10" s="1"/>
  <c r="AT168" i="10" s="1"/>
  <c r="AU168" i="10" s="1"/>
  <c r="BK146" i="10"/>
  <c r="BL146" i="10" s="1"/>
  <c r="BM146" i="10" s="1"/>
  <c r="BN146" i="10" s="1"/>
  <c r="BO167" i="10"/>
  <c r="BK160" i="10"/>
  <c r="BL160" i="10" s="1"/>
  <c r="BM160" i="10" s="1"/>
  <c r="BN160" i="10" s="1"/>
  <c r="BB151" i="10"/>
  <c r="BK142" i="10"/>
  <c r="BL142" i="10" s="1"/>
  <c r="BM142" i="10" s="1"/>
  <c r="BN142" i="10" s="1"/>
  <c r="AX154" i="10"/>
  <c r="AY154" i="10" s="1"/>
  <c r="AZ154" i="10" s="1"/>
  <c r="BA154" i="10" s="1"/>
  <c r="BB143" i="10"/>
  <c r="BE135" i="10"/>
  <c r="BF135" i="10" s="1"/>
  <c r="BG135" i="10" s="1"/>
  <c r="BH135" i="10" s="1"/>
  <c r="AR160" i="10"/>
  <c r="AS160" i="10" s="1"/>
  <c r="AT160" i="10" s="1"/>
  <c r="AU160" i="10" s="1"/>
  <c r="BO148" i="10"/>
  <c r="BB145" i="10"/>
  <c r="BO157" i="10"/>
  <c r="BE131" i="10"/>
  <c r="BF131" i="10" s="1"/>
  <c r="BG131" i="10" s="1"/>
  <c r="BH131" i="10" s="1"/>
  <c r="BE99" i="10"/>
  <c r="BF99" i="10" s="1"/>
  <c r="BG99" i="10" s="1"/>
  <c r="BH99" i="10" s="1"/>
  <c r="BI99" i="10"/>
  <c r="AR118" i="10"/>
  <c r="AS118" i="10" s="1"/>
  <c r="AT118" i="10" s="1"/>
  <c r="AU118" i="10" s="1"/>
  <c r="BO125" i="10"/>
  <c r="AY109" i="10"/>
  <c r="AZ109" i="10" s="1"/>
  <c r="BA109" i="10" s="1"/>
  <c r="BM89" i="10"/>
  <c r="BN89" i="10" s="1"/>
  <c r="AY43" i="10"/>
  <c r="AZ43" i="10" s="1"/>
  <c r="BA43" i="10" s="1"/>
  <c r="AY50" i="10"/>
  <c r="AZ50" i="10" s="1"/>
  <c r="BA50" i="10" s="1"/>
  <c r="AY48" i="10"/>
  <c r="AZ48" i="10" s="1"/>
  <c r="BA48" i="10" s="1"/>
  <c r="BO26" i="10"/>
  <c r="BO227" i="10"/>
  <c r="BB232" i="10"/>
  <c r="BB219" i="10"/>
  <c r="BE230" i="10"/>
  <c r="BF230" i="10" s="1"/>
  <c r="BG230" i="10" s="1"/>
  <c r="BH230" i="10" s="1"/>
  <c r="AX231" i="10"/>
  <c r="AY231" i="10" s="1"/>
  <c r="AZ231" i="10" s="1"/>
  <c r="BA231" i="10" s="1"/>
  <c r="BK228" i="10"/>
  <c r="BL228" i="10" s="1"/>
  <c r="BM228" i="10" s="1"/>
  <c r="BN228" i="10" s="1"/>
  <c r="BK231" i="10"/>
  <c r="BL231" i="10" s="1"/>
  <c r="BM231" i="10" s="1"/>
  <c r="BN231" i="10" s="1"/>
  <c r="AR227" i="10"/>
  <c r="AS227" i="10" s="1"/>
  <c r="AT227" i="10" s="1"/>
  <c r="AU227" i="10" s="1"/>
  <c r="BI218" i="10"/>
  <c r="BE218" i="10"/>
  <c r="BF218" i="10" s="1"/>
  <c r="BG218" i="10" s="1"/>
  <c r="BH218" i="10" s="1"/>
  <c r="AV237" i="10"/>
  <c r="BL221" i="10"/>
  <c r="BM221" i="10" s="1"/>
  <c r="BN221" i="10" s="1"/>
  <c r="BB213" i="10"/>
  <c r="AZ215" i="10"/>
  <c r="BA215" i="10" s="1"/>
  <c r="BK204" i="10"/>
  <c r="BL204" i="10" s="1"/>
  <c r="BM204" i="10" s="1"/>
  <c r="BN204" i="10" s="1"/>
  <c r="AV215" i="10"/>
  <c r="BL200" i="10"/>
  <c r="BM200" i="10" s="1"/>
  <c r="BN200" i="10" s="1"/>
  <c r="AV192" i="10"/>
  <c r="BB217" i="10"/>
  <c r="BE190" i="10"/>
  <c r="BF190" i="10" s="1"/>
  <c r="BG190" i="10" s="1"/>
  <c r="BH190" i="10" s="1"/>
  <c r="BO189" i="10"/>
  <c r="AX197" i="10"/>
  <c r="AY197" i="10" s="1"/>
  <c r="AZ197" i="10" s="1"/>
  <c r="BA197" i="10" s="1"/>
  <c r="BL180" i="10"/>
  <c r="BM180" i="10" s="1"/>
  <c r="BN180" i="10" s="1"/>
  <c r="BO180" i="10" s="1"/>
  <c r="BB195" i="10"/>
  <c r="BM193" i="10"/>
  <c r="BN193" i="10" s="1"/>
  <c r="BL179" i="10"/>
  <c r="BM179" i="10" s="1"/>
  <c r="BN179" i="10" s="1"/>
  <c r="BB184" i="10"/>
  <c r="BE168" i="10"/>
  <c r="BF168" i="10" s="1"/>
  <c r="BG168" i="10" s="1"/>
  <c r="BH168" i="10" s="1"/>
  <c r="BE169" i="10"/>
  <c r="BF169" i="10" s="1"/>
  <c r="BG169" i="10" s="1"/>
  <c r="BH169" i="10" s="1"/>
  <c r="AV178" i="10"/>
  <c r="BI167" i="10"/>
  <c r="AT142" i="10"/>
  <c r="AU142" i="10" s="1"/>
  <c r="BI152" i="10"/>
  <c r="BI159" i="10"/>
  <c r="BB144" i="10"/>
  <c r="AY139" i="10"/>
  <c r="AZ139" i="10" s="1"/>
  <c r="BA139" i="10" s="1"/>
  <c r="BB131" i="10"/>
  <c r="BL120" i="10"/>
  <c r="BM120" i="10" s="1"/>
  <c r="BN120" i="10" s="1"/>
  <c r="BO120" i="10"/>
  <c r="BL101" i="10"/>
  <c r="BM101" i="10" s="1"/>
  <c r="BN101" i="10" s="1"/>
  <c r="BO101" i="10" s="1"/>
  <c r="BB103" i="10"/>
  <c r="BB78" i="10"/>
  <c r="BN61" i="10"/>
  <c r="BO61" i="10" s="1"/>
  <c r="AY51" i="10"/>
  <c r="AZ51" i="10" s="1"/>
  <c r="BA51" i="10" s="1"/>
  <c r="BL42" i="10"/>
  <c r="BM42" i="10" s="1"/>
  <c r="BN42" i="10" s="1"/>
  <c r="BB61" i="10"/>
  <c r="BB28" i="10"/>
  <c r="AY27" i="10"/>
  <c r="AZ27" i="10" s="1"/>
  <c r="BA27" i="10" s="1"/>
  <c r="BM5" i="10"/>
  <c r="BN23" i="10"/>
  <c r="BO23" i="10" s="1"/>
  <c r="AY216" i="10"/>
  <c r="AZ216" i="10" s="1"/>
  <c r="BA216" i="10" s="1"/>
  <c r="BO230" i="10"/>
  <c r="AR212" i="10"/>
  <c r="AS212" i="10" s="1"/>
  <c r="AT212" i="10" s="1"/>
  <c r="AU212" i="10" s="1"/>
  <c r="AV238" i="10"/>
  <c r="BO212" i="10"/>
  <c r="BE200" i="10"/>
  <c r="BF200" i="10" s="1"/>
  <c r="BG200" i="10" s="1"/>
  <c r="BH200" i="10" s="1"/>
  <c r="AY200" i="10"/>
  <c r="AZ200" i="10" s="1"/>
  <c r="BA200" i="10" s="1"/>
  <c r="BO177" i="10"/>
  <c r="BB175" i="10"/>
  <c r="AR162" i="10"/>
  <c r="AS162" i="10" s="1"/>
  <c r="AT162" i="10" s="1"/>
  <c r="AU162" i="10" s="1"/>
  <c r="BE151" i="10"/>
  <c r="BF151" i="10" s="1"/>
  <c r="BG151" i="10" s="1"/>
  <c r="BH151" i="10" s="1"/>
  <c r="BI151" i="10"/>
  <c r="BE154" i="10"/>
  <c r="BF154" i="10" s="1"/>
  <c r="BG154" i="10" s="1"/>
  <c r="BH154" i="10" s="1"/>
  <c r="AX148" i="10"/>
  <c r="AY148" i="10" s="1"/>
  <c r="AZ148" i="10" s="1"/>
  <c r="BA148" i="10" s="1"/>
  <c r="AX141" i="10"/>
  <c r="AY141" i="10" s="1"/>
  <c r="AZ141" i="10" s="1"/>
  <c r="BA141" i="10" s="1"/>
  <c r="BM158" i="10"/>
  <c r="BN158" i="10" s="1"/>
  <c r="BO153" i="10"/>
  <c r="BK153" i="10"/>
  <c r="BL153" i="10" s="1"/>
  <c r="BM153" i="10" s="1"/>
  <c r="BN153" i="10" s="1"/>
  <c r="BL138" i="10"/>
  <c r="BM138" i="10" s="1"/>
  <c r="BN138" i="10" s="1"/>
  <c r="AX134" i="10"/>
  <c r="AY134" i="10" s="1"/>
  <c r="AZ134" i="10" s="1"/>
  <c r="BA134" i="10" s="1"/>
  <c r="BB134" i="10"/>
  <c r="AS140" i="10"/>
  <c r="AT140" i="10" s="1"/>
  <c r="AU140" i="10" s="1"/>
  <c r="BO127" i="10"/>
  <c r="AY118" i="10"/>
  <c r="AZ118" i="10" s="1"/>
  <c r="BA118" i="10" s="1"/>
  <c r="AR95" i="10"/>
  <c r="AS95" i="10" s="1"/>
  <c r="AT95" i="10" s="1"/>
  <c r="AU95" i="10" s="1"/>
  <c r="BB82" i="10"/>
  <c r="BL73" i="10"/>
  <c r="BM73" i="10" s="1"/>
  <c r="BN73" i="10" s="1"/>
  <c r="AR235" i="10"/>
  <c r="AS235" i="10" s="1"/>
  <c r="AT235" i="10" s="1"/>
  <c r="AU235" i="10" s="1"/>
  <c r="BE226" i="10"/>
  <c r="BF226" i="10" s="1"/>
  <c r="BG226" i="10" s="1"/>
  <c r="BH226" i="10" s="1"/>
  <c r="BO220" i="10"/>
  <c r="AV221" i="10"/>
  <c r="BO232" i="10"/>
  <c r="BI224" i="10"/>
  <c r="BL213" i="10"/>
  <c r="BM213" i="10" s="1"/>
  <c r="BN213" i="10" s="1"/>
  <c r="AV233" i="10"/>
  <c r="BB225" i="10"/>
  <c r="BB214" i="10"/>
  <c r="AV202" i="10"/>
  <c r="AV210" i="10"/>
  <c r="AV203" i="10"/>
  <c r="AR193" i="10"/>
  <c r="AS193" i="10" s="1"/>
  <c r="AT193" i="10" s="1"/>
  <c r="AU193" i="10" s="1"/>
  <c r="BB201" i="10"/>
  <c r="AR189" i="10"/>
  <c r="AS189" i="10" s="1"/>
  <c r="AT189" i="10" s="1"/>
  <c r="AU189" i="10" s="1"/>
  <c r="AS180" i="10"/>
  <c r="AT180" i="10" s="1"/>
  <c r="AU180" i="10" s="1"/>
  <c r="AR195" i="10"/>
  <c r="AS195" i="10" s="1"/>
  <c r="AT195" i="10" s="1"/>
  <c r="AU195" i="10" s="1"/>
  <c r="AX199" i="10"/>
  <c r="AY199" i="10" s="1"/>
  <c r="AZ199" i="10" s="1"/>
  <c r="BA199" i="10" s="1"/>
  <c r="AR166" i="10"/>
  <c r="AS166" i="10" s="1"/>
  <c r="AT166" i="10" s="1"/>
  <c r="AU166" i="10" s="1"/>
  <c r="BM175" i="10"/>
  <c r="BN175" i="10" s="1"/>
  <c r="BI186" i="10"/>
  <c r="BO151" i="10"/>
  <c r="BF164" i="10"/>
  <c r="BG164" i="10" s="1"/>
  <c r="BH164" i="10" s="1"/>
  <c r="BK150" i="10"/>
  <c r="BL150" i="10" s="1"/>
  <c r="BM150" i="10" s="1"/>
  <c r="BN150" i="10" s="1"/>
  <c r="BO140" i="10"/>
  <c r="BL130" i="10"/>
  <c r="BM130" i="10" s="1"/>
  <c r="BN130" i="10" s="1"/>
  <c r="AV150" i="10"/>
  <c r="BO136" i="10"/>
  <c r="BL128" i="10"/>
  <c r="BM128" i="10" s="1"/>
  <c r="BN128" i="10" s="1"/>
  <c r="BL126" i="10"/>
  <c r="BM126" i="10" s="1"/>
  <c r="BN126" i="10" s="1"/>
  <c r="BO126" i="10"/>
  <c r="BO109" i="10"/>
  <c r="BA115" i="10"/>
  <c r="BB115" i="10"/>
  <c r="BL102" i="10"/>
  <c r="BM102" i="10" s="1"/>
  <c r="BN102" i="10" s="1"/>
  <c r="BM94" i="10"/>
  <c r="BN94" i="10" s="1"/>
  <c r="BM72" i="10"/>
  <c r="BN72" i="10" s="1"/>
  <c r="BB15" i="10"/>
  <c r="BB221" i="10"/>
  <c r="BK238" i="10"/>
  <c r="BL238" i="10" s="1"/>
  <c r="BM238" i="10" s="1"/>
  <c r="BN238" i="10" s="1"/>
  <c r="BB229" i="10"/>
  <c r="BI220" i="10"/>
  <c r="BI232" i="10"/>
  <c r="AV225" i="10"/>
  <c r="BO210" i="10"/>
  <c r="AV197" i="10"/>
  <c r="BL187" i="10"/>
  <c r="BM187" i="10" s="1"/>
  <c r="BN187" i="10" s="1"/>
  <c r="BO208" i="10"/>
  <c r="AV185" i="10"/>
  <c r="BK192" i="10"/>
  <c r="BL192" i="10" s="1"/>
  <c r="BM192" i="10" s="1"/>
  <c r="BN192" i="10" s="1"/>
  <c r="BI196" i="10"/>
  <c r="AR174" i="10"/>
  <c r="AS174" i="10" s="1"/>
  <c r="AT174" i="10" s="1"/>
  <c r="AU174" i="10" s="1"/>
  <c r="AV174" i="10"/>
  <c r="BO184" i="10"/>
  <c r="BK171" i="10"/>
  <c r="BL171" i="10" s="1"/>
  <c r="BM171" i="10" s="1"/>
  <c r="BN171" i="10" s="1"/>
  <c r="BO172" i="10"/>
  <c r="BI160" i="10"/>
  <c r="BB187" i="10"/>
  <c r="BB164" i="10"/>
  <c r="BF150" i="10"/>
  <c r="BG150" i="10" s="1"/>
  <c r="BH150" i="10" s="1"/>
  <c r="BI150" i="10"/>
  <c r="BG145" i="10"/>
  <c r="BH145" i="10" s="1"/>
  <c r="BI145" i="10"/>
  <c r="BB156" i="10"/>
  <c r="BB137" i="10"/>
  <c r="BO164" i="10"/>
  <c r="BB136" i="10"/>
  <c r="BN136" i="10"/>
  <c r="AR126" i="10"/>
  <c r="AS126" i="10" s="1"/>
  <c r="AT126" i="10" s="1"/>
  <c r="AU126" i="10" s="1"/>
  <c r="BK123" i="10"/>
  <c r="BL123" i="10" s="1"/>
  <c r="BM123" i="10" s="1"/>
  <c r="BN123" i="10" s="1"/>
  <c r="BN114" i="10"/>
  <c r="BO114" i="10" s="1"/>
  <c r="BM116" i="10"/>
  <c r="BN116" i="10" s="1"/>
  <c r="BO53" i="10"/>
  <c r="BO57" i="10"/>
  <c r="BO69" i="10"/>
  <c r="BM44" i="10"/>
  <c r="BN44" i="10" s="1"/>
  <c r="BL12" i="10"/>
  <c r="BM12" i="10" s="1"/>
  <c r="BN12" i="10" s="1"/>
  <c r="BB9" i="10"/>
  <c r="BB203" i="10"/>
  <c r="BE188" i="10"/>
  <c r="BF188" i="10" s="1"/>
  <c r="BG188" i="10" s="1"/>
  <c r="BH188" i="10" s="1"/>
  <c r="AR181" i="10"/>
  <c r="AS181" i="10" s="1"/>
  <c r="AT181" i="10" s="1"/>
  <c r="AU181" i="10" s="1"/>
  <c r="BB189" i="10"/>
  <c r="BE165" i="10"/>
  <c r="BF165" i="10" s="1"/>
  <c r="BG165" i="10" s="1"/>
  <c r="BH165" i="10" s="1"/>
  <c r="BO173" i="10"/>
  <c r="BL166" i="10"/>
  <c r="BM166" i="10" s="1"/>
  <c r="BN166" i="10" s="1"/>
  <c r="BB183" i="10"/>
  <c r="BK163" i="10"/>
  <c r="BL163" i="10" s="1"/>
  <c r="BM163" i="10" s="1"/>
  <c r="BN163" i="10" s="1"/>
  <c r="AU186" i="10"/>
  <c r="AV186" i="10" s="1"/>
  <c r="AV145" i="10"/>
  <c r="BO154" i="10"/>
  <c r="AZ152" i="10"/>
  <c r="BA152" i="10" s="1"/>
  <c r="BB152" i="10" s="1"/>
  <c r="AY123" i="10"/>
  <c r="AZ123" i="10" s="1"/>
  <c r="BA123" i="10" s="1"/>
  <c r="BB125" i="10"/>
  <c r="BE133" i="10"/>
  <c r="BF133" i="10" s="1"/>
  <c r="BG133" i="10" s="1"/>
  <c r="BH133" i="10" s="1"/>
  <c r="AZ81" i="10"/>
  <c r="BA81" i="10" s="1"/>
  <c r="BJ239" i="10"/>
  <c r="BB237" i="10"/>
  <c r="AY224" i="10"/>
  <c r="AZ224" i="10" s="1"/>
  <c r="BA224" i="10" s="1"/>
  <c r="AY234" i="10"/>
  <c r="AZ234" i="10" s="1"/>
  <c r="BA234" i="10" s="1"/>
  <c r="BI213" i="10"/>
  <c r="BO214" i="10"/>
  <c r="AR209" i="10"/>
  <c r="AS209" i="10" s="1"/>
  <c r="AT209" i="10" s="1"/>
  <c r="AU209" i="10" s="1"/>
  <c r="BO202" i="10"/>
  <c r="AV196" i="10"/>
  <c r="BE180" i="10"/>
  <c r="BF180" i="10" s="1"/>
  <c r="BG180" i="10" s="1"/>
  <c r="BH180" i="10" s="1"/>
  <c r="BO188" i="10"/>
  <c r="BO185" i="10"/>
  <c r="BE173" i="10"/>
  <c r="BF173" i="10" s="1"/>
  <c r="BG173" i="10" s="1"/>
  <c r="BH173" i="10" s="1"/>
  <c r="AY163" i="10"/>
  <c r="AZ163" i="10" s="1"/>
  <c r="BA163" i="10" s="1"/>
  <c r="BE176" i="10"/>
  <c r="BF176" i="10" s="1"/>
  <c r="BG176" i="10" s="1"/>
  <c r="BH176" i="10" s="1"/>
  <c r="BO178" i="10"/>
  <c r="BI177" i="10"/>
  <c r="AV179" i="10"/>
  <c r="BB153" i="10"/>
  <c r="AV164" i="10"/>
  <c r="BE144" i="10"/>
  <c r="BF144" i="10" s="1"/>
  <c r="BG144" i="10" s="1"/>
  <c r="BH144" i="10" s="1"/>
  <c r="AR136" i="10"/>
  <c r="AS136" i="10" s="1"/>
  <c r="AT136" i="10" s="1"/>
  <c r="AU136" i="10" s="1"/>
  <c r="BB160" i="10"/>
  <c r="BO147" i="10"/>
  <c r="BE120" i="10"/>
  <c r="BF120" i="10" s="1"/>
  <c r="BG120" i="10" s="1"/>
  <c r="BH120" i="10" s="1"/>
  <c r="BL99" i="10"/>
  <c r="BM99" i="10" s="1"/>
  <c r="BN99" i="10" s="1"/>
  <c r="BB129" i="10"/>
  <c r="AZ70" i="10"/>
  <c r="BA70" i="10" s="1"/>
  <c r="BO47" i="10"/>
  <c r="BE234" i="10"/>
  <c r="BF234" i="10" s="1"/>
  <c r="BG234" i="10" s="1"/>
  <c r="BH234" i="10" s="1"/>
  <c r="BO236" i="10"/>
  <c r="AR219" i="10"/>
  <c r="AS219" i="10" s="1"/>
  <c r="AT219" i="10" s="1"/>
  <c r="AU219" i="10" s="1"/>
  <c r="AV219" i="10"/>
  <c r="BI221" i="10"/>
  <c r="AV230" i="10"/>
  <c r="BO215" i="10"/>
  <c r="BO203" i="10"/>
  <c r="BO190" i="10"/>
  <c r="AX178" i="10"/>
  <c r="AY178" i="10" s="1"/>
  <c r="AZ178" i="10" s="1"/>
  <c r="BA178" i="10" s="1"/>
  <c r="BO183" i="10"/>
  <c r="BE183" i="10"/>
  <c r="BF183" i="10" s="1"/>
  <c r="BG183" i="10" s="1"/>
  <c r="BH183" i="10" s="1"/>
  <c r="BO176" i="10"/>
  <c r="AR169" i="10"/>
  <c r="AS169" i="10" s="1"/>
  <c r="AT169" i="10" s="1"/>
  <c r="AU169" i="10" s="1"/>
  <c r="BE178" i="10"/>
  <c r="BF178" i="10" s="1"/>
  <c r="BG178" i="10" s="1"/>
  <c r="BH178" i="10" s="1"/>
  <c r="BB158" i="10"/>
  <c r="BB147" i="10"/>
  <c r="BO174" i="10"/>
  <c r="AS155" i="10"/>
  <c r="AT155" i="10" s="1"/>
  <c r="AU155" i="10" s="1"/>
  <c r="AV154" i="10"/>
  <c r="BI143" i="10"/>
  <c r="BL155" i="10"/>
  <c r="BM155" i="10" s="1"/>
  <c r="BN155" i="10" s="1"/>
  <c r="BM144" i="10"/>
  <c r="BN144" i="10" s="1"/>
  <c r="BG149" i="10"/>
  <c r="BH149" i="10" s="1"/>
  <c r="AV158" i="10"/>
  <c r="BI126" i="10"/>
  <c r="BB98" i="10"/>
  <c r="BB112" i="10"/>
  <c r="BO165" i="10"/>
  <c r="AR170" i="10"/>
  <c r="AS170" i="10" s="1"/>
  <c r="AT170" i="10" s="1"/>
  <c r="AU170" i="10" s="1"/>
  <c r="BO170" i="10"/>
  <c r="AR143" i="10"/>
  <c r="AS143" i="10" s="1"/>
  <c r="AT143" i="10" s="1"/>
  <c r="AU143" i="10" s="1"/>
  <c r="AY133" i="10"/>
  <c r="AZ133" i="10" s="1"/>
  <c r="BA133" i="10" s="1"/>
  <c r="BB133" i="10"/>
  <c r="BO121" i="10"/>
  <c r="BI125" i="10"/>
  <c r="AV99" i="10"/>
  <c r="BB89" i="10"/>
  <c r="AV86" i="10"/>
  <c r="AV107" i="10"/>
  <c r="BB96" i="10"/>
  <c r="BO59" i="10"/>
  <c r="BK81" i="10"/>
  <c r="BL81" i="10" s="1"/>
  <c r="BM81" i="10" s="1"/>
  <c r="BN81" i="10" s="1"/>
  <c r="BI102" i="10"/>
  <c r="AZ86" i="10"/>
  <c r="BA86" i="10" s="1"/>
  <c r="AV82" i="10"/>
  <c r="AX72" i="10"/>
  <c r="AY72" i="10" s="1"/>
  <c r="AZ72" i="10" s="1"/>
  <c r="BA72" i="10" s="1"/>
  <c r="AR94" i="10"/>
  <c r="AS94" i="10" s="1"/>
  <c r="AT94" i="10" s="1"/>
  <c r="AU94" i="10" s="1"/>
  <c r="BI61" i="10"/>
  <c r="AV50" i="10"/>
  <c r="AV71" i="10"/>
  <c r="BB62" i="10"/>
  <c r="AZ37" i="10"/>
  <c r="BA37" i="10" s="1"/>
  <c r="AR45" i="10"/>
  <c r="AS45" i="10" s="1"/>
  <c r="AT45" i="10" s="1"/>
  <c r="AU45" i="10" s="1"/>
  <c r="BI56" i="10"/>
  <c r="AV27" i="10"/>
  <c r="BO31" i="10"/>
  <c r="AY11" i="10"/>
  <c r="AZ11" i="10" s="1"/>
  <c r="BA11" i="10" s="1"/>
  <c r="BK8" i="10"/>
  <c r="BO27" i="10"/>
  <c r="BD239" i="10"/>
  <c r="BE5" i="10"/>
  <c r="BI59" i="10"/>
  <c r="BO33" i="10"/>
  <c r="BI30" i="10"/>
  <c r="BO20" i="10"/>
  <c r="AV9" i="10"/>
  <c r="BI17" i="10"/>
  <c r="BI22" i="10"/>
  <c r="BB20" i="10"/>
  <c r="BB191" i="10"/>
  <c r="BO195" i="10"/>
  <c r="BO162" i="10"/>
  <c r="BB172" i="10"/>
  <c r="BB179" i="10"/>
  <c r="AX168" i="10"/>
  <c r="AY168" i="10" s="1"/>
  <c r="AZ168" i="10" s="1"/>
  <c r="BA168" i="10" s="1"/>
  <c r="BI147" i="10"/>
  <c r="BL141" i="10"/>
  <c r="BM141" i="10" s="1"/>
  <c r="BN141" i="10" s="1"/>
  <c r="BL132" i="10"/>
  <c r="BM132" i="10" s="1"/>
  <c r="BN132" i="10" s="1"/>
  <c r="BB132" i="10"/>
  <c r="AV134" i="10"/>
  <c r="BK119" i="10"/>
  <c r="BL119" i="10" s="1"/>
  <c r="BM119" i="10" s="1"/>
  <c r="BN119" i="10" s="1"/>
  <c r="AV138" i="10"/>
  <c r="BO131" i="10"/>
  <c r="BB116" i="10"/>
  <c r="BO107" i="10"/>
  <c r="AR128" i="10"/>
  <c r="AS128" i="10" s="1"/>
  <c r="AT128" i="10" s="1"/>
  <c r="AU128" i="10" s="1"/>
  <c r="BO122" i="10"/>
  <c r="BB102" i="10"/>
  <c r="BO103" i="10"/>
  <c r="BI130" i="10"/>
  <c r="BI85" i="10"/>
  <c r="AV123" i="10"/>
  <c r="AX107" i="10"/>
  <c r="AY107" i="10" s="1"/>
  <c r="AZ107" i="10" s="1"/>
  <c r="BA107" i="10" s="1"/>
  <c r="BE95" i="10"/>
  <c r="BF95" i="10" s="1"/>
  <c r="BG95" i="10" s="1"/>
  <c r="BH95" i="10" s="1"/>
  <c r="BB84" i="10"/>
  <c r="BI116" i="10"/>
  <c r="BB130" i="10"/>
  <c r="BB126" i="10"/>
  <c r="AV120" i="10"/>
  <c r="BM85" i="10"/>
  <c r="BN85" i="10" s="1"/>
  <c r="BI81" i="10"/>
  <c r="BK71" i="10"/>
  <c r="BL71" i="10" s="1"/>
  <c r="BM71" i="10" s="1"/>
  <c r="BN71" i="10" s="1"/>
  <c r="BI89" i="10"/>
  <c r="BI73" i="10"/>
  <c r="BO79" i="10"/>
  <c r="BB74" i="10"/>
  <c r="BB56" i="10"/>
  <c r="AX91" i="10"/>
  <c r="AY91" i="10" s="1"/>
  <c r="AZ91" i="10" s="1"/>
  <c r="BA91" i="10" s="1"/>
  <c r="BL43" i="10"/>
  <c r="BM43" i="10" s="1"/>
  <c r="BN43" i="10" s="1"/>
  <c r="BB33" i="10"/>
  <c r="AV79" i="10"/>
  <c r="BB40" i="10"/>
  <c r="BB36" i="10"/>
  <c r="BO70" i="10"/>
  <c r="BO80" i="10"/>
  <c r="BI69" i="10"/>
  <c r="BI79" i="10"/>
  <c r="BI64" i="10"/>
  <c r="BO54" i="10"/>
  <c r="BK39" i="10"/>
  <c r="BL39" i="10" s="1"/>
  <c r="BM39" i="10" s="1"/>
  <c r="BN39" i="10" s="1"/>
  <c r="BB18" i="10"/>
  <c r="BI55" i="10"/>
  <c r="BB21" i="10"/>
  <c r="BI9" i="10"/>
  <c r="BI23" i="10"/>
  <c r="BI15" i="10"/>
  <c r="BI20" i="10"/>
  <c r="BK30" i="10"/>
  <c r="BL30" i="10" s="1"/>
  <c r="BM30" i="10" s="1"/>
  <c r="BN30" i="10" s="1"/>
  <c r="AV54" i="10"/>
  <c r="BK18" i="10"/>
  <c r="BL18" i="10" s="1"/>
  <c r="BM18" i="10" s="1"/>
  <c r="BN18" i="10" s="1"/>
  <c r="AY7" i="10"/>
  <c r="AZ7" i="10" s="1"/>
  <c r="BA7" i="10" s="1"/>
  <c r="BN19" i="10"/>
  <c r="BO19" i="10" s="1"/>
  <c r="BI8" i="10"/>
  <c r="BK16" i="10"/>
  <c r="BL16" i="10" s="1"/>
  <c r="BM16" i="10" s="1"/>
  <c r="BN16" i="10" s="1"/>
  <c r="BI18" i="10"/>
  <c r="BI21" i="10"/>
  <c r="BO133" i="10"/>
  <c r="BK133" i="10"/>
  <c r="BL133" i="10" s="1"/>
  <c r="BM133" i="10" s="1"/>
  <c r="BN133" i="10" s="1"/>
  <c r="AV100" i="10"/>
  <c r="BI128" i="10"/>
  <c r="BB94" i="10"/>
  <c r="BI103" i="10"/>
  <c r="BB101" i="10"/>
  <c r="BO88" i="10"/>
  <c r="AV103" i="10"/>
  <c r="BB85" i="10"/>
  <c r="AX80" i="10"/>
  <c r="AY80" i="10" s="1"/>
  <c r="AZ80" i="10" s="1"/>
  <c r="BA80" i="10" s="1"/>
  <c r="BB69" i="10"/>
  <c r="BB138" i="10"/>
  <c r="BB99" i="10"/>
  <c r="BL64" i="10"/>
  <c r="BM64" i="10" s="1"/>
  <c r="BN64" i="10" s="1"/>
  <c r="AR41" i="10"/>
  <c r="AS41" i="10" s="1"/>
  <c r="AT41" i="10" s="1"/>
  <c r="AU41" i="10" s="1"/>
  <c r="AR33" i="10"/>
  <c r="AS33" i="10" s="1"/>
  <c r="AT33" i="10" s="1"/>
  <c r="AU33" i="10" s="1"/>
  <c r="AV89" i="10"/>
  <c r="BB73" i="10"/>
  <c r="AV66" i="10"/>
  <c r="AR48" i="10"/>
  <c r="AS48" i="10" s="1"/>
  <c r="AT48" i="10" s="1"/>
  <c r="AU48" i="10" s="1"/>
  <c r="BO35" i="10"/>
  <c r="BI80" i="10"/>
  <c r="BI65" i="10"/>
  <c r="BO58" i="10"/>
  <c r="BK55" i="10"/>
  <c r="BL55" i="10" s="1"/>
  <c r="BM55" i="10" s="1"/>
  <c r="BN55" i="10" s="1"/>
  <c r="BO55" i="10"/>
  <c r="AV60" i="10"/>
  <c r="BI27" i="10"/>
  <c r="AQ239" i="10"/>
  <c r="AR5" i="10"/>
  <c r="BI36" i="10"/>
  <c r="BO52" i="10"/>
  <c r="AV29" i="10"/>
  <c r="BK14" i="10"/>
  <c r="BL14" i="10" s="1"/>
  <c r="BM14" i="10" s="1"/>
  <c r="BN14" i="10" s="1"/>
  <c r="AV64" i="10"/>
  <c r="AX31" i="10"/>
  <c r="AY31" i="10" s="1"/>
  <c r="AZ31" i="10" s="1"/>
  <c r="BA31" i="10" s="1"/>
  <c r="AV46" i="10"/>
  <c r="BI29" i="10"/>
  <c r="BB52" i="10"/>
  <c r="AZ24" i="10"/>
  <c r="BA24" i="10" s="1"/>
  <c r="AR7" i="10"/>
  <c r="AS7" i="10" s="1"/>
  <c r="AT7" i="10" s="1"/>
  <c r="AU7" i="10" s="1"/>
  <c r="BB16" i="10"/>
  <c r="AV139" i="10"/>
  <c r="BI127" i="10"/>
  <c r="AX120" i="10"/>
  <c r="AY120" i="10" s="1"/>
  <c r="AZ120" i="10" s="1"/>
  <c r="BA120" i="10" s="1"/>
  <c r="BB110" i="10"/>
  <c r="BB68" i="10"/>
  <c r="BB122" i="10"/>
  <c r="BB95" i="10"/>
  <c r="BO124" i="10"/>
  <c r="BL115" i="10"/>
  <c r="BM115" i="10" s="1"/>
  <c r="BN115" i="10" s="1"/>
  <c r="BO84" i="10"/>
  <c r="BO68" i="10"/>
  <c r="BE40" i="10"/>
  <c r="BF40" i="10" s="1"/>
  <c r="BG40" i="10" s="1"/>
  <c r="BH40" i="10" s="1"/>
  <c r="BE32" i="10"/>
  <c r="BF32" i="10" s="1"/>
  <c r="BG32" i="10" s="1"/>
  <c r="BH32" i="10" s="1"/>
  <c r="AV73" i="10"/>
  <c r="BB67" i="10"/>
  <c r="BI78" i="10"/>
  <c r="BO66" i="10"/>
  <c r="AR58" i="10"/>
  <c r="AS58" i="10" s="1"/>
  <c r="AT58" i="10" s="1"/>
  <c r="AU58" i="10" s="1"/>
  <c r="AV36" i="10"/>
  <c r="AV28" i="10"/>
  <c r="BB66" i="10"/>
  <c r="BI47" i="10"/>
  <c r="BI50" i="10"/>
  <c r="BI12" i="10"/>
  <c r="BB46" i="10"/>
  <c r="BI26" i="10"/>
  <c r="BI67" i="10"/>
  <c r="BB17" i="10"/>
  <c r="BK10" i="10"/>
  <c r="BL10" i="10" s="1"/>
  <c r="BM10" i="10" s="1"/>
  <c r="BN10" i="10" s="1"/>
  <c r="AV14" i="10"/>
  <c r="AV26" i="10"/>
  <c r="AV10" i="10"/>
  <c r="BB6" i="10"/>
  <c r="BO67" i="10"/>
  <c r="BO95" i="10"/>
  <c r="AX58" i="10"/>
  <c r="AY58" i="10" s="1"/>
  <c r="AZ58" i="10" s="1"/>
  <c r="BA58" i="10" s="1"/>
  <c r="BI35" i="10"/>
  <c r="BO46" i="10"/>
  <c r="BB47" i="10"/>
  <c r="AR21" i="10"/>
  <c r="AS21" i="10" s="1"/>
  <c r="AT21" i="10" s="1"/>
  <c r="AU21" i="10" s="1"/>
  <c r="BE16" i="10"/>
  <c r="BF16" i="10" s="1"/>
  <c r="BG16" i="10" s="1"/>
  <c r="BH16" i="10" s="1"/>
  <c r="BO60" i="10"/>
  <c r="BI44" i="10"/>
  <c r="BB42" i="10"/>
  <c r="BE6" i="10"/>
  <c r="BF6" i="10" s="1"/>
  <c r="BG6" i="10" s="1"/>
  <c r="BH6" i="10" s="1"/>
  <c r="BO97" i="10"/>
  <c r="BO108" i="10"/>
  <c r="AR83" i="10"/>
  <c r="AS83" i="10" s="1"/>
  <c r="AT83" i="10" s="1"/>
  <c r="AU83" i="10" s="1"/>
  <c r="BL90" i="10"/>
  <c r="BM90" i="10" s="1"/>
  <c r="BN90" i="10" s="1"/>
  <c r="BM91" i="10"/>
  <c r="BN91" i="10" s="1"/>
  <c r="BE24" i="10"/>
  <c r="BF24" i="10" s="1"/>
  <c r="BG24" i="10" s="1"/>
  <c r="BH24" i="10" s="1"/>
  <c r="AR53" i="10"/>
  <c r="AS53" i="10" s="1"/>
  <c r="AT53" i="10" s="1"/>
  <c r="AU53" i="10" s="1"/>
  <c r="AV52" i="10"/>
  <c r="AW239" i="10"/>
  <c r="BB34" i="10"/>
  <c r="AY29" i="10"/>
  <c r="AZ29" i="10" s="1"/>
  <c r="BA29" i="10" s="1"/>
  <c r="BB26" i="10"/>
  <c r="AY41" i="10"/>
  <c r="AZ41" i="10" s="1"/>
  <c r="BA41" i="10" s="1"/>
  <c r="BB124" i="10"/>
  <c r="BO137" i="10"/>
  <c r="BB114" i="10"/>
  <c r="BO100" i="10"/>
  <c r="BB77" i="10"/>
  <c r="BB159" i="10"/>
  <c r="BK83" i="10"/>
  <c r="BL83" i="10" s="1"/>
  <c r="BM83" i="10" s="1"/>
  <c r="BN83" i="10" s="1"/>
  <c r="BB83" i="10"/>
  <c r="AV105" i="10"/>
  <c r="BN51" i="10"/>
  <c r="BO51" i="10" s="1"/>
  <c r="BO40" i="10"/>
  <c r="BK75" i="10"/>
  <c r="BL75" i="10" s="1"/>
  <c r="BM75" i="10" s="1"/>
  <c r="BN75" i="10" s="1"/>
  <c r="AX76" i="10"/>
  <c r="AY76" i="10" s="1"/>
  <c r="AZ76" i="10" s="1"/>
  <c r="BA76" i="10" s="1"/>
  <c r="AV65" i="10"/>
  <c r="BI87" i="10"/>
  <c r="BI57" i="10"/>
  <c r="AV39" i="10"/>
  <c r="BO48" i="10"/>
  <c r="AX5" i="10"/>
  <c r="BL32" i="10"/>
  <c r="BM32" i="10" s="1"/>
  <c r="BN32" i="10" s="1"/>
  <c r="AZ19" i="10"/>
  <c r="BA19" i="10" s="1"/>
  <c r="BI46" i="10"/>
  <c r="AR13" i="10"/>
  <c r="AS13" i="10" s="1"/>
  <c r="AT13" i="10" s="1"/>
  <c r="AU13" i="10" s="1"/>
  <c r="AV47" i="10"/>
  <c r="BL24" i="10"/>
  <c r="BM24" i="10" s="1"/>
  <c r="BN24" i="10" s="1"/>
  <c r="BO9" i="10"/>
  <c r="AV55" i="10"/>
  <c r="AV42" i="10"/>
  <c r="AX35" i="10"/>
  <c r="AY35" i="10" s="1"/>
  <c r="AZ35" i="10" s="1"/>
  <c r="BA35" i="10" s="1"/>
  <c r="BE121" i="10"/>
  <c r="BF121" i="10" s="1"/>
  <c r="BG121" i="10" s="1"/>
  <c r="BH121" i="10" s="1"/>
  <c r="BB128" i="10"/>
  <c r="BO113" i="10"/>
  <c r="BO105" i="10"/>
  <c r="BB60" i="10"/>
  <c r="BB93" i="10"/>
  <c r="AY100" i="10"/>
  <c r="AZ100" i="10" s="1"/>
  <c r="BA100" i="10" s="1"/>
  <c r="BE82" i="10"/>
  <c r="BF82" i="10" s="1"/>
  <c r="BG82" i="10" s="1"/>
  <c r="BH82" i="10" s="1"/>
  <c r="BO76" i="10"/>
  <c r="BO156" i="10"/>
  <c r="AX90" i="10"/>
  <c r="AY90" i="10" s="1"/>
  <c r="AZ90" i="10" s="1"/>
  <c r="BA90" i="10" s="1"/>
  <c r="BB75" i="10"/>
  <c r="BB44" i="10"/>
  <c r="BO74" i="10"/>
  <c r="BB65" i="10"/>
  <c r="BK38" i="10"/>
  <c r="BL38" i="10" s="1"/>
  <c r="BM38" i="10" s="1"/>
  <c r="BN38" i="10" s="1"/>
  <c r="BI38" i="10"/>
  <c r="AR31" i="10"/>
  <c r="AS31" i="10" s="1"/>
  <c r="AT31" i="10" s="1"/>
  <c r="AU31" i="10" s="1"/>
  <c r="BK22" i="10"/>
  <c r="BL22" i="10" s="1"/>
  <c r="BM22" i="10" s="1"/>
  <c r="BN22" i="10" s="1"/>
  <c r="BB54" i="10"/>
  <c r="BI58" i="10"/>
  <c r="BK34" i="10"/>
  <c r="BL34" i="10" s="1"/>
  <c r="BM34" i="10" s="1"/>
  <c r="BN34" i="10" s="1"/>
  <c r="BB10" i="10"/>
  <c r="BN41" i="12" l="1"/>
  <c r="BO41" i="12"/>
  <c r="AC20" i="12"/>
  <c r="AC23" i="12"/>
  <c r="AF32" i="12"/>
  <c r="AF72" i="12"/>
  <c r="AH6" i="12"/>
  <c r="AF62" i="12"/>
  <c r="AC73" i="12"/>
  <c r="AE150" i="12"/>
  <c r="BB143" i="12"/>
  <c r="AC133" i="12"/>
  <c r="V148" i="12"/>
  <c r="AE192" i="12"/>
  <c r="AI170" i="12"/>
  <c r="BV149" i="12"/>
  <c r="BV146" i="12"/>
  <c r="AF199" i="12"/>
  <c r="BV191" i="12"/>
  <c r="BB183" i="12"/>
  <c r="BB202" i="12"/>
  <c r="AF239" i="12"/>
  <c r="V239" i="12" s="1"/>
  <c r="BB20" i="12"/>
  <c r="AI116" i="12"/>
  <c r="BV123" i="12"/>
  <c r="AC65" i="12"/>
  <c r="BB14" i="12"/>
  <c r="AC128" i="12"/>
  <c r="V156" i="12"/>
  <c r="V176" i="12"/>
  <c r="BV217" i="12"/>
  <c r="AC136" i="12"/>
  <c r="V236" i="12"/>
  <c r="BV40" i="12"/>
  <c r="BB21" i="12"/>
  <c r="AF122" i="12"/>
  <c r="AC45" i="12"/>
  <c r="BB33" i="12"/>
  <c r="AF21" i="12"/>
  <c r="AC67" i="12"/>
  <c r="AC74" i="12"/>
  <c r="BO22" i="12"/>
  <c r="AF155" i="12"/>
  <c r="V155" i="12" s="1"/>
  <c r="AC122" i="12"/>
  <c r="V163" i="12"/>
  <c r="AF103" i="12"/>
  <c r="V161" i="12"/>
  <c r="AC174" i="12"/>
  <c r="AC171" i="12"/>
  <c r="AC200" i="12"/>
  <c r="AF180" i="12"/>
  <c r="AE181" i="12"/>
  <c r="BB196" i="12"/>
  <c r="BB69" i="12"/>
  <c r="AI154" i="12"/>
  <c r="BV63" i="12"/>
  <c r="AI28" i="12"/>
  <c r="AF11" i="12"/>
  <c r="AC12" i="12"/>
  <c r="V12" i="12" s="1"/>
  <c r="AF69" i="12"/>
  <c r="AF99" i="12"/>
  <c r="AF137" i="12"/>
  <c r="AI99" i="12"/>
  <c r="AC111" i="12"/>
  <c r="AC97" i="12"/>
  <c r="BV211" i="12"/>
  <c r="V206" i="12"/>
  <c r="BO155" i="10"/>
  <c r="BO234" i="10"/>
  <c r="BO96" i="10"/>
  <c r="BO193" i="10"/>
  <c r="BI24" i="10"/>
  <c r="BI32" i="10"/>
  <c r="BI165" i="10"/>
  <c r="AV235" i="10"/>
  <c r="BI131" i="10"/>
  <c r="BO209" i="10"/>
  <c r="BI66" i="10"/>
  <c r="BB180" i="10"/>
  <c r="BI41" i="10"/>
  <c r="AV58" i="10"/>
  <c r="BI40" i="10"/>
  <c r="BB169" i="10"/>
  <c r="BB168" i="10"/>
  <c r="AV136" i="10"/>
  <c r="AV195" i="10"/>
  <c r="BB234" i="10"/>
  <c r="BO181" i="10"/>
  <c r="BB38" i="10"/>
  <c r="BN163" i="12"/>
  <c r="BO163" i="12" s="1"/>
  <c r="BN80" i="12"/>
  <c r="BO80" i="12" s="1"/>
  <c r="BY12" i="12"/>
  <c r="BZ12" i="12" s="1"/>
  <c r="CA12" i="12" s="1"/>
  <c r="BY28" i="12"/>
  <c r="BZ28" i="12" s="1"/>
  <c r="CA28" i="12" s="1"/>
  <c r="BN45" i="12"/>
  <c r="BO45" i="12" s="1"/>
  <c r="AH33" i="12"/>
  <c r="V20" i="12"/>
  <c r="BB81" i="12"/>
  <c r="AI24" i="12"/>
  <c r="BO77" i="12"/>
  <c r="V16" i="12"/>
  <c r="AC87" i="12"/>
  <c r="BB105" i="12"/>
  <c r="BB11" i="12"/>
  <c r="AD240" i="12"/>
  <c r="BB59" i="12"/>
  <c r="BB60" i="12"/>
  <c r="CB7" i="12"/>
  <c r="V17" i="12"/>
  <c r="AC47" i="12"/>
  <c r="AC95" i="12"/>
  <c r="BB100" i="12"/>
  <c r="AF143" i="12"/>
  <c r="V143" i="12" s="1"/>
  <c r="V138" i="12"/>
  <c r="BV136" i="12"/>
  <c r="CB163" i="12"/>
  <c r="AH105" i="12"/>
  <c r="BV126" i="12"/>
  <c r="BB98" i="12"/>
  <c r="BV168" i="12"/>
  <c r="BO76" i="12"/>
  <c r="BV129" i="12"/>
  <c r="AF89" i="12"/>
  <c r="AC185" i="12"/>
  <c r="BB83" i="12"/>
  <c r="V171" i="12"/>
  <c r="AC199" i="12"/>
  <c r="V199" i="12" s="1"/>
  <c r="BB136" i="12"/>
  <c r="AI197" i="12"/>
  <c r="BB206" i="12"/>
  <c r="AI186" i="12"/>
  <c r="BB195" i="12"/>
  <c r="AE225" i="12"/>
  <c r="V225" i="12" s="1"/>
  <c r="BB233" i="12"/>
  <c r="AF200" i="12"/>
  <c r="V219" i="12"/>
  <c r="BB235" i="12"/>
  <c r="CB199" i="12"/>
  <c r="BB203" i="12"/>
  <c r="AH208" i="12"/>
  <c r="BK181" i="12"/>
  <c r="BL181" i="12" s="1"/>
  <c r="BM181" i="12" s="1"/>
  <c r="BN181" i="12" s="1"/>
  <c r="BK124" i="12"/>
  <c r="BL124" i="12" s="1"/>
  <c r="BM124" i="12" s="1"/>
  <c r="BN124" i="12" s="1"/>
  <c r="BO124" i="12"/>
  <c r="AF10" i="12"/>
  <c r="AE75" i="12"/>
  <c r="AJ24" i="12"/>
  <c r="V37" i="12"/>
  <c r="P242" i="12"/>
  <c r="BB87" i="12"/>
  <c r="AC27" i="12"/>
  <c r="AC8" i="12"/>
  <c r="V46" i="12"/>
  <c r="BV28" i="12"/>
  <c r="AF14" i="12"/>
  <c r="V14" i="12" s="1"/>
  <c r="AF100" i="12"/>
  <c r="V100" i="12" s="1"/>
  <c r="BV163" i="12"/>
  <c r="AH152" i="12"/>
  <c r="AF98" i="12"/>
  <c r="BV172" i="12"/>
  <c r="AF174" i="12"/>
  <c r="V174" i="12" s="1"/>
  <c r="BB185" i="12"/>
  <c r="V136" i="12"/>
  <c r="BB205" i="12"/>
  <c r="AC233" i="12"/>
  <c r="BV218" i="12"/>
  <c r="BB180" i="12"/>
  <c r="AF235" i="12"/>
  <c r="V235" i="12" s="1"/>
  <c r="AI191" i="12"/>
  <c r="BB153" i="12"/>
  <c r="AC194" i="12"/>
  <c r="V42" i="12"/>
  <c r="AF80" i="12"/>
  <c r="CB157" i="12"/>
  <c r="AF157" i="12"/>
  <c r="V97" i="12"/>
  <c r="BV119" i="12"/>
  <c r="BO159" i="12"/>
  <c r="V233" i="12"/>
  <c r="BO198" i="12"/>
  <c r="AC10" i="12"/>
  <c r="AC39" i="12"/>
  <c r="V39" i="12" s="1"/>
  <c r="BB79" i="12"/>
  <c r="V66" i="12"/>
  <c r="V72" i="12"/>
  <c r="AF13" i="12"/>
  <c r="AE58" i="12"/>
  <c r="AF82" i="12"/>
  <c r="BB84" i="12"/>
  <c r="BB8" i="12"/>
  <c r="AF86" i="12"/>
  <c r="AC24" i="12"/>
  <c r="AF169" i="12"/>
  <c r="AF204" i="12"/>
  <c r="BL159" i="12"/>
  <c r="BM159" i="12" s="1"/>
  <c r="BN159" i="12" s="1"/>
  <c r="AC205" i="12"/>
  <c r="V205" i="12" s="1"/>
  <c r="AF227" i="12"/>
  <c r="AF197" i="12"/>
  <c r="V45" i="12"/>
  <c r="AF79" i="12"/>
  <c r="AF76" i="12"/>
  <c r="AF91" i="12"/>
  <c r="AC33" i="12"/>
  <c r="AC92" i="12"/>
  <c r="BB13" i="12"/>
  <c r="CB24" i="12"/>
  <c r="BB85" i="12"/>
  <c r="AC99" i="12"/>
  <c r="V99" i="12" s="1"/>
  <c r="BB65" i="12"/>
  <c r="BB73" i="12"/>
  <c r="BB77" i="12"/>
  <c r="AF74" i="12"/>
  <c r="AI14" i="12"/>
  <c r="BB101" i="12"/>
  <c r="BB80" i="12"/>
  <c r="BB139" i="12"/>
  <c r="BB155" i="12"/>
  <c r="CB122" i="12"/>
  <c r="AF151" i="12"/>
  <c r="V140" i="12"/>
  <c r="AC141" i="12"/>
  <c r="V141" i="12" s="1"/>
  <c r="AC157" i="12"/>
  <c r="AF123" i="12"/>
  <c r="V231" i="12"/>
  <c r="V213" i="12"/>
  <c r="V159" i="12"/>
  <c r="BB209" i="12"/>
  <c r="BB92" i="12"/>
  <c r="CB36" i="12"/>
  <c r="AF53" i="12"/>
  <c r="AC85" i="12"/>
  <c r="V68" i="12"/>
  <c r="BB137" i="12"/>
  <c r="AC101" i="12"/>
  <c r="BO64" i="12"/>
  <c r="AF117" i="12"/>
  <c r="BB141" i="12"/>
  <c r="BO155" i="12"/>
  <c r="AI180" i="12"/>
  <c r="AC230" i="12"/>
  <c r="V230" i="12" s="1"/>
  <c r="AF209" i="12"/>
  <c r="V92" i="12"/>
  <c r="V85" i="12"/>
  <c r="BB151" i="12"/>
  <c r="AC187" i="12"/>
  <c r="BO74" i="12"/>
  <c r="V164" i="12"/>
  <c r="AC131" i="12"/>
  <c r="BV130" i="12"/>
  <c r="AF207" i="12"/>
  <c r="V207" i="12" s="1"/>
  <c r="BB230" i="12"/>
  <c r="AI20" i="12"/>
  <c r="V87" i="12"/>
  <c r="AF105" i="12"/>
  <c r="AC53" i="12"/>
  <c r="BB68" i="12"/>
  <c r="V150" i="12"/>
  <c r="BV161" i="12"/>
  <c r="BB117" i="12"/>
  <c r="V187" i="12"/>
  <c r="BV99" i="12"/>
  <c r="CB234" i="12"/>
  <c r="BB191" i="12"/>
  <c r="AC203" i="12"/>
  <c r="V203" i="12" s="1"/>
  <c r="BO183" i="12"/>
  <c r="V202" i="12"/>
  <c r="BO98" i="12"/>
  <c r="BN69" i="12"/>
  <c r="BO69" i="12" s="1"/>
  <c r="BY106" i="12"/>
  <c r="BZ106" i="12" s="1"/>
  <c r="CA106" i="12" s="1"/>
  <c r="BN44" i="12"/>
  <c r="BO44" i="12" s="1"/>
  <c r="BO101" i="12"/>
  <c r="BO33" i="12"/>
  <c r="BN51" i="12"/>
  <c r="BO51" i="12" s="1"/>
  <c r="BM47" i="12"/>
  <c r="BN47" i="12" s="1"/>
  <c r="CB35" i="12"/>
  <c r="CB22" i="12"/>
  <c r="BN29" i="12"/>
  <c r="BO29" i="12" s="1"/>
  <c r="BY46" i="12"/>
  <c r="BZ46" i="12" s="1"/>
  <c r="CA46" i="12" s="1"/>
  <c r="BN40" i="12"/>
  <c r="BO40" i="12" s="1"/>
  <c r="BM56" i="12"/>
  <c r="BN56" i="12" s="1"/>
  <c r="BW25" i="12"/>
  <c r="S25" i="12"/>
  <c r="BQ25" i="12"/>
  <c r="BR25" i="12" s="1"/>
  <c r="BS25" i="12" s="1"/>
  <c r="BT25" i="12" s="1"/>
  <c r="BU25" i="12" s="1"/>
  <c r="AH25" i="12"/>
  <c r="BR47" i="12"/>
  <c r="BS47" i="12" s="1"/>
  <c r="BT47" i="12" s="1"/>
  <c r="BU47" i="12" s="1"/>
  <c r="BE53" i="12"/>
  <c r="AI53" i="12"/>
  <c r="BR44" i="12"/>
  <c r="BS44" i="12" s="1"/>
  <c r="BT44" i="12" s="1"/>
  <c r="BU44" i="12" s="1"/>
  <c r="BV44" i="12" s="1"/>
  <c r="BE54" i="12"/>
  <c r="AI54" i="12"/>
  <c r="BE71" i="12"/>
  <c r="BR97" i="12"/>
  <c r="BS97" i="12" s="1"/>
  <c r="BT97" i="12" s="1"/>
  <c r="BU97" i="12" s="1"/>
  <c r="AI97" i="12"/>
  <c r="BR124" i="12"/>
  <c r="AI124" i="12"/>
  <c r="BW67" i="12"/>
  <c r="S67" i="12"/>
  <c r="BQ67" i="12"/>
  <c r="V35" i="12"/>
  <c r="BX72" i="12"/>
  <c r="BY72" i="12" s="1"/>
  <c r="BZ72" i="12" s="1"/>
  <c r="CA72" i="12" s="1"/>
  <c r="BX91" i="12"/>
  <c r="BY91" i="12" s="1"/>
  <c r="BZ91" i="12" s="1"/>
  <c r="CA91" i="12" s="1"/>
  <c r="BX102" i="12"/>
  <c r="BY102" i="12" s="1"/>
  <c r="BZ102" i="12" s="1"/>
  <c r="CA102" i="12" s="1"/>
  <c r="BR115" i="12"/>
  <c r="BS115" i="12" s="1"/>
  <c r="BT115" i="12" s="1"/>
  <c r="BU115" i="12" s="1"/>
  <c r="BX109" i="12"/>
  <c r="BY109" i="12" s="1"/>
  <c r="BZ109" i="12" s="1"/>
  <c r="CA109" i="12" s="1"/>
  <c r="BB22" i="12"/>
  <c r="BO38" i="12"/>
  <c r="BV62" i="12"/>
  <c r="BB78" i="12"/>
  <c r="BR88" i="12"/>
  <c r="BS88" i="12" s="1"/>
  <c r="BT88" i="12" s="1"/>
  <c r="BU88" i="12" s="1"/>
  <c r="AI88" i="12"/>
  <c r="CB51" i="12"/>
  <c r="BW65" i="12"/>
  <c r="BX65" i="12" s="1"/>
  <c r="BY65" i="12" s="1"/>
  <c r="BZ65" i="12" s="1"/>
  <c r="CA65" i="12" s="1"/>
  <c r="S65" i="12"/>
  <c r="BQ65" i="12"/>
  <c r="BX64" i="12"/>
  <c r="BY64" i="12" s="1"/>
  <c r="BZ64" i="12" s="1"/>
  <c r="CA64" i="12" s="1"/>
  <c r="BW73" i="12"/>
  <c r="BX73" i="12" s="1"/>
  <c r="BY73" i="12" s="1"/>
  <c r="BZ73" i="12" s="1"/>
  <c r="CA73" i="12" s="1"/>
  <c r="S73" i="12"/>
  <c r="BQ73" i="12"/>
  <c r="AH86" i="12"/>
  <c r="BE77" i="12"/>
  <c r="BD240" i="12"/>
  <c r="BE6" i="12"/>
  <c r="BX45" i="12"/>
  <c r="BY45" i="12" s="1"/>
  <c r="BZ45" i="12" s="1"/>
  <c r="CA45" i="12" s="1"/>
  <c r="BE82" i="12"/>
  <c r="AI82" i="12"/>
  <c r="BF78" i="12"/>
  <c r="BE103" i="12"/>
  <c r="BH116" i="12"/>
  <c r="BI116" i="12" s="1"/>
  <c r="AL136" i="12"/>
  <c r="BH136" i="12"/>
  <c r="AM136" i="12" s="1"/>
  <c r="BX14" i="12"/>
  <c r="BY14" i="12" s="1"/>
  <c r="BZ14" i="12" s="1"/>
  <c r="CA14" i="12" s="1"/>
  <c r="BO39" i="12"/>
  <c r="BX68" i="12"/>
  <c r="BY68" i="12" s="1"/>
  <c r="BZ68" i="12" s="1"/>
  <c r="CA68" i="12" s="1"/>
  <c r="BK36" i="12"/>
  <c r="BL36" i="12" s="1"/>
  <c r="BM36" i="12" s="1"/>
  <c r="BN36" i="12" s="1"/>
  <c r="BO36" i="12" s="1"/>
  <c r="CB127" i="12"/>
  <c r="CB116" i="12"/>
  <c r="BB134" i="12"/>
  <c r="AC134" i="12"/>
  <c r="V80" i="12"/>
  <c r="BR98" i="12"/>
  <c r="BS98" i="12" s="1"/>
  <c r="BT98" i="12" s="1"/>
  <c r="BU98" i="12" s="1"/>
  <c r="AI98" i="12"/>
  <c r="BX135" i="12"/>
  <c r="BY135" i="12" s="1"/>
  <c r="BZ135" i="12" s="1"/>
  <c r="CA135" i="12" s="1"/>
  <c r="CB135" i="12"/>
  <c r="BL143" i="12"/>
  <c r="BM143" i="12" s="1"/>
  <c r="BN143" i="12" s="1"/>
  <c r="AC126" i="12"/>
  <c r="BB126" i="12"/>
  <c r="AF126" i="12"/>
  <c r="BX164" i="12"/>
  <c r="BY164" i="12" s="1"/>
  <c r="BZ164" i="12" s="1"/>
  <c r="CA164" i="12" s="1"/>
  <c r="BF96" i="12"/>
  <c r="BG108" i="12"/>
  <c r="BK123" i="12"/>
  <c r="BL123" i="12" s="1"/>
  <c r="BM123" i="12" s="1"/>
  <c r="BN123" i="12" s="1"/>
  <c r="BO123" i="12" s="1"/>
  <c r="BB152" i="12"/>
  <c r="AC152" i="12"/>
  <c r="BE163" i="12"/>
  <c r="AI163" i="12"/>
  <c r="BO126" i="12"/>
  <c r="BF85" i="12"/>
  <c r="BX124" i="12"/>
  <c r="BY124" i="12" s="1"/>
  <c r="BZ124" i="12" s="1"/>
  <c r="CA124" i="12" s="1"/>
  <c r="S103" i="12"/>
  <c r="BQ103" i="12"/>
  <c r="BR103" i="12" s="1"/>
  <c r="BS103" i="12" s="1"/>
  <c r="BT103" i="12" s="1"/>
  <c r="BU103" i="12" s="1"/>
  <c r="BW103" i="12"/>
  <c r="BW21" i="12"/>
  <c r="BX21" i="12" s="1"/>
  <c r="S21" i="12"/>
  <c r="BQ21" i="12"/>
  <c r="AH21" i="12"/>
  <c r="BE38" i="12"/>
  <c r="AI38" i="12"/>
  <c r="BX67" i="12"/>
  <c r="BY67" i="12" s="1"/>
  <c r="V21" i="12"/>
  <c r="BX43" i="12"/>
  <c r="BY43" i="12" s="1"/>
  <c r="BZ43" i="12" s="1"/>
  <c r="CA43" i="12" s="1"/>
  <c r="BR72" i="12"/>
  <c r="BS72" i="12" s="1"/>
  <c r="BT72" i="12" s="1"/>
  <c r="BU72" i="12" s="1"/>
  <c r="AI72" i="12"/>
  <c r="BR91" i="12"/>
  <c r="AI18" i="12"/>
  <c r="AF28" i="12"/>
  <c r="BO25" i="12"/>
  <c r="BE51" i="12"/>
  <c r="AI51" i="12"/>
  <c r="CB78" i="12"/>
  <c r="AH11" i="12"/>
  <c r="BR38" i="12"/>
  <c r="BS38" i="12" s="1"/>
  <c r="BT38" i="12" s="1"/>
  <c r="BU38" i="12" s="1"/>
  <c r="BK52" i="12"/>
  <c r="BL52" i="12" s="1"/>
  <c r="BM52" i="12" s="1"/>
  <c r="BN52" i="12" s="1"/>
  <c r="BO52" i="12"/>
  <c r="BX70" i="12"/>
  <c r="BY70" i="12" s="1"/>
  <c r="BZ70" i="12" s="1"/>
  <c r="CA70" i="12" s="1"/>
  <c r="V62" i="12"/>
  <c r="BK65" i="12"/>
  <c r="BL65" i="12" s="1"/>
  <c r="BM65" i="12" s="1"/>
  <c r="BN65" i="12" s="1"/>
  <c r="BO65" i="12"/>
  <c r="BG91" i="12"/>
  <c r="BE7" i="12"/>
  <c r="AI7" i="12"/>
  <c r="V8" i="12"/>
  <c r="AC18" i="12"/>
  <c r="BE39" i="12"/>
  <c r="AI39" i="12"/>
  <c r="BQ83" i="12"/>
  <c r="BW83" i="12"/>
  <c r="S83" i="12"/>
  <c r="AE83" i="12"/>
  <c r="AC86" i="12"/>
  <c r="BX13" i="12"/>
  <c r="BY13" i="12" s="1"/>
  <c r="BZ13" i="12" s="1"/>
  <c r="CA13" i="12" s="1"/>
  <c r="BB30" i="12"/>
  <c r="BR45" i="12"/>
  <c r="BS45" i="12" s="1"/>
  <c r="BT45" i="12" s="1"/>
  <c r="BU45" i="12" s="1"/>
  <c r="BE61" i="12"/>
  <c r="CB62" i="12"/>
  <c r="AC64" i="12"/>
  <c r="V64" i="12" s="1"/>
  <c r="BE105" i="12"/>
  <c r="BW128" i="12"/>
  <c r="BQ128" i="12"/>
  <c r="S128" i="12"/>
  <c r="AH128" i="12"/>
  <c r="AF149" i="12"/>
  <c r="BR68" i="12"/>
  <c r="BS68" i="12" s="1"/>
  <c r="BT68" i="12" s="1"/>
  <c r="BU68" i="12" s="1"/>
  <c r="BV68" i="12" s="1"/>
  <c r="AI68" i="12"/>
  <c r="AI64" i="12"/>
  <c r="AF71" i="12"/>
  <c r="V71" i="12" s="1"/>
  <c r="BB71" i="12"/>
  <c r="CB40" i="12"/>
  <c r="BX97" i="12"/>
  <c r="BY97" i="12" s="1"/>
  <c r="BZ97" i="12" s="1"/>
  <c r="CA97" i="12" s="1"/>
  <c r="CB97" i="12" s="1"/>
  <c r="BR127" i="12"/>
  <c r="BS127" i="12" s="1"/>
  <c r="BT127" i="12" s="1"/>
  <c r="BU127" i="12" s="1"/>
  <c r="BI94" i="12"/>
  <c r="BR116" i="12"/>
  <c r="BK138" i="12"/>
  <c r="BL138" i="12" s="1"/>
  <c r="BM138" i="12" s="1"/>
  <c r="BN138" i="12" s="1"/>
  <c r="CB96" i="12"/>
  <c r="BR135" i="12"/>
  <c r="BS135" i="12" s="1"/>
  <c r="BT135" i="12" s="1"/>
  <c r="BU135" i="12" s="1"/>
  <c r="BV135" i="12"/>
  <c r="CB134" i="12"/>
  <c r="AF133" i="12"/>
  <c r="V133" i="12" s="1"/>
  <c r="BR159" i="12"/>
  <c r="BS159" i="12" s="1"/>
  <c r="BT159" i="12" s="1"/>
  <c r="BU159" i="12" s="1"/>
  <c r="BR164" i="12"/>
  <c r="BS164" i="12" s="1"/>
  <c r="BT164" i="12" s="1"/>
  <c r="BU164" i="12" s="1"/>
  <c r="AI164" i="12"/>
  <c r="BE177" i="12"/>
  <c r="BO84" i="12"/>
  <c r="BR138" i="12"/>
  <c r="BS138" i="12" s="1"/>
  <c r="BT138" i="12" s="1"/>
  <c r="BU138" i="12" s="1"/>
  <c r="CA180" i="12"/>
  <c r="CB180" i="12" s="1"/>
  <c r="BM225" i="12"/>
  <c r="BN225" i="12" s="1"/>
  <c r="BO225" i="12"/>
  <c r="BO8" i="12"/>
  <c r="BW23" i="12"/>
  <c r="BX23" i="12" s="1"/>
  <c r="BY23" i="12" s="1"/>
  <c r="BZ23" i="12" s="1"/>
  <c r="CA23" i="12" s="1"/>
  <c r="S23" i="12"/>
  <c r="BQ23" i="12"/>
  <c r="BB39" i="12"/>
  <c r="BK53" i="12"/>
  <c r="BL53" i="12" s="1"/>
  <c r="BM53" i="12" s="1"/>
  <c r="BN53" i="12" s="1"/>
  <c r="BE46" i="12"/>
  <c r="AI46" i="12"/>
  <c r="BE75" i="12"/>
  <c r="V32" i="12"/>
  <c r="AC90" i="12"/>
  <c r="AC19" i="12"/>
  <c r="BR43" i="12"/>
  <c r="BS43" i="12" s="1"/>
  <c r="BT43" i="12" s="1"/>
  <c r="BU43" i="12" s="1"/>
  <c r="BO58" i="12"/>
  <c r="BB58" i="12"/>
  <c r="BO88" i="12"/>
  <c r="BX115" i="12"/>
  <c r="BY115" i="12" s="1"/>
  <c r="BZ115" i="12" s="1"/>
  <c r="CA115" i="12" s="1"/>
  <c r="BR35" i="12"/>
  <c r="BS35" i="12" s="1"/>
  <c r="BT35" i="12" s="1"/>
  <c r="BU35" i="12" s="1"/>
  <c r="BF18" i="12"/>
  <c r="BV39" i="12"/>
  <c r="BO30" i="12"/>
  <c r="BK59" i="12"/>
  <c r="BL59" i="12" s="1"/>
  <c r="BM59" i="12" s="1"/>
  <c r="BN59" i="12" s="1"/>
  <c r="BR78" i="12"/>
  <c r="BS78" i="12" s="1"/>
  <c r="BT78" i="12" s="1"/>
  <c r="BU78" i="12" s="1"/>
  <c r="AI78" i="12"/>
  <c r="BQ11" i="12"/>
  <c r="S11" i="12"/>
  <c r="BW11" i="12"/>
  <c r="BX11" i="12" s="1"/>
  <c r="BY11" i="12" s="1"/>
  <c r="BZ11" i="12" s="1"/>
  <c r="CA11" i="12" s="1"/>
  <c r="CB30" i="12"/>
  <c r="AE29" i="12"/>
  <c r="BX74" i="12"/>
  <c r="BY74" i="12" s="1"/>
  <c r="BZ74" i="12" s="1"/>
  <c r="CA74" i="12" s="1"/>
  <c r="BE52" i="12"/>
  <c r="AI52" i="12"/>
  <c r="BR70" i="12"/>
  <c r="BS70" i="12" s="1"/>
  <c r="BT70" i="12" s="1"/>
  <c r="BU70" i="12" s="1"/>
  <c r="AI70" i="12"/>
  <c r="BE65" i="12"/>
  <c r="AI65" i="12"/>
  <c r="BK7" i="12"/>
  <c r="BL7" i="12" s="1"/>
  <c r="BM7" i="12" s="1"/>
  <c r="BN7" i="12" s="1"/>
  <c r="BB6" i="12"/>
  <c r="BV24" i="12"/>
  <c r="BF12" i="12"/>
  <c r="BB18" i="12"/>
  <c r="AC61" i="12"/>
  <c r="AC55" i="12"/>
  <c r="V55" i="12" s="1"/>
  <c r="P240" i="12"/>
  <c r="BB64" i="12"/>
  <c r="BL83" i="12"/>
  <c r="BK82" i="12"/>
  <c r="BL82" i="12" s="1"/>
  <c r="BM82" i="12" s="1"/>
  <c r="BN82" i="12" s="1"/>
  <c r="BK105" i="12"/>
  <c r="BL105" i="12" s="1"/>
  <c r="BM105" i="12" s="1"/>
  <c r="BN105" i="12" s="1"/>
  <c r="AC149" i="12"/>
  <c r="BQ150" i="12"/>
  <c r="BW150" i="12"/>
  <c r="BX150" i="12" s="1"/>
  <c r="BY150" i="12" s="1"/>
  <c r="BZ150" i="12" s="1"/>
  <c r="CA150" i="12" s="1"/>
  <c r="S150" i="12"/>
  <c r="BX15" i="12"/>
  <c r="BY15" i="12" s="1"/>
  <c r="BZ15" i="12" s="1"/>
  <c r="CA15" i="12" s="1"/>
  <c r="BX32" i="12"/>
  <c r="BY32" i="12" s="1"/>
  <c r="BZ32" i="12" s="1"/>
  <c r="CA32" i="12" s="1"/>
  <c r="BR37" i="12"/>
  <c r="BS37" i="12" s="1"/>
  <c r="BT37" i="12" s="1"/>
  <c r="BU37" i="12" s="1"/>
  <c r="BO32" i="12"/>
  <c r="BE43" i="12"/>
  <c r="AI43" i="12"/>
  <c r="BX66" i="12"/>
  <c r="BY66" i="12" s="1"/>
  <c r="BZ66" i="12" s="1"/>
  <c r="CA66" i="12" s="1"/>
  <c r="CA85" i="12"/>
  <c r="CB85" i="12" s="1"/>
  <c r="BF64" i="12"/>
  <c r="AJ64" i="12"/>
  <c r="CB10" i="12"/>
  <c r="BV111" i="12"/>
  <c r="AJ99" i="12"/>
  <c r="BF99" i="12"/>
  <c r="BE122" i="12"/>
  <c r="AI122" i="12"/>
  <c r="BX159" i="12"/>
  <c r="BY159" i="12" s="1"/>
  <c r="BZ159" i="12" s="1"/>
  <c r="CA159" i="12" s="1"/>
  <c r="CB38" i="12"/>
  <c r="BZ119" i="12"/>
  <c r="CA119" i="12" s="1"/>
  <c r="BO135" i="12"/>
  <c r="CA191" i="12"/>
  <c r="CB191" i="12" s="1"/>
  <c r="AH23" i="12"/>
  <c r="BO67" i="12"/>
  <c r="AE90" i="12"/>
  <c r="AC76" i="12"/>
  <c r="V76" i="12" s="1"/>
  <c r="BR101" i="12"/>
  <c r="BS101" i="12" s="1"/>
  <c r="BT101" i="12" s="1"/>
  <c r="BU101" i="12" s="1"/>
  <c r="BV101" i="12"/>
  <c r="BE79" i="12"/>
  <c r="AC81" i="12"/>
  <c r="V81" i="12" s="1"/>
  <c r="AC91" i="12"/>
  <c r="V91" i="12" s="1"/>
  <c r="BR106" i="12"/>
  <c r="AI106" i="12"/>
  <c r="BB23" i="12"/>
  <c r="BE29" i="12"/>
  <c r="AJ62" i="12"/>
  <c r="BB90" i="12"/>
  <c r="BB19" i="12"/>
  <c r="BX57" i="12"/>
  <c r="BY57" i="12" s="1"/>
  <c r="BZ57" i="12" s="1"/>
  <c r="CA57" i="12" s="1"/>
  <c r="BE34" i="12"/>
  <c r="AI34" i="12"/>
  <c r="AC58" i="12"/>
  <c r="V58" i="12" s="1"/>
  <c r="BR94" i="12"/>
  <c r="BS94" i="12" s="1"/>
  <c r="BT94" i="12" s="1"/>
  <c r="BU94" i="12" s="1"/>
  <c r="AI94" i="12"/>
  <c r="AC28" i="12"/>
  <c r="BQ58" i="12"/>
  <c r="BW58" i="12"/>
  <c r="S58" i="12"/>
  <c r="AE60" i="12"/>
  <c r="V60" i="12" s="1"/>
  <c r="BE59" i="12"/>
  <c r="AI59" i="12"/>
  <c r="AE69" i="12"/>
  <c r="AC82" i="12"/>
  <c r="V82" i="12" s="1"/>
  <c r="CB34" i="12"/>
  <c r="BL14" i="12"/>
  <c r="BM14" i="12" s="1"/>
  <c r="BN14" i="12" s="1"/>
  <c r="CB39" i="12"/>
  <c r="BO48" i="12"/>
  <c r="BX52" i="12"/>
  <c r="BY52" i="12" s="1"/>
  <c r="BZ52" i="12" s="1"/>
  <c r="CA52" i="12" s="1"/>
  <c r="AF84" i="12"/>
  <c r="BR74" i="12"/>
  <c r="BS74" i="12" s="1"/>
  <c r="BT74" i="12" s="1"/>
  <c r="BU74" i="12" s="1"/>
  <c r="AI74" i="12"/>
  <c r="BE44" i="12"/>
  <c r="AI44" i="12"/>
  <c r="AE77" i="12"/>
  <c r="V77" i="12" s="1"/>
  <c r="AE86" i="12"/>
  <c r="BO86" i="12"/>
  <c r="BR12" i="12"/>
  <c r="BS12" i="12" s="1"/>
  <c r="BT12" i="12" s="1"/>
  <c r="BU12" i="12" s="1"/>
  <c r="AI12" i="12"/>
  <c r="BB61" i="12"/>
  <c r="BB55" i="12"/>
  <c r="V74" i="12"/>
  <c r="AF9" i="12"/>
  <c r="BW31" i="12"/>
  <c r="BX31" i="12" s="1"/>
  <c r="BY31" i="12" s="1"/>
  <c r="BZ31" i="12" s="1"/>
  <c r="CA31" i="12" s="1"/>
  <c r="S31" i="12"/>
  <c r="BQ31" i="12"/>
  <c r="BR31" i="12" s="1"/>
  <c r="BS31" i="12" s="1"/>
  <c r="BT31" i="12" s="1"/>
  <c r="BU31" i="12" s="1"/>
  <c r="BI13" i="12"/>
  <c r="BO15" i="12"/>
  <c r="BQ61" i="12"/>
  <c r="BW61" i="12"/>
  <c r="S61" i="12"/>
  <c r="AE61" i="12"/>
  <c r="BE49" i="12"/>
  <c r="AI49" i="12"/>
  <c r="BX48" i="12"/>
  <c r="BY48" i="12" s="1"/>
  <c r="BZ48" i="12" s="1"/>
  <c r="CA48" i="12" s="1"/>
  <c r="BW89" i="12"/>
  <c r="BX89" i="12" s="1"/>
  <c r="BQ89" i="12"/>
  <c r="S89" i="12"/>
  <c r="AH89" i="12"/>
  <c r="BG87" i="12"/>
  <c r="CB16" i="12"/>
  <c r="BR32" i="12"/>
  <c r="BS32" i="12" s="1"/>
  <c r="BT32" i="12" s="1"/>
  <c r="BU32" i="12" s="1"/>
  <c r="BX49" i="12"/>
  <c r="BY49" i="12" s="1"/>
  <c r="BZ49" i="12" s="1"/>
  <c r="CA49" i="12" s="1"/>
  <c r="BI90" i="12"/>
  <c r="BE111" i="12"/>
  <c r="AI111" i="12"/>
  <c r="BK119" i="12"/>
  <c r="BL119" i="12" s="1"/>
  <c r="BM119" i="12" s="1"/>
  <c r="BN119" i="12" s="1"/>
  <c r="BR143" i="12"/>
  <c r="BS143" i="12" s="1"/>
  <c r="BT143" i="12" s="1"/>
  <c r="BU143" i="12" s="1"/>
  <c r="BE146" i="12"/>
  <c r="AI146" i="12"/>
  <c r="BE138" i="12"/>
  <c r="AI138" i="12"/>
  <c r="BE109" i="12"/>
  <c r="AI109" i="12"/>
  <c r="BR122" i="12"/>
  <c r="BS122" i="12" s="1"/>
  <c r="BT122" i="12" s="1"/>
  <c r="BU122" i="12" s="1"/>
  <c r="BE144" i="12"/>
  <c r="AI144" i="12"/>
  <c r="AC192" i="12"/>
  <c r="AF192" i="12"/>
  <c r="CB138" i="12"/>
  <c r="BO142" i="12"/>
  <c r="BL131" i="12"/>
  <c r="BM131" i="12" s="1"/>
  <c r="BN131" i="12" s="1"/>
  <c r="BY168" i="12"/>
  <c r="BZ168" i="12" s="1"/>
  <c r="CA168" i="12" s="1"/>
  <c r="CB238" i="12"/>
  <c r="BQ33" i="12"/>
  <c r="AI33" i="12" s="1"/>
  <c r="S33" i="12"/>
  <c r="BW33" i="12"/>
  <c r="BW75" i="12"/>
  <c r="S75" i="12"/>
  <c r="BQ75" i="12"/>
  <c r="BK79" i="12"/>
  <c r="BL79" i="12" s="1"/>
  <c r="BM79" i="12" s="1"/>
  <c r="BN79" i="12" s="1"/>
  <c r="AE103" i="12"/>
  <c r="BW19" i="12"/>
  <c r="S19" i="12"/>
  <c r="BQ19" i="12"/>
  <c r="AH19" i="12"/>
  <c r="V19" i="12" s="1"/>
  <c r="BE33" i="12"/>
  <c r="BE37" i="12"/>
  <c r="AI37" i="12"/>
  <c r="BG62" i="12"/>
  <c r="AK62" i="12"/>
  <c r="BQ81" i="12"/>
  <c r="BW81" i="12"/>
  <c r="BX81" i="12" s="1"/>
  <c r="BY81" i="12" s="1"/>
  <c r="S81" i="12"/>
  <c r="AE67" i="12"/>
  <c r="BG10" i="12"/>
  <c r="BW27" i="12"/>
  <c r="S27" i="12"/>
  <c r="BQ27" i="12"/>
  <c r="BR27" i="12" s="1"/>
  <c r="BS27" i="12" s="1"/>
  <c r="BT27" i="12" s="1"/>
  <c r="BU27" i="12" s="1"/>
  <c r="AH27" i="12"/>
  <c r="V27" i="12" s="1"/>
  <c r="BR57" i="12"/>
  <c r="BS57" i="12" s="1"/>
  <c r="BT57" i="12" s="1"/>
  <c r="BU57" i="12" s="1"/>
  <c r="BV57" i="12"/>
  <c r="BX55" i="12"/>
  <c r="BY55" i="12" s="1"/>
  <c r="BZ55" i="12" s="1"/>
  <c r="CA55" i="12" s="1"/>
  <c r="BX80" i="12"/>
  <c r="BY80" i="12" s="1"/>
  <c r="BZ80" i="12" s="1"/>
  <c r="CA80" i="12" s="1"/>
  <c r="BI11" i="12"/>
  <c r="BP240" i="12"/>
  <c r="BQ6" i="12"/>
  <c r="BW6" i="12"/>
  <c r="S6" i="12"/>
  <c r="BR41" i="12"/>
  <c r="BS41" i="12" s="1"/>
  <c r="BT41" i="12" s="1"/>
  <c r="BU41" i="12" s="1"/>
  <c r="AE65" i="12"/>
  <c r="BR52" i="12"/>
  <c r="BS52" i="12" s="1"/>
  <c r="BT52" i="12" s="1"/>
  <c r="BU52" i="12" s="1"/>
  <c r="AE73" i="12"/>
  <c r="BE69" i="12"/>
  <c r="BF74" i="12"/>
  <c r="AP240" i="12"/>
  <c r="AF6" i="12"/>
  <c r="BV36" i="12"/>
  <c r="BO31" i="12"/>
  <c r="BB9" i="12"/>
  <c r="CB18" i="12"/>
  <c r="AF24" i="12"/>
  <c r="V24" i="12" s="1"/>
  <c r="BX61" i="12"/>
  <c r="BY61" i="12" s="1"/>
  <c r="BZ61" i="12" s="1"/>
  <c r="CA61" i="12" s="1"/>
  <c r="BR48" i="12"/>
  <c r="BS48" i="12" s="1"/>
  <c r="BT48" i="12" s="1"/>
  <c r="BU48" i="12" s="1"/>
  <c r="AI91" i="12"/>
  <c r="BE125" i="12"/>
  <c r="BX131" i="12"/>
  <c r="BY131" i="12" s="1"/>
  <c r="BZ131" i="12" s="1"/>
  <c r="CA131" i="12" s="1"/>
  <c r="V137" i="12"/>
  <c r="BQ9" i="12"/>
  <c r="BW9" i="12"/>
  <c r="BX9" i="12" s="1"/>
  <c r="BY9" i="12" s="1"/>
  <c r="S9" i="12"/>
  <c r="AE9" i="12"/>
  <c r="BG22" i="12"/>
  <c r="BX37" i="12"/>
  <c r="BY37" i="12" s="1"/>
  <c r="BZ37" i="12" s="1"/>
  <c r="CA37" i="12" s="1"/>
  <c r="CB53" i="12"/>
  <c r="BX53" i="12"/>
  <c r="BY53" i="12" s="1"/>
  <c r="BZ53" i="12" s="1"/>
  <c r="CA53" i="12" s="1"/>
  <c r="BR49" i="12"/>
  <c r="BS49" i="12" s="1"/>
  <c r="BT49" i="12" s="1"/>
  <c r="BU49" i="12" s="1"/>
  <c r="BE57" i="12"/>
  <c r="AI57" i="12"/>
  <c r="CB56" i="12"/>
  <c r="BR148" i="12"/>
  <c r="BS148" i="12" s="1"/>
  <c r="BT148" i="12" s="1"/>
  <c r="BU148" i="12" s="1"/>
  <c r="BV148" i="12"/>
  <c r="BK111" i="12"/>
  <c r="BL111" i="12" s="1"/>
  <c r="BM111" i="12" s="1"/>
  <c r="BN111" i="12" s="1"/>
  <c r="BO111" i="12" s="1"/>
  <c r="AF113" i="12"/>
  <c r="AF127" i="12"/>
  <c r="CB156" i="12"/>
  <c r="BY141" i="12"/>
  <c r="BZ141" i="12" s="1"/>
  <c r="CA141" i="12" s="1"/>
  <c r="V139" i="12"/>
  <c r="BX165" i="12"/>
  <c r="BY165" i="12" s="1"/>
  <c r="BZ165" i="12" s="1"/>
  <c r="CA165" i="12" s="1"/>
  <c r="CA186" i="12"/>
  <c r="CB186" i="12" s="1"/>
  <c r="BO68" i="12"/>
  <c r="AF109" i="12"/>
  <c r="AF125" i="12"/>
  <c r="AC125" i="12"/>
  <c r="BE145" i="12"/>
  <c r="AI145" i="12"/>
  <c r="BL100" i="12"/>
  <c r="BM100" i="12" s="1"/>
  <c r="BN100" i="12" s="1"/>
  <c r="BL121" i="12"/>
  <c r="BM121" i="12" s="1"/>
  <c r="BN121" i="12" s="1"/>
  <c r="BL169" i="12"/>
  <c r="BM169" i="12" s="1"/>
  <c r="BN169" i="12" s="1"/>
  <c r="BL102" i="12"/>
  <c r="BM102" i="12" s="1"/>
  <c r="BN102" i="12" s="1"/>
  <c r="BM231" i="12"/>
  <c r="BN231" i="12" s="1"/>
  <c r="BO231" i="12"/>
  <c r="BO208" i="12"/>
  <c r="BE35" i="12"/>
  <c r="AI35" i="12"/>
  <c r="BK42" i="12"/>
  <c r="BL42" i="12" s="1"/>
  <c r="BM42" i="12" s="1"/>
  <c r="BN42" i="12" s="1"/>
  <c r="BV103" i="12"/>
  <c r="BI23" i="12"/>
  <c r="AC75" i="12"/>
  <c r="V75" i="12" s="1"/>
  <c r="BX63" i="12"/>
  <c r="BY63" i="12" s="1"/>
  <c r="BZ63" i="12" s="1"/>
  <c r="CA63" i="12" s="1"/>
  <c r="BR55" i="12"/>
  <c r="BS55" i="12" s="1"/>
  <c r="BT55" i="12" s="1"/>
  <c r="BU55" i="12" s="1"/>
  <c r="CB42" i="12"/>
  <c r="BK63" i="12"/>
  <c r="BL63" i="12" s="1"/>
  <c r="BM63" i="12" s="1"/>
  <c r="BN63" i="12" s="1"/>
  <c r="BX94" i="12"/>
  <c r="BY94" i="12" s="1"/>
  <c r="BZ94" i="12" s="1"/>
  <c r="CA94" i="12" s="1"/>
  <c r="BV97" i="12"/>
  <c r="V105" i="12"/>
  <c r="V7" i="12"/>
  <c r="BV30" i="12"/>
  <c r="BE8" i="12"/>
  <c r="AI8" i="12"/>
  <c r="AF22" i="12"/>
  <c r="V22" i="12" s="1"/>
  <c r="AI32" i="12"/>
  <c r="BE32" i="12"/>
  <c r="V59" i="12"/>
  <c r="AF78" i="12"/>
  <c r="V78" i="12" s="1"/>
  <c r="V15" i="12"/>
  <c r="BR16" i="12"/>
  <c r="BS16" i="12" s="1"/>
  <c r="BT16" i="12" s="1"/>
  <c r="BU16" i="12" s="1"/>
  <c r="AI16" i="12"/>
  <c r="BW29" i="12"/>
  <c r="BX29" i="12" s="1"/>
  <c r="S29" i="12"/>
  <c r="BQ29" i="12"/>
  <c r="BR29" i="12" s="1"/>
  <c r="BS29" i="12" s="1"/>
  <c r="BT29" i="12" s="1"/>
  <c r="BU29" i="12" s="1"/>
  <c r="AH29" i="12"/>
  <c r="BE56" i="12"/>
  <c r="AI56" i="12"/>
  <c r="BQ86" i="12"/>
  <c r="S86" i="12"/>
  <c r="BW86" i="12"/>
  <c r="BX86" i="12" s="1"/>
  <c r="BY86" i="12" s="1"/>
  <c r="BZ86" i="12" s="1"/>
  <c r="CA86" i="12" s="1"/>
  <c r="BK73" i="12"/>
  <c r="BL73" i="12" s="1"/>
  <c r="BM73" i="12" s="1"/>
  <c r="BN73" i="12" s="1"/>
  <c r="AC29" i="12"/>
  <c r="BG28" i="12"/>
  <c r="AK28" i="12"/>
  <c r="BE31" i="12"/>
  <c r="AI31" i="12"/>
  <c r="BE55" i="12"/>
  <c r="AI55" i="12"/>
  <c r="BQ84" i="12"/>
  <c r="BW84" i="12"/>
  <c r="BX84" i="12" s="1"/>
  <c r="BY84" i="12" s="1"/>
  <c r="BZ84" i="12" s="1"/>
  <c r="CA84" i="12" s="1"/>
  <c r="S84" i="12"/>
  <c r="AE84" i="12"/>
  <c r="BX59" i="12"/>
  <c r="BY59" i="12" s="1"/>
  <c r="BZ59" i="12" s="1"/>
  <c r="CA59" i="12" s="1"/>
  <c r="BX82" i="12"/>
  <c r="BY82" i="12" s="1"/>
  <c r="BZ82" i="12" s="1"/>
  <c r="CA82" i="12" s="1"/>
  <c r="BL90" i="12"/>
  <c r="BE80" i="12"/>
  <c r="AI80" i="12"/>
  <c r="AF94" i="12"/>
  <c r="V94" i="12" s="1"/>
  <c r="BB94" i="12"/>
  <c r="BR131" i="12"/>
  <c r="BS131" i="12" s="1"/>
  <c r="BT131" i="12" s="1"/>
  <c r="BU131" i="12" s="1"/>
  <c r="BR53" i="12"/>
  <c r="BS53" i="12" s="1"/>
  <c r="BT53" i="12" s="1"/>
  <c r="BU53" i="12" s="1"/>
  <c r="BO46" i="12"/>
  <c r="BR54" i="12"/>
  <c r="BS54" i="12" s="1"/>
  <c r="BT54" i="12" s="1"/>
  <c r="BU54" i="12" s="1"/>
  <c r="BX76" i="12"/>
  <c r="BY76" i="12" s="1"/>
  <c r="BZ76" i="12" s="1"/>
  <c r="CA76" i="12" s="1"/>
  <c r="BO57" i="12"/>
  <c r="BQ79" i="12"/>
  <c r="BR79" i="12" s="1"/>
  <c r="BS79" i="12" s="1"/>
  <c r="BT79" i="12" s="1"/>
  <c r="BU79" i="12" s="1"/>
  <c r="S79" i="12"/>
  <c r="BW79" i="12"/>
  <c r="BX79" i="12" s="1"/>
  <c r="V70" i="12"/>
  <c r="BR156" i="12"/>
  <c r="AI156" i="12"/>
  <c r="BX101" i="12"/>
  <c r="BY101" i="12" s="1"/>
  <c r="BZ101" i="12" s="1"/>
  <c r="CA101" i="12" s="1"/>
  <c r="BK109" i="12"/>
  <c r="BL109" i="12" s="1"/>
  <c r="BM109" i="12" s="1"/>
  <c r="BN109" i="12" s="1"/>
  <c r="BO109" i="12" s="1"/>
  <c r="BF150" i="12"/>
  <c r="BR165" i="12"/>
  <c r="BS165" i="12" s="1"/>
  <c r="BT165" i="12" s="1"/>
  <c r="BU165" i="12" s="1"/>
  <c r="CB126" i="12"/>
  <c r="BL139" i="12"/>
  <c r="BM139" i="12" s="1"/>
  <c r="BN139" i="12" s="1"/>
  <c r="BL129" i="12"/>
  <c r="BM129" i="12" s="1"/>
  <c r="BN129" i="12" s="1"/>
  <c r="CA221" i="12"/>
  <c r="CB221" i="12"/>
  <c r="BQ90" i="12"/>
  <c r="BW90" i="12"/>
  <c r="BX90" i="12" s="1"/>
  <c r="BY90" i="12" s="1"/>
  <c r="BZ90" i="12" s="1"/>
  <c r="CA90" i="12" s="1"/>
  <c r="S90" i="12"/>
  <c r="BE67" i="12"/>
  <c r="AI67" i="12"/>
  <c r="BF66" i="12"/>
  <c r="V25" i="12"/>
  <c r="BR22" i="12"/>
  <c r="AI22" i="12"/>
  <c r="BR80" i="12"/>
  <c r="BS80" i="12" s="1"/>
  <c r="BT80" i="12" s="1"/>
  <c r="BU80" i="12" s="1"/>
  <c r="BE63" i="12"/>
  <c r="AI63" i="12"/>
  <c r="V13" i="12"/>
  <c r="BV51" i="12"/>
  <c r="V69" i="12"/>
  <c r="BE73" i="12"/>
  <c r="AI73" i="12"/>
  <c r="BE101" i="12"/>
  <c r="AI101" i="12"/>
  <c r="AJ28" i="12"/>
  <c r="BO37" i="12"/>
  <c r="BR85" i="12"/>
  <c r="BS85" i="12" s="1"/>
  <c r="BT85" i="12" s="1"/>
  <c r="BU85" i="12" s="1"/>
  <c r="AI85" i="12"/>
  <c r="AG240" i="12"/>
  <c r="BR17" i="12"/>
  <c r="AI17" i="12"/>
  <c r="BE27" i="12"/>
  <c r="AI27" i="12"/>
  <c r="BR59" i="12"/>
  <c r="BS59" i="12" s="1"/>
  <c r="BT59" i="12" s="1"/>
  <c r="BU59" i="12" s="1"/>
  <c r="BV64" i="12"/>
  <c r="BR82" i="12"/>
  <c r="BS82" i="12" s="1"/>
  <c r="BT82" i="12" s="1"/>
  <c r="BU82" i="12" s="1"/>
  <c r="BV82" i="12"/>
  <c r="BO103" i="12"/>
  <c r="BK103" i="12"/>
  <c r="BL103" i="12" s="1"/>
  <c r="BM103" i="12" s="1"/>
  <c r="BN103" i="12" s="1"/>
  <c r="BX114" i="12"/>
  <c r="BY114" i="12" s="1"/>
  <c r="BZ114" i="12" s="1"/>
  <c r="CA114" i="12" s="1"/>
  <c r="AF31" i="12"/>
  <c r="V31" i="12" s="1"/>
  <c r="BB31" i="12"/>
  <c r="CB41" i="12"/>
  <c r="BI21" i="12"/>
  <c r="BR76" i="12"/>
  <c r="BS76" i="12" s="1"/>
  <c r="BT76" i="12" s="1"/>
  <c r="BU76" i="12" s="1"/>
  <c r="AI76" i="12"/>
  <c r="BE115" i="12"/>
  <c r="AI115" i="12"/>
  <c r="AC113" i="12"/>
  <c r="AC127" i="12"/>
  <c r="CB98" i="12"/>
  <c r="CA130" i="12"/>
  <c r="CB130" i="12" s="1"/>
  <c r="BX161" i="12"/>
  <c r="BY161" i="12" s="1"/>
  <c r="BZ161" i="12" s="1"/>
  <c r="CA161" i="12" s="1"/>
  <c r="BG174" i="12"/>
  <c r="AC109" i="12"/>
  <c r="BR176" i="12"/>
  <c r="AI176" i="12"/>
  <c r="BF89" i="12"/>
  <c r="V144" i="12"/>
  <c r="BY129" i="12"/>
  <c r="BZ129" i="12" s="1"/>
  <c r="CA129" i="12" s="1"/>
  <c r="BM133" i="12"/>
  <c r="BN133" i="12" s="1"/>
  <c r="BM104" i="12"/>
  <c r="BN104" i="12" s="1"/>
  <c r="BO104" i="12"/>
  <c r="BY170" i="12"/>
  <c r="AJ170" i="12"/>
  <c r="CB207" i="12"/>
  <c r="BY216" i="12"/>
  <c r="BZ216" i="12" s="1"/>
  <c r="CA216" i="12" s="1"/>
  <c r="BM219" i="12"/>
  <c r="BN219" i="12" s="1"/>
  <c r="BR15" i="12"/>
  <c r="AI15" i="12"/>
  <c r="BE42" i="12"/>
  <c r="AI42" i="12"/>
  <c r="BR104" i="12"/>
  <c r="BS104" i="12" s="1"/>
  <c r="BT104" i="12" s="1"/>
  <c r="BU104" i="12" s="1"/>
  <c r="BF16" i="12"/>
  <c r="BG58" i="12"/>
  <c r="BX20" i="12"/>
  <c r="BY20" i="12" s="1"/>
  <c r="BZ20" i="12" s="1"/>
  <c r="CA20" i="12" s="1"/>
  <c r="BV25" i="12"/>
  <c r="AE23" i="12"/>
  <c r="CB47" i="12"/>
  <c r="BX44" i="12"/>
  <c r="BY44" i="12" s="1"/>
  <c r="BZ44" i="12" s="1"/>
  <c r="CA44" i="12" s="1"/>
  <c r="CB44" i="12"/>
  <c r="BK54" i="12"/>
  <c r="BL54" i="12" s="1"/>
  <c r="BM54" i="12" s="1"/>
  <c r="BN54" i="12" s="1"/>
  <c r="AH90" i="12"/>
  <c r="V90" i="12" s="1"/>
  <c r="BX104" i="12"/>
  <c r="BY104" i="12" s="1"/>
  <c r="BZ104" i="12" s="1"/>
  <c r="CA104" i="12" s="1"/>
  <c r="BK71" i="12"/>
  <c r="BL71" i="12" s="1"/>
  <c r="BM71" i="12" s="1"/>
  <c r="BN71" i="12" s="1"/>
  <c r="BX103" i="12"/>
  <c r="BY103" i="12" s="1"/>
  <c r="BZ103" i="12" s="1"/>
  <c r="CA103" i="12" s="1"/>
  <c r="BG24" i="12"/>
  <c r="AK24" i="12"/>
  <c r="AI30" i="12"/>
  <c r="BE30" i="12"/>
  <c r="BE47" i="12"/>
  <c r="AI47" i="12"/>
  <c r="AH67" i="12"/>
  <c r="V67" i="12" s="1"/>
  <c r="BR34" i="12"/>
  <c r="BS34" i="12" s="1"/>
  <c r="BT34" i="12" s="1"/>
  <c r="BU34" i="12" s="1"/>
  <c r="BR20" i="12"/>
  <c r="BS20" i="12" s="1"/>
  <c r="BT20" i="12" s="1"/>
  <c r="BU20" i="12" s="1"/>
  <c r="BE41" i="12"/>
  <c r="AI41" i="12"/>
  <c r="BR102" i="12"/>
  <c r="BS102" i="12" s="1"/>
  <c r="BT102" i="12" s="1"/>
  <c r="BU102" i="12" s="1"/>
  <c r="AJ70" i="12"/>
  <c r="BF70" i="12"/>
  <c r="BR109" i="12"/>
  <c r="BS109" i="12" s="1"/>
  <c r="BT109" i="12" s="1"/>
  <c r="BU109" i="12" s="1"/>
  <c r="BR18" i="12"/>
  <c r="BS18" i="12" s="1"/>
  <c r="BT18" i="12" s="1"/>
  <c r="BU18" i="12" s="1"/>
  <c r="BE25" i="12"/>
  <c r="AI25" i="12"/>
  <c r="BR46" i="12"/>
  <c r="BS46" i="12" s="1"/>
  <c r="BT46" i="12" s="1"/>
  <c r="BU46" i="12" s="1"/>
  <c r="BQ60" i="12"/>
  <c r="BW60" i="12"/>
  <c r="BX60" i="12" s="1"/>
  <c r="BY60" i="12" s="1"/>
  <c r="BZ60" i="12" s="1"/>
  <c r="CA60" i="12" s="1"/>
  <c r="S60" i="12"/>
  <c r="BW69" i="12"/>
  <c r="BX69" i="12" s="1"/>
  <c r="BY69" i="12" s="1"/>
  <c r="BZ69" i="12" s="1"/>
  <c r="CA69" i="12" s="1"/>
  <c r="S69" i="12"/>
  <c r="BQ69" i="12"/>
  <c r="CB88" i="12"/>
  <c r="BR10" i="12"/>
  <c r="AE11" i="12"/>
  <c r="V11" i="12" s="1"/>
  <c r="BY29" i="12"/>
  <c r="BZ29" i="12" s="1"/>
  <c r="CA29" i="12" s="1"/>
  <c r="BE45" i="12"/>
  <c r="AI45" i="12"/>
  <c r="AH65" i="12"/>
  <c r="V65" i="12" s="1"/>
  <c r="AH73" i="12"/>
  <c r="V73" i="12" s="1"/>
  <c r="BE40" i="12"/>
  <c r="AI40" i="12"/>
  <c r="BE48" i="12"/>
  <c r="AI48" i="12"/>
  <c r="AI62" i="12"/>
  <c r="BW77" i="12"/>
  <c r="BX77" i="12" s="1"/>
  <c r="BY77" i="12" s="1"/>
  <c r="BZ77" i="12" s="1"/>
  <c r="CA77" i="12" s="1"/>
  <c r="S77" i="12"/>
  <c r="BQ77" i="12"/>
  <c r="AH84" i="12"/>
  <c r="BX83" i="12"/>
  <c r="BY83" i="12" s="1"/>
  <c r="BZ83" i="12" s="1"/>
  <c r="CA83" i="12" s="1"/>
  <c r="BR13" i="12"/>
  <c r="BJ240" i="12"/>
  <c r="BK6" i="12"/>
  <c r="V47" i="12"/>
  <c r="V30" i="12"/>
  <c r="AH61" i="12"/>
  <c r="V61" i="12" s="1"/>
  <c r="BO27" i="12"/>
  <c r="BO61" i="12"/>
  <c r="BE36" i="12"/>
  <c r="AI36" i="12"/>
  <c r="BW71" i="12"/>
  <c r="BX71" i="12" s="1"/>
  <c r="BY71" i="12" s="1"/>
  <c r="BZ71" i="12" s="1"/>
  <c r="CA71" i="12" s="1"/>
  <c r="S71" i="12"/>
  <c r="BQ71" i="12"/>
  <c r="AE89" i="12"/>
  <c r="BR114" i="12"/>
  <c r="AI114" i="12"/>
  <c r="BZ9" i="12"/>
  <c r="CA9" i="12" s="1"/>
  <c r="BR14" i="12"/>
  <c r="BS14" i="12" s="1"/>
  <c r="BT14" i="12" s="1"/>
  <c r="BU14" i="12" s="1"/>
  <c r="BK35" i="12"/>
  <c r="BL35" i="12" s="1"/>
  <c r="BM35" i="12" s="1"/>
  <c r="BN35" i="12" s="1"/>
  <c r="V63" i="12"/>
  <c r="AH79" i="12"/>
  <c r="V79" i="12" s="1"/>
  <c r="V101" i="12"/>
  <c r="CB117" i="12"/>
  <c r="BO115" i="12"/>
  <c r="V146" i="12"/>
  <c r="AF134" i="12"/>
  <c r="V134" i="12" s="1"/>
  <c r="BR96" i="12"/>
  <c r="BS96" i="12" s="1"/>
  <c r="BT96" i="12" s="1"/>
  <c r="BU96" i="12" s="1"/>
  <c r="AI96" i="12"/>
  <c r="BE179" i="12"/>
  <c r="AI179" i="12"/>
  <c r="CB113" i="12"/>
  <c r="CB132" i="12"/>
  <c r="BO75" i="12"/>
  <c r="BR133" i="12"/>
  <c r="BS133" i="12" s="1"/>
  <c r="BT133" i="12" s="1"/>
  <c r="BU133" i="12" s="1"/>
  <c r="BN127" i="12"/>
  <c r="BO127" i="12" s="1"/>
  <c r="V152" i="12"/>
  <c r="BB190" i="12"/>
  <c r="AF190" i="12"/>
  <c r="AC190" i="12"/>
  <c r="BM72" i="12"/>
  <c r="BN72" i="12" s="1"/>
  <c r="CB228" i="12"/>
  <c r="BO49" i="12"/>
  <c r="V95" i="12"/>
  <c r="BX139" i="12"/>
  <c r="BY139" i="12" s="1"/>
  <c r="BZ139" i="12" s="1"/>
  <c r="CA139" i="12" s="1"/>
  <c r="BR66" i="12"/>
  <c r="BS66" i="12" s="1"/>
  <c r="BT66" i="12" s="1"/>
  <c r="BU66" i="12" s="1"/>
  <c r="BR117" i="12"/>
  <c r="BS117" i="12" s="1"/>
  <c r="BT117" i="12" s="1"/>
  <c r="BU117" i="12" s="1"/>
  <c r="BV117" i="12"/>
  <c r="CB148" i="12"/>
  <c r="BE119" i="12"/>
  <c r="AI119" i="12"/>
  <c r="V128" i="12"/>
  <c r="BK146" i="12"/>
  <c r="BL146" i="12" s="1"/>
  <c r="BM146" i="12" s="1"/>
  <c r="BN146" i="12" s="1"/>
  <c r="CB145" i="12"/>
  <c r="BF86" i="12"/>
  <c r="BG114" i="12"/>
  <c r="BE84" i="12"/>
  <c r="BV141" i="12"/>
  <c r="CB147" i="12"/>
  <c r="BR155" i="12"/>
  <c r="BS155" i="12" s="1"/>
  <c r="BT155" i="12" s="1"/>
  <c r="BU155" i="12" s="1"/>
  <c r="BX174" i="12"/>
  <c r="BY174" i="12" s="1"/>
  <c r="BZ174" i="12" s="1"/>
  <c r="CA174" i="12" s="1"/>
  <c r="BQ192" i="12"/>
  <c r="S192" i="12"/>
  <c r="BW192" i="12"/>
  <c r="BX192" i="12" s="1"/>
  <c r="BY192" i="12" s="1"/>
  <c r="BZ192" i="12" s="1"/>
  <c r="CA192" i="12" s="1"/>
  <c r="CB99" i="12"/>
  <c r="BX121" i="12"/>
  <c r="BY121" i="12" s="1"/>
  <c r="BZ121" i="12" s="1"/>
  <c r="CA121" i="12" s="1"/>
  <c r="V145" i="12"/>
  <c r="AK120" i="12"/>
  <c r="BG120" i="12"/>
  <c r="BM141" i="12"/>
  <c r="BN141" i="12" s="1"/>
  <c r="BR182" i="12"/>
  <c r="BS182" i="12" s="1"/>
  <c r="BT182" i="12" s="1"/>
  <c r="BU182" i="12" s="1"/>
  <c r="BV182" i="12"/>
  <c r="AI178" i="12"/>
  <c r="BE141" i="12"/>
  <c r="AI141" i="12"/>
  <c r="BR87" i="12"/>
  <c r="AI87" i="12"/>
  <c r="BR137" i="12"/>
  <c r="BS137" i="12" s="1"/>
  <c r="BT137" i="12" s="1"/>
  <c r="BU137" i="12" s="1"/>
  <c r="BV137" i="12"/>
  <c r="AC121" i="12"/>
  <c r="V121" i="12" s="1"/>
  <c r="CB155" i="12"/>
  <c r="BR153" i="12"/>
  <c r="BS153" i="12" s="1"/>
  <c r="BT153" i="12" s="1"/>
  <c r="BU153" i="12" s="1"/>
  <c r="AH188" i="12"/>
  <c r="BE175" i="12"/>
  <c r="AI175" i="12"/>
  <c r="CB95" i="12"/>
  <c r="AC83" i="12"/>
  <c r="V83" i="12" s="1"/>
  <c r="BK122" i="12"/>
  <c r="BL122" i="12" s="1"/>
  <c r="BM122" i="12" s="1"/>
  <c r="BN122" i="12" s="1"/>
  <c r="CB146" i="12"/>
  <c r="AC132" i="12"/>
  <c r="V132" i="12" s="1"/>
  <c r="BE143" i="12"/>
  <c r="AI143" i="12"/>
  <c r="BX162" i="12"/>
  <c r="BY162" i="12" s="1"/>
  <c r="BZ162" i="12" s="1"/>
  <c r="CA162" i="12" s="1"/>
  <c r="BB171" i="12"/>
  <c r="BO154" i="12"/>
  <c r="BO187" i="12"/>
  <c r="AC198" i="12"/>
  <c r="BE226" i="12"/>
  <c r="AI226" i="12"/>
  <c r="CB111" i="12"/>
  <c r="BV154" i="12"/>
  <c r="BV170" i="12"/>
  <c r="BV200" i="12"/>
  <c r="BE209" i="12"/>
  <c r="AI209" i="12"/>
  <c r="AI210" i="12"/>
  <c r="BE210" i="12"/>
  <c r="BV219" i="12"/>
  <c r="BK226" i="12"/>
  <c r="BL226" i="12" s="1"/>
  <c r="BM226" i="12" s="1"/>
  <c r="BN226" i="12" s="1"/>
  <c r="BO226" i="12" s="1"/>
  <c r="BE236" i="12"/>
  <c r="AI236" i="12"/>
  <c r="AJ186" i="12"/>
  <c r="BF186" i="12"/>
  <c r="BG199" i="12"/>
  <c r="AK199" i="12"/>
  <c r="BO211" i="12"/>
  <c r="AH227" i="12"/>
  <c r="BK218" i="12"/>
  <c r="BL218" i="12" s="1"/>
  <c r="BM218" i="12" s="1"/>
  <c r="BN218" i="12" s="1"/>
  <c r="BX236" i="12"/>
  <c r="BY236" i="12" s="1"/>
  <c r="BZ236" i="12" s="1"/>
  <c r="CA236" i="12" s="1"/>
  <c r="AF232" i="12"/>
  <c r="AC188" i="12"/>
  <c r="AE183" i="12"/>
  <c r="BX217" i="12"/>
  <c r="BY217" i="12" s="1"/>
  <c r="BZ217" i="12" s="1"/>
  <c r="CA217" i="12" s="1"/>
  <c r="BX218" i="12"/>
  <c r="BY218" i="12" s="1"/>
  <c r="BZ218" i="12" s="1"/>
  <c r="CA218" i="12" s="1"/>
  <c r="BB226" i="12"/>
  <c r="BR236" i="12"/>
  <c r="BS236" i="12" s="1"/>
  <c r="BT236" i="12" s="1"/>
  <c r="BU236" i="12" s="1"/>
  <c r="CB205" i="12"/>
  <c r="BE229" i="12"/>
  <c r="AI229" i="12"/>
  <c r="BE137" i="12"/>
  <c r="AI137" i="12"/>
  <c r="BB165" i="12"/>
  <c r="AJ168" i="12"/>
  <c r="BF168" i="12"/>
  <c r="BH203" i="12"/>
  <c r="BI203" i="12"/>
  <c r="BV201" i="12"/>
  <c r="BV229" i="12"/>
  <c r="BO235" i="12"/>
  <c r="BO108" i="12"/>
  <c r="BX214" i="12"/>
  <c r="BY214" i="12" s="1"/>
  <c r="BZ214" i="12" s="1"/>
  <c r="CA214" i="12" s="1"/>
  <c r="BR222" i="12"/>
  <c r="BS222" i="12" s="1"/>
  <c r="BT222" i="12" s="1"/>
  <c r="BU222" i="12" s="1"/>
  <c r="BE217" i="12"/>
  <c r="AI217" i="12"/>
  <c r="BV232" i="12"/>
  <c r="AJ20" i="12"/>
  <c r="BF20" i="12"/>
  <c r="BX17" i="12"/>
  <c r="BY17" i="12" s="1"/>
  <c r="BZ17" i="12" s="1"/>
  <c r="CA17" i="12" s="1"/>
  <c r="BK125" i="12"/>
  <c r="BL125" i="12" s="1"/>
  <c r="BM125" i="12" s="1"/>
  <c r="BN125" i="12" s="1"/>
  <c r="BI124" i="12"/>
  <c r="BR139" i="12"/>
  <c r="BS139" i="12" s="1"/>
  <c r="BT139" i="12" s="1"/>
  <c r="BU139" i="12" s="1"/>
  <c r="BF14" i="12"/>
  <c r="BK43" i="12"/>
  <c r="BL43" i="12" s="1"/>
  <c r="BM43" i="12" s="1"/>
  <c r="BN43" i="12" s="1"/>
  <c r="BX54" i="12"/>
  <c r="BY54" i="12" s="1"/>
  <c r="BZ54" i="12" s="1"/>
  <c r="CA54" i="12" s="1"/>
  <c r="CB143" i="12"/>
  <c r="BE147" i="12"/>
  <c r="AI147" i="12"/>
  <c r="BG158" i="12"/>
  <c r="BO179" i="12"/>
  <c r="BV178" i="12"/>
  <c r="BW92" i="12"/>
  <c r="BQ92" i="12"/>
  <c r="S92" i="12"/>
  <c r="BK171" i="12"/>
  <c r="BL171" i="12" s="1"/>
  <c r="BM171" i="12" s="1"/>
  <c r="BN171" i="12" s="1"/>
  <c r="BV145" i="12"/>
  <c r="BR147" i="12"/>
  <c r="BS147" i="12" s="1"/>
  <c r="BT147" i="12" s="1"/>
  <c r="BU147" i="12" s="1"/>
  <c r="BV147" i="12"/>
  <c r="CB158" i="12"/>
  <c r="BE157" i="12"/>
  <c r="AI157" i="12"/>
  <c r="AC167" i="12"/>
  <c r="V167" i="12" s="1"/>
  <c r="BF166" i="12"/>
  <c r="BF88" i="12"/>
  <c r="AJ88" i="12"/>
  <c r="BK149" i="12"/>
  <c r="BL149" i="12" s="1"/>
  <c r="BM149" i="12" s="1"/>
  <c r="BN149" i="12" s="1"/>
  <c r="AH151" i="12"/>
  <c r="BO165" i="12"/>
  <c r="BX169" i="12"/>
  <c r="BY169" i="12" s="1"/>
  <c r="BZ169" i="12" s="1"/>
  <c r="CA169" i="12" s="1"/>
  <c r="BR184" i="12"/>
  <c r="BS184" i="12" s="1"/>
  <c r="BT184" i="12" s="1"/>
  <c r="BU184" i="12" s="1"/>
  <c r="BV184" i="12"/>
  <c r="BF178" i="12"/>
  <c r="AJ178" i="12"/>
  <c r="BO11" i="12"/>
  <c r="AE108" i="12"/>
  <c r="V108" i="12" s="1"/>
  <c r="BB103" i="12"/>
  <c r="CB120" i="12"/>
  <c r="BE140" i="12"/>
  <c r="AI140" i="12"/>
  <c r="CB87" i="12"/>
  <c r="BE117" i="12"/>
  <c r="AI117" i="12"/>
  <c r="BB121" i="12"/>
  <c r="BB123" i="12"/>
  <c r="BX160" i="12"/>
  <c r="BY160" i="12" s="1"/>
  <c r="BZ160" i="12" s="1"/>
  <c r="CA160" i="12" s="1"/>
  <c r="BG156" i="12"/>
  <c r="BR95" i="12"/>
  <c r="BS95" i="12" s="1"/>
  <c r="BT95" i="12" s="1"/>
  <c r="BU95" i="12" s="1"/>
  <c r="BX149" i="12"/>
  <c r="BY149" i="12" s="1"/>
  <c r="BZ149" i="12" s="1"/>
  <c r="CA149" i="12" s="1"/>
  <c r="BB132" i="12"/>
  <c r="BE135" i="12"/>
  <c r="AI135" i="12"/>
  <c r="BK177" i="12"/>
  <c r="BL177" i="12" s="1"/>
  <c r="BM177" i="12" s="1"/>
  <c r="BN177" i="12" s="1"/>
  <c r="BO177" i="12" s="1"/>
  <c r="BB198" i="12"/>
  <c r="AC204" i="12"/>
  <c r="V204" i="12" s="1"/>
  <c r="BR237" i="12"/>
  <c r="BS237" i="12" s="1"/>
  <c r="BT237" i="12" s="1"/>
  <c r="BU237" i="12" s="1"/>
  <c r="AI231" i="12"/>
  <c r="BE231" i="12"/>
  <c r="BX154" i="12"/>
  <c r="AI172" i="12"/>
  <c r="BH190" i="12"/>
  <c r="BK210" i="12"/>
  <c r="BL210" i="12" s="1"/>
  <c r="BM210" i="12" s="1"/>
  <c r="BN210" i="12" s="1"/>
  <c r="AJ164" i="12"/>
  <c r="BF164" i="12"/>
  <c r="CB201" i="12"/>
  <c r="AF195" i="12"/>
  <c r="V195" i="12" s="1"/>
  <c r="AJ199" i="12"/>
  <c r="CB237" i="12"/>
  <c r="BE181" i="12"/>
  <c r="BE206" i="12"/>
  <c r="AI206" i="12"/>
  <c r="BE218" i="12"/>
  <c r="AI218" i="12"/>
  <c r="AF226" i="12"/>
  <c r="V226" i="12" s="1"/>
  <c r="BO239" i="12"/>
  <c r="BV121" i="12"/>
  <c r="BF191" i="12"/>
  <c r="AJ191" i="12"/>
  <c r="BH207" i="12"/>
  <c r="BI207" i="12" s="1"/>
  <c r="BR205" i="12"/>
  <c r="AI205" i="12"/>
  <c r="BV238" i="12"/>
  <c r="AF165" i="12"/>
  <c r="V165" i="12" s="1"/>
  <c r="BQ181" i="12"/>
  <c r="BW181" i="12"/>
  <c r="S181" i="12"/>
  <c r="AF191" i="12"/>
  <c r="V191" i="12" s="1"/>
  <c r="BW194" i="12"/>
  <c r="BQ194" i="12"/>
  <c r="S194" i="12"/>
  <c r="AH194" i="12"/>
  <c r="V194" i="12" s="1"/>
  <c r="V208" i="12"/>
  <c r="BK215" i="12"/>
  <c r="BL215" i="12" s="1"/>
  <c r="BM215" i="12" s="1"/>
  <c r="BN215" i="12" s="1"/>
  <c r="BO228" i="12"/>
  <c r="AI235" i="12"/>
  <c r="BE235" i="12"/>
  <c r="AF153" i="12"/>
  <c r="V153" i="12" s="1"/>
  <c r="AE198" i="12"/>
  <c r="BG195" i="12"/>
  <c r="S213" i="12"/>
  <c r="BQ213" i="12"/>
  <c r="BW213" i="12"/>
  <c r="BX213" i="12" s="1"/>
  <c r="BY213" i="12" s="1"/>
  <c r="BZ213" i="12" s="1"/>
  <c r="CA213" i="12" s="1"/>
  <c r="BX222" i="12"/>
  <c r="BY222" i="12" s="1"/>
  <c r="BZ222" i="12" s="1"/>
  <c r="CA222" i="12" s="1"/>
  <c r="CB232" i="12"/>
  <c r="BV235" i="12"/>
  <c r="CB189" i="12"/>
  <c r="BK185" i="12"/>
  <c r="BL185" i="12" s="1"/>
  <c r="BM185" i="12" s="1"/>
  <c r="BN185" i="12" s="1"/>
  <c r="BO199" i="12"/>
  <c r="BV226" i="12"/>
  <c r="BO203" i="12"/>
  <c r="BE142" i="12"/>
  <c r="AI142" i="12"/>
  <c r="AJ72" i="12"/>
  <c r="BF72" i="12"/>
  <c r="S105" i="12"/>
  <c r="BW105" i="12"/>
  <c r="BX105" i="12" s="1"/>
  <c r="BY105" i="12" s="1"/>
  <c r="BZ105" i="12" s="1"/>
  <c r="CA105" i="12" s="1"/>
  <c r="BQ105" i="12"/>
  <c r="BR105" i="12" s="1"/>
  <c r="BS105" i="12" s="1"/>
  <c r="BT105" i="12" s="1"/>
  <c r="BU105" i="12" s="1"/>
  <c r="BE123" i="12"/>
  <c r="AI123" i="12"/>
  <c r="BF98" i="12"/>
  <c r="AJ98" i="12"/>
  <c r="CB133" i="12"/>
  <c r="BR173" i="12"/>
  <c r="BS173" i="12" s="1"/>
  <c r="BT173" i="12" s="1"/>
  <c r="BU173" i="12" s="1"/>
  <c r="AI171" i="12"/>
  <c r="BE171" i="12"/>
  <c r="AE177" i="12"/>
  <c r="AJ76" i="12"/>
  <c r="BF76" i="12"/>
  <c r="BK148" i="12"/>
  <c r="BL148" i="12" s="1"/>
  <c r="BM148" i="12" s="1"/>
  <c r="BN148" i="12" s="1"/>
  <c r="AI132" i="12"/>
  <c r="BO157" i="12"/>
  <c r="BG162" i="12"/>
  <c r="BB167" i="12"/>
  <c r="BV132" i="12"/>
  <c r="S125" i="12"/>
  <c r="BW125" i="12"/>
  <c r="BQ125" i="12"/>
  <c r="V147" i="12"/>
  <c r="BR169" i="12"/>
  <c r="BS169" i="12" s="1"/>
  <c r="BT169" i="12" s="1"/>
  <c r="BU169" i="12" s="1"/>
  <c r="BE173" i="12"/>
  <c r="AI173" i="12"/>
  <c r="CB175" i="12"/>
  <c r="BF180" i="12"/>
  <c r="AI134" i="12"/>
  <c r="BF160" i="12"/>
  <c r="BX110" i="12"/>
  <c r="BY110" i="12" s="1"/>
  <c r="BZ110" i="12" s="1"/>
  <c r="CA110" i="12" s="1"/>
  <c r="CB144" i="12"/>
  <c r="BO117" i="12"/>
  <c r="CB142" i="12"/>
  <c r="AC130" i="12"/>
  <c r="V130" i="12" s="1"/>
  <c r="CB172" i="12"/>
  <c r="AC181" i="12"/>
  <c r="V181" i="12" s="1"/>
  <c r="AC96" i="12"/>
  <c r="V96" i="12" s="1"/>
  <c r="BX123" i="12"/>
  <c r="BY123" i="12" s="1"/>
  <c r="BZ123" i="12" s="1"/>
  <c r="CA123" i="12" s="1"/>
  <c r="AC169" i="12"/>
  <c r="V169" i="12" s="1"/>
  <c r="BF172" i="12"/>
  <c r="AJ172" i="12"/>
  <c r="AF218" i="12"/>
  <c r="AI130" i="12"/>
  <c r="BO213" i="12"/>
  <c r="BW225" i="12"/>
  <c r="BX225" i="12" s="1"/>
  <c r="BY225" i="12" s="1"/>
  <c r="BZ225" i="12" s="1"/>
  <c r="CA225" i="12" s="1"/>
  <c r="S225" i="12"/>
  <c r="BQ225" i="12"/>
  <c r="BR225" i="12" s="1"/>
  <c r="BS225" i="12" s="1"/>
  <c r="BT225" i="12" s="1"/>
  <c r="BU225" i="12" s="1"/>
  <c r="BR216" i="12"/>
  <c r="AI216" i="12"/>
  <c r="BE228" i="12"/>
  <c r="AI228" i="12"/>
  <c r="BV100" i="12"/>
  <c r="AI239" i="12"/>
  <c r="BE239" i="12"/>
  <c r="AI199" i="12"/>
  <c r="BW196" i="12"/>
  <c r="S196" i="12"/>
  <c r="BQ196" i="12"/>
  <c r="AH196" i="12"/>
  <c r="BE227" i="12"/>
  <c r="BX233" i="12"/>
  <c r="BY233" i="12" s="1"/>
  <c r="BZ233" i="12" s="1"/>
  <c r="CA233" i="12" s="1"/>
  <c r="BH205" i="12"/>
  <c r="BI205" i="12" s="1"/>
  <c r="BK204" i="12"/>
  <c r="BL204" i="12" s="1"/>
  <c r="BM204" i="12" s="1"/>
  <c r="BN204" i="12" s="1"/>
  <c r="BE215" i="12"/>
  <c r="AI215" i="12"/>
  <c r="BO232" i="12"/>
  <c r="BK232" i="12"/>
  <c r="BL232" i="12" s="1"/>
  <c r="BM232" i="12" s="1"/>
  <c r="BN232" i="12" s="1"/>
  <c r="V201" i="12"/>
  <c r="BO221" i="12"/>
  <c r="CB229" i="12"/>
  <c r="BX239" i="12"/>
  <c r="BY239" i="12" s="1"/>
  <c r="BZ239" i="12" s="1"/>
  <c r="CA239" i="12" s="1"/>
  <c r="BL189" i="12"/>
  <c r="BM189" i="12" s="1"/>
  <c r="BN189" i="12" s="1"/>
  <c r="BO189" i="12" s="1"/>
  <c r="BO200" i="12"/>
  <c r="AF111" i="12"/>
  <c r="V111" i="12" s="1"/>
  <c r="BR158" i="12"/>
  <c r="BF132" i="12"/>
  <c r="AJ132" i="12"/>
  <c r="BE131" i="12"/>
  <c r="AI131" i="12"/>
  <c r="BR157" i="12"/>
  <c r="BS157" i="12" s="1"/>
  <c r="BT157" i="12" s="1"/>
  <c r="BU157" i="12" s="1"/>
  <c r="BV157" i="12"/>
  <c r="AE190" i="12"/>
  <c r="BO18" i="12"/>
  <c r="BF92" i="12"/>
  <c r="BF100" i="12"/>
  <c r="AJ100" i="12"/>
  <c r="AF129" i="12"/>
  <c r="V129" i="12" s="1"/>
  <c r="BL192" i="12"/>
  <c r="CB136" i="12"/>
  <c r="BE149" i="12"/>
  <c r="AI149" i="12"/>
  <c r="BF134" i="12"/>
  <c r="AJ134" i="12"/>
  <c r="CB100" i="12"/>
  <c r="AI66" i="12"/>
  <c r="BR110" i="12"/>
  <c r="BS110" i="12" s="1"/>
  <c r="BT110" i="12" s="1"/>
  <c r="BU110" i="12" s="1"/>
  <c r="BV142" i="12"/>
  <c r="BK140" i="12"/>
  <c r="BL140" i="12" s="1"/>
  <c r="BM140" i="12" s="1"/>
  <c r="BN140" i="12" s="1"/>
  <c r="BO140" i="12" s="1"/>
  <c r="BB130" i="12"/>
  <c r="BE169" i="12"/>
  <c r="AI169" i="12"/>
  <c r="BB181" i="12"/>
  <c r="BB96" i="12"/>
  <c r="BE102" i="12"/>
  <c r="AI102" i="12"/>
  <c r="AI110" i="12"/>
  <c r="AF131" i="12"/>
  <c r="V131" i="12" s="1"/>
  <c r="BO151" i="12"/>
  <c r="BX179" i="12"/>
  <c r="BY179" i="12" s="1"/>
  <c r="BZ179" i="12" s="1"/>
  <c r="CA179" i="12" s="1"/>
  <c r="CB179" i="12"/>
  <c r="AF175" i="12"/>
  <c r="V175" i="12" s="1"/>
  <c r="BO180" i="12"/>
  <c r="BE213" i="12"/>
  <c r="BB189" i="12"/>
  <c r="AC218" i="12"/>
  <c r="BK238" i="12"/>
  <c r="BL238" i="12" s="1"/>
  <c r="BM238" i="12" s="1"/>
  <c r="BN238" i="12" s="1"/>
  <c r="BK237" i="12"/>
  <c r="BL237" i="12" s="1"/>
  <c r="BM237" i="12" s="1"/>
  <c r="BN237" i="12" s="1"/>
  <c r="BF130" i="12"/>
  <c r="AJ130" i="12"/>
  <c r="CB184" i="12"/>
  <c r="BX193" i="12"/>
  <c r="BY193" i="12" s="1"/>
  <c r="BZ193" i="12" s="1"/>
  <c r="CA193" i="12" s="1"/>
  <c r="AI182" i="12"/>
  <c r="BE204" i="12"/>
  <c r="AI204" i="12"/>
  <c r="BR215" i="12"/>
  <c r="BS215" i="12" s="1"/>
  <c r="BT215" i="12" s="1"/>
  <c r="BU215" i="12" s="1"/>
  <c r="BE232" i="12"/>
  <c r="AI232" i="12"/>
  <c r="BX231" i="12"/>
  <c r="BY231" i="12" s="1"/>
  <c r="BZ231" i="12" s="1"/>
  <c r="CA231" i="12" s="1"/>
  <c r="BQ185" i="12"/>
  <c r="BR185" i="12" s="1"/>
  <c r="BS185" i="12" s="1"/>
  <c r="BT185" i="12" s="1"/>
  <c r="BU185" i="12" s="1"/>
  <c r="BW185" i="12"/>
  <c r="BX185" i="12" s="1"/>
  <c r="BY185" i="12" s="1"/>
  <c r="BZ185" i="12" s="1"/>
  <c r="S185" i="12"/>
  <c r="BI198" i="12"/>
  <c r="BR203" i="12"/>
  <c r="AI203" i="12"/>
  <c r="BO217" i="12"/>
  <c r="BV233" i="12"/>
  <c r="BO205" i="12"/>
  <c r="AF135" i="12"/>
  <c r="V122" i="12"/>
  <c r="BG152" i="12"/>
  <c r="V103" i="12"/>
  <c r="BE126" i="12"/>
  <c r="AI126" i="12"/>
  <c r="BE133" i="12"/>
  <c r="AI133" i="12"/>
  <c r="BF95" i="12"/>
  <c r="V123" i="12"/>
  <c r="BQ188" i="12"/>
  <c r="S188" i="12"/>
  <c r="BW188" i="12"/>
  <c r="BX188" i="12" s="1"/>
  <c r="BY188" i="12" s="1"/>
  <c r="BZ188" i="12" s="1"/>
  <c r="CA188" i="12" s="1"/>
  <c r="BM19" i="12"/>
  <c r="AJ68" i="12"/>
  <c r="BF68" i="12"/>
  <c r="AJ97" i="12"/>
  <c r="BF97" i="12"/>
  <c r="BF110" i="12"/>
  <c r="BE151" i="12"/>
  <c r="BR180" i="12"/>
  <c r="BS180" i="12" s="1"/>
  <c r="BT180" i="12" s="1"/>
  <c r="BU180" i="12" s="1"/>
  <c r="BV180" i="12"/>
  <c r="AF210" i="12"/>
  <c r="AC189" i="12"/>
  <c r="V189" i="12" s="1"/>
  <c r="BG197" i="12"/>
  <c r="BE238" i="12"/>
  <c r="AI238" i="12"/>
  <c r="AI237" i="12"/>
  <c r="BE237" i="12"/>
  <c r="BE129" i="12"/>
  <c r="AI129" i="12"/>
  <c r="BR207" i="12"/>
  <c r="AI207" i="12"/>
  <c r="BE200" i="12"/>
  <c r="AI200" i="12"/>
  <c r="V200" i="12"/>
  <c r="BE211" i="12"/>
  <c r="AI211" i="12"/>
  <c r="BW227" i="12"/>
  <c r="AI227" i="12" s="1"/>
  <c r="BQ227" i="12"/>
  <c r="BR227" i="12" s="1"/>
  <c r="BS227" i="12" s="1"/>
  <c r="BT227" i="12" s="1"/>
  <c r="BU227" i="12" s="1"/>
  <c r="S227" i="12"/>
  <c r="BQ183" i="12"/>
  <c r="BR183" i="12" s="1"/>
  <c r="BS183" i="12" s="1"/>
  <c r="BT183" i="12" s="1"/>
  <c r="BU183" i="12" s="1"/>
  <c r="BW183" i="12"/>
  <c r="S183" i="12"/>
  <c r="BR234" i="12"/>
  <c r="BS234" i="12" s="1"/>
  <c r="BT234" i="12" s="1"/>
  <c r="BU234" i="12" s="1"/>
  <c r="BV140" i="12"/>
  <c r="BX166" i="12"/>
  <c r="BY166" i="12" s="1"/>
  <c r="BZ166" i="12" s="1"/>
  <c r="CA166" i="12" s="1"/>
  <c r="BR193" i="12"/>
  <c r="BF182" i="12"/>
  <c r="CB209" i="12"/>
  <c r="BV228" i="12"/>
  <c r="BR231" i="12"/>
  <c r="BS231" i="12" s="1"/>
  <c r="BT231" i="12" s="1"/>
  <c r="BU231" i="12" s="1"/>
  <c r="BE183" i="12"/>
  <c r="BW198" i="12"/>
  <c r="BX198" i="12" s="1"/>
  <c r="S198" i="12"/>
  <c r="BQ198" i="12"/>
  <c r="AH198" i="12"/>
  <c r="BR220" i="12"/>
  <c r="BS220" i="12" s="1"/>
  <c r="BT220" i="12" s="1"/>
  <c r="BU220" i="12" s="1"/>
  <c r="BO222" i="12"/>
  <c r="CB206" i="12"/>
  <c r="BO207" i="12"/>
  <c r="BE148" i="12"/>
  <c r="AI148" i="12"/>
  <c r="BE153" i="12"/>
  <c r="AI153" i="12"/>
  <c r="V157" i="12"/>
  <c r="AF177" i="12"/>
  <c r="BE161" i="12"/>
  <c r="AI161" i="12"/>
  <c r="BK173" i="12"/>
  <c r="BL173" i="12" s="1"/>
  <c r="BM173" i="12" s="1"/>
  <c r="BN173" i="12" s="1"/>
  <c r="BQ108" i="12"/>
  <c r="BW108" i="12"/>
  <c r="BX108" i="12" s="1"/>
  <c r="BY108" i="12" s="1"/>
  <c r="BZ108" i="12" s="1"/>
  <c r="CA108" i="12" s="1"/>
  <c r="S108" i="12"/>
  <c r="BH128" i="12"/>
  <c r="V89" i="12"/>
  <c r="BV166" i="12"/>
  <c r="BE113" i="12"/>
  <c r="AI113" i="12"/>
  <c r="BO144" i="12"/>
  <c r="V115" i="12"/>
  <c r="CB140" i="12"/>
  <c r="BE127" i="12"/>
  <c r="AI127" i="12"/>
  <c r="BR179" i="12"/>
  <c r="BS179" i="12" s="1"/>
  <c r="BT179" i="12" s="1"/>
  <c r="BU179" i="12" s="1"/>
  <c r="AC175" i="12"/>
  <c r="BE220" i="12"/>
  <c r="AI220" i="12"/>
  <c r="BR239" i="12"/>
  <c r="BS239" i="12" s="1"/>
  <c r="BT239" i="12" s="1"/>
  <c r="BU239" i="12" s="1"/>
  <c r="BO167" i="12"/>
  <c r="BX197" i="12"/>
  <c r="BY197" i="12" s="1"/>
  <c r="BZ197" i="12" s="1"/>
  <c r="CA197" i="12" s="1"/>
  <c r="BE201" i="12"/>
  <c r="AI201" i="12"/>
  <c r="BI188" i="12"/>
  <c r="AC234" i="12"/>
  <c r="V234" i="12" s="1"/>
  <c r="V209" i="12"/>
  <c r="BE219" i="12"/>
  <c r="AI219" i="12"/>
  <c r="BO114" i="12"/>
  <c r="V180" i="12"/>
  <c r="V183" i="12"/>
  <c r="BG193" i="12"/>
  <c r="BO230" i="12"/>
  <c r="BK230" i="12"/>
  <c r="BL230" i="12" s="1"/>
  <c r="BM230" i="12" s="1"/>
  <c r="BN230" i="12" s="1"/>
  <c r="BX173" i="12"/>
  <c r="BY173" i="12" s="1"/>
  <c r="BZ173" i="12" s="1"/>
  <c r="CA173" i="12" s="1"/>
  <c r="BX200" i="12"/>
  <c r="BY200" i="12" s="1"/>
  <c r="BZ200" i="12" s="1"/>
  <c r="CA200" i="12" s="1"/>
  <c r="CB219" i="12"/>
  <c r="BX220" i="12"/>
  <c r="BY220" i="12" s="1"/>
  <c r="BZ220" i="12" s="1"/>
  <c r="CA220" i="12" s="1"/>
  <c r="CB220" i="12"/>
  <c r="BK220" i="12"/>
  <c r="BL220" i="12" s="1"/>
  <c r="BM220" i="12" s="1"/>
  <c r="BN220" i="12" s="1"/>
  <c r="BX230" i="12"/>
  <c r="BY230" i="12" s="1"/>
  <c r="BZ230" i="12" s="1"/>
  <c r="CA230" i="12" s="1"/>
  <c r="AI166" i="12"/>
  <c r="BQ152" i="12"/>
  <c r="BW152" i="12"/>
  <c r="S152" i="12"/>
  <c r="V120" i="12"/>
  <c r="BR144" i="12"/>
  <c r="BS144" i="12" s="1"/>
  <c r="BT144" i="12" s="1"/>
  <c r="BU144" i="12" s="1"/>
  <c r="BX167" i="12"/>
  <c r="BY167" i="12" s="1"/>
  <c r="BZ167" i="12" s="1"/>
  <c r="CA167" i="12" s="1"/>
  <c r="CB176" i="12"/>
  <c r="AC135" i="12"/>
  <c r="BO153" i="12"/>
  <c r="BV175" i="12"/>
  <c r="BR174" i="12"/>
  <c r="AI174" i="12"/>
  <c r="AC177" i="12"/>
  <c r="V104" i="12"/>
  <c r="BQ151" i="12"/>
  <c r="S151" i="12"/>
  <c r="BW151" i="12"/>
  <c r="CB178" i="12"/>
  <c r="CB8" i="12"/>
  <c r="V124" i="12"/>
  <c r="BE104" i="12"/>
  <c r="AI104" i="12"/>
  <c r="CB137" i="12"/>
  <c r="V158" i="12"/>
  <c r="BX171" i="12"/>
  <c r="BY171" i="12" s="1"/>
  <c r="BZ171" i="12" s="1"/>
  <c r="CA171" i="12" s="1"/>
  <c r="CB171" i="12" s="1"/>
  <c r="AE188" i="12"/>
  <c r="BO113" i="12"/>
  <c r="BE155" i="12"/>
  <c r="AI155" i="12"/>
  <c r="BR162" i="12"/>
  <c r="AI162" i="12"/>
  <c r="BV167" i="12"/>
  <c r="BE187" i="12"/>
  <c r="AI187" i="12"/>
  <c r="AI184" i="12"/>
  <c r="AC210" i="12"/>
  <c r="BR197" i="12"/>
  <c r="BK202" i="12"/>
  <c r="BL202" i="12" s="1"/>
  <c r="BM202" i="12" s="1"/>
  <c r="BN202" i="12" s="1"/>
  <c r="BO201" i="12"/>
  <c r="BO234" i="12"/>
  <c r="BE185" i="12"/>
  <c r="BE202" i="12"/>
  <c r="AI202" i="12"/>
  <c r="BV230" i="12"/>
  <c r="BB234" i="12"/>
  <c r="BO158" i="12"/>
  <c r="AE227" i="12"/>
  <c r="AC232" i="12"/>
  <c r="BO132" i="12"/>
  <c r="AF188" i="12"/>
  <c r="AC227" i="12"/>
  <c r="V227" i="12" s="1"/>
  <c r="BE189" i="12"/>
  <c r="AI189" i="12"/>
  <c r="BR221" i="12"/>
  <c r="BS221" i="12" s="1"/>
  <c r="BT221" i="12" s="1"/>
  <c r="BU221" i="12" s="1"/>
  <c r="BX235" i="12"/>
  <c r="BY235" i="12" s="1"/>
  <c r="BZ235" i="12" s="1"/>
  <c r="CA235" i="12" s="1"/>
  <c r="BK137" i="12"/>
  <c r="BL137" i="12" s="1"/>
  <c r="BM137" i="12" s="1"/>
  <c r="BN137" i="12" s="1"/>
  <c r="AI168" i="12"/>
  <c r="BE230" i="12"/>
  <c r="AI230" i="12"/>
  <c r="CA185" i="12"/>
  <c r="BY198" i="12"/>
  <c r="BZ198" i="12" s="1"/>
  <c r="CA198" i="12" s="1"/>
  <c r="CB195" i="12"/>
  <c r="BR210" i="12"/>
  <c r="BS210" i="12" s="1"/>
  <c r="BT210" i="12" s="1"/>
  <c r="BU210" i="12" s="1"/>
  <c r="BR214" i="12"/>
  <c r="AI214" i="12"/>
  <c r="CB226" i="12"/>
  <c r="AI221" i="12"/>
  <c r="BE221" i="12"/>
  <c r="CB215" i="12"/>
  <c r="CB211" i="12"/>
  <c r="V98" i="12"/>
  <c r="V117" i="12"/>
  <c r="V151" i="12"/>
  <c r="BE167" i="12"/>
  <c r="AI167" i="12"/>
  <c r="S177" i="12"/>
  <c r="BQ177" i="12"/>
  <c r="BR177" i="12" s="1"/>
  <c r="BS177" i="12" s="1"/>
  <c r="BT177" i="12" s="1"/>
  <c r="BU177" i="12" s="1"/>
  <c r="BW177" i="12"/>
  <c r="BX177" i="12" s="1"/>
  <c r="BY177" i="12" s="1"/>
  <c r="BZ177" i="12" s="1"/>
  <c r="CA177" i="12" s="1"/>
  <c r="AK94" i="12"/>
  <c r="BM94" i="12"/>
  <c r="V119" i="12"/>
  <c r="BE139" i="12"/>
  <c r="AI139" i="12"/>
  <c r="V179" i="12"/>
  <c r="BQ190" i="12"/>
  <c r="S190" i="12"/>
  <c r="BW190" i="12"/>
  <c r="BX190" i="12" s="1"/>
  <c r="BY190" i="12" s="1"/>
  <c r="BZ190" i="12" s="1"/>
  <c r="CA190" i="12" s="1"/>
  <c r="AJ120" i="12"/>
  <c r="BG154" i="12"/>
  <c r="BK161" i="12"/>
  <c r="BL161" i="12" s="1"/>
  <c r="BM161" i="12" s="1"/>
  <c r="BN161" i="12" s="1"/>
  <c r="BO161" i="12" s="1"/>
  <c r="BX182" i="12"/>
  <c r="BY182" i="12" s="1"/>
  <c r="BZ182" i="12" s="1"/>
  <c r="CA182" i="12" s="1"/>
  <c r="CB182" i="12"/>
  <c r="AI121" i="12"/>
  <c r="BE121" i="12"/>
  <c r="CB153" i="12"/>
  <c r="BR160" i="12"/>
  <c r="BS160" i="12" s="1"/>
  <c r="BT160" i="12" s="1"/>
  <c r="BU160" i="12" s="1"/>
  <c r="BR171" i="12"/>
  <c r="BS171" i="12" s="1"/>
  <c r="BT171" i="12" s="1"/>
  <c r="BU171" i="12" s="1"/>
  <c r="BV171" i="12"/>
  <c r="BE165" i="12"/>
  <c r="AI165" i="12"/>
  <c r="V142" i="12"/>
  <c r="AJ184" i="12"/>
  <c r="BF184" i="12"/>
  <c r="BK209" i="12"/>
  <c r="BL209" i="12" s="1"/>
  <c r="BM209" i="12" s="1"/>
  <c r="BN209" i="12" s="1"/>
  <c r="BK236" i="12"/>
  <c r="BL236" i="12" s="1"/>
  <c r="BM236" i="12" s="1"/>
  <c r="BN236" i="12" s="1"/>
  <c r="BE234" i="12"/>
  <c r="AI234" i="12"/>
  <c r="BE159" i="12"/>
  <c r="AI159" i="12"/>
  <c r="BE208" i="12"/>
  <c r="BR209" i="12"/>
  <c r="BS209" i="12" s="1"/>
  <c r="BT209" i="12" s="1"/>
  <c r="BU209" i="12" s="1"/>
  <c r="BV209" i="12"/>
  <c r="BV227" i="12"/>
  <c r="AI233" i="12"/>
  <c r="BE233" i="12"/>
  <c r="AE196" i="12"/>
  <c r="V197" i="12"/>
  <c r="AI222" i="12"/>
  <c r="BE222" i="12"/>
  <c r="BK227" i="12"/>
  <c r="BL227" i="12" s="1"/>
  <c r="BM227" i="12" s="1"/>
  <c r="BN227" i="12" s="1"/>
  <c r="BX210" i="12"/>
  <c r="BY210" i="12" s="1"/>
  <c r="BZ210" i="12" s="1"/>
  <c r="CA210" i="12" s="1"/>
  <c r="BQ208" i="12"/>
  <c r="BR208" i="12" s="1"/>
  <c r="BS208" i="12" s="1"/>
  <c r="BT208" i="12" s="1"/>
  <c r="BU208" i="12" s="1"/>
  <c r="BW208" i="12"/>
  <c r="BX208" i="12" s="1"/>
  <c r="BY208" i="12" s="1"/>
  <c r="BZ208" i="12" s="1"/>
  <c r="CA208" i="12" s="1"/>
  <c r="S208" i="12"/>
  <c r="BK229" i="12"/>
  <c r="BL229" i="12" s="1"/>
  <c r="BM229" i="12" s="1"/>
  <c r="BN229" i="12" s="1"/>
  <c r="AE185" i="12"/>
  <c r="V185" i="12" s="1"/>
  <c r="BR195" i="12"/>
  <c r="V193" i="12"/>
  <c r="CB203" i="12"/>
  <c r="BM214" i="12"/>
  <c r="BE225" i="12"/>
  <c r="AI225" i="12"/>
  <c r="BO233" i="12"/>
  <c r="BO206" i="12"/>
  <c r="BO14" i="10"/>
  <c r="AV45" i="10"/>
  <c r="AV94" i="10"/>
  <c r="BO73" i="10"/>
  <c r="BB178" i="10"/>
  <c r="AV142" i="10"/>
  <c r="BO179" i="10"/>
  <c r="BI230" i="10"/>
  <c r="BB43" i="10"/>
  <c r="BO146" i="10"/>
  <c r="BO160" i="10"/>
  <c r="BO90" i="10"/>
  <c r="BB107" i="10"/>
  <c r="AV143" i="10"/>
  <c r="BO81" i="10"/>
  <c r="BO138" i="10"/>
  <c r="BB170" i="10"/>
  <c r="BO139" i="10"/>
  <c r="BB206" i="10"/>
  <c r="BB76" i="10"/>
  <c r="BB231" i="10"/>
  <c r="BO87" i="10"/>
  <c r="BB120" i="10"/>
  <c r="BO141" i="10"/>
  <c r="AV170" i="10"/>
  <c r="BB224" i="10"/>
  <c r="AV181" i="10"/>
  <c r="BB118" i="10"/>
  <c r="BI200" i="10"/>
  <c r="BB139" i="10"/>
  <c r="BO89" i="10"/>
  <c r="AV213" i="10"/>
  <c r="AV38" i="10"/>
  <c r="BO86" i="10"/>
  <c r="BB173" i="10"/>
  <c r="BB176" i="10"/>
  <c r="BO152" i="10"/>
  <c r="BO229" i="10"/>
  <c r="BB146" i="10"/>
  <c r="BO134" i="10"/>
  <c r="BI149" i="10"/>
  <c r="BI234" i="10"/>
  <c r="BO187" i="10"/>
  <c r="AV166" i="10"/>
  <c r="AV193" i="10"/>
  <c r="AV162" i="10"/>
  <c r="AV153" i="10"/>
  <c r="BO30" i="10"/>
  <c r="BB31" i="10"/>
  <c r="BB27" i="10"/>
  <c r="AV160" i="10"/>
  <c r="BO64" i="10"/>
  <c r="BB204" i="10"/>
  <c r="AV59" i="10"/>
  <c r="AX239" i="10"/>
  <c r="AY5" i="10"/>
  <c r="BO24" i="10"/>
  <c r="BB41" i="10"/>
  <c r="BO75" i="10"/>
  <c r="BO22" i="10"/>
  <c r="AV21" i="10"/>
  <c r="BB100" i="10"/>
  <c r="BO83" i="10"/>
  <c r="BO119" i="10"/>
  <c r="BB35" i="10"/>
  <c r="BO144" i="10"/>
  <c r="BB91" i="10"/>
  <c r="BB19" i="10"/>
  <c r="BI208" i="10"/>
  <c r="BO204" i="10"/>
  <c r="AV31" i="10"/>
  <c r="BB90" i="10"/>
  <c r="BI6" i="10"/>
  <c r="BO115" i="10"/>
  <c r="AR239" i="10"/>
  <c r="AS5" i="10"/>
  <c r="AV128" i="10"/>
  <c r="BI178" i="10"/>
  <c r="BI176" i="10"/>
  <c r="BI180" i="10"/>
  <c r="BB81" i="10"/>
  <c r="BB123" i="10"/>
  <c r="BO163" i="10"/>
  <c r="BO12" i="10"/>
  <c r="BO116" i="10"/>
  <c r="BO94" i="10"/>
  <c r="BO150" i="10"/>
  <c r="AV189" i="10"/>
  <c r="BB148" i="10"/>
  <c r="BB24" i="10"/>
  <c r="BI169" i="10"/>
  <c r="BB29" i="10"/>
  <c r="BI135" i="10"/>
  <c r="AV231" i="10"/>
  <c r="BO221" i="10"/>
  <c r="BO224" i="10"/>
  <c r="BB212" i="10"/>
  <c r="BK239" i="10"/>
  <c r="BL8" i="10"/>
  <c r="BB7" i="10"/>
  <c r="BB72" i="10"/>
  <c r="BO16" i="10"/>
  <c r="BB37" i="10"/>
  <c r="BO102" i="10"/>
  <c r="BO128" i="10"/>
  <c r="BO39" i="10"/>
  <c r="BI154" i="10"/>
  <c r="BB199" i="10"/>
  <c r="BO42" i="10"/>
  <c r="BB48" i="10"/>
  <c r="BI203" i="10"/>
  <c r="BO161" i="10"/>
  <c r="BB202" i="10"/>
  <c r="BO238" i="10"/>
  <c r="BB197" i="10"/>
  <c r="BO200" i="10"/>
  <c r="AV33" i="10"/>
  <c r="AV169" i="10"/>
  <c r="BO99" i="10"/>
  <c r="BI144" i="10"/>
  <c r="BB163" i="10"/>
  <c r="BO85" i="10"/>
  <c r="BI164" i="10"/>
  <c r="BI226" i="10"/>
  <c r="AV140" i="10"/>
  <c r="AV212" i="10"/>
  <c r="BI168" i="10"/>
  <c r="BB109" i="10"/>
  <c r="BB227" i="10"/>
  <c r="BB205" i="10"/>
  <c r="AV53" i="10"/>
  <c r="AV83" i="10"/>
  <c r="AV7" i="10"/>
  <c r="AV48" i="10"/>
  <c r="AV41" i="10"/>
  <c r="BO132" i="10"/>
  <c r="AV155" i="10"/>
  <c r="BI120" i="10"/>
  <c r="BO166" i="10"/>
  <c r="BI188" i="10"/>
  <c r="BO44" i="10"/>
  <c r="BO123" i="10"/>
  <c r="BO72" i="10"/>
  <c r="BO158" i="10"/>
  <c r="BN5" i="10"/>
  <c r="AV227" i="10"/>
  <c r="BO38" i="10"/>
  <c r="AV168" i="10"/>
  <c r="BB154" i="10"/>
  <c r="BB215" i="10"/>
  <c r="BO192" i="10"/>
  <c r="BO175" i="10"/>
  <c r="BB80" i="10"/>
  <c r="BB200" i="10"/>
  <c r="BB51" i="10"/>
  <c r="BO169" i="10"/>
  <c r="BO191" i="10"/>
  <c r="BO213" i="10"/>
  <c r="BI82" i="10"/>
  <c r="BI121" i="10"/>
  <c r="AV13" i="10"/>
  <c r="BI16" i="10"/>
  <c r="BB58" i="10"/>
  <c r="BO10" i="10"/>
  <c r="BO32" i="10"/>
  <c r="BO18" i="10"/>
  <c r="BI95" i="10"/>
  <c r="BO43" i="10"/>
  <c r="BO91" i="10"/>
  <c r="BI183" i="10"/>
  <c r="BB70" i="10"/>
  <c r="BI173" i="10"/>
  <c r="AV209" i="10"/>
  <c r="BB11" i="10"/>
  <c r="BI133" i="10"/>
  <c r="AV126" i="10"/>
  <c r="BB86" i="10"/>
  <c r="BO130" i="10"/>
  <c r="AV180" i="10"/>
  <c r="AV95" i="10"/>
  <c r="BB141" i="10"/>
  <c r="BB216" i="10"/>
  <c r="BI190" i="10"/>
  <c r="BO228" i="10"/>
  <c r="BB50" i="10"/>
  <c r="AV118" i="10"/>
  <c r="BO142" i="10"/>
  <c r="BO159" i="10"/>
  <c r="BB186" i="10"/>
  <c r="BO231" i="10"/>
  <c r="BB177" i="10"/>
  <c r="BO34" i="10"/>
  <c r="BE239" i="10"/>
  <c r="BF5" i="10"/>
  <c r="BO71" i="10"/>
  <c r="BO171" i="10"/>
  <c r="BV220" i="12" l="1"/>
  <c r="CB193" i="12"/>
  <c r="CB139" i="12"/>
  <c r="AI77" i="12"/>
  <c r="AI69" i="12"/>
  <c r="BV85" i="12"/>
  <c r="AI84" i="12"/>
  <c r="AI61" i="12"/>
  <c r="V53" i="12"/>
  <c r="BO236" i="12"/>
  <c r="BV221" i="12"/>
  <c r="BV110" i="12"/>
  <c r="V196" i="12"/>
  <c r="BV18" i="12"/>
  <c r="CB131" i="12"/>
  <c r="BV138" i="12"/>
  <c r="CB109" i="12"/>
  <c r="V33" i="12"/>
  <c r="BV160" i="12"/>
  <c r="AI181" i="12"/>
  <c r="CB20" i="12"/>
  <c r="CB161" i="12"/>
  <c r="BV131" i="12"/>
  <c r="BV41" i="12"/>
  <c r="BO119" i="12"/>
  <c r="BV37" i="12"/>
  <c r="CB28" i="12"/>
  <c r="BO146" i="12"/>
  <c r="BV66" i="12"/>
  <c r="CB63" i="12"/>
  <c r="CB32" i="12"/>
  <c r="BY21" i="12"/>
  <c r="BZ21" i="12" s="1"/>
  <c r="CA21" i="12" s="1"/>
  <c r="BZ67" i="12"/>
  <c r="CA67" i="12" s="1"/>
  <c r="V188" i="12"/>
  <c r="CB167" i="12"/>
  <c r="CB230" i="12"/>
  <c r="AJ94" i="12"/>
  <c r="BV46" i="12"/>
  <c r="BO71" i="12"/>
  <c r="BO73" i="12"/>
  <c r="BO102" i="12"/>
  <c r="CB49" i="12"/>
  <c r="BO14" i="12"/>
  <c r="V86" i="12"/>
  <c r="BO204" i="12"/>
  <c r="CB108" i="12"/>
  <c r="BV144" i="12"/>
  <c r="V198" i="12"/>
  <c r="AJ95" i="12"/>
  <c r="CB149" i="12"/>
  <c r="CB17" i="12"/>
  <c r="CB82" i="12"/>
  <c r="CB94" i="12"/>
  <c r="BO42" i="12"/>
  <c r="BV12" i="12"/>
  <c r="AI75" i="12"/>
  <c r="BV122" i="12"/>
  <c r="BV32" i="12"/>
  <c r="CB74" i="12"/>
  <c r="BV115" i="12"/>
  <c r="V10" i="12"/>
  <c r="BO181" i="12"/>
  <c r="AE240" i="12"/>
  <c r="CB12" i="12"/>
  <c r="CB233" i="12"/>
  <c r="BO215" i="12"/>
  <c r="AJ14" i="12"/>
  <c r="CB104" i="12"/>
  <c r="CB48" i="12"/>
  <c r="BO143" i="12"/>
  <c r="CB14" i="12"/>
  <c r="AI151" i="12"/>
  <c r="CB231" i="12"/>
  <c r="BO237" i="12"/>
  <c r="CB110" i="12"/>
  <c r="CB162" i="12"/>
  <c r="CB80" i="12"/>
  <c r="CB159" i="12"/>
  <c r="BV70" i="12"/>
  <c r="BV164" i="12"/>
  <c r="BV234" i="12"/>
  <c r="AJ110" i="12"/>
  <c r="AI125" i="12"/>
  <c r="CB169" i="12"/>
  <c r="BV34" i="12"/>
  <c r="BO54" i="12"/>
  <c r="BO219" i="12"/>
  <c r="BV16" i="12"/>
  <c r="CB55" i="12"/>
  <c r="BO79" i="12"/>
  <c r="V192" i="12"/>
  <c r="BO105" i="12"/>
  <c r="BO53" i="12"/>
  <c r="CB43" i="12"/>
  <c r="CB164" i="12"/>
  <c r="CB46" i="12"/>
  <c r="BO227" i="12"/>
  <c r="CB173" i="12"/>
  <c r="V29" i="12"/>
  <c r="CB31" i="12"/>
  <c r="V23" i="12"/>
  <c r="AC240" i="12"/>
  <c r="CB129" i="12"/>
  <c r="CB114" i="12"/>
  <c r="BO129" i="12"/>
  <c r="CB66" i="12"/>
  <c r="CB198" i="12"/>
  <c r="BZ81" i="12"/>
  <c r="CA81" i="12" s="1"/>
  <c r="CB61" i="12"/>
  <c r="BY89" i="12"/>
  <c r="BZ89" i="12" s="1"/>
  <c r="CA89" i="12" s="1"/>
  <c r="BY79" i="12"/>
  <c r="BZ79" i="12" s="1"/>
  <c r="CA79" i="12" s="1"/>
  <c r="CB79" i="12"/>
  <c r="BF219" i="12"/>
  <c r="AJ219" i="12"/>
  <c r="BF220" i="12"/>
  <c r="AJ220" i="12"/>
  <c r="BI128" i="12"/>
  <c r="BO229" i="12"/>
  <c r="AI208" i="12"/>
  <c r="BO209" i="12"/>
  <c r="BF221" i="12"/>
  <c r="AJ221" i="12"/>
  <c r="BV210" i="12"/>
  <c r="BF187" i="12"/>
  <c r="AJ187" i="12"/>
  <c r="BF201" i="12"/>
  <c r="AJ201" i="12"/>
  <c r="V177" i="12"/>
  <c r="BR188" i="12"/>
  <c r="AI188" i="12"/>
  <c r="BG130" i="12"/>
  <c r="AK130" i="12"/>
  <c r="AJ131" i="12"/>
  <c r="BF131" i="12"/>
  <c r="BS216" i="12"/>
  <c r="AJ216" i="12"/>
  <c r="AJ180" i="12"/>
  <c r="BX125" i="12"/>
  <c r="BY125" i="12" s="1"/>
  <c r="BZ125" i="12" s="1"/>
  <c r="CA125" i="12" s="1"/>
  <c r="CB222" i="12"/>
  <c r="BR181" i="12"/>
  <c r="BS181" i="12" s="1"/>
  <c r="BT181" i="12" s="1"/>
  <c r="BU181" i="12" s="1"/>
  <c r="BF206" i="12"/>
  <c r="AJ206" i="12"/>
  <c r="BF117" i="12"/>
  <c r="AJ117" i="12"/>
  <c r="BG166" i="12"/>
  <c r="AK166" i="12"/>
  <c r="BX92" i="12"/>
  <c r="BY92" i="12" s="1"/>
  <c r="BZ92" i="12" s="1"/>
  <c r="CA92" i="12" s="1"/>
  <c r="BG14" i="12"/>
  <c r="AK14" i="12"/>
  <c r="BO125" i="12"/>
  <c r="BV222" i="12"/>
  <c r="BV236" i="12"/>
  <c r="V232" i="12"/>
  <c r="BV225" i="12"/>
  <c r="BV153" i="12"/>
  <c r="BV155" i="12"/>
  <c r="BO72" i="12"/>
  <c r="BF179" i="12"/>
  <c r="AJ179" i="12"/>
  <c r="BV14" i="12"/>
  <c r="BS13" i="12"/>
  <c r="AJ13" i="12"/>
  <c r="AJ45" i="12"/>
  <c r="BF45" i="12"/>
  <c r="BV102" i="12"/>
  <c r="BH58" i="12"/>
  <c r="CB216" i="12"/>
  <c r="BS176" i="12"/>
  <c r="AJ176" i="12"/>
  <c r="BV59" i="12"/>
  <c r="BV80" i="12"/>
  <c r="AJ66" i="12"/>
  <c r="CB76" i="12"/>
  <c r="BO63" i="12"/>
  <c r="BO218" i="12"/>
  <c r="BO100" i="12"/>
  <c r="BF57" i="12"/>
  <c r="AJ57" i="12"/>
  <c r="BR9" i="12"/>
  <c r="AI9" i="12"/>
  <c r="BX33" i="12"/>
  <c r="BY33" i="12" s="1"/>
  <c r="BZ33" i="12" s="1"/>
  <c r="CA33" i="12" s="1"/>
  <c r="BF138" i="12"/>
  <c r="AJ138" i="12"/>
  <c r="BF111" i="12"/>
  <c r="AJ111" i="12"/>
  <c r="CB101" i="12"/>
  <c r="CB150" i="12"/>
  <c r="BG12" i="12"/>
  <c r="AK12" i="12"/>
  <c r="BV78" i="12"/>
  <c r="BR128" i="12"/>
  <c r="AI128" i="12"/>
  <c r="BR83" i="12"/>
  <c r="AI83" i="12"/>
  <c r="AH240" i="12"/>
  <c r="BR73" i="12"/>
  <c r="BS73" i="12" s="1"/>
  <c r="BT73" i="12" s="1"/>
  <c r="BU73" i="12" s="1"/>
  <c r="BV73" i="12" s="1"/>
  <c r="BF54" i="12"/>
  <c r="AJ54" i="12"/>
  <c r="CB86" i="12"/>
  <c r="AJ233" i="12"/>
  <c r="BF233" i="12"/>
  <c r="BF208" i="12"/>
  <c r="AJ208" i="12"/>
  <c r="CB188" i="12"/>
  <c r="BF121" i="12"/>
  <c r="AJ121" i="12"/>
  <c r="BH154" i="12"/>
  <c r="BI154" i="12" s="1"/>
  <c r="AJ139" i="12"/>
  <c r="BF139" i="12"/>
  <c r="AJ167" i="12"/>
  <c r="BF167" i="12"/>
  <c r="BR151" i="12"/>
  <c r="BS151" i="12" s="1"/>
  <c r="BT151" i="12" s="1"/>
  <c r="BU151" i="12" s="1"/>
  <c r="BV151" i="12"/>
  <c r="BH193" i="12"/>
  <c r="CB197" i="12"/>
  <c r="BV179" i="12"/>
  <c r="BF113" i="12"/>
  <c r="AJ113" i="12"/>
  <c r="AI183" i="12"/>
  <c r="BG182" i="12"/>
  <c r="AK182" i="12"/>
  <c r="BF200" i="12"/>
  <c r="AJ200" i="12"/>
  <c r="AJ129" i="12"/>
  <c r="BF129" i="12"/>
  <c r="BH197" i="12"/>
  <c r="AK68" i="12"/>
  <c r="BG68" i="12"/>
  <c r="V135" i="12"/>
  <c r="AJ169" i="12"/>
  <c r="BF169" i="12"/>
  <c r="BG92" i="12"/>
  <c r="BV183" i="12"/>
  <c r="BG172" i="12"/>
  <c r="AK172" i="12"/>
  <c r="AK72" i="12"/>
  <c r="BG72" i="12"/>
  <c r="AJ235" i="12"/>
  <c r="BF235" i="12"/>
  <c r="BG191" i="12"/>
  <c r="AK191" i="12"/>
  <c r="BG164" i="12"/>
  <c r="AK164" i="12"/>
  <c r="AJ154" i="12"/>
  <c r="BY154" i="12"/>
  <c r="BH156" i="12"/>
  <c r="BI156" i="12" s="1"/>
  <c r="AJ166" i="12"/>
  <c r="BS87" i="12"/>
  <c r="AJ87" i="12"/>
  <c r="CB192" i="12"/>
  <c r="BV133" i="12"/>
  <c r="BF25" i="12"/>
  <c r="AJ16" i="12"/>
  <c r="BV76" i="12"/>
  <c r="BF101" i="12"/>
  <c r="AJ101" i="12"/>
  <c r="BO141" i="12"/>
  <c r="BV54" i="12"/>
  <c r="CB59" i="12"/>
  <c r="AJ55" i="12"/>
  <c r="BF55" i="12"/>
  <c r="BO169" i="12"/>
  <c r="BO122" i="12"/>
  <c r="BV49" i="12"/>
  <c r="BH22" i="12"/>
  <c r="BV48" i="12"/>
  <c r="CB83" i="12"/>
  <c r="BF33" i="12"/>
  <c r="CB200" i="12"/>
  <c r="CB190" i="12"/>
  <c r="CB52" i="12"/>
  <c r="BX58" i="12"/>
  <c r="BY58" i="12" s="1"/>
  <c r="BZ58" i="12" s="1"/>
  <c r="CA58" i="12" s="1"/>
  <c r="BV94" i="12"/>
  <c r="CB119" i="12"/>
  <c r="BR150" i="12"/>
  <c r="AI150" i="12"/>
  <c r="BM83" i="12"/>
  <c r="BV35" i="12"/>
  <c r="BV43" i="12"/>
  <c r="BV185" i="12"/>
  <c r="BV159" i="12"/>
  <c r="BO138" i="12"/>
  <c r="BX128" i="12"/>
  <c r="BY128" i="12" s="1"/>
  <c r="BZ128" i="12" s="1"/>
  <c r="CA128" i="12" s="1"/>
  <c r="CB13" i="12"/>
  <c r="BR21" i="12"/>
  <c r="AI21" i="12"/>
  <c r="CB124" i="12"/>
  <c r="BO137" i="12"/>
  <c r="V126" i="12"/>
  <c r="BV98" i="12"/>
  <c r="BF82" i="12"/>
  <c r="AJ82" i="12"/>
  <c r="CB102" i="12"/>
  <c r="BR67" i="12"/>
  <c r="BS67" i="12" s="1"/>
  <c r="BT67" i="12" s="1"/>
  <c r="BU67" i="12" s="1"/>
  <c r="BO56" i="12"/>
  <c r="V18" i="12"/>
  <c r="CB106" i="12"/>
  <c r="BF234" i="12"/>
  <c r="AJ234" i="12"/>
  <c r="BF104" i="12"/>
  <c r="AJ104" i="12"/>
  <c r="BR108" i="12"/>
  <c r="AI108" i="12"/>
  <c r="BF183" i="12"/>
  <c r="AJ182" i="12"/>
  <c r="BF237" i="12"/>
  <c r="AJ237" i="12"/>
  <c r="BG95" i="12"/>
  <c r="AK95" i="12"/>
  <c r="BH152" i="12"/>
  <c r="BI152" i="12" s="1"/>
  <c r="BG132" i="12"/>
  <c r="AK132" i="12"/>
  <c r="BR196" i="12"/>
  <c r="AI196" i="12"/>
  <c r="BO220" i="12"/>
  <c r="AJ160" i="12"/>
  <c r="AJ171" i="12"/>
  <c r="BF171" i="12"/>
  <c r="BG98" i="12"/>
  <c r="AK98" i="12"/>
  <c r="BR213" i="12"/>
  <c r="BS213" i="12" s="1"/>
  <c r="BT213" i="12" s="1"/>
  <c r="BU213" i="12" s="1"/>
  <c r="BR194" i="12"/>
  <c r="AI194" i="12"/>
  <c r="BF181" i="12"/>
  <c r="AJ231" i="12"/>
  <c r="BF231" i="12"/>
  <c r="AJ135" i="12"/>
  <c r="BF135" i="12"/>
  <c r="BV208" i="12"/>
  <c r="BH114" i="12"/>
  <c r="BI114" i="12"/>
  <c r="BR71" i="12"/>
  <c r="BS71" i="12" s="1"/>
  <c r="BT71" i="12" s="1"/>
  <c r="BU71" i="12" s="1"/>
  <c r="BF48" i="12"/>
  <c r="AJ48" i="12"/>
  <c r="AL24" i="12"/>
  <c r="BH24" i="12"/>
  <c r="AM24" i="12" s="1"/>
  <c r="BG16" i="12"/>
  <c r="AK16" i="12"/>
  <c r="BV105" i="12"/>
  <c r="AJ32" i="12"/>
  <c r="BF32" i="12"/>
  <c r="BF35" i="12"/>
  <c r="AJ35" i="12"/>
  <c r="BF69" i="12"/>
  <c r="S240" i="12"/>
  <c r="CB90" i="12"/>
  <c r="BR33" i="12"/>
  <c r="BS33" i="12" s="1"/>
  <c r="BT33" i="12" s="1"/>
  <c r="BU33" i="12" s="1"/>
  <c r="BF146" i="12"/>
  <c r="AJ146" i="12"/>
  <c r="BR89" i="12"/>
  <c r="AI89" i="12"/>
  <c r="BF44" i="12"/>
  <c r="AJ44" i="12"/>
  <c r="BR58" i="12"/>
  <c r="AI58" i="12"/>
  <c r="BS106" i="12"/>
  <c r="AJ106" i="12"/>
  <c r="BB240" i="12"/>
  <c r="AJ85" i="12"/>
  <c r="AI103" i="12"/>
  <c r="CB73" i="12"/>
  <c r="AI71" i="12"/>
  <c r="BX25" i="12"/>
  <c r="BY25" i="12" s="1"/>
  <c r="BZ25" i="12" s="1"/>
  <c r="CA25" i="12" s="1"/>
  <c r="BV27" i="12"/>
  <c r="BF225" i="12"/>
  <c r="AJ225" i="12"/>
  <c r="BF189" i="12"/>
  <c r="AJ189" i="12"/>
  <c r="BF202" i="12"/>
  <c r="AJ202" i="12"/>
  <c r="BS195" i="12"/>
  <c r="AJ195" i="12"/>
  <c r="BF222" i="12"/>
  <c r="AJ222" i="12"/>
  <c r="BF159" i="12"/>
  <c r="AJ159" i="12"/>
  <c r="BG184" i="12"/>
  <c r="AK184" i="12"/>
  <c r="AJ165" i="12"/>
  <c r="BF165" i="12"/>
  <c r="BN94" i="12"/>
  <c r="AL94" i="12"/>
  <c r="AI185" i="12"/>
  <c r="BS197" i="12"/>
  <c r="AJ197" i="12"/>
  <c r="BX152" i="12"/>
  <c r="BY152" i="12" s="1"/>
  <c r="BZ152" i="12" s="1"/>
  <c r="CA152" i="12" s="1"/>
  <c r="BX183" i="12"/>
  <c r="BY183" i="12" s="1"/>
  <c r="BZ183" i="12" s="1"/>
  <c r="CA183" i="12" s="1"/>
  <c r="BO173" i="12"/>
  <c r="BF153" i="12"/>
  <c r="AJ153" i="12"/>
  <c r="BF151" i="12"/>
  <c r="BV215" i="12"/>
  <c r="BX196" i="12"/>
  <c r="BY196" i="12" s="1"/>
  <c r="BZ196" i="12" s="1"/>
  <c r="CA196" i="12" s="1"/>
  <c r="AI213" i="12"/>
  <c r="BG134" i="12"/>
  <c r="AK134" i="12"/>
  <c r="BM192" i="12"/>
  <c r="CB225" i="12"/>
  <c r="BG160" i="12"/>
  <c r="AK160" i="12"/>
  <c r="BF173" i="12"/>
  <c r="AJ173" i="12"/>
  <c r="BO148" i="12"/>
  <c r="BX194" i="12"/>
  <c r="BY194" i="12" s="1"/>
  <c r="BZ194" i="12" s="1"/>
  <c r="CA194" i="12" s="1"/>
  <c r="BO210" i="12"/>
  <c r="CB160" i="12"/>
  <c r="BO171" i="12"/>
  <c r="CB54" i="12"/>
  <c r="BV139" i="12"/>
  <c r="BG20" i="12"/>
  <c r="AK20" i="12"/>
  <c r="CB214" i="12"/>
  <c r="AJ137" i="12"/>
  <c r="BF137" i="12"/>
  <c r="CB218" i="12"/>
  <c r="BG186" i="12"/>
  <c r="AK186" i="12"/>
  <c r="BF210" i="12"/>
  <c r="AJ210" i="12"/>
  <c r="AJ141" i="12"/>
  <c r="BF141" i="12"/>
  <c r="AL120" i="12"/>
  <c r="BH120" i="12"/>
  <c r="BR192" i="12"/>
  <c r="AI192" i="12"/>
  <c r="CB105" i="12"/>
  <c r="BF119" i="12"/>
  <c r="AJ119" i="12"/>
  <c r="AJ41" i="12"/>
  <c r="BF41" i="12"/>
  <c r="BV104" i="12"/>
  <c r="BS15" i="12"/>
  <c r="AJ15" i="12"/>
  <c r="BZ170" i="12"/>
  <c r="AK170" i="12"/>
  <c r="BO133" i="12"/>
  <c r="BF73" i="12"/>
  <c r="AJ73" i="12"/>
  <c r="BF67" i="12"/>
  <c r="BV165" i="12"/>
  <c r="BF31" i="12"/>
  <c r="AJ31" i="12"/>
  <c r="BV55" i="12"/>
  <c r="BO121" i="12"/>
  <c r="CB141" i="12"/>
  <c r="BW240" i="12"/>
  <c r="BX6" i="12"/>
  <c r="BR81" i="12"/>
  <c r="AI81" i="12"/>
  <c r="BR19" i="12"/>
  <c r="AI19" i="12"/>
  <c r="CB168" i="12"/>
  <c r="BO131" i="12"/>
  <c r="BV143" i="12"/>
  <c r="V9" i="12"/>
  <c r="BV74" i="12"/>
  <c r="CB115" i="12"/>
  <c r="BR23" i="12"/>
  <c r="AI23" i="12"/>
  <c r="CB236" i="12"/>
  <c r="BS116" i="12"/>
  <c r="AJ116" i="12"/>
  <c r="V149" i="12"/>
  <c r="AI105" i="12"/>
  <c r="BF61" i="12"/>
  <c r="BF7" i="12"/>
  <c r="AJ7" i="12"/>
  <c r="BS91" i="12"/>
  <c r="AJ91" i="12"/>
  <c r="BG85" i="12"/>
  <c r="AK85" i="12"/>
  <c r="BO185" i="12"/>
  <c r="BH108" i="12"/>
  <c r="BI108" i="12" s="1"/>
  <c r="BI136" i="12"/>
  <c r="AN136" i="12" s="1"/>
  <c r="BF103" i="12"/>
  <c r="AJ103" i="12"/>
  <c r="CB45" i="12"/>
  <c r="BO7" i="12"/>
  <c r="CB64" i="12"/>
  <c r="BV88" i="12"/>
  <c r="CB91" i="12"/>
  <c r="CB15" i="12"/>
  <c r="BF185" i="12"/>
  <c r="AJ185" i="12"/>
  <c r="BS162" i="12"/>
  <c r="AJ162" i="12"/>
  <c r="BR152" i="12"/>
  <c r="AI152" i="12"/>
  <c r="BV239" i="12"/>
  <c r="BF127" i="12"/>
  <c r="AJ127" i="12"/>
  <c r="BV231" i="12"/>
  <c r="BS193" i="12"/>
  <c r="AJ193" i="12"/>
  <c r="V210" i="12"/>
  <c r="BN19" i="12"/>
  <c r="BO19" i="12" s="1"/>
  <c r="BO238" i="12"/>
  <c r="BF213" i="12"/>
  <c r="AJ213" i="12"/>
  <c r="BS158" i="12"/>
  <c r="AJ158" i="12"/>
  <c r="BF228" i="12"/>
  <c r="AJ228" i="12"/>
  <c r="BV169" i="12"/>
  <c r="BV173" i="12"/>
  <c r="BF123" i="12"/>
  <c r="AJ123" i="12"/>
  <c r="BS205" i="12"/>
  <c r="AJ205" i="12"/>
  <c r="BV237" i="12"/>
  <c r="BG178" i="12"/>
  <c r="AK178" i="12"/>
  <c r="V190" i="12"/>
  <c r="BV96" i="12"/>
  <c r="CB71" i="12"/>
  <c r="BK240" i="12"/>
  <c r="BL6" i="12"/>
  <c r="BF40" i="12"/>
  <c r="AJ40" i="12"/>
  <c r="BV109" i="12"/>
  <c r="BV20" i="12"/>
  <c r="BF27" i="12"/>
  <c r="BO139" i="12"/>
  <c r="BV53" i="12"/>
  <c r="BF80" i="12"/>
  <c r="AJ80" i="12"/>
  <c r="BR86" i="12"/>
  <c r="AI86" i="12"/>
  <c r="CB213" i="12"/>
  <c r="BF145" i="12"/>
  <c r="AJ145" i="12"/>
  <c r="AF240" i="12"/>
  <c r="V6" i="12"/>
  <c r="BV52" i="12"/>
  <c r="BQ240" i="12"/>
  <c r="BR6" i="12"/>
  <c r="BR61" i="12"/>
  <c r="BS61" i="12" s="1"/>
  <c r="BT61" i="12" s="1"/>
  <c r="BU61" i="12" s="1"/>
  <c r="AI29" i="12"/>
  <c r="CB9" i="12"/>
  <c r="BF52" i="12"/>
  <c r="AJ52" i="12"/>
  <c r="CB11" i="12"/>
  <c r="BF75" i="12"/>
  <c r="AI177" i="12"/>
  <c r="BF105" i="12"/>
  <c r="AJ105" i="12"/>
  <c r="BV45" i="12"/>
  <c r="AJ39" i="12"/>
  <c r="BF39" i="12"/>
  <c r="CB70" i="12"/>
  <c r="BV38" i="12"/>
  <c r="BF163" i="12"/>
  <c r="AJ163" i="12"/>
  <c r="BV79" i="12"/>
  <c r="BF71" i="12"/>
  <c r="AJ53" i="12"/>
  <c r="BF53" i="12"/>
  <c r="CB69" i="12"/>
  <c r="CB235" i="12"/>
  <c r="CB210" i="12"/>
  <c r="BF148" i="12"/>
  <c r="AJ148" i="12"/>
  <c r="BS207" i="12"/>
  <c r="AJ207" i="12"/>
  <c r="BG110" i="12"/>
  <c r="AK110" i="12"/>
  <c r="AJ133" i="12"/>
  <c r="BF133" i="12"/>
  <c r="BF102" i="12"/>
  <c r="AJ102" i="12"/>
  <c r="BF149" i="12"/>
  <c r="AJ149" i="12"/>
  <c r="BF215" i="12"/>
  <c r="AJ215" i="12"/>
  <c r="BF142" i="12"/>
  <c r="AJ142" i="12"/>
  <c r="BX227" i="12"/>
  <c r="AJ227" i="12" s="1"/>
  <c r="BF157" i="12"/>
  <c r="AJ157" i="12"/>
  <c r="BH158" i="12"/>
  <c r="CB185" i="12"/>
  <c r="AJ229" i="12"/>
  <c r="BF229" i="12"/>
  <c r="BF226" i="12"/>
  <c r="AJ226" i="12"/>
  <c r="CB177" i="12"/>
  <c r="BG86" i="12"/>
  <c r="BS114" i="12"/>
  <c r="AJ114" i="12"/>
  <c r="BR77" i="12"/>
  <c r="BS77" i="12" s="1"/>
  <c r="BT77" i="12" s="1"/>
  <c r="BU77" i="12" s="1"/>
  <c r="BS10" i="12"/>
  <c r="AJ10" i="12"/>
  <c r="BR60" i="12"/>
  <c r="AI60" i="12"/>
  <c r="AJ47" i="12"/>
  <c r="BF47" i="12"/>
  <c r="BG89" i="12"/>
  <c r="BH174" i="12"/>
  <c r="BI174" i="12" s="1"/>
  <c r="BS22" i="12"/>
  <c r="AJ22" i="12"/>
  <c r="BS156" i="12"/>
  <c r="AJ156" i="12"/>
  <c r="CB208" i="12"/>
  <c r="BX27" i="12"/>
  <c r="BY27" i="12" s="1"/>
  <c r="BZ27" i="12" s="1"/>
  <c r="CA27" i="12" s="1"/>
  <c r="BH62" i="12"/>
  <c r="AM62" i="12" s="1"/>
  <c r="AL62" i="12"/>
  <c r="BX19" i="12"/>
  <c r="BY19" i="12" s="1"/>
  <c r="BZ19" i="12" s="1"/>
  <c r="CA19" i="12" s="1"/>
  <c r="BR75" i="12"/>
  <c r="BS75" i="12" s="1"/>
  <c r="BT75" i="12" s="1"/>
  <c r="BU75" i="12" s="1"/>
  <c r="BF109" i="12"/>
  <c r="AJ109" i="12"/>
  <c r="BH87" i="12"/>
  <c r="BI87" i="12" s="1"/>
  <c r="CB29" i="12"/>
  <c r="BF59" i="12"/>
  <c r="AJ59" i="12"/>
  <c r="BF34" i="12"/>
  <c r="AJ34" i="12"/>
  <c r="BF29" i="12"/>
  <c r="AJ29" i="12"/>
  <c r="AJ43" i="12"/>
  <c r="BF43" i="12"/>
  <c r="BF65" i="12"/>
  <c r="CB23" i="12"/>
  <c r="BF177" i="12"/>
  <c r="AJ177" i="12"/>
  <c r="AJ51" i="12"/>
  <c r="BF51" i="12"/>
  <c r="BV72" i="12"/>
  <c r="CB239" i="12"/>
  <c r="AJ96" i="12"/>
  <c r="AK78" i="12"/>
  <c r="BG78" i="12"/>
  <c r="AI6" i="12"/>
  <c r="BF77" i="12"/>
  <c r="BR65" i="12"/>
  <c r="BS65" i="12" s="1"/>
  <c r="BT65" i="12" s="1"/>
  <c r="BU65" i="12" s="1"/>
  <c r="CB72" i="12"/>
  <c r="BV47" i="12"/>
  <c r="BO59" i="12"/>
  <c r="BN214" i="12"/>
  <c r="BF155" i="12"/>
  <c r="AJ155" i="12"/>
  <c r="BS174" i="12"/>
  <c r="AJ174" i="12"/>
  <c r="BF161" i="12"/>
  <c r="AJ161" i="12"/>
  <c r="BR198" i="12"/>
  <c r="AI198" i="12"/>
  <c r="BF211" i="12"/>
  <c r="AJ211" i="12"/>
  <c r="BF238" i="12"/>
  <c r="AJ238" i="12"/>
  <c r="CB166" i="12"/>
  <c r="BS203" i="12"/>
  <c r="AJ203" i="12"/>
  <c r="BV177" i="12"/>
  <c r="BF239" i="12"/>
  <c r="AJ239" i="12"/>
  <c r="CB123" i="12"/>
  <c r="AK76" i="12"/>
  <c r="BG76" i="12"/>
  <c r="BH195" i="12"/>
  <c r="BF218" i="12"/>
  <c r="AJ218" i="12"/>
  <c r="BI190" i="12"/>
  <c r="BV95" i="12"/>
  <c r="BF140" i="12"/>
  <c r="AJ140" i="12"/>
  <c r="BG88" i="12"/>
  <c r="AK88" i="12"/>
  <c r="BO43" i="12"/>
  <c r="BF236" i="12"/>
  <c r="AJ236" i="12"/>
  <c r="BF175" i="12"/>
  <c r="AJ175" i="12"/>
  <c r="CB174" i="12"/>
  <c r="BF36" i="12"/>
  <c r="AJ36" i="12"/>
  <c r="AK70" i="12"/>
  <c r="BG70" i="12"/>
  <c r="AJ30" i="12"/>
  <c r="BF30" i="12"/>
  <c r="BF42" i="12"/>
  <c r="AJ42" i="12"/>
  <c r="CB121" i="12"/>
  <c r="BF115" i="12"/>
  <c r="AJ115" i="12"/>
  <c r="BS17" i="12"/>
  <c r="AJ17" i="12"/>
  <c r="BR90" i="12"/>
  <c r="AI90" i="12"/>
  <c r="CB217" i="12"/>
  <c r="BM90" i="12"/>
  <c r="CB84" i="12"/>
  <c r="AL28" i="12"/>
  <c r="BH28" i="12"/>
  <c r="CB103" i="12"/>
  <c r="V125" i="12"/>
  <c r="V127" i="12"/>
  <c r="CB37" i="12"/>
  <c r="BF125" i="12"/>
  <c r="AK74" i="12"/>
  <c r="BG74" i="12"/>
  <c r="BF144" i="12"/>
  <c r="AJ144" i="12"/>
  <c r="V84" i="12"/>
  <c r="CB60" i="12"/>
  <c r="AI79" i="12"/>
  <c r="BF122" i="12"/>
  <c r="AJ122" i="12"/>
  <c r="BG64" i="12"/>
  <c r="AK64" i="12"/>
  <c r="BO82" i="12"/>
  <c r="BR11" i="12"/>
  <c r="AI11" i="12"/>
  <c r="AJ18" i="12"/>
  <c r="BV127" i="12"/>
  <c r="BG96" i="12"/>
  <c r="AK96" i="12"/>
  <c r="AJ78" i="12"/>
  <c r="BE240" i="12"/>
  <c r="BF6" i="12"/>
  <c r="CB77" i="12"/>
  <c r="BV31" i="12"/>
  <c r="BR190" i="12"/>
  <c r="AI190" i="12"/>
  <c r="BS214" i="12"/>
  <c r="AJ214" i="12"/>
  <c r="BF230" i="12"/>
  <c r="AJ230" i="12"/>
  <c r="BX151" i="12"/>
  <c r="BY151" i="12" s="1"/>
  <c r="BZ151" i="12" s="1"/>
  <c r="CA151" i="12" s="1"/>
  <c r="BO202" i="12"/>
  <c r="BG97" i="12"/>
  <c r="AK97" i="12"/>
  <c r="BF126" i="12"/>
  <c r="AJ126" i="12"/>
  <c r="BF232" i="12"/>
  <c r="AJ232" i="12"/>
  <c r="BF204" i="12"/>
  <c r="AJ204" i="12"/>
  <c r="BG100" i="12"/>
  <c r="AK100" i="12"/>
  <c r="BF227" i="12"/>
  <c r="V218" i="12"/>
  <c r="BG180" i="12"/>
  <c r="AK180" i="12"/>
  <c r="BR125" i="12"/>
  <c r="BS125" i="12" s="1"/>
  <c r="BT125" i="12" s="1"/>
  <c r="BU125" i="12" s="1"/>
  <c r="BH162" i="12"/>
  <c r="BX181" i="12"/>
  <c r="BY181" i="12" s="1"/>
  <c r="BZ181" i="12" s="1"/>
  <c r="CA181" i="12" s="1"/>
  <c r="BR92" i="12"/>
  <c r="AI92" i="12"/>
  <c r="BF147" i="12"/>
  <c r="AJ147" i="12"/>
  <c r="BF217" i="12"/>
  <c r="AJ217" i="12"/>
  <c r="BG168" i="12"/>
  <c r="AK168" i="12"/>
  <c r="AL199" i="12"/>
  <c r="BH199" i="12"/>
  <c r="BF209" i="12"/>
  <c r="AJ209" i="12"/>
  <c r="BF143" i="12"/>
  <c r="AJ143" i="12"/>
  <c r="BF84" i="12"/>
  <c r="BO149" i="12"/>
  <c r="BR69" i="12"/>
  <c r="BS69" i="12" s="1"/>
  <c r="BT69" i="12" s="1"/>
  <c r="BU69" i="12" s="1"/>
  <c r="BO35" i="12"/>
  <c r="BF63" i="12"/>
  <c r="AJ63" i="12"/>
  <c r="AK66" i="12"/>
  <c r="BG66" i="12"/>
  <c r="BG150" i="12"/>
  <c r="BR84" i="12"/>
  <c r="BS84" i="12" s="1"/>
  <c r="BT84" i="12" s="1"/>
  <c r="BU84" i="12" s="1"/>
  <c r="BF56" i="12"/>
  <c r="AJ56" i="12"/>
  <c r="BF8" i="12"/>
  <c r="AJ8" i="12"/>
  <c r="V109" i="12"/>
  <c r="CB165" i="12"/>
  <c r="V113" i="12"/>
  <c r="AJ74" i="12"/>
  <c r="BH10" i="12"/>
  <c r="BI10" i="12" s="1"/>
  <c r="BF37" i="12"/>
  <c r="AJ37" i="12"/>
  <c r="BX75" i="12"/>
  <c r="BY75" i="12" s="1"/>
  <c r="BZ75" i="12" s="1"/>
  <c r="CA75" i="12" s="1"/>
  <c r="AJ49" i="12"/>
  <c r="BF49" i="12"/>
  <c r="CB57" i="12"/>
  <c r="BF79" i="12"/>
  <c r="AJ79" i="12"/>
  <c r="BG99" i="12"/>
  <c r="AK99" i="12"/>
  <c r="AJ12" i="12"/>
  <c r="BG18" i="12"/>
  <c r="AK18" i="12"/>
  <c r="BF46" i="12"/>
  <c r="AJ46" i="12"/>
  <c r="BH91" i="12"/>
  <c r="V28" i="12"/>
  <c r="BF38" i="12"/>
  <c r="AJ38" i="12"/>
  <c r="CB68" i="12"/>
  <c r="CB65" i="12"/>
  <c r="BS124" i="12"/>
  <c r="AJ124" i="12"/>
  <c r="BO47" i="12"/>
  <c r="BV29" i="12"/>
  <c r="BM8" i="10"/>
  <c r="BL239" i="10"/>
  <c r="AY239" i="10"/>
  <c r="AZ5" i="10"/>
  <c r="BF239" i="10"/>
  <c r="BG5" i="10"/>
  <c r="BO5" i="10"/>
  <c r="AS239" i="10"/>
  <c r="AT5" i="10"/>
  <c r="AJ77" i="12" l="1"/>
  <c r="AJ61" i="12"/>
  <c r="BV67" i="12"/>
  <c r="AJ65" i="12"/>
  <c r="AJ67" i="12"/>
  <c r="BV213" i="12"/>
  <c r="CB33" i="12"/>
  <c r="BV61" i="12"/>
  <c r="AJ27" i="12"/>
  <c r="CB25" i="12"/>
  <c r="BV33" i="12"/>
  <c r="CB75" i="12"/>
  <c r="BV125" i="12"/>
  <c r="BV75" i="12"/>
  <c r="AJ25" i="12"/>
  <c r="CB92" i="12"/>
  <c r="CB67" i="12"/>
  <c r="AJ125" i="12"/>
  <c r="CB19" i="12"/>
  <c r="CB125" i="12"/>
  <c r="CB152" i="12"/>
  <c r="AJ33" i="12"/>
  <c r="CB21" i="12"/>
  <c r="AL99" i="12"/>
  <c r="BH99" i="12"/>
  <c r="AM199" i="12"/>
  <c r="BI199" i="12"/>
  <c r="AN199" i="12" s="1"/>
  <c r="BG46" i="12"/>
  <c r="AK46" i="12"/>
  <c r="BG8" i="12"/>
  <c r="AK8" i="12"/>
  <c r="BG147" i="12"/>
  <c r="AK147" i="12"/>
  <c r="BG227" i="12"/>
  <c r="BG125" i="12"/>
  <c r="AK125" i="12"/>
  <c r="BT17" i="12"/>
  <c r="AK17" i="12"/>
  <c r="BG30" i="12"/>
  <c r="AK30" i="12"/>
  <c r="BG236" i="12"/>
  <c r="AK236" i="12"/>
  <c r="BG140" i="12"/>
  <c r="AK140" i="12"/>
  <c r="BI195" i="12"/>
  <c r="BG239" i="12"/>
  <c r="AK239" i="12"/>
  <c r="AK238" i="12"/>
  <c r="BG238" i="12"/>
  <c r="BT174" i="12"/>
  <c r="AK174" i="12"/>
  <c r="AI240" i="12"/>
  <c r="BG51" i="12"/>
  <c r="AK51" i="12"/>
  <c r="BG43" i="12"/>
  <c r="AK43" i="12"/>
  <c r="BG109" i="12"/>
  <c r="AK109" i="12"/>
  <c r="CB27" i="12"/>
  <c r="BT22" i="12"/>
  <c r="AK22" i="12"/>
  <c r="BT114" i="12"/>
  <c r="AK114" i="12"/>
  <c r="BG75" i="12"/>
  <c r="AK75" i="12"/>
  <c r="BG40" i="12"/>
  <c r="AK40" i="12"/>
  <c r="BG213" i="12"/>
  <c r="AK213" i="12"/>
  <c r="BT162" i="12"/>
  <c r="AK162" i="12"/>
  <c r="BG61" i="12"/>
  <c r="AK61" i="12"/>
  <c r="BS23" i="12"/>
  <c r="AJ23" i="12"/>
  <c r="BT15" i="12"/>
  <c r="AK15" i="12"/>
  <c r="BG137" i="12"/>
  <c r="AK137" i="12"/>
  <c r="BG48" i="12"/>
  <c r="AK48" i="12"/>
  <c r="BS108" i="12"/>
  <c r="AJ108" i="12"/>
  <c r="CB58" i="12"/>
  <c r="AL164" i="12"/>
  <c r="BH164" i="12"/>
  <c r="BH72" i="12"/>
  <c r="AL72" i="12"/>
  <c r="BG169" i="12"/>
  <c r="AK169" i="12"/>
  <c r="BS83" i="12"/>
  <c r="AJ83" i="12"/>
  <c r="BG201" i="12"/>
  <c r="AK201" i="12"/>
  <c r="CB89" i="12"/>
  <c r="BG49" i="12"/>
  <c r="AK49" i="12"/>
  <c r="AK209" i="12"/>
  <c r="BG209" i="12"/>
  <c r="BS11" i="12"/>
  <c r="AJ11" i="12"/>
  <c r="BH66" i="12"/>
  <c r="AM66" i="12" s="1"/>
  <c r="AL66" i="12"/>
  <c r="BG232" i="12"/>
  <c r="AK232" i="12"/>
  <c r="BG38" i="12"/>
  <c r="AK38" i="12"/>
  <c r="BG79" i="12"/>
  <c r="AK79" i="12"/>
  <c r="AJ84" i="12"/>
  <c r="BI162" i="12"/>
  <c r="BG126" i="12"/>
  <c r="AK126" i="12"/>
  <c r="BG230" i="12"/>
  <c r="AK230" i="12"/>
  <c r="BH96" i="12"/>
  <c r="AL96" i="12"/>
  <c r="BH78" i="12"/>
  <c r="AM78" i="12" s="1"/>
  <c r="AL78" i="12"/>
  <c r="BI78" i="12"/>
  <c r="AN78" i="12" s="1"/>
  <c r="BG226" i="12"/>
  <c r="AK226" i="12"/>
  <c r="BG215" i="12"/>
  <c r="AK215" i="12"/>
  <c r="AJ71" i="12"/>
  <c r="BG39" i="12"/>
  <c r="AK39" i="12"/>
  <c r="BG145" i="12"/>
  <c r="AK145" i="12"/>
  <c r="BL240" i="12"/>
  <c r="BM6" i="12"/>
  <c r="BH178" i="12"/>
  <c r="AL178" i="12"/>
  <c r="BS19" i="12"/>
  <c r="AJ19" i="12"/>
  <c r="BG67" i="12"/>
  <c r="AK67" i="12"/>
  <c r="BG173" i="12"/>
  <c r="AK173" i="12"/>
  <c r="AJ151" i="12"/>
  <c r="AL184" i="12"/>
  <c r="BH184" i="12"/>
  <c r="BG202" i="12"/>
  <c r="AK202" i="12"/>
  <c r="BT106" i="12"/>
  <c r="AK106" i="12"/>
  <c r="BV71" i="12"/>
  <c r="BG231" i="12"/>
  <c r="AK231" i="12"/>
  <c r="AL95" i="12"/>
  <c r="BH95" i="12"/>
  <c r="CB128" i="12"/>
  <c r="BG101" i="12"/>
  <c r="AK101" i="12"/>
  <c r="BG121" i="12"/>
  <c r="AK121" i="12"/>
  <c r="BI58" i="12"/>
  <c r="CB196" i="12"/>
  <c r="AK56" i="12"/>
  <c r="BG56" i="12"/>
  <c r="BG84" i="12"/>
  <c r="AK84" i="12"/>
  <c r="BH100" i="12"/>
  <c r="AL100" i="12"/>
  <c r="BN90" i="12"/>
  <c r="BO90" i="12" s="1"/>
  <c r="AK211" i="12"/>
  <c r="BG211" i="12"/>
  <c r="BG59" i="12"/>
  <c r="AK59" i="12"/>
  <c r="BS60" i="12"/>
  <c r="AJ60" i="12"/>
  <c r="BG157" i="12"/>
  <c r="AK157" i="12"/>
  <c r="BH110" i="12"/>
  <c r="AM110" i="12" s="1"/>
  <c r="AL110" i="12"/>
  <c r="BG71" i="12"/>
  <c r="AK71" i="12"/>
  <c r="BG127" i="12"/>
  <c r="AK127" i="12"/>
  <c r="BH85" i="12"/>
  <c r="AM85" i="12" s="1"/>
  <c r="AL85" i="12"/>
  <c r="AK210" i="12"/>
  <c r="BG210" i="12"/>
  <c r="BN192" i="12"/>
  <c r="BO192" i="12" s="1"/>
  <c r="BG151" i="12"/>
  <c r="AK151" i="12"/>
  <c r="BT197" i="12"/>
  <c r="AK197" i="12"/>
  <c r="BS89" i="12"/>
  <c r="AJ89" i="12"/>
  <c r="BS196" i="12"/>
  <c r="AJ196" i="12"/>
  <c r="BI22" i="12"/>
  <c r="BT87" i="12"/>
  <c r="AK87" i="12"/>
  <c r="BG129" i="12"/>
  <c r="AK129" i="12"/>
  <c r="BG113" i="12"/>
  <c r="AK113" i="12"/>
  <c r="BG167" i="12"/>
  <c r="AK167" i="12"/>
  <c r="BS128" i="12"/>
  <c r="AJ128" i="12"/>
  <c r="BS9" i="12"/>
  <c r="AJ9" i="12"/>
  <c r="BG179" i="12"/>
  <c r="AK179" i="12"/>
  <c r="AL166" i="12"/>
  <c r="BH166" i="12"/>
  <c r="AM166" i="12" s="1"/>
  <c r="AK206" i="12"/>
  <c r="BG206" i="12"/>
  <c r="BT216" i="12"/>
  <c r="AK216" i="12"/>
  <c r="BT124" i="12"/>
  <c r="AK124" i="12"/>
  <c r="BG63" i="12"/>
  <c r="AK63" i="12"/>
  <c r="BH64" i="12"/>
  <c r="AL64" i="12"/>
  <c r="AL18" i="12"/>
  <c r="BH18" i="12"/>
  <c r="BV84" i="12"/>
  <c r="AL168" i="12"/>
  <c r="BH168" i="12"/>
  <c r="AM168" i="12" s="1"/>
  <c r="BS92" i="12"/>
  <c r="AJ92" i="12"/>
  <c r="AL97" i="12"/>
  <c r="BH97" i="12"/>
  <c r="AM97" i="12" s="1"/>
  <c r="BT214" i="12"/>
  <c r="AK214" i="12"/>
  <c r="AJ6" i="12"/>
  <c r="BG144" i="12"/>
  <c r="AK144" i="12"/>
  <c r="BH70" i="12"/>
  <c r="AL70" i="12"/>
  <c r="BH76" i="12"/>
  <c r="AL76" i="12"/>
  <c r="BG155" i="12"/>
  <c r="AK155" i="12"/>
  <c r="BV65" i="12"/>
  <c r="BG177" i="12"/>
  <c r="AK177" i="12"/>
  <c r="BG229" i="12"/>
  <c r="AK229" i="12"/>
  <c r="BG149" i="12"/>
  <c r="AK149" i="12"/>
  <c r="BR240" i="12"/>
  <c r="BS6" i="12"/>
  <c r="BG27" i="12"/>
  <c r="AK27" i="12"/>
  <c r="BG185" i="12"/>
  <c r="AK185" i="12"/>
  <c r="BG73" i="12"/>
  <c r="AK73" i="12"/>
  <c r="BG41" i="12"/>
  <c r="AK41" i="12"/>
  <c r="BS192" i="12"/>
  <c r="AJ192" i="12"/>
  <c r="BG159" i="12"/>
  <c r="AK159" i="12"/>
  <c r="AJ69" i="12"/>
  <c r="AL16" i="12"/>
  <c r="BH16" i="12"/>
  <c r="BH98" i="12"/>
  <c r="AM98" i="12" s="1"/>
  <c r="AL98" i="12"/>
  <c r="BG237" i="12"/>
  <c r="AK237" i="12"/>
  <c r="BG104" i="12"/>
  <c r="AK104" i="12"/>
  <c r="BS150" i="12"/>
  <c r="AJ150" i="12"/>
  <c r="BG55" i="12"/>
  <c r="AK55" i="12"/>
  <c r="AL191" i="12"/>
  <c r="BH191" i="12"/>
  <c r="AM191" i="12" s="1"/>
  <c r="BH172" i="12"/>
  <c r="AM172" i="12" s="1"/>
  <c r="AL172" i="12"/>
  <c r="BI172" i="12"/>
  <c r="AN172" i="12" s="1"/>
  <c r="AK54" i="12"/>
  <c r="BG54" i="12"/>
  <c r="BG111" i="12"/>
  <c r="AK111" i="12"/>
  <c r="BV181" i="12"/>
  <c r="AL130" i="12"/>
  <c r="BH130" i="12"/>
  <c r="BG187" i="12"/>
  <c r="AK187" i="12"/>
  <c r="CB81" i="12"/>
  <c r="BI91" i="12"/>
  <c r="BG143" i="12"/>
  <c r="AK143" i="12"/>
  <c r="BF240" i="12"/>
  <c r="BG6" i="12"/>
  <c r="BG122" i="12"/>
  <c r="AK122" i="12"/>
  <c r="BG115" i="12"/>
  <c r="AK115" i="12"/>
  <c r="BS198" i="12"/>
  <c r="AJ198" i="12"/>
  <c r="BG29" i="12"/>
  <c r="AK29" i="12"/>
  <c r="BH89" i="12"/>
  <c r="BT10" i="12"/>
  <c r="AK10" i="12"/>
  <c r="BY227" i="12"/>
  <c r="BZ227" i="12" s="1"/>
  <c r="CA227" i="12" s="1"/>
  <c r="BT207" i="12"/>
  <c r="AK207" i="12"/>
  <c r="BG52" i="12"/>
  <c r="AK52" i="12"/>
  <c r="BG228" i="12"/>
  <c r="AK228" i="12"/>
  <c r="BG103" i="12"/>
  <c r="AK103" i="12"/>
  <c r="BT91" i="12"/>
  <c r="AK91" i="12"/>
  <c r="BT116" i="12"/>
  <c r="AK116" i="12"/>
  <c r="BS81" i="12"/>
  <c r="AJ81" i="12"/>
  <c r="AM120" i="12"/>
  <c r="BI120" i="12"/>
  <c r="AN120" i="12" s="1"/>
  <c r="BH160" i="12"/>
  <c r="AL160" i="12"/>
  <c r="BG153" i="12"/>
  <c r="AK153" i="12"/>
  <c r="BG189" i="12"/>
  <c r="AK189" i="12"/>
  <c r="BS58" i="12"/>
  <c r="AJ58" i="12"/>
  <c r="BG69" i="12"/>
  <c r="AK69" i="12"/>
  <c r="AJ181" i="12"/>
  <c r="AL132" i="12"/>
  <c r="BH132" i="12"/>
  <c r="BZ154" i="12"/>
  <c r="AK154" i="12"/>
  <c r="BG139" i="12"/>
  <c r="AK139" i="12"/>
  <c r="BG208" i="12"/>
  <c r="AK208" i="12"/>
  <c r="BG57" i="12"/>
  <c r="AK57" i="12"/>
  <c r="BG45" i="12"/>
  <c r="AK45" i="12"/>
  <c r="BG131" i="12"/>
  <c r="AK131" i="12"/>
  <c r="BI62" i="12"/>
  <c r="AN62" i="12" s="1"/>
  <c r="CB183" i="12"/>
  <c r="BG37" i="12"/>
  <c r="AK37" i="12"/>
  <c r="BH150" i="12"/>
  <c r="BI150" i="12" s="1"/>
  <c r="BV69" i="12"/>
  <c r="BG217" i="12"/>
  <c r="AK217" i="12"/>
  <c r="BH180" i="12"/>
  <c r="AM180" i="12" s="1"/>
  <c r="AL180" i="12"/>
  <c r="AK204" i="12"/>
  <c r="BG204" i="12"/>
  <c r="CB151" i="12"/>
  <c r="BS190" i="12"/>
  <c r="AJ190" i="12"/>
  <c r="BH74" i="12"/>
  <c r="AL74" i="12"/>
  <c r="BG175" i="12"/>
  <c r="AK175" i="12"/>
  <c r="BH88" i="12"/>
  <c r="AM88" i="12" s="1"/>
  <c r="AL88" i="12"/>
  <c r="BT203" i="12"/>
  <c r="AK203" i="12"/>
  <c r="BV77" i="12"/>
  <c r="BH86" i="12"/>
  <c r="BG102" i="12"/>
  <c r="AK102" i="12"/>
  <c r="BG163" i="12"/>
  <c r="AK163" i="12"/>
  <c r="AK105" i="12"/>
  <c r="BG105" i="12"/>
  <c r="BS86" i="12"/>
  <c r="AJ86" i="12"/>
  <c r="BT205" i="12"/>
  <c r="AK205" i="12"/>
  <c r="BH186" i="12"/>
  <c r="AM186" i="12" s="1"/>
  <c r="AL186" i="12"/>
  <c r="AL20" i="12"/>
  <c r="BH20" i="12"/>
  <c r="AM20" i="12" s="1"/>
  <c r="CB194" i="12"/>
  <c r="AL134" i="12"/>
  <c r="BH134" i="12"/>
  <c r="AM134" i="12" s="1"/>
  <c r="AM94" i="12"/>
  <c r="BO94" i="12"/>
  <c r="AN94" i="12" s="1"/>
  <c r="BG222" i="12"/>
  <c r="AK222" i="12"/>
  <c r="BG146" i="12"/>
  <c r="AK146" i="12"/>
  <c r="BG181" i="12"/>
  <c r="AK181" i="12"/>
  <c r="BG171" i="12"/>
  <c r="AK171" i="12"/>
  <c r="AJ183" i="12"/>
  <c r="BG234" i="12"/>
  <c r="AK234" i="12"/>
  <c r="BG235" i="12"/>
  <c r="AK235" i="12"/>
  <c r="BG200" i="12"/>
  <c r="AK200" i="12"/>
  <c r="BG138" i="12"/>
  <c r="AK138" i="12"/>
  <c r="AL14" i="12"/>
  <c r="BH14" i="12"/>
  <c r="AM14" i="12" s="1"/>
  <c r="BS188" i="12"/>
  <c r="AJ188" i="12"/>
  <c r="BG220" i="12"/>
  <c r="AK220" i="12"/>
  <c r="AM28" i="12"/>
  <c r="BI28" i="12"/>
  <c r="AN28" i="12" s="1"/>
  <c r="BG161" i="12"/>
  <c r="AK161" i="12"/>
  <c r="BO214" i="12"/>
  <c r="BT156" i="12"/>
  <c r="AK156" i="12"/>
  <c r="BG47" i="12"/>
  <c r="AK47" i="12"/>
  <c r="BG133" i="12"/>
  <c r="AK133" i="12"/>
  <c r="BG148" i="12"/>
  <c r="AK148" i="12"/>
  <c r="V240" i="12"/>
  <c r="BT158" i="12"/>
  <c r="AK158" i="12"/>
  <c r="BS152" i="12"/>
  <c r="AJ152" i="12"/>
  <c r="BG7" i="12"/>
  <c r="AK7" i="12"/>
  <c r="BX240" i="12"/>
  <c r="BY6" i="12"/>
  <c r="BG31" i="12"/>
  <c r="AK31" i="12"/>
  <c r="CA170" i="12"/>
  <c r="AM170" i="12" s="1"/>
  <c r="AL170" i="12"/>
  <c r="BG165" i="12"/>
  <c r="AK165" i="12"/>
  <c r="BG35" i="12"/>
  <c r="AK35" i="12"/>
  <c r="BG183" i="12"/>
  <c r="AK183" i="12"/>
  <c r="BS21" i="12"/>
  <c r="AJ21" i="12"/>
  <c r="BG33" i="12"/>
  <c r="AK33" i="12"/>
  <c r="BG25" i="12"/>
  <c r="AK25" i="12"/>
  <c r="BH92" i="12"/>
  <c r="BH68" i="12"/>
  <c r="AM68" i="12" s="1"/>
  <c r="AL68" i="12"/>
  <c r="BI193" i="12"/>
  <c r="BG233" i="12"/>
  <c r="AK233" i="12"/>
  <c r="BH12" i="12"/>
  <c r="AL12" i="12"/>
  <c r="BT176" i="12"/>
  <c r="AK176" i="12"/>
  <c r="BG117" i="12"/>
  <c r="AK117" i="12"/>
  <c r="BG221" i="12"/>
  <c r="AK221" i="12"/>
  <c r="BI158" i="12"/>
  <c r="BS90" i="12"/>
  <c r="AJ90" i="12"/>
  <c r="CB181" i="12"/>
  <c r="BG42" i="12"/>
  <c r="AK42" i="12"/>
  <c r="BG36" i="12"/>
  <c r="AK36" i="12"/>
  <c r="BG218" i="12"/>
  <c r="AK218" i="12"/>
  <c r="BG77" i="12"/>
  <c r="AK77" i="12"/>
  <c r="BG65" i="12"/>
  <c r="AK65" i="12"/>
  <c r="BG34" i="12"/>
  <c r="AK34" i="12"/>
  <c r="BG142" i="12"/>
  <c r="AK142" i="12"/>
  <c r="BG53" i="12"/>
  <c r="AK53" i="12"/>
  <c r="AJ75" i="12"/>
  <c r="BG80" i="12"/>
  <c r="AK80" i="12"/>
  <c r="BG123" i="12"/>
  <c r="AK123" i="12"/>
  <c r="BT193" i="12"/>
  <c r="AK193" i="12"/>
  <c r="BG119" i="12"/>
  <c r="AK119" i="12"/>
  <c r="BG141" i="12"/>
  <c r="AK141" i="12"/>
  <c r="BT195" i="12"/>
  <c r="AK195" i="12"/>
  <c r="BG225" i="12"/>
  <c r="AK225" i="12"/>
  <c r="BG44" i="12"/>
  <c r="AK44" i="12"/>
  <c r="BG32" i="12"/>
  <c r="AK32" i="12"/>
  <c r="BG135" i="12"/>
  <c r="AK135" i="12"/>
  <c r="BS194" i="12"/>
  <c r="AJ194" i="12"/>
  <c r="BG82" i="12"/>
  <c r="AK82" i="12"/>
  <c r="BN83" i="12"/>
  <c r="AL182" i="12"/>
  <c r="BH182" i="12"/>
  <c r="AM182" i="12" s="1"/>
  <c r="BT13" i="12"/>
  <c r="AK13" i="12"/>
  <c r="BG219" i="12"/>
  <c r="AK219" i="12"/>
  <c r="BI24" i="12"/>
  <c r="AN24" i="12" s="1"/>
  <c r="BI197" i="12"/>
  <c r="BG239" i="10"/>
  <c r="BH5" i="10"/>
  <c r="AT239" i="10"/>
  <c r="AU5" i="10"/>
  <c r="AZ239" i="10"/>
  <c r="BA5" i="10"/>
  <c r="BA239" i="10" s="1"/>
  <c r="BN8" i="10"/>
  <c r="BN239" i="10" s="1"/>
  <c r="BM239" i="10"/>
  <c r="CB170" i="12" l="1"/>
  <c r="AN170" i="12" s="1"/>
  <c r="BI98" i="12"/>
  <c r="AN98" i="12" s="1"/>
  <c r="BI191" i="12"/>
  <c r="AN191" i="12" s="1"/>
  <c r="BI168" i="12"/>
  <c r="AN168" i="12" s="1"/>
  <c r="BU195" i="12"/>
  <c r="AM195" i="12" s="1"/>
  <c r="AL195" i="12"/>
  <c r="BH233" i="12"/>
  <c r="AL233" i="12"/>
  <c r="BH7" i="12"/>
  <c r="AL7" i="12"/>
  <c r="AL82" i="12"/>
  <c r="BH82" i="12"/>
  <c r="BH32" i="12"/>
  <c r="AL32" i="12"/>
  <c r="BH123" i="12"/>
  <c r="AM123" i="12" s="1"/>
  <c r="AL123" i="12"/>
  <c r="AL142" i="12"/>
  <c r="BH142" i="12"/>
  <c r="AM142" i="12" s="1"/>
  <c r="BH218" i="12"/>
  <c r="AM218" i="12" s="1"/>
  <c r="AL218" i="12"/>
  <c r="BH117" i="12"/>
  <c r="AM117" i="12" s="1"/>
  <c r="AL117" i="12"/>
  <c r="BH133" i="12"/>
  <c r="AL133" i="12"/>
  <c r="AL138" i="12"/>
  <c r="BH138" i="12"/>
  <c r="BT86" i="12"/>
  <c r="AK86" i="12"/>
  <c r="BH102" i="12"/>
  <c r="AL102" i="12"/>
  <c r="BH204" i="12"/>
  <c r="AL204" i="12"/>
  <c r="BH153" i="12"/>
  <c r="AL153" i="12"/>
  <c r="BG240" i="12"/>
  <c r="BH6" i="12"/>
  <c r="BH111" i="12"/>
  <c r="AM111" i="12" s="1"/>
  <c r="AL111" i="12"/>
  <c r="BH104" i="12"/>
  <c r="AL104" i="12"/>
  <c r="AL144" i="12"/>
  <c r="BH144" i="12"/>
  <c r="BT92" i="12"/>
  <c r="AK92" i="12"/>
  <c r="BT128" i="12"/>
  <c r="AK128" i="12"/>
  <c r="BH67" i="12"/>
  <c r="AL67" i="12"/>
  <c r="BH215" i="12"/>
  <c r="AL215" i="12"/>
  <c r="AL232" i="12"/>
  <c r="BH232" i="12"/>
  <c r="BT11" i="12"/>
  <c r="AK11" i="12"/>
  <c r="BT108" i="12"/>
  <c r="AK108" i="12"/>
  <c r="BH43" i="12"/>
  <c r="AL43" i="12"/>
  <c r="BH236" i="12"/>
  <c r="AM236" i="12" s="1"/>
  <c r="AL236" i="12"/>
  <c r="BH125" i="12"/>
  <c r="AL125" i="12"/>
  <c r="BI97" i="12"/>
  <c r="AN97" i="12" s="1"/>
  <c r="BI68" i="12"/>
  <c r="AN68" i="12" s="1"/>
  <c r="BI182" i="12"/>
  <c r="AN182" i="12" s="1"/>
  <c r="BU13" i="12"/>
  <c r="AL13" i="12"/>
  <c r="BH141" i="12"/>
  <c r="AM141" i="12" s="1"/>
  <c r="AL141" i="12"/>
  <c r="BH183" i="12"/>
  <c r="AL183" i="12"/>
  <c r="BT152" i="12"/>
  <c r="AK152" i="12"/>
  <c r="BH220" i="12"/>
  <c r="AL220" i="12"/>
  <c r="BH171" i="12"/>
  <c r="AM171" i="12" s="1"/>
  <c r="AL171" i="12"/>
  <c r="BH146" i="12"/>
  <c r="AM146" i="12" s="1"/>
  <c r="AL146" i="12"/>
  <c r="BH175" i="12"/>
  <c r="AL175" i="12"/>
  <c r="BH131" i="12"/>
  <c r="AM131" i="12" s="1"/>
  <c r="AL131" i="12"/>
  <c r="BH208" i="12"/>
  <c r="AL208" i="12"/>
  <c r="BU116" i="12"/>
  <c r="AL116" i="12"/>
  <c r="BH228" i="12"/>
  <c r="AL228" i="12"/>
  <c r="BU10" i="12"/>
  <c r="AL10" i="12"/>
  <c r="BT198" i="12"/>
  <c r="AK198" i="12"/>
  <c r="BH73" i="12"/>
  <c r="AL73" i="12"/>
  <c r="AJ240" i="12"/>
  <c r="BT89" i="12"/>
  <c r="AK89" i="12"/>
  <c r="BH71" i="12"/>
  <c r="AL71" i="12"/>
  <c r="AM100" i="12"/>
  <c r="BI100" i="12"/>
  <c r="AN100" i="12" s="1"/>
  <c r="AM95" i="12"/>
  <c r="BI95" i="12"/>
  <c r="AN95" i="12" s="1"/>
  <c r="BH202" i="12"/>
  <c r="AL202" i="12"/>
  <c r="BI66" i="12"/>
  <c r="AN66" i="12" s="1"/>
  <c r="BH169" i="12"/>
  <c r="AM169" i="12" s="1"/>
  <c r="AL169" i="12"/>
  <c r="BT23" i="12"/>
  <c r="AK23" i="12"/>
  <c r="BH213" i="12"/>
  <c r="AL213" i="12"/>
  <c r="BU114" i="12"/>
  <c r="AL114" i="12"/>
  <c r="BH8" i="12"/>
  <c r="AL8" i="12"/>
  <c r="BI131" i="12"/>
  <c r="AN131" i="12" s="1"/>
  <c r="BI110" i="12"/>
  <c r="AN110" i="12" s="1"/>
  <c r="BH44" i="12"/>
  <c r="AM44" i="12" s="1"/>
  <c r="AL44" i="12"/>
  <c r="BH34" i="12"/>
  <c r="AM34" i="12" s="1"/>
  <c r="AL34" i="12"/>
  <c r="AL36" i="12"/>
  <c r="BH36" i="12"/>
  <c r="AM36" i="12" s="1"/>
  <c r="AL25" i="12"/>
  <c r="BH25" i="12"/>
  <c r="BH161" i="12"/>
  <c r="AL161" i="12"/>
  <c r="BH200" i="12"/>
  <c r="AM200" i="12" s="1"/>
  <c r="AL200" i="12"/>
  <c r="BH105" i="12"/>
  <c r="AM105" i="12" s="1"/>
  <c r="AL105" i="12"/>
  <c r="BH69" i="12"/>
  <c r="AL69" i="12"/>
  <c r="AM160" i="12"/>
  <c r="BI160" i="12"/>
  <c r="AN160" i="12" s="1"/>
  <c r="BH54" i="12"/>
  <c r="AM54" i="12" s="1"/>
  <c r="AL54" i="12"/>
  <c r="BH237" i="12"/>
  <c r="AL237" i="12"/>
  <c r="BH159" i="12"/>
  <c r="AL159" i="12"/>
  <c r="BH155" i="12"/>
  <c r="AL155" i="12"/>
  <c r="BH63" i="12"/>
  <c r="AM63" i="12" s="1"/>
  <c r="AL63" i="12"/>
  <c r="BH179" i="12"/>
  <c r="AM179" i="12" s="1"/>
  <c r="AL179" i="12"/>
  <c r="BH167" i="12"/>
  <c r="AM167" i="12" s="1"/>
  <c r="AL167" i="12"/>
  <c r="BH210" i="12"/>
  <c r="AL210" i="12"/>
  <c r="AL59" i="12"/>
  <c r="BH59" i="12"/>
  <c r="AM184" i="12"/>
  <c r="BI184" i="12"/>
  <c r="AN184" i="12" s="1"/>
  <c r="BT19" i="12"/>
  <c r="AK19" i="12"/>
  <c r="BH145" i="12"/>
  <c r="AM145" i="12" s="1"/>
  <c r="AL145" i="12"/>
  <c r="BH226" i="12"/>
  <c r="AM226" i="12" s="1"/>
  <c r="AL226" i="12"/>
  <c r="AL230" i="12"/>
  <c r="BH230" i="12"/>
  <c r="AM230" i="12" s="1"/>
  <c r="BH209" i="12"/>
  <c r="AM209" i="12" s="1"/>
  <c r="AL209" i="12"/>
  <c r="BH48" i="12"/>
  <c r="AM48" i="12" s="1"/>
  <c r="AL48" i="12"/>
  <c r="BH51" i="12"/>
  <c r="AM51" i="12" s="1"/>
  <c r="AL51" i="12"/>
  <c r="BH239" i="12"/>
  <c r="AM239" i="12" s="1"/>
  <c r="AL239" i="12"/>
  <c r="AL30" i="12"/>
  <c r="BH30" i="12"/>
  <c r="BI85" i="12"/>
  <c r="AN85" i="12" s="1"/>
  <c r="BI86" i="12"/>
  <c r="BT194" i="12"/>
  <c r="AK194" i="12"/>
  <c r="BH119" i="12"/>
  <c r="AM119" i="12" s="1"/>
  <c r="AL119" i="12"/>
  <c r="AL80" i="12"/>
  <c r="BH80" i="12"/>
  <c r="AM80" i="12" s="1"/>
  <c r="BU176" i="12"/>
  <c r="AL176" i="12"/>
  <c r="BH31" i="12"/>
  <c r="AL31" i="12"/>
  <c r="BU158" i="12"/>
  <c r="AL158" i="12"/>
  <c r="BH47" i="12"/>
  <c r="AM47" i="12" s="1"/>
  <c r="AL47" i="12"/>
  <c r="BT188" i="12"/>
  <c r="AK188" i="12"/>
  <c r="BH181" i="12"/>
  <c r="AL181" i="12"/>
  <c r="BH222" i="12"/>
  <c r="AM222" i="12" s="1"/>
  <c r="AL222" i="12"/>
  <c r="BI222" i="12"/>
  <c r="AN222" i="12" s="1"/>
  <c r="AM74" i="12"/>
  <c r="BI74" i="12"/>
  <c r="AN74" i="12" s="1"/>
  <c r="BH45" i="12"/>
  <c r="AM45" i="12" s="1"/>
  <c r="AL45" i="12"/>
  <c r="BH139" i="12"/>
  <c r="AL139" i="12"/>
  <c r="BH52" i="12"/>
  <c r="AM52" i="12" s="1"/>
  <c r="AL52" i="12"/>
  <c r="BI89" i="12"/>
  <c r="BH115" i="12"/>
  <c r="AM115" i="12" s="1"/>
  <c r="AL115" i="12"/>
  <c r="BH187" i="12"/>
  <c r="AM187" i="12" s="1"/>
  <c r="AL187" i="12"/>
  <c r="BH185" i="12"/>
  <c r="AL185" i="12"/>
  <c r="BH149" i="12"/>
  <c r="AL149" i="12"/>
  <c r="BU216" i="12"/>
  <c r="AM216" i="12" s="1"/>
  <c r="AL216" i="12"/>
  <c r="BU87" i="12"/>
  <c r="AM87" i="12" s="1"/>
  <c r="AL87" i="12"/>
  <c r="BH211" i="12"/>
  <c r="AL211" i="12"/>
  <c r="AL84" i="12"/>
  <c r="BH84" i="12"/>
  <c r="BH121" i="12"/>
  <c r="AM121" i="12" s="1"/>
  <c r="AL121" i="12"/>
  <c r="BI121" i="12"/>
  <c r="AN121" i="12" s="1"/>
  <c r="BH79" i="12"/>
  <c r="AM79" i="12" s="1"/>
  <c r="AL79" i="12"/>
  <c r="BH201" i="12"/>
  <c r="AM201" i="12" s="1"/>
  <c r="AL201" i="12"/>
  <c r="AM72" i="12"/>
  <c r="BI72" i="12"/>
  <c r="AN72" i="12" s="1"/>
  <c r="BH40" i="12"/>
  <c r="AM40" i="12" s="1"/>
  <c r="AL40" i="12"/>
  <c r="BU22" i="12"/>
  <c r="AL22" i="12"/>
  <c r="AK227" i="12"/>
  <c r="BI14" i="12"/>
  <c r="AN14" i="12" s="1"/>
  <c r="BI146" i="12"/>
  <c r="AN146" i="12" s="1"/>
  <c r="BH219" i="12"/>
  <c r="AM219" i="12" s="1"/>
  <c r="AL219" i="12"/>
  <c r="BI219" i="12"/>
  <c r="AN219" i="12" s="1"/>
  <c r="BH225" i="12"/>
  <c r="AM225" i="12" s="1"/>
  <c r="AL225" i="12"/>
  <c r="BH65" i="12"/>
  <c r="AM65" i="12" s="1"/>
  <c r="AL65" i="12"/>
  <c r="BH42" i="12"/>
  <c r="AM42" i="12" s="1"/>
  <c r="AL42" i="12"/>
  <c r="BH35" i="12"/>
  <c r="AL35" i="12"/>
  <c r="BY240" i="12"/>
  <c r="BZ6" i="12"/>
  <c r="BH235" i="12"/>
  <c r="AL235" i="12"/>
  <c r="BH37" i="12"/>
  <c r="AL37" i="12"/>
  <c r="BT58" i="12"/>
  <c r="AK58" i="12"/>
  <c r="BU91" i="12"/>
  <c r="AL91" i="12"/>
  <c r="BH143" i="12"/>
  <c r="AL143" i="12"/>
  <c r="AM130" i="12"/>
  <c r="BI130" i="12"/>
  <c r="AN130" i="12" s="1"/>
  <c r="BH55" i="12"/>
  <c r="AM55" i="12" s="1"/>
  <c r="AL55" i="12"/>
  <c r="BT192" i="12"/>
  <c r="AK192" i="12"/>
  <c r="AM76" i="12"/>
  <c r="BI76" i="12"/>
  <c r="AN76" i="12" s="1"/>
  <c r="BU214" i="12"/>
  <c r="AL214" i="12"/>
  <c r="AM18" i="12"/>
  <c r="BI18" i="12"/>
  <c r="AN18" i="12" s="1"/>
  <c r="BH206" i="12"/>
  <c r="AL206" i="12"/>
  <c r="BH113" i="12"/>
  <c r="AM113" i="12" s="1"/>
  <c r="AL113" i="12"/>
  <c r="BU197" i="12"/>
  <c r="AL197" i="12"/>
  <c r="BH56" i="12"/>
  <c r="AL56" i="12"/>
  <c r="BH231" i="12"/>
  <c r="AL231" i="12"/>
  <c r="AM178" i="12"/>
  <c r="BI178" i="12"/>
  <c r="AN178" i="12" s="1"/>
  <c r="AM164" i="12"/>
  <c r="BI164" i="12"/>
  <c r="AN164" i="12" s="1"/>
  <c r="BH137" i="12"/>
  <c r="AM137" i="12" s="1"/>
  <c r="AL137" i="12"/>
  <c r="BI137" i="12"/>
  <c r="AN137" i="12" s="1"/>
  <c r="BH61" i="12"/>
  <c r="AL61" i="12"/>
  <c r="BH227" i="12"/>
  <c r="AL227" i="12"/>
  <c r="BH46" i="12"/>
  <c r="AM46" i="12" s="1"/>
  <c r="AL46" i="12"/>
  <c r="BI166" i="12"/>
  <c r="AN166" i="12" s="1"/>
  <c r="BI45" i="12"/>
  <c r="AN45" i="12" s="1"/>
  <c r="BI186" i="12"/>
  <c r="AN186" i="12" s="1"/>
  <c r="BI134" i="12"/>
  <c r="AN134" i="12" s="1"/>
  <c r="BO83" i="12"/>
  <c r="BH135" i="12"/>
  <c r="AM135" i="12" s="1"/>
  <c r="AL135" i="12"/>
  <c r="BV195" i="12"/>
  <c r="AN195" i="12" s="1"/>
  <c r="AM12" i="12"/>
  <c r="BI12" i="12"/>
  <c r="AN12" i="12" s="1"/>
  <c r="BH33" i="12"/>
  <c r="AL33" i="12"/>
  <c r="BU156" i="12"/>
  <c r="AL156" i="12"/>
  <c r="BU203" i="12"/>
  <c r="AM203" i="12" s="1"/>
  <c r="AL203" i="12"/>
  <c r="BT190" i="12"/>
  <c r="AK190" i="12"/>
  <c r="CA154" i="12"/>
  <c r="AL154" i="12"/>
  <c r="BU207" i="12"/>
  <c r="AL207" i="12"/>
  <c r="BH229" i="12"/>
  <c r="AL229" i="12"/>
  <c r="BU124" i="12"/>
  <c r="AL124" i="12"/>
  <c r="BT9" i="12"/>
  <c r="AK9" i="12"/>
  <c r="BH157" i="12"/>
  <c r="AL157" i="12"/>
  <c r="BH101" i="12"/>
  <c r="AM101" i="12" s="1"/>
  <c r="AL101" i="12"/>
  <c r="BH39" i="12"/>
  <c r="AL39" i="12"/>
  <c r="BH126" i="12"/>
  <c r="AL126" i="12"/>
  <c r="BH75" i="12"/>
  <c r="AL75" i="12"/>
  <c r="BU174" i="12"/>
  <c r="AL174" i="12"/>
  <c r="BU17" i="12"/>
  <c r="AL17" i="12"/>
  <c r="BI20" i="12"/>
  <c r="AN20" i="12" s="1"/>
  <c r="BU193" i="12"/>
  <c r="AL193" i="12"/>
  <c r="BH53" i="12"/>
  <c r="AM53" i="12" s="1"/>
  <c r="AL53" i="12"/>
  <c r="BI53" i="12"/>
  <c r="AN53" i="12" s="1"/>
  <c r="BH77" i="12"/>
  <c r="AM77" i="12" s="1"/>
  <c r="AL77" i="12"/>
  <c r="BI77" i="12"/>
  <c r="AN77" i="12" s="1"/>
  <c r="BH221" i="12"/>
  <c r="AL221" i="12"/>
  <c r="BI92" i="12"/>
  <c r="BH165" i="12"/>
  <c r="AL165" i="12"/>
  <c r="BH148" i="12"/>
  <c r="AL148" i="12"/>
  <c r="BI180" i="12"/>
  <c r="AN180" i="12" s="1"/>
  <c r="BH234" i="12"/>
  <c r="AL234" i="12"/>
  <c r="BU205" i="12"/>
  <c r="AM205" i="12" s="1"/>
  <c r="AL205" i="12"/>
  <c r="BH163" i="12"/>
  <c r="AM163" i="12" s="1"/>
  <c r="AL163" i="12"/>
  <c r="BH217" i="12"/>
  <c r="AM217" i="12" s="1"/>
  <c r="AL217" i="12"/>
  <c r="AL57" i="12"/>
  <c r="BH57" i="12"/>
  <c r="AM57" i="12" s="1"/>
  <c r="AM132" i="12"/>
  <c r="BI132" i="12"/>
  <c r="AN132" i="12" s="1"/>
  <c r="BH189" i="12"/>
  <c r="AM189" i="12" s="1"/>
  <c r="AL189" i="12"/>
  <c r="BT81" i="12"/>
  <c r="AK81" i="12"/>
  <c r="BH103" i="12"/>
  <c r="AL103" i="12"/>
  <c r="CB227" i="12"/>
  <c r="BH122" i="12"/>
  <c r="AM122" i="12" s="1"/>
  <c r="AL122" i="12"/>
  <c r="BT150" i="12"/>
  <c r="AK150" i="12"/>
  <c r="AM16" i="12"/>
  <c r="BI16" i="12"/>
  <c r="AN16" i="12" s="1"/>
  <c r="BH41" i="12"/>
  <c r="AM41" i="12" s="1"/>
  <c r="AL41" i="12"/>
  <c r="AL27" i="12"/>
  <c r="BH27" i="12"/>
  <c r="AM70" i="12"/>
  <c r="BI70" i="12"/>
  <c r="AN70" i="12" s="1"/>
  <c r="BH173" i="12"/>
  <c r="AM173" i="12" s="1"/>
  <c r="AL173" i="12"/>
  <c r="BI173" i="12"/>
  <c r="AN173" i="12" s="1"/>
  <c r="BM240" i="12"/>
  <c r="BN6" i="12"/>
  <c r="BN240" i="12" s="1"/>
  <c r="AL38" i="12"/>
  <c r="BH38" i="12"/>
  <c r="AM38" i="12" s="1"/>
  <c r="BT83" i="12"/>
  <c r="AK83" i="12"/>
  <c r="BU162" i="12"/>
  <c r="AL162" i="12"/>
  <c r="BH109" i="12"/>
  <c r="AL109" i="12"/>
  <c r="AL140" i="12"/>
  <c r="BH140" i="12"/>
  <c r="AM140" i="12" s="1"/>
  <c r="BI140" i="12"/>
  <c r="AN140" i="12" s="1"/>
  <c r="BH147" i="12"/>
  <c r="AM147" i="12" s="1"/>
  <c r="AL147" i="12"/>
  <c r="BT90" i="12"/>
  <c r="AK90" i="12"/>
  <c r="BT21" i="12"/>
  <c r="AK21" i="12"/>
  <c r="BH29" i="12"/>
  <c r="AL29" i="12"/>
  <c r="AK6" i="12"/>
  <c r="BS240" i="12"/>
  <c r="BT6" i="12"/>
  <c r="BH177" i="12"/>
  <c r="AL177" i="12"/>
  <c r="AM64" i="12"/>
  <c r="BI64" i="12"/>
  <c r="AN64" i="12" s="1"/>
  <c r="BH129" i="12"/>
  <c r="AM129" i="12" s="1"/>
  <c r="AL129" i="12"/>
  <c r="BT196" i="12"/>
  <c r="AK196" i="12"/>
  <c r="BH151" i="12"/>
  <c r="AM151" i="12" s="1"/>
  <c r="AL151" i="12"/>
  <c r="BH127" i="12"/>
  <c r="AM127" i="12" s="1"/>
  <c r="AL127" i="12"/>
  <c r="BT60" i="12"/>
  <c r="AK60" i="12"/>
  <c r="BU106" i="12"/>
  <c r="AM106" i="12" s="1"/>
  <c r="AL106" i="12"/>
  <c r="BV106" i="12"/>
  <c r="AN106" i="12" s="1"/>
  <c r="AM96" i="12"/>
  <c r="BI96" i="12"/>
  <c r="AN96" i="12" s="1"/>
  <c r="BH49" i="12"/>
  <c r="AM49" i="12" s="1"/>
  <c r="AL49" i="12"/>
  <c r="BU15" i="12"/>
  <c r="AM15" i="12" s="1"/>
  <c r="AL15" i="12"/>
  <c r="BH238" i="12"/>
  <c r="AM238" i="12" s="1"/>
  <c r="AL238" i="12"/>
  <c r="AM99" i="12"/>
  <c r="BI99" i="12"/>
  <c r="AN99" i="12" s="1"/>
  <c r="BI88" i="12"/>
  <c r="AN88" i="12" s="1"/>
  <c r="AU239" i="10"/>
  <c r="AV5" i="10"/>
  <c r="AV239" i="10" s="1"/>
  <c r="BH239" i="10"/>
  <c r="BI5" i="10"/>
  <c r="BI239" i="10" s="1"/>
  <c r="BO8" i="10"/>
  <c r="BO239" i="10" s="1"/>
  <c r="BB5" i="10"/>
  <c r="BB239" i="10" s="1"/>
  <c r="BI51" i="12" l="1"/>
  <c r="AN51" i="12" s="1"/>
  <c r="BI47" i="12"/>
  <c r="AN47" i="12" s="1"/>
  <c r="BI147" i="12"/>
  <c r="AN147" i="12" s="1"/>
  <c r="BI42" i="12"/>
  <c r="AN42" i="12" s="1"/>
  <c r="BI142" i="12"/>
  <c r="AN142" i="12" s="1"/>
  <c r="BI55" i="12"/>
  <c r="AN55" i="12" s="1"/>
  <c r="BI123" i="12"/>
  <c r="AN123" i="12" s="1"/>
  <c r="BV205" i="12"/>
  <c r="AN205" i="12" s="1"/>
  <c r="BI54" i="12"/>
  <c r="AN54" i="12" s="1"/>
  <c r="BI189" i="12"/>
  <c r="AN189" i="12" s="1"/>
  <c r="BI65" i="12"/>
  <c r="AN65" i="12" s="1"/>
  <c r="BI48" i="12"/>
  <c r="AN48" i="12" s="1"/>
  <c r="BI34" i="12"/>
  <c r="AN34" i="12" s="1"/>
  <c r="BI171" i="12"/>
  <c r="AN171" i="12" s="1"/>
  <c r="BI80" i="12"/>
  <c r="AN80" i="12" s="1"/>
  <c r="BI119" i="12"/>
  <c r="AN119" i="12" s="1"/>
  <c r="BI236" i="12"/>
  <c r="AN236" i="12" s="1"/>
  <c r="BI127" i="12"/>
  <c r="AN127" i="12" s="1"/>
  <c r="BI101" i="12"/>
  <c r="AN101" i="12" s="1"/>
  <c r="BI135" i="12"/>
  <c r="AN135" i="12" s="1"/>
  <c r="BI167" i="12"/>
  <c r="AN167" i="12" s="1"/>
  <c r="BI44" i="12"/>
  <c r="AN44" i="12" s="1"/>
  <c r="BU81" i="12"/>
  <c r="AM81" i="12" s="1"/>
  <c r="AL81" i="12"/>
  <c r="BV193" i="12"/>
  <c r="AN193" i="12" s="1"/>
  <c r="AM193" i="12"/>
  <c r="BU196" i="12"/>
  <c r="AL196" i="12"/>
  <c r="AM165" i="12"/>
  <c r="BI165" i="12"/>
  <c r="AN165" i="12" s="1"/>
  <c r="AM157" i="12"/>
  <c r="BI157" i="12"/>
  <c r="AN157" i="12" s="1"/>
  <c r="BU190" i="12"/>
  <c r="AL190" i="12"/>
  <c r="BV91" i="12"/>
  <c r="AN91" i="12" s="1"/>
  <c r="AM91" i="12"/>
  <c r="BZ240" i="12"/>
  <c r="CA6" i="12"/>
  <c r="AM59" i="12"/>
  <c r="BI59" i="12"/>
  <c r="AN59" i="12" s="1"/>
  <c r="AM237" i="12"/>
  <c r="BI237" i="12"/>
  <c r="AN237" i="12" s="1"/>
  <c r="AM25" i="12"/>
  <c r="BI25" i="12"/>
  <c r="AN25" i="12" s="1"/>
  <c r="BV114" i="12"/>
  <c r="AN114" i="12" s="1"/>
  <c r="AM114" i="12"/>
  <c r="AM183" i="12"/>
  <c r="BI183" i="12"/>
  <c r="AN183" i="12" s="1"/>
  <c r="AM32" i="12"/>
  <c r="BI32" i="12"/>
  <c r="AN32" i="12" s="1"/>
  <c r="BI79" i="12"/>
  <c r="AN79" i="12" s="1"/>
  <c r="BI129" i="12"/>
  <c r="AN129" i="12" s="1"/>
  <c r="BI217" i="12"/>
  <c r="AN217" i="12" s="1"/>
  <c r="BU150" i="12"/>
  <c r="AL150" i="12"/>
  <c r="AM162" i="12"/>
  <c r="BV162" i="12"/>
  <c r="AN162" i="12" s="1"/>
  <c r="BU21" i="12"/>
  <c r="AL21" i="12"/>
  <c r="BU90" i="12"/>
  <c r="AL90" i="12"/>
  <c r="AM103" i="12"/>
  <c r="BI103" i="12"/>
  <c r="AN103" i="12" s="1"/>
  <c r="AM126" i="12"/>
  <c r="BI126" i="12"/>
  <c r="AN126" i="12" s="1"/>
  <c r="BV203" i="12"/>
  <c r="AN203" i="12" s="1"/>
  <c r="AM33" i="12"/>
  <c r="BI33" i="12"/>
  <c r="AN33" i="12" s="1"/>
  <c r="AM197" i="12"/>
  <c r="BV197" i="12"/>
  <c r="AN197" i="12" s="1"/>
  <c r="BI115" i="12"/>
  <c r="AN115" i="12" s="1"/>
  <c r="BV158" i="12"/>
  <c r="AN158" i="12" s="1"/>
  <c r="AM158" i="12"/>
  <c r="BI239" i="12"/>
  <c r="AN239" i="12" s="1"/>
  <c r="AM71" i="12"/>
  <c r="BI71" i="12"/>
  <c r="AN71" i="12" s="1"/>
  <c r="BU198" i="12"/>
  <c r="AL198" i="12"/>
  <c r="AM208" i="12"/>
  <c r="BI208" i="12"/>
  <c r="AN208" i="12" s="1"/>
  <c r="AM43" i="12"/>
  <c r="BI43" i="12"/>
  <c r="AN43" i="12" s="1"/>
  <c r="BU92" i="12"/>
  <c r="AM92" i="12" s="1"/>
  <c r="AL92" i="12"/>
  <c r="BV92" i="12"/>
  <c r="AN92" i="12" s="1"/>
  <c r="AL6" i="12"/>
  <c r="AM102" i="12"/>
  <c r="BI102" i="12"/>
  <c r="AN102" i="12" s="1"/>
  <c r="AM82" i="12"/>
  <c r="BI82" i="12"/>
  <c r="AN82" i="12" s="1"/>
  <c r="BV15" i="12"/>
  <c r="AN15" i="12" s="1"/>
  <c r="BV216" i="12"/>
  <c r="AN216" i="12" s="1"/>
  <c r="BI145" i="12"/>
  <c r="AN145" i="12" s="1"/>
  <c r="AK240" i="12"/>
  <c r="BV81" i="12"/>
  <c r="AN81" i="12" s="1"/>
  <c r="BU9" i="12"/>
  <c r="AM9" i="12" s="1"/>
  <c r="AL9" i="12"/>
  <c r="BV9" i="12"/>
  <c r="AN9" i="12" s="1"/>
  <c r="AM227" i="12"/>
  <c r="BI227" i="12"/>
  <c r="AN227" i="12" s="1"/>
  <c r="BI225" i="12"/>
  <c r="AN225" i="12" s="1"/>
  <c r="AM84" i="12"/>
  <c r="BI84" i="12"/>
  <c r="AN84" i="12" s="1"/>
  <c r="AM139" i="12"/>
  <c r="BI139" i="12"/>
  <c r="AN139" i="12" s="1"/>
  <c r="BI36" i="12"/>
  <c r="AN36" i="12" s="1"/>
  <c r="AM213" i="12"/>
  <c r="BI213" i="12"/>
  <c r="AN213" i="12" s="1"/>
  <c r="BI141" i="12"/>
  <c r="AN141" i="12" s="1"/>
  <c r="AM215" i="12"/>
  <c r="BI215" i="12"/>
  <c r="AN215" i="12" s="1"/>
  <c r="AM144" i="12"/>
  <c r="BI144" i="12"/>
  <c r="AN144" i="12" s="1"/>
  <c r="BH240" i="12"/>
  <c r="BI6" i="12"/>
  <c r="BI117" i="12"/>
  <c r="AN117" i="12" s="1"/>
  <c r="BI38" i="12"/>
  <c r="AN38" i="12" s="1"/>
  <c r="BV87" i="12"/>
  <c r="AN87" i="12" s="1"/>
  <c r="BI57" i="12"/>
  <c r="AN57" i="12" s="1"/>
  <c r="BI179" i="12"/>
  <c r="AN179" i="12" s="1"/>
  <c r="AM27" i="12"/>
  <c r="BI27" i="12"/>
  <c r="AN27" i="12" s="1"/>
  <c r="AM124" i="12"/>
  <c r="BV124" i="12"/>
  <c r="AN124" i="12" s="1"/>
  <c r="AM109" i="12"/>
  <c r="BI109" i="12"/>
  <c r="AN109" i="12" s="1"/>
  <c r="AM234" i="12"/>
  <c r="BI234" i="12"/>
  <c r="AN234" i="12" s="1"/>
  <c r="AM17" i="12"/>
  <c r="BV17" i="12"/>
  <c r="AN17" i="12" s="1"/>
  <c r="AM39" i="12"/>
  <c r="BI39" i="12"/>
  <c r="AN39" i="12" s="1"/>
  <c r="BI113" i="12"/>
  <c r="AN113" i="12" s="1"/>
  <c r="BV214" i="12"/>
  <c r="AN214" i="12" s="1"/>
  <c r="AM214" i="12"/>
  <c r="BU58" i="12"/>
  <c r="AM58" i="12" s="1"/>
  <c r="AL58" i="12"/>
  <c r="AM35" i="12"/>
  <c r="BI35" i="12"/>
  <c r="AN35" i="12" s="1"/>
  <c r="AM149" i="12"/>
  <c r="BI149" i="12"/>
  <c r="AN149" i="12" s="1"/>
  <c r="AM181" i="12"/>
  <c r="BI181" i="12"/>
  <c r="AN181" i="12" s="1"/>
  <c r="AM31" i="12"/>
  <c r="BI31" i="12"/>
  <c r="AN31" i="12" s="1"/>
  <c r="AM210" i="12"/>
  <c r="BI210" i="12"/>
  <c r="AN210" i="12" s="1"/>
  <c r="BI200" i="12"/>
  <c r="AN200" i="12" s="1"/>
  <c r="AM202" i="12"/>
  <c r="BI202" i="12"/>
  <c r="AN202" i="12" s="1"/>
  <c r="AM10" i="12"/>
  <c r="BV10" i="12"/>
  <c r="AN10" i="12" s="1"/>
  <c r="BU86" i="12"/>
  <c r="AL86" i="12"/>
  <c r="BI230" i="12"/>
  <c r="AN230" i="12" s="1"/>
  <c r="AM221" i="12"/>
  <c r="BI221" i="12"/>
  <c r="AN221" i="12" s="1"/>
  <c r="AM207" i="12"/>
  <c r="BV207" i="12"/>
  <c r="AN207" i="12" s="1"/>
  <c r="AM61" i="12"/>
  <c r="BI61" i="12"/>
  <c r="AN61" i="12" s="1"/>
  <c r="BU194" i="12"/>
  <c r="AL194" i="12"/>
  <c r="AM155" i="12"/>
  <c r="BI155" i="12"/>
  <c r="AN155" i="12" s="1"/>
  <c r="BU89" i="12"/>
  <c r="AL89" i="12"/>
  <c r="AM220" i="12"/>
  <c r="BI220" i="12"/>
  <c r="AN220" i="12" s="1"/>
  <c r="AM125" i="12"/>
  <c r="BI125" i="12"/>
  <c r="AN125" i="12" s="1"/>
  <c r="BU108" i="12"/>
  <c r="AL108" i="12"/>
  <c r="AM67" i="12"/>
  <c r="BI67" i="12"/>
  <c r="AN67" i="12" s="1"/>
  <c r="AM138" i="12"/>
  <c r="BI138" i="12"/>
  <c r="AN138" i="12" s="1"/>
  <c r="AM7" i="12"/>
  <c r="BI7" i="12"/>
  <c r="AN7" i="12" s="1"/>
  <c r="BI201" i="12"/>
  <c r="AN201" i="12" s="1"/>
  <c r="BI238" i="12"/>
  <c r="AN238" i="12" s="1"/>
  <c r="BI163" i="12"/>
  <c r="AN163" i="12" s="1"/>
  <c r="AM177" i="12"/>
  <c r="BI177" i="12"/>
  <c r="AN177" i="12" s="1"/>
  <c r="AM231" i="12"/>
  <c r="BI231" i="12"/>
  <c r="AN231" i="12" s="1"/>
  <c r="AM37" i="12"/>
  <c r="BI37" i="12"/>
  <c r="AN37" i="12" s="1"/>
  <c r="AM211" i="12"/>
  <c r="BI211" i="12"/>
  <c r="AN211" i="12" s="1"/>
  <c r="AM185" i="12"/>
  <c r="BI185" i="12"/>
  <c r="AN185" i="12" s="1"/>
  <c r="BU188" i="12"/>
  <c r="AM188" i="12" s="1"/>
  <c r="AL188" i="12"/>
  <c r="AM176" i="12"/>
  <c r="BV176" i="12"/>
  <c r="AN176" i="12" s="1"/>
  <c r="BU19" i="12"/>
  <c r="AL19" i="12"/>
  <c r="BU23" i="12"/>
  <c r="AM23" i="12" s="1"/>
  <c r="AL23" i="12"/>
  <c r="AM228" i="12"/>
  <c r="BI228" i="12"/>
  <c r="AN228" i="12" s="1"/>
  <c r="AM175" i="12"/>
  <c r="BI175" i="12"/>
  <c r="AN175" i="12" s="1"/>
  <c r="AM104" i="12"/>
  <c r="BI104" i="12"/>
  <c r="AN104" i="12" s="1"/>
  <c r="AM153" i="12"/>
  <c r="BI153" i="12"/>
  <c r="AN153" i="12" s="1"/>
  <c r="BO6" i="12"/>
  <c r="BO240" i="12" s="1"/>
  <c r="BV174" i="12"/>
  <c r="AN174" i="12" s="1"/>
  <c r="AM174" i="12"/>
  <c r="BV22" i="12"/>
  <c r="AN22" i="12" s="1"/>
  <c r="AM22" i="12"/>
  <c r="BI41" i="12"/>
  <c r="AN41" i="12" s="1"/>
  <c r="AM148" i="12"/>
  <c r="BI148" i="12"/>
  <c r="AN148" i="12" s="1"/>
  <c r="AM229" i="12"/>
  <c r="BI229" i="12"/>
  <c r="AN229" i="12" s="1"/>
  <c r="CB154" i="12"/>
  <c r="AN154" i="12" s="1"/>
  <c r="AM154" i="12"/>
  <c r="BI46" i="12"/>
  <c r="AN46" i="12" s="1"/>
  <c r="AM143" i="12"/>
  <c r="BI143" i="12"/>
  <c r="AN143" i="12" s="1"/>
  <c r="BI40" i="12"/>
  <c r="AN40" i="12" s="1"/>
  <c r="BI187" i="12"/>
  <c r="AN187" i="12" s="1"/>
  <c r="BI52" i="12"/>
  <c r="AN52" i="12" s="1"/>
  <c r="BI226" i="12"/>
  <c r="AN226" i="12" s="1"/>
  <c r="AM159" i="12"/>
  <c r="BI159" i="12"/>
  <c r="AN159" i="12" s="1"/>
  <c r="AM69" i="12"/>
  <c r="BI69" i="12"/>
  <c r="AN69" i="12" s="1"/>
  <c r="AM8" i="12"/>
  <c r="BI8" i="12"/>
  <c r="AN8" i="12" s="1"/>
  <c r="BI169" i="12"/>
  <c r="AN169" i="12" s="1"/>
  <c r="BU152" i="12"/>
  <c r="AL152" i="12"/>
  <c r="AM13" i="12"/>
  <c r="BV13" i="12"/>
  <c r="AN13" i="12" s="1"/>
  <c r="BU11" i="12"/>
  <c r="AL11" i="12"/>
  <c r="BI111" i="12"/>
  <c r="AN111" i="12" s="1"/>
  <c r="BI218" i="12"/>
  <c r="AN218" i="12" s="1"/>
  <c r="AM233" i="12"/>
  <c r="BI233" i="12"/>
  <c r="AN233" i="12" s="1"/>
  <c r="BI151" i="12"/>
  <c r="AN151" i="12" s="1"/>
  <c r="BI122" i="12"/>
  <c r="AN122" i="12" s="1"/>
  <c r="BI209" i="12"/>
  <c r="AN209" i="12" s="1"/>
  <c r="BI63" i="12"/>
  <c r="AN63" i="12" s="1"/>
  <c r="AM29" i="12"/>
  <c r="BI29" i="12"/>
  <c r="AN29" i="12" s="1"/>
  <c r="BU60" i="12"/>
  <c r="AL60" i="12"/>
  <c r="BT240" i="12"/>
  <c r="BU6" i="12"/>
  <c r="BU83" i="12"/>
  <c r="AL83" i="12"/>
  <c r="AM75" i="12"/>
  <c r="BI75" i="12"/>
  <c r="AN75" i="12" s="1"/>
  <c r="BV156" i="12"/>
  <c r="AN156" i="12" s="1"/>
  <c r="AM156" i="12"/>
  <c r="AM56" i="12"/>
  <c r="BI56" i="12"/>
  <c r="AN56" i="12" s="1"/>
  <c r="AM206" i="12"/>
  <c r="BI206" i="12"/>
  <c r="AN206" i="12" s="1"/>
  <c r="BU192" i="12"/>
  <c r="AL192" i="12"/>
  <c r="AM235" i="12"/>
  <c r="BI235" i="12"/>
  <c r="AN235" i="12" s="1"/>
  <c r="AM30" i="12"/>
  <c r="BI30" i="12"/>
  <c r="AN30" i="12" s="1"/>
  <c r="AM161" i="12"/>
  <c r="BI161" i="12"/>
  <c r="AN161" i="12" s="1"/>
  <c r="AM73" i="12"/>
  <c r="BI73" i="12"/>
  <c r="AN73" i="12" s="1"/>
  <c r="AM116" i="12"/>
  <c r="BV116" i="12"/>
  <c r="AN116" i="12" s="1"/>
  <c r="AM232" i="12"/>
  <c r="BI232" i="12"/>
  <c r="AN232" i="12" s="1"/>
  <c r="BU128" i="12"/>
  <c r="AM128" i="12" s="1"/>
  <c r="AL128" i="12"/>
  <c r="AM204" i="12"/>
  <c r="BI204" i="12"/>
  <c r="AN204" i="12" s="1"/>
  <c r="AM133" i="12"/>
  <c r="BI133" i="12"/>
  <c r="AN133" i="12" s="1"/>
  <c r="BI49" i="12"/>
  <c r="AN49" i="12" s="1"/>
  <c r="BI105" i="12"/>
  <c r="AN105" i="12" s="1"/>
  <c r="BD241" i="10"/>
  <c r="AQ241" i="10"/>
  <c r="BV128" i="12" l="1"/>
  <c r="AN128" i="12" s="1"/>
  <c r="BV192" i="12"/>
  <c r="AN192" i="12" s="1"/>
  <c r="AM192" i="12"/>
  <c r="BV188" i="12"/>
  <c r="AN188" i="12" s="1"/>
  <c r="BV90" i="12"/>
  <c r="AN90" i="12" s="1"/>
  <c r="AM90" i="12"/>
  <c r="AM190" i="12"/>
  <c r="BV190" i="12"/>
  <c r="AN190" i="12" s="1"/>
  <c r="AM196" i="12"/>
  <c r="BV196" i="12"/>
  <c r="AN196" i="12" s="1"/>
  <c r="BV83" i="12"/>
  <c r="AN83" i="12" s="1"/>
  <c r="AM83" i="12"/>
  <c r="AM60" i="12"/>
  <c r="BV60" i="12"/>
  <c r="AN60" i="12" s="1"/>
  <c r="AM194" i="12"/>
  <c r="BV194" i="12"/>
  <c r="AN194" i="12" s="1"/>
  <c r="BV150" i="12"/>
  <c r="AN150" i="12" s="1"/>
  <c r="AM150" i="12"/>
  <c r="CA240" i="12"/>
  <c r="CB6" i="12"/>
  <c r="CB240" i="12" s="1"/>
  <c r="BU240" i="12"/>
  <c r="BV86" i="12"/>
  <c r="AN86" i="12" s="1"/>
  <c r="AM86" i="12"/>
  <c r="BI240" i="12"/>
  <c r="AM19" i="12"/>
  <c r="BV19" i="12"/>
  <c r="AN19" i="12" s="1"/>
  <c r="AM6" i="12"/>
  <c r="AM21" i="12"/>
  <c r="BV21" i="12"/>
  <c r="AN21" i="12" s="1"/>
  <c r="BV89" i="12"/>
  <c r="AN89" i="12" s="1"/>
  <c r="AM89" i="12"/>
  <c r="AL240" i="12"/>
  <c r="BV23" i="12"/>
  <c r="AN23" i="12" s="1"/>
  <c r="AM11" i="12"/>
  <c r="BV11" i="12"/>
  <c r="AN11" i="12" s="1"/>
  <c r="AM198" i="12"/>
  <c r="BV198" i="12"/>
  <c r="AN198" i="12" s="1"/>
  <c r="BV58" i="12"/>
  <c r="AN58" i="12" s="1"/>
  <c r="AM152" i="12"/>
  <c r="BV152" i="12"/>
  <c r="AN152" i="12" s="1"/>
  <c r="AM108" i="12"/>
  <c r="BV108" i="12"/>
  <c r="AN108" i="12" s="1"/>
  <c r="BV6" i="12"/>
  <c r="BV240" i="12" s="1"/>
  <c r="AM240" i="12" l="1"/>
  <c r="AN6" i="12"/>
  <c r="AN240" i="12" s="1"/>
  <c r="F51" i="7" l="1"/>
  <c r="I131" i="3" l="1"/>
  <c r="G131" i="3"/>
  <c r="E131" i="3"/>
  <c r="F51" i="1"/>
  <c r="C51" i="1"/>
  <c r="F92" i="2"/>
  <c r="G66" i="2"/>
  <c r="G64" i="2"/>
  <c r="F18" i="7"/>
  <c r="F50" i="1" l="1"/>
  <c r="F52" i="1" s="1"/>
  <c r="C50" i="1"/>
  <c r="C52" i="1" s="1"/>
  <c r="F97" i="1"/>
  <c r="G68" i="1"/>
  <c r="G66" i="1"/>
  <c r="F16" i="4" l="1"/>
  <c r="I73" i="7" l="1"/>
  <c r="F63" i="7"/>
  <c r="I58" i="7"/>
  <c r="F48" i="7"/>
  <c r="F35" i="7"/>
  <c r="I30" i="7"/>
  <c r="F23" i="7"/>
  <c r="I14" i="7"/>
  <c r="I76" i="7" l="1"/>
  <c r="I78" i="7" s="1"/>
  <c r="I79" i="7"/>
  <c r="I81" i="7" s="1"/>
  <c r="I66" i="4"/>
  <c r="I28" i="4"/>
  <c r="F21" i="4"/>
  <c r="I81" i="4"/>
  <c r="F33" i="4"/>
  <c r="I12" i="4"/>
  <c r="G68" i="3"/>
  <c r="I158" i="2"/>
  <c r="E51" i="1" s="1"/>
  <c r="G158" i="2"/>
  <c r="D51" i="1" s="1"/>
  <c r="F100" i="2"/>
  <c r="F101" i="2" s="1"/>
  <c r="G67" i="2"/>
  <c r="I163" i="1"/>
  <c r="E50" i="1" s="1"/>
  <c r="G163" i="1"/>
  <c r="D50" i="1" s="1"/>
  <c r="F105" i="1"/>
  <c r="F106" i="1" s="1"/>
  <c r="G71" i="1"/>
  <c r="I87" i="4" l="1"/>
  <c r="I89" i="4" s="1"/>
  <c r="I84" i="4"/>
  <c r="I86" i="4" s="1"/>
  <c r="E52" i="1"/>
  <c r="D52" i="1"/>
</calcChain>
</file>

<file path=xl/sharedStrings.xml><?xml version="1.0" encoding="utf-8"?>
<sst xmlns="http://schemas.openxmlformats.org/spreadsheetml/2006/main" count="3086" uniqueCount="622">
  <si>
    <t>Multiple Employer, Defined Benefit, Special Funding Situation, DOES NOT Meets Paragraph 4 (Paygo Plan)</t>
  </si>
  <si>
    <t>Relevant paragraphs - 143-145; 161-171; 193-201</t>
  </si>
  <si>
    <t>Net OPEB liability</t>
  </si>
  <si>
    <t>-</t>
  </si>
  <si>
    <t>A liability should be recognized for the employers proportionate share of the collective total OPEB liability.  Should be measured as the collective total OPEB liability, net of the nonemployer contributing entities total proportionate share of the collective total OPEB liability.</t>
  </si>
  <si>
    <t>Full accrual statements</t>
  </si>
  <si>
    <t>For current resources accounting liability should be recognized to extent that the liability will be paid with expendable available financial resources. Usually means to the extent that benefit payments have matured (due and payable).</t>
  </si>
  <si>
    <t>Governmental funds</t>
  </si>
  <si>
    <t>202, 161</t>
  </si>
  <si>
    <t>Current OPEB expense/expenditures. Each annual valuation adds a layer for deferrals.</t>
  </si>
  <si>
    <t>OPEB expense should be recogized in an amount equal to collective OPEB expense. Deferred inflows and outflows should be recognized for the employers proportionate shares of collective deferrals related to OPEB. Collective expense and deferrals determined in accordance with para 157. Changes in the proportion of collective total OPEB liability should be recognized in the current reporting period except as noted below. Proportion is determined based on proportion of collective total OPEB liability.</t>
  </si>
  <si>
    <t>195, 157</t>
  </si>
  <si>
    <t xml:space="preserve">One year portion of proportionate share of collective difference between actual and expected experience with regard to economic or demographic factors in the net OPEB liability.  Amortized over closed period equal to average remaining useful life of all OPEB eligibles as of start of measurement period. </t>
  </si>
  <si>
    <t>157A(1)</t>
  </si>
  <si>
    <t>One year portion of proportionate share of collective Amounts related to changes of assumptions about future economic or demographic factors or of other inputs. Amortized over closed period equal to average remaining useful life of all OPEB eligibles as of start of measurement period</t>
  </si>
  <si>
    <t>157A(2)</t>
  </si>
  <si>
    <t>One year portion of the net effect that a change in employers proportion of collective total OPEB liability, since prior measurement date, would have on the proportionate shares of the collective total OPEB liability and OPEB related collective deferrals determined as of the beginning of the measurement period.  Amortized over closed period equal to average remaining useful life of OPEB eligibles as of start of measurement period. Can be recognized net with (4) below.</t>
  </si>
  <si>
    <t>One years portion of the difference between (1) the employers proportionate share of all OPEB benefits paid, by all employers and nonemployer contributors, as they came due and the (2) actual amount of benefits paid as they came due by the employer during the measurement period.  Amortized over expected remaining service lives of all employees that are provided OPEB through the plan as of start of measurement period. Can be recognized net with (3) above.</t>
  </si>
  <si>
    <t>Costs related to the administration of OPEB.  Including cost incurred by the employer and those, if any, incurred by the nonemployer contributing entity. Same measurement period as used for change in OPEB liability.</t>
  </si>
  <si>
    <t>Expenditures equal to total amount paid, during the reporting period, by the employer for OPEB as the benefits come due, plus/minus the change in the amounts normally expected to be paid with expendable available financial resources. (refers to benefits or premiums that are due and payable.)</t>
  </si>
  <si>
    <t>GASB 85 para 9</t>
  </si>
  <si>
    <t>Deferred outflow/inflow</t>
  </si>
  <si>
    <t>Unamortized portion of (1) under recognized in current expense. New layer with own amortization yearly.</t>
  </si>
  <si>
    <t>Unamortized portion of (2) under recognized in current expense. New layer with own amortization yearly.</t>
  </si>
  <si>
    <t>Unamortized portion of (3) under recognized in current expense. New layer with own amortization yearly. Can be recognized net with (4) below.</t>
  </si>
  <si>
    <t>Unamortized portion of (4) under recognized in current expense. New layer with own amortization yearly. Can be recognized net with (3) above.</t>
  </si>
  <si>
    <t>Contributions to the OPEB plan subsequent to the measurement date of collective total OPEB liability and before the end of the reporting period should be reported as deferred outflows (July 1, 2017-June 30, 2018 for FY18).  Same for OPEB admin expenses after the measurement date. Excluding amounts paid by nonemployer contributing entities.</t>
  </si>
  <si>
    <t>Current revenue</t>
  </si>
  <si>
    <t>Revenue should be recognized in an amount equal to the total of the 1) nonemployer contributor total proportionate share of collective OPEB expense (para 207) and 2) the total of the nonemployer proportionate OPEB admin expense (para 210) (measurement period)</t>
  </si>
  <si>
    <t>Revenue equal to the amount of expenditures recorded for on-behalf payments made during the reporting period</t>
  </si>
  <si>
    <t>GASB 85 para 10</t>
  </si>
  <si>
    <t>Required note disclosures, single employer</t>
  </si>
  <si>
    <t>Note X - Other Postemployment Benefits (OPEB)</t>
  </si>
  <si>
    <t>[If the entity provides OPEB benefits through more than one plan, the entity should disclose the total of the employers OPEB liabilities, deferred outflows of resources and deferred inflows of resources related to OPEB and OPEB expense/expenditures for the period if not otherwise identifiable in the financial statements.  These amounts should be disclosed in the aggregate for each element.]</t>
  </si>
  <si>
    <t>General information about the OPEB plan</t>
  </si>
  <si>
    <t>165A, B</t>
  </si>
  <si>
    <t>165B</t>
  </si>
  <si>
    <t>165C</t>
  </si>
  <si>
    <t>Active employees</t>
  </si>
  <si>
    <t>165E</t>
  </si>
  <si>
    <t>Total OPEB Liability</t>
  </si>
  <si>
    <t>166, 169A</t>
  </si>
  <si>
    <t>Inflation</t>
  </si>
  <si>
    <t>Salary increases</t>
  </si>
  <si>
    <t>Graded salary ranges from 3.44 to 8.72 percent based on age, including inflation, averaging 4 percent</t>
  </si>
  <si>
    <t>Healthcare cost trend rates</t>
  </si>
  <si>
    <t>Retiree's share of benefit-related costs</t>
  </si>
  <si>
    <t xml:space="preserve">Members are required to make monthly contributions in order to maintain their coverage. For the purpose of this Valuation a weighted average has been used with weights derived from the current distribution of members among plans offered.   
</t>
  </si>
  <si>
    <t>Unless noted otherwise, the actuarial demographic assumptions used in the June 30, 2017, valuations were the same as those employed in the July 1, 2017 Pension Actuarial Valuation of the Tennessee Consolidated Retirement System (TCRS). These assumptions were developed by TCRS based on the results of an actuarial experience study for the period July 1, 2012 - June 30, 2016. The demographic assumptions were adjusted to more  closely reflect actual and expected future experience. Mortality tables are used to measure the probabilities of participants dying before and after retirement.  The mortality rates employed in this valuation are taken from the RP-2014 Healthy Participant Mortality Table for Annuitants for non-disabled post-retirement mortality, with mortality improvement projected to all future years using Scale MP-2016. Post-retirement tables are Blue Collar and adjusted with a 2% load for males and a -3% load for females. Mortality rates for impaired lives are the same as those used by TCRS and are taken from a gender distinct table published in the IRS Ruling 96-7 for disabled lives with a 10% load.</t>
  </si>
  <si>
    <t>Changes in Collective Total OPEB Liability</t>
  </si>
  <si>
    <t>Total OPEB Liability
(a)</t>
  </si>
  <si>
    <t>168A</t>
  </si>
  <si>
    <t>Changes for the year:</t>
  </si>
  <si>
    <t xml:space="preserve">    Service cost</t>
  </si>
  <si>
    <t>168B(1)</t>
  </si>
  <si>
    <t xml:space="preserve">    Interest</t>
  </si>
  <si>
    <t>168B(2)</t>
  </si>
  <si>
    <t xml:space="preserve">    Changes of benefit terms</t>
  </si>
  <si>
    <t>168B(3)</t>
  </si>
  <si>
    <t xml:space="preserve">    Differences between expected and actual experience</t>
  </si>
  <si>
    <t>168B(4)</t>
  </si>
  <si>
    <t xml:space="preserve">    Change in assumptions</t>
  </si>
  <si>
    <t>168B(5)</t>
  </si>
  <si>
    <t xml:space="preserve">    Benefit payments</t>
  </si>
  <si>
    <t>168B(6)</t>
  </si>
  <si>
    <t>Net changes</t>
  </si>
  <si>
    <t>168C</t>
  </si>
  <si>
    <t>Nonemployer contributing entities proportionate share of the collective total OPEB liability</t>
  </si>
  <si>
    <t>168D(1)</t>
  </si>
  <si>
    <t>Employer's proportionate share of the collective total OPEB liability</t>
  </si>
  <si>
    <t>168D(2)</t>
  </si>
  <si>
    <t>Employer's proportion of the collective total OPEB liability</t>
  </si>
  <si>
    <t>169B</t>
  </si>
  <si>
    <t>169B, 169J</t>
  </si>
  <si>
    <t>169C</t>
  </si>
  <si>
    <t>169D</t>
  </si>
  <si>
    <t>N/A</t>
  </si>
  <si>
    <t>169E</t>
  </si>
  <si>
    <t>169F</t>
  </si>
  <si>
    <t>167B</t>
  </si>
  <si>
    <t>1% Decrease
(2.56%)</t>
  </si>
  <si>
    <t>Discount Rate
(3.56%)</t>
  </si>
  <si>
    <t>1% Increase
(4.56%)</t>
  </si>
  <si>
    <t>Proportionate share of collective total OPEB liability</t>
  </si>
  <si>
    <t>$</t>
  </si>
  <si>
    <t>167A</t>
  </si>
  <si>
    <t>OPEB Expense and Deferred Outflows of Resources and Deferred Inflows of Resources Related to OPEB</t>
  </si>
  <si>
    <t>169G</t>
  </si>
  <si>
    <t>169H</t>
  </si>
  <si>
    <t>Deferred Outflows of resources</t>
  </si>
  <si>
    <t>Deferred Inflows of resources</t>
  </si>
  <si>
    <t xml:space="preserve">    Differences between actual and expected experience</t>
  </si>
  <si>
    <t>169H(1)</t>
  </si>
  <si>
    <t xml:space="preserve">    Changes of assumptions</t>
  </si>
  <si>
    <t>169H(2)</t>
  </si>
  <si>
    <t xml:space="preserve">   Changes in proportion and differences between 
         amounts paid as benefits came due and proportionate 
         share certain amounts paid by the employer and 
         nonemployer contributors as the benefits came due.</t>
  </si>
  <si>
    <t>169H(3)</t>
  </si>
  <si>
    <t xml:space="preserve">    Employer payments subsequent to the measurement date</t>
  </si>
  <si>
    <t>169H(4)</t>
  </si>
  <si>
    <t>Total</t>
  </si>
  <si>
    <t>The amounts shown above for "Employer payments subsequent to the measurement date" will be included as a reduction to total OPEB liability in the following measurement period.</t>
  </si>
  <si>
    <t>169I(3)</t>
  </si>
  <si>
    <t>Amounts reported as deferred outflows of resources and deferred inflows of resources will be recognized in OPEB expense as follows:</t>
  </si>
  <si>
    <t>169I(1)</t>
  </si>
  <si>
    <t>For the year ended June 30:</t>
  </si>
  <si>
    <t>Thereafter</t>
  </si>
  <si>
    <t>In the table above, positive amounts will increase OPEB expense while negative amounts will decrease OPEB expense.</t>
  </si>
  <si>
    <t>Required Supplementary Information</t>
  </si>
  <si>
    <t>Add 1 year until 10 represented</t>
  </si>
  <si>
    <t>57A</t>
  </si>
  <si>
    <t>Schedule of Changes in [entity] Proportionate Share of Collective OPEB Liability and Related Ratios</t>
  </si>
  <si>
    <t>Last Fiscal Year
(dollar amount in thousands)</t>
  </si>
  <si>
    <t xml:space="preserve">Total OPEB liability  </t>
  </si>
  <si>
    <t>Service cost</t>
  </si>
  <si>
    <t>170A</t>
  </si>
  <si>
    <t>Interest</t>
  </si>
  <si>
    <t>Changes of benefit terms</t>
  </si>
  <si>
    <t>Differences between expected and actual experience</t>
  </si>
  <si>
    <t>Changes of assumptions</t>
  </si>
  <si>
    <t>Benefit payments</t>
  </si>
  <si>
    <t>Net change in total OPEB liability</t>
  </si>
  <si>
    <t>Total OPEB liability - beginning</t>
  </si>
  <si>
    <t>Total OPEB liability - ending (a)</t>
  </si>
  <si>
    <t>170A, B(2)</t>
  </si>
  <si>
    <t>Nonemployer contributing entities proportionate  share of the collective total OPEB liability</t>
  </si>
  <si>
    <t>170B(2)b</t>
  </si>
  <si>
    <t>Employer's proportionate  share of the collective total OPEB liability</t>
  </si>
  <si>
    <t>170B(2)c</t>
  </si>
  <si>
    <t>Covered-employee payroll</t>
  </si>
  <si>
    <t>GASB 85 para 14</t>
  </si>
  <si>
    <t>Employer's proportionate share of collective total OPEB liability as a percentage of covered-employee payroll</t>
  </si>
  <si>
    <t>170B(2)e</t>
  </si>
  <si>
    <t>Notes to Schedule</t>
  </si>
  <si>
    <t>There are no assets accumulating, in a trust that meets the criteria in paragraph 4 of GASB Statement No. 75, related to this OPEB plan.</t>
  </si>
  <si>
    <t>The amounts reported for each fiscal year were determined as of the prior fiscal year-end.</t>
  </si>
  <si>
    <t>This schedule is intended to display ten years of information.  Additional years will be displayed as they become available.</t>
  </si>
  <si>
    <t>A liability should be recognized for the employers proportinate share of the collective total OPEB liability.  Should be measured as the collective total OPEB liability, net of the nonemployer contributing entities total proportionate share of the collective total OPEB liability.</t>
  </si>
  <si>
    <t>Revenue should be recognized in an amount equal to the total of the 1) nonemployer contributor total proportionate share of collective OPEB expense (para 207) and 2) the total of the nonemployer proportionate OPEB admin expense (para 210)</t>
  </si>
  <si>
    <t>Closed Tennessee Plan</t>
  </si>
  <si>
    <t>165B, D</t>
  </si>
  <si>
    <t xml:space="preserve">In accordance with TCA 8-27-209, the state insurance committees established by TCAs 8-27-201, 8-27-301 and 8-27-701 determine the required payments to the plan by member employers and employees. Claims liabilities of the plan are periodically computed using actuarial and statistical techniques to establish premium rates.  Administrative costs are allocated to plan participants. Employers contribute towards employee costs based on their own developed policies.  During the current reporting period, the [entity name] paid $xxx.xxx million to the TNP for OPEB benefits as they came due. </t>
  </si>
  <si>
    <t>The premium subsidies provided to retirees in the Tennessee Plan are assumed to remain unchanged for the entire projection, therefore trend rates are not applicable.</t>
  </si>
  <si>
    <t>TNP</t>
  </si>
  <si>
    <t>The [entity name] has a special funding situation related to benefits paid by the State of Tennessee for its eligible retired employees participating in the TNP. [entity name]'s proportionate share of the collective total OPEB liability was based on a projection of the employers long-term share of benefits paid through the OPEB plan relative to the projected share of benefit payments of all participating employers and nonemployer contributing entities, actuarially determined.  The proportion changed xx.xx% from the prior measurement date. [Entity name] recognized $xx.xx in revenue for support provided by nonemployer contributing entities for benefits paid to the TNP for [entity name] retired employees.</t>
  </si>
  <si>
    <t>1% Decrease
(2.53)</t>
  </si>
  <si>
    <t>Healthcare Cost Trend Rates
(3.53)</t>
  </si>
  <si>
    <t>1% Increase
(4.53)</t>
  </si>
  <si>
    <t>Schedule of Changes in [entity name] Proportionate Share of Collective OPEB Liability and Related Ratios</t>
  </si>
  <si>
    <t>N/A if employers proportion of collective OPEB liability is 0%</t>
  </si>
  <si>
    <t>OPEB expense/expenditures.</t>
  </si>
  <si>
    <t xml:space="preserve">OPEB expense should be recogized in an amount equal to collective OPEB expense. Collective expense should be determined in accordance with paragraph 157. </t>
  </si>
  <si>
    <t>OPEB expense should be recognized for costs related to the administration of OPEB, including cost incurred by the employer and those, if any, incurred by the nonemployer contributing entity. Same measurement period as used for change in OPEB liability.</t>
  </si>
  <si>
    <t>Revenue</t>
  </si>
  <si>
    <t>Revenue should be recognized in an amount equal to the total of the 1) nonemployer contributor total proportionate share of collective OPEB expense (para 207) and 2) the total of the nonemployer proportionate OPEB admin expense (para 210).  Classified in the same way other payments from the nonemployer would be classified.</t>
  </si>
  <si>
    <t xml:space="preserve">In accordance with TCA 8-27-209, the state insurance committees established by TCAs 8-27-201, 8-27-301 and 8-27-701 determine the required payments to the plan by member employers and employees. Claims liabilities of the plan are periodically computed using actuarial and statistical techniques to establish premium rates.  Administrative costs are allocated to plan participants. Employers contribute towards employee costs based on their own developed policies.  During the current reporting period, the [entity name] did not make any payments to the TNP for OPEB benefits as they came due. </t>
  </si>
  <si>
    <t>The [entity name] has a special funding situation related to benefits paid by the State of Tennessee for its eligible retired employees participating in the TNP. [entity name]'s proportionate share of the collective total OPEB liability was based on a projection of the employers long-term share of benefits paid through the OPEB plan relative to the projected share of benefit payments of all participating employers and nonemployer contributing entities, actuarially determined.  The [entity name] proportion of 0% did not change from the prior measurement date. [Entity name] recognized $xx.xx in revenue for support provided by nonemployer contributing entities for benefits paid to the TNP for [entity name] retired employees.</t>
  </si>
  <si>
    <t>Click in Cell Below and Select Your Organization</t>
  </si>
  <si>
    <t>Debit</t>
  </si>
  <si>
    <t>Credit</t>
  </si>
  <si>
    <t>OPEB Liability</t>
  </si>
  <si>
    <t xml:space="preserve">        OPEB Liability</t>
  </si>
  <si>
    <t>DO Benefit Payments Subsequent to Measurement Date</t>
  </si>
  <si>
    <t>OPEB Expense</t>
  </si>
  <si>
    <t xml:space="preserve">        Deferred Inflow of Resources 2018 Change in Assumptions</t>
  </si>
  <si>
    <t>Deferred Inflow of Resources 2018 Change in Assumptions</t>
  </si>
  <si>
    <t xml:space="preserve">        DO Benefit Payments Subsequent to Measurement Date</t>
  </si>
  <si>
    <t>Employer Determines Benefit Expenditure Account</t>
  </si>
  <si>
    <t xml:space="preserve">        Employer Determines Grant Revenue Account</t>
  </si>
  <si>
    <t>Total OPEB Liability After Above Entries</t>
  </si>
  <si>
    <t>Total OPEB Liability Per Valuation Results</t>
  </si>
  <si>
    <t>Total Change in OPEB Liability Per This Tab</t>
  </si>
  <si>
    <t>Total Change in OPEB Liability Per Results Tab</t>
  </si>
  <si>
    <t>Recommended New Accounts</t>
  </si>
  <si>
    <t xml:space="preserve">        Deferred Inflow of Resources 2018 Diffs Between Actual and Prop Payments</t>
  </si>
  <si>
    <t>Deferred Inflow of Resources 2018 Diffs Between Actual and Prop Payments</t>
  </si>
  <si>
    <t>Teacher Group Plan - PayGo In Special Funding Situation - Local Education Agency Reporting</t>
  </si>
  <si>
    <t>Unless noted otherwise, the actuarial demographic assumptions used in the June 30, 2017, valuations were the same as those employed in the July 1, 2017 Pension Actuarial Valuation of the Tennessee Consolidated Retirement System (TCRS). These assumptions were developed by TCRS based on the results of an actuarial experience study for the period July 1, 2012 - June 30, 2016. The demographic assumptions were adjusted to more closely reflect actual and expected future experience. Mortality tables are used to measure the probabilities of participants dying before and after retirement.  The mortality rates employed in this valuation are taken from the RP-2014 Healthy Participant Mortality Table for Annuitants for non-disabled post-retirement mortality, with mortality improvement projected to all future years using Scale MP-2016. Post-retirement tables are Blue Collar and adjusted with a 2% load for males and a -3% load for females. Mortality rates for impaired lives are the same as those used by TCRS and are taken from a gender distinct table published in the IRS Ruling 96-7 for disabled lives with a 10% load.</t>
  </si>
  <si>
    <t xml:space="preserve">Inactive employees currently receiving benefit payments </t>
  </si>
  <si>
    <t xml:space="preserve">Inactive employees entitled to but not yet receiving benefit payments </t>
  </si>
  <si>
    <r>
      <rPr>
        <b/>
        <i/>
        <sz val="10"/>
        <rFont val="Times New Roman"/>
        <family val="1"/>
      </rPr>
      <t xml:space="preserve">Allocated insurance contracts - </t>
    </r>
    <r>
      <rPr>
        <sz val="10"/>
        <rFont val="Times New Roman"/>
        <family val="1"/>
      </rPr>
      <t>This section will include a brief discussion of any benefits, during measurement period attributable to allocated insurance contracts (if applicable).</t>
    </r>
  </si>
  <si>
    <r>
      <rPr>
        <b/>
        <i/>
        <sz val="10"/>
        <rFont val="Times New Roman"/>
        <family val="1"/>
      </rPr>
      <t>Plan description</t>
    </r>
    <r>
      <rPr>
        <sz val="10"/>
        <rFont val="Times New Roman"/>
        <family val="1"/>
      </rPr>
      <t xml:space="preserve"> - Employees of [entity], who were hired prior to July 1, 2015, are provided with post-65 retiree health insurance benefits through the closed Tennessee Plan (TNP) administered by the  Tennessee Department of Finance and Administration. This plan is considered to be multiple-employer defined benefit plan that is used to provide postemployment benefits other than pensions (OPEB). However, for accounting purposes, this plan will be treated as a single-employer plan. All eligible post-65 retired teachers and disability participants of local education agencies, who choose coverage, participate in the TNP. The TNP also includes eligible retirees of the state, certain component units of the state, and certain local governmental entities. This plan is closed to the employees of all participating employers that were hired on or after July 1, 2015.</t>
    </r>
  </si>
  <si>
    <r>
      <rPr>
        <b/>
        <i/>
        <sz val="10"/>
        <rFont val="Times New Roman"/>
        <family val="1"/>
      </rPr>
      <t>Benefits provided</t>
    </r>
    <r>
      <rPr>
        <sz val="10"/>
        <rFont val="Times New Roman"/>
        <family val="1"/>
      </rPr>
      <t xml:space="preserve"> - The state offers the TNP to help fill most of the coverage gaps created by Medicare for eligible post-65 retired teachers and disabled participants of local education agencies. Insurance coverage is the only postemployment benefit provided to retirees. The TN plan does not include pharmacy. In accordance with TCA 8-27-209, benefits of the TNP are established and amended by cooperation of insurance committees created by TCA 8-27-201, 8-27-301 and 8-27-701.  Retirees and disabled employees of the state, component units, local education agencies, and certain local governments who have reached the age of 65, are Medicare eligible and also receives a benefit from the Tennessee Consolidated Retirement System may participate in this plan. All plan members receive the same plan benefits at the same premium rates.  Participating employers determine their own policy related to subsidizing the retiree premiums. </t>
    </r>
    <r>
      <rPr>
        <b/>
        <sz val="10"/>
        <rFont val="Times New Roman"/>
        <family val="1"/>
      </rPr>
      <t>[Entities should insert language to explain their direct subsidy policy for post-65 retiree insurance coverage or the fact that they do not directly subsidize]</t>
    </r>
    <r>
      <rPr>
        <sz val="10"/>
        <rFont val="Times New Roman"/>
        <family val="1"/>
      </rPr>
      <t>.The state, as a governmental nonemployer contributing entity contributes to the premiums of eligible retirees of local education agencies based on years of service. Therefore, retirees with 30 years of service receive $50 per month; 20 but less than 30 years, $37.50; and 15 but less than 20 years, $25. The TNP is funded on a pay-as-you-go basis and there are no assets accumulating in a trust that meets the criteria of paragraph 4 of GASB Statement No. 75.</t>
    </r>
  </si>
  <si>
    <r>
      <rPr>
        <b/>
        <i/>
        <sz val="10"/>
        <rFont val="Times New Roman"/>
        <family val="1"/>
      </rPr>
      <t>Plan description</t>
    </r>
    <r>
      <rPr>
        <sz val="10"/>
        <rFont val="Times New Roman"/>
        <family val="1"/>
      </rPr>
      <t xml:space="preserve"> - Employees of [entity], who were hired prior to July 1, 2015, are provided with post-65 retiree health insurance benefits through the closed Tennessee Plan (TNP) administered by the Tennessee Department of Finance and Administration. This plan is considered to be multiple-employer defined benefit plan that is used to provide postemployment benefits other than pensions (OPEB). However, for accounting purposes, this plan will be treated as a single-employer plan. All eligible post-65 retired teachers and disability participants of local education agencies, who choose coverage, participate in the TNP. The TNP also includes eligible retirees of the state, certain component units of the state, and certain local governmental entities. This plan is closed to the employees of all participating employers that were hired on or after July 1, 2015.</t>
    </r>
  </si>
  <si>
    <r>
      <rPr>
        <b/>
        <i/>
        <sz val="10"/>
        <rFont val="Times New Roman"/>
        <family val="1"/>
      </rPr>
      <t>Sensitivity of proportionate share of the collective total OPEB liability to changes in the healthcare cost trend rate</t>
    </r>
    <r>
      <rPr>
        <sz val="10"/>
        <rFont val="Times New Roman"/>
        <family val="1"/>
      </rPr>
      <t xml:space="preserve"> - The following presents the proportinate share of the collective total OPEB liability related to the TNP, as well as what the proportionate share of the collective total OPEB liability would be if it were calculated using a healthcare cost trend rate that is 1-percentage-point lower (2.53) or 1-percentage-point higher (4.53) than the current healthcare cost trend rate. Premium subsidies in the Tennessee Plan are projected to remain unchanged and, consequently, trend rates are not applicable.</t>
    </r>
  </si>
  <si>
    <t xml:space="preserve">        Revenue</t>
  </si>
  <si>
    <t>Appendix - Summary of results by employer</t>
  </si>
  <si>
    <t>Count</t>
  </si>
  <si>
    <t>TOL End</t>
  </si>
  <si>
    <t>TOL Beg</t>
  </si>
  <si>
    <t>Expense</t>
  </si>
  <si>
    <t>Sensitivity</t>
  </si>
  <si>
    <t>Changes in TOL</t>
  </si>
  <si>
    <t>Add'l Expense Items</t>
  </si>
  <si>
    <t xml:space="preserve">DIR </t>
  </si>
  <si>
    <t xml:space="preserve">DOR </t>
  </si>
  <si>
    <t>Net DOR by Year</t>
  </si>
  <si>
    <t>Average Exp Rem Svc Life</t>
  </si>
  <si>
    <t>Employer</t>
  </si>
  <si>
    <t>Inactive Receiving</t>
  </si>
  <si>
    <t>Inactive Not Receiving</t>
  </si>
  <si>
    <t>Actives Eligible for  Benefits</t>
  </si>
  <si>
    <t>Expected Benefit Payment</t>
  </si>
  <si>
    <t>Discount Rate -1%</t>
  </si>
  <si>
    <t>Discount Rate +1%</t>
  </si>
  <si>
    <t>HC Trend Rates -1%</t>
  </si>
  <si>
    <t>HC Trend Rates +1%</t>
  </si>
  <si>
    <t>Service Cost</t>
  </si>
  <si>
    <t>Changes in Benefits</t>
  </si>
  <si>
    <t>Experience</t>
  </si>
  <si>
    <t>Changes in Asumptions</t>
  </si>
  <si>
    <t>Benefits Paid</t>
  </si>
  <si>
    <t>Recogn of O/I due to Liab</t>
  </si>
  <si>
    <t>Other Liability</t>
  </si>
  <si>
    <t>Year +1</t>
  </si>
  <si>
    <t>Year +2</t>
  </si>
  <si>
    <t>Year +3</t>
  </si>
  <si>
    <t>Year +4</t>
  </si>
  <si>
    <t>Year + 5</t>
  </si>
  <si>
    <t>Achievement School District</t>
  </si>
  <si>
    <t>Alamo City Bd Ed</t>
  </si>
  <si>
    <t>Alcoa City Sch</t>
  </si>
  <si>
    <t>Anderson County Schools</t>
  </si>
  <si>
    <t>Athens City Schools</t>
  </si>
  <si>
    <t>Bedford County Schools</t>
  </si>
  <si>
    <t>Bells City Bd of Education</t>
  </si>
  <si>
    <t>Benton County Schools</t>
  </si>
  <si>
    <t>Bledsoe County Schools</t>
  </si>
  <si>
    <t>Bradford Special School District</t>
  </si>
  <si>
    <t>Bradley County Board of Education</t>
  </si>
  <si>
    <t>Bristol City Schools</t>
  </si>
  <si>
    <t>Campbell County Schools</t>
  </si>
  <si>
    <t>Cannon County Schools</t>
  </si>
  <si>
    <t>Carroll County Schools</t>
  </si>
  <si>
    <t>Carter County Schools</t>
  </si>
  <si>
    <t>Cheatham County Schools</t>
  </si>
  <si>
    <t>Chester County Schools</t>
  </si>
  <si>
    <t>City Dayton Sch</t>
  </si>
  <si>
    <t>Clay County Schools</t>
  </si>
  <si>
    <t>Cleveland City Schools</t>
  </si>
  <si>
    <t>Clinton Schools</t>
  </si>
  <si>
    <t>Cocke County Schools</t>
  </si>
  <si>
    <t>Coffee County Schools</t>
  </si>
  <si>
    <t>Covington City Schools</t>
  </si>
  <si>
    <t>Crockett County Schools</t>
  </si>
  <si>
    <t>Cumberland County Schools</t>
  </si>
  <si>
    <t>Decatur County Schools</t>
  </si>
  <si>
    <t>Dekalb County Schools</t>
  </si>
  <si>
    <t>Dickson Co. Board of Education</t>
  </si>
  <si>
    <t>Dir Pay TE Ret Med</t>
  </si>
  <si>
    <t>Dyer County Schools</t>
  </si>
  <si>
    <t>Dyersburg City Schools</t>
  </si>
  <si>
    <t>Elizabethton City Schools</t>
  </si>
  <si>
    <t>Etowah City Bd of Ed</t>
  </si>
  <si>
    <t>Fayette County Schools</t>
  </si>
  <si>
    <t>Fayetteville Schools</t>
  </si>
  <si>
    <t>Fentress County Schools</t>
  </si>
  <si>
    <t>Franklin County Schools</t>
  </si>
  <si>
    <t>Franklin Special School District</t>
  </si>
  <si>
    <t>Frayser Community Schools</t>
  </si>
  <si>
    <t>Freedom Preparatory Academy</t>
  </si>
  <si>
    <t>Gestalt Community Schools</t>
  </si>
  <si>
    <t>Gibson County Bd of Ed</t>
  </si>
  <si>
    <t>Giles County Schools</t>
  </si>
  <si>
    <t>GRAD Restart Academies, Inc.</t>
  </si>
  <si>
    <t>Grainger County Schools</t>
  </si>
  <si>
    <t>Greene County Schools</t>
  </si>
  <si>
    <t>Greenville City Schools</t>
  </si>
  <si>
    <t>Grundy County Schools</t>
  </si>
  <si>
    <t>H R Bruce Sp Sch</t>
  </si>
  <si>
    <t>Hamblen County Schools</t>
  </si>
  <si>
    <t>Hancock County Schools</t>
  </si>
  <si>
    <t>Hardeman County Schools</t>
  </si>
  <si>
    <t>Hardin County Schools</t>
  </si>
  <si>
    <t>Harriman School</t>
  </si>
  <si>
    <t>Hawkins County Schools</t>
  </si>
  <si>
    <t>Haywood County Schools</t>
  </si>
  <si>
    <t>Henderson County Schools</t>
  </si>
  <si>
    <t>Henry County Board of Education</t>
  </si>
  <si>
    <t>Hickman County Schools</t>
  </si>
  <si>
    <t>Hollow Rock-Bruceton Spec Sch Dist</t>
  </si>
  <si>
    <t>Houston County Schools</t>
  </si>
  <si>
    <t>Humboldt</t>
  </si>
  <si>
    <t>Humphreys County Schools</t>
  </si>
  <si>
    <t>Huntingdon Sp Sch</t>
  </si>
  <si>
    <t>Jackson County Schools</t>
  </si>
  <si>
    <t>Jackson-Madison County Board of Education</t>
  </si>
  <si>
    <t>Jefferson County Schools</t>
  </si>
  <si>
    <t>Johnson County Board of Education</t>
  </si>
  <si>
    <t>Johnson County BOE</t>
  </si>
  <si>
    <t>Kingsport</t>
  </si>
  <si>
    <t>KIPP Memphis Collegiate Schools</t>
  </si>
  <si>
    <t>Knox County Schools</t>
  </si>
  <si>
    <t>Lake County Schools</t>
  </si>
  <si>
    <t>Lauderdale County Schools</t>
  </si>
  <si>
    <t>Lawrence County Schools</t>
  </si>
  <si>
    <t>LEAD Public Schools</t>
  </si>
  <si>
    <t>Lebanon Special School District</t>
  </si>
  <si>
    <t>Lenoir City</t>
  </si>
  <si>
    <t>Lewis County Schools</t>
  </si>
  <si>
    <t>Lexington City Schools</t>
  </si>
  <si>
    <t>Libertas School of Memphis</t>
  </si>
  <si>
    <t>Lincoln County Schools</t>
  </si>
  <si>
    <t>Little Tn Vly Ed</t>
  </si>
  <si>
    <t>Loudon County Schools</t>
  </si>
  <si>
    <t>Macon County Schools</t>
  </si>
  <si>
    <t>Manchester Schools</t>
  </si>
  <si>
    <t>Marion County Schools</t>
  </si>
  <si>
    <t>Marshall County Schools</t>
  </si>
  <si>
    <t>Maury County Schools</t>
  </si>
  <si>
    <t>McKenzie Special School District</t>
  </si>
  <si>
    <t>McMinn County Center for Educational Excellence</t>
  </si>
  <si>
    <t>McNairy County School System</t>
  </si>
  <si>
    <t>Meigs County Board of Education</t>
  </si>
  <si>
    <t>Milan Special School District</t>
  </si>
  <si>
    <t>Monroe County Board of Education</t>
  </si>
  <si>
    <t>Moore County Schools</t>
  </si>
  <si>
    <t>Morgan County Schools</t>
  </si>
  <si>
    <t>Morristown Schools</t>
  </si>
  <si>
    <t>MS Loc Ed Sup Direct Pay</t>
  </si>
  <si>
    <t>MS Sullivan Co Supp Staf</t>
  </si>
  <si>
    <t>Murfreesboro City Schools</t>
  </si>
  <si>
    <t>Newport City Sc</t>
  </si>
  <si>
    <t>Oak Ridge Schools</t>
  </si>
  <si>
    <t>Obion County Schools</t>
  </si>
  <si>
    <t>Oneida Spec Sch</t>
  </si>
  <si>
    <t>Overton County Schools</t>
  </si>
  <si>
    <t>Paris Special School District</t>
  </si>
  <si>
    <t>Perry County Schools</t>
  </si>
  <si>
    <t>Pickett County Schools</t>
  </si>
  <si>
    <t>Polk County Board of Education</t>
  </si>
  <si>
    <t>Promise Academy Spring Hill, Inc.</t>
  </si>
  <si>
    <t>Putnam County Schools</t>
  </si>
  <si>
    <t>Rhea County Schools</t>
  </si>
  <si>
    <t>Richard Hardy Memorial School</t>
  </si>
  <si>
    <t>Roane County Schools</t>
  </si>
  <si>
    <t>Robertson County Schools</t>
  </si>
  <si>
    <t>Rogersville City Schools</t>
  </si>
  <si>
    <t>S. Carroll Co Sp Dist-Non</t>
  </si>
  <si>
    <t>Scott County Schools</t>
  </si>
  <si>
    <t>Sequatchie County Schools</t>
  </si>
  <si>
    <t>Sevier County Schools</t>
  </si>
  <si>
    <t>Smith County Schools</t>
  </si>
  <si>
    <t>Stewart County Schools (BOE)</t>
  </si>
  <si>
    <t>Sullivan County Board of Education</t>
  </si>
  <si>
    <t>Sumner County Board of Education</t>
  </si>
  <si>
    <t>Sweetwater Sch</t>
  </si>
  <si>
    <t>Teacher-Retiree</t>
  </si>
  <si>
    <t>Tipton County Schools</t>
  </si>
  <si>
    <t>Trenton Spec Sch</t>
  </si>
  <si>
    <t>Tri Co Voc S Te</t>
  </si>
  <si>
    <t>Tri County Vocational School</t>
  </si>
  <si>
    <t>Trousdale County Schools</t>
  </si>
  <si>
    <t>Tullahoma</t>
  </si>
  <si>
    <t>Unicoi County Schools</t>
  </si>
  <si>
    <t>Union City Bd of Ed</t>
  </si>
  <si>
    <t>Union County Schools</t>
  </si>
  <si>
    <t>Van Buren County Schools</t>
  </si>
  <si>
    <t>W Carroll Sp Sch</t>
  </si>
  <si>
    <t>Warren County Schools</t>
  </si>
  <si>
    <t>Washington Bd of Ed</t>
  </si>
  <si>
    <t>Wayne County Schools</t>
  </si>
  <si>
    <t>Weakley County Schools</t>
  </si>
  <si>
    <t>White County Schools</t>
  </si>
  <si>
    <t>Williamson County Schools</t>
  </si>
  <si>
    <t>All amounts are rounded to the dollar</t>
  </si>
  <si>
    <r>
      <rPr>
        <sz val="11"/>
        <color rgb="FFFF0000"/>
        <rFont val="Calibri"/>
        <family val="2"/>
        <scheme val="minor"/>
      </rPr>
      <t>NOTE</t>
    </r>
    <r>
      <rPr>
        <sz val="11"/>
        <color theme="1"/>
        <rFont val="Calibri"/>
        <family val="2"/>
        <scheme val="minor"/>
      </rPr>
      <t xml:space="preserve">: These journal entries have been prepared to assist management with the required OPEB entries.  It is the responsibility of management to understand the entries and to verify the amounts against the valuation results. </t>
    </r>
  </si>
  <si>
    <t>TGOP</t>
  </si>
  <si>
    <t>The [entity] has a special funding situation related to benefits paid by the State of Tennessee for its eligible retired employees participating in the TGOP. [entity]'s proportionate share of the collective total OPEB liability was based on a projection of the employers long-term share of benefit payments to the OPEB plan relative to the projected share of benefit payments of all participating employers and nonemployer contributing entities, actuarially determined.  The proportion changed xx.xx% from the prior measurement date. [Entity] recognized $xx.xx in revenue for subsidies provided by nonemployer contributing entities for benefits paid by the TGOP for [entity] retirees.</t>
  </si>
  <si>
    <t>Closed Teacher Group OPEB Plan</t>
  </si>
  <si>
    <r>
      <rPr>
        <b/>
        <i/>
        <sz val="10"/>
        <rFont val="Times New Roman"/>
        <family val="1"/>
      </rPr>
      <t>Plan description</t>
    </r>
    <r>
      <rPr>
        <sz val="10"/>
        <rFont val="Times New Roman"/>
        <family val="1"/>
      </rPr>
      <t xml:space="preserve"> - Employees of [entity], who were hired prior to July 1, 2015, are provided with pre-65 retiree health insurance benefits through the closed Teacher Group OPEB Plan (TGOP) administered by the Tennessee Department of Finance and Administration. This plan is considered to be a multiple-employer defined benefit plan that is used to provide postemployment benefits other than pensions (OPEB). However, for accounting purposes, this plan will be treated as a single-employer plan. All eligible pre-65 retired teachers, support staff and disability participants of local education agencies, who choose coverage, participate in the TGOP.  This plan is closed to the employees of all participating employers that were hired on or after July 1, 2015.</t>
    </r>
  </si>
  <si>
    <t>TGOP - (expressed in thousands)</t>
  </si>
  <si>
    <t>Rounded to 000's</t>
  </si>
  <si>
    <t>Change in proportion</t>
  </si>
  <si>
    <t>Revenue for subsidies</t>
  </si>
  <si>
    <t>EMPLOYER PROVIDED</t>
  </si>
  <si>
    <t>SR - Arlington Municipal Schools</t>
  </si>
  <si>
    <t>SR - ASD-Aspire Public Schools</t>
  </si>
  <si>
    <t>SR - ASD-Capstone Education</t>
  </si>
  <si>
    <t>SR - ASD-Green Dot Public Schools</t>
  </si>
  <si>
    <t>SR - ASD-Scholar Academies</t>
  </si>
  <si>
    <t>SR - Bartlett Municpal Schools</t>
  </si>
  <si>
    <t>SR - Blount County Schools</t>
  </si>
  <si>
    <t>SR - Collierville Municipal Schools</t>
  </si>
  <si>
    <t>SR - Davidson County Schools</t>
  </si>
  <si>
    <t>SR - Freedom Prep Charter School - Shelby Co Teachers</t>
  </si>
  <si>
    <t>SR - Germantown Municipal Schools</t>
  </si>
  <si>
    <t>SR - Gestalt Community Schools</t>
  </si>
  <si>
    <t>Hamilton County Schools</t>
  </si>
  <si>
    <t>SR - Hamilton County Schools</t>
  </si>
  <si>
    <t>SR - Kipp Nashville Schools</t>
  </si>
  <si>
    <t>SR - Lakeland Municpal Schools</t>
  </si>
  <si>
    <t>Memphis City Charter School Teachers</t>
  </si>
  <si>
    <t>SR - Memphis City Schools</t>
  </si>
  <si>
    <t>SR - Millington Municipal Schools</t>
  </si>
  <si>
    <t>SR - Montgomery County Schools</t>
  </si>
  <si>
    <t>Rutherford County Schools</t>
  </si>
  <si>
    <t>SR - Rutherford County Schools</t>
  </si>
  <si>
    <t>SR - Shelby County Board Of Education Teachers</t>
  </si>
  <si>
    <t>Shelby County Schools</t>
  </si>
  <si>
    <t>SR - Williamson County Schools</t>
  </si>
  <si>
    <t>Wilson County Schools</t>
  </si>
  <si>
    <t>SR - Wilson County Schools</t>
  </si>
  <si>
    <t>NOTE - This note disclosure is only to be used by employers that have a proportional share of the collective total OPEB liability for their entity.  If an employer has not been allocated a proportional share of the liability, in the Tennessee OPEB Plan, they are required to make dislcosures as shown on the "75 TN Plan LEA with 0% Prop Sha" tab.</t>
  </si>
  <si>
    <t>Required OPEB Accounting Entries for Fiscal Year Ended June 30, 2018 Tennessee OPEB Plan (TNP)</t>
  </si>
  <si>
    <t>NOTE: If your entity has an amount for the beginning and ending OPEB liability, use the "75 TN Plan LEA with Prop Sha" tab for the proper TNP note disclosure.  If your entity does not have an amount for the beginning or ending balance for a liability related to the Tennessee Plan, please use the "75 TN Plan LEA with 0% Prop Sha" tab for the proper TN plan note disclosure.  Employers that do not have a proportional share of the OPEB liability, in the Tennessee Plan, will still have to report other amounts as shown in entries below (primarily OPEB expense, OPEB revenue and on-behalf amounts).</t>
  </si>
  <si>
    <t>Modified accrual statements</t>
  </si>
  <si>
    <t>Liab</t>
  </si>
  <si>
    <t>DO</t>
  </si>
  <si>
    <t>DI</t>
  </si>
  <si>
    <t>OPEB Exp</t>
  </si>
  <si>
    <t>total</t>
  </si>
  <si>
    <r>
      <rPr>
        <b/>
        <i/>
        <sz val="10"/>
        <rFont val="Times New Roman"/>
        <family val="1"/>
      </rPr>
      <t>Benefits provided</t>
    </r>
    <r>
      <rPr>
        <sz val="10"/>
        <rFont val="Times New Roman"/>
        <family val="1"/>
      </rPr>
      <t xml:space="preserve"> - The state offers the TNP to help fill most of the coverage gaps created by Medicare for eligible post-65 retired teachers and disabled participants of local education agencies. Insurance coverage is the only postemployment benefit provided to retirees. The TNP does not include pharmacy. In accordance with TCA 8-27-209, benefits of the TNP are established and amended by cooperation of insurance committees created by TCA 8-27-201, 8-27-301 and 8-27-701.  Retirees and disabled employees of the state, component units, local education agencies, and certain local governments who have reached the age of 65, are Medicare eligible and also receives a benefit from the Tennessee Consolidated Retirement System may participate in this plan. All plan members receive the same plan benefits at the same premium rates.  Participating employers determine their own policy related to subsidizing the retiree premiums. </t>
    </r>
    <r>
      <rPr>
        <b/>
        <sz val="10"/>
        <rFont val="Times New Roman"/>
        <family val="1"/>
      </rPr>
      <t>[Entities should insert language to explain their direct subsidy policy for post-65 retiree insurance coverage or the fact that they do not directly subsidize]</t>
    </r>
    <r>
      <rPr>
        <sz val="10"/>
        <rFont val="Times New Roman"/>
        <family val="1"/>
      </rPr>
      <t>.The state, as a governmental nonemployer contributing entity contributes to the premiums of eligible retirees of local education agencies based on years of service. Therefore, retirees with 30 years of service receive $50 per month; 20 but less than 30 years, $37.50; and 15 but less than 20 years, $25. The TNP is funded on a pay-as-you-go basis and there are no assets accumulating in a trust that meets the criteria of paragraph 4 of GASB Statement No. 75.</t>
    </r>
  </si>
  <si>
    <t>Paid during reporting period</t>
  </si>
  <si>
    <t xml:space="preserve">An insurance committee, created in accordance with TCA 8-27-301, establishes the required payments to the TGOP by member employers and employees through the blended premiums established for active and retired employees. Claims liabilities of the plan are periodically computed using actuarial and statistical techniques to establish premium rates.  Administrative costs are allocated to plan participants. Employers contribute towards employee costs based on their own developed policies.  During the current reporting period, the [entity name] paid $xxx.xxx million to the TGOP for OPEB benefits as they came due. </t>
  </si>
  <si>
    <t>TNP - (expressed in thousands)</t>
  </si>
  <si>
    <t>This statement is not accurate for certain schools.  Please take a look at your sensistivity table for your entity.  IF the liability changes along with the increase/decrease in health trend rate, please adjust wording to include what the actual health trend information that is located in the assumptions information included in the valuation report.</t>
  </si>
  <si>
    <t xml:space="preserve">NOTE - If your entity shows the same amounts regardless of change in health trend information, this section of the note is not necessary.  Only include this section if a different amount shows in the 3 comparison cells. </t>
  </si>
  <si>
    <t>Last Fiscal Year
(dollar amounts in thousands)</t>
  </si>
  <si>
    <t>While the State contributes to the post-65 cost of all eligible LEA retirees, there are many employers that do not provide a direct subsidy in the TN Plan. The instructions below assume that the employer has a 0% proportion of the collective total OPEB liability due to the governmental nonemployer contributing entity being the only entity with a legal obligation to contribute to the OPEB cost of the employers retirees in the TN plan. In this situation, no OPEB liability or deferred inflow/outflow related to OPEB would be reported by the employer. IF an employer is determined to have a share of the collective OPEB liability in the TNP, they are required to make the disclosures as shown on the "75 TN Plan LEA with Prop Sha" tab.</t>
  </si>
  <si>
    <t>Tennessee (Medicare Supplement) Plan - PayGo In Special Funding Situation - Local Education Agency Reporting.  Employer has a 0% proportionate share.</t>
  </si>
  <si>
    <t>Tennessee (Medicare Supplement) Plan - PayGo In Special Funding Situation - Local Education Agency Reporting.  Employer has a proportionate share of OPEB liability</t>
  </si>
  <si>
    <r>
      <rPr>
        <b/>
        <i/>
        <sz val="10"/>
        <rFont val="Times New Roman"/>
        <family val="1"/>
      </rPr>
      <t>Sensitivity of proportionate share of the collective total OPEB liability to changes in the discount rate</t>
    </r>
    <r>
      <rPr>
        <sz val="10"/>
        <rFont val="Times New Roman"/>
        <family val="1"/>
      </rPr>
      <t xml:space="preserve"> - The following presents the proportionate share of the collective total OPEB liability related to the TNP, as well as what the proportionate share of the collective total OPEB liability would be if it were calculated using a discount rate that is 1-percentage-point lower (2.56%) or 1-percentage-point higher (4.56%) than the current discount rate. (expressed in thoudands)</t>
    </r>
  </si>
  <si>
    <t>Source of Information</t>
  </si>
  <si>
    <t>GASB Reference</t>
  </si>
  <si>
    <t>Make sure proper entity is also selected on the other note tabs</t>
  </si>
  <si>
    <t>Narrative prepared by Finance and Administration, Division of Accounts staff.</t>
  </si>
  <si>
    <t>Narrative prepared by Finance and Administration, Division of Accounts staff. Individual employer will provide narrative on specific direct funding policy.</t>
  </si>
  <si>
    <t>Executive Summary page of individual valuation report</t>
  </si>
  <si>
    <t>Same as above</t>
  </si>
  <si>
    <t>Narrative prepared by Finance and Administration, Division of Accounts staff. Current year payments is found on Executive Summary page of individual valuation.  Amount is titled Estimated Outflow of Resources Paid After the Measurement Date</t>
  </si>
  <si>
    <t>Notes to Schedule of Changes in Total OPEB Liability and Related Ratios page.</t>
  </si>
  <si>
    <t>Narrative prepared by Finance and Administration, Division of Accounts staff. Detail appears in the overall valuation report.</t>
  </si>
  <si>
    <t>Schedule of Changes in Total OPEB Liability and Related Ratios</t>
  </si>
  <si>
    <t>Sensitivity of Total OPEB Liability and Other Relevant Information</t>
  </si>
  <si>
    <t xml:space="preserve">Statement of OPEB Expense </t>
  </si>
  <si>
    <t>Calculated</t>
  </si>
  <si>
    <t>Same as Above</t>
  </si>
  <si>
    <r>
      <t xml:space="preserve">11)    Entry to record a deferred outflow/ inflow of resources due to the 2018 annual difference between the employers amount of benefits paid as they came due during the measurement period and the employers proportionate share of the total of all such payments made by employers and nonemployer contributing entities. Each year’s increase will have its own separate amortization period (based on expected service lives of covered employees). It is recommended that employers track these deferrals in separate accounts to ease with tracking and validation of amounts. This amount can be found on the </t>
    </r>
    <r>
      <rPr>
        <b/>
        <i/>
        <sz val="11"/>
        <rFont val="Calibri"/>
        <family val="2"/>
        <scheme val="minor"/>
      </rPr>
      <t>Schedule of Changes in Total OPEB Liability and Related Ratios</t>
    </r>
    <r>
      <rPr>
        <b/>
        <sz val="11"/>
        <rFont val="Calibri"/>
        <family val="2"/>
        <scheme val="minor"/>
      </rPr>
      <t xml:space="preserve"> on the Changes of assumptions line. Amount can be combined and reported net with Entry 9.. (GASB75, par 194, par 196)  N/A for 2018</t>
    </r>
  </si>
  <si>
    <t>Executive Summary of valuation</t>
  </si>
  <si>
    <t>calculated</t>
  </si>
  <si>
    <t>Narrative prepared by Finance and Administration, Division of Accounts staff. The total revenue is found in the Executive Summary of the valuation.</t>
  </si>
  <si>
    <t>Executive Summary Page.  Deferred Outflows and Inflows of Resources by Source to be Recognized in Future OPEB Expense. Must multiply the total by the Employers Proportion</t>
  </si>
  <si>
    <t>Section E of the Statement of Remaining Deferred Outflows and Inflows of Resources</t>
  </si>
  <si>
    <t>Section D of the Statement of Remaining Deferred Outflows and Inflows of Resources. Must multiply totals by the Employers Proportion</t>
  </si>
  <si>
    <t>Statement of Remaining Deferred Outflows and Inflows - Section E</t>
  </si>
  <si>
    <t>Required OPEB Accounting Entries for Fiscal Year Ended June 30, 2019 Teacher Group OPEB Plan (TGOP)</t>
  </si>
  <si>
    <r>
      <t xml:space="preserve">1)    Entry to record the employers collective OPEB expense recognized for the measurement period. This amount can be found on the </t>
    </r>
    <r>
      <rPr>
        <b/>
        <i/>
        <sz val="11"/>
        <color theme="1"/>
        <rFont val="Calibri"/>
        <family val="2"/>
        <scheme val="minor"/>
      </rPr>
      <t xml:space="preserve">Statement of OPEB Expense </t>
    </r>
    <r>
      <rPr>
        <b/>
        <sz val="11"/>
        <color theme="1"/>
        <rFont val="Calibri"/>
        <family val="2"/>
        <scheme val="minor"/>
      </rPr>
      <t>as well as on the</t>
    </r>
    <r>
      <rPr>
        <b/>
        <i/>
        <sz val="11"/>
        <color theme="1"/>
        <rFont val="Calibri"/>
        <family val="2"/>
        <scheme val="minor"/>
      </rPr>
      <t xml:space="preserve"> Executive Summary</t>
    </r>
    <r>
      <rPr>
        <b/>
        <sz val="11"/>
        <color theme="1"/>
        <rFont val="Calibri"/>
        <family val="2"/>
        <scheme val="minor"/>
      </rPr>
      <t>. (GASB75, par 194-198)</t>
    </r>
  </si>
  <si>
    <r>
      <t xml:space="preserve">2)    An entry to record revenue in an amount equal to the total of the 1) non-employer contributing entity total proportionate share of collective OPEB expense and 2) the non-employer proportionate share of OPEB admin expense.  This amount can be found on the </t>
    </r>
    <r>
      <rPr>
        <b/>
        <i/>
        <sz val="11"/>
        <color theme="1"/>
        <rFont val="Calibri"/>
        <family val="2"/>
        <scheme val="minor"/>
      </rPr>
      <t>Executive Summary</t>
    </r>
    <r>
      <rPr>
        <b/>
        <sz val="11"/>
        <color theme="1"/>
        <rFont val="Calibri"/>
        <family val="2"/>
        <scheme val="minor"/>
      </rPr>
      <t>. (GASB75, par 200)</t>
    </r>
  </si>
  <si>
    <t xml:space="preserve">        Deferred Inflow of Resources 2019 Diff Between Expected and Actual Experience</t>
  </si>
  <si>
    <r>
      <t xml:space="preserve">3)    Entry to record the annual increase to the employers proportionate share of 2019 collective deferred inflows/outflows of resources related to differences between expected and actual experience. Each year’s increase will have its own separate amortization period (based on expected service lives of covered employees). It is recommended that employers track these deferrals in separate accounts to ease with tracking and validation of amounts. This amount can be found on the </t>
    </r>
    <r>
      <rPr>
        <b/>
        <i/>
        <sz val="11"/>
        <color theme="1"/>
        <rFont val="Calibri"/>
        <family val="2"/>
        <scheme val="minor"/>
      </rPr>
      <t>Schedule of Changes in Total OPEB Liability and Related Ratios</t>
    </r>
    <r>
      <rPr>
        <b/>
        <sz val="11"/>
        <color theme="1"/>
        <rFont val="Calibri"/>
        <family val="2"/>
        <scheme val="minor"/>
      </rPr>
      <t xml:space="preserve"> on the Differences between expected and actual experience of the Total OPEB Liability. (GASB75, par 194; par 157(a)(1)) </t>
    </r>
  </si>
  <si>
    <t>Deferred Inflow of Resources 2019 Diff Between Expected and Actual Experience</t>
  </si>
  <si>
    <t xml:space="preserve">        Deferred Inflow of Resources 2019 Change in Assumptions</t>
  </si>
  <si>
    <t>Deferred Inflow of Resources 2019 Change in Assumptions</t>
  </si>
  <si>
    <t xml:space="preserve">        Deferred Inflow of Resources 2019 Change in Proportion</t>
  </si>
  <si>
    <t xml:space="preserve">        Deferred Inflow of Resources 2018 Change in assumptions</t>
  </si>
  <si>
    <r>
      <t xml:space="preserve">4)    Entry to record the current year amortization of the employers’ proportionate share of collective deferred inflows of resources related to differences between expected and actual experience.  This amount can be found on the </t>
    </r>
    <r>
      <rPr>
        <b/>
        <i/>
        <sz val="11"/>
        <color theme="1"/>
        <rFont val="Calibri"/>
        <family val="2"/>
        <scheme val="minor"/>
      </rPr>
      <t>Statement of Remaining Deferred Outflows and Inflows of Resources</t>
    </r>
    <r>
      <rPr>
        <b/>
        <sz val="11"/>
        <color theme="1"/>
        <rFont val="Calibri"/>
        <family val="2"/>
        <scheme val="minor"/>
      </rPr>
      <t xml:space="preserve">.  However, it is recommended that the employer maintain their own amortization schedules and that the valuation results are used to verify GL balances. The total of all current period amortized deferrals can be reconciled to the </t>
    </r>
    <r>
      <rPr>
        <b/>
        <i/>
        <sz val="11"/>
        <color theme="1"/>
        <rFont val="Calibri"/>
        <family val="2"/>
        <scheme val="minor"/>
      </rPr>
      <t>Statement of OPEB Expense</t>
    </r>
    <r>
      <rPr>
        <b/>
        <sz val="11"/>
        <color theme="1"/>
        <rFont val="Calibri"/>
        <family val="2"/>
        <scheme val="minor"/>
      </rPr>
      <t>. (GASB75, par 194; par 157(a)(1))</t>
    </r>
  </si>
  <si>
    <r>
      <t xml:space="preserve">5)    Entry to record the annual increase to the employers proportionate share of collective deferred inflows/outflows of resources related to 2019 changes in assumptions and other inputs. Each year’s increase will have its own separate amortization period (based on expected service lives of covered employees). It is recommended that employers track these deferrals in separate accounts to ease with tracking and validation of amounts. This amount can be found by multiplying the amount on the </t>
    </r>
    <r>
      <rPr>
        <b/>
        <i/>
        <sz val="11"/>
        <color theme="1"/>
        <rFont val="Calibri"/>
        <family val="2"/>
        <scheme val="minor"/>
      </rPr>
      <t>Schedule of Changes in Total OPEB Liability and Related Ratios</t>
    </r>
    <r>
      <rPr>
        <b/>
        <sz val="11"/>
        <color theme="1"/>
        <rFont val="Calibri"/>
        <family val="2"/>
        <scheme val="minor"/>
      </rPr>
      <t xml:space="preserve"> on the Changes of assumptions line by the Employer's Proportion found in section B of the </t>
    </r>
    <r>
      <rPr>
        <b/>
        <i/>
        <sz val="11"/>
        <color theme="1"/>
        <rFont val="Calibri"/>
        <family val="2"/>
        <scheme val="minor"/>
      </rPr>
      <t>Schedule of Changes in Total OPEB Liability and Related Ratios</t>
    </r>
    <r>
      <rPr>
        <b/>
        <sz val="11"/>
        <color theme="1"/>
        <rFont val="Calibri"/>
        <family val="2"/>
        <scheme val="minor"/>
      </rPr>
      <t xml:space="preserve"> . (GASB75, par 194; par 157(a)(2))  </t>
    </r>
  </si>
  <si>
    <r>
      <t xml:space="preserve">6)    Entry to record the current year amortization of the employers’ proportionate share of collective deferred inflows of resources related to changes in assumptions and other inputs.  This amount can be found by multiplying the current year amortization found on the </t>
    </r>
    <r>
      <rPr>
        <b/>
        <i/>
        <sz val="11"/>
        <color theme="1"/>
        <rFont val="Calibri"/>
        <family val="2"/>
        <scheme val="minor"/>
      </rPr>
      <t xml:space="preserve">Statement of Remaining Deferred Outflows and Inflows of Resources </t>
    </r>
    <r>
      <rPr>
        <b/>
        <sz val="11"/>
        <color theme="1"/>
        <rFont val="Calibri"/>
        <family val="2"/>
        <scheme val="minor"/>
      </rPr>
      <t>by the Employer's Proportion</t>
    </r>
    <r>
      <rPr>
        <b/>
        <i/>
        <sz val="11"/>
        <color theme="1"/>
        <rFont val="Calibri"/>
        <family val="2"/>
        <scheme val="minor"/>
      </rPr>
      <t xml:space="preserve"> </t>
    </r>
    <r>
      <rPr>
        <b/>
        <sz val="11"/>
        <color theme="1"/>
        <rFont val="Calibri"/>
        <family val="2"/>
        <scheme val="minor"/>
      </rPr>
      <t>found in section B of the</t>
    </r>
    <r>
      <rPr>
        <b/>
        <i/>
        <sz val="11"/>
        <color theme="1"/>
        <rFont val="Calibri"/>
        <family val="2"/>
        <scheme val="minor"/>
      </rPr>
      <t xml:space="preserve"> Schedule of Changes in Total OPEB Liability and Related Ratios</t>
    </r>
    <r>
      <rPr>
        <b/>
        <sz val="11"/>
        <color theme="1"/>
        <rFont val="Calibri"/>
        <family val="2"/>
        <scheme val="minor"/>
      </rPr>
      <t xml:space="preserve">.  However, it is recommended that the employer maintain their own amortization schedules and that the valuation results are used to verify GL balances. The total of all current period amortized deferrals can be reconciled to the </t>
    </r>
    <r>
      <rPr>
        <b/>
        <i/>
        <sz val="11"/>
        <color theme="1"/>
        <rFont val="Calibri"/>
        <family val="2"/>
        <scheme val="minor"/>
      </rPr>
      <t>Statement of OPEB Expense</t>
    </r>
    <r>
      <rPr>
        <b/>
        <sz val="11"/>
        <color theme="1"/>
        <rFont val="Calibri"/>
        <family val="2"/>
        <scheme val="minor"/>
      </rPr>
      <t>. (GASB75, par 194; par 157(a)(2))</t>
    </r>
  </si>
  <si>
    <t>Deferred Inflow of Resources 2019 Change in Proportion</t>
  </si>
  <si>
    <r>
      <t xml:space="preserve">7)    Entry to record a deferred outflow/ inflow of resources due to the 2019 annual change in the employers proportion of the collective total OPEB liability and the difference between actual contributions and the proportionate share of collective contributions since the prior measurement date. Each year’s increase will have its own separate amortization period (based on expected service lives of covered employees). It is recommended that employers track these deferrals in separate accounts to ease with tracking and validation of amounts. This amount can be found on the </t>
    </r>
    <r>
      <rPr>
        <b/>
        <i/>
        <sz val="11"/>
        <rFont val="Calibri"/>
        <family val="2"/>
        <scheme val="minor"/>
      </rPr>
      <t>Schedule of Changes in Total OPEB Liability and Related Ratios</t>
    </r>
    <r>
      <rPr>
        <b/>
        <sz val="11"/>
        <rFont val="Calibri"/>
        <family val="2"/>
        <scheme val="minor"/>
      </rPr>
      <t xml:space="preserve"> on the Changes of assumptions line. (GASB75, par 194, par 196) Entry will also adjust the balances of prior deferred inflows and outflows due to change in proportion.</t>
    </r>
  </si>
  <si>
    <r>
      <t xml:space="preserve">9)    Entry to record the current year amortization of the deferred outflow/ inflow of resources due to the 2018 annual difference between the employers amount of benefits paid as they came due during the measurement period and the employers proportionate share of the total of all such payments made by employers and nonemployer contributing entities.  This amount can be found on the </t>
    </r>
    <r>
      <rPr>
        <b/>
        <i/>
        <sz val="11"/>
        <color theme="1"/>
        <rFont val="Calibri"/>
        <family val="2"/>
        <scheme val="minor"/>
      </rPr>
      <t>Statement of Remaining Deferred Outflows and Inflows of Resources</t>
    </r>
    <r>
      <rPr>
        <b/>
        <sz val="11"/>
        <color theme="1"/>
        <rFont val="Calibri"/>
        <family val="2"/>
        <scheme val="minor"/>
      </rPr>
      <t xml:space="preserve">.  However, it is recommended that the employer maintain their own amortization schedules and that the valuation results are used to verify GL balances. The total of all current period amortized deferrals can be reconciled to the </t>
    </r>
    <r>
      <rPr>
        <b/>
        <i/>
        <sz val="11"/>
        <color theme="1"/>
        <rFont val="Calibri"/>
        <family val="2"/>
        <scheme val="minor"/>
      </rPr>
      <t>Statement of OPEB Expense</t>
    </r>
    <r>
      <rPr>
        <b/>
        <sz val="11"/>
        <color theme="1"/>
        <rFont val="Calibri"/>
        <family val="2"/>
        <scheme val="minor"/>
      </rPr>
      <t>. Amount can be combined and reported net with Entry 10. (GASB75, par 194, par 196) N/A for 2018</t>
    </r>
  </si>
  <si>
    <r>
      <t xml:space="preserve">11)    For financial statements prepared using the current financial resources measurement focus, an entry to record revenue and expenses related to the on-behalf payments made during the reporting period, by the state, for employer retirees in the TG and TN plans. An estimate of this amount is provided by the actuary in section E of of the </t>
    </r>
    <r>
      <rPr>
        <b/>
        <i/>
        <sz val="11"/>
        <color theme="1"/>
        <rFont val="Calibri"/>
        <family val="2"/>
        <scheme val="minor"/>
      </rPr>
      <t>Statement of Remaining Deferred Outflows and Inflows of Resources</t>
    </r>
    <r>
      <rPr>
        <b/>
        <sz val="11"/>
        <color theme="1"/>
        <rFont val="Calibri"/>
        <family val="2"/>
        <scheme val="minor"/>
      </rPr>
      <t>. (GASB85, par 10)</t>
    </r>
  </si>
  <si>
    <r>
      <t xml:space="preserve">3)    Entry to record the annual increase to the employers proportionate share of 2019 collective deferred inflows/outflows of resources related to differences between expected and actual experience. Each year’s increase will have its own separate amortization period (based on expected service lives of covered employees). It is recommended that employers track these deferrals in separate accounts to ease with tracking and validation of amounts. This amount can be found on the </t>
    </r>
    <r>
      <rPr>
        <b/>
        <i/>
        <sz val="11"/>
        <color theme="1"/>
        <rFont val="Calibri"/>
        <family val="2"/>
        <scheme val="minor"/>
      </rPr>
      <t>Schedule of Changes in Total OPEB Liability and Related Ratios</t>
    </r>
    <r>
      <rPr>
        <b/>
        <sz val="11"/>
        <color theme="1"/>
        <rFont val="Calibri"/>
        <family val="2"/>
        <scheme val="minor"/>
      </rPr>
      <t xml:space="preserve"> on the Differences between expected and actual experience of the Total OPEB Liability. (GASB75, par 194; par 157(a)(1))  </t>
    </r>
  </si>
  <si>
    <r>
      <t xml:space="preserve">4)    Entry to record the current year amortization of the employers’ proportionate share of collective deferred inflows of resources related to differences between expected and actual experience.  This amount can be found on the </t>
    </r>
    <r>
      <rPr>
        <b/>
        <i/>
        <sz val="11"/>
        <color theme="1"/>
        <rFont val="Calibri"/>
        <family val="2"/>
        <scheme val="minor"/>
      </rPr>
      <t>Statement of Remaining Deferred Outflows and Inflows of Resources</t>
    </r>
    <r>
      <rPr>
        <b/>
        <sz val="11"/>
        <color theme="1"/>
        <rFont val="Calibri"/>
        <family val="2"/>
        <scheme val="minor"/>
      </rPr>
      <t xml:space="preserve">.  However, it is recommended that the employer maintain their own amortization schedules and that the valuation results are used to verify GL balances. The total of all current period amortized deferrals can be reconciled to the </t>
    </r>
    <r>
      <rPr>
        <b/>
        <i/>
        <sz val="11"/>
        <color theme="1"/>
        <rFont val="Calibri"/>
        <family val="2"/>
        <scheme val="minor"/>
      </rPr>
      <t>Statement of OPEB Expense</t>
    </r>
    <r>
      <rPr>
        <b/>
        <sz val="11"/>
        <color theme="1"/>
        <rFont val="Calibri"/>
        <family val="2"/>
        <scheme val="minor"/>
      </rPr>
      <t xml:space="preserve">. (GASB75, par 194; par 157(a)(1)) </t>
    </r>
  </si>
  <si>
    <r>
      <t xml:space="preserve">8)    Entry to record the current year amortization of the deferred outflow/ inflow of resources due to the annual change in the employers proportion of the collective total OPEB liability since the prior measurement date.  This amount can be found on the </t>
    </r>
    <r>
      <rPr>
        <b/>
        <i/>
        <sz val="11"/>
        <color theme="1"/>
        <rFont val="Calibri"/>
        <family val="2"/>
        <scheme val="minor"/>
      </rPr>
      <t>Statement of Remaining Deferred Outflows and Inflows of Resources</t>
    </r>
    <r>
      <rPr>
        <b/>
        <sz val="11"/>
        <color theme="1"/>
        <rFont val="Calibri"/>
        <family val="2"/>
        <scheme val="minor"/>
      </rPr>
      <t xml:space="preserve">.  However, it is recommended that the employer maintain their own amortization schedules and that the valuation results are used to verify GL balances. The total of all current period amortized deferrals can be reconciled to the </t>
    </r>
    <r>
      <rPr>
        <b/>
        <i/>
        <sz val="11"/>
        <color theme="1"/>
        <rFont val="Calibri"/>
        <family val="2"/>
        <scheme val="minor"/>
      </rPr>
      <t>Statement of OPEB Expense</t>
    </r>
    <r>
      <rPr>
        <b/>
        <sz val="11"/>
        <color theme="1"/>
        <rFont val="Calibri"/>
        <family val="2"/>
        <scheme val="minor"/>
      </rPr>
      <t>. (GASB75, par 194, par 196) N/A for 2018</t>
    </r>
  </si>
  <si>
    <r>
      <t xml:space="preserve">8)    Entry to record the current year amortization of the deferred outflow/ inflow of resources due to the annual change in the employers proportion of the collective total OPEB liability since the prior measurement date.  This amount can be found on the </t>
    </r>
    <r>
      <rPr>
        <b/>
        <i/>
        <sz val="11"/>
        <color theme="1"/>
        <rFont val="Calibri"/>
        <family val="2"/>
        <scheme val="minor"/>
      </rPr>
      <t>Statement of Remaining Deferred Outflows and Inflows of Resources</t>
    </r>
    <r>
      <rPr>
        <b/>
        <sz val="11"/>
        <color theme="1"/>
        <rFont val="Calibri"/>
        <family val="2"/>
        <scheme val="minor"/>
      </rPr>
      <t xml:space="preserve">.  However, it is recommended that the employer maintain their own amortization schedules and that the valuation results are used to verify GL balances. The total of all current period amortized deferrals can be reconciled to the </t>
    </r>
    <r>
      <rPr>
        <b/>
        <i/>
        <sz val="11"/>
        <color theme="1"/>
        <rFont val="Calibri"/>
        <family val="2"/>
        <scheme val="minor"/>
      </rPr>
      <t>Statement of OPEB Expense</t>
    </r>
    <r>
      <rPr>
        <b/>
        <sz val="11"/>
        <color theme="1"/>
        <rFont val="Calibri"/>
        <family val="2"/>
        <scheme val="minor"/>
      </rPr>
      <t>. Amount can be combined and reported net with Entry 12. (GASB75, par 194, par 196)</t>
    </r>
  </si>
  <si>
    <t>Proportion</t>
  </si>
  <si>
    <t>Changes in TOL - Local</t>
  </si>
  <si>
    <t>Local - New</t>
  </si>
  <si>
    <t>Local - Old</t>
  </si>
  <si>
    <t>Change</t>
  </si>
  <si>
    <t>Arrow Academy</t>
  </si>
  <si>
    <t>Artesian Schools, Inc</t>
  </si>
  <si>
    <t>Arlington Community Schools BOE</t>
  </si>
  <si>
    <t>ASD-Pathways in Education</t>
  </si>
  <si>
    <t>Aurora Collegiate Academy Inc.</t>
  </si>
  <si>
    <t>Bartlett Bd of Education Hybrid w/CC</t>
  </si>
  <si>
    <t>Bartlett City Board of Education</t>
  </si>
  <si>
    <t>Believe Memphis Academy</t>
  </si>
  <si>
    <t>Bluff City High School</t>
  </si>
  <si>
    <t>Chattanooga Charter School of Excellence - Elementary</t>
  </si>
  <si>
    <t>Chattanooga Charter School of Excellence - Middle</t>
  </si>
  <si>
    <t>Chattanooga Girls Leadership</t>
  </si>
  <si>
    <t>Circles of Success Learning Academy</t>
  </si>
  <si>
    <t>City University School Girls Prepatory</t>
  </si>
  <si>
    <t>City University School of Liberal Arts</t>
  </si>
  <si>
    <t>Claiborne County Schools</t>
  </si>
  <si>
    <t>Collierville Schools Board of Education</t>
  </si>
  <si>
    <t>Collierville Schools Hybrid w/ CC</t>
  </si>
  <si>
    <t>Emerald Charter School</t>
  </si>
  <si>
    <t>Explore Community School</t>
  </si>
  <si>
    <t>Gateway University</t>
  </si>
  <si>
    <t>Germanton Municipal School District</t>
  </si>
  <si>
    <t>Goodwill Excel Center</t>
  </si>
  <si>
    <t>Granville T Woods Academy of Innovation Charter School</t>
  </si>
  <si>
    <t>Intrepid College Prepatory</t>
  </si>
  <si>
    <t>Ivy Leadership Academy</t>
  </si>
  <si>
    <t>Kaleidoscope School of Memphis</t>
  </si>
  <si>
    <t>KIPP Schools - KIPP Memphis Academy Middle</t>
  </si>
  <si>
    <t>Knowledge Academies</t>
  </si>
  <si>
    <t>Leadership Preparatory</t>
  </si>
  <si>
    <t>Legacy Leadership Academy</t>
  </si>
  <si>
    <t>Liberty Collegiate</t>
  </si>
  <si>
    <t>Martha O Bryan</t>
  </si>
  <si>
    <t>SR - Maryville City Schools</t>
  </si>
  <si>
    <t>Memphis Academy of Health Sciences</t>
  </si>
  <si>
    <t>Memphis Academy of Science and Engineering</t>
  </si>
  <si>
    <t>Memphis Business Academy High School</t>
  </si>
  <si>
    <t>Memphis College Preparatory Elementary School</t>
  </si>
  <si>
    <t>Memphis Delta Preparatory Charter School</t>
  </si>
  <si>
    <t>Memphis Grizzlies Prep</t>
  </si>
  <si>
    <t>Memphis Rise Academy</t>
  </si>
  <si>
    <t>Memphis School of Excellence</t>
  </si>
  <si>
    <t>Millington City Schools Board of Education</t>
  </si>
  <si>
    <t>Nashville Academy of Excellence</t>
  </si>
  <si>
    <t>Nashville Classical</t>
  </si>
  <si>
    <t>Nashville Preparatory Academy</t>
  </si>
  <si>
    <t>New Vision Academy</t>
  </si>
  <si>
    <t>Project Reflect INC</t>
  </si>
  <si>
    <t>Purpose Prepatory Academy</t>
  </si>
  <si>
    <t>Republic Schools</t>
  </si>
  <si>
    <t>Rocketship</t>
  </si>
  <si>
    <t>Shelby Co Board of Education</t>
  </si>
  <si>
    <t>Soulsville Charter School</t>
  </si>
  <si>
    <t>Southern Avenue Charter Elementary School</t>
  </si>
  <si>
    <t>Star Academy</t>
  </si>
  <si>
    <t>STEM Preparatory</t>
  </si>
  <si>
    <t>STRIVE Collegiate Academy</t>
  </si>
  <si>
    <t>Valor Collegiate Academy</t>
  </si>
  <si>
    <t>Veritas College Preparatory Charter School</t>
  </si>
  <si>
    <t>Vision Prep</t>
  </si>
  <si>
    <t>W.E.B. Du Bois Consortium of Charter Schools</t>
  </si>
  <si>
    <t xml:space="preserve">Other Changes in Liability </t>
  </si>
  <si>
    <t>Change in Proportion</t>
  </si>
  <si>
    <t>Other Changes in Liability</t>
  </si>
  <si>
    <t>Recognized in Current Period</t>
  </si>
  <si>
    <t>Deferred OutFlow by Year</t>
  </si>
  <si>
    <t>Deferred Inflow By Year</t>
  </si>
  <si>
    <t>1 Prior Year Average Exp Rem Svc Life</t>
  </si>
  <si>
    <t>Difference between Bens paid and prop share</t>
  </si>
  <si>
    <t>Current Period Changes in Benefits</t>
  </si>
  <si>
    <t>Recogn of O/I due to Change in Proportion</t>
  </si>
  <si>
    <t>Net DOR end of current  year</t>
  </si>
  <si>
    <t>Net DOR end of prior year</t>
  </si>
  <si>
    <t>Adjusted change in proportion</t>
  </si>
  <si>
    <t>Change in proportion for 2018 assumption</t>
  </si>
  <si>
    <t>Left Empty</t>
  </si>
  <si>
    <t>Holder</t>
  </si>
  <si>
    <t>STATE ONLY</t>
  </si>
  <si>
    <t>From 1 Year Prior</t>
  </si>
  <si>
    <t>Changes in TOL - State</t>
  </si>
  <si>
    <t>State - New</t>
  </si>
  <si>
    <t>State - Old</t>
  </si>
  <si>
    <t>IF the amount in cell I24 is (negative), the amount represents a deferred outflow instead of a deferred inflow.  A outflow account should be debited instead of crediting a inflow.</t>
  </si>
  <si>
    <t>IF the amount in cell F29 is (negative), the amount represents the amortization of a deferred outflow instead of a deferred inflow.  The outflow should be credited to reduce the balance.</t>
  </si>
  <si>
    <t>IF the amount in cell I36 is (negative), the amount represents a deferred outflow instead of a deferred inflow.  A outflow account should be debited instead of crediting a inflow.</t>
  </si>
  <si>
    <r>
      <t xml:space="preserve">6)    Entry to record the current year amortization of the employers’ proportionate share of collective deferred inflows of resources related to changes in assumptions and other inputs.  This amount can be found by multiplying the current year amortization found on the </t>
    </r>
    <r>
      <rPr>
        <b/>
        <i/>
        <sz val="11"/>
        <color theme="1"/>
        <rFont val="Calibri"/>
        <family val="2"/>
        <scheme val="minor"/>
      </rPr>
      <t xml:space="preserve">Statement of Remaining Deferred Outflows and Inflows of Resources </t>
    </r>
    <r>
      <rPr>
        <b/>
        <sz val="11"/>
        <color theme="1"/>
        <rFont val="Calibri"/>
        <family val="2"/>
        <scheme val="minor"/>
      </rPr>
      <t>by the Employer's Proportion</t>
    </r>
    <r>
      <rPr>
        <b/>
        <i/>
        <sz val="11"/>
        <color theme="1"/>
        <rFont val="Calibri"/>
        <family val="2"/>
        <scheme val="minor"/>
      </rPr>
      <t xml:space="preserve"> </t>
    </r>
    <r>
      <rPr>
        <b/>
        <sz val="11"/>
        <color theme="1"/>
        <rFont val="Calibri"/>
        <family val="2"/>
        <scheme val="minor"/>
      </rPr>
      <t>found in section B of the</t>
    </r>
    <r>
      <rPr>
        <b/>
        <i/>
        <sz val="11"/>
        <color theme="1"/>
        <rFont val="Calibri"/>
        <family val="2"/>
        <scheme val="minor"/>
      </rPr>
      <t xml:space="preserve"> Schedule of Changes in Total OPEB Liability and Related Ratios</t>
    </r>
    <r>
      <rPr>
        <b/>
        <sz val="11"/>
        <color theme="1"/>
        <rFont val="Calibri"/>
        <family val="2"/>
        <scheme val="minor"/>
      </rPr>
      <t xml:space="preserve">.  However, it is recommended that the employer maintain their own amortization schedules and that the valuation results are used to verify GL balances. The total of all current period amortized deferrals can be reconciled to the </t>
    </r>
    <r>
      <rPr>
        <b/>
        <i/>
        <sz val="11"/>
        <color theme="1"/>
        <rFont val="Calibri"/>
        <family val="2"/>
        <scheme val="minor"/>
      </rPr>
      <t>Statement of OPEB Expense</t>
    </r>
    <r>
      <rPr>
        <b/>
        <sz val="11"/>
        <color theme="1"/>
        <rFont val="Calibri"/>
        <family val="2"/>
        <scheme val="minor"/>
      </rPr>
      <t xml:space="preserve">. (GASB75, par 194; par 157(a)(2)).  </t>
    </r>
  </si>
  <si>
    <t>IF the amount in cell F41 or 42 is (negative), the amount represents the amortization of a deferred outflow instead of a deferred inflow.  The outflow should be credited to reduce the balance.</t>
  </si>
  <si>
    <t>IF the amount in cell I49 is (negative), the amount represents a deferred outflow instead of a deferred inflow.  A outflow account should be debited instead of crediting a inflow.</t>
  </si>
  <si>
    <t>Employer needs to determine if their 2018 amount for assumption deferrals was an outflow or inflow and increase or decrease the amount based on change in proportion.  Current year balance of this deferral will be displayed below and can be found in the individual actuarial report.</t>
  </si>
  <si>
    <t>IF the amount in cell F57 is (negative), the amount represents the amortization of a deferred outflow instead of a deferred inflow.  The outflow should be credited to reduce the balance.</t>
  </si>
  <si>
    <r>
      <t xml:space="preserve">10)    Employers will need to make an entry to adjust the account for the deferred outflow for benefits paid subsequent to the measurement to the proper June 30, 2019 balance. Once the employer has posted the entry above to reduce the deferral account by the benefits paid during the measurement period amount, there is likely to be a residual balance in the account (debit or credit).  That account should be adjusted to the proper balance shown below with the credit entry being made to the proper expense account.  The employer will need to determine the expense account for the offset. An estimate of this amount is provided by the actuary in the </t>
    </r>
    <r>
      <rPr>
        <b/>
        <i/>
        <sz val="11"/>
        <color theme="1"/>
        <rFont val="Calibri"/>
        <family val="2"/>
        <scheme val="minor"/>
      </rPr>
      <t>Executive Summary</t>
    </r>
    <r>
      <rPr>
        <b/>
        <sz val="11"/>
        <color theme="1"/>
        <rFont val="Calibri"/>
        <family val="2"/>
        <scheme val="minor"/>
      </rPr>
      <t xml:space="preserve">.(GASB75, par 159) </t>
    </r>
  </si>
  <si>
    <t>Beginning OPEB liability</t>
  </si>
  <si>
    <t>2018 Change in assumption deferral balance outflow/(inflow)</t>
  </si>
  <si>
    <t>2019 Change in assumption deferral balance outflow/(inflow)</t>
  </si>
  <si>
    <t>2019 Experience difference deferral balance outflow/(inflow)</t>
  </si>
  <si>
    <t>Total Change in Proportion to Amortize over future years</t>
  </si>
  <si>
    <t>CITOL</t>
  </si>
  <si>
    <t>2018 Assumption Ending Balance</t>
  </si>
  <si>
    <t>2019 Assumption Ending Balance</t>
  </si>
  <si>
    <t>2019 Experience nding Balance</t>
  </si>
  <si>
    <t>2019 Proportion Ending Balance</t>
  </si>
  <si>
    <t>2019 Change in proportion deferral balance outflow/(inflow)</t>
  </si>
  <si>
    <t xml:space="preserve">1) Deferred Inflow/outflow of Resources for 2019 Experience Difference </t>
  </si>
  <si>
    <t>2) Deferred Inflow/outflow of Resources for 2019 Change in Assumptions</t>
  </si>
  <si>
    <r>
      <rPr>
        <b/>
        <i/>
        <sz val="10"/>
        <rFont val="Times New Roman"/>
        <family val="1"/>
      </rPr>
      <t>Employees covered by benefit terms</t>
    </r>
    <r>
      <rPr>
        <sz val="10"/>
        <rFont val="Times New Roman"/>
        <family val="1"/>
      </rPr>
      <t xml:space="preserve"> - At June 30, 2018, the following employees of [entity name] was covered by the benefit terms of the TNP:</t>
    </r>
  </si>
  <si>
    <r>
      <rPr>
        <b/>
        <i/>
        <sz val="10"/>
        <rFont val="Times New Roman"/>
        <family val="1"/>
      </rPr>
      <t>Actuarial assumptions</t>
    </r>
    <r>
      <rPr>
        <sz val="10"/>
        <rFont val="Times New Roman"/>
        <family val="1"/>
      </rPr>
      <t xml:space="preserve"> - The collective total OPEB liability in the June 30, 2018 actuarial valuation was determined using the following actuarial assumptions and other inputs, applied to all periods included in the measurement, unless otherwise specified:</t>
    </r>
  </si>
  <si>
    <r>
      <t>The premium subsidies provided to retirees in the Tennessee Plan are assumed to remain unchanged for the entire projection, therefore trend rates are not applicable. (</t>
    </r>
    <r>
      <rPr>
        <sz val="10"/>
        <color rgb="FFFF0000"/>
        <rFont val="Times New Roman"/>
        <family val="1"/>
      </rPr>
      <t>ALTERNATE LANGUAGE FOR CERTAIN EMPLOYERS:  x.x% for 2019, decreasing annually to an ultimate rate of x.xx% for 2050 and later years)</t>
    </r>
  </si>
  <si>
    <r>
      <rPr>
        <b/>
        <i/>
        <sz val="10"/>
        <rFont val="Times New Roman"/>
        <family val="1"/>
      </rPr>
      <t>Discount rate</t>
    </r>
    <r>
      <rPr>
        <sz val="10"/>
        <rFont val="Times New Roman"/>
        <family val="1"/>
      </rPr>
      <t xml:space="preserve"> - The discount rate used to measure the total OPEB liability was 3.62 percent.  This rate reflects the interest rate derived from yields on 20-year, tax-exempt general obligation municipal bonds, prevailing on the measurement date, with an average rating of AA/Aa as shown on the Fidelity 20-Year Municipal GO AA index.</t>
    </r>
  </si>
  <si>
    <t>Total OPEB liability - beginning balance</t>
  </si>
  <si>
    <r>
      <rPr>
        <b/>
        <i/>
        <sz val="10"/>
        <rFont val="Times New Roman"/>
        <family val="1"/>
      </rPr>
      <t xml:space="preserve">Changes in assumptions - </t>
    </r>
    <r>
      <rPr>
        <sz val="10"/>
        <rFont val="Times New Roman"/>
        <family val="1"/>
      </rPr>
      <t xml:space="preserve">The discount rate was changed from 3.56% as of the beginning of the measurement period to 3.62% as of June 30, 2018.  This change in assumption decreased the total OPEB liability. </t>
    </r>
    <r>
      <rPr>
        <sz val="10"/>
        <color rgb="FFFF0000"/>
        <rFont val="Times New Roman"/>
        <family val="1"/>
      </rPr>
      <t>(Add additional information from individual report if deemed significant)</t>
    </r>
  </si>
  <si>
    <t>Change in benefits per results</t>
  </si>
  <si>
    <r>
      <rPr>
        <b/>
        <i/>
        <sz val="10"/>
        <rFont val="Times New Roman"/>
        <family val="1"/>
      </rPr>
      <t xml:space="preserve">Significant changes subsequent to measurement date - </t>
    </r>
    <r>
      <rPr>
        <sz val="10"/>
        <rFont val="Times New Roman"/>
        <family val="1"/>
      </rPr>
      <t xml:space="preserve"> </t>
    </r>
    <r>
      <rPr>
        <sz val="10"/>
        <color rgb="FFFF0000"/>
        <rFont val="Times New Roman"/>
        <family val="1"/>
      </rPr>
      <t>[This section will include a brief discussion of any changes during the period between the measurement date and the reporting date that is expected to have a significant impact on the total OPEB liability and the amount of the resultant change, if known (if applicable). Do not include this section if N/A]</t>
    </r>
  </si>
  <si>
    <r>
      <rPr>
        <b/>
        <i/>
        <sz val="10"/>
        <rFont val="Times New Roman"/>
        <family val="1"/>
      </rPr>
      <t>Sensitivity of proportionate share of the collective total OPEB liability to changes in the discount rate</t>
    </r>
    <r>
      <rPr>
        <sz val="10"/>
        <rFont val="Times New Roman"/>
        <family val="1"/>
      </rPr>
      <t xml:space="preserve"> - The following presents the proportionate share of the collective total OPEB liability related to the TNP, as well as what the proportionate share of the collective total OPEB liability would be if it were calculated using a discount rate that is 1-percentage-point lower or 1-percentage-point higher than the current discount rate. (expressed in thousands)</t>
    </r>
  </si>
  <si>
    <t>1% Decrease
(2.62%)</t>
  </si>
  <si>
    <t>Discount Rate
(3.62%)</t>
  </si>
  <si>
    <t>1% Increase
(4.62%)</t>
  </si>
  <si>
    <r>
      <t xml:space="preserve">Changes in benefit terms - </t>
    </r>
    <r>
      <rPr>
        <sz val="10"/>
        <color rgb="FFFF0000"/>
        <rFont val="Times New Roman"/>
        <family val="1"/>
      </rPr>
      <t xml:space="preserve">[If the employer has any specific benefit changes from the prior year, they should be listed here.  The most common will be electing to opt out of retiree or active coverage or elimination of any direct subsidies. Do not include this section if N/A. Not all employers will have an amount for change in benefits ]        </t>
    </r>
    <r>
      <rPr>
        <b/>
        <i/>
        <sz val="10"/>
        <rFont val="Times New Roman"/>
        <family val="1"/>
      </rPr>
      <t xml:space="preserve">
</t>
    </r>
  </si>
  <si>
    <r>
      <rPr>
        <b/>
        <i/>
        <sz val="10"/>
        <rFont val="Times New Roman"/>
        <family val="1"/>
      </rPr>
      <t>Sensitivity of proportionate share of the collective total OPEB liability to changes in the healthcare cost trend rate</t>
    </r>
    <r>
      <rPr>
        <sz val="10"/>
        <rFont val="Times New Roman"/>
        <family val="1"/>
      </rPr>
      <t xml:space="preserve"> - The following presents the proportionate share of the collective total OPEB liability related to the TNP, as well as what the proportionate share of the collective total OPEB liability would be if it were calculated using a healthcare cost trend rate that is 1-percentage-point lower or 1-percentage-point higher than the current healthcare cost trend rate. (expressed in thousands)</t>
    </r>
  </si>
  <si>
    <r>
      <rPr>
        <b/>
        <i/>
        <sz val="10"/>
        <rFont val="Times New Roman"/>
        <family val="1"/>
      </rPr>
      <t xml:space="preserve">OPEB expense - </t>
    </r>
    <r>
      <rPr>
        <sz val="10"/>
        <rFont val="Times New Roman"/>
        <family val="1"/>
      </rPr>
      <t>For the fiscal year ended June, 30, 2019, [entity name]recognized OPEB expense of $xxx.xx million.</t>
    </r>
  </si>
  <si>
    <r>
      <rPr>
        <b/>
        <i/>
        <sz val="10"/>
        <rFont val="Times New Roman"/>
        <family val="1"/>
      </rPr>
      <t xml:space="preserve">Deferred outflows of resources and deferred inflows of resources - </t>
    </r>
    <r>
      <rPr>
        <sz val="10"/>
        <rFont val="Times New Roman"/>
        <family val="1"/>
      </rPr>
      <t>For the fiscal year ended June, 30, 2019, [entity name] reported deferred outflows of resources and deferred inflows of resources related to OPEB benefits in the TNP from the following sources:</t>
    </r>
  </si>
  <si>
    <t>Refer to prior year or current report</t>
  </si>
  <si>
    <t>This amount is provided by the employer.  Covered employee payroll should be the total payroll paid to full time employees, hired prior to July 1, 2015, during FY2018.  This number should include terminated employees and include employees who reached the age of 65 before June 30, 2019.</t>
  </si>
  <si>
    <r>
      <rPr>
        <b/>
        <i/>
        <sz val="10"/>
        <rFont val="Times New Roman"/>
        <family val="1"/>
      </rPr>
      <t>Employees covered by benefit terms</t>
    </r>
    <r>
      <rPr>
        <sz val="10"/>
        <rFont val="Times New Roman"/>
        <family val="1"/>
      </rPr>
      <t xml:space="preserve"> - At July 1, 2018, the following employees of [entity name] was covered by the benefit terms of the TNP:</t>
    </r>
  </si>
  <si>
    <t>Total OPEB liability - ending balance</t>
  </si>
  <si>
    <t>Actives All</t>
  </si>
  <si>
    <t>Change in proportion adjustment to prior year deferral</t>
  </si>
  <si>
    <t>IF the amount in cell F27 is (negative), the amount represents the amortization of a deferred outflow instead of a deferred inflow.  The outflow should be credited to reduce the balance.</t>
  </si>
  <si>
    <t>IF the amount in cell I22 is (negative), the amount represents a deferred outflow instead of a deferred inflow.  A outflow account should be debited instead of crediting a inflow.</t>
  </si>
  <si>
    <t>IF the amount in cell I34 is (negative), the amount represents a deferred outflow instead of a deferred inflow.  A outflow account should be debited instead of crediting a inflow.</t>
  </si>
  <si>
    <t>IF the amount in cell F39 or 40 is (negative), the amount represents the amortization of a deferred outflow instead of a deferred inflow.  The outflow should be credited to reduce the balance.</t>
  </si>
  <si>
    <t>IF the amount in cell I47 is (negative), the amount represents a deferred outflow instead of a deferred inflow.  A outflow account should be debited instead of crediting a inflow.</t>
  </si>
  <si>
    <t>IF the amount in cell F55 is (negative), the amount represents the amortization of a deferred outflow instead of a deferred inflow.  The outflow should be credited to reduce the balance.</t>
  </si>
  <si>
    <r>
      <t>9)    An entry to recognize the change in the employers proportionate share of the collective total OPEB liability related to benefit payments made during the measurement period. Amounts paid by the employer, for OPEB, as benefits come due should not be recognized in OPEB expense</t>
    </r>
    <r>
      <rPr>
        <b/>
        <sz val="11"/>
        <color theme="1"/>
        <rFont val="Calibri"/>
        <family val="2"/>
        <scheme val="minor"/>
      </rPr>
      <t>. (GASB75, par 157(b))</t>
    </r>
  </si>
  <si>
    <t>2018 Assumption Balance</t>
  </si>
  <si>
    <t>2019 Assumption Balance</t>
  </si>
  <si>
    <t>2019 Experience Balance</t>
  </si>
  <si>
    <t>2019 Proportion Balance</t>
  </si>
  <si>
    <t xml:space="preserve">TGOP </t>
  </si>
  <si>
    <r>
      <rPr>
        <b/>
        <i/>
        <sz val="10"/>
        <rFont val="Times New Roman"/>
        <family val="1"/>
      </rPr>
      <t>Benefits provided</t>
    </r>
    <r>
      <rPr>
        <sz val="10"/>
        <rFont val="Times New Roman"/>
        <family val="1"/>
      </rPr>
      <t xml:space="preserve"> - The [entity] offers the TGOP to provide health insurance coverage to eligible pre-65 retired teachers, support staff and disabled participants of local education agencies. Insurance coverage is the only postemployment benefit provided to retirees. An insurance committee created in accordance with TCA 8-27-301 establishes and amends the benefit terms of the TGOP. All members have the option of choosing between the premier preferred provider organization (PPO), standard PPO, limited PPO or the wellness healthsavings consumer-driven health plan (CDHP) for healthcare benefits. Retired plan members, of the TGOP, receives the same plan benefits as active employees, at a blended premium rate that considers the cost of all participants. This creates an implicit subsidy for retirees. Participating employers determine their own policy related to direct subsidies provided for the retiree premiums.</t>
    </r>
    <r>
      <rPr>
        <b/>
        <sz val="10"/>
        <rFont val="Times New Roman"/>
        <family val="1"/>
      </rPr>
      <t>[Entities should insert language to explain their direct subsidy policy for pre-65 retiree insurance coverage or the fact that they do not directly subsidize and are only subject to the implicit].</t>
    </r>
    <r>
      <rPr>
        <sz val="10"/>
        <rFont val="Times New Roman"/>
        <family val="1"/>
      </rPr>
      <t xml:space="preserve"> The state, as a governmental nonemployer contributing entity, provides a direct subsidy for eligible retirees premiums, based on years of service. Therefore, retirees with 30 or more years of service will receive 45%; 20 but less than 30 years, 35%; and less than 20 years, 20% of the scheduled premium. No subsidy is provided for enrollees of the healthsavings CDHP.   The TGOP is funded on a pay-as-you-go basis and there are no assets accumulating in a trust that meets the criteria of paragraph 4 of GASB Statement No. 75.</t>
    </r>
  </si>
  <si>
    <r>
      <rPr>
        <b/>
        <i/>
        <sz val="10"/>
        <rFont val="Times New Roman"/>
        <family val="1"/>
      </rPr>
      <t>Employees covered by benefit terms</t>
    </r>
    <r>
      <rPr>
        <sz val="10"/>
        <rFont val="Times New Roman"/>
        <family val="1"/>
      </rPr>
      <t xml:space="preserve"> - At July 1, 2018, the following employees of [entity name] was covered by the benefit terms of the TGOP:</t>
    </r>
  </si>
  <si>
    <t>6.75% for 2019, decreasing annually to an ultimate rate of 3.85% for 2050 and later years.</t>
  </si>
  <si>
    <r>
      <t xml:space="preserve">Changes in benefit terms - </t>
    </r>
    <r>
      <rPr>
        <sz val="10"/>
        <color rgb="FFFF0000"/>
        <rFont val="Times New Roman"/>
        <family val="1"/>
      </rPr>
      <t xml:space="preserve">[If the employer has any specific benefit changes from the prior year, they should be listed here.  The most common will be electing to opt out of retiree or active coverage or elimination or decrease of any direct subsidies. Do not include this section if N/A. Not all employers will have an amount for change in benefits ]        </t>
    </r>
    <r>
      <rPr>
        <b/>
        <i/>
        <sz val="10"/>
        <rFont val="Times New Roman"/>
        <family val="1"/>
      </rPr>
      <t xml:space="preserve">
</t>
    </r>
  </si>
  <si>
    <r>
      <rPr>
        <b/>
        <i/>
        <sz val="10"/>
        <rFont val="Times New Roman"/>
        <family val="1"/>
      </rPr>
      <t>Sensitivity of proportionate share of the collective total OPEB liability to changes in the discount rate</t>
    </r>
    <r>
      <rPr>
        <sz val="10"/>
        <rFont val="Times New Roman"/>
        <family val="1"/>
      </rPr>
      <t xml:space="preserve"> - The following presents the proportionate share of the collective total OPEB liability related to the TGOP, as well as what the proportionate share of the collective total OPEB liability would be if it were calculated using a discount rate that is 1-percentage-point lower or 1-percentage-point higher than the current discount rate. (expressed in thousands)</t>
    </r>
  </si>
  <si>
    <r>
      <rPr>
        <b/>
        <i/>
        <sz val="10"/>
        <rFont val="Times New Roman"/>
        <family val="1"/>
      </rPr>
      <t>Sensitivity of proportionate share of the collective total OPEB liability to changes in the healthcare cost trend rate</t>
    </r>
    <r>
      <rPr>
        <sz val="10"/>
        <rFont val="Times New Roman"/>
        <family val="1"/>
      </rPr>
      <t xml:space="preserve"> - The following presents the proportionate share of the collective total OPEB liability related to the TGOP, as well as what the proportionate share of the collective total OPEB liability would be if it were calculated using a healthcare cost trend rate that is 1-percentage-point lower or 1-percentage-point higher than the current healthcare cost trend rate. (expressed in thousands)</t>
    </r>
  </si>
  <si>
    <t>1% Decrease
(5.75% decreasing to 2.85%)</t>
  </si>
  <si>
    <t>Healthcare Cost Trend Rates
(6.75% decreasing to 3.85%)</t>
  </si>
  <si>
    <t>1% Increase
(7.75% decreasing to 4.85%)</t>
  </si>
  <si>
    <t xml:space="preserve">NOTE - If your entity shows the same amounts regardless of change in health trend information, or your individual report has N/A in this disclosure, this section of the note is not necessary.  Only include this section if a different amount shows in the 3 comparison cells. </t>
  </si>
  <si>
    <r>
      <rPr>
        <b/>
        <i/>
        <sz val="10"/>
        <rFont val="Times New Roman"/>
        <family val="1"/>
      </rPr>
      <t xml:space="preserve">OPEB expense - </t>
    </r>
    <r>
      <rPr>
        <sz val="10"/>
        <rFont val="Times New Roman"/>
        <family val="1"/>
      </rPr>
      <t>For the fiscal year ended June, 30, 2019, [entity] recognized OPEB expense of $xxx.xx million.</t>
    </r>
  </si>
  <si>
    <r>
      <rPr>
        <b/>
        <i/>
        <sz val="10"/>
        <rFont val="Times New Roman"/>
        <family val="1"/>
      </rPr>
      <t>Deferred outflows of resources and deferred inflows of resources</t>
    </r>
    <r>
      <rPr>
        <sz val="10"/>
        <rFont val="Times New Roman"/>
        <family val="1"/>
      </rPr>
      <t xml:space="preserve"> - For the fiscal year ended June, 30, 2019, [entity] reported deferred outflows of resources and deferred inflows of resources related to OPEB benefits in the TGOP from the following sources:</t>
    </r>
  </si>
  <si>
    <t>This amount is provided by the employer.  Covered employee payroll should be the total payroll paid to full time employees, hired prior to July 1, 2015, during FY2018.  This number should include terminated employees and exclude employees who reached the age of 65 before June 30,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</si>
</sst>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5" formatCode="&quot;$&quot;#,##0_);\(&quot;$&quot;#,##0\)"/>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409]mmmm\ d\,\ yyyy;@"/>
    <numFmt numFmtId="167" formatCode="General_)"/>
    <numFmt numFmtId="168" formatCode="#,##0.0"/>
    <numFmt numFmtId="169" formatCode="#,##0\ ;\(#,##0\);\-\ \ \ \ \ "/>
    <numFmt numFmtId="170" formatCode="#,##0\ ;\(#,##0\);\–\ \ \ \ \ "/>
    <numFmt numFmtId="171" formatCode="&quot;(&quot;m/d/yy&quot;)&quot;"/>
    <numFmt numFmtId="172" formatCode="mmmm\ d\,\ yyyy"/>
    <numFmt numFmtId="173" formatCode="_(* #,##0.00_);_(* \(#,##0.00\);_(* \-??_);_(@_)"/>
    <numFmt numFmtId="174" formatCode="#,##0\ \ \ ;[Red]\(#,##0\)\ \ ;\—\ \ \ \ "/>
    <numFmt numFmtId="175" formatCode="#,##0;\-#,##0"/>
    <numFmt numFmtId="176" formatCode="#,##0.0000000000;\-#,##0.0000000000"/>
    <numFmt numFmtId="177" formatCode="#,##0.0;\-#,##0.0"/>
    <numFmt numFmtId="178" formatCode="#,##0.00;\-#,##0.00"/>
    <numFmt numFmtId="179" formatCode="#,##0.000;\-#,##0.000"/>
    <numFmt numFmtId="180" formatCode="#,##0.0000;\-#,##0.0000"/>
    <numFmt numFmtId="181" formatCode="#,##0.00000;\-#,##0.00000"/>
    <numFmt numFmtId="182" formatCode="#,##0.000000;\-#,##0.000000"/>
    <numFmt numFmtId="183" formatCode="#,##0.0000000;\-#,##0.0000000"/>
    <numFmt numFmtId="184" formatCode="#,##0.00000000;\-#,##0.00000000"/>
    <numFmt numFmtId="185" formatCode="#,##0.000000000;\-#,##0.000000000"/>
    <numFmt numFmtId="186" formatCode="&quot;$&quot;\ \ \ #,##0.00_);[Red]\(&quot;$&quot;#,##0.00\)"/>
    <numFmt numFmtId="187" formatCode="\ \ \ #,##0.00_);[Red]\(#,##0.00\)"/>
    <numFmt numFmtId="188" formatCode="_(* #,##0.0_);_(* \(#,##0.0\);_(* &quot;-&quot;??_);_(@_)"/>
    <numFmt numFmtId="189" formatCode="_(&quot;$&quot;* #,##0.0_);_(&quot;$&quot;* \(#,##0.0\);_(&quot;$&quot;* &quot;-&quot;??_);_(@_)"/>
    <numFmt numFmtId="190" formatCode="0.0%"/>
    <numFmt numFmtId="191" formatCode="_(* #,##0.000_);_(* \(#,##0.000\);_(* &quot;-&quot;??_);_(@_)"/>
    <numFmt numFmtId="192" formatCode="_(* #,##0.0000_);_(* \(#,##0.0000\);_(* &quot;-&quot;??_);_(@_)"/>
  </numFmts>
  <fonts count="90">
    <font>
      <sz val="11"/>
      <color theme="1"/>
      <name val="Calibri"/>
      <family val="2"/>
      <scheme val="minor"/>
    </font>
    <font>
      <sz val="11"/>
      <color theme="1"/>
      <name val="Calibri"/>
      <family val="2"/>
      <scheme val="minor"/>
    </font>
    <font>
      <b/>
      <sz val="11"/>
      <color theme="1"/>
      <name val="Calibri"/>
      <family val="2"/>
      <scheme val="minor"/>
    </font>
    <font>
      <sz val="10"/>
      <color theme="1"/>
      <name val="Times New Roman"/>
      <family val="1"/>
    </font>
    <font>
      <sz val="10"/>
      <name val="Times New Roman"/>
      <family val="1"/>
    </font>
    <font>
      <sz val="10"/>
      <name val="Arial"/>
      <family val="2"/>
    </font>
    <font>
      <sz val="11"/>
      <color indexed="8"/>
      <name val="Calibri"/>
      <family val="2"/>
      <scheme val="minor"/>
    </font>
    <font>
      <b/>
      <sz val="10"/>
      <name val="Arial Unicode MS"/>
      <family val="2"/>
    </font>
    <font>
      <sz val="10"/>
      <name val="MS Sans Serif"/>
      <family val="2"/>
    </font>
    <font>
      <sz val="10"/>
      <name val="Arial Unicode MS"/>
      <family val="2"/>
    </font>
    <font>
      <u/>
      <sz val="8"/>
      <color indexed="12"/>
      <name val="Times New Roman"/>
      <family val="1"/>
    </font>
    <font>
      <sz val="10"/>
      <color rgb="FF000000"/>
      <name val="Times New Roman"/>
      <family val="1"/>
    </font>
    <font>
      <sz val="8"/>
      <name val="Times New Roman"/>
      <family val="1"/>
    </font>
    <font>
      <sz val="11"/>
      <color rgb="FF000000"/>
      <name val="Calibri"/>
      <family val="2"/>
      <scheme val="minor"/>
    </font>
    <font>
      <sz val="8"/>
      <name val="Helv"/>
    </font>
    <font>
      <b/>
      <i/>
      <sz val="11"/>
      <color theme="1"/>
      <name val="Calibri"/>
      <family val="2"/>
      <scheme val="minor"/>
    </font>
    <font>
      <b/>
      <sz val="11"/>
      <name val="Calibri"/>
      <family val="2"/>
      <scheme val="minor"/>
    </font>
    <font>
      <b/>
      <sz val="10"/>
      <name val="Times New Roman"/>
      <family val="1"/>
    </font>
    <font>
      <b/>
      <i/>
      <sz val="10"/>
      <name val="Times New Roman"/>
      <family val="1"/>
    </font>
    <font>
      <sz val="11"/>
      <name val="Calibri"/>
      <family val="2"/>
      <scheme val="minor"/>
    </font>
    <font>
      <b/>
      <sz val="11"/>
      <name val="Times New Roman"/>
      <family val="1"/>
    </font>
    <font>
      <sz val="11"/>
      <name val="Times New Roman"/>
      <family val="1"/>
    </font>
    <font>
      <b/>
      <sz val="12"/>
      <name val="Times New Roman"/>
      <family val="1"/>
    </font>
    <font>
      <sz val="11"/>
      <color theme="0"/>
      <name val="Times New Roman"/>
      <family val="1"/>
    </font>
    <font>
      <b/>
      <sz val="11"/>
      <color theme="0"/>
      <name val="Times New Roman"/>
      <family val="1"/>
    </font>
    <font>
      <b/>
      <i/>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Courier New"/>
      <family val="3"/>
    </font>
    <font>
      <sz val="10"/>
      <color theme="1"/>
      <name val="Arial"/>
      <family val="2"/>
    </font>
    <font>
      <b/>
      <sz val="8"/>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sz val="10"/>
      <name val="AGaramond SemiboldItalic"/>
    </font>
    <font>
      <sz val="10"/>
      <name val="AGaramond"/>
    </font>
    <font>
      <i/>
      <sz val="10"/>
      <color indexed="23"/>
      <name val="Arial"/>
      <family val="2"/>
    </font>
    <font>
      <sz val="10"/>
      <color indexed="17"/>
      <name val="Arial"/>
      <family val="2"/>
    </font>
    <font>
      <b/>
      <sz val="12"/>
      <name val="Helv"/>
    </font>
    <font>
      <b/>
      <sz val="15"/>
      <color indexed="56"/>
      <name val="Arial"/>
      <family val="2"/>
    </font>
    <font>
      <b/>
      <sz val="13"/>
      <color indexed="56"/>
      <name val="Arial"/>
      <family val="2"/>
    </font>
    <font>
      <b/>
      <sz val="11"/>
      <color indexed="56"/>
      <name val="Arial"/>
      <family val="2"/>
    </font>
    <font>
      <u/>
      <sz val="10"/>
      <color theme="10"/>
      <name val="Arial"/>
      <family val="2"/>
    </font>
    <font>
      <sz val="10"/>
      <color indexed="62"/>
      <name val="Arial"/>
      <family val="2"/>
    </font>
    <font>
      <sz val="10"/>
      <color indexed="52"/>
      <name val="Arial"/>
      <family val="2"/>
    </font>
    <font>
      <sz val="10"/>
      <color indexed="60"/>
      <name val="Arial"/>
      <family val="2"/>
    </font>
    <font>
      <sz val="7"/>
      <name val="Small Fonts"/>
      <family val="2"/>
    </font>
    <font>
      <sz val="12"/>
      <name val="Arial MT"/>
    </font>
    <font>
      <b/>
      <sz val="10"/>
      <color indexed="63"/>
      <name val="Arial"/>
      <family val="2"/>
    </font>
    <font>
      <b/>
      <sz val="10"/>
      <color indexed="8"/>
      <name val="Arial"/>
      <family val="2"/>
    </font>
    <font>
      <sz val="10"/>
      <name val="Palatino"/>
      <family val="1"/>
    </font>
    <font>
      <sz val="10"/>
      <color indexed="10"/>
      <name val="Arial"/>
      <family val="2"/>
    </font>
    <font>
      <sz val="10"/>
      <color rgb="FFFF0000"/>
      <name val="Times New Roman"/>
      <family val="1"/>
    </font>
    <font>
      <sz val="11"/>
      <color rgb="FF0000FF"/>
      <name val="Calibri"/>
      <family val="2"/>
      <scheme val="minor"/>
    </font>
    <font>
      <b/>
      <sz val="10"/>
      <color theme="5" tint="0.39997558519241921"/>
      <name val="Times New Roman"/>
      <family val="1"/>
    </font>
    <font>
      <i/>
      <sz val="9"/>
      <name val="Times New Roman"/>
      <family val="1"/>
    </font>
    <font>
      <i/>
      <sz val="11"/>
      <color theme="1"/>
      <name val="Calibri"/>
      <family val="2"/>
      <scheme val="minor"/>
    </font>
  </fonts>
  <fills count="6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00B05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17"/>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249977111117893"/>
        <bgColor indexed="64"/>
      </patternFill>
    </fill>
  </fills>
  <borders count="4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23"/>
      </top>
      <bottom style="medium">
        <color indexed="23"/>
      </bottom>
      <diagonal/>
    </border>
  </borders>
  <cellStyleXfs count="179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6" fontId="10" fillId="0" borderId="0" applyNumberFormat="0" applyFill="0" applyBorder="0" applyAlignment="0" applyProtection="0">
      <alignment vertical="top"/>
      <protection locked="0"/>
    </xf>
    <xf numFmtId="166" fontId="10" fillId="0" borderId="0" applyNumberFormat="0" applyFill="0" applyBorder="0" applyAlignment="0" applyProtection="0">
      <alignment vertical="top"/>
      <protection locked="0"/>
    </xf>
    <xf numFmtId="166" fontId="10" fillId="0" borderId="0" applyNumberFormat="0" applyFill="0" applyBorder="0" applyAlignment="0" applyProtection="0">
      <alignment vertical="top"/>
      <protection locked="0"/>
    </xf>
    <xf numFmtId="0" fontId="6"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9" fillId="0" borderId="0"/>
    <xf numFmtId="0" fontId="5" fillId="0" borderId="0"/>
    <xf numFmtId="0" fontId="11" fillId="0" borderId="0"/>
    <xf numFmtId="0" fontId="9" fillId="0" borderId="0"/>
    <xf numFmtId="0" fontId="9" fillId="0" borderId="0"/>
    <xf numFmtId="0" fontId="9" fillId="0" borderId="0"/>
    <xf numFmtId="0" fontId="9" fillId="0" borderId="0"/>
    <xf numFmtId="0" fontId="6" fillId="0" borderId="0"/>
    <xf numFmtId="0" fontId="5" fillId="0" borderId="0"/>
    <xf numFmtId="0" fontId="9" fillId="0" borderId="0"/>
    <xf numFmtId="0" fontId="5" fillId="0" borderId="0"/>
    <xf numFmtId="0" fontId="5" fillId="0" borderId="0"/>
    <xf numFmtId="0" fontId="9" fillId="0" borderId="0"/>
    <xf numFmtId="0" fontId="5" fillId="0" borderId="0"/>
    <xf numFmtId="0" fontId="6" fillId="0" borderId="0"/>
    <xf numFmtId="39"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9" fillId="0" borderId="0"/>
    <xf numFmtId="0" fontId="9" fillId="0" borderId="0"/>
    <xf numFmtId="0" fontId="1" fillId="0" borderId="0"/>
    <xf numFmtId="0" fontId="1" fillId="0" borderId="0"/>
    <xf numFmtId="0" fontId="1" fillId="0" borderId="0"/>
    <xf numFmtId="0" fontId="1" fillId="0" borderId="0"/>
    <xf numFmtId="0" fontId="5" fillId="0" borderId="0"/>
    <xf numFmtId="0" fontId="6" fillId="0" borderId="0"/>
    <xf numFmtId="39" fontId="12" fillId="0" borderId="0"/>
    <xf numFmtId="0" fontId="5" fillId="0" borderId="0"/>
    <xf numFmtId="0" fontId="5" fillId="0" borderId="0"/>
    <xf numFmtId="0" fontId="5" fillId="0" borderId="0"/>
    <xf numFmtId="39" fontId="12" fillId="0" borderId="0"/>
    <xf numFmtId="0" fontId="9" fillId="0" borderId="0"/>
    <xf numFmtId="0" fontId="5" fillId="0" borderId="0"/>
    <xf numFmtId="0" fontId="13" fillId="0" borderId="0"/>
    <xf numFmtId="0" fontId="9" fillId="0" borderId="0"/>
    <xf numFmtId="0" fontId="1" fillId="0" borderId="0"/>
    <xf numFmtId="167" fontId="14" fillId="0" borderId="0"/>
    <xf numFmtId="39" fontId="12"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6" fillId="0" borderId="0" applyNumberFormat="0" applyFill="0" applyBorder="0" applyAlignment="0" applyProtection="0"/>
    <xf numFmtId="0" fontId="27" fillId="0" borderId="24" applyNumberFormat="0" applyFill="0" applyAlignment="0" applyProtection="0"/>
    <xf numFmtId="0" fontId="28" fillId="0" borderId="25" applyNumberFormat="0" applyFill="0" applyAlignment="0" applyProtection="0"/>
    <xf numFmtId="0" fontId="29" fillId="0" borderId="26" applyNumberFormat="0" applyFill="0" applyAlignment="0" applyProtection="0"/>
    <xf numFmtId="0" fontId="29" fillId="0" borderId="0" applyNumberFormat="0" applyFill="0" applyBorder="0" applyAlignment="0" applyProtection="0"/>
    <xf numFmtId="0" fontId="30" fillId="19" borderId="0" applyNumberFormat="0" applyBorder="0" applyAlignment="0" applyProtection="0"/>
    <xf numFmtId="0" fontId="31" fillId="20" borderId="0" applyNumberFormat="0" applyBorder="0" applyAlignment="0" applyProtection="0"/>
    <xf numFmtId="0" fontId="32" fillId="21" borderId="0" applyNumberFormat="0" applyBorder="0" applyAlignment="0" applyProtection="0"/>
    <xf numFmtId="0" fontId="33" fillId="22" borderId="27" applyNumberFormat="0" applyAlignment="0" applyProtection="0"/>
    <xf numFmtId="0" fontId="34" fillId="23" borderId="28" applyNumberFormat="0" applyAlignment="0" applyProtection="0"/>
    <xf numFmtId="0" fontId="35" fillId="23" borderId="27" applyNumberFormat="0" applyAlignment="0" applyProtection="0"/>
    <xf numFmtId="0" fontId="36" fillId="0" borderId="29" applyNumberFormat="0" applyFill="0" applyAlignment="0" applyProtection="0"/>
    <xf numFmtId="0" fontId="37" fillId="24" borderId="30"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2" fillId="0" borderId="31" applyNumberFormat="0" applyFill="0" applyAlignment="0" applyProtection="0"/>
    <xf numFmtId="0" fontId="40"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40" fillId="36" borderId="0" applyNumberFormat="0" applyBorder="0" applyAlignment="0" applyProtection="0"/>
    <xf numFmtId="0" fontId="5" fillId="0" borderId="0"/>
    <xf numFmtId="0" fontId="29" fillId="0" borderId="0" applyNumberFormat="0" applyFill="0" applyBorder="0" applyAlignment="0" applyProtection="0"/>
    <xf numFmtId="0" fontId="37" fillId="24" borderId="30" applyNumberFormat="0" applyAlignment="0" applyProtection="0"/>
    <xf numFmtId="44" fontId="5" fillId="0" borderId="0" applyFont="0" applyFill="0" applyBorder="0" applyAlignment="0" applyProtection="0"/>
    <xf numFmtId="0" fontId="30" fillId="19"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26" fillId="0" borderId="0" applyNumberForma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0" fontId="38" fillId="0" borderId="0" applyNumberFormat="0" applyFill="0" applyBorder="0" applyAlignment="0" applyProtection="0"/>
    <xf numFmtId="0" fontId="36" fillId="0" borderId="29" applyNumberFormat="0" applyFill="0" applyAlignment="0" applyProtection="0"/>
    <xf numFmtId="43" fontId="11" fillId="0" borderId="0" applyFont="0" applyFill="0" applyBorder="0" applyAlignment="0" applyProtection="0"/>
    <xf numFmtId="43" fontId="1" fillId="0" borderId="0" applyFont="0" applyFill="0" applyBorder="0" applyAlignment="0" applyProtection="0"/>
    <xf numFmtId="0" fontId="43" fillId="43" borderId="0" applyNumberFormat="0" applyBorder="0" applyAlignment="0" applyProtection="0"/>
    <xf numFmtId="0" fontId="27" fillId="0" borderId="24" applyNumberFormat="0" applyFill="0" applyAlignment="0" applyProtection="0"/>
    <xf numFmtId="0" fontId="40" fillId="35" borderId="0" applyNumberFormat="0" applyBorder="0" applyAlignment="0" applyProtection="0"/>
    <xf numFmtId="0" fontId="44" fillId="49" borderId="0" applyNumberFormat="0" applyBorder="0" applyAlignment="0" applyProtection="0"/>
    <xf numFmtId="0" fontId="35" fillId="23" borderId="27" applyNumberFormat="0" applyAlignment="0" applyProtection="0"/>
    <xf numFmtId="0" fontId="43" fillId="44" borderId="0" applyNumberFormat="0" applyBorder="0" applyAlignment="0" applyProtection="0"/>
    <xf numFmtId="0" fontId="42" fillId="0" borderId="0"/>
    <xf numFmtId="0" fontId="44" fillId="50" borderId="0" applyNumberFormat="0" applyBorder="0" applyAlignment="0" applyProtection="0"/>
    <xf numFmtId="43" fontId="1" fillId="0" borderId="0" applyFont="0" applyFill="0" applyBorder="0" applyAlignment="0" applyProtection="0"/>
    <xf numFmtId="0" fontId="43" fillId="46" borderId="0" applyNumberFormat="0" applyBorder="0" applyAlignment="0" applyProtection="0"/>
    <xf numFmtId="0" fontId="47" fillId="56" borderId="33" applyNumberFormat="0" applyAlignment="0" applyProtection="0"/>
    <xf numFmtId="0" fontId="43" fillId="45" borderId="0" applyNumberFormat="0" applyBorder="0" applyAlignment="0" applyProtection="0"/>
    <xf numFmtId="43" fontId="5" fillId="0" borderId="0" applyFont="0" applyFill="0" applyBorder="0" applyAlignment="0" applyProtection="0"/>
    <xf numFmtId="0" fontId="51" fillId="0" borderId="35" applyNumberFormat="0" applyFill="0" applyAlignment="0" applyProtection="0"/>
    <xf numFmtId="0" fontId="34" fillId="23" borderId="28" applyNumberFormat="0" applyAlignment="0" applyProtection="0"/>
    <xf numFmtId="43" fontId="5" fillId="0" borderId="0" applyFont="0" applyFill="0" applyBorder="0" applyAlignment="0" applyProtection="0"/>
    <xf numFmtId="0" fontId="56" fillId="43" borderId="39" applyNumberFormat="0" applyAlignment="0" applyProtection="0"/>
    <xf numFmtId="0" fontId="1" fillId="0" borderId="0"/>
    <xf numFmtId="0" fontId="40" fillId="27" borderId="0" applyNumberFormat="0" applyBorder="0" applyAlignment="0" applyProtection="0"/>
    <xf numFmtId="0" fontId="2" fillId="0" borderId="31" applyNumberFormat="0" applyFill="0" applyAlignment="0" applyProtection="0"/>
    <xf numFmtId="0" fontId="43" fillId="44" borderId="0" applyNumberFormat="0" applyBorder="0" applyAlignment="0" applyProtection="0"/>
    <xf numFmtId="0" fontId="29" fillId="0" borderId="26" applyNumberFormat="0" applyFill="0" applyAlignment="0" applyProtection="0"/>
    <xf numFmtId="0" fontId="44" fillId="54" borderId="0" applyNumberFormat="0" applyBorder="0" applyAlignment="0" applyProtection="0"/>
    <xf numFmtId="0" fontId="61" fillId="0" borderId="0"/>
    <xf numFmtId="49" fontId="62" fillId="59" borderId="41">
      <alignment horizontal="center" vertical="center"/>
    </xf>
    <xf numFmtId="0" fontId="5" fillId="58" borderId="38" applyNumberFormat="0" applyFont="0" applyAlignment="0" applyProtection="0"/>
    <xf numFmtId="0" fontId="40" fillId="36" borderId="0" applyNumberFormat="0" applyBorder="0" applyAlignment="0" applyProtection="0"/>
    <xf numFmtId="0" fontId="44" fillId="50" borderId="0" applyNumberFormat="0" applyBorder="0" applyAlignment="0" applyProtection="0"/>
    <xf numFmtId="0" fontId="11" fillId="0" borderId="0"/>
    <xf numFmtId="0" fontId="44" fillId="55" borderId="0" applyNumberFormat="0" applyBorder="0" applyAlignment="0" applyProtection="0"/>
    <xf numFmtId="0" fontId="32" fillId="21" borderId="0" applyNumberFormat="0" applyBorder="0" applyAlignment="0" applyProtection="0"/>
    <xf numFmtId="9" fontId="5" fillId="0" borderId="0" applyFont="0" applyFill="0" applyBorder="0" applyAlignment="0" applyProtection="0"/>
    <xf numFmtId="0" fontId="28" fillId="0" borderId="25" applyNumberFormat="0" applyFill="0" applyAlignment="0" applyProtection="0"/>
    <xf numFmtId="0" fontId="60" fillId="0" borderId="0"/>
    <xf numFmtId="0" fontId="43" fillId="40" borderId="0" applyNumberFormat="0" applyBorder="0" applyAlignment="0" applyProtection="0"/>
    <xf numFmtId="0" fontId="53" fillId="42" borderId="32" applyNumberFormat="0" applyAlignment="0" applyProtection="0"/>
    <xf numFmtId="0" fontId="57" fillId="0" borderId="0" applyNumberFormat="0" applyFill="0" applyBorder="0" applyAlignment="0" applyProtection="0"/>
    <xf numFmtId="43" fontId="5" fillId="0" borderId="0" applyFont="0" applyFill="0" applyBorder="0" applyAlignment="0" applyProtection="0"/>
    <xf numFmtId="0" fontId="44" fillId="48" borderId="0" applyNumberFormat="0" applyBorder="0" applyAlignment="0" applyProtection="0"/>
    <xf numFmtId="0" fontId="40" fillId="30" borderId="0" applyNumberFormat="0" applyBorder="0" applyAlignment="0" applyProtection="0"/>
    <xf numFmtId="9" fontId="5" fillId="0" borderId="0" applyFont="0" applyFill="0" applyBorder="0" applyAlignment="0" applyProtection="0"/>
    <xf numFmtId="0" fontId="39"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4" fillId="0" borderId="37" applyNumberFormat="0" applyFill="0" applyAlignment="0" applyProtection="0"/>
    <xf numFmtId="0" fontId="40" fillId="26" borderId="0" applyNumberFormat="0" applyBorder="0" applyAlignment="0" applyProtection="0"/>
    <xf numFmtId="0" fontId="44" fillId="51" borderId="0" applyNumberFormat="0" applyBorder="0" applyAlignment="0" applyProtection="0"/>
    <xf numFmtId="0" fontId="44" fillId="45" borderId="0" applyNumberFormat="0" applyBorder="0" applyAlignment="0" applyProtection="0"/>
    <xf numFmtId="0" fontId="40" fillId="25" borderId="0" applyNumberFormat="0" applyBorder="0" applyAlignment="0" applyProtection="0"/>
    <xf numFmtId="0" fontId="44" fillId="52" borderId="0" applyNumberFormat="0" applyBorder="0" applyAlignment="0" applyProtection="0"/>
    <xf numFmtId="0" fontId="40" fillId="32" borderId="0" applyNumberFormat="0" applyBorder="0" applyAlignment="0" applyProtection="0"/>
    <xf numFmtId="0" fontId="46" fillId="43" borderId="32" applyNumberFormat="0" applyAlignment="0" applyProtection="0"/>
    <xf numFmtId="0" fontId="5" fillId="0" borderId="0"/>
    <xf numFmtId="0" fontId="52" fillId="0" borderId="0" applyNumberFormat="0" applyFill="0" applyBorder="0" applyAlignment="0" applyProtection="0"/>
    <xf numFmtId="0" fontId="9" fillId="0" borderId="0"/>
    <xf numFmtId="0" fontId="43" fillId="39" borderId="0" applyNumberFormat="0" applyBorder="0" applyAlignment="0" applyProtection="0"/>
    <xf numFmtId="0" fontId="33" fillId="22" borderId="27" applyNumberFormat="0" applyAlignment="0" applyProtection="0"/>
    <xf numFmtId="0" fontId="40" fillId="28" borderId="0" applyNumberFormat="0" applyBorder="0" applyAlignment="0" applyProtection="0"/>
    <xf numFmtId="0" fontId="49" fillId="39" borderId="0" applyNumberFormat="0" applyBorder="0" applyAlignment="0" applyProtection="0"/>
    <xf numFmtId="0" fontId="40" fillId="34" borderId="0" applyNumberFormat="0" applyBorder="0" applyAlignment="0" applyProtection="0"/>
    <xf numFmtId="0" fontId="50" fillId="0" borderId="34" applyNumberFormat="0" applyFill="0" applyAlignment="0" applyProtection="0"/>
    <xf numFmtId="0" fontId="55" fillId="57" borderId="0" applyNumberFormat="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48" fillId="0" borderId="0" applyNumberFormat="0" applyFill="0" applyBorder="0" applyAlignment="0" applyProtection="0"/>
    <xf numFmtId="0" fontId="43" fillId="37" borderId="0" applyNumberFormat="0" applyBorder="0" applyAlignment="0" applyProtection="0"/>
    <xf numFmtId="0" fontId="43" fillId="38" borderId="0" applyNumberFormat="0" applyBorder="0" applyAlignment="0" applyProtection="0"/>
    <xf numFmtId="0" fontId="40" fillId="31" borderId="0" applyNumberFormat="0" applyBorder="0" applyAlignment="0" applyProtection="0"/>
    <xf numFmtId="0" fontId="53" fillId="43" borderId="32" applyNumberFormat="0" applyAlignment="0" applyProtection="0"/>
    <xf numFmtId="0" fontId="43" fillId="47" borderId="0" applyNumberFormat="0" applyBorder="0" applyAlignment="0" applyProtection="0"/>
    <xf numFmtId="0" fontId="58" fillId="0" borderId="40" applyNumberFormat="0" applyFill="0" applyAlignment="0" applyProtection="0"/>
    <xf numFmtId="0" fontId="31" fillId="20" borderId="0" applyNumberFormat="0" applyBorder="0" applyAlignment="0" applyProtection="0"/>
    <xf numFmtId="9" fontId="5" fillId="0" borderId="0" applyFont="0" applyFill="0" applyBorder="0" applyAlignment="0" applyProtection="0"/>
    <xf numFmtId="0" fontId="59" fillId="0" borderId="0" applyNumberFormat="0" applyFill="0" applyBorder="0" applyAlignment="0" applyProtection="0"/>
    <xf numFmtId="0" fontId="40" fillId="33" borderId="0" applyNumberFormat="0" applyBorder="0" applyAlignment="0" applyProtection="0"/>
    <xf numFmtId="0" fontId="40" fillId="29" borderId="0" applyNumberFormat="0" applyBorder="0" applyAlignment="0" applyProtection="0"/>
    <xf numFmtId="0" fontId="5" fillId="58" borderId="38" applyNumberFormat="0" applyFont="0" applyAlignment="0" applyProtection="0"/>
    <xf numFmtId="43" fontId="61" fillId="0" borderId="0" applyFont="0" applyFill="0" applyBorder="0" applyAlignment="0" applyProtection="0"/>
    <xf numFmtId="0" fontId="1" fillId="0" borderId="0"/>
    <xf numFmtId="0" fontId="5" fillId="58" borderId="38" applyNumberFormat="0" applyFont="0" applyAlignment="0" applyProtection="0"/>
    <xf numFmtId="0" fontId="44" fillId="46" borderId="0" applyNumberFormat="0" applyBorder="0" applyAlignment="0" applyProtection="0"/>
    <xf numFmtId="0" fontId="44" fillId="49" borderId="0" applyNumberFormat="0" applyBorder="0" applyAlignment="0" applyProtection="0"/>
    <xf numFmtId="0" fontId="44" fillId="53" borderId="0" applyNumberFormat="0" applyBorder="0" applyAlignment="0" applyProtection="0"/>
    <xf numFmtId="0" fontId="45" fillId="38" borderId="0" applyNumberFormat="0" applyBorder="0" applyAlignment="0" applyProtection="0"/>
    <xf numFmtId="0" fontId="52" fillId="0" borderId="36" applyNumberFormat="0" applyFill="0" applyAlignment="0" applyProtection="0"/>
    <xf numFmtId="0" fontId="43" fillId="4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0" borderId="0"/>
    <xf numFmtId="0" fontId="4" fillId="0" borderId="0"/>
    <xf numFmtId="0" fontId="41" fillId="37" borderId="0" applyNumberFormat="0" applyBorder="0" applyAlignment="0" applyProtection="0"/>
    <xf numFmtId="0" fontId="41"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0" fontId="41" fillId="42" borderId="0" applyNumberFormat="0" applyBorder="0" applyAlignment="0" applyProtection="0"/>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0"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63" fillId="48"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49"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3" fillId="54" borderId="0" applyNumberFormat="0" applyBorder="0" applyAlignment="0" applyProtection="0"/>
    <xf numFmtId="0" fontId="63" fillId="49" borderId="0" applyNumberFormat="0" applyBorder="0" applyAlignment="0" applyProtection="0"/>
    <xf numFmtId="0" fontId="63" fillId="50" borderId="0" applyNumberFormat="0" applyBorder="0" applyAlignment="0" applyProtection="0"/>
    <xf numFmtId="0" fontId="63" fillId="55" borderId="0" applyNumberFormat="0" applyBorder="0" applyAlignment="0" applyProtection="0"/>
    <xf numFmtId="0" fontId="5" fillId="0" borderId="0"/>
    <xf numFmtId="0" fontId="64" fillId="38" borderId="0" applyNumberFormat="0" applyBorder="0" applyAlignment="0" applyProtection="0"/>
    <xf numFmtId="169" fontId="21" fillId="0" borderId="11" applyNumberFormat="0" applyFill="0" applyAlignment="0" applyProtection="0">
      <alignment horizontal="center"/>
    </xf>
    <xf numFmtId="170" fontId="21" fillId="0" borderId="2" applyFill="0" applyAlignment="0" applyProtection="0">
      <alignment horizontal="center"/>
    </xf>
    <xf numFmtId="0" fontId="65" fillId="43" borderId="32" applyNumberFormat="0" applyAlignment="0" applyProtection="0"/>
    <xf numFmtId="0" fontId="66" fillId="56" borderId="33" applyNumberFormat="0" applyAlignment="0" applyProtection="0"/>
    <xf numFmtId="43" fontId="4" fillId="0" borderId="0" applyFont="0" applyFill="0" applyBorder="0" applyAlignment="0" applyProtection="0"/>
    <xf numFmtId="43" fontId="5" fillId="0" borderId="0"/>
    <xf numFmtId="43" fontId="4" fillId="0" borderId="0" applyFont="0" applyFill="0" applyBorder="0" applyAlignment="0" applyProtection="0"/>
    <xf numFmtId="43" fontId="42" fillId="0" borderId="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14" fontId="5" fillId="0" borderId="0" applyFont="0" applyFill="0" applyBorder="0" applyAlignment="0" applyProtection="0"/>
    <xf numFmtId="171" fontId="67" fillId="0" borderId="0">
      <alignment horizontal="center" wrapText="1"/>
    </xf>
    <xf numFmtId="14" fontId="5" fillId="0" borderId="0" applyFont="0" applyFill="0" applyBorder="0" applyAlignment="0" applyProtection="0"/>
    <xf numFmtId="14" fontId="5" fillId="0" borderId="0" applyFont="0" applyFill="0" applyBorder="0" applyAlignment="0" applyProtection="0"/>
    <xf numFmtId="14" fontId="5" fillId="0" borderId="0" applyFont="0" applyFill="0" applyBorder="0" applyAlignment="0" applyProtection="0"/>
    <xf numFmtId="14" fontId="5" fillId="0" borderId="0" applyFont="0" applyFill="0" applyBorder="0" applyAlignment="0" applyProtection="0"/>
    <xf numFmtId="14" fontId="5" fillId="0" borderId="0" applyFont="0" applyFill="0" applyBorder="0" applyAlignment="0" applyProtection="0"/>
    <xf numFmtId="172" fontId="68" fillId="0" borderId="0" applyFont="0" applyFill="0" applyBorder="0" applyProtection="0">
      <alignment horizontal="center"/>
    </xf>
    <xf numFmtId="173" fontId="4" fillId="0" borderId="0"/>
    <xf numFmtId="0" fontId="4" fillId="0" borderId="0"/>
    <xf numFmtId="9" fontId="4" fillId="0" borderId="0"/>
    <xf numFmtId="0" fontId="69" fillId="0" borderId="0" applyNumberForma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0" fontId="70" fillId="39" borderId="0" applyNumberFormat="0" applyBorder="0" applyAlignment="0" applyProtection="0"/>
    <xf numFmtId="0" fontId="71" fillId="0" borderId="0"/>
    <xf numFmtId="0" fontId="71" fillId="0" borderId="0">
      <alignment horizontal="left"/>
    </xf>
    <xf numFmtId="0" fontId="71" fillId="0" borderId="0">
      <alignment horizontal="left"/>
    </xf>
    <xf numFmtId="0" fontId="71" fillId="0" borderId="0">
      <alignment horizontal="left"/>
    </xf>
    <xf numFmtId="0" fontId="71" fillId="0" borderId="0">
      <alignment horizontal="left"/>
    </xf>
    <xf numFmtId="0" fontId="71" fillId="0" borderId="0">
      <alignment horizontal="left"/>
    </xf>
    <xf numFmtId="0" fontId="67" fillId="0" borderId="11" applyNumberFormat="0" applyFill="0" applyProtection="0">
      <alignment horizontal="center" wrapText="1"/>
    </xf>
    <xf numFmtId="0" fontId="72" fillId="0" borderId="34" applyNumberFormat="0" applyFill="0" applyAlignment="0" applyProtection="0"/>
    <xf numFmtId="0" fontId="73" fillId="0" borderId="35" applyNumberFormat="0" applyFill="0" applyAlignment="0" applyProtection="0"/>
    <xf numFmtId="0" fontId="74" fillId="0" borderId="36"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42" borderId="32" applyNumberFormat="0" applyAlignment="0" applyProtection="0"/>
    <xf numFmtId="0" fontId="71" fillId="0" borderId="0"/>
    <xf numFmtId="0" fontId="77" fillId="0" borderId="37" applyNumberFormat="0" applyFill="0" applyAlignment="0" applyProtection="0"/>
    <xf numFmtId="0" fontId="78" fillId="57" borderId="0" applyNumberFormat="0" applyBorder="0" applyAlignment="0" applyProtection="0"/>
    <xf numFmtId="0" fontId="21" fillId="0" borderId="0" applyNumberFormat="0" applyFill="0" applyAlignment="0" applyProtection="0"/>
    <xf numFmtId="37" fontId="7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 fillId="0" borderId="0"/>
    <xf numFmtId="0" fontId="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67"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8" fillId="0" borderId="0"/>
    <xf numFmtId="0" fontId="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1" fillId="0" borderId="0"/>
    <xf numFmtId="0" fontId="41" fillId="0" borderId="0"/>
    <xf numFmtId="0" fontId="41" fillId="0" borderId="0"/>
    <xf numFmtId="37" fontId="80" fillId="0" borderId="0"/>
    <xf numFmtId="0" fontId="1" fillId="0" borderId="0"/>
    <xf numFmtId="0" fontId="1" fillId="0" borderId="0"/>
    <xf numFmtId="0" fontId="1" fillId="0" borderId="0"/>
    <xf numFmtId="0" fontId="1" fillId="0" borderId="0"/>
    <xf numFmtId="0" fontId="43" fillId="0" borderId="0"/>
    <xf numFmtId="0" fontId="41" fillId="58" borderId="38" applyNumberFormat="0" applyFont="0" applyAlignment="0" applyProtection="0"/>
    <xf numFmtId="174" fontId="21" fillId="0" borderId="0" applyFill="0" applyBorder="0" applyAlignment="0" applyProtection="0"/>
    <xf numFmtId="175" fontId="5" fillId="0" borderId="0"/>
    <xf numFmtId="176" fontId="5" fillId="0" borderId="0"/>
    <xf numFmtId="177" fontId="5" fillId="0" borderId="0"/>
    <xf numFmtId="178" fontId="5" fillId="0" borderId="0"/>
    <xf numFmtId="179" fontId="5" fillId="0" borderId="0"/>
    <xf numFmtId="180" fontId="5" fillId="0" borderId="0"/>
    <xf numFmtId="181" fontId="5" fillId="0" borderId="0"/>
    <xf numFmtId="182" fontId="5" fillId="0" borderId="0"/>
    <xf numFmtId="183" fontId="5" fillId="0" borderId="0"/>
    <xf numFmtId="184" fontId="5" fillId="0" borderId="0"/>
    <xf numFmtId="185" fontId="5" fillId="0" borderId="0"/>
    <xf numFmtId="0" fontId="81" fillId="43" borderId="39" applyNumberFormat="0" applyAlignment="0" applyProtection="0"/>
    <xf numFmtId="10" fontId="68"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1" fillId="0" borderId="2" applyNumberFormat="0" applyFill="0" applyAlignment="0" applyProtection="0"/>
    <xf numFmtId="49" fontId="5" fillId="0" borderId="0"/>
    <xf numFmtId="0" fontId="57" fillId="0" borderId="0" applyNumberFormat="0" applyFill="0" applyBorder="0" applyAlignment="0" applyProtection="0"/>
    <xf numFmtId="0" fontId="82" fillId="0" borderId="40" applyNumberFormat="0" applyFill="0" applyAlignment="0" applyProtection="0"/>
    <xf numFmtId="186" fontId="83" fillId="0" borderId="0"/>
    <xf numFmtId="187" fontId="83" fillId="0" borderId="0"/>
    <xf numFmtId="0" fontId="84" fillId="0" borderId="0" applyNumberFormat="0" applyFill="0" applyBorder="0" applyAlignment="0" applyProtection="0"/>
  </cellStyleXfs>
  <cellXfs count="692">
    <xf numFmtId="0" fontId="0" fillId="0" borderId="0" xfId="0"/>
    <xf numFmtId="0" fontId="3" fillId="0" borderId="0" xfId="0" applyFont="1" applyFill="1"/>
    <xf numFmtId="0" fontId="0" fillId="0" borderId="0" xfId="0" applyFill="1"/>
    <xf numFmtId="0" fontId="4" fillId="0" borderId="0" xfId="0" applyFont="1" applyFill="1"/>
    <xf numFmtId="0" fontId="4" fillId="0" borderId="0" xfId="0" applyFont="1" applyFill="1" applyAlignment="1">
      <alignment horizontal="left"/>
    </xf>
    <xf numFmtId="0" fontId="2" fillId="0" borderId="0" xfId="0" applyFont="1"/>
    <xf numFmtId="0" fontId="0" fillId="15" borderId="0" xfId="0" applyFill="1"/>
    <xf numFmtId="0" fontId="0" fillId="0" borderId="5" xfId="0" applyBorder="1"/>
    <xf numFmtId="0" fontId="0" fillId="0" borderId="6" xfId="0" applyBorder="1"/>
    <xf numFmtId="0" fontId="17" fillId="0" borderId="0" xfId="0" applyFont="1" applyFill="1"/>
    <xf numFmtId="0" fontId="18" fillId="0" borderId="0" xfId="0" applyFont="1" applyFill="1"/>
    <xf numFmtId="0" fontId="4" fillId="0" borderId="0" xfId="0" applyFont="1" applyFill="1" applyAlignment="1">
      <alignment vertical="top"/>
    </xf>
    <xf numFmtId="0" fontId="4" fillId="0" borderId="0" xfId="0" applyFont="1" applyFill="1" applyBorder="1" applyAlignment="1">
      <alignment horizontal="center" wrapText="1"/>
    </xf>
    <xf numFmtId="0" fontId="4" fillId="0" borderId="2" xfId="0" applyFont="1" applyFill="1" applyBorder="1"/>
    <xf numFmtId="0" fontId="4" fillId="0" borderId="3" xfId="0" applyFont="1" applyFill="1" applyBorder="1"/>
    <xf numFmtId="0" fontId="4" fillId="0" borderId="2" xfId="0" applyFont="1" applyFill="1" applyBorder="1" applyAlignment="1">
      <alignment horizontal="center" wrapText="1"/>
    </xf>
    <xf numFmtId="164" fontId="4" fillId="0" borderId="4" xfId="0" applyNumberFormat="1" applyFont="1" applyFill="1" applyBorder="1"/>
    <xf numFmtId="164" fontId="4" fillId="0" borderId="0" xfId="0" applyNumberFormat="1" applyFont="1" applyFill="1" applyBorder="1"/>
    <xf numFmtId="0" fontId="4" fillId="0" borderId="0" xfId="0" quotePrefix="1" applyFont="1" applyFill="1"/>
    <xf numFmtId="165" fontId="4" fillId="0" borderId="0" xfId="1" applyNumberFormat="1" applyFont="1" applyFill="1"/>
    <xf numFmtId="165" fontId="4" fillId="0" borderId="0" xfId="1" applyNumberFormat="1" applyFont="1" applyFill="1" applyBorder="1"/>
    <xf numFmtId="165" fontId="4" fillId="0" borderId="4" xfId="1" applyNumberFormat="1" applyFont="1" applyFill="1" applyBorder="1"/>
    <xf numFmtId="164" fontId="4" fillId="0" borderId="3" xfId="0" applyNumberFormat="1" applyFont="1" applyFill="1" applyBorder="1"/>
    <xf numFmtId="164" fontId="4" fillId="0" borderId="0" xfId="2" applyNumberFormat="1" applyFont="1" applyFill="1"/>
    <xf numFmtId="9" fontId="4" fillId="0" borderId="0" xfId="3" applyFont="1" applyFill="1"/>
    <xf numFmtId="0" fontId="4" fillId="0" borderId="0" xfId="0" applyFont="1" applyFill="1" applyAlignment="1">
      <alignment horizontal="right"/>
    </xf>
    <xf numFmtId="0" fontId="4" fillId="0" borderId="0" xfId="0" quotePrefix="1" applyFont="1" applyFill="1" applyAlignment="1"/>
    <xf numFmtId="164" fontId="4" fillId="0" borderId="0" xfId="1" applyNumberFormat="1" applyFont="1" applyFill="1" applyAlignment="1">
      <alignment wrapText="1"/>
    </xf>
    <xf numFmtId="165" fontId="4" fillId="0" borderId="0" xfId="1" applyNumberFormat="1" applyFont="1" applyFill="1" applyAlignment="1">
      <alignment wrapText="1"/>
    </xf>
    <xf numFmtId="165" fontId="4" fillId="0" borderId="2" xfId="1" applyNumberFormat="1" applyFont="1" applyFill="1" applyBorder="1" applyAlignment="1">
      <alignment wrapText="1"/>
    </xf>
    <xf numFmtId="164" fontId="4" fillId="0" borderId="3" xfId="0" applyNumberFormat="1" applyFont="1" applyFill="1" applyBorder="1" applyAlignment="1">
      <alignment wrapText="1"/>
    </xf>
    <xf numFmtId="164" fontId="4" fillId="0" borderId="0" xfId="0" applyNumberFormat="1" applyFont="1" applyFill="1" applyAlignment="1">
      <alignment wrapText="1"/>
    </xf>
    <xf numFmtId="0" fontId="4" fillId="0" borderId="0" xfId="0" applyFont="1" applyFill="1" applyAlignment="1"/>
    <xf numFmtId="164" fontId="4" fillId="0" borderId="0" xfId="0" applyNumberFormat="1" applyFont="1" applyFill="1"/>
    <xf numFmtId="10" fontId="4" fillId="0" borderId="0" xfId="3" applyNumberFormat="1" applyFont="1" applyFill="1"/>
    <xf numFmtId="0" fontId="4" fillId="0" borderId="0" xfId="0" applyFont="1" applyFill="1" applyAlignment="1">
      <alignment wrapText="1"/>
    </xf>
    <xf numFmtId="0" fontId="4" fillId="0" borderId="0" xfId="0" applyFont="1" applyFill="1" applyBorder="1"/>
    <xf numFmtId="0" fontId="17" fillId="0" borderId="2" xfId="0" applyFont="1" applyFill="1" applyBorder="1" applyAlignment="1">
      <alignment horizontal="center"/>
    </xf>
    <xf numFmtId="0" fontId="17" fillId="0" borderId="0" xfId="0" applyFont="1" applyFill="1" applyBorder="1" applyAlignment="1">
      <alignment horizontal="center"/>
    </xf>
    <xf numFmtId="0" fontId="17" fillId="0" borderId="0" xfId="0" applyFont="1" applyFill="1" applyAlignment="1">
      <alignment vertical="top"/>
    </xf>
    <xf numFmtId="0" fontId="19" fillId="0" borderId="0" xfId="0" applyFont="1" applyFill="1" applyAlignment="1">
      <alignment horizontal="left"/>
    </xf>
    <xf numFmtId="0" fontId="19" fillId="0" borderId="0" xfId="0" applyFont="1" applyFill="1" applyAlignment="1">
      <alignment wrapText="1"/>
    </xf>
    <xf numFmtId="0" fontId="17" fillId="0" borderId="0" xfId="0" applyFont="1" applyFill="1" applyAlignment="1">
      <alignment horizontal="right" vertical="top"/>
    </xf>
    <xf numFmtId="0" fontId="19" fillId="0" borderId="0" xfId="0" applyFont="1" applyFill="1"/>
    <xf numFmtId="0" fontId="17" fillId="0" borderId="0" xfId="0" applyFont="1" applyFill="1" applyBorder="1" applyAlignment="1">
      <alignment horizontal="left"/>
    </xf>
    <xf numFmtId="0" fontId="2" fillId="0" borderId="0" xfId="0" applyFont="1" applyAlignment="1">
      <alignment horizontal="center"/>
    </xf>
    <xf numFmtId="0" fontId="20" fillId="0" borderId="0" xfId="896" applyFont="1"/>
    <xf numFmtId="165" fontId="20" fillId="0" borderId="0" xfId="896" applyNumberFormat="1" applyFont="1"/>
    <xf numFmtId="0" fontId="21" fillId="0" borderId="0" xfId="896" applyFont="1" applyFill="1" applyBorder="1"/>
    <xf numFmtId="0" fontId="21" fillId="0" borderId="0" xfId="896" applyFont="1"/>
    <xf numFmtId="165" fontId="0" fillId="0" borderId="9" xfId="1" applyNumberFormat="1" applyFont="1" applyFill="1" applyBorder="1"/>
    <xf numFmtId="189" fontId="4" fillId="0" borderId="0" xfId="0" applyNumberFormat="1" applyFont="1" applyFill="1" applyAlignment="1">
      <alignment wrapText="1"/>
    </xf>
    <xf numFmtId="165" fontId="3" fillId="17" borderId="0" xfId="1" applyNumberFormat="1" applyFont="1" applyFill="1" applyBorder="1"/>
    <xf numFmtId="0" fontId="0" fillId="0" borderId="5" xfId="0" applyFill="1" applyBorder="1"/>
    <xf numFmtId="0" fontId="0" fillId="0" borderId="8" xfId="0" applyFill="1" applyBorder="1"/>
    <xf numFmtId="188" fontId="4" fillId="0" borderId="0" xfId="1" applyNumberFormat="1" applyFont="1" applyFill="1" applyAlignment="1">
      <alignment wrapText="1"/>
    </xf>
    <xf numFmtId="0" fontId="0" fillId="0" borderId="0" xfId="0"/>
    <xf numFmtId="0" fontId="0" fillId="0" borderId="0" xfId="0"/>
    <xf numFmtId="165" fontId="0" fillId="0" borderId="7" xfId="1" applyNumberFormat="1" applyFont="1" applyFill="1" applyBorder="1"/>
    <xf numFmtId="0" fontId="2" fillId="0" borderId="0" xfId="0" applyFont="1" applyFill="1" applyAlignment="1">
      <alignment horizontal="center"/>
    </xf>
    <xf numFmtId="0" fontId="0" fillId="0" borderId="0" xfId="0"/>
    <xf numFmtId="0" fontId="3" fillId="0" borderId="0" xfId="0" applyFont="1" applyFill="1"/>
    <xf numFmtId="0" fontId="3" fillId="0" borderId="0" xfId="0" applyFont="1" applyFill="1" applyAlignment="1">
      <alignment horizontal="left"/>
    </xf>
    <xf numFmtId="0" fontId="0" fillId="0" borderId="0" xfId="0" applyFill="1"/>
    <xf numFmtId="0" fontId="3" fillId="0" borderId="0" xfId="0" applyFont="1" applyFill="1" applyBorder="1"/>
    <xf numFmtId="0" fontId="0" fillId="0" borderId="0" xfId="0" applyFill="1" applyAlignment="1">
      <alignment wrapText="1"/>
    </xf>
    <xf numFmtId="0" fontId="2" fillId="0" borderId="0" xfId="0" applyFont="1"/>
    <xf numFmtId="0" fontId="0" fillId="0" borderId="8" xfId="0" applyBorder="1"/>
    <xf numFmtId="0" fontId="0" fillId="0" borderId="0" xfId="0" applyBorder="1"/>
    <xf numFmtId="0" fontId="2" fillId="0" borderId="8" xfId="0" applyFont="1" applyBorder="1"/>
    <xf numFmtId="0" fontId="0" fillId="0" borderId="10" xfId="0" applyBorder="1"/>
    <xf numFmtId="0" fontId="0" fillId="0" borderId="11" xfId="0" applyBorder="1"/>
    <xf numFmtId="43" fontId="0" fillId="0" borderId="0" xfId="1" applyFont="1" applyFill="1"/>
    <xf numFmtId="43" fontId="2" fillId="0" borderId="0" xfId="1" applyFont="1" applyFill="1" applyAlignment="1">
      <alignment horizontal="center"/>
    </xf>
    <xf numFmtId="165" fontId="0" fillId="0" borderId="0" xfId="1" applyNumberFormat="1" applyFont="1" applyFill="1"/>
    <xf numFmtId="0" fontId="3" fillId="17" borderId="5" xfId="0" applyFont="1" applyFill="1" applyBorder="1" applyAlignment="1">
      <alignment vertical="top"/>
    </xf>
    <xf numFmtId="0" fontId="3" fillId="17" borderId="6" xfId="0" applyFont="1" applyFill="1" applyBorder="1"/>
    <xf numFmtId="0" fontId="3" fillId="17" borderId="7" xfId="0" applyFont="1" applyFill="1" applyBorder="1"/>
    <xf numFmtId="0" fontId="3" fillId="17" borderId="8" xfId="0" applyFont="1" applyFill="1" applyBorder="1" applyAlignment="1">
      <alignment vertical="top"/>
    </xf>
    <xf numFmtId="0" fontId="3" fillId="17" borderId="0" xfId="0" applyFont="1" applyFill="1" applyBorder="1"/>
    <xf numFmtId="0" fontId="3" fillId="17" borderId="9" xfId="0" applyFont="1" applyFill="1" applyBorder="1"/>
    <xf numFmtId="0" fontId="3" fillId="17" borderId="11" xfId="0" applyFont="1" applyFill="1" applyBorder="1"/>
    <xf numFmtId="43" fontId="3" fillId="17" borderId="0" xfId="1" applyFont="1" applyFill="1" applyBorder="1"/>
    <xf numFmtId="0" fontId="3" fillId="0" borderId="0" xfId="0" applyFont="1" applyFill="1" applyBorder="1" applyAlignment="1">
      <alignment vertical="top"/>
    </xf>
    <xf numFmtId="0" fontId="3" fillId="17" borderId="12" xfId="0" applyFont="1" applyFill="1" applyBorder="1"/>
    <xf numFmtId="0" fontId="3" fillId="17" borderId="10" xfId="0" applyFont="1" applyFill="1" applyBorder="1" applyAlignment="1">
      <alignment vertical="top"/>
    </xf>
    <xf numFmtId="43" fontId="0" fillId="0" borderId="6" xfId="1" applyFont="1" applyFill="1" applyBorder="1"/>
    <xf numFmtId="0" fontId="0" fillId="0" borderId="6" xfId="0" applyFill="1" applyBorder="1"/>
    <xf numFmtId="43" fontId="0" fillId="0" borderId="0" xfId="1" applyFont="1" applyFill="1" applyBorder="1"/>
    <xf numFmtId="0" fontId="0" fillId="0" borderId="0" xfId="0" applyFill="1" applyBorder="1"/>
    <xf numFmtId="43" fontId="0" fillId="0" borderId="9" xfId="1" applyFont="1" applyFill="1" applyBorder="1"/>
    <xf numFmtId="43" fontId="0" fillId="0" borderId="11" xfId="1" applyFont="1" applyFill="1" applyBorder="1"/>
    <xf numFmtId="0" fontId="0" fillId="0" borderId="11" xfId="0" applyFill="1" applyBorder="1"/>
    <xf numFmtId="43" fontId="0" fillId="0" borderId="12" xfId="1" applyFont="1" applyFill="1" applyBorder="1"/>
    <xf numFmtId="165" fontId="4" fillId="0" borderId="0" xfId="1" applyNumberFormat="1" applyFont="1" applyFill="1"/>
    <xf numFmtId="10" fontId="4" fillId="0" borderId="0" xfId="3" applyNumberFormat="1" applyFont="1" applyFill="1"/>
    <xf numFmtId="165" fontId="4" fillId="0" borderId="2" xfId="1" applyNumberFormat="1" applyFont="1" applyFill="1" applyBorder="1"/>
    <xf numFmtId="0" fontId="20" fillId="0" borderId="0" xfId="1574" applyFont="1"/>
    <xf numFmtId="165" fontId="20" fillId="0" borderId="0" xfId="1574" applyNumberFormat="1" applyFont="1"/>
    <xf numFmtId="0" fontId="23" fillId="16" borderId="13" xfId="1574" applyFont="1" applyFill="1" applyBorder="1" applyAlignment="1">
      <alignment horizontal="center"/>
    </xf>
    <xf numFmtId="0" fontId="24" fillId="16" borderId="18" xfId="1574" applyFont="1" applyFill="1" applyBorder="1" applyAlignment="1">
      <alignment horizontal="center" vertical="center" wrapText="1"/>
    </xf>
    <xf numFmtId="0" fontId="24" fillId="17" borderId="17" xfId="1574" applyFont="1" applyFill="1" applyBorder="1" applyAlignment="1">
      <alignment horizontal="center" vertical="center" wrapText="1"/>
    </xf>
    <xf numFmtId="0" fontId="24" fillId="17" borderId="18" xfId="1574" applyFont="1" applyFill="1" applyBorder="1" applyAlignment="1">
      <alignment horizontal="center" vertical="center" wrapText="1"/>
    </xf>
    <xf numFmtId="0" fontId="19" fillId="0" borderId="18" xfId="1574" applyFont="1" applyBorder="1"/>
    <xf numFmtId="3" fontId="19" fillId="0" borderId="18" xfId="1574" applyNumberFormat="1" applyFont="1" applyBorder="1"/>
    <xf numFmtId="0" fontId="25" fillId="0" borderId="18" xfId="1574" applyFont="1" applyBorder="1"/>
    <xf numFmtId="165" fontId="25" fillId="0" borderId="18" xfId="1" applyNumberFormat="1" applyFont="1" applyBorder="1"/>
    <xf numFmtId="43" fontId="25" fillId="0" borderId="18" xfId="1" applyNumberFormat="1" applyFont="1" applyBorder="1"/>
    <xf numFmtId="0" fontId="0" fillId="0" borderId="0" xfId="0"/>
    <xf numFmtId="0" fontId="21" fillId="0" borderId="0" xfId="1574" applyFont="1"/>
    <xf numFmtId="0" fontId="23" fillId="16" borderId="13" xfId="1574" applyFont="1" applyFill="1" applyBorder="1"/>
    <xf numFmtId="0" fontId="24" fillId="16" borderId="17" xfId="1574" applyFont="1" applyFill="1" applyBorder="1" applyAlignment="1">
      <alignment horizontal="center"/>
    </xf>
    <xf numFmtId="165" fontId="21" fillId="0" borderId="0" xfId="1574" applyNumberFormat="1" applyFont="1"/>
    <xf numFmtId="1" fontId="21" fillId="0" borderId="0" xfId="1574" applyNumberFormat="1" applyFont="1"/>
    <xf numFmtId="0" fontId="2" fillId="0" borderId="0" xfId="0" applyFont="1" applyAlignment="1">
      <alignment horizontal="center"/>
    </xf>
    <xf numFmtId="0" fontId="0" fillId="15" borderId="0" xfId="0" applyFill="1"/>
    <xf numFmtId="0" fontId="21" fillId="0" borderId="0" xfId="1574" applyFont="1" applyFill="1" applyBorder="1"/>
    <xf numFmtId="0" fontId="38" fillId="0" borderId="0" xfId="0" applyFont="1" applyFill="1" applyAlignment="1">
      <alignment wrapText="1"/>
    </xf>
    <xf numFmtId="0" fontId="16" fillId="0" borderId="0" xfId="0" applyFont="1" applyFill="1" applyAlignment="1">
      <alignment horizontal="center"/>
    </xf>
    <xf numFmtId="0" fontId="2" fillId="0" borderId="0" xfId="0" applyFont="1" applyFill="1" applyAlignment="1">
      <alignment horizontal="center" wrapText="1"/>
    </xf>
    <xf numFmtId="0" fontId="0" fillId="0" borderId="0" xfId="0" applyFill="1" applyAlignment="1">
      <alignment wrapText="1"/>
    </xf>
    <xf numFmtId="0" fontId="0" fillId="0" borderId="0" xfId="0" applyFill="1" applyAlignment="1">
      <alignment wrapText="1"/>
    </xf>
    <xf numFmtId="0" fontId="0" fillId="61" borderId="0" xfId="0" applyFill="1" applyAlignment="1">
      <alignment wrapText="1"/>
    </xf>
    <xf numFmtId="0" fontId="0" fillId="0" borderId="0" xfId="0" applyFill="1" applyAlignment="1">
      <alignment wrapText="1"/>
    </xf>
    <xf numFmtId="0" fontId="0" fillId="0" borderId="0" xfId="0" applyFill="1" applyAlignment="1">
      <alignment wrapText="1"/>
    </xf>
    <xf numFmtId="0" fontId="19" fillId="0" borderId="0" xfId="0" applyFont="1" applyFill="1"/>
    <xf numFmtId="0" fontId="0" fillId="0" borderId="0" xfId="0" applyFill="1" applyAlignment="1">
      <alignment wrapText="1"/>
    </xf>
    <xf numFmtId="0" fontId="0" fillId="60" borderId="0" xfId="0" applyFill="1" applyAlignment="1">
      <alignment wrapText="1"/>
    </xf>
    <xf numFmtId="0" fontId="0" fillId="0" borderId="0" xfId="0" applyFill="1" applyAlignment="1">
      <alignment wrapText="1"/>
    </xf>
    <xf numFmtId="0" fontId="0" fillId="0" borderId="0" xfId="0" applyFill="1" applyAlignment="1">
      <alignment wrapText="1"/>
    </xf>
    <xf numFmtId="0" fontId="0" fillId="60" borderId="0" xfId="0" applyFill="1" applyAlignment="1">
      <alignment wrapText="1"/>
    </xf>
    <xf numFmtId="0" fontId="0" fillId="0" borderId="0" xfId="0" applyFill="1" applyAlignment="1">
      <alignment wrapText="1"/>
    </xf>
    <xf numFmtId="0" fontId="0" fillId="60" borderId="0" xfId="0" applyFill="1" applyAlignment="1">
      <alignment wrapText="1"/>
    </xf>
    <xf numFmtId="0" fontId="0" fillId="0" borderId="0" xfId="0" applyFill="1" applyAlignment="1">
      <alignment wrapText="1"/>
    </xf>
    <xf numFmtId="0" fontId="0" fillId="0" borderId="0" xfId="0" applyFill="1" applyAlignment="1">
      <alignment wrapText="1"/>
    </xf>
    <xf numFmtId="0" fontId="0" fillId="0" borderId="0" xfId="0" applyFill="1" applyAlignment="1">
      <alignment wrapText="1"/>
    </xf>
    <xf numFmtId="0" fontId="0" fillId="0" borderId="0" xfId="0" applyFill="1" applyAlignment="1">
      <alignment wrapText="1"/>
    </xf>
    <xf numFmtId="0" fontId="0" fillId="0" borderId="0" xfId="0" applyFill="1" applyAlignment="1">
      <alignment wrapText="1"/>
    </xf>
    <xf numFmtId="0" fontId="0" fillId="0" borderId="0" xfId="0" applyFill="1" applyAlignment="1">
      <alignment wrapText="1"/>
    </xf>
    <xf numFmtId="0" fontId="19" fillId="0" borderId="0" xfId="0" applyFont="1" applyFill="1"/>
    <xf numFmtId="0" fontId="0" fillId="60" borderId="0" xfId="0" applyFill="1" applyAlignment="1">
      <alignment wrapText="1"/>
    </xf>
    <xf numFmtId="0" fontId="0" fillId="0" borderId="0" xfId="0" applyFill="1" applyAlignment="1">
      <alignment wrapText="1"/>
    </xf>
    <xf numFmtId="0" fontId="0" fillId="0" borderId="0" xfId="0" applyFill="1" applyAlignment="1">
      <alignment wrapText="1"/>
    </xf>
    <xf numFmtId="0" fontId="0" fillId="0" borderId="0" xfId="0" applyFill="1" applyAlignment="1">
      <alignment wrapText="1"/>
    </xf>
    <xf numFmtId="0" fontId="0" fillId="60" borderId="0" xfId="0" applyFill="1" applyAlignment="1">
      <alignment wrapText="1"/>
    </xf>
    <xf numFmtId="0" fontId="0" fillId="0" borderId="0" xfId="0" applyFill="1" applyAlignment="1">
      <alignment wrapText="1"/>
    </xf>
    <xf numFmtId="0" fontId="0" fillId="60" borderId="0" xfId="0" applyFill="1" applyAlignment="1">
      <alignment wrapText="1"/>
    </xf>
    <xf numFmtId="0" fontId="0" fillId="0" borderId="0" xfId="0" applyFill="1" applyAlignment="1">
      <alignment wrapText="1"/>
    </xf>
    <xf numFmtId="0" fontId="0" fillId="0" borderId="0" xfId="0" applyFill="1" applyAlignment="1">
      <alignment wrapText="1"/>
    </xf>
    <xf numFmtId="165" fontId="0" fillId="0" borderId="0" xfId="1" applyNumberFormat="1" applyFont="1" applyFill="1"/>
    <xf numFmtId="0" fontId="2" fillId="0" borderId="0" xfId="0" applyFont="1" applyFill="1" applyAlignment="1">
      <alignment horizontal="center" wrapText="1"/>
    </xf>
    <xf numFmtId="0" fontId="0" fillId="60" borderId="0" xfId="0" applyFill="1" applyAlignment="1">
      <alignment wrapText="1"/>
    </xf>
    <xf numFmtId="0" fontId="19" fillId="0" borderId="0" xfId="0" applyFont="1" applyFill="1"/>
    <xf numFmtId="0" fontId="0" fillId="61" borderId="0" xfId="0" applyFill="1" applyAlignment="1">
      <alignment wrapText="1"/>
    </xf>
    <xf numFmtId="0" fontId="24" fillId="16" borderId="17" xfId="1574" applyFont="1" applyFill="1" applyBorder="1" applyAlignment="1">
      <alignment horizontal="center" vertical="center" wrapText="1"/>
    </xf>
    <xf numFmtId="0" fontId="22" fillId="0" borderId="2" xfId="1574" applyFont="1" applyBorder="1" applyAlignment="1">
      <alignment horizontal="left" vertical="top"/>
    </xf>
    <xf numFmtId="0" fontId="23" fillId="64" borderId="22" xfId="1574" applyFont="1" applyFill="1" applyBorder="1" applyAlignment="1">
      <alignment horizontal="center"/>
    </xf>
    <xf numFmtId="0" fontId="23" fillId="62" borderId="22" xfId="1574" applyFont="1" applyFill="1" applyBorder="1" applyAlignment="1">
      <alignment horizontal="center"/>
    </xf>
    <xf numFmtId="0" fontId="24" fillId="64" borderId="17" xfId="1574" applyFont="1" applyFill="1" applyBorder="1" applyAlignment="1">
      <alignment horizontal="center" vertical="center" wrapText="1"/>
    </xf>
    <xf numFmtId="0" fontId="24" fillId="62" borderId="17" xfId="1574" applyFont="1" applyFill="1" applyBorder="1" applyAlignment="1">
      <alignment horizontal="center" vertical="center" wrapText="1"/>
    </xf>
    <xf numFmtId="0" fontId="24" fillId="62" borderId="18" xfId="1574" applyFont="1" applyFill="1" applyBorder="1" applyAlignment="1">
      <alignment horizontal="center" vertical="center" wrapText="1"/>
    </xf>
    <xf numFmtId="0" fontId="24" fillId="64" borderId="18" xfId="1574" applyFont="1" applyFill="1" applyBorder="1" applyAlignment="1">
      <alignment horizontal="center" vertical="center" wrapText="1"/>
    </xf>
    <xf numFmtId="10" fontId="86" fillId="0" borderId="18" xfId="3" applyNumberFormat="1" applyFont="1" applyBorder="1"/>
    <xf numFmtId="168" fontId="86" fillId="0" borderId="18" xfId="1574" applyNumberFormat="1" applyFont="1" applyFill="1" applyBorder="1"/>
    <xf numFmtId="3" fontId="86" fillId="0" borderId="18" xfId="1574" applyNumberFormat="1" applyFont="1" applyBorder="1"/>
    <xf numFmtId="3" fontId="86" fillId="66" borderId="18" xfId="1574" applyNumberFormat="1" applyFont="1" applyFill="1" applyBorder="1"/>
    <xf numFmtId="3" fontId="86" fillId="67" borderId="18" xfId="1574" applyNumberFormat="1" applyFont="1" applyFill="1" applyBorder="1"/>
    <xf numFmtId="3" fontId="86" fillId="68" borderId="18" xfId="1574" applyNumberFormat="1" applyFont="1" applyFill="1" applyBorder="1"/>
    <xf numFmtId="3" fontId="21" fillId="0" borderId="0" xfId="1574" applyNumberFormat="1" applyFont="1"/>
    <xf numFmtId="190" fontId="25" fillId="0" borderId="18" xfId="3" applyNumberFormat="1" applyFont="1" applyBorder="1"/>
    <xf numFmtId="165" fontId="25" fillId="66" borderId="18" xfId="1" applyNumberFormat="1" applyFont="1" applyFill="1" applyBorder="1"/>
    <xf numFmtId="165" fontId="25" fillId="68" borderId="18" xfId="1" applyNumberFormat="1" applyFont="1" applyFill="1" applyBorder="1"/>
    <xf numFmtId="165" fontId="21" fillId="0" borderId="0" xfId="1" applyNumberFormat="1" applyFont="1"/>
    <xf numFmtId="165" fontId="21" fillId="0" borderId="0" xfId="1" applyNumberFormat="1" applyFont="1" applyAlignment="1">
      <alignment wrapText="1"/>
    </xf>
    <xf numFmtId="0" fontId="23" fillId="16" borderId="22" xfId="1574" applyFont="1" applyFill="1" applyBorder="1" applyAlignment="1">
      <alignment horizontal="center"/>
    </xf>
    <xf numFmtId="165" fontId="87" fillId="0" borderId="0" xfId="1574" applyNumberFormat="1" applyFont="1" applyAlignment="1">
      <alignment horizontal="left"/>
    </xf>
    <xf numFmtId="165" fontId="88" fillId="0" borderId="0" xfId="1574" applyNumberFormat="1" applyFont="1"/>
    <xf numFmtId="165" fontId="87" fillId="0" borderId="0" xfId="1574" applyNumberFormat="1" applyFont="1" applyAlignment="1">
      <alignment horizontal="center"/>
    </xf>
    <xf numFmtId="3" fontId="1" fillId="18" borderId="18" xfId="1574" applyNumberFormat="1" applyFont="1" applyFill="1" applyBorder="1"/>
    <xf numFmtId="165" fontId="89" fillId="18" borderId="18" xfId="1" applyNumberFormat="1" applyFont="1" applyFill="1" applyBorder="1"/>
    <xf numFmtId="165" fontId="15" fillId="18" borderId="18" xfId="1" applyNumberFormat="1" applyFont="1" applyFill="1" applyBorder="1"/>
    <xf numFmtId="165" fontId="0" fillId="0" borderId="0" xfId="0" applyNumberFormat="1"/>
    <xf numFmtId="43" fontId="3" fillId="17" borderId="0" xfId="1" applyNumberFormat="1" applyFont="1" applyFill="1" applyBorder="1"/>
    <xf numFmtId="10" fontId="3" fillId="17" borderId="0" xfId="3" applyNumberFormat="1" applyFont="1" applyFill="1" applyBorder="1"/>
    <xf numFmtId="0" fontId="0" fillId="0" borderId="0" xfId="0"/>
    <xf numFmtId="0" fontId="0" fillId="0" borderId="0" xfId="0" applyFill="1"/>
    <xf numFmtId="43" fontId="0" fillId="0" borderId="0" xfId="1" applyFont="1" applyFill="1"/>
    <xf numFmtId="0" fontId="38" fillId="0" borderId="0" xfId="0" applyFont="1"/>
    <xf numFmtId="0" fontId="0" fillId="0" borderId="0" xfId="0"/>
    <xf numFmtId="0" fontId="0" fillId="0" borderId="0" xfId="0" applyFill="1"/>
    <xf numFmtId="43" fontId="0" fillId="0" borderId="0" xfId="1" applyFont="1" applyFill="1"/>
    <xf numFmtId="165" fontId="0" fillId="0" borderId="0" xfId="1" applyNumberFormat="1" applyFont="1" applyFill="1"/>
    <xf numFmtId="0" fontId="38" fillId="0" borderId="0" xfId="0" applyFont="1"/>
    <xf numFmtId="0" fontId="0" fillId="0" borderId="0" xfId="0"/>
    <xf numFmtId="0" fontId="0" fillId="0" borderId="8" xfId="0" applyBorder="1"/>
    <xf numFmtId="0" fontId="0" fillId="0" borderId="0" xfId="0" applyBorder="1"/>
    <xf numFmtId="43" fontId="0" fillId="0" borderId="0" xfId="1" applyFont="1" applyFill="1" applyBorder="1"/>
    <xf numFmtId="0" fontId="0" fillId="0" borderId="0" xfId="0" applyFill="1" applyBorder="1"/>
    <xf numFmtId="0" fontId="0" fillId="0" borderId="8" xfId="0" applyBorder="1"/>
    <xf numFmtId="164" fontId="4" fillId="0" borderId="0" xfId="2" applyNumberFormat="1" applyFont="1" applyFill="1"/>
    <xf numFmtId="0" fontId="20" fillId="0" borderId="0" xfId="896" applyFont="1"/>
    <xf numFmtId="165" fontId="20" fillId="0" borderId="0" xfId="896" applyNumberFormat="1" applyFont="1"/>
    <xf numFmtId="188" fontId="4" fillId="0" borderId="0" xfId="1" applyNumberFormat="1" applyFont="1" applyFill="1" applyAlignment="1">
      <alignment wrapText="1"/>
    </xf>
    <xf numFmtId="0" fontId="0" fillId="0" borderId="8" xfId="0" applyBorder="1"/>
    <xf numFmtId="0" fontId="21" fillId="0" borderId="0" xfId="1574" applyFont="1"/>
    <xf numFmtId="3" fontId="21" fillId="0" borderId="0" xfId="1574" applyNumberFormat="1" applyFont="1"/>
    <xf numFmtId="165" fontId="21" fillId="0" borderId="0" xfId="1" applyNumberFormat="1" applyFont="1"/>
    <xf numFmtId="0" fontId="21" fillId="0" borderId="0" xfId="1574" applyFont="1" applyAlignment="1">
      <alignment wrapText="1"/>
    </xf>
    <xf numFmtId="0" fontId="0" fillId="0" borderId="8" xfId="0" applyBorder="1"/>
    <xf numFmtId="165" fontId="0" fillId="0" borderId="0" xfId="1" applyNumberFormat="1" applyFont="1" applyFill="1"/>
    <xf numFmtId="0" fontId="3" fillId="0" borderId="0" xfId="0" applyFont="1" applyFill="1"/>
    <xf numFmtId="0" fontId="3" fillId="0" borderId="0" xfId="0" applyFont="1" applyFill="1"/>
    <xf numFmtId="0" fontId="3" fillId="0" borderId="0" xfId="0" applyFont="1" applyFill="1" applyAlignment="1">
      <alignment horizontal="left"/>
    </xf>
    <xf numFmtId="0" fontId="0" fillId="0" borderId="0" xfId="0" applyFill="1"/>
    <xf numFmtId="0" fontId="4" fillId="0" borderId="0" xfId="0" applyFont="1" applyFill="1"/>
    <xf numFmtId="0" fontId="4" fillId="0" borderId="0" xfId="0" applyFont="1" applyFill="1" applyBorder="1"/>
    <xf numFmtId="0" fontId="4" fillId="0" borderId="0" xfId="0" applyFont="1" applyFill="1" applyAlignment="1">
      <alignment horizontal="left"/>
    </xf>
    <xf numFmtId="0" fontId="0" fillId="0" borderId="0" xfId="0" applyFill="1" applyAlignment="1">
      <alignment wrapText="1"/>
    </xf>
    <xf numFmtId="0" fontId="3" fillId="17" borderId="5" xfId="0" applyFont="1" applyFill="1" applyBorder="1" applyAlignment="1">
      <alignment vertical="top"/>
    </xf>
    <xf numFmtId="0" fontId="3" fillId="17" borderId="6" xfId="0" applyFont="1" applyFill="1" applyBorder="1"/>
    <xf numFmtId="0" fontId="3" fillId="17" borderId="7" xfId="0" applyFont="1" applyFill="1" applyBorder="1"/>
    <xf numFmtId="0" fontId="3" fillId="17" borderId="8" xfId="0" applyFont="1" applyFill="1" applyBorder="1" applyAlignment="1">
      <alignment vertical="top"/>
    </xf>
    <xf numFmtId="0" fontId="3" fillId="17" borderId="0" xfId="0" applyFont="1" applyFill="1" applyBorder="1"/>
    <xf numFmtId="0" fontId="3" fillId="17" borderId="9" xfId="0" applyFont="1" applyFill="1" applyBorder="1"/>
    <xf numFmtId="0" fontId="3" fillId="17" borderId="11" xfId="0" applyFont="1" applyFill="1" applyBorder="1"/>
    <xf numFmtId="43" fontId="3" fillId="17" borderId="0" xfId="1" applyFont="1" applyFill="1" applyBorder="1"/>
    <xf numFmtId="0" fontId="3" fillId="17" borderId="12" xfId="0" applyFont="1" applyFill="1" applyBorder="1"/>
    <xf numFmtId="0" fontId="3" fillId="17" borderId="10" xfId="0" applyFont="1" applyFill="1" applyBorder="1" applyAlignment="1">
      <alignment vertical="top"/>
    </xf>
    <xf numFmtId="0" fontId="19" fillId="0" borderId="0" xfId="0" applyFont="1" applyFill="1"/>
    <xf numFmtId="0" fontId="4" fillId="0" borderId="0" xfId="0" applyFont="1" applyFill="1"/>
    <xf numFmtId="0" fontId="3" fillId="17" borderId="8" xfId="0" applyFont="1" applyFill="1" applyBorder="1" applyAlignment="1">
      <alignment vertical="top"/>
    </xf>
    <xf numFmtId="165" fontId="4" fillId="0" borderId="0" xfId="1" applyNumberFormat="1" applyFont="1" applyFill="1"/>
    <xf numFmtId="164" fontId="4" fillId="0" borderId="3" xfId="0" applyNumberFormat="1" applyFont="1" applyFill="1" applyBorder="1"/>
    <xf numFmtId="165" fontId="4" fillId="0" borderId="0" xfId="1" applyNumberFormat="1" applyFont="1" applyFill="1" applyAlignment="1">
      <alignment wrapText="1"/>
    </xf>
    <xf numFmtId="0" fontId="17" fillId="0" borderId="2" xfId="0" applyFont="1" applyFill="1" applyBorder="1" applyAlignment="1">
      <alignment horizontal="center"/>
    </xf>
    <xf numFmtId="0" fontId="17" fillId="0" borderId="0" xfId="0" applyFont="1" applyFill="1" applyBorder="1" applyAlignment="1">
      <alignment horizontal="center"/>
    </xf>
    <xf numFmtId="164" fontId="4" fillId="0" borderId="0" xfId="0" applyNumberFormat="1" applyFont="1" applyFill="1"/>
    <xf numFmtId="10" fontId="4" fillId="0" borderId="0" xfId="3" applyNumberFormat="1" applyFont="1" applyFill="1"/>
    <xf numFmtId="165" fontId="4" fillId="0" borderId="2" xfId="1" applyNumberFormat="1" applyFont="1" applyFill="1" applyBorder="1"/>
    <xf numFmtId="0" fontId="3" fillId="0" borderId="0" xfId="0" applyFont="1" applyFill="1"/>
    <xf numFmtId="0" fontId="3" fillId="0" borderId="0" xfId="0" applyFont="1" applyFill="1" applyAlignment="1">
      <alignment horizontal="left"/>
    </xf>
    <xf numFmtId="0" fontId="0" fillId="0" borderId="0" xfId="0" applyFill="1"/>
    <xf numFmtId="0" fontId="4" fillId="0" borderId="0" xfId="0" applyFont="1" applyFill="1"/>
    <xf numFmtId="0" fontId="4" fillId="0" borderId="0" xfId="0" applyFont="1" applyFill="1" applyBorder="1"/>
    <xf numFmtId="0" fontId="4" fillId="0" borderId="0" xfId="0" applyFont="1" applyFill="1" applyAlignment="1">
      <alignment horizontal="left"/>
    </xf>
    <xf numFmtId="0" fontId="0" fillId="0" borderId="0" xfId="0" applyFill="1" applyAlignment="1">
      <alignment wrapText="1"/>
    </xf>
    <xf numFmtId="0" fontId="3" fillId="17" borderId="5" xfId="0" applyFont="1" applyFill="1" applyBorder="1" applyAlignment="1">
      <alignment vertical="top"/>
    </xf>
    <xf numFmtId="0" fontId="3" fillId="17" borderId="6" xfId="0" applyFont="1" applyFill="1" applyBorder="1"/>
    <xf numFmtId="0" fontId="3" fillId="17" borderId="7" xfId="0" applyFont="1" applyFill="1" applyBorder="1"/>
    <xf numFmtId="0" fontId="3" fillId="17" borderId="8" xfId="0" applyFont="1" applyFill="1" applyBorder="1" applyAlignment="1">
      <alignment vertical="top"/>
    </xf>
    <xf numFmtId="0" fontId="3" fillId="17" borderId="0" xfId="0" applyFont="1" applyFill="1" applyBorder="1"/>
    <xf numFmtId="0" fontId="3" fillId="17" borderId="9" xfId="0" applyFont="1" applyFill="1" applyBorder="1"/>
    <xf numFmtId="0" fontId="3" fillId="17" borderId="11" xfId="0" applyFont="1" applyFill="1" applyBorder="1"/>
    <xf numFmtId="43" fontId="3" fillId="17" borderId="0" xfId="1" applyFont="1" applyFill="1" applyBorder="1"/>
    <xf numFmtId="0" fontId="3" fillId="17" borderId="12" xfId="0" applyFont="1" applyFill="1" applyBorder="1"/>
    <xf numFmtId="0" fontId="3" fillId="17" borderId="10" xfId="0" applyFont="1" applyFill="1" applyBorder="1" applyAlignment="1">
      <alignment vertical="top"/>
    </xf>
    <xf numFmtId="0" fontId="19" fillId="0" borderId="0" xfId="0" applyFont="1" applyFill="1"/>
    <xf numFmtId="165" fontId="4" fillId="0" borderId="0" xfId="1" applyNumberFormat="1" applyFont="1" applyFill="1"/>
    <xf numFmtId="164" fontId="4" fillId="0" borderId="3" xfId="0" applyNumberFormat="1" applyFont="1" applyFill="1" applyBorder="1"/>
    <xf numFmtId="0" fontId="17" fillId="0" borderId="2" xfId="0" applyFont="1" applyFill="1" applyBorder="1" applyAlignment="1">
      <alignment horizontal="center"/>
    </xf>
    <xf numFmtId="0" fontId="17" fillId="0" borderId="0" xfId="0" applyFont="1" applyFill="1" applyBorder="1" applyAlignment="1">
      <alignment horizontal="center"/>
    </xf>
    <xf numFmtId="164" fontId="4" fillId="0" borderId="0" xfId="0" applyNumberFormat="1" applyFont="1" applyFill="1"/>
    <xf numFmtId="10" fontId="4" fillId="0" borderId="0" xfId="3" applyNumberFormat="1" applyFont="1" applyFill="1"/>
    <xf numFmtId="165" fontId="4" fillId="0" borderId="2" xfId="1" applyNumberFormat="1" applyFont="1" applyFill="1" applyBorder="1"/>
    <xf numFmtId="164" fontId="85" fillId="0" borderId="0" xfId="1" applyNumberFormat="1" applyFont="1" applyFill="1" applyAlignment="1">
      <alignment wrapText="1"/>
    </xf>
    <xf numFmtId="0" fontId="0" fillId="0" borderId="0" xfId="0"/>
    <xf numFmtId="0" fontId="23" fillId="16" borderId="13" xfId="1574" applyFont="1" applyFill="1" applyBorder="1"/>
    <xf numFmtId="0" fontId="23" fillId="16" borderId="13" xfId="1574" applyFont="1" applyFill="1" applyBorder="1" applyAlignment="1">
      <alignment horizontal="center"/>
    </xf>
    <xf numFmtId="0" fontId="24" fillId="16" borderId="17" xfId="1574" applyFont="1" applyFill="1" applyBorder="1" applyAlignment="1">
      <alignment horizontal="center"/>
    </xf>
    <xf numFmtId="0" fontId="24" fillId="16" borderId="18" xfId="1574" applyFont="1" applyFill="1" applyBorder="1" applyAlignment="1">
      <alignment horizontal="center" vertical="center" wrapText="1"/>
    </xf>
    <xf numFmtId="0" fontId="24" fillId="17" borderId="17" xfId="1574" applyFont="1" applyFill="1" applyBorder="1" applyAlignment="1">
      <alignment horizontal="center" vertical="center" wrapText="1"/>
    </xf>
    <xf numFmtId="0" fontId="24" fillId="17" borderId="18" xfId="1574" applyFont="1" applyFill="1" applyBorder="1" applyAlignment="1">
      <alignment horizontal="center" vertical="center" wrapText="1"/>
    </xf>
    <xf numFmtId="0" fontId="19" fillId="0" borderId="18" xfId="1574" applyFont="1" applyBorder="1"/>
    <xf numFmtId="3" fontId="19" fillId="0" borderId="18" xfId="1574" applyNumberFormat="1" applyFont="1" applyBorder="1"/>
    <xf numFmtId="0" fontId="25" fillId="0" borderId="18" xfId="1574" applyFont="1" applyBorder="1"/>
    <xf numFmtId="165" fontId="25" fillId="0" borderId="18" xfId="1" applyNumberFormat="1" applyFont="1" applyBorder="1"/>
    <xf numFmtId="43" fontId="25" fillId="0" borderId="18" xfId="1" applyNumberFormat="1" applyFont="1" applyBorder="1"/>
    <xf numFmtId="3" fontId="86" fillId="0" borderId="18" xfId="1574" applyNumberFormat="1" applyFont="1" applyBorder="1"/>
    <xf numFmtId="168" fontId="86" fillId="0" borderId="18" xfId="1574" applyNumberFormat="1" applyFont="1" applyFill="1" applyBorder="1"/>
    <xf numFmtId="0" fontId="22" fillId="0" borderId="2" xfId="1574" applyFont="1" applyBorder="1" applyAlignment="1">
      <alignment horizontal="left" vertical="top"/>
    </xf>
    <xf numFmtId="3" fontId="86" fillId="67" borderId="18" xfId="1574" applyNumberFormat="1" applyFont="1" applyFill="1" applyBorder="1"/>
    <xf numFmtId="3" fontId="86" fillId="66" borderId="18" xfId="1574" applyNumberFormat="1" applyFont="1" applyFill="1" applyBorder="1"/>
    <xf numFmtId="165" fontId="25" fillId="66" borderId="18" xfId="1" applyNumberFormat="1" applyFont="1" applyFill="1" applyBorder="1"/>
    <xf numFmtId="0" fontId="24" fillId="64" borderId="18" xfId="1574" applyFont="1" applyFill="1" applyBorder="1" applyAlignment="1">
      <alignment horizontal="center" vertical="center" wrapText="1"/>
    </xf>
    <xf numFmtId="3" fontId="86" fillId="68" borderId="18" xfId="1574" applyNumberFormat="1" applyFont="1" applyFill="1" applyBorder="1"/>
    <xf numFmtId="165" fontId="25" fillId="68" borderId="18" xfId="1" applyNumberFormat="1" applyFont="1" applyFill="1" applyBorder="1"/>
    <xf numFmtId="0" fontId="24" fillId="64" borderId="17" xfId="1574" applyFont="1" applyFill="1" applyBorder="1" applyAlignment="1">
      <alignment horizontal="center" vertical="center" wrapText="1"/>
    </xf>
    <xf numFmtId="0" fontId="24" fillId="16" borderId="17" xfId="1574" applyFont="1" applyFill="1" applyBorder="1" applyAlignment="1">
      <alignment horizontal="center" vertical="center" wrapText="1"/>
    </xf>
    <xf numFmtId="0" fontId="23" fillId="16" borderId="22" xfId="1574" applyFont="1" applyFill="1" applyBorder="1" applyAlignment="1">
      <alignment horizontal="center"/>
    </xf>
    <xf numFmtId="168" fontId="86" fillId="0" borderId="18" xfId="1574" applyNumberFormat="1" applyFont="1" applyBorder="1"/>
    <xf numFmtId="3" fontId="19" fillId="0" borderId="18" xfId="1574" applyNumberFormat="1" applyFont="1" applyFill="1" applyBorder="1"/>
    <xf numFmtId="165" fontId="25" fillId="0" borderId="18" xfId="1" applyNumberFormat="1" applyFont="1" applyFill="1" applyBorder="1"/>
    <xf numFmtId="3" fontId="86" fillId="0" borderId="18" xfId="1574" applyNumberFormat="1" applyFont="1" applyFill="1" applyBorder="1"/>
    <xf numFmtId="0" fontId="0" fillId="0" borderId="0" xfId="0"/>
    <xf numFmtId="0" fontId="23" fillId="16" borderId="13" xfId="1574" applyFont="1" applyFill="1" applyBorder="1"/>
    <xf numFmtId="0" fontId="23" fillId="16" borderId="13" xfId="1574" applyFont="1" applyFill="1" applyBorder="1" applyAlignment="1">
      <alignment horizontal="center"/>
    </xf>
    <xf numFmtId="0" fontId="24" fillId="16" borderId="17" xfId="1574" applyFont="1" applyFill="1" applyBorder="1" applyAlignment="1">
      <alignment horizontal="center"/>
    </xf>
    <xf numFmtId="0" fontId="24" fillId="16" borderId="18" xfId="1574" applyFont="1" applyFill="1" applyBorder="1" applyAlignment="1">
      <alignment horizontal="center" vertical="center" wrapText="1"/>
    </xf>
    <xf numFmtId="165" fontId="21" fillId="0" borderId="0" xfId="1574" applyNumberFormat="1" applyFont="1"/>
    <xf numFmtId="1" fontId="21" fillId="0" borderId="0" xfId="1574" applyNumberFormat="1" applyFont="1"/>
    <xf numFmtId="0" fontId="24" fillId="17" borderId="17" xfId="1574" applyFont="1" applyFill="1" applyBorder="1" applyAlignment="1">
      <alignment horizontal="center" vertical="center" wrapText="1"/>
    </xf>
    <xf numFmtId="0" fontId="24" fillId="17" borderId="18" xfId="1574" applyFont="1" applyFill="1" applyBorder="1" applyAlignment="1">
      <alignment horizontal="center" vertical="center" wrapText="1"/>
    </xf>
    <xf numFmtId="0" fontId="19" fillId="0" borderId="18" xfId="1574" applyFont="1" applyBorder="1"/>
    <xf numFmtId="3" fontId="19" fillId="0" borderId="18" xfId="1574" applyNumberFormat="1" applyFont="1" applyBorder="1"/>
    <xf numFmtId="0" fontId="25" fillId="0" borderId="18" xfId="1574" applyFont="1" applyBorder="1"/>
    <xf numFmtId="165" fontId="25" fillId="0" borderId="18" xfId="1" applyNumberFormat="1" applyFont="1" applyBorder="1"/>
    <xf numFmtId="43" fontId="25" fillId="0" borderId="18" xfId="1" applyNumberFormat="1" applyFont="1" applyBorder="1"/>
    <xf numFmtId="3" fontId="86" fillId="0" borderId="18" xfId="1574" applyNumberFormat="1" applyFont="1" applyBorder="1"/>
    <xf numFmtId="168" fontId="86" fillId="0" borderId="18" xfId="1574" applyNumberFormat="1" applyFont="1" applyFill="1" applyBorder="1"/>
    <xf numFmtId="0" fontId="22" fillId="0" borderId="2" xfId="1574" applyFont="1" applyBorder="1" applyAlignment="1">
      <alignment horizontal="left" vertical="top"/>
    </xf>
    <xf numFmtId="3" fontId="86" fillId="67" borderId="18" xfId="1574" applyNumberFormat="1" applyFont="1" applyFill="1" applyBorder="1"/>
    <xf numFmtId="3" fontId="86" fillId="66" borderId="18" xfId="1574" applyNumberFormat="1" applyFont="1" applyFill="1" applyBorder="1"/>
    <xf numFmtId="165" fontId="25" fillId="66" borderId="18" xfId="1" applyNumberFormat="1" applyFont="1" applyFill="1" applyBorder="1"/>
    <xf numFmtId="0" fontId="24" fillId="64" borderId="18" xfId="1574" applyFont="1" applyFill="1" applyBorder="1" applyAlignment="1">
      <alignment horizontal="center" vertical="center" wrapText="1"/>
    </xf>
    <xf numFmtId="3" fontId="86" fillId="68" borderId="18" xfId="1574" applyNumberFormat="1" applyFont="1" applyFill="1" applyBorder="1"/>
    <xf numFmtId="165" fontId="25" fillId="68" borderId="18" xfId="1" applyNumberFormat="1" applyFont="1" applyFill="1" applyBorder="1"/>
    <xf numFmtId="10" fontId="86" fillId="0" borderId="18" xfId="3" applyNumberFormat="1" applyFont="1" applyBorder="1"/>
    <xf numFmtId="190" fontId="25" fillId="0" borderId="18" xfId="3" applyNumberFormat="1" applyFont="1" applyBorder="1"/>
    <xf numFmtId="0" fontId="23" fillId="62" borderId="22" xfId="1574" applyFont="1" applyFill="1" applyBorder="1" applyAlignment="1">
      <alignment horizontal="center"/>
    </xf>
    <xf numFmtId="0" fontId="24" fillId="62" borderId="17" xfId="1574" applyFont="1" applyFill="1" applyBorder="1" applyAlignment="1">
      <alignment horizontal="center" vertical="center" wrapText="1"/>
    </xf>
    <xf numFmtId="0" fontId="23" fillId="64" borderId="22" xfId="1574" applyFont="1" applyFill="1" applyBorder="1" applyAlignment="1">
      <alignment horizontal="center"/>
    </xf>
    <xf numFmtId="0" fontId="24" fillId="64" borderId="17" xfId="1574" applyFont="1" applyFill="1" applyBorder="1" applyAlignment="1">
      <alignment horizontal="center" vertical="center" wrapText="1"/>
    </xf>
    <xf numFmtId="0" fontId="24" fillId="62" borderId="18" xfId="1574" applyFont="1" applyFill="1" applyBorder="1" applyAlignment="1">
      <alignment horizontal="center" vertical="center" wrapText="1"/>
    </xf>
    <xf numFmtId="0" fontId="24" fillId="16" borderId="17" xfId="1574" applyFont="1" applyFill="1" applyBorder="1" applyAlignment="1">
      <alignment horizontal="center" vertical="center" wrapText="1"/>
    </xf>
    <xf numFmtId="165" fontId="21" fillId="0" borderId="0" xfId="1" applyNumberFormat="1" applyFont="1"/>
    <xf numFmtId="3" fontId="21" fillId="0" borderId="0" xfId="1574" applyNumberFormat="1" applyFont="1"/>
    <xf numFmtId="165" fontId="15" fillId="18" borderId="18" xfId="1" applyNumberFormat="1" applyFont="1" applyFill="1" applyBorder="1"/>
    <xf numFmtId="3" fontId="1" fillId="18" borderId="18" xfId="1574" applyNumberFormat="1" applyFont="1" applyFill="1" applyBorder="1"/>
    <xf numFmtId="165" fontId="89" fillId="18" borderId="18" xfId="1" applyNumberFormat="1" applyFont="1" applyFill="1" applyBorder="1"/>
    <xf numFmtId="0" fontId="22" fillId="0" borderId="0" xfId="1574" applyFont="1" applyBorder="1" applyAlignment="1">
      <alignment horizontal="left" vertical="top"/>
    </xf>
    <xf numFmtId="0" fontId="24" fillId="17" borderId="16" xfId="1574" applyFont="1" applyFill="1" applyBorder="1" applyAlignment="1">
      <alignment horizontal="center"/>
    </xf>
    <xf numFmtId="43" fontId="21" fillId="0" borderId="0" xfId="1" applyFont="1"/>
    <xf numFmtId="43" fontId="21" fillId="0" borderId="0" xfId="1" applyFont="1" applyAlignment="1">
      <alignment horizontal="center" wrapText="1"/>
    </xf>
    <xf numFmtId="10" fontId="21" fillId="0" borderId="0" xfId="3" applyNumberFormat="1" applyFont="1"/>
    <xf numFmtId="0" fontId="0" fillId="0" borderId="0" xfId="0"/>
    <xf numFmtId="0" fontId="23" fillId="16" borderId="13" xfId="1574" applyFont="1" applyFill="1" applyBorder="1"/>
    <xf numFmtId="0" fontId="23" fillId="16" borderId="13" xfId="1574" applyFont="1" applyFill="1" applyBorder="1" applyAlignment="1">
      <alignment horizontal="center"/>
    </xf>
    <xf numFmtId="0" fontId="24" fillId="16" borderId="17" xfId="1574" applyFont="1" applyFill="1" applyBorder="1" applyAlignment="1">
      <alignment horizontal="center"/>
    </xf>
    <xf numFmtId="0" fontId="24" fillId="16" borderId="18" xfId="1574" applyFont="1" applyFill="1" applyBorder="1" applyAlignment="1">
      <alignment horizontal="center" vertical="center" wrapText="1"/>
    </xf>
    <xf numFmtId="165" fontId="21" fillId="0" borderId="0" xfId="1574" applyNumberFormat="1" applyFont="1"/>
    <xf numFmtId="0" fontId="24" fillId="17" borderId="17" xfId="1574" applyFont="1" applyFill="1" applyBorder="1" applyAlignment="1">
      <alignment horizontal="center" vertical="center" wrapText="1"/>
    </xf>
    <xf numFmtId="0" fontId="24" fillId="17" borderId="18" xfId="1574" applyFont="1" applyFill="1" applyBorder="1" applyAlignment="1">
      <alignment horizontal="center" vertical="center" wrapText="1"/>
    </xf>
    <xf numFmtId="0" fontId="19" fillId="0" borderId="18" xfId="1574" applyFont="1" applyBorder="1"/>
    <xf numFmtId="3" fontId="19" fillId="0" borderId="18" xfId="1574" applyNumberFormat="1" applyFont="1" applyBorder="1"/>
    <xf numFmtId="0" fontId="25" fillId="0" borderId="18" xfId="1574" applyFont="1" applyBorder="1"/>
    <xf numFmtId="165" fontId="25" fillId="0" borderId="18" xfId="1" applyNumberFormat="1" applyFont="1" applyBorder="1"/>
    <xf numFmtId="43" fontId="25" fillId="0" borderId="18" xfId="1" applyNumberFormat="1" applyFont="1" applyBorder="1"/>
    <xf numFmtId="3" fontId="86" fillId="0" borderId="18" xfId="1574" applyNumberFormat="1" applyFont="1" applyBorder="1"/>
    <xf numFmtId="168" fontId="86" fillId="0" borderId="18" xfId="1574" applyNumberFormat="1" applyFont="1" applyFill="1" applyBorder="1"/>
    <xf numFmtId="0" fontId="22" fillId="0" borderId="2" xfId="1574" applyFont="1" applyBorder="1" applyAlignment="1">
      <alignment horizontal="left" vertical="top"/>
    </xf>
    <xf numFmtId="3" fontId="86" fillId="67" borderId="18" xfId="1574" applyNumberFormat="1" applyFont="1" applyFill="1" applyBorder="1"/>
    <xf numFmtId="3" fontId="86" fillId="66" borderId="18" xfId="1574" applyNumberFormat="1" applyFont="1" applyFill="1" applyBorder="1"/>
    <xf numFmtId="165" fontId="25" fillId="66" borderId="18" xfId="1" applyNumberFormat="1" applyFont="1" applyFill="1" applyBorder="1"/>
    <xf numFmtId="0" fontId="24" fillId="64" borderId="18" xfId="1574" applyFont="1" applyFill="1" applyBorder="1" applyAlignment="1">
      <alignment horizontal="center" vertical="center" wrapText="1"/>
    </xf>
    <xf numFmtId="3" fontId="86" fillId="68" borderId="18" xfId="1574" applyNumberFormat="1" applyFont="1" applyFill="1" applyBorder="1"/>
    <xf numFmtId="165" fontId="25" fillId="68" borderId="18" xfId="1" applyNumberFormat="1" applyFont="1" applyFill="1" applyBorder="1"/>
    <xf numFmtId="10" fontId="86" fillId="0" borderId="18" xfId="3" applyNumberFormat="1" applyFont="1" applyBorder="1"/>
    <xf numFmtId="190" fontId="25" fillId="0" borderId="18" xfId="3" applyNumberFormat="1" applyFont="1" applyBorder="1"/>
    <xf numFmtId="0" fontId="23" fillId="62" borderId="22" xfId="1574" applyFont="1" applyFill="1" applyBorder="1" applyAlignment="1">
      <alignment horizontal="center"/>
    </xf>
    <xf numFmtId="0" fontId="24" fillId="62" borderId="17" xfId="1574" applyFont="1" applyFill="1" applyBorder="1" applyAlignment="1">
      <alignment horizontal="center" vertical="center" wrapText="1"/>
    </xf>
    <xf numFmtId="0" fontId="23" fillId="64" borderId="22" xfId="1574" applyFont="1" applyFill="1" applyBorder="1" applyAlignment="1">
      <alignment horizontal="center"/>
    </xf>
    <xf numFmtId="0" fontId="24" fillId="64" borderId="17" xfId="1574" applyFont="1" applyFill="1" applyBorder="1" applyAlignment="1">
      <alignment horizontal="center" vertical="center" wrapText="1"/>
    </xf>
    <xf numFmtId="0" fontId="24" fillId="62" borderId="18" xfId="1574" applyFont="1" applyFill="1" applyBorder="1" applyAlignment="1">
      <alignment horizontal="center" vertical="center" wrapText="1"/>
    </xf>
    <xf numFmtId="0" fontId="24" fillId="16" borderId="17" xfId="1574" applyFont="1" applyFill="1" applyBorder="1" applyAlignment="1">
      <alignment horizontal="center" vertical="center" wrapText="1"/>
    </xf>
    <xf numFmtId="165" fontId="21" fillId="0" borderId="0" xfId="1" applyNumberFormat="1" applyFont="1"/>
    <xf numFmtId="3" fontId="21" fillId="0" borderId="0" xfId="1574" applyNumberFormat="1" applyFont="1"/>
    <xf numFmtId="0" fontId="22" fillId="0" borderId="0" xfId="1574" applyFont="1" applyBorder="1" applyAlignment="1">
      <alignment horizontal="left" vertical="top"/>
    </xf>
    <xf numFmtId="0" fontId="24" fillId="17" borderId="16" xfId="1574" applyFont="1" applyFill="1" applyBorder="1" applyAlignment="1">
      <alignment horizontal="center"/>
    </xf>
    <xf numFmtId="43" fontId="21" fillId="0" borderId="0" xfId="1" applyFont="1"/>
    <xf numFmtId="43" fontId="21" fillId="0" borderId="0" xfId="1" applyFont="1" applyAlignment="1">
      <alignment horizontal="center" wrapText="1"/>
    </xf>
    <xf numFmtId="0" fontId="0" fillId="0" borderId="0" xfId="0" applyAlignment="1">
      <alignment horizontal="center" wrapText="1"/>
    </xf>
    <xf numFmtId="3" fontId="0" fillId="0" borderId="0" xfId="0" applyNumberFormat="1"/>
    <xf numFmtId="0" fontId="38" fillId="0" borderId="0" xfId="0" applyFont="1"/>
    <xf numFmtId="0" fontId="0" fillId="0" borderId="0" xfId="0"/>
    <xf numFmtId="0" fontId="0" fillId="0" borderId="0" xfId="0" applyFill="1"/>
    <xf numFmtId="43" fontId="0" fillId="0" borderId="0" xfId="1" applyFont="1" applyFill="1"/>
    <xf numFmtId="165" fontId="0" fillId="0" borderId="0" xfId="1" applyNumberFormat="1" applyFont="1" applyFill="1"/>
    <xf numFmtId="0" fontId="38" fillId="0" borderId="0" xfId="0" applyFont="1"/>
    <xf numFmtId="0" fontId="38" fillId="0" borderId="0" xfId="0" applyFont="1"/>
    <xf numFmtId="0" fontId="38" fillId="0" borderId="0" xfId="0" applyFont="1"/>
    <xf numFmtId="0" fontId="0" fillId="0" borderId="0" xfId="0" applyFill="1"/>
    <xf numFmtId="0" fontId="38" fillId="0" borderId="0" xfId="0" applyFont="1"/>
    <xf numFmtId="165" fontId="0" fillId="0" borderId="0" xfId="1" applyNumberFormat="1" applyFont="1" applyFill="1"/>
    <xf numFmtId="0" fontId="3" fillId="0" borderId="0" xfId="0" applyFont="1" applyFill="1"/>
    <xf numFmtId="0" fontId="0" fillId="0" borderId="0" xfId="0" applyFill="1"/>
    <xf numFmtId="0" fontId="4" fillId="0" borderId="0" xfId="0" applyFont="1" applyFill="1"/>
    <xf numFmtId="0" fontId="4" fillId="0" borderId="0" xfId="0" applyFont="1" applyFill="1" applyAlignment="1">
      <alignment horizontal="left"/>
    </xf>
    <xf numFmtId="165" fontId="4" fillId="0" borderId="0" xfId="1" applyNumberFormat="1" applyFont="1" applyFill="1"/>
    <xf numFmtId="164" fontId="4" fillId="0" borderId="3" xfId="0" applyNumberFormat="1" applyFont="1" applyFill="1" applyBorder="1"/>
    <xf numFmtId="164" fontId="4" fillId="0" borderId="0" xfId="2" applyNumberFormat="1" applyFont="1" applyFill="1"/>
    <xf numFmtId="164" fontId="4" fillId="0" borderId="0" xfId="0" applyNumberFormat="1" applyFont="1" applyFill="1"/>
    <xf numFmtId="10" fontId="4" fillId="0" borderId="0" xfId="3" applyNumberFormat="1" applyFont="1" applyFill="1"/>
    <xf numFmtId="0" fontId="4" fillId="0" borderId="0" xfId="0" applyFont="1" applyFill="1" applyBorder="1"/>
    <xf numFmtId="0" fontId="17" fillId="0" borderId="2" xfId="0" applyFont="1" applyFill="1" applyBorder="1" applyAlignment="1">
      <alignment horizontal="center"/>
    </xf>
    <xf numFmtId="0" fontId="17" fillId="0" borderId="0" xfId="0" applyFont="1" applyFill="1" applyBorder="1" applyAlignment="1">
      <alignment horizontal="center"/>
    </xf>
    <xf numFmtId="0" fontId="19" fillId="0" borderId="0" xfId="0" applyFont="1" applyFill="1"/>
    <xf numFmtId="0" fontId="3" fillId="0" borderId="0" xfId="0" applyFont="1" applyFill="1" applyAlignment="1">
      <alignment horizontal="left"/>
    </xf>
    <xf numFmtId="0" fontId="0" fillId="0" borderId="0" xfId="0" applyFill="1" applyAlignment="1">
      <alignment wrapText="1"/>
    </xf>
    <xf numFmtId="43" fontId="0" fillId="0" borderId="0" xfId="1" applyFont="1" applyFill="1"/>
    <xf numFmtId="165" fontId="0" fillId="0" borderId="0" xfId="1" applyNumberFormat="1" applyFont="1" applyFill="1"/>
    <xf numFmtId="0" fontId="3" fillId="17" borderId="5" xfId="0" applyFont="1" applyFill="1" applyBorder="1" applyAlignment="1">
      <alignment vertical="top"/>
    </xf>
    <xf numFmtId="0" fontId="3" fillId="17" borderId="6" xfId="0" applyFont="1" applyFill="1" applyBorder="1"/>
    <xf numFmtId="0" fontId="3" fillId="17" borderId="7" xfId="0" applyFont="1" applyFill="1" applyBorder="1"/>
    <xf numFmtId="0" fontId="3" fillId="17" borderId="8" xfId="0" applyFont="1" applyFill="1" applyBorder="1" applyAlignment="1">
      <alignment vertical="top"/>
    </xf>
    <xf numFmtId="0" fontId="3" fillId="17" borderId="0" xfId="0" applyFont="1" applyFill="1" applyBorder="1"/>
    <xf numFmtId="0" fontId="3" fillId="17" borderId="9" xfId="0" applyFont="1" applyFill="1" applyBorder="1"/>
    <xf numFmtId="0" fontId="3" fillId="17" borderId="11" xfId="0" applyFont="1" applyFill="1" applyBorder="1"/>
    <xf numFmtId="43" fontId="3" fillId="17" borderId="0" xfId="1" applyFont="1" applyFill="1" applyBorder="1"/>
    <xf numFmtId="0" fontId="3" fillId="17" borderId="12" xfId="0" applyFont="1" applyFill="1" applyBorder="1"/>
    <xf numFmtId="0" fontId="3" fillId="17" borderId="10" xfId="0" applyFont="1" applyFill="1" applyBorder="1" applyAlignment="1">
      <alignment vertical="top"/>
    </xf>
    <xf numFmtId="165" fontId="4" fillId="0" borderId="2" xfId="1" applyNumberFormat="1" applyFont="1" applyFill="1" applyBorder="1"/>
    <xf numFmtId="43" fontId="3" fillId="17" borderId="0" xfId="1" applyNumberFormat="1" applyFont="1" applyFill="1" applyBorder="1"/>
    <xf numFmtId="10" fontId="3" fillId="17" borderId="0" xfId="3" applyNumberFormat="1" applyFont="1" applyFill="1" applyBorder="1"/>
    <xf numFmtId="0" fontId="38" fillId="0" borderId="0" xfId="0" applyFont="1"/>
    <xf numFmtId="164" fontId="85" fillId="0" borderId="0" xfId="1" applyNumberFormat="1" applyFont="1" applyFill="1" applyAlignment="1">
      <alignment wrapText="1"/>
    </xf>
    <xf numFmtId="43" fontId="21" fillId="0" borderId="0" xfId="1" applyFont="1"/>
    <xf numFmtId="0" fontId="38" fillId="0" borderId="0" xfId="0" applyFont="1" applyFill="1"/>
    <xf numFmtId="191" fontId="4" fillId="0" borderId="2" xfId="1" applyNumberFormat="1" applyFont="1" applyFill="1" applyBorder="1" applyAlignment="1">
      <alignment wrapText="1"/>
    </xf>
    <xf numFmtId="192" fontId="3" fillId="17" borderId="0" xfId="1" applyNumberFormat="1" applyFont="1" applyFill="1" applyBorder="1"/>
    <xf numFmtId="191" fontId="3" fillId="17" borderId="0" xfId="1" applyNumberFormat="1" applyFont="1" applyFill="1" applyBorder="1"/>
    <xf numFmtId="0" fontId="0" fillId="0" borderId="0" xfId="0"/>
    <xf numFmtId="0" fontId="21" fillId="0" borderId="0" xfId="1574" applyFont="1"/>
    <xf numFmtId="0" fontId="23" fillId="16" borderId="13" xfId="1574" applyFont="1" applyFill="1" applyBorder="1"/>
    <xf numFmtId="0" fontId="23" fillId="16" borderId="13" xfId="1574" applyFont="1" applyFill="1" applyBorder="1" applyAlignment="1">
      <alignment horizontal="center"/>
    </xf>
    <xf numFmtId="0" fontId="24" fillId="16" borderId="17" xfId="1574" applyFont="1" applyFill="1" applyBorder="1" applyAlignment="1">
      <alignment horizontal="center"/>
    </xf>
    <xf numFmtId="0" fontId="24" fillId="16" borderId="18" xfId="1574" applyFont="1" applyFill="1" applyBorder="1" applyAlignment="1">
      <alignment horizontal="center" vertical="center" wrapText="1"/>
    </xf>
    <xf numFmtId="0" fontId="24" fillId="17" borderId="17" xfId="1574" applyFont="1" applyFill="1" applyBorder="1" applyAlignment="1">
      <alignment horizontal="center" vertical="center" wrapText="1"/>
    </xf>
    <xf numFmtId="0" fontId="24" fillId="17" borderId="18" xfId="1574" applyFont="1" applyFill="1" applyBorder="1" applyAlignment="1">
      <alignment horizontal="center" vertical="center" wrapText="1"/>
    </xf>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0" fontId="24" fillId="64" borderId="18" xfId="1574" applyFont="1" applyFill="1" applyBorder="1" applyAlignment="1">
      <alignment horizontal="center" vertical="center" wrapText="1"/>
    </xf>
    <xf numFmtId="3" fontId="86" fillId="68" borderId="18" xfId="1574" applyNumberFormat="1" applyFont="1" applyFill="1" applyBorder="1"/>
    <xf numFmtId="0" fontId="24" fillId="64" borderId="17" xfId="1574" applyFont="1" applyFill="1" applyBorder="1" applyAlignment="1">
      <alignment horizontal="center" vertical="center" wrapText="1"/>
    </xf>
    <xf numFmtId="0" fontId="24" fillId="16" borderId="17" xfId="1574" applyFont="1" applyFill="1" applyBorder="1" applyAlignment="1">
      <alignment horizontal="center" vertical="center" wrapText="1"/>
    </xf>
    <xf numFmtId="0" fontId="23" fillId="16" borderId="22" xfId="1574" applyFont="1" applyFill="1" applyBorder="1" applyAlignment="1">
      <alignment horizontal="center"/>
    </xf>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10" fontId="86" fillId="0" borderId="18" xfId="3" applyNumberFormat="1" applyFont="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10" fontId="86" fillId="0" borderId="18" xfId="3" applyNumberFormat="1" applyFont="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10" fontId="86" fillId="0" borderId="18" xfId="3" applyNumberFormat="1" applyFont="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10" fontId="86" fillId="0" borderId="18" xfId="3" applyNumberFormat="1" applyFont="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10" fontId="86" fillId="0" borderId="18" xfId="3" applyNumberFormat="1" applyFont="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10" fontId="86" fillId="0" borderId="18" xfId="3" applyNumberFormat="1" applyFont="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10" fontId="86" fillId="0" borderId="18" xfId="3" applyNumberFormat="1" applyFont="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10" fontId="86" fillId="0" borderId="18" xfId="3" applyNumberFormat="1" applyFont="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10" fontId="86" fillId="0" borderId="18" xfId="3" applyNumberFormat="1" applyFont="1" applyBorder="1"/>
    <xf numFmtId="3" fontId="1" fillId="18" borderId="18" xfId="1574" applyNumberFormat="1" applyFont="1" applyFill="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10" fontId="86" fillId="0" borderId="18" xfId="3" applyNumberFormat="1" applyFont="1" applyBorder="1"/>
    <xf numFmtId="3" fontId="1" fillId="18" borderId="18" xfId="1574" applyNumberFormat="1" applyFont="1" applyFill="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10" fontId="86" fillId="0" borderId="18" xfId="3" applyNumberFormat="1" applyFont="1" applyBorder="1"/>
    <xf numFmtId="3" fontId="1" fillId="18" borderId="18" xfId="1574" applyNumberFormat="1" applyFont="1" applyFill="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10" fontId="86" fillId="0" borderId="18" xfId="3" applyNumberFormat="1" applyFont="1" applyBorder="1"/>
    <xf numFmtId="3" fontId="1" fillId="18" borderId="18" xfId="1574" applyNumberFormat="1" applyFont="1" applyFill="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10" fontId="86" fillId="0" borderId="18" xfId="3" applyNumberFormat="1" applyFont="1" applyBorder="1"/>
    <xf numFmtId="3" fontId="1" fillId="18" borderId="18" xfId="1574" applyNumberFormat="1" applyFont="1" applyFill="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10" fontId="86" fillId="0" borderId="18" xfId="3" applyNumberFormat="1" applyFont="1" applyBorder="1"/>
    <xf numFmtId="3" fontId="1" fillId="18" borderId="18" xfId="1574" applyNumberFormat="1" applyFont="1" applyFill="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10" fontId="86" fillId="0" borderId="18" xfId="3" applyNumberFormat="1" applyFont="1" applyBorder="1"/>
    <xf numFmtId="3" fontId="1" fillId="18" borderId="18" xfId="1574" applyNumberFormat="1" applyFont="1" applyFill="1" applyBorder="1"/>
    <xf numFmtId="0" fontId="0" fillId="0" borderId="0" xfId="0"/>
    <xf numFmtId="3" fontId="19" fillId="0" borderId="18" xfId="1574" applyNumberFormat="1" applyFont="1" applyBorder="1"/>
    <xf numFmtId="3" fontId="86" fillId="0" borderId="18" xfId="1574" applyNumberFormat="1" applyFont="1" applyBorder="1"/>
    <xf numFmtId="168" fontId="86" fillId="0" borderId="18" xfId="1574" applyNumberFormat="1" applyFont="1" applyFill="1" applyBorder="1"/>
    <xf numFmtId="3" fontId="86" fillId="67" borderId="18" xfId="1574" applyNumberFormat="1" applyFont="1" applyFill="1" applyBorder="1"/>
    <xf numFmtId="3" fontId="86" fillId="66" borderId="18" xfId="1574" applyNumberFormat="1" applyFont="1" applyFill="1" applyBorder="1"/>
    <xf numFmtId="3" fontId="86" fillId="68" borderId="18" xfId="1574" applyNumberFormat="1" applyFont="1" applyFill="1" applyBorder="1"/>
    <xf numFmtId="10" fontId="86" fillId="0" borderId="18" xfId="3" applyNumberFormat="1" applyFont="1" applyBorder="1"/>
    <xf numFmtId="165" fontId="21" fillId="0" borderId="0" xfId="1" applyNumberFormat="1" applyFont="1"/>
    <xf numFmtId="3" fontId="1" fillId="18" borderId="18" xfId="1574" applyNumberFormat="1" applyFont="1" applyFill="1" applyBorder="1"/>
    <xf numFmtId="0" fontId="2" fillId="0" borderId="0" xfId="0" applyFont="1" applyFill="1" applyAlignment="1">
      <alignment wrapText="1"/>
    </xf>
    <xf numFmtId="0" fontId="2" fillId="0" borderId="0" xfId="0" applyFont="1" applyAlignment="1">
      <alignment wrapText="1"/>
    </xf>
    <xf numFmtId="0" fontId="16" fillId="0" borderId="0" xfId="0" applyFont="1" applyFill="1" applyAlignment="1">
      <alignment wrapText="1"/>
    </xf>
    <xf numFmtId="0" fontId="38" fillId="0" borderId="0" xfId="0" applyFont="1" applyAlignment="1">
      <alignment wrapText="1"/>
    </xf>
    <xf numFmtId="0" fontId="2" fillId="0" borderId="0" xfId="0" applyFont="1" applyAlignment="1">
      <alignment horizontal="center"/>
    </xf>
    <xf numFmtId="0" fontId="0" fillId="0" borderId="0" xfId="0" applyAlignment="1">
      <alignment horizontal="center"/>
    </xf>
    <xf numFmtId="0" fontId="0" fillId="0" borderId="0" xfId="0" applyAlignment="1">
      <alignment horizontal="left" wrapText="1"/>
    </xf>
    <xf numFmtId="0" fontId="0" fillId="15" borderId="0" xfId="0" applyFill="1"/>
    <xf numFmtId="0" fontId="4" fillId="0" borderId="0" xfId="0" applyFont="1" applyFill="1" applyBorder="1"/>
    <xf numFmtId="0" fontId="4" fillId="0" borderId="0" xfId="0" applyFont="1" applyFill="1" applyBorder="1" applyAlignment="1">
      <alignment horizontal="left" wrapText="1"/>
    </xf>
    <xf numFmtId="0" fontId="4" fillId="0" borderId="0" xfId="0" applyFont="1" applyFill="1" applyBorder="1" applyAlignment="1">
      <alignment wrapText="1"/>
    </xf>
    <xf numFmtId="0" fontId="4" fillId="0" borderId="0" xfId="0" applyFont="1" applyFill="1" applyAlignment="1">
      <alignment wrapText="1"/>
    </xf>
    <xf numFmtId="0" fontId="17" fillId="0" borderId="2" xfId="0" applyFont="1" applyFill="1" applyBorder="1" applyAlignment="1">
      <alignment horizontal="center" wrapText="1"/>
    </xf>
    <xf numFmtId="0" fontId="17" fillId="0" borderId="2" xfId="0" applyFont="1" applyFill="1" applyBorder="1" applyAlignment="1">
      <alignment horizontal="center"/>
    </xf>
    <xf numFmtId="0" fontId="18" fillId="0" borderId="0" xfId="0" applyFont="1" applyFill="1" applyAlignment="1">
      <alignment wrapText="1"/>
    </xf>
    <xf numFmtId="0" fontId="17" fillId="0" borderId="0" xfId="0" applyFont="1" applyFill="1" applyAlignment="1">
      <alignment horizontal="center" wrapText="1"/>
    </xf>
    <xf numFmtId="0" fontId="17" fillId="0" borderId="0" xfId="0" applyFont="1" applyFill="1" applyAlignment="1">
      <alignment horizontal="center"/>
    </xf>
    <xf numFmtId="0" fontId="17" fillId="0" borderId="0" xfId="0" applyFont="1" applyFill="1" applyBorder="1" applyAlignment="1">
      <alignment horizontal="center"/>
    </xf>
    <xf numFmtId="0" fontId="4" fillId="0" borderId="0" xfId="0" quotePrefix="1" applyFont="1" applyFill="1" applyAlignment="1">
      <alignment wrapText="1"/>
    </xf>
    <xf numFmtId="0" fontId="17" fillId="0" borderId="0" xfId="0" applyFont="1" applyFill="1" applyBorder="1" applyAlignment="1">
      <alignment horizontal="center" wrapText="1"/>
    </xf>
    <xf numFmtId="0" fontId="17" fillId="0" borderId="0" xfId="0" applyFont="1" applyFill="1" applyAlignment="1">
      <alignment wrapText="1"/>
    </xf>
    <xf numFmtId="10" fontId="4" fillId="0" borderId="0" xfId="0" applyNumberFormat="1" applyFont="1" applyFill="1" applyAlignment="1">
      <alignment horizontal="left"/>
    </xf>
    <xf numFmtId="0" fontId="4" fillId="0" borderId="0" xfId="0" applyFont="1" applyFill="1" applyAlignment="1">
      <alignment horizontal="left" wrapText="1"/>
    </xf>
    <xf numFmtId="0" fontId="4" fillId="0" borderId="0" xfId="0" applyFont="1" applyFill="1" applyAlignment="1">
      <alignment horizontal="left" vertical="top" wrapText="1"/>
    </xf>
    <xf numFmtId="0" fontId="4" fillId="0" borderId="0" xfId="0" applyFont="1" applyFill="1" applyAlignment="1">
      <alignment vertical="top" wrapText="1"/>
    </xf>
    <xf numFmtId="0" fontId="3" fillId="17" borderId="10" xfId="0" applyFont="1" applyFill="1" applyBorder="1" applyAlignment="1">
      <alignment vertical="top" wrapText="1"/>
    </xf>
    <xf numFmtId="0" fontId="3" fillId="17" borderId="11" xfId="0" applyFont="1" applyFill="1" applyBorder="1" applyAlignment="1">
      <alignment vertical="top" wrapText="1"/>
    </xf>
    <xf numFmtId="0" fontId="3" fillId="17" borderId="12" xfId="0" applyFont="1" applyFill="1" applyBorder="1" applyAlignment="1">
      <alignment vertical="top" wrapText="1"/>
    </xf>
    <xf numFmtId="0" fontId="17" fillId="0" borderId="0" xfId="0" applyFont="1" applyFill="1" applyAlignment="1">
      <alignment vertical="top" wrapText="1"/>
    </xf>
    <xf numFmtId="0" fontId="85" fillId="0" borderId="0" xfId="0" applyFont="1" applyFill="1" applyAlignment="1">
      <alignment wrapText="1"/>
    </xf>
    <xf numFmtId="0" fontId="24" fillId="16" borderId="13" xfId="1574" applyFont="1" applyFill="1" applyBorder="1" applyAlignment="1">
      <alignment horizontal="center" vertical="center"/>
    </xf>
    <xf numFmtId="0" fontId="24" fillId="16" borderId="17" xfId="1574" applyFont="1" applyFill="1" applyBorder="1" applyAlignment="1">
      <alignment horizontal="center" vertical="center"/>
    </xf>
    <xf numFmtId="0" fontId="24" fillId="17" borderId="14" xfId="1574" applyFont="1" applyFill="1" applyBorder="1" applyAlignment="1">
      <alignment horizontal="center"/>
    </xf>
    <xf numFmtId="0" fontId="24" fillId="17" borderId="4" xfId="1574" applyFont="1" applyFill="1" applyBorder="1" applyAlignment="1">
      <alignment horizontal="center"/>
    </xf>
    <xf numFmtId="0" fontId="24" fillId="17" borderId="15" xfId="1574" applyFont="1" applyFill="1" applyBorder="1" applyAlignment="1">
      <alignment horizontal="center"/>
    </xf>
    <xf numFmtId="0" fontId="24" fillId="16" borderId="13" xfId="1574" applyFont="1" applyFill="1" applyBorder="1" applyAlignment="1">
      <alignment horizontal="center" vertical="center" wrapText="1"/>
    </xf>
    <xf numFmtId="0" fontId="24" fillId="16" borderId="17" xfId="1574" applyFont="1" applyFill="1" applyBorder="1" applyAlignment="1">
      <alignment horizontal="center" vertical="center" wrapText="1"/>
    </xf>
    <xf numFmtId="0" fontId="23" fillId="16" borderId="14" xfId="1574" applyFont="1" applyFill="1" applyBorder="1" applyAlignment="1">
      <alignment horizontal="center"/>
    </xf>
    <xf numFmtId="0" fontId="23" fillId="16" borderId="4" xfId="1574" applyFont="1" applyFill="1" applyBorder="1" applyAlignment="1">
      <alignment horizontal="center"/>
    </xf>
    <xf numFmtId="0" fontId="23" fillId="16" borderId="15" xfId="1574" applyFont="1" applyFill="1" applyBorder="1" applyAlignment="1">
      <alignment horizontal="center"/>
    </xf>
    <xf numFmtId="0" fontId="21" fillId="18" borderId="14" xfId="1574" applyFont="1" applyFill="1" applyBorder="1" applyAlignment="1">
      <alignment horizontal="center"/>
    </xf>
    <xf numFmtId="0" fontId="21" fillId="18" borderId="4" xfId="1574" applyFont="1" applyFill="1" applyBorder="1" applyAlignment="1">
      <alignment horizontal="center"/>
    </xf>
    <xf numFmtId="0" fontId="21" fillId="18" borderId="15" xfId="1574" applyFont="1" applyFill="1" applyBorder="1" applyAlignment="1">
      <alignment horizontal="center"/>
    </xf>
    <xf numFmtId="0" fontId="23" fillId="17" borderId="22" xfId="1574" applyFont="1" applyFill="1" applyBorder="1" applyAlignment="1">
      <alignment horizontal="center"/>
    </xf>
    <xf numFmtId="0" fontId="23" fillId="17" borderId="21" xfId="1574" applyFont="1" applyFill="1" applyBorder="1" applyAlignment="1">
      <alignment horizontal="center"/>
    </xf>
    <xf numFmtId="0" fontId="23" fillId="17" borderId="16" xfId="1574" applyFont="1" applyFill="1" applyBorder="1" applyAlignment="1">
      <alignment horizontal="center"/>
    </xf>
    <xf numFmtId="0" fontId="23" fillId="17" borderId="14" xfId="1574" applyFont="1" applyFill="1" applyBorder="1" applyAlignment="1">
      <alignment horizontal="center"/>
    </xf>
    <xf numFmtId="0" fontId="23" fillId="17" borderId="4" xfId="1574" applyFont="1" applyFill="1" applyBorder="1" applyAlignment="1">
      <alignment horizontal="center"/>
    </xf>
    <xf numFmtId="0" fontId="23" fillId="17" borderId="15" xfId="1574" applyFont="1" applyFill="1" applyBorder="1" applyAlignment="1">
      <alignment horizontal="center"/>
    </xf>
    <xf numFmtId="0" fontId="21" fillId="63" borderId="14" xfId="1574" applyFont="1" applyFill="1" applyBorder="1" applyAlignment="1">
      <alignment horizontal="center"/>
    </xf>
    <xf numFmtId="0" fontId="21" fillId="63" borderId="4" xfId="1574" applyFont="1" applyFill="1" applyBorder="1" applyAlignment="1">
      <alignment horizontal="center"/>
    </xf>
    <xf numFmtId="0" fontId="21" fillId="63" borderId="15" xfId="1574" applyFont="1" applyFill="1" applyBorder="1" applyAlignment="1">
      <alignment horizontal="center"/>
    </xf>
    <xf numFmtId="0" fontId="24" fillId="16" borderId="20" xfId="1574" applyFont="1" applyFill="1" applyBorder="1" applyAlignment="1">
      <alignment horizontal="center" vertical="center" wrapText="1"/>
    </xf>
    <xf numFmtId="0" fontId="23" fillId="17" borderId="23" xfId="1574" applyFont="1" applyFill="1" applyBorder="1" applyAlignment="1">
      <alignment horizontal="center"/>
    </xf>
    <xf numFmtId="0" fontId="23" fillId="17" borderId="2" xfId="1574" applyFont="1" applyFill="1" applyBorder="1" applyAlignment="1">
      <alignment horizontal="center"/>
    </xf>
    <xf numFmtId="0" fontId="23" fillId="17" borderId="19" xfId="1574" applyFont="1" applyFill="1" applyBorder="1" applyAlignment="1">
      <alignment horizontal="center"/>
    </xf>
    <xf numFmtId="0" fontId="24" fillId="65" borderId="13" xfId="1574" applyFont="1" applyFill="1" applyBorder="1" applyAlignment="1">
      <alignment horizontal="center" vertical="center" wrapText="1"/>
    </xf>
    <xf numFmtId="0" fontId="24" fillId="65" borderId="17" xfId="1574" applyFont="1" applyFill="1" applyBorder="1" applyAlignment="1">
      <alignment horizontal="center" vertical="center" wrapText="1"/>
    </xf>
    <xf numFmtId="0" fontId="24" fillId="65" borderId="20" xfId="1574" applyFont="1" applyFill="1" applyBorder="1" applyAlignment="1">
      <alignment horizontal="center" vertical="center" wrapText="1"/>
    </xf>
    <xf numFmtId="0" fontId="23" fillId="64" borderId="23" xfId="1574" applyFont="1" applyFill="1" applyBorder="1" applyAlignment="1">
      <alignment horizontal="center"/>
    </xf>
    <xf numFmtId="0" fontId="23" fillId="64" borderId="2" xfId="1574" applyFont="1" applyFill="1" applyBorder="1" applyAlignment="1">
      <alignment horizontal="center"/>
    </xf>
    <xf numFmtId="0" fontId="23" fillId="64" borderId="19" xfId="1574" applyFont="1" applyFill="1" applyBorder="1" applyAlignment="1">
      <alignment horizontal="center"/>
    </xf>
    <xf numFmtId="0" fontId="21" fillId="62" borderId="14" xfId="1574" applyFont="1" applyFill="1" applyBorder="1" applyAlignment="1">
      <alignment horizontal="center"/>
    </xf>
    <xf numFmtId="0" fontId="21" fillId="62" borderId="4" xfId="1574" applyFont="1" applyFill="1" applyBorder="1" applyAlignment="1">
      <alignment horizontal="center"/>
    </xf>
    <xf numFmtId="0" fontId="21" fillId="62" borderId="15" xfId="1574" applyFont="1" applyFill="1" applyBorder="1" applyAlignment="1">
      <alignment horizontal="center"/>
    </xf>
    <xf numFmtId="0" fontId="23" fillId="64" borderId="14" xfId="1574" applyFont="1" applyFill="1" applyBorder="1" applyAlignment="1">
      <alignment horizontal="center"/>
    </xf>
    <xf numFmtId="0" fontId="23" fillId="64" borderId="4" xfId="1574" applyFont="1" applyFill="1" applyBorder="1" applyAlignment="1">
      <alignment horizontal="center"/>
    </xf>
    <xf numFmtId="0" fontId="23" fillId="64" borderId="15" xfId="1574" applyFont="1" applyFill="1" applyBorder="1" applyAlignment="1">
      <alignment horizontal="center"/>
    </xf>
  </cellXfs>
  <cellStyles count="1795">
    <cellStyle name="20% - Accent1" xfId="1441" builtinId="30" customBuiltin="1"/>
    <cellStyle name="20% - Accent1 2" xfId="4"/>
    <cellStyle name="20% - Accent1 2 2" xfId="5"/>
    <cellStyle name="20% - Accent1 2 2 2" xfId="6"/>
    <cellStyle name="20% - Accent1 2 2 2 2" xfId="7"/>
    <cellStyle name="20% - Accent1 2 2 2 2 2" xfId="8"/>
    <cellStyle name="20% - Accent1 2 2 2 3" xfId="9"/>
    <cellStyle name="20% - Accent1 2 2 3" xfId="10"/>
    <cellStyle name="20% - Accent1 2 2 3 2" xfId="11"/>
    <cellStyle name="20% - Accent1 2 2 3 2 2" xfId="12"/>
    <cellStyle name="20% - Accent1 2 2 3 3" xfId="13"/>
    <cellStyle name="20% - Accent1 2 2 4" xfId="14"/>
    <cellStyle name="20% - Accent1 2 2 4 2" xfId="15"/>
    <cellStyle name="20% - Accent1 2 2 5" xfId="16"/>
    <cellStyle name="20% - Accent1 2 3" xfId="17"/>
    <cellStyle name="20% - Accent1 2 3 2" xfId="18"/>
    <cellStyle name="20% - Accent1 2 3 2 2" xfId="19"/>
    <cellStyle name="20% - Accent1 2 3 3" xfId="20"/>
    <cellStyle name="20% - Accent1 2 4" xfId="21"/>
    <cellStyle name="20% - Accent1 2 4 2" xfId="22"/>
    <cellStyle name="20% - Accent1 2 4 2 2" xfId="23"/>
    <cellStyle name="20% - Accent1 2 4 3" xfId="24"/>
    <cellStyle name="20% - Accent1 2 5" xfId="25"/>
    <cellStyle name="20% - Accent1 2 5 2" xfId="26"/>
    <cellStyle name="20% - Accent1 2 6" xfId="27"/>
    <cellStyle name="20% - Accent1 2 7" xfId="1575"/>
    <cellStyle name="20% - Accent1 3" xfId="28"/>
    <cellStyle name="20% - Accent1 3 2" xfId="29"/>
    <cellStyle name="20% - Accent1 3 2 2" xfId="30"/>
    <cellStyle name="20% - Accent1 3 2 2 2" xfId="31"/>
    <cellStyle name="20% - Accent1 3 2 3" xfId="32"/>
    <cellStyle name="20% - Accent1 3 3" xfId="33"/>
    <cellStyle name="20% - Accent1 3 3 2" xfId="34"/>
    <cellStyle name="20% - Accent1 3 3 2 2" xfId="35"/>
    <cellStyle name="20% - Accent1 3 3 3" xfId="36"/>
    <cellStyle name="20% - Accent1 3 4" xfId="37"/>
    <cellStyle name="20% - Accent1 3 4 2" xfId="38"/>
    <cellStyle name="20% - Accent1 3 5" xfId="39"/>
    <cellStyle name="20% - Accent1 4" xfId="40"/>
    <cellStyle name="20% - Accent1 4 2" xfId="41"/>
    <cellStyle name="20% - Accent1 4 2 2" xfId="42"/>
    <cellStyle name="20% - Accent1 4 3" xfId="43"/>
    <cellStyle name="20% - Accent1 5" xfId="44"/>
    <cellStyle name="20% - Accent1 5 2" xfId="45"/>
    <cellStyle name="20% - Accent1 5 2 2" xfId="46"/>
    <cellStyle name="20% - Accent1 5 3" xfId="47"/>
    <cellStyle name="20% - Accent1 6" xfId="48"/>
    <cellStyle name="20% - Accent1 6 2" xfId="49"/>
    <cellStyle name="20% - Accent1 7" xfId="50"/>
    <cellStyle name="20% - Accent1 7 2" xfId="51"/>
    <cellStyle name="20% - Accent1 8" xfId="52"/>
    <cellStyle name="20% - Accent1 9" xfId="53"/>
    <cellStyle name="20% - Accent1 9 2" xfId="1545"/>
    <cellStyle name="20% - Accent2" xfId="1445" builtinId="34" customBuiltin="1"/>
    <cellStyle name="20% - Accent2 2" xfId="54"/>
    <cellStyle name="20% - Accent2 2 2" xfId="55"/>
    <cellStyle name="20% - Accent2 2 2 2" xfId="56"/>
    <cellStyle name="20% - Accent2 2 2 2 2" xfId="57"/>
    <cellStyle name="20% - Accent2 2 2 2 2 2" xfId="58"/>
    <cellStyle name="20% - Accent2 2 2 2 3" xfId="59"/>
    <cellStyle name="20% - Accent2 2 2 3" xfId="60"/>
    <cellStyle name="20% - Accent2 2 2 3 2" xfId="61"/>
    <cellStyle name="20% - Accent2 2 2 3 2 2" xfId="62"/>
    <cellStyle name="20% - Accent2 2 2 3 3" xfId="63"/>
    <cellStyle name="20% - Accent2 2 2 4" xfId="64"/>
    <cellStyle name="20% - Accent2 2 2 4 2" xfId="65"/>
    <cellStyle name="20% - Accent2 2 2 5" xfId="66"/>
    <cellStyle name="20% - Accent2 2 3" xfId="67"/>
    <cellStyle name="20% - Accent2 2 3 2" xfId="68"/>
    <cellStyle name="20% - Accent2 2 3 2 2" xfId="69"/>
    <cellStyle name="20% - Accent2 2 3 3" xfId="70"/>
    <cellStyle name="20% - Accent2 2 4" xfId="71"/>
    <cellStyle name="20% - Accent2 2 4 2" xfId="72"/>
    <cellStyle name="20% - Accent2 2 4 2 2" xfId="73"/>
    <cellStyle name="20% - Accent2 2 4 3" xfId="74"/>
    <cellStyle name="20% - Accent2 2 5" xfId="75"/>
    <cellStyle name="20% - Accent2 2 5 2" xfId="76"/>
    <cellStyle name="20% - Accent2 2 6" xfId="77"/>
    <cellStyle name="20% - Accent2 2 7" xfId="1576"/>
    <cellStyle name="20% - Accent2 3" xfId="78"/>
    <cellStyle name="20% - Accent2 3 2" xfId="79"/>
    <cellStyle name="20% - Accent2 3 2 2" xfId="80"/>
    <cellStyle name="20% - Accent2 3 2 2 2" xfId="81"/>
    <cellStyle name="20% - Accent2 3 2 3" xfId="82"/>
    <cellStyle name="20% - Accent2 3 3" xfId="83"/>
    <cellStyle name="20% - Accent2 3 3 2" xfId="84"/>
    <cellStyle name="20% - Accent2 3 3 2 2" xfId="85"/>
    <cellStyle name="20% - Accent2 3 3 3" xfId="86"/>
    <cellStyle name="20% - Accent2 3 4" xfId="87"/>
    <cellStyle name="20% - Accent2 3 4 2" xfId="88"/>
    <cellStyle name="20% - Accent2 3 5" xfId="89"/>
    <cellStyle name="20% - Accent2 4" xfId="90"/>
    <cellStyle name="20% - Accent2 4 2" xfId="91"/>
    <cellStyle name="20% - Accent2 4 2 2" xfId="92"/>
    <cellStyle name="20% - Accent2 4 3" xfId="93"/>
    <cellStyle name="20% - Accent2 5" xfId="94"/>
    <cellStyle name="20% - Accent2 5 2" xfId="95"/>
    <cellStyle name="20% - Accent2 5 2 2" xfId="96"/>
    <cellStyle name="20% - Accent2 5 3" xfId="97"/>
    <cellStyle name="20% - Accent2 6" xfId="98"/>
    <cellStyle name="20% - Accent2 6 2" xfId="99"/>
    <cellStyle name="20% - Accent2 7" xfId="100"/>
    <cellStyle name="20% - Accent2 7 2" xfId="101"/>
    <cellStyle name="20% - Accent2 8" xfId="102"/>
    <cellStyle name="20% - Accent2 9" xfId="103"/>
    <cellStyle name="20% - Accent2 9 2" xfId="1546"/>
    <cellStyle name="20% - Accent3" xfId="1449" builtinId="38" customBuiltin="1"/>
    <cellStyle name="20% - Accent3 2" xfId="104"/>
    <cellStyle name="20% - Accent3 2 2" xfId="105"/>
    <cellStyle name="20% - Accent3 2 2 2" xfId="106"/>
    <cellStyle name="20% - Accent3 2 2 2 2" xfId="107"/>
    <cellStyle name="20% - Accent3 2 2 2 2 2" xfId="108"/>
    <cellStyle name="20% - Accent3 2 2 2 3" xfId="109"/>
    <cellStyle name="20% - Accent3 2 2 3" xfId="110"/>
    <cellStyle name="20% - Accent3 2 2 3 2" xfId="111"/>
    <cellStyle name="20% - Accent3 2 2 3 2 2" xfId="112"/>
    <cellStyle name="20% - Accent3 2 2 3 3" xfId="113"/>
    <cellStyle name="20% - Accent3 2 2 4" xfId="114"/>
    <cellStyle name="20% - Accent3 2 2 4 2" xfId="115"/>
    <cellStyle name="20% - Accent3 2 2 5" xfId="116"/>
    <cellStyle name="20% - Accent3 2 3" xfId="117"/>
    <cellStyle name="20% - Accent3 2 3 2" xfId="118"/>
    <cellStyle name="20% - Accent3 2 3 2 2" xfId="119"/>
    <cellStyle name="20% - Accent3 2 3 3" xfId="120"/>
    <cellStyle name="20% - Accent3 2 4" xfId="121"/>
    <cellStyle name="20% - Accent3 2 4 2" xfId="122"/>
    <cellStyle name="20% - Accent3 2 4 2 2" xfId="123"/>
    <cellStyle name="20% - Accent3 2 4 3" xfId="124"/>
    <cellStyle name="20% - Accent3 2 5" xfId="125"/>
    <cellStyle name="20% - Accent3 2 5 2" xfId="126"/>
    <cellStyle name="20% - Accent3 2 6" xfId="127"/>
    <cellStyle name="20% - Accent3 2 7" xfId="1577"/>
    <cellStyle name="20% - Accent3 3" xfId="128"/>
    <cellStyle name="20% - Accent3 3 2" xfId="129"/>
    <cellStyle name="20% - Accent3 3 2 2" xfId="130"/>
    <cellStyle name="20% - Accent3 3 2 2 2" xfId="131"/>
    <cellStyle name="20% - Accent3 3 2 3" xfId="132"/>
    <cellStyle name="20% - Accent3 3 3" xfId="133"/>
    <cellStyle name="20% - Accent3 3 3 2" xfId="134"/>
    <cellStyle name="20% - Accent3 3 3 2 2" xfId="135"/>
    <cellStyle name="20% - Accent3 3 3 3" xfId="136"/>
    <cellStyle name="20% - Accent3 3 4" xfId="137"/>
    <cellStyle name="20% - Accent3 3 4 2" xfId="138"/>
    <cellStyle name="20% - Accent3 3 5" xfId="139"/>
    <cellStyle name="20% - Accent3 4" xfId="140"/>
    <cellStyle name="20% - Accent3 4 2" xfId="141"/>
    <cellStyle name="20% - Accent3 4 2 2" xfId="142"/>
    <cellStyle name="20% - Accent3 4 3" xfId="143"/>
    <cellStyle name="20% - Accent3 5" xfId="144"/>
    <cellStyle name="20% - Accent3 5 2" xfId="145"/>
    <cellStyle name="20% - Accent3 5 2 2" xfId="146"/>
    <cellStyle name="20% - Accent3 5 3" xfId="147"/>
    <cellStyle name="20% - Accent3 6" xfId="148"/>
    <cellStyle name="20% - Accent3 6 2" xfId="149"/>
    <cellStyle name="20% - Accent3 7" xfId="150"/>
    <cellStyle name="20% - Accent3 7 2" xfId="151"/>
    <cellStyle name="20% - Accent3 8" xfId="152"/>
    <cellStyle name="20% - Accent3 9" xfId="153"/>
    <cellStyle name="20% - Accent3 9 2" xfId="1533"/>
    <cellStyle name="20% - Accent4" xfId="1453" builtinId="42" customBuiltin="1"/>
    <cellStyle name="20% - Accent4 2" xfId="154"/>
    <cellStyle name="20% - Accent4 2 2" xfId="155"/>
    <cellStyle name="20% - Accent4 2 2 2" xfId="156"/>
    <cellStyle name="20% - Accent4 2 2 2 2" xfId="157"/>
    <cellStyle name="20% - Accent4 2 2 2 2 2" xfId="158"/>
    <cellStyle name="20% - Accent4 2 2 2 3" xfId="159"/>
    <cellStyle name="20% - Accent4 2 2 3" xfId="160"/>
    <cellStyle name="20% - Accent4 2 2 3 2" xfId="161"/>
    <cellStyle name="20% - Accent4 2 2 3 2 2" xfId="162"/>
    <cellStyle name="20% - Accent4 2 2 3 3" xfId="163"/>
    <cellStyle name="20% - Accent4 2 2 4" xfId="164"/>
    <cellStyle name="20% - Accent4 2 2 4 2" xfId="165"/>
    <cellStyle name="20% - Accent4 2 2 5" xfId="166"/>
    <cellStyle name="20% - Accent4 2 3" xfId="167"/>
    <cellStyle name="20% - Accent4 2 3 2" xfId="168"/>
    <cellStyle name="20% - Accent4 2 3 2 2" xfId="169"/>
    <cellStyle name="20% - Accent4 2 3 3" xfId="170"/>
    <cellStyle name="20% - Accent4 2 4" xfId="171"/>
    <cellStyle name="20% - Accent4 2 4 2" xfId="172"/>
    <cellStyle name="20% - Accent4 2 4 2 2" xfId="173"/>
    <cellStyle name="20% - Accent4 2 4 3" xfId="174"/>
    <cellStyle name="20% - Accent4 2 5" xfId="175"/>
    <cellStyle name="20% - Accent4 2 5 2" xfId="176"/>
    <cellStyle name="20% - Accent4 2 6" xfId="177"/>
    <cellStyle name="20% - Accent4 2 7" xfId="1578"/>
    <cellStyle name="20% - Accent4 3" xfId="178"/>
    <cellStyle name="20% - Accent4 3 2" xfId="179"/>
    <cellStyle name="20% - Accent4 3 2 2" xfId="180"/>
    <cellStyle name="20% - Accent4 3 2 2 2" xfId="181"/>
    <cellStyle name="20% - Accent4 3 2 3" xfId="182"/>
    <cellStyle name="20% - Accent4 3 3" xfId="183"/>
    <cellStyle name="20% - Accent4 3 3 2" xfId="184"/>
    <cellStyle name="20% - Accent4 3 3 2 2" xfId="185"/>
    <cellStyle name="20% - Accent4 3 3 3" xfId="186"/>
    <cellStyle name="20% - Accent4 3 4" xfId="187"/>
    <cellStyle name="20% - Accent4 3 4 2" xfId="188"/>
    <cellStyle name="20% - Accent4 3 5" xfId="189"/>
    <cellStyle name="20% - Accent4 4" xfId="190"/>
    <cellStyle name="20% - Accent4 4 2" xfId="191"/>
    <cellStyle name="20% - Accent4 4 2 2" xfId="192"/>
    <cellStyle name="20% - Accent4 4 3" xfId="193"/>
    <cellStyle name="20% - Accent4 5" xfId="194"/>
    <cellStyle name="20% - Accent4 5 2" xfId="195"/>
    <cellStyle name="20% - Accent4 5 2 2" xfId="196"/>
    <cellStyle name="20% - Accent4 5 3" xfId="197"/>
    <cellStyle name="20% - Accent4 6" xfId="198"/>
    <cellStyle name="20% - Accent4 6 2" xfId="199"/>
    <cellStyle name="20% - Accent4 7" xfId="200"/>
    <cellStyle name="20% - Accent4 7 2" xfId="201"/>
    <cellStyle name="20% - Accent4 8" xfId="202"/>
    <cellStyle name="20% - Accent4 9" xfId="203"/>
    <cellStyle name="20% - Accent4 9 2" xfId="1512"/>
    <cellStyle name="20% - Accent5" xfId="1457" builtinId="46" customBuiltin="1"/>
    <cellStyle name="20% - Accent5 2" xfId="204"/>
    <cellStyle name="20% - Accent5 2 2" xfId="205"/>
    <cellStyle name="20% - Accent5 2 2 2" xfId="206"/>
    <cellStyle name="20% - Accent5 2 2 2 2" xfId="207"/>
    <cellStyle name="20% - Accent5 2 2 2 2 2" xfId="208"/>
    <cellStyle name="20% - Accent5 2 2 2 3" xfId="209"/>
    <cellStyle name="20% - Accent5 2 2 3" xfId="210"/>
    <cellStyle name="20% - Accent5 2 2 3 2" xfId="211"/>
    <cellStyle name="20% - Accent5 2 2 3 2 2" xfId="212"/>
    <cellStyle name="20% - Accent5 2 2 3 3" xfId="213"/>
    <cellStyle name="20% - Accent5 2 2 4" xfId="214"/>
    <cellStyle name="20% - Accent5 2 2 4 2" xfId="215"/>
    <cellStyle name="20% - Accent5 2 2 5" xfId="216"/>
    <cellStyle name="20% - Accent5 2 3" xfId="217"/>
    <cellStyle name="20% - Accent5 2 3 2" xfId="218"/>
    <cellStyle name="20% - Accent5 2 3 2 2" xfId="219"/>
    <cellStyle name="20% - Accent5 2 3 3" xfId="220"/>
    <cellStyle name="20% - Accent5 2 4" xfId="221"/>
    <cellStyle name="20% - Accent5 2 4 2" xfId="222"/>
    <cellStyle name="20% - Accent5 2 4 2 2" xfId="223"/>
    <cellStyle name="20% - Accent5 2 4 3" xfId="224"/>
    <cellStyle name="20% - Accent5 2 5" xfId="225"/>
    <cellStyle name="20% - Accent5 2 5 2" xfId="226"/>
    <cellStyle name="20% - Accent5 2 6" xfId="227"/>
    <cellStyle name="20% - Accent5 2 7" xfId="1579"/>
    <cellStyle name="20% - Accent5 3" xfId="228"/>
    <cellStyle name="20% - Accent5 3 2" xfId="229"/>
    <cellStyle name="20% - Accent5 3 2 2" xfId="230"/>
    <cellStyle name="20% - Accent5 3 2 2 2" xfId="231"/>
    <cellStyle name="20% - Accent5 3 2 3" xfId="232"/>
    <cellStyle name="20% - Accent5 3 3" xfId="233"/>
    <cellStyle name="20% - Accent5 3 3 2" xfId="234"/>
    <cellStyle name="20% - Accent5 3 3 2 2" xfId="235"/>
    <cellStyle name="20% - Accent5 3 3 3" xfId="236"/>
    <cellStyle name="20% - Accent5 3 4" xfId="237"/>
    <cellStyle name="20% - Accent5 3 4 2" xfId="238"/>
    <cellStyle name="20% - Accent5 3 5" xfId="239"/>
    <cellStyle name="20% - Accent5 4" xfId="240"/>
    <cellStyle name="20% - Accent5 4 2" xfId="241"/>
    <cellStyle name="20% - Accent5 4 2 2" xfId="242"/>
    <cellStyle name="20% - Accent5 4 3" xfId="243"/>
    <cellStyle name="20% - Accent5 5" xfId="244"/>
    <cellStyle name="20% - Accent5 5 2" xfId="245"/>
    <cellStyle name="20% - Accent5 5 2 2" xfId="246"/>
    <cellStyle name="20% - Accent5 5 3" xfId="247"/>
    <cellStyle name="20% - Accent5 6" xfId="248"/>
    <cellStyle name="20% - Accent5 6 2" xfId="249"/>
    <cellStyle name="20% - Accent5 7" xfId="250"/>
    <cellStyle name="20% - Accent5 7 2" xfId="251"/>
    <cellStyle name="20% - Accent5 8" xfId="252"/>
    <cellStyle name="20% - Accent5 9" xfId="253"/>
    <cellStyle name="20% - Accent5 9 2" xfId="1469"/>
    <cellStyle name="20% - Accent6" xfId="1461" builtinId="50" customBuiltin="1"/>
    <cellStyle name="20% - Accent6 2" xfId="254"/>
    <cellStyle name="20% - Accent6 2 2" xfId="255"/>
    <cellStyle name="20% - Accent6 2 2 2" xfId="256"/>
    <cellStyle name="20% - Accent6 2 2 2 2" xfId="257"/>
    <cellStyle name="20% - Accent6 2 2 2 2 2" xfId="258"/>
    <cellStyle name="20% - Accent6 2 2 2 3" xfId="259"/>
    <cellStyle name="20% - Accent6 2 2 3" xfId="260"/>
    <cellStyle name="20% - Accent6 2 2 3 2" xfId="261"/>
    <cellStyle name="20% - Accent6 2 2 3 2 2" xfId="262"/>
    <cellStyle name="20% - Accent6 2 2 3 3" xfId="263"/>
    <cellStyle name="20% - Accent6 2 2 4" xfId="264"/>
    <cellStyle name="20% - Accent6 2 2 4 2" xfId="265"/>
    <cellStyle name="20% - Accent6 2 2 5" xfId="266"/>
    <cellStyle name="20% - Accent6 2 3" xfId="267"/>
    <cellStyle name="20% - Accent6 2 3 2" xfId="268"/>
    <cellStyle name="20% - Accent6 2 3 2 2" xfId="269"/>
    <cellStyle name="20% - Accent6 2 3 3" xfId="270"/>
    <cellStyle name="20% - Accent6 2 4" xfId="271"/>
    <cellStyle name="20% - Accent6 2 4 2" xfId="272"/>
    <cellStyle name="20% - Accent6 2 4 2 2" xfId="273"/>
    <cellStyle name="20% - Accent6 2 4 3" xfId="274"/>
    <cellStyle name="20% - Accent6 2 5" xfId="275"/>
    <cellStyle name="20% - Accent6 2 5 2" xfId="276"/>
    <cellStyle name="20% - Accent6 2 6" xfId="277"/>
    <cellStyle name="20% - Accent6 2 7" xfId="1478"/>
    <cellStyle name="20% - Accent6 2 8" xfId="1580"/>
    <cellStyle name="20% - Accent6 3" xfId="278"/>
    <cellStyle name="20% - Accent6 3 2" xfId="279"/>
    <cellStyle name="20% - Accent6 3 2 2" xfId="280"/>
    <cellStyle name="20% - Accent6 3 2 2 2" xfId="281"/>
    <cellStyle name="20% - Accent6 3 2 3" xfId="282"/>
    <cellStyle name="20% - Accent6 3 3" xfId="283"/>
    <cellStyle name="20% - Accent6 3 3 2" xfId="284"/>
    <cellStyle name="20% - Accent6 3 3 2 2" xfId="285"/>
    <cellStyle name="20% - Accent6 3 3 3" xfId="286"/>
    <cellStyle name="20% - Accent6 3 4" xfId="287"/>
    <cellStyle name="20% - Accent6 3 4 2" xfId="288"/>
    <cellStyle name="20% - Accent6 3 5" xfId="289"/>
    <cellStyle name="20% - Accent6 4" xfId="290"/>
    <cellStyle name="20% - Accent6 4 2" xfId="291"/>
    <cellStyle name="20% - Accent6 4 2 2" xfId="292"/>
    <cellStyle name="20% - Accent6 4 3" xfId="293"/>
    <cellStyle name="20% - Accent6 5" xfId="294"/>
    <cellStyle name="20% - Accent6 5 2" xfId="295"/>
    <cellStyle name="20% - Accent6 5 2 2" xfId="296"/>
    <cellStyle name="20% - Accent6 5 3" xfId="297"/>
    <cellStyle name="20% - Accent6 6" xfId="298"/>
    <cellStyle name="20% - Accent6 6 2" xfId="299"/>
    <cellStyle name="20% - Accent6 7" xfId="300"/>
    <cellStyle name="20% - Accent6 7 2" xfId="301"/>
    <cellStyle name="20% - Accent6 8" xfId="302"/>
    <cellStyle name="20% - Accent6 9" xfId="303"/>
    <cellStyle name="20% - Accent6 9 2" xfId="1470"/>
    <cellStyle name="40% - Accent1" xfId="1442" builtinId="31" customBuiltin="1"/>
    <cellStyle name="40% - Accent1 2" xfId="304"/>
    <cellStyle name="40% - Accent1 2 2" xfId="305"/>
    <cellStyle name="40% - Accent1 2 2 2" xfId="306"/>
    <cellStyle name="40% - Accent1 2 2 2 2" xfId="307"/>
    <cellStyle name="40% - Accent1 2 2 2 2 2" xfId="308"/>
    <cellStyle name="40% - Accent1 2 2 2 3" xfId="309"/>
    <cellStyle name="40% - Accent1 2 2 3" xfId="310"/>
    <cellStyle name="40% - Accent1 2 2 3 2" xfId="311"/>
    <cellStyle name="40% - Accent1 2 2 3 2 2" xfId="312"/>
    <cellStyle name="40% - Accent1 2 2 3 3" xfId="313"/>
    <cellStyle name="40% - Accent1 2 2 4" xfId="314"/>
    <cellStyle name="40% - Accent1 2 2 4 2" xfId="315"/>
    <cellStyle name="40% - Accent1 2 2 5" xfId="316"/>
    <cellStyle name="40% - Accent1 2 3" xfId="317"/>
    <cellStyle name="40% - Accent1 2 3 2" xfId="318"/>
    <cellStyle name="40% - Accent1 2 3 2 2" xfId="319"/>
    <cellStyle name="40% - Accent1 2 3 3" xfId="320"/>
    <cellStyle name="40% - Accent1 2 4" xfId="321"/>
    <cellStyle name="40% - Accent1 2 4 2" xfId="322"/>
    <cellStyle name="40% - Accent1 2 4 2 2" xfId="323"/>
    <cellStyle name="40% - Accent1 2 4 3" xfId="324"/>
    <cellStyle name="40% - Accent1 2 5" xfId="325"/>
    <cellStyle name="40% - Accent1 2 5 2" xfId="326"/>
    <cellStyle name="40% - Accent1 2 6" xfId="327"/>
    <cellStyle name="40% - Accent1 2 7" xfId="1581"/>
    <cellStyle name="40% - Accent1 3" xfId="328"/>
    <cellStyle name="40% - Accent1 3 2" xfId="329"/>
    <cellStyle name="40% - Accent1 3 2 2" xfId="330"/>
    <cellStyle name="40% - Accent1 3 2 2 2" xfId="331"/>
    <cellStyle name="40% - Accent1 3 2 3" xfId="332"/>
    <cellStyle name="40% - Accent1 3 3" xfId="333"/>
    <cellStyle name="40% - Accent1 3 3 2" xfId="334"/>
    <cellStyle name="40% - Accent1 3 3 2 2" xfId="335"/>
    <cellStyle name="40% - Accent1 3 3 3" xfId="336"/>
    <cellStyle name="40% - Accent1 3 4" xfId="337"/>
    <cellStyle name="40% - Accent1 3 4 2" xfId="338"/>
    <cellStyle name="40% - Accent1 3 5" xfId="339"/>
    <cellStyle name="40% - Accent1 4" xfId="340"/>
    <cellStyle name="40% - Accent1 4 2" xfId="341"/>
    <cellStyle name="40% - Accent1 4 2 2" xfId="342"/>
    <cellStyle name="40% - Accent1 4 3" xfId="343"/>
    <cellStyle name="40% - Accent1 5" xfId="344"/>
    <cellStyle name="40% - Accent1 5 2" xfId="345"/>
    <cellStyle name="40% - Accent1 5 2 2" xfId="346"/>
    <cellStyle name="40% - Accent1 5 3" xfId="347"/>
    <cellStyle name="40% - Accent1 6" xfId="348"/>
    <cellStyle name="40% - Accent1 6 2" xfId="349"/>
    <cellStyle name="40% - Accent1 7" xfId="350"/>
    <cellStyle name="40% - Accent1 7 2" xfId="351"/>
    <cellStyle name="40% - Accent1 8" xfId="352"/>
    <cellStyle name="40% - Accent1 9" xfId="353"/>
    <cellStyle name="40% - Accent1 9 2" xfId="1498"/>
    <cellStyle name="40% - Accent2" xfId="1446" builtinId="35" customBuiltin="1"/>
    <cellStyle name="40% - Accent2 2" xfId="354"/>
    <cellStyle name="40% - Accent2 2 2" xfId="355"/>
    <cellStyle name="40% - Accent2 2 2 2" xfId="356"/>
    <cellStyle name="40% - Accent2 2 2 2 2" xfId="357"/>
    <cellStyle name="40% - Accent2 2 2 2 2 2" xfId="358"/>
    <cellStyle name="40% - Accent2 2 2 2 3" xfId="359"/>
    <cellStyle name="40% - Accent2 2 2 3" xfId="360"/>
    <cellStyle name="40% - Accent2 2 2 3 2" xfId="361"/>
    <cellStyle name="40% - Accent2 2 2 3 2 2" xfId="362"/>
    <cellStyle name="40% - Accent2 2 2 3 3" xfId="363"/>
    <cellStyle name="40% - Accent2 2 2 4" xfId="364"/>
    <cellStyle name="40% - Accent2 2 2 4 2" xfId="365"/>
    <cellStyle name="40% - Accent2 2 2 5" xfId="366"/>
    <cellStyle name="40% - Accent2 2 3" xfId="367"/>
    <cellStyle name="40% - Accent2 2 3 2" xfId="368"/>
    <cellStyle name="40% - Accent2 2 3 2 2" xfId="369"/>
    <cellStyle name="40% - Accent2 2 3 3" xfId="370"/>
    <cellStyle name="40% - Accent2 2 4" xfId="371"/>
    <cellStyle name="40% - Accent2 2 4 2" xfId="372"/>
    <cellStyle name="40% - Accent2 2 4 2 2" xfId="373"/>
    <cellStyle name="40% - Accent2 2 4 3" xfId="374"/>
    <cellStyle name="40% - Accent2 2 5" xfId="375"/>
    <cellStyle name="40% - Accent2 2 5 2" xfId="376"/>
    <cellStyle name="40% - Accent2 2 6" xfId="377"/>
    <cellStyle name="40% - Accent2 2 7" xfId="1582"/>
    <cellStyle name="40% - Accent2 3" xfId="378"/>
    <cellStyle name="40% - Accent2 3 2" xfId="379"/>
    <cellStyle name="40% - Accent2 3 2 2" xfId="380"/>
    <cellStyle name="40% - Accent2 3 2 2 2" xfId="381"/>
    <cellStyle name="40% - Accent2 3 2 3" xfId="382"/>
    <cellStyle name="40% - Accent2 3 3" xfId="383"/>
    <cellStyle name="40% - Accent2 3 3 2" xfId="384"/>
    <cellStyle name="40% - Accent2 3 3 2 2" xfId="385"/>
    <cellStyle name="40% - Accent2 3 3 3" xfId="386"/>
    <cellStyle name="40% - Accent2 3 4" xfId="387"/>
    <cellStyle name="40% - Accent2 3 4 2" xfId="388"/>
    <cellStyle name="40% - Accent2 3 5" xfId="389"/>
    <cellStyle name="40% - Accent2 4" xfId="390"/>
    <cellStyle name="40% - Accent2 4 2" xfId="391"/>
    <cellStyle name="40% - Accent2 4 2 2" xfId="392"/>
    <cellStyle name="40% - Accent2 4 3" xfId="393"/>
    <cellStyle name="40% - Accent2 5" xfId="394"/>
    <cellStyle name="40% - Accent2 5 2" xfId="395"/>
    <cellStyle name="40% - Accent2 5 2 2" xfId="396"/>
    <cellStyle name="40% - Accent2 5 3" xfId="397"/>
    <cellStyle name="40% - Accent2 6" xfId="398"/>
    <cellStyle name="40% - Accent2 6 2" xfId="399"/>
    <cellStyle name="40% - Accent2 7" xfId="400"/>
    <cellStyle name="40% - Accent2 7 2" xfId="401"/>
    <cellStyle name="40% - Accent2 8" xfId="402"/>
    <cellStyle name="40% - Accent2 9" xfId="403"/>
    <cellStyle name="40% - Accent2 9 2" xfId="1489"/>
    <cellStyle name="40% - Accent3" xfId="1450" builtinId="39" customBuiltin="1"/>
    <cellStyle name="40% - Accent3 2" xfId="404"/>
    <cellStyle name="40% - Accent3 2 2" xfId="405"/>
    <cellStyle name="40% - Accent3 2 2 2" xfId="406"/>
    <cellStyle name="40% - Accent3 2 2 2 2" xfId="407"/>
    <cellStyle name="40% - Accent3 2 2 2 2 2" xfId="408"/>
    <cellStyle name="40% - Accent3 2 2 2 3" xfId="409"/>
    <cellStyle name="40% - Accent3 2 2 3" xfId="410"/>
    <cellStyle name="40% - Accent3 2 2 3 2" xfId="411"/>
    <cellStyle name="40% - Accent3 2 2 3 2 2" xfId="412"/>
    <cellStyle name="40% - Accent3 2 2 3 3" xfId="413"/>
    <cellStyle name="40% - Accent3 2 2 4" xfId="414"/>
    <cellStyle name="40% - Accent3 2 2 4 2" xfId="415"/>
    <cellStyle name="40% - Accent3 2 2 5" xfId="416"/>
    <cellStyle name="40% - Accent3 2 3" xfId="417"/>
    <cellStyle name="40% - Accent3 2 3 2" xfId="418"/>
    <cellStyle name="40% - Accent3 2 3 2 2" xfId="419"/>
    <cellStyle name="40% - Accent3 2 3 3" xfId="420"/>
    <cellStyle name="40% - Accent3 2 4" xfId="421"/>
    <cellStyle name="40% - Accent3 2 4 2" xfId="422"/>
    <cellStyle name="40% - Accent3 2 4 2 2" xfId="423"/>
    <cellStyle name="40% - Accent3 2 4 3" xfId="424"/>
    <cellStyle name="40% - Accent3 2 5" xfId="425"/>
    <cellStyle name="40% - Accent3 2 5 2" xfId="426"/>
    <cellStyle name="40% - Accent3 2 6" xfId="427"/>
    <cellStyle name="40% - Accent3 2 7" xfId="1583"/>
    <cellStyle name="40% - Accent3 3" xfId="428"/>
    <cellStyle name="40% - Accent3 3 2" xfId="429"/>
    <cellStyle name="40% - Accent3 3 2 2" xfId="430"/>
    <cellStyle name="40% - Accent3 3 2 2 2" xfId="431"/>
    <cellStyle name="40% - Accent3 3 2 3" xfId="432"/>
    <cellStyle name="40% - Accent3 3 3" xfId="433"/>
    <cellStyle name="40% - Accent3 3 3 2" xfId="434"/>
    <cellStyle name="40% - Accent3 3 3 2 2" xfId="435"/>
    <cellStyle name="40% - Accent3 3 3 3" xfId="436"/>
    <cellStyle name="40% - Accent3 3 4" xfId="437"/>
    <cellStyle name="40% - Accent3 3 4 2" xfId="438"/>
    <cellStyle name="40% - Accent3 3 5" xfId="439"/>
    <cellStyle name="40% - Accent3 4" xfId="440"/>
    <cellStyle name="40% - Accent3 4 2" xfId="441"/>
    <cellStyle name="40% - Accent3 4 2 2" xfId="442"/>
    <cellStyle name="40% - Accent3 4 3" xfId="443"/>
    <cellStyle name="40% - Accent3 5" xfId="444"/>
    <cellStyle name="40% - Accent3 5 2" xfId="445"/>
    <cellStyle name="40% - Accent3 5 2 2" xfId="446"/>
    <cellStyle name="40% - Accent3 5 3" xfId="447"/>
    <cellStyle name="40% - Accent3 6" xfId="448"/>
    <cellStyle name="40% - Accent3 6 2" xfId="449"/>
    <cellStyle name="40% - Accent3 7" xfId="450"/>
    <cellStyle name="40% - Accent3 7 2" xfId="451"/>
    <cellStyle name="40% - Accent3 8" xfId="452"/>
    <cellStyle name="40% - Accent3 9" xfId="453"/>
    <cellStyle name="40% - Accent3 9 2" xfId="1487"/>
    <cellStyle name="40% - Accent4" xfId="1454" builtinId="43" customBuiltin="1"/>
    <cellStyle name="40% - Accent4 2" xfId="454"/>
    <cellStyle name="40% - Accent4 2 2" xfId="455"/>
    <cellStyle name="40% - Accent4 2 2 2" xfId="456"/>
    <cellStyle name="40% - Accent4 2 2 2 2" xfId="457"/>
    <cellStyle name="40% - Accent4 2 2 2 2 2" xfId="458"/>
    <cellStyle name="40% - Accent4 2 2 2 3" xfId="459"/>
    <cellStyle name="40% - Accent4 2 2 3" xfId="460"/>
    <cellStyle name="40% - Accent4 2 2 3 2" xfId="461"/>
    <cellStyle name="40% - Accent4 2 2 3 2 2" xfId="462"/>
    <cellStyle name="40% - Accent4 2 2 3 3" xfId="463"/>
    <cellStyle name="40% - Accent4 2 2 4" xfId="464"/>
    <cellStyle name="40% - Accent4 2 2 4 2" xfId="465"/>
    <cellStyle name="40% - Accent4 2 2 5" xfId="466"/>
    <cellStyle name="40% - Accent4 2 3" xfId="467"/>
    <cellStyle name="40% - Accent4 2 3 2" xfId="468"/>
    <cellStyle name="40% - Accent4 2 3 2 2" xfId="469"/>
    <cellStyle name="40% - Accent4 2 3 3" xfId="470"/>
    <cellStyle name="40% - Accent4 2 4" xfId="471"/>
    <cellStyle name="40% - Accent4 2 4 2" xfId="472"/>
    <cellStyle name="40% - Accent4 2 4 2 2" xfId="473"/>
    <cellStyle name="40% - Accent4 2 4 3" xfId="474"/>
    <cellStyle name="40% - Accent4 2 5" xfId="475"/>
    <cellStyle name="40% - Accent4 2 5 2" xfId="476"/>
    <cellStyle name="40% - Accent4 2 6" xfId="477"/>
    <cellStyle name="40% - Accent4 2 7" xfId="1584"/>
    <cellStyle name="40% - Accent4 3" xfId="478"/>
    <cellStyle name="40% - Accent4 3 2" xfId="479"/>
    <cellStyle name="40% - Accent4 3 2 2" xfId="480"/>
    <cellStyle name="40% - Accent4 3 2 2 2" xfId="481"/>
    <cellStyle name="40% - Accent4 3 2 3" xfId="482"/>
    <cellStyle name="40% - Accent4 3 3" xfId="483"/>
    <cellStyle name="40% - Accent4 3 3 2" xfId="484"/>
    <cellStyle name="40% - Accent4 3 3 2 2" xfId="485"/>
    <cellStyle name="40% - Accent4 3 3 3" xfId="486"/>
    <cellStyle name="40% - Accent4 3 4" xfId="487"/>
    <cellStyle name="40% - Accent4 3 4 2" xfId="488"/>
    <cellStyle name="40% - Accent4 3 5" xfId="489"/>
    <cellStyle name="40% - Accent4 4" xfId="490"/>
    <cellStyle name="40% - Accent4 4 2" xfId="491"/>
    <cellStyle name="40% - Accent4 4 2 2" xfId="492"/>
    <cellStyle name="40% - Accent4 4 3" xfId="493"/>
    <cellStyle name="40% - Accent4 5" xfId="494"/>
    <cellStyle name="40% - Accent4 5 2" xfId="495"/>
    <cellStyle name="40% - Accent4 5 2 2" xfId="496"/>
    <cellStyle name="40% - Accent4 5 3" xfId="497"/>
    <cellStyle name="40% - Accent4 6" xfId="498"/>
    <cellStyle name="40% - Accent4 6 2" xfId="499"/>
    <cellStyle name="40% - Accent4 7" xfId="500"/>
    <cellStyle name="40% - Accent4 7 2" xfId="501"/>
    <cellStyle name="40% - Accent4 8" xfId="502"/>
    <cellStyle name="40% - Accent4 9" xfId="503"/>
    <cellStyle name="40% - Accent4 9 2" xfId="1565"/>
    <cellStyle name="40% - Accent5" xfId="1458" builtinId="47" customBuiltin="1"/>
    <cellStyle name="40% - Accent5 2" xfId="504"/>
    <cellStyle name="40% - Accent5 2 2" xfId="505"/>
    <cellStyle name="40% - Accent5 2 2 2" xfId="506"/>
    <cellStyle name="40% - Accent5 2 2 2 2" xfId="507"/>
    <cellStyle name="40% - Accent5 2 2 2 2 2" xfId="508"/>
    <cellStyle name="40% - Accent5 2 2 2 3" xfId="509"/>
    <cellStyle name="40% - Accent5 2 2 3" xfId="510"/>
    <cellStyle name="40% - Accent5 2 2 3 2" xfId="511"/>
    <cellStyle name="40% - Accent5 2 2 3 2 2" xfId="512"/>
    <cellStyle name="40% - Accent5 2 2 3 3" xfId="513"/>
    <cellStyle name="40% - Accent5 2 2 4" xfId="514"/>
    <cellStyle name="40% - Accent5 2 2 4 2" xfId="515"/>
    <cellStyle name="40% - Accent5 2 2 5" xfId="516"/>
    <cellStyle name="40% - Accent5 2 3" xfId="517"/>
    <cellStyle name="40% - Accent5 2 3 2" xfId="518"/>
    <cellStyle name="40% - Accent5 2 3 2 2" xfId="519"/>
    <cellStyle name="40% - Accent5 2 3 3" xfId="520"/>
    <cellStyle name="40% - Accent5 2 4" xfId="521"/>
    <cellStyle name="40% - Accent5 2 4 2" xfId="522"/>
    <cellStyle name="40% - Accent5 2 4 2 2" xfId="523"/>
    <cellStyle name="40% - Accent5 2 4 3" xfId="524"/>
    <cellStyle name="40% - Accent5 2 5" xfId="525"/>
    <cellStyle name="40% - Accent5 2 5 2" xfId="526"/>
    <cellStyle name="40% - Accent5 2 6" xfId="527"/>
    <cellStyle name="40% - Accent5 2 7" xfId="1585"/>
    <cellStyle name="40% - Accent5 3" xfId="528"/>
    <cellStyle name="40% - Accent5 3 2" xfId="529"/>
    <cellStyle name="40% - Accent5 3 2 2" xfId="530"/>
    <cellStyle name="40% - Accent5 3 2 2 2" xfId="531"/>
    <cellStyle name="40% - Accent5 3 2 3" xfId="532"/>
    <cellStyle name="40% - Accent5 3 3" xfId="533"/>
    <cellStyle name="40% - Accent5 3 3 2" xfId="534"/>
    <cellStyle name="40% - Accent5 3 3 2 2" xfId="535"/>
    <cellStyle name="40% - Accent5 3 3 3" xfId="536"/>
    <cellStyle name="40% - Accent5 3 4" xfId="537"/>
    <cellStyle name="40% - Accent5 3 4 2" xfId="538"/>
    <cellStyle name="40% - Accent5 3 5" xfId="539"/>
    <cellStyle name="40% - Accent5 4" xfId="540"/>
    <cellStyle name="40% - Accent5 4 2" xfId="541"/>
    <cellStyle name="40% - Accent5 4 2 2" xfId="542"/>
    <cellStyle name="40% - Accent5 4 3" xfId="543"/>
    <cellStyle name="40% - Accent5 5" xfId="544"/>
    <cellStyle name="40% - Accent5 5 2" xfId="545"/>
    <cellStyle name="40% - Accent5 5 2 2" xfId="546"/>
    <cellStyle name="40% - Accent5 5 3" xfId="547"/>
    <cellStyle name="40% - Accent5 6" xfId="548"/>
    <cellStyle name="40% - Accent5 6 2" xfId="549"/>
    <cellStyle name="40% - Accent5 7" xfId="550"/>
    <cellStyle name="40% - Accent5 7 2" xfId="551"/>
    <cellStyle name="40% - Accent5 8" xfId="552"/>
    <cellStyle name="40% - Accent5 9" xfId="553"/>
    <cellStyle name="40% - Accent5 9 2" xfId="1483"/>
    <cellStyle name="40% - Accent6" xfId="1462" builtinId="51" customBuiltin="1"/>
    <cellStyle name="40% - Accent6 2" xfId="554"/>
    <cellStyle name="40% - Accent6 2 2" xfId="555"/>
    <cellStyle name="40% - Accent6 2 2 2" xfId="556"/>
    <cellStyle name="40% - Accent6 2 2 2 2" xfId="557"/>
    <cellStyle name="40% - Accent6 2 2 2 2 2" xfId="558"/>
    <cellStyle name="40% - Accent6 2 2 2 3" xfId="559"/>
    <cellStyle name="40% - Accent6 2 2 3" xfId="560"/>
    <cellStyle name="40% - Accent6 2 2 3 2" xfId="561"/>
    <cellStyle name="40% - Accent6 2 2 3 2 2" xfId="562"/>
    <cellStyle name="40% - Accent6 2 2 3 3" xfId="563"/>
    <cellStyle name="40% - Accent6 2 2 4" xfId="564"/>
    <cellStyle name="40% - Accent6 2 2 4 2" xfId="565"/>
    <cellStyle name="40% - Accent6 2 2 5" xfId="566"/>
    <cellStyle name="40% - Accent6 2 3" xfId="567"/>
    <cellStyle name="40% - Accent6 2 3 2" xfId="568"/>
    <cellStyle name="40% - Accent6 2 3 2 2" xfId="569"/>
    <cellStyle name="40% - Accent6 2 3 3" xfId="570"/>
    <cellStyle name="40% - Accent6 2 4" xfId="571"/>
    <cellStyle name="40% - Accent6 2 4 2" xfId="572"/>
    <cellStyle name="40% - Accent6 2 4 2 2" xfId="573"/>
    <cellStyle name="40% - Accent6 2 4 3" xfId="574"/>
    <cellStyle name="40% - Accent6 2 5" xfId="575"/>
    <cellStyle name="40% - Accent6 2 5 2" xfId="576"/>
    <cellStyle name="40% - Accent6 2 6" xfId="577"/>
    <cellStyle name="40% - Accent6 2 7" xfId="1586"/>
    <cellStyle name="40% - Accent6 3" xfId="578"/>
    <cellStyle name="40% - Accent6 3 2" xfId="579"/>
    <cellStyle name="40% - Accent6 3 2 2" xfId="580"/>
    <cellStyle name="40% - Accent6 3 2 2 2" xfId="581"/>
    <cellStyle name="40% - Accent6 3 2 3" xfId="582"/>
    <cellStyle name="40% - Accent6 3 3" xfId="583"/>
    <cellStyle name="40% - Accent6 3 3 2" xfId="584"/>
    <cellStyle name="40% - Accent6 3 3 2 2" xfId="585"/>
    <cellStyle name="40% - Accent6 3 3 3" xfId="586"/>
    <cellStyle name="40% - Accent6 3 4" xfId="587"/>
    <cellStyle name="40% - Accent6 3 4 2" xfId="588"/>
    <cellStyle name="40% - Accent6 3 5" xfId="589"/>
    <cellStyle name="40% - Accent6 4" xfId="590"/>
    <cellStyle name="40% - Accent6 4 2" xfId="591"/>
    <cellStyle name="40% - Accent6 4 2 2" xfId="592"/>
    <cellStyle name="40% - Accent6 4 3" xfId="593"/>
    <cellStyle name="40% - Accent6 5" xfId="594"/>
    <cellStyle name="40% - Accent6 5 2" xfId="595"/>
    <cellStyle name="40% - Accent6 5 2 2" xfId="596"/>
    <cellStyle name="40% - Accent6 5 3" xfId="597"/>
    <cellStyle name="40% - Accent6 6" xfId="598"/>
    <cellStyle name="40% - Accent6 6 2" xfId="599"/>
    <cellStyle name="40% - Accent6 7" xfId="600"/>
    <cellStyle name="40% - Accent6 7 2" xfId="601"/>
    <cellStyle name="40% - Accent6 8" xfId="602"/>
    <cellStyle name="40% - Accent6 9" xfId="603"/>
    <cellStyle name="40% - Accent6 9 2" xfId="1549"/>
    <cellStyle name="60% - Accent1" xfId="1443" builtinId="32" customBuiltin="1"/>
    <cellStyle name="60% - Accent1 2" xfId="1523"/>
    <cellStyle name="60% - Accent1 2 2" xfId="1587"/>
    <cellStyle name="60% - Accent1 3" xfId="1516"/>
    <cellStyle name="60% - Accent2" xfId="1447" builtinId="36" customBuiltin="1"/>
    <cellStyle name="60% - Accent2 2" xfId="1535"/>
    <cellStyle name="60% - Accent2 2 2" xfId="1588"/>
    <cellStyle name="60% - Accent2 3" xfId="1525"/>
    <cellStyle name="60% - Accent3" xfId="1451" builtinId="40" customBuiltin="1"/>
    <cellStyle name="60% - Accent3 2" xfId="1517"/>
    <cellStyle name="60% - Accent3 2 2" xfId="1589"/>
    <cellStyle name="60% - Accent3 3" xfId="1560"/>
    <cellStyle name="60% - Accent4" xfId="1455" builtinId="44" customBuiltin="1"/>
    <cellStyle name="60% - Accent4 2" xfId="1528"/>
    <cellStyle name="60% - Accent4 2 2" xfId="1590"/>
    <cellStyle name="60% - Accent4 3" xfId="1561"/>
    <cellStyle name="60% - Accent5" xfId="1459" builtinId="48" customBuiltin="1"/>
    <cellStyle name="60% - Accent5 2" xfId="1537"/>
    <cellStyle name="60% - Accent5 2 2" xfId="1591"/>
    <cellStyle name="60% - Accent5 3" xfId="1485"/>
    <cellStyle name="60% - Accent6" xfId="1463" builtinId="52" customBuiltin="1"/>
    <cellStyle name="60% - Accent6 2" xfId="1504"/>
    <cellStyle name="60% - Accent6 2 2" xfId="1592"/>
    <cellStyle name="60% - Accent6 3" xfId="1524"/>
    <cellStyle name="Accent1" xfId="1440" builtinId="29" customBuiltin="1"/>
    <cellStyle name="Accent1 2" xfId="1526"/>
    <cellStyle name="Accent1 2 2" xfId="1593"/>
    <cellStyle name="Accent1 3" xfId="1527"/>
    <cellStyle name="Accent2" xfId="1444" builtinId="33" customBuiltin="1"/>
    <cellStyle name="Accent2 2" xfId="1496"/>
    <cellStyle name="Accent2 2 2" xfId="1594"/>
    <cellStyle name="Accent2 3" xfId="1562"/>
    <cellStyle name="Accent3" xfId="1448" builtinId="37" customBuiltin="1"/>
    <cellStyle name="Accent3 2" xfId="1555"/>
    <cellStyle name="Accent3 2 2" xfId="1595"/>
    <cellStyle name="Accent3 3" xfId="1500"/>
    <cellStyle name="Accent4" xfId="1452" builtinId="41" customBuiltin="1"/>
    <cellStyle name="Accent4 2" xfId="1547"/>
    <cellStyle name="Accent4 2 2" xfId="1596"/>
    <cellStyle name="Accent4 3" xfId="1481"/>
    <cellStyle name="Accent5" xfId="1456" builtinId="45" customBuiltin="1"/>
    <cellStyle name="Accent5 2" xfId="1554"/>
    <cellStyle name="Accent5 2 2" xfId="1597"/>
    <cellStyle name="Accent5 3" xfId="1505"/>
    <cellStyle name="Accent6" xfId="1460" builtinId="49" customBuiltin="1"/>
    <cellStyle name="Accent6 2" xfId="1480"/>
    <cellStyle name="Accent6 2 2" xfId="1598"/>
    <cellStyle name="Accent6 3" xfId="1507"/>
    <cellStyle name="arial mt" xfId="1599"/>
    <cellStyle name="Bad" xfId="1430" builtinId="27" customBuiltin="1"/>
    <cellStyle name="Bad 2" xfId="1551"/>
    <cellStyle name="Bad 2 2" xfId="1600"/>
    <cellStyle name="Bad 3" xfId="1563"/>
    <cellStyle name="Bottom bold border" xfId="1601"/>
    <cellStyle name="Bottom single border" xfId="1602"/>
    <cellStyle name="Calculation" xfId="1434" builtinId="22" customBuiltin="1"/>
    <cellStyle name="Calculation 2" xfId="1482"/>
    <cellStyle name="Calculation 2 2" xfId="1603"/>
    <cellStyle name="Calculation 3" xfId="1529"/>
    <cellStyle name="Check Cell" xfId="1436" builtinId="23" customBuiltin="1"/>
    <cellStyle name="Check Cell 2" xfId="1466"/>
    <cellStyle name="Check Cell 2 2" xfId="1604"/>
    <cellStyle name="Check Cell 3" xfId="1488"/>
    <cellStyle name="Comma" xfId="1" builtinId="3"/>
    <cellStyle name="Comma 10" xfId="604"/>
    <cellStyle name="Comma 10 2" xfId="605"/>
    <cellStyle name="Comma 11" xfId="606"/>
    <cellStyle name="Comma 11 2" xfId="607"/>
    <cellStyle name="Comma 11 2 2" xfId="608"/>
    <cellStyle name="Comma 12" xfId="609"/>
    <cellStyle name="Comma 12 2" xfId="610"/>
    <cellStyle name="Comma 12 3" xfId="611"/>
    <cellStyle name="Comma 12 3 2" xfId="612"/>
    <cellStyle name="Comma 12 4" xfId="613"/>
    <cellStyle name="Comma 13" xfId="614"/>
    <cellStyle name="Comma 13 2" xfId="615"/>
    <cellStyle name="Comma 14" xfId="616"/>
    <cellStyle name="Comma 14 2" xfId="617"/>
    <cellStyle name="Comma 15" xfId="618"/>
    <cellStyle name="Comma 15 2" xfId="619"/>
    <cellStyle name="Comma 2" xfId="620"/>
    <cellStyle name="Comma 2 2" xfId="621"/>
    <cellStyle name="Comma 2 2 2" xfId="622"/>
    <cellStyle name="Comma 2 2 2 2" xfId="623"/>
    <cellStyle name="Comma 2 2 2 2 2" xfId="624"/>
    <cellStyle name="Comma 2 2 2 2 2 2" xfId="625"/>
    <cellStyle name="Comma 2 2 2 2 3" xfId="626"/>
    <cellStyle name="Comma 2 2 2 3" xfId="627"/>
    <cellStyle name="Comma 2 2 2 4" xfId="628"/>
    <cellStyle name="Comma 2 2 2 4 2" xfId="629"/>
    <cellStyle name="Comma 2 2 2 5" xfId="630"/>
    <cellStyle name="Comma 2 2 3" xfId="631"/>
    <cellStyle name="Comma 2 2 4" xfId="632"/>
    <cellStyle name="Comma 2 2 4 2" xfId="633"/>
    <cellStyle name="Comma 2 2 4 2 2" xfId="634"/>
    <cellStyle name="Comma 2 2 4 3" xfId="635"/>
    <cellStyle name="Comma 2 2 5" xfId="636"/>
    <cellStyle name="Comma 2 2 5 2" xfId="637"/>
    <cellStyle name="Comma 2 2 5 2 2" xfId="638"/>
    <cellStyle name="Comma 2 2 5 3" xfId="639"/>
    <cellStyle name="Comma 2 2 6" xfId="640"/>
    <cellStyle name="Comma 2 2 6 2" xfId="641"/>
    <cellStyle name="Comma 2 2 7" xfId="642"/>
    <cellStyle name="Comma 2 2 8" xfId="1473"/>
    <cellStyle name="Comma 2 3" xfId="643"/>
    <cellStyle name="Comma 2 3 2" xfId="644"/>
    <cellStyle name="Comma 2 3 3" xfId="1477"/>
    <cellStyle name="Comma 2 3 4" xfId="1606"/>
    <cellStyle name="Comma 2 4" xfId="645"/>
    <cellStyle name="Comma 2 4 2" xfId="1540"/>
    <cellStyle name="Comma 2 4 3" xfId="1607"/>
    <cellStyle name="Comma 2 5" xfId="646"/>
    <cellStyle name="Comma 2 5 2" xfId="647"/>
    <cellStyle name="Comma 2 5 2 2" xfId="648"/>
    <cellStyle name="Comma 2 5 3" xfId="649"/>
    <cellStyle name="Comma 2 5 4" xfId="1541"/>
    <cellStyle name="Comma 2 6" xfId="650"/>
    <cellStyle name="Comma 2 7" xfId="1605"/>
    <cellStyle name="Comma 2_FWBgen2010val" xfId="1608"/>
    <cellStyle name="Comma 3" xfId="651"/>
    <cellStyle name="Comma 3 2" xfId="652"/>
    <cellStyle name="Comma 3 2 2" xfId="1490"/>
    <cellStyle name="Comma 3 2 2 2" xfId="1611"/>
    <cellStyle name="Comma 3 2 3" xfId="1610"/>
    <cellStyle name="Comma 3 3" xfId="653"/>
    <cellStyle name="Comma 3 3 2" xfId="654"/>
    <cellStyle name="Comma 3 3 2 2" xfId="1572"/>
    <cellStyle name="Comma 3 3 2 3" xfId="1542"/>
    <cellStyle name="Comma 3 3 3" xfId="1566"/>
    <cellStyle name="Comma 3 4" xfId="1557"/>
    <cellStyle name="Comma 3 5" xfId="1609"/>
    <cellStyle name="Comma 4" xfId="655"/>
    <cellStyle name="Comma 4 2" xfId="656"/>
    <cellStyle name="Comma 4 2 2" xfId="657"/>
    <cellStyle name="Comma 4 2 2 2" xfId="658"/>
    <cellStyle name="Comma 4 2 3" xfId="659"/>
    <cellStyle name="Comma 4 2 4" xfId="1612"/>
    <cellStyle name="Comma 4 3" xfId="660"/>
    <cellStyle name="Comma 4 4" xfId="661"/>
    <cellStyle name="Comma 4 4 2" xfId="662"/>
    <cellStyle name="Comma 4 4 3" xfId="1567"/>
    <cellStyle name="Comma 5" xfId="663"/>
    <cellStyle name="Comma 5 2" xfId="664"/>
    <cellStyle name="Comma 5 2 2" xfId="665"/>
    <cellStyle name="Comma 5 2 2 2" xfId="666"/>
    <cellStyle name="Comma 5 2 2 2 2" xfId="667"/>
    <cellStyle name="Comma 5 2 2 2 2 2" xfId="668"/>
    <cellStyle name="Comma 5 2 2 2 2 2 2" xfId="669"/>
    <cellStyle name="Comma 5 2 2 2 2 3" xfId="670"/>
    <cellStyle name="Comma 5 2 2 2 3" xfId="671"/>
    <cellStyle name="Comma 5 2 2 2 3 2" xfId="672"/>
    <cellStyle name="Comma 5 2 2 2 3 2 2" xfId="673"/>
    <cellStyle name="Comma 5 2 2 2 3 3" xfId="674"/>
    <cellStyle name="Comma 5 2 2 2 4" xfId="675"/>
    <cellStyle name="Comma 5 2 2 2 4 2" xfId="676"/>
    <cellStyle name="Comma 5 2 2 2 5" xfId="677"/>
    <cellStyle name="Comma 5 2 2 3" xfId="678"/>
    <cellStyle name="Comma 5 2 2 3 2" xfId="679"/>
    <cellStyle name="Comma 5 2 2 3 2 2" xfId="680"/>
    <cellStyle name="Comma 5 2 2 3 3" xfId="681"/>
    <cellStyle name="Comma 5 2 2 4" xfId="682"/>
    <cellStyle name="Comma 5 2 2 4 2" xfId="683"/>
    <cellStyle name="Comma 5 2 2 4 2 2" xfId="684"/>
    <cellStyle name="Comma 5 2 2 4 3" xfId="685"/>
    <cellStyle name="Comma 5 2 2 5" xfId="686"/>
    <cellStyle name="Comma 5 2 2 5 2" xfId="687"/>
    <cellStyle name="Comma 5 2 2 6" xfId="688"/>
    <cellStyle name="Comma 5 2 3" xfId="689"/>
    <cellStyle name="Comma 5 2 3 2" xfId="690"/>
    <cellStyle name="Comma 5 2 3 2 2" xfId="691"/>
    <cellStyle name="Comma 5 2 3 2 2 2" xfId="692"/>
    <cellStyle name="Comma 5 2 3 2 3" xfId="693"/>
    <cellStyle name="Comma 5 2 3 3" xfId="694"/>
    <cellStyle name="Comma 5 2 3 3 2" xfId="695"/>
    <cellStyle name="Comma 5 2 3 3 2 2" xfId="696"/>
    <cellStyle name="Comma 5 2 3 3 3" xfId="697"/>
    <cellStyle name="Comma 5 2 3 4" xfId="698"/>
    <cellStyle name="Comma 5 2 3 4 2" xfId="699"/>
    <cellStyle name="Comma 5 2 3 5" xfId="700"/>
    <cellStyle name="Comma 5 2 4" xfId="701"/>
    <cellStyle name="Comma 5 2 4 2" xfId="702"/>
    <cellStyle name="Comma 5 2 4 2 2" xfId="703"/>
    <cellStyle name="Comma 5 2 4 3" xfId="704"/>
    <cellStyle name="Comma 5 2 5" xfId="705"/>
    <cellStyle name="Comma 5 2 5 2" xfId="706"/>
    <cellStyle name="Comma 5 2 5 2 2" xfId="707"/>
    <cellStyle name="Comma 5 2 5 3" xfId="708"/>
    <cellStyle name="Comma 5 2 6" xfId="709"/>
    <cellStyle name="Comma 5 2 6 2" xfId="710"/>
    <cellStyle name="Comma 5 2 7" xfId="711"/>
    <cellStyle name="Comma 5 3" xfId="712"/>
    <cellStyle name="Comma 5 3 2" xfId="713"/>
    <cellStyle name="Comma 5 3 2 2" xfId="714"/>
    <cellStyle name="Comma 5 3 2 2 2" xfId="715"/>
    <cellStyle name="Comma 5 3 2 2 2 2" xfId="716"/>
    <cellStyle name="Comma 5 3 2 2 3" xfId="717"/>
    <cellStyle name="Comma 5 3 2 3" xfId="718"/>
    <cellStyle name="Comma 5 3 2 3 2" xfId="719"/>
    <cellStyle name="Comma 5 3 2 3 2 2" xfId="720"/>
    <cellStyle name="Comma 5 3 2 3 3" xfId="721"/>
    <cellStyle name="Comma 5 3 2 4" xfId="722"/>
    <cellStyle name="Comma 5 3 2 4 2" xfId="723"/>
    <cellStyle name="Comma 5 3 2 5" xfId="724"/>
    <cellStyle name="Comma 5 3 3" xfId="725"/>
    <cellStyle name="Comma 5 3 3 2" xfId="726"/>
    <cellStyle name="Comma 5 3 3 2 2" xfId="727"/>
    <cellStyle name="Comma 5 3 3 3" xfId="728"/>
    <cellStyle name="Comma 5 3 4" xfId="729"/>
    <cellStyle name="Comma 5 3 4 2" xfId="730"/>
    <cellStyle name="Comma 5 3 4 2 2" xfId="731"/>
    <cellStyle name="Comma 5 3 4 3" xfId="732"/>
    <cellStyle name="Comma 5 3 5" xfId="733"/>
    <cellStyle name="Comma 5 3 5 2" xfId="734"/>
    <cellStyle name="Comma 5 3 6" xfId="735"/>
    <cellStyle name="Comma 5 4" xfId="736"/>
    <cellStyle name="Comma 5 4 2" xfId="737"/>
    <cellStyle name="Comma 5 4 2 2" xfId="738"/>
    <cellStyle name="Comma 5 4 2 2 2" xfId="739"/>
    <cellStyle name="Comma 5 4 2 2 2 2" xfId="740"/>
    <cellStyle name="Comma 5 4 2 2 3" xfId="741"/>
    <cellStyle name="Comma 5 4 2 3" xfId="742"/>
    <cellStyle name="Comma 5 4 2 3 2" xfId="743"/>
    <cellStyle name="Comma 5 4 2 4" xfId="744"/>
    <cellStyle name="Comma 5 4 3" xfId="745"/>
    <cellStyle name="Comma 5 4 3 2" xfId="746"/>
    <cellStyle name="Comma 5 4 3 2 2" xfId="747"/>
    <cellStyle name="Comma 5 4 3 3" xfId="748"/>
    <cellStyle name="Comma 5 4 4" xfId="749"/>
    <cellStyle name="Comma 5 4 4 2" xfId="750"/>
    <cellStyle name="Comma 5 4 5" xfId="751"/>
    <cellStyle name="Comma 5 5" xfId="752"/>
    <cellStyle name="Comma 5 5 2" xfId="753"/>
    <cellStyle name="Comma 5 5 2 2" xfId="754"/>
    <cellStyle name="Comma 5 5 3" xfId="755"/>
    <cellStyle name="Comma 5 6" xfId="756"/>
    <cellStyle name="Comma 5 6 2" xfId="757"/>
    <cellStyle name="Comma 5 6 2 2" xfId="758"/>
    <cellStyle name="Comma 5 6 3" xfId="759"/>
    <cellStyle name="Comma 5 7" xfId="760"/>
    <cellStyle name="Comma 5 7 2" xfId="1568"/>
    <cellStyle name="Comma 5 7 3" xfId="1476"/>
    <cellStyle name="Comma 6" xfId="761"/>
    <cellStyle name="Comma 6 2" xfId="762"/>
    <cellStyle name="Comma 6 2 2" xfId="763"/>
    <cellStyle name="Comma 6 2 2 2" xfId="764"/>
    <cellStyle name="Comma 6 2 2 2 2" xfId="765"/>
    <cellStyle name="Comma 6 2 2 2 2 2" xfId="766"/>
    <cellStyle name="Comma 6 2 2 2 2 2 2" xfId="767"/>
    <cellStyle name="Comma 6 2 2 2 2 3" xfId="768"/>
    <cellStyle name="Comma 6 2 2 2 3" xfId="769"/>
    <cellStyle name="Comma 6 2 2 2 3 2" xfId="770"/>
    <cellStyle name="Comma 6 2 2 2 4" xfId="771"/>
    <cellStyle name="Comma 6 2 2 3" xfId="772"/>
    <cellStyle name="Comma 6 2 2 3 2" xfId="773"/>
    <cellStyle name="Comma 6 2 2 3 2 2" xfId="774"/>
    <cellStyle name="Comma 6 2 2 3 3" xfId="775"/>
    <cellStyle name="Comma 6 2 2 4" xfId="776"/>
    <cellStyle name="Comma 6 2 2 4 2" xfId="777"/>
    <cellStyle name="Comma 6 2 2 5" xfId="778"/>
    <cellStyle name="Comma 6 2 3" xfId="779"/>
    <cellStyle name="Comma 6 2 3 2" xfId="780"/>
    <cellStyle name="Comma 6 2 3 2 2" xfId="781"/>
    <cellStyle name="Comma 6 2 3 2 2 2" xfId="782"/>
    <cellStyle name="Comma 6 2 3 2 3" xfId="783"/>
    <cellStyle name="Comma 6 2 3 3" xfId="784"/>
    <cellStyle name="Comma 6 2 3 3 2" xfId="785"/>
    <cellStyle name="Comma 6 2 3 4" xfId="786"/>
    <cellStyle name="Comma 6 2 4" xfId="787"/>
    <cellStyle name="Comma 6 2 4 2" xfId="788"/>
    <cellStyle name="Comma 6 2 4 2 2" xfId="789"/>
    <cellStyle name="Comma 6 2 4 3" xfId="790"/>
    <cellStyle name="Comma 6 2 5" xfId="791"/>
    <cellStyle name="Comma 6 2 5 2" xfId="792"/>
    <cellStyle name="Comma 6 2 6" xfId="793"/>
    <cellStyle name="Comma 6 2 7" xfId="1493"/>
    <cellStyle name="Comma 6 3" xfId="794"/>
    <cellStyle name="Comma 6 3 2" xfId="795"/>
    <cellStyle name="Comma 6 3 2 2" xfId="796"/>
    <cellStyle name="Comma 6 3 2 2 2" xfId="797"/>
    <cellStyle name="Comma 6 3 2 2 2 2" xfId="798"/>
    <cellStyle name="Comma 6 3 2 2 3" xfId="799"/>
    <cellStyle name="Comma 6 3 2 3" xfId="800"/>
    <cellStyle name="Comma 6 3 2 3 2" xfId="801"/>
    <cellStyle name="Comma 6 3 2 4" xfId="802"/>
    <cellStyle name="Comma 6 3 3" xfId="803"/>
    <cellStyle name="Comma 6 3 3 2" xfId="804"/>
    <cellStyle name="Comma 6 3 3 2 2" xfId="805"/>
    <cellStyle name="Comma 6 3 3 3" xfId="806"/>
    <cellStyle name="Comma 6 3 4" xfId="807"/>
    <cellStyle name="Comma 6 3 4 2" xfId="808"/>
    <cellStyle name="Comma 6 3 5" xfId="809"/>
    <cellStyle name="Comma 6 4" xfId="810"/>
    <cellStyle name="Comma 6 4 2" xfId="811"/>
    <cellStyle name="Comma 6 4 2 2" xfId="812"/>
    <cellStyle name="Comma 6 4 2 2 2" xfId="813"/>
    <cellStyle name="Comma 6 4 2 3" xfId="814"/>
    <cellStyle name="Comma 6 4 3" xfId="815"/>
    <cellStyle name="Comma 6 4 3 2" xfId="816"/>
    <cellStyle name="Comma 6 4 4" xfId="817"/>
    <cellStyle name="Comma 6 5" xfId="818"/>
    <cellStyle name="Comma 6 5 2" xfId="819"/>
    <cellStyle name="Comma 6 5 2 2" xfId="820"/>
    <cellStyle name="Comma 6 5 3" xfId="821"/>
    <cellStyle name="Comma 6 6" xfId="822"/>
    <cellStyle name="Comma 6 6 2" xfId="823"/>
    <cellStyle name="Comma 6 7" xfId="824"/>
    <cellStyle name="Comma 6 8" xfId="1515"/>
    <cellStyle name="Comma 7" xfId="825"/>
    <cellStyle name="Comma 7 2" xfId="826"/>
    <cellStyle name="Comma 8" xfId="827"/>
    <cellStyle name="Comma 8 2" xfId="828"/>
    <cellStyle name="Comma 8 2 2" xfId="829"/>
    <cellStyle name="Comma 8 2 2 2" xfId="1569"/>
    <cellStyle name="Comma 8 2 2 3" xfId="1472"/>
    <cellStyle name="Comma 8 3" xfId="830"/>
    <cellStyle name="Comma 8 3 2" xfId="831"/>
    <cellStyle name="Comma 8 3 2 2" xfId="832"/>
    <cellStyle name="Comma 8 3 3" xfId="833"/>
    <cellStyle name="Comma 8 4" xfId="834"/>
    <cellStyle name="Comma 8 4 2" xfId="835"/>
    <cellStyle name="Comma 8 5" xfId="836"/>
    <cellStyle name="Comma 9" xfId="837"/>
    <cellStyle name="Comma 9 2" xfId="1486"/>
    <cellStyle name="Comma0" xfId="1613"/>
    <cellStyle name="Comma0 2" xfId="1614"/>
    <cellStyle name="Comma0 3" xfId="1615"/>
    <cellStyle name="Comma0 4" xfId="1616"/>
    <cellStyle name="Comma0 5" xfId="1617"/>
    <cellStyle name="Comma0 6" xfId="1618"/>
    <cellStyle name="Currency" xfId="2" builtinId="4"/>
    <cellStyle name="Currency 2" xfId="838"/>
    <cellStyle name="Currency 2 2" xfId="839"/>
    <cellStyle name="Currency 2 2 2" xfId="840"/>
    <cellStyle name="Currency 2 2 2 2" xfId="841"/>
    <cellStyle name="Currency 2 2 3" xfId="842"/>
    <cellStyle name="Currency 2 2 3 2" xfId="843"/>
    <cellStyle name="Currency 2 2 3 2 2" xfId="844"/>
    <cellStyle name="Currency 2 2 3 2 2 2" xfId="845"/>
    <cellStyle name="Currency 2 2 3 2 3" xfId="846"/>
    <cellStyle name="Currency 2 2 3 3" xfId="847"/>
    <cellStyle name="Currency 2 2 3 3 2" xfId="848"/>
    <cellStyle name="Currency 2 2 3 4" xfId="849"/>
    <cellStyle name="Currency 2 2 4" xfId="850"/>
    <cellStyle name="Currency 2 2 4 2" xfId="851"/>
    <cellStyle name="Currency 2 2 4 2 2" xfId="852"/>
    <cellStyle name="Currency 2 2 4 2 2 2" xfId="853"/>
    <cellStyle name="Currency 2 2 4 2 3" xfId="854"/>
    <cellStyle name="Currency 2 2 4 3" xfId="855"/>
    <cellStyle name="Currency 2 2 4 3 2" xfId="856"/>
    <cellStyle name="Currency 2 2 4 4" xfId="857"/>
    <cellStyle name="Currency 2 2 5" xfId="858"/>
    <cellStyle name="Currency 2 2 6" xfId="1620"/>
    <cellStyle name="Currency 2 3" xfId="859"/>
    <cellStyle name="Currency 2 4" xfId="1619"/>
    <cellStyle name="Currency 3" xfId="860"/>
    <cellStyle name="Currency 3 2" xfId="861"/>
    <cellStyle name="Currency 3 2 2" xfId="1467"/>
    <cellStyle name="Currency 3 2 2 2" xfId="1621"/>
    <cellStyle name="Currency 3 3" xfId="862"/>
    <cellStyle name="Currency 4" xfId="863"/>
    <cellStyle name="Currency 4 2" xfId="864"/>
    <cellStyle name="Currency 4 3" xfId="1622"/>
    <cellStyle name="Currency 5" xfId="865"/>
    <cellStyle name="Currency 5 2" xfId="866"/>
    <cellStyle name="Currency 5 3" xfId="1623"/>
    <cellStyle name="Currency 6" xfId="867"/>
    <cellStyle name="Currency 7" xfId="868"/>
    <cellStyle name="Currency 7 2" xfId="869"/>
    <cellStyle name="Currency 7 3" xfId="1624"/>
    <cellStyle name="Currency0" xfId="1625"/>
    <cellStyle name="Currency0 2" xfId="1626"/>
    <cellStyle name="Currency0 3" xfId="1627"/>
    <cellStyle name="Currency0 4" xfId="1628"/>
    <cellStyle name="Currency0 5" xfId="1629"/>
    <cellStyle name="Currency0 6" xfId="1630"/>
    <cellStyle name="Date" xfId="1631"/>
    <cellStyle name="Date ()" xfId="1632"/>
    <cellStyle name="Date 2" xfId="1633"/>
    <cellStyle name="Date 3" xfId="1634"/>
    <cellStyle name="Date 4" xfId="1635"/>
    <cellStyle name="Date 5" xfId="1636"/>
    <cellStyle name="Date 6" xfId="1637"/>
    <cellStyle name="Date_new_Quarterly_Contribs_2005" xfId="1638"/>
    <cellStyle name="Excel Built-in Comma" xfId="1639"/>
    <cellStyle name="Excel Built-in Normal" xfId="1640"/>
    <cellStyle name="Excel Built-in Percent" xfId="1641"/>
    <cellStyle name="Explanatory Text" xfId="1438" builtinId="53" customBuiltin="1"/>
    <cellStyle name="Explanatory Text 2" xfId="1519"/>
    <cellStyle name="Explanatory Text 2 2" xfId="1642"/>
    <cellStyle name="Explanatory Text 3" xfId="1544"/>
    <cellStyle name="Fixed" xfId="1643"/>
    <cellStyle name="Fixed 2" xfId="1644"/>
    <cellStyle name="Fixed 3" xfId="1645"/>
    <cellStyle name="Fixed 4" xfId="1646"/>
    <cellStyle name="Fixed 5" xfId="1647"/>
    <cellStyle name="Fixed 6" xfId="1648"/>
    <cellStyle name="Good" xfId="1429" builtinId="26" customBuiltin="1"/>
    <cellStyle name="Good 2" xfId="1468"/>
    <cellStyle name="Good 2 2" xfId="1649"/>
    <cellStyle name="Good 3" xfId="1536"/>
    <cellStyle name="Header" xfId="1502"/>
    <cellStyle name="Header 2" xfId="1651"/>
    <cellStyle name="Header 3" xfId="1652"/>
    <cellStyle name="Header 4" xfId="1653"/>
    <cellStyle name="Header 5" xfId="1654"/>
    <cellStyle name="Header 6" xfId="1655"/>
    <cellStyle name="Header 7" xfId="1650"/>
    <cellStyle name="Heading" xfId="1656"/>
    <cellStyle name="Heading 1" xfId="1425" builtinId="16" customBuiltin="1"/>
    <cellStyle name="Heading 1 2" xfId="1479"/>
    <cellStyle name="Heading 1 2 2" xfId="1657"/>
    <cellStyle name="Heading 1 3" xfId="1538"/>
    <cellStyle name="Heading 2" xfId="1426" builtinId="17" customBuiltin="1"/>
    <cellStyle name="Heading 2 2" xfId="1510"/>
    <cellStyle name="Heading 2 2 2" xfId="1658"/>
    <cellStyle name="Heading 2 3" xfId="1491"/>
    <cellStyle name="Heading 3" xfId="1427" builtinId="18" customBuiltin="1"/>
    <cellStyle name="Heading 3 2" xfId="1499"/>
    <cellStyle name="Heading 3 2 2" xfId="1659"/>
    <cellStyle name="Heading 3 3" xfId="1564"/>
    <cellStyle name="Heading 4" xfId="1428" builtinId="19" customBuiltin="1"/>
    <cellStyle name="Heading 4 2" xfId="1465"/>
    <cellStyle name="Heading 4 2 2" xfId="1660"/>
    <cellStyle name="Heading 4 3" xfId="1531"/>
    <cellStyle name="Hyperlink 2" xfId="870"/>
    <cellStyle name="Hyperlink 2 2" xfId="1661"/>
    <cellStyle name="Hyperlink 3" xfId="871"/>
    <cellStyle name="Hyperlink 4" xfId="872"/>
    <cellStyle name="Input" xfId="1432" builtinId="20" customBuiltin="1"/>
    <cellStyle name="Input 2" xfId="1548"/>
    <cellStyle name="Input 2 2" xfId="1662"/>
    <cellStyle name="Input 3" xfId="1534"/>
    <cellStyle name="Input 4" xfId="1513"/>
    <cellStyle name="label" xfId="1663"/>
    <cellStyle name="Linked Cell" xfId="1435" builtinId="24" customBuiltin="1"/>
    <cellStyle name="Linked Cell 2" xfId="1475"/>
    <cellStyle name="Linked Cell 2 2" xfId="1664"/>
    <cellStyle name="Linked Cell 3" xfId="1522"/>
    <cellStyle name="Neutral" xfId="1431" builtinId="28" customBuiltin="1"/>
    <cellStyle name="Neutral 2" xfId="1508"/>
    <cellStyle name="Neutral 2 2" xfId="1665"/>
    <cellStyle name="Neutral 3" xfId="1539"/>
    <cellStyle name="No Border" xfId="1666"/>
    <cellStyle name="no dec" xfId="1667"/>
    <cellStyle name="Normal" xfId="0" builtinId="0"/>
    <cellStyle name="Normal 10" xfId="873"/>
    <cellStyle name="Normal 10 2" xfId="1668"/>
    <cellStyle name="Normal 11" xfId="874"/>
    <cellStyle name="Normal 11 2" xfId="875"/>
    <cellStyle name="Normal 11 3" xfId="1669"/>
    <cellStyle name="Normal 12" xfId="876"/>
    <cellStyle name="Normal 12 2" xfId="877"/>
    <cellStyle name="Normal 12 2 2" xfId="878"/>
    <cellStyle name="Normal 12 2 2 2" xfId="879"/>
    <cellStyle name="Normal 12 2 3" xfId="880"/>
    <cellStyle name="Normal 12 3" xfId="1670"/>
    <cellStyle name="Normal 13" xfId="881"/>
    <cellStyle name="Normal 13 2" xfId="882"/>
    <cellStyle name="Normal 13 2 2" xfId="883"/>
    <cellStyle name="Normal 13 2 2 2" xfId="884"/>
    <cellStyle name="Normal 13 2 3" xfId="885"/>
    <cellStyle name="Normal 13 3" xfId="886"/>
    <cellStyle name="Normal 13 3 2" xfId="887"/>
    <cellStyle name="Normal 13 4" xfId="888"/>
    <cellStyle name="Normal 13 5" xfId="1671"/>
    <cellStyle name="Normal 14" xfId="889"/>
    <cellStyle name="Normal 14 2" xfId="890"/>
    <cellStyle name="Normal 14 3" xfId="1672"/>
    <cellStyle name="Normal 15" xfId="891"/>
    <cellStyle name="Normal 15 2" xfId="892"/>
    <cellStyle name="Normal 15 3" xfId="1673"/>
    <cellStyle name="Normal 16" xfId="893"/>
    <cellStyle name="Normal 16 2" xfId="894"/>
    <cellStyle name="Normal 16 3" xfId="1674"/>
    <cellStyle name="Normal 17" xfId="895"/>
    <cellStyle name="Normal 17 2" xfId="1464"/>
    <cellStyle name="Normal 17 3" xfId="1675"/>
    <cellStyle name="Normal 18" xfId="1676"/>
    <cellStyle name="Normal 19" xfId="1677"/>
    <cellStyle name="Normal 2" xfId="896"/>
    <cellStyle name="Normal 2 10" xfId="897"/>
    <cellStyle name="Normal 2 10 2" xfId="898"/>
    <cellStyle name="Normal 2 10 2 2" xfId="899"/>
    <cellStyle name="Normal 2 10 3" xfId="900"/>
    <cellStyle name="Normal 2 11" xfId="901"/>
    <cellStyle name="Normal 2 12" xfId="1574"/>
    <cellStyle name="Normal 2 2" xfId="902"/>
    <cellStyle name="Normal 2 2 2" xfId="903"/>
    <cellStyle name="Normal 2 2 2 2" xfId="904"/>
    <cellStyle name="Normal 2 2 2 2 2" xfId="905"/>
    <cellStyle name="Normal 2 2 3" xfId="906"/>
    <cellStyle name="Normal 2 2 4" xfId="907"/>
    <cellStyle name="Normal 2 2 4 2" xfId="908"/>
    <cellStyle name="Normal 2 2 4 3" xfId="1570"/>
    <cellStyle name="Normal 2 2 5" xfId="1678"/>
    <cellStyle name="Normal 2 3" xfId="909"/>
    <cellStyle name="Normal 2 3 2" xfId="910"/>
    <cellStyle name="Normal 2 3 2 2" xfId="911"/>
    <cellStyle name="Normal 2 3 2 2 2" xfId="912"/>
    <cellStyle name="Normal 2 3 2 2 2 2" xfId="913"/>
    <cellStyle name="Normal 2 3 2 2 2 2 2" xfId="914"/>
    <cellStyle name="Normal 2 3 2 2 2 3" xfId="915"/>
    <cellStyle name="Normal 2 3 2 2 3" xfId="916"/>
    <cellStyle name="Normal 2 3 2 2 3 2" xfId="917"/>
    <cellStyle name="Normal 2 3 2 2 3 2 2" xfId="918"/>
    <cellStyle name="Normal 2 3 2 2 3 3" xfId="919"/>
    <cellStyle name="Normal 2 3 2 2 4" xfId="920"/>
    <cellStyle name="Normal 2 3 2 2 4 2" xfId="921"/>
    <cellStyle name="Normal 2 3 2 2 5" xfId="922"/>
    <cellStyle name="Normal 2 3 2 3" xfId="923"/>
    <cellStyle name="Normal 2 3 2 3 2" xfId="924"/>
    <cellStyle name="Normal 2 3 2 3 2 2" xfId="925"/>
    <cellStyle name="Normal 2 3 2 3 3" xfId="926"/>
    <cellStyle name="Normal 2 3 2 4" xfId="927"/>
    <cellStyle name="Normal 2 3 2 4 2" xfId="928"/>
    <cellStyle name="Normal 2 3 2 4 2 2" xfId="929"/>
    <cellStyle name="Normal 2 3 2 4 3" xfId="930"/>
    <cellStyle name="Normal 2 3 2 5" xfId="931"/>
    <cellStyle name="Normal 2 3 2 5 2" xfId="932"/>
    <cellStyle name="Normal 2 3 2 6" xfId="933"/>
    <cellStyle name="Normal 2 3 2 7" xfId="1484"/>
    <cellStyle name="Normal 2 3 2 8" xfId="1679"/>
    <cellStyle name="Normal 2 3 3" xfId="934"/>
    <cellStyle name="Normal 2 3 3 2" xfId="935"/>
    <cellStyle name="Normal 2 3 3 2 2" xfId="936"/>
    <cellStyle name="Normal 2 3 3 2 2 2" xfId="937"/>
    <cellStyle name="Normal 2 3 3 2 2 2 2" xfId="938"/>
    <cellStyle name="Normal 2 3 3 2 2 3" xfId="939"/>
    <cellStyle name="Normal 2 3 3 2 3" xfId="940"/>
    <cellStyle name="Normal 2 3 3 2 3 2" xfId="941"/>
    <cellStyle name="Normal 2 3 3 2 4" xfId="942"/>
    <cellStyle name="Normal 2 3 3 3" xfId="943"/>
    <cellStyle name="Normal 2 3 3 3 2" xfId="944"/>
    <cellStyle name="Normal 2 3 3 3 2 2" xfId="945"/>
    <cellStyle name="Normal 2 3 3 3 3" xfId="946"/>
    <cellStyle name="Normal 2 3 3 4" xfId="947"/>
    <cellStyle name="Normal 2 3 3 4 2" xfId="948"/>
    <cellStyle name="Normal 2 3 3 5" xfId="949"/>
    <cellStyle name="Normal 2 3 4" xfId="950"/>
    <cellStyle name="Normal 2 3 4 2" xfId="951"/>
    <cellStyle name="Normal 2 3 4 2 2" xfId="952"/>
    <cellStyle name="Normal 2 3 4 3" xfId="953"/>
    <cellStyle name="Normal 2 3 5" xfId="954"/>
    <cellStyle name="Normal 2 3 5 2" xfId="955"/>
    <cellStyle name="Normal 2 3 5 2 2" xfId="956"/>
    <cellStyle name="Normal 2 3 5 3" xfId="957"/>
    <cellStyle name="Normal 2 3 6" xfId="958"/>
    <cellStyle name="Normal 2 3 6 2" xfId="959"/>
    <cellStyle name="Normal 2 3 6 2 2" xfId="960"/>
    <cellStyle name="Normal 2 3 6 3" xfId="961"/>
    <cellStyle name="Normal 2 3 7" xfId="1511"/>
    <cellStyle name="Normal 2 4" xfId="962"/>
    <cellStyle name="Normal 2 4 2" xfId="963"/>
    <cellStyle name="Normal 2 4 2 2" xfId="964"/>
    <cellStyle name="Normal 2 4 2 2 2" xfId="965"/>
    <cellStyle name="Normal 2 4 2 2 2 2" xfId="966"/>
    <cellStyle name="Normal 2 4 2 2 3" xfId="967"/>
    <cellStyle name="Normal 2 4 2 3" xfId="968"/>
    <cellStyle name="Normal 2 4 2 3 2" xfId="969"/>
    <cellStyle name="Normal 2 4 2 4" xfId="970"/>
    <cellStyle name="Normal 2 4 2 4 2" xfId="971"/>
    <cellStyle name="Normal 2 4 2 5" xfId="972"/>
    <cellStyle name="Normal 2 4 3" xfId="973"/>
    <cellStyle name="Normal 2 4 3 2" xfId="974"/>
    <cellStyle name="Normal 2 4 4" xfId="975"/>
    <cellStyle name="Normal 2 4 4 2" xfId="976"/>
    <cellStyle name="Normal 2 4 4 2 2" xfId="977"/>
    <cellStyle name="Normal 2 4 4 3" xfId="978"/>
    <cellStyle name="Normal 2 4 5" xfId="979"/>
    <cellStyle name="Normal 2 4 5 2" xfId="980"/>
    <cellStyle name="Normal 2 4 5 2 2" xfId="981"/>
    <cellStyle name="Normal 2 4 5 3" xfId="982"/>
    <cellStyle name="Normal 2 4 6" xfId="983"/>
    <cellStyle name="Normal 2 4 6 2" xfId="984"/>
    <cellStyle name="Normal 2 4 7" xfId="985"/>
    <cellStyle name="Normal 2 5" xfId="986"/>
    <cellStyle name="Normal 2 5 2" xfId="987"/>
    <cellStyle name="Normal 2 5 2 2" xfId="988"/>
    <cellStyle name="Normal 2 5 2 2 2" xfId="989"/>
    <cellStyle name="Normal 2 5 2 2 2 2" xfId="990"/>
    <cellStyle name="Normal 2 5 2 2 2 2 2" xfId="991"/>
    <cellStyle name="Normal 2 5 2 2 2 3" xfId="992"/>
    <cellStyle name="Normal 2 5 2 2 3" xfId="993"/>
    <cellStyle name="Normal 2 5 2 2 3 2" xfId="994"/>
    <cellStyle name="Normal 2 5 2 2 4" xfId="995"/>
    <cellStyle name="Normal 2 5 2 3" xfId="996"/>
    <cellStyle name="Normal 2 5 2 3 2" xfId="997"/>
    <cellStyle name="Normal 2 5 2 3 2 2" xfId="998"/>
    <cellStyle name="Normal 2 5 2 3 3" xfId="999"/>
    <cellStyle name="Normal 2 5 2 4" xfId="1000"/>
    <cellStyle name="Normal 2 5 2 4 2" xfId="1001"/>
    <cellStyle name="Normal 2 5 2 5" xfId="1002"/>
    <cellStyle name="Normal 2 5 3" xfId="1003"/>
    <cellStyle name="Normal 2 5 3 2" xfId="1004"/>
    <cellStyle name="Normal 2 5 3 2 2" xfId="1005"/>
    <cellStyle name="Normal 2 5 3 3" xfId="1006"/>
    <cellStyle name="Normal 2 5 4" xfId="1007"/>
    <cellStyle name="Normal 2 5 4 2" xfId="1008"/>
    <cellStyle name="Normal 2 5 4 2 2" xfId="1009"/>
    <cellStyle name="Normal 2 5 4 3" xfId="1010"/>
    <cellStyle name="Normal 2 6" xfId="1011"/>
    <cellStyle name="Normal 2 6 2" xfId="1012"/>
    <cellStyle name="Normal 2 6 2 2" xfId="1013"/>
    <cellStyle name="Normal 2 6 2 2 2" xfId="1014"/>
    <cellStyle name="Normal 2 6 2 3" xfId="1015"/>
    <cellStyle name="Normal 2 6 3" xfId="1016"/>
    <cellStyle name="Normal 2 6 3 2" xfId="1017"/>
    <cellStyle name="Normal 2 6 3 2 2" xfId="1018"/>
    <cellStyle name="Normal 2 6 3 3" xfId="1019"/>
    <cellStyle name="Normal 2 7" xfId="1020"/>
    <cellStyle name="Normal 2 7 2" xfId="1021"/>
    <cellStyle name="Normal 2 7 2 2" xfId="1022"/>
    <cellStyle name="Normal 2 7 2 2 2" xfId="1023"/>
    <cellStyle name="Normal 2 7 2 3" xfId="1024"/>
    <cellStyle name="Normal 2 7 3" xfId="1025"/>
    <cellStyle name="Normal 2 8" xfId="1026"/>
    <cellStyle name="Normal 2 8 2" xfId="1027"/>
    <cellStyle name="Normal 2 8 2 2" xfId="1028"/>
    <cellStyle name="Normal 2 8 2 2 2" xfId="1029"/>
    <cellStyle name="Normal 2 8 2 3" xfId="1030"/>
    <cellStyle name="Normal 2 9" xfId="1031"/>
    <cellStyle name="Normal 2 9 2" xfId="1032"/>
    <cellStyle name="Normal 2 9 2 2" xfId="1033"/>
    <cellStyle name="Normal 2 9 2 2 2" xfId="1034"/>
    <cellStyle name="Normal 2 9 2 3" xfId="1035"/>
    <cellStyle name="Normal 2 9 3" xfId="1036"/>
    <cellStyle name="Normal 2 9 3 2" xfId="1037"/>
    <cellStyle name="Normal 2 9 4" xfId="1038"/>
    <cellStyle name="Normal 20" xfId="1680"/>
    <cellStyle name="Normal 21" xfId="1681"/>
    <cellStyle name="Normal 22" xfId="1682"/>
    <cellStyle name="Normal 23" xfId="1683"/>
    <cellStyle name="Normal 24" xfId="1684"/>
    <cellStyle name="Normal 25" xfId="1685"/>
    <cellStyle name="Normal 26" xfId="1686"/>
    <cellStyle name="Normal 27" xfId="1687"/>
    <cellStyle name="Normal 28" xfId="1688"/>
    <cellStyle name="Normal 29" xfId="1689"/>
    <cellStyle name="Normal 3" xfId="1039"/>
    <cellStyle name="Normal 3 2" xfId="1040"/>
    <cellStyle name="Normal 3 2 2" xfId="1543"/>
    <cellStyle name="Normal 3 2 3" xfId="1495"/>
    <cellStyle name="Normal 3 2 4" xfId="1530"/>
    <cellStyle name="Normal 3 3" xfId="1041"/>
    <cellStyle name="Normal 3 3 2" xfId="1558"/>
    <cellStyle name="Normal 3 4" xfId="1042"/>
    <cellStyle name="Normal 3 4 2" xfId="1043"/>
    <cellStyle name="Normal 3 4 2 2" xfId="1044"/>
    <cellStyle name="Normal 3 4 3" xfId="1045"/>
    <cellStyle name="Normal 3 4 4" xfId="1690"/>
    <cellStyle name="Normal 3 5" xfId="1046"/>
    <cellStyle name="Normal 3 5 2" xfId="1047"/>
    <cellStyle name="Normal 3 5 2 2" xfId="1573"/>
    <cellStyle name="Normal 3 5 2 3" xfId="1501"/>
    <cellStyle name="Normal 3 5 3" xfId="1571"/>
    <cellStyle name="Normal 3_boca2010val" xfId="1691"/>
    <cellStyle name="Normal 30" xfId="1692"/>
    <cellStyle name="Normal 31" xfId="1693"/>
    <cellStyle name="Normal 32" xfId="1694"/>
    <cellStyle name="Normal 33" xfId="1695"/>
    <cellStyle name="Normal 34" xfId="1696"/>
    <cellStyle name="Normal 35" xfId="1697"/>
    <cellStyle name="Normal 36" xfId="1698"/>
    <cellStyle name="Normal 37" xfId="1699"/>
    <cellStyle name="Normal 38" xfId="1700"/>
    <cellStyle name="Normal 39" xfId="1701"/>
    <cellStyle name="Normal 4" xfId="1048"/>
    <cellStyle name="Normal 4 2" xfId="1049"/>
    <cellStyle name="Normal 4 2 2" xfId="1050"/>
    <cellStyle name="Normal 4 2 2 2" xfId="1051"/>
    <cellStyle name="Normal 4 2 3" xfId="1052"/>
    <cellStyle name="Normal 4 2 4" xfId="1053"/>
    <cellStyle name="Normal 4 2 5" xfId="1054"/>
    <cellStyle name="Normal 4 3" xfId="1055"/>
    <cellStyle name="Normal 4 4" xfId="1056"/>
    <cellStyle name="Normal 4 5" xfId="1057"/>
    <cellStyle name="Normal 4 5 2" xfId="1506"/>
    <cellStyle name="Normal 40" xfId="1702"/>
    <cellStyle name="Normal 41" xfId="1703"/>
    <cellStyle name="Normal 42" xfId="1704"/>
    <cellStyle name="Normal 43" xfId="1705"/>
    <cellStyle name="Normal 44" xfId="1706"/>
    <cellStyle name="Normal 45" xfId="1707"/>
    <cellStyle name="Normal 46" xfId="1708"/>
    <cellStyle name="Normal 47" xfId="1709"/>
    <cellStyle name="Normal 48" xfId="1710"/>
    <cellStyle name="Normal 49" xfId="1711"/>
    <cellStyle name="Normal 5" xfId="1058"/>
    <cellStyle name="Normal 5 2" xfId="1059"/>
    <cellStyle name="Normal 5 2 2" xfId="1060"/>
    <cellStyle name="Normal 5 2 2 2" xfId="1061"/>
    <cellStyle name="Normal 5 2 2 3" xfId="1712"/>
    <cellStyle name="Normal 5 2 3" xfId="1062"/>
    <cellStyle name="Normal 5 2 3 2" xfId="1063"/>
    <cellStyle name="Normal 5 2 3 2 2" xfId="1064"/>
    <cellStyle name="Normal 5 2 3 2 2 2" xfId="1065"/>
    <cellStyle name="Normal 5 2 3 2 2 2 2" xfId="1066"/>
    <cellStyle name="Normal 5 2 3 2 2 3" xfId="1067"/>
    <cellStyle name="Normal 5 2 3 2 3" xfId="1068"/>
    <cellStyle name="Normal 5 2 3 2 3 2" xfId="1069"/>
    <cellStyle name="Normal 5 2 3 2 3 2 2" xfId="1070"/>
    <cellStyle name="Normal 5 2 3 2 3 3" xfId="1071"/>
    <cellStyle name="Normal 5 2 3 2 4" xfId="1072"/>
    <cellStyle name="Normal 5 2 3 2 4 2" xfId="1073"/>
    <cellStyle name="Normal 5 2 3 2 5" xfId="1074"/>
    <cellStyle name="Normal 5 2 3 3" xfId="1075"/>
    <cellStyle name="Normal 5 2 3 3 2" xfId="1076"/>
    <cellStyle name="Normal 5 2 3 3 2 2" xfId="1077"/>
    <cellStyle name="Normal 5 2 3 3 3" xfId="1078"/>
    <cellStyle name="Normal 5 2 3 4" xfId="1079"/>
    <cellStyle name="Normal 5 2 3 4 2" xfId="1080"/>
    <cellStyle name="Normal 5 2 3 4 2 2" xfId="1081"/>
    <cellStyle name="Normal 5 2 3 4 3" xfId="1082"/>
    <cellStyle name="Normal 5 2 3 5" xfId="1083"/>
    <cellStyle name="Normal 5 2 3 5 2" xfId="1084"/>
    <cellStyle name="Normal 5 2 3 6" xfId="1085"/>
    <cellStyle name="Normal 5 2 4" xfId="1086"/>
    <cellStyle name="Normal 5 2 4 2" xfId="1087"/>
    <cellStyle name="Normal 5 2 4 2 2" xfId="1088"/>
    <cellStyle name="Normal 5 2 4 2 2 2" xfId="1089"/>
    <cellStyle name="Normal 5 2 4 2 2 2 2" xfId="1090"/>
    <cellStyle name="Normal 5 2 4 2 2 3" xfId="1091"/>
    <cellStyle name="Normal 5 2 4 2 3" xfId="1092"/>
    <cellStyle name="Normal 5 2 4 2 3 2" xfId="1093"/>
    <cellStyle name="Normal 5 2 4 2 4" xfId="1094"/>
    <cellStyle name="Normal 5 2 4 3" xfId="1095"/>
    <cellStyle name="Normal 5 2 4 3 2" xfId="1096"/>
    <cellStyle name="Normal 5 2 4 3 2 2" xfId="1097"/>
    <cellStyle name="Normal 5 2 4 3 3" xfId="1098"/>
    <cellStyle name="Normal 5 2 4 4" xfId="1099"/>
    <cellStyle name="Normal 5 2 4 4 2" xfId="1100"/>
    <cellStyle name="Normal 5 2 4 5" xfId="1101"/>
    <cellStyle name="Normal 5 2 5" xfId="1102"/>
    <cellStyle name="Normal 5 2 5 2" xfId="1103"/>
    <cellStyle name="Normal 5 2 5 2 2" xfId="1104"/>
    <cellStyle name="Normal 5 2 5 3" xfId="1105"/>
    <cellStyle name="Normal 5 2 6" xfId="1106"/>
    <cellStyle name="Normal 5 2 6 2" xfId="1107"/>
    <cellStyle name="Normal 5 2 6 2 2" xfId="1108"/>
    <cellStyle name="Normal 5 2 6 3" xfId="1109"/>
    <cellStyle name="Normal 5 3" xfId="1110"/>
    <cellStyle name="Normal 5 3 2" xfId="1111"/>
    <cellStyle name="Normal 5 3 2 2" xfId="1112"/>
    <cellStyle name="Normal 5 3 2 2 2" xfId="1113"/>
    <cellStyle name="Normal 5 3 2 2 2 2" xfId="1114"/>
    <cellStyle name="Normal 5 3 2 2 2 2 2" xfId="1115"/>
    <cellStyle name="Normal 5 3 2 2 2 3" xfId="1116"/>
    <cellStyle name="Normal 5 3 2 2 3" xfId="1117"/>
    <cellStyle name="Normal 5 3 2 2 3 2" xfId="1118"/>
    <cellStyle name="Normal 5 3 2 2 4" xfId="1119"/>
    <cellStyle name="Normal 5 3 2 3" xfId="1120"/>
    <cellStyle name="Normal 5 3 2 3 2" xfId="1121"/>
    <cellStyle name="Normal 5 3 2 3 2 2" xfId="1122"/>
    <cellStyle name="Normal 5 3 2 3 3" xfId="1123"/>
    <cellStyle name="Normal 5 3 2 4" xfId="1124"/>
    <cellStyle name="Normal 5 3 2 4 2" xfId="1125"/>
    <cellStyle name="Normal 5 3 2 5" xfId="1126"/>
    <cellStyle name="Normal 5 3 3" xfId="1127"/>
    <cellStyle name="Normal 5 3 3 2" xfId="1128"/>
    <cellStyle name="Normal 5 3 3 2 2" xfId="1129"/>
    <cellStyle name="Normal 5 3 3 3" xfId="1130"/>
    <cellStyle name="Normal 5 3 4" xfId="1131"/>
    <cellStyle name="Normal 5 3 4 2" xfId="1132"/>
    <cellStyle name="Normal 5 3 4 2 2" xfId="1133"/>
    <cellStyle name="Normal 5 3 4 3" xfId="1134"/>
    <cellStyle name="Normal 5 4" xfId="1135"/>
    <cellStyle name="Normal 5 4 2" xfId="1136"/>
    <cellStyle name="Normal 5 4 2 2" xfId="1137"/>
    <cellStyle name="Normal 5 4 2 2 2" xfId="1138"/>
    <cellStyle name="Normal 5 4 2 2 2 2" xfId="1139"/>
    <cellStyle name="Normal 5 4 2 2 3" xfId="1140"/>
    <cellStyle name="Normal 5 4 2 3" xfId="1141"/>
    <cellStyle name="Normal 5 4 2 3 2" xfId="1142"/>
    <cellStyle name="Normal 5 4 2 4" xfId="1143"/>
    <cellStyle name="Normal 5 4 3" xfId="1144"/>
    <cellStyle name="Normal 5 4 3 2" xfId="1145"/>
    <cellStyle name="Normal 5 4 3 2 2" xfId="1146"/>
    <cellStyle name="Normal 5 4 3 3" xfId="1147"/>
    <cellStyle name="Normal 5 4 4" xfId="1148"/>
    <cellStyle name="Normal 5 4 4 2" xfId="1149"/>
    <cellStyle name="Normal 5 4 5" xfId="1150"/>
    <cellStyle name="Normal 5 4 6" xfId="1713"/>
    <cellStyle name="Normal 5 5" xfId="1151"/>
    <cellStyle name="Normal 5 5 2" xfId="1152"/>
    <cellStyle name="Normal 5 5 2 2" xfId="1153"/>
    <cellStyle name="Normal 5 5 3" xfId="1154"/>
    <cellStyle name="Normal 5 5 4" xfId="1714"/>
    <cellStyle name="Normal 5 6" xfId="1155"/>
    <cellStyle name="Normal 5 6 2" xfId="1156"/>
    <cellStyle name="Normal 5 6 2 2" xfId="1157"/>
    <cellStyle name="Normal 5 6 3" xfId="1158"/>
    <cellStyle name="Normal 50" xfId="1715"/>
    <cellStyle name="Normal 51" xfId="1716"/>
    <cellStyle name="Normal 52" xfId="1717"/>
    <cellStyle name="Normal 53" xfId="1718"/>
    <cellStyle name="Normal 54" xfId="1719"/>
    <cellStyle name="Normal 55" xfId="1720"/>
    <cellStyle name="Normal 56" xfId="1721"/>
    <cellStyle name="Normal 57" xfId="1722"/>
    <cellStyle name="Normal 58" xfId="1723"/>
    <cellStyle name="Normal 59" xfId="1724"/>
    <cellStyle name="Normal 6" xfId="1159"/>
    <cellStyle name="Normal 6 2" xfId="1160"/>
    <cellStyle name="Normal 6 2 2" xfId="1161"/>
    <cellStyle name="Normal 6 2 2 2" xfId="1726"/>
    <cellStyle name="Normal 6 2 2 3" xfId="1725"/>
    <cellStyle name="Normal 6 2 3" xfId="1162"/>
    <cellStyle name="Normal 6 2 3 2" xfId="1163"/>
    <cellStyle name="Normal 6 2 3 2 2" xfId="1164"/>
    <cellStyle name="Normal 6 2 3 3" xfId="1165"/>
    <cellStyle name="Normal 6 2 4" xfId="1166"/>
    <cellStyle name="Normal 6 2 4 2" xfId="1167"/>
    <cellStyle name="Normal 6 2 4 3" xfId="1727"/>
    <cellStyle name="Normal 6 2 5" xfId="1168"/>
    <cellStyle name="Normal 6 3" xfId="1169"/>
    <cellStyle name="Normal 6 3 2" xfId="1170"/>
    <cellStyle name="Normal 6 3 2 2" xfId="1171"/>
    <cellStyle name="Normal 6 3 2 2 2" xfId="1172"/>
    <cellStyle name="Normal 6 3 2 2 2 2" xfId="1173"/>
    <cellStyle name="Normal 6 3 2 2 3" xfId="1174"/>
    <cellStyle name="Normal 6 3 2 3" xfId="1175"/>
    <cellStyle name="Normal 6 3 2 3 2" xfId="1176"/>
    <cellStyle name="Normal 6 3 2 3 2 2" xfId="1177"/>
    <cellStyle name="Normal 6 3 2 3 3" xfId="1178"/>
    <cellStyle name="Normal 6 3 2 4" xfId="1179"/>
    <cellStyle name="Normal 6 3 2 4 2" xfId="1180"/>
    <cellStyle name="Normal 6 3 2 5" xfId="1181"/>
    <cellStyle name="Normal 6 3 3" xfId="1182"/>
    <cellStyle name="Normal 6 3 3 2" xfId="1183"/>
    <cellStyle name="Normal 6 3 3 2 2" xfId="1184"/>
    <cellStyle name="Normal 6 3 3 3" xfId="1185"/>
    <cellStyle name="Normal 6 3 4" xfId="1186"/>
    <cellStyle name="Normal 6 3 4 2" xfId="1187"/>
    <cellStyle name="Normal 6 3 4 2 2" xfId="1188"/>
    <cellStyle name="Normal 6 3 4 3" xfId="1189"/>
    <cellStyle name="Normal 6 3 5" xfId="1190"/>
    <cellStyle name="Normal 6 3 5 2" xfId="1191"/>
    <cellStyle name="Normal 6 3 6" xfId="1192"/>
    <cellStyle name="Normal 6 4" xfId="1193"/>
    <cellStyle name="Normal 6 4 2" xfId="1194"/>
    <cellStyle name="Normal 6 4 2 2" xfId="1195"/>
    <cellStyle name="Normal 6 4 2 2 2" xfId="1196"/>
    <cellStyle name="Normal 6 4 2 2 2 2" xfId="1197"/>
    <cellStyle name="Normal 6 4 2 2 3" xfId="1198"/>
    <cellStyle name="Normal 6 4 2 3" xfId="1199"/>
    <cellStyle name="Normal 6 4 2 3 2" xfId="1200"/>
    <cellStyle name="Normal 6 4 2 4" xfId="1201"/>
    <cellStyle name="Normal 6 4 3" xfId="1202"/>
    <cellStyle name="Normal 6 4 3 2" xfId="1203"/>
    <cellStyle name="Normal 6 4 3 2 2" xfId="1204"/>
    <cellStyle name="Normal 6 4 3 3" xfId="1205"/>
    <cellStyle name="Normal 6 4 4" xfId="1206"/>
    <cellStyle name="Normal 6 4 4 2" xfId="1207"/>
    <cellStyle name="Normal 6 4 5" xfId="1208"/>
    <cellStyle name="Normal 6 5" xfId="1209"/>
    <cellStyle name="Normal 6 5 2" xfId="1210"/>
    <cellStyle name="Normal 6 5 2 2" xfId="1211"/>
    <cellStyle name="Normal 6 5 2 2 2" xfId="1212"/>
    <cellStyle name="Normal 6 5 2 3" xfId="1213"/>
    <cellStyle name="Normal 6 5 3" xfId="1214"/>
    <cellStyle name="Normal 6 5 3 2" xfId="1215"/>
    <cellStyle name="Normal 6 5 4" xfId="1216"/>
    <cellStyle name="Normal 6 6" xfId="1217"/>
    <cellStyle name="Normal 6 6 2" xfId="1218"/>
    <cellStyle name="Normal 6 6 2 2" xfId="1219"/>
    <cellStyle name="Normal 6 6 3" xfId="1220"/>
    <cellStyle name="Normal 6 7" xfId="1221"/>
    <cellStyle name="Normal 6 7 2" xfId="1222"/>
    <cellStyle name="Normal 6 8" xfId="1223"/>
    <cellStyle name="Normal 60" xfId="1728"/>
    <cellStyle name="Normal 61" xfId="1729"/>
    <cellStyle name="Normal 62" xfId="1730"/>
    <cellStyle name="Normal 63" xfId="1731"/>
    <cellStyle name="Normal 64" xfId="1732"/>
    <cellStyle name="Normal 65" xfId="1733"/>
    <cellStyle name="Normal 66" xfId="1734"/>
    <cellStyle name="Normal 67" xfId="1735"/>
    <cellStyle name="Normal 68" xfId="1736"/>
    <cellStyle name="Normal 69" xfId="1737"/>
    <cellStyle name="Normal 7" xfId="1224"/>
    <cellStyle name="Normal 7 2" xfId="1225"/>
    <cellStyle name="Normal 7 2 2" xfId="1226"/>
    <cellStyle name="Normal 7 2 3" xfId="1738"/>
    <cellStyle name="Normal 7 3" xfId="1227"/>
    <cellStyle name="Normal 7 3 2" xfId="1228"/>
    <cellStyle name="Normal 7 3 2 2" xfId="1229"/>
    <cellStyle name="Normal 7 3 3" xfId="1230"/>
    <cellStyle name="Normal 7 4" xfId="1231"/>
    <cellStyle name="Normal 7 4 2" xfId="1232"/>
    <cellStyle name="Normal 7 5" xfId="1233"/>
    <cellStyle name="Normal 7 6" xfId="1532"/>
    <cellStyle name="Normal 70" xfId="1739"/>
    <cellStyle name="Normal 71" xfId="1740"/>
    <cellStyle name="Normal 72" xfId="1741"/>
    <cellStyle name="Normal 73" xfId="1742"/>
    <cellStyle name="Normal 74" xfId="1743"/>
    <cellStyle name="Normal 75" xfId="1744"/>
    <cellStyle name="Normal 76" xfId="1745"/>
    <cellStyle name="Normal 77" xfId="1746"/>
    <cellStyle name="Normal 78" xfId="1747"/>
    <cellStyle name="Normal 79" xfId="1748"/>
    <cellStyle name="Normal 8" xfId="1234"/>
    <cellStyle name="Normal 8 2" xfId="1235"/>
    <cellStyle name="Normal 8 2 2" xfId="1236"/>
    <cellStyle name="Normal 8 2 2 2" xfId="1237"/>
    <cellStyle name="Normal 8 2 2 2 2" xfId="1238"/>
    <cellStyle name="Normal 8 2 2 3" xfId="1239"/>
    <cellStyle name="Normal 8 2 3" xfId="1240"/>
    <cellStyle name="Normal 8 2 3 2" xfId="1241"/>
    <cellStyle name="Normal 8 2 3 2 2" xfId="1242"/>
    <cellStyle name="Normal 8 2 3 3" xfId="1243"/>
    <cellStyle name="Normal 8 2 4" xfId="1244"/>
    <cellStyle name="Normal 8 2 4 2" xfId="1245"/>
    <cellStyle name="Normal 8 2 5" xfId="1246"/>
    <cellStyle name="Normal 8 3" xfId="1247"/>
    <cellStyle name="Normal 8 3 2" xfId="1248"/>
    <cellStyle name="Normal 8 3 2 2" xfId="1249"/>
    <cellStyle name="Normal 8 3 3" xfId="1250"/>
    <cellStyle name="Normal 8 4" xfId="1251"/>
    <cellStyle name="Normal 8 4 2" xfId="1252"/>
    <cellStyle name="Normal 8 4 2 2" xfId="1253"/>
    <cellStyle name="Normal 8 4 3" xfId="1254"/>
    <cellStyle name="Normal 8 5" xfId="1255"/>
    <cellStyle name="Normal 8 5 2" xfId="1256"/>
    <cellStyle name="Normal 8 6" xfId="1257"/>
    <cellStyle name="Normal 80" xfId="1749"/>
    <cellStyle name="Normal 81" xfId="1750"/>
    <cellStyle name="Normal 82" xfId="1751"/>
    <cellStyle name="Normal 83" xfId="1752"/>
    <cellStyle name="Normal 84" xfId="1753"/>
    <cellStyle name="Normal 85" xfId="1754"/>
    <cellStyle name="Normal 86" xfId="1755"/>
    <cellStyle name="Normal 87" xfId="1756"/>
    <cellStyle name="Normal 9" xfId="1258"/>
    <cellStyle name="Normal 9 2" xfId="1259"/>
    <cellStyle name="Normal 9 3" xfId="1757"/>
    <cellStyle name="Note 2" xfId="1260"/>
    <cellStyle name="Note 2 2" xfId="1261"/>
    <cellStyle name="Note 2 2 2" xfId="1262"/>
    <cellStyle name="Note 2 2 2 2" xfId="1263"/>
    <cellStyle name="Note 2 2 2 2 2" xfId="1264"/>
    <cellStyle name="Note 2 2 2 2 2 2" xfId="1265"/>
    <cellStyle name="Note 2 2 2 2 3" xfId="1266"/>
    <cellStyle name="Note 2 2 2 3" xfId="1267"/>
    <cellStyle name="Note 2 2 2 3 2" xfId="1268"/>
    <cellStyle name="Note 2 2 2 3 2 2" xfId="1269"/>
    <cellStyle name="Note 2 2 2 3 3" xfId="1270"/>
    <cellStyle name="Note 2 2 2 4" xfId="1271"/>
    <cellStyle name="Note 2 2 2 4 2" xfId="1272"/>
    <cellStyle name="Note 2 2 2 5" xfId="1273"/>
    <cellStyle name="Note 2 2 3" xfId="1274"/>
    <cellStyle name="Note 2 2 3 2" xfId="1275"/>
    <cellStyle name="Note 2 2 3 2 2" xfId="1276"/>
    <cellStyle name="Note 2 2 3 3" xfId="1277"/>
    <cellStyle name="Note 2 2 4" xfId="1278"/>
    <cellStyle name="Note 2 2 4 2" xfId="1279"/>
    <cellStyle name="Note 2 2 4 2 2" xfId="1280"/>
    <cellStyle name="Note 2 2 4 3" xfId="1281"/>
    <cellStyle name="Note 2 2 5" xfId="1282"/>
    <cellStyle name="Note 2 2 5 2" xfId="1283"/>
    <cellStyle name="Note 2 2 6" xfId="1284"/>
    <cellStyle name="Note 2 2 7" xfId="1559"/>
    <cellStyle name="Note 2 3" xfId="1285"/>
    <cellStyle name="Note 2 3 2" xfId="1286"/>
    <cellStyle name="Note 2 3 2 2" xfId="1287"/>
    <cellStyle name="Note 2 3 2 2 2" xfId="1288"/>
    <cellStyle name="Note 2 3 2 3" xfId="1289"/>
    <cellStyle name="Note 2 3 3" xfId="1290"/>
    <cellStyle name="Note 2 3 3 2" xfId="1291"/>
    <cellStyle name="Note 2 3 3 2 2" xfId="1292"/>
    <cellStyle name="Note 2 3 3 3" xfId="1293"/>
    <cellStyle name="Note 2 3 4" xfId="1294"/>
    <cellStyle name="Note 2 3 4 2" xfId="1295"/>
    <cellStyle name="Note 2 3 5" xfId="1296"/>
    <cellStyle name="Note 2 4" xfId="1297"/>
    <cellStyle name="Note 2 4 2" xfId="1298"/>
    <cellStyle name="Note 2 4 2 2" xfId="1299"/>
    <cellStyle name="Note 2 4 3" xfId="1300"/>
    <cellStyle name="Note 2 5" xfId="1301"/>
    <cellStyle name="Note 2 5 2" xfId="1302"/>
    <cellStyle name="Note 2 5 2 2" xfId="1303"/>
    <cellStyle name="Note 2 5 3" xfId="1304"/>
    <cellStyle name="Note 2 6" xfId="1305"/>
    <cellStyle name="Note 2 6 2" xfId="1306"/>
    <cellStyle name="Note 2 7" xfId="1307"/>
    <cellStyle name="Note 2 8" xfId="1308"/>
    <cellStyle name="Note 2 8 2" xfId="1503"/>
    <cellStyle name="Note 2 9" xfId="1758"/>
    <cellStyle name="Note 3" xfId="1309"/>
    <cellStyle name="Note 3 2" xfId="1310"/>
    <cellStyle name="Note 3 2 2" xfId="1311"/>
    <cellStyle name="Note 3 3" xfId="1312"/>
    <cellStyle name="Note 4" xfId="1313"/>
    <cellStyle name="Note 4 2" xfId="1314"/>
    <cellStyle name="Note 5" xfId="1556"/>
    <cellStyle name="Number" xfId="1759"/>
    <cellStyle name="Number0DecimalStyle" xfId="1760"/>
    <cellStyle name="Number10DecimalStyle" xfId="1761"/>
    <cellStyle name="Number1DecimalStyle" xfId="1762"/>
    <cellStyle name="Number2DecimalStyle" xfId="1763"/>
    <cellStyle name="Number3DecimalStyle" xfId="1764"/>
    <cellStyle name="Number4DecimalStyle" xfId="1765"/>
    <cellStyle name="Number5DecimalStyle" xfId="1766"/>
    <cellStyle name="Number6DecimalStyle" xfId="1767"/>
    <cellStyle name="Number7DecimalStyle" xfId="1768"/>
    <cellStyle name="Number8DecimalStyle" xfId="1769"/>
    <cellStyle name="Number9DecimalStyle" xfId="1770"/>
    <cellStyle name="Output" xfId="1433" builtinId="21" customBuiltin="1"/>
    <cellStyle name="Output 2" xfId="1492"/>
    <cellStyle name="Output 2 2" xfId="1771"/>
    <cellStyle name="Output 3" xfId="1494"/>
    <cellStyle name="Percent" xfId="3" builtinId="5"/>
    <cellStyle name="Percent [2]" xfId="1772"/>
    <cellStyle name="Percent 10" xfId="1315"/>
    <cellStyle name="Percent 10 2" xfId="1316"/>
    <cellStyle name="Percent 10 2 2" xfId="1317"/>
    <cellStyle name="Percent 11" xfId="1318"/>
    <cellStyle name="Percent 11 2" xfId="1319"/>
    <cellStyle name="Percent 12" xfId="1320"/>
    <cellStyle name="Percent 12 2" xfId="1321"/>
    <cellStyle name="Percent 2" xfId="1322"/>
    <cellStyle name="Percent 2 2" xfId="1323"/>
    <cellStyle name="Percent 2 2 2" xfId="1324"/>
    <cellStyle name="Percent 2 2 2 2" xfId="1325"/>
    <cellStyle name="Percent 2 2 2 2 2" xfId="1326"/>
    <cellStyle name="Percent 2 2 2 2 2 2" xfId="1327"/>
    <cellStyle name="Percent 2 2 2 2 3" xfId="1328"/>
    <cellStyle name="Percent 2 2 2 3" xfId="1329"/>
    <cellStyle name="Percent 2 2 2 3 2" xfId="1330"/>
    <cellStyle name="Percent 2 2 2 4" xfId="1331"/>
    <cellStyle name="Percent 2 2 2 5" xfId="1775"/>
    <cellStyle name="Percent 2 2 3" xfId="1332"/>
    <cellStyle name="Percent 2 2 4" xfId="1333"/>
    <cellStyle name="Percent 2 2 4 2" xfId="1334"/>
    <cellStyle name="Percent 2 2 4 2 2" xfId="1335"/>
    <cellStyle name="Percent 2 2 4 3" xfId="1336"/>
    <cellStyle name="Percent 2 2 5" xfId="1337"/>
    <cellStyle name="Percent 2 2 5 2" xfId="1338"/>
    <cellStyle name="Percent 2 2 6" xfId="1339"/>
    <cellStyle name="Percent 2 2 7" xfId="1552"/>
    <cellStyle name="Percent 2 2 8" xfId="1774"/>
    <cellStyle name="Percent 2 3" xfId="1340"/>
    <cellStyle name="Percent 2 3 2" xfId="1777"/>
    <cellStyle name="Percent 2 3 3" xfId="1776"/>
    <cellStyle name="Percent 2 4" xfId="1341"/>
    <cellStyle name="Percent 2 4 2" xfId="1779"/>
    <cellStyle name="Percent 2 4 3" xfId="1778"/>
    <cellStyle name="Percent 2 5" xfId="1773"/>
    <cellStyle name="Percent 3" xfId="1342"/>
    <cellStyle name="Percent 3 2" xfId="1343"/>
    <cellStyle name="Percent 3 2 2" xfId="1344"/>
    <cellStyle name="Percent 3 2 2 2" xfId="1345"/>
    <cellStyle name="Percent 3 2 2 2 2" xfId="1346"/>
    <cellStyle name="Percent 3 2 2 3" xfId="1347"/>
    <cellStyle name="Percent 3 2 3" xfId="1348"/>
    <cellStyle name="Percent 3 2 3 2" xfId="1349"/>
    <cellStyle name="Percent 3 2 4" xfId="1350"/>
    <cellStyle name="Percent 3 2 5" xfId="1518"/>
    <cellStyle name="Percent 3 2 6" xfId="1781"/>
    <cellStyle name="Percent 3 3" xfId="1351"/>
    <cellStyle name="Percent 3 4" xfId="1352"/>
    <cellStyle name="Percent 3 4 2" xfId="1353"/>
    <cellStyle name="Percent 3 4 2 2" xfId="1354"/>
    <cellStyle name="Percent 3 4 3" xfId="1355"/>
    <cellStyle name="Percent 3 5" xfId="1356"/>
    <cellStyle name="Percent 3 5 2" xfId="1357"/>
    <cellStyle name="Percent 3 6" xfId="1358"/>
    <cellStyle name="Percent 3 7" xfId="1509"/>
    <cellStyle name="Percent 3 8" xfId="1780"/>
    <cellStyle name="Percent 4" xfId="1359"/>
    <cellStyle name="Percent 4 2" xfId="1360"/>
    <cellStyle name="Percent 4 2 2" xfId="1520"/>
    <cellStyle name="Percent 4 2 2 2" xfId="1784"/>
    <cellStyle name="Percent 4 2 3" xfId="1783"/>
    <cellStyle name="Percent 4 3" xfId="1361"/>
    <cellStyle name="Percent 4 4" xfId="1362"/>
    <cellStyle name="Percent 4 4 2" xfId="1363"/>
    <cellStyle name="Percent 4 4 2 2" xfId="1364"/>
    <cellStyle name="Percent 4 4 3" xfId="1365"/>
    <cellStyle name="Percent 4 5" xfId="1366"/>
    <cellStyle name="Percent 4 5 2" xfId="1367"/>
    <cellStyle name="Percent 4 6" xfId="1368"/>
    <cellStyle name="Percent 4 7" xfId="1521"/>
    <cellStyle name="Percent 4 8" xfId="1782"/>
    <cellStyle name="Percent 5" xfId="1369"/>
    <cellStyle name="Percent 5 2" xfId="1370"/>
    <cellStyle name="Percent 5 2 2" xfId="1371"/>
    <cellStyle name="Percent 5 2 2 2" xfId="1372"/>
    <cellStyle name="Percent 5 2 2 2 2" xfId="1373"/>
    <cellStyle name="Percent 5 2 2 2 2 2" xfId="1374"/>
    <cellStyle name="Percent 5 2 2 2 3" xfId="1375"/>
    <cellStyle name="Percent 5 2 2 3" xfId="1376"/>
    <cellStyle name="Percent 5 2 2 3 2" xfId="1377"/>
    <cellStyle name="Percent 5 2 2 3 2 2" xfId="1378"/>
    <cellStyle name="Percent 5 2 2 3 3" xfId="1379"/>
    <cellStyle name="Percent 5 2 2 4" xfId="1380"/>
    <cellStyle name="Percent 5 2 2 4 2" xfId="1381"/>
    <cellStyle name="Percent 5 2 2 5" xfId="1382"/>
    <cellStyle name="Percent 5 2 3" xfId="1383"/>
    <cellStyle name="Percent 5 2 3 2" xfId="1384"/>
    <cellStyle name="Percent 5 2 3 2 2" xfId="1385"/>
    <cellStyle name="Percent 5 2 3 3" xfId="1386"/>
    <cellStyle name="Percent 5 2 4" xfId="1387"/>
    <cellStyle name="Percent 5 2 4 2" xfId="1388"/>
    <cellStyle name="Percent 5 2 4 2 2" xfId="1389"/>
    <cellStyle name="Percent 5 2 4 3" xfId="1390"/>
    <cellStyle name="Percent 5 2 5" xfId="1391"/>
    <cellStyle name="Percent 5 2 5 2" xfId="1392"/>
    <cellStyle name="Percent 5 2 6" xfId="1393"/>
    <cellStyle name="Percent 5 3" xfId="1394"/>
    <cellStyle name="Percent 5 3 2" xfId="1395"/>
    <cellStyle name="Percent 5 3 2 2" xfId="1396"/>
    <cellStyle name="Percent 5 3 2 2 2" xfId="1397"/>
    <cellStyle name="Percent 5 3 2 3" xfId="1398"/>
    <cellStyle name="Percent 5 3 3" xfId="1399"/>
    <cellStyle name="Percent 5 3 3 2" xfId="1400"/>
    <cellStyle name="Percent 5 3 3 2 2" xfId="1401"/>
    <cellStyle name="Percent 5 3 3 3" xfId="1402"/>
    <cellStyle name="Percent 5 3 4" xfId="1403"/>
    <cellStyle name="Percent 5 3 4 2" xfId="1404"/>
    <cellStyle name="Percent 5 3 5" xfId="1405"/>
    <cellStyle name="Percent 5 4" xfId="1406"/>
    <cellStyle name="Percent 5 4 2" xfId="1407"/>
    <cellStyle name="Percent 5 4 2 2" xfId="1408"/>
    <cellStyle name="Percent 5 4 3" xfId="1409"/>
    <cellStyle name="Percent 5 5" xfId="1410"/>
    <cellStyle name="Percent 5 5 2" xfId="1411"/>
    <cellStyle name="Percent 5 5 2 2" xfId="1412"/>
    <cellStyle name="Percent 5 5 3" xfId="1413"/>
    <cellStyle name="Percent 5 6" xfId="1414"/>
    <cellStyle name="Percent 5 6 2" xfId="1415"/>
    <cellStyle name="Percent 5 7" xfId="1416"/>
    <cellStyle name="Percent 5 8" xfId="1785"/>
    <cellStyle name="Percent 6" xfId="1417"/>
    <cellStyle name="Percent 6 2" xfId="1418"/>
    <cellStyle name="Percent 6 3" xfId="1786"/>
    <cellStyle name="Percent 7" xfId="1419"/>
    <cellStyle name="Percent 7 2" xfId="1420"/>
    <cellStyle name="Percent 7 3" xfId="1787"/>
    <cellStyle name="Percent 8" xfId="1421"/>
    <cellStyle name="Percent 9" xfId="1422"/>
    <cellStyle name="Percent 9 2" xfId="1423"/>
    <cellStyle name="Single Border" xfId="1788"/>
    <cellStyle name="TextStyle" xfId="1789"/>
    <cellStyle name="Title" xfId="1424" builtinId="15" customBuiltin="1"/>
    <cellStyle name="Title 2" xfId="1471"/>
    <cellStyle name="Title 2 2" xfId="1790"/>
    <cellStyle name="Title 3" xfId="1514"/>
    <cellStyle name="Total" xfId="1439" builtinId="25" customBuiltin="1"/>
    <cellStyle name="Total 2" xfId="1497"/>
    <cellStyle name="Total 2 2" xfId="1791"/>
    <cellStyle name="Total 3" xfId="1550"/>
    <cellStyle name="w/$" xfId="1792"/>
    <cellStyle name="w/o $" xfId="1793"/>
    <cellStyle name="Warning Text" xfId="1437" builtinId="11" customBuiltin="1"/>
    <cellStyle name="Warning Text 2" xfId="1474"/>
    <cellStyle name="Warning Text 2 2" xfId="1794"/>
    <cellStyle name="Warning Text 3" xfId="155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200025</xdr:colOff>
      <xdr:row>189</xdr:row>
      <xdr:rowOff>628650</xdr:rowOff>
    </xdr:from>
    <xdr:to>
      <xdr:col>4</xdr:col>
      <xdr:colOff>228602</xdr:colOff>
      <xdr:row>205</xdr:row>
      <xdr:rowOff>523875</xdr:rowOff>
    </xdr:to>
    <xdr:cxnSp macro="">
      <xdr:nvCxnSpPr>
        <xdr:cNvPr id="2" name="Straight Arrow Connector 1"/>
        <xdr:cNvCxnSpPr/>
      </xdr:nvCxnSpPr>
      <xdr:spPr>
        <a:xfrm flipH="1">
          <a:off x="2981325" y="61083825"/>
          <a:ext cx="28577" cy="46101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276225</xdr:colOff>
      <xdr:row>182</xdr:row>
      <xdr:rowOff>28575</xdr:rowOff>
    </xdr:from>
    <xdr:to>
      <xdr:col>4</xdr:col>
      <xdr:colOff>285752</xdr:colOff>
      <xdr:row>197</xdr:row>
      <xdr:rowOff>542925</xdr:rowOff>
    </xdr:to>
    <xdr:cxnSp macro="">
      <xdr:nvCxnSpPr>
        <xdr:cNvPr id="3" name="Straight Arrow Connector 2"/>
        <xdr:cNvCxnSpPr/>
      </xdr:nvCxnSpPr>
      <xdr:spPr>
        <a:xfrm flipH="1">
          <a:off x="2714625" y="60683775"/>
          <a:ext cx="9527" cy="467677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238125</xdr:colOff>
      <xdr:row>153</xdr:row>
      <xdr:rowOff>619125</xdr:rowOff>
    </xdr:from>
    <xdr:to>
      <xdr:col>4</xdr:col>
      <xdr:colOff>257177</xdr:colOff>
      <xdr:row>169</xdr:row>
      <xdr:rowOff>400050</xdr:rowOff>
    </xdr:to>
    <xdr:cxnSp macro="">
      <xdr:nvCxnSpPr>
        <xdr:cNvPr id="2" name="Straight Arrow Connector 1"/>
        <xdr:cNvCxnSpPr/>
      </xdr:nvCxnSpPr>
      <xdr:spPr>
        <a:xfrm flipH="1">
          <a:off x="3086100" y="39166800"/>
          <a:ext cx="19052" cy="441007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EA-TN%202018-19%20Summary%20Result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TN - Aggregate GASB75"/>
      <sheetName val="LEA-TN - State GASB75"/>
      <sheetName val="LEA-TN - Local GASB75"/>
    </sheetNames>
    <sheetDataSet>
      <sheetData sheetId="0">
        <row r="5">
          <cell r="G5">
            <v>0</v>
          </cell>
          <cell r="H5">
            <v>0</v>
          </cell>
          <cell r="I5">
            <v>0</v>
          </cell>
          <cell r="K5">
            <v>0</v>
          </cell>
          <cell r="M5">
            <v>-21</v>
          </cell>
          <cell r="O5">
            <v>0</v>
          </cell>
          <cell r="P5">
            <v>1108</v>
          </cell>
          <cell r="R5">
            <v>1108</v>
          </cell>
          <cell r="W5">
            <v>0</v>
          </cell>
          <cell r="Y5">
            <v>1528</v>
          </cell>
          <cell r="Z5">
            <v>812</v>
          </cell>
          <cell r="AA5">
            <v>1108</v>
          </cell>
          <cell r="AB5">
            <v>1108</v>
          </cell>
          <cell r="AQ5">
            <v>0</v>
          </cell>
          <cell r="AR5">
            <v>0</v>
          </cell>
          <cell r="AS5">
            <v>0</v>
          </cell>
          <cell r="AT5">
            <v>0</v>
          </cell>
          <cell r="AU5">
            <v>0</v>
          </cell>
          <cell r="AV5">
            <v>0</v>
          </cell>
          <cell r="AW5">
            <v>0</v>
          </cell>
          <cell r="AX5">
            <v>0</v>
          </cell>
          <cell r="AY5">
            <v>0</v>
          </cell>
          <cell r="AZ5">
            <v>0</v>
          </cell>
          <cell r="BA5">
            <v>0</v>
          </cell>
          <cell r="CX5">
            <v>0</v>
          </cell>
          <cell r="CY5">
            <v>0</v>
          </cell>
          <cell r="CZ5">
            <v>0</v>
          </cell>
          <cell r="DA5">
            <v>0</v>
          </cell>
          <cell r="DB5">
            <v>0</v>
          </cell>
          <cell r="DC5">
            <v>0</v>
          </cell>
        </row>
        <row r="6">
          <cell r="G6">
            <v>134851</v>
          </cell>
          <cell r="H6">
            <v>2272</v>
          </cell>
          <cell r="I6">
            <v>4791</v>
          </cell>
          <cell r="K6">
            <v>0</v>
          </cell>
          <cell r="M6">
            <v>-1143</v>
          </cell>
          <cell r="O6">
            <v>-5071</v>
          </cell>
          <cell r="P6">
            <v>141679</v>
          </cell>
          <cell r="R6">
            <v>-651</v>
          </cell>
          <cell r="W6">
            <v>-11582</v>
          </cell>
          <cell r="Y6">
            <v>163013</v>
          </cell>
          <cell r="Z6">
            <v>124249</v>
          </cell>
          <cell r="AA6">
            <v>141679</v>
          </cell>
          <cell r="AB6">
            <v>141679</v>
          </cell>
          <cell r="AQ6">
            <v>657</v>
          </cell>
          <cell r="AR6">
            <v>657</v>
          </cell>
          <cell r="AS6">
            <v>657</v>
          </cell>
          <cell r="AT6">
            <v>657</v>
          </cell>
          <cell r="AU6">
            <v>657</v>
          </cell>
          <cell r="AV6">
            <v>2037</v>
          </cell>
          <cell r="AW6">
            <v>0</v>
          </cell>
          <cell r="AX6">
            <v>0</v>
          </cell>
          <cell r="AY6">
            <v>0</v>
          </cell>
          <cell r="AZ6">
            <v>0</v>
          </cell>
          <cell r="BA6">
            <v>0</v>
          </cell>
          <cell r="CX6">
            <v>1182</v>
          </cell>
          <cell r="CY6">
            <v>1182</v>
          </cell>
          <cell r="CZ6">
            <v>1182</v>
          </cell>
          <cell r="DA6">
            <v>1182</v>
          </cell>
          <cell r="DB6">
            <v>1182</v>
          </cell>
          <cell r="DC6">
            <v>4490</v>
          </cell>
        </row>
        <row r="7">
          <cell r="G7">
            <v>502439</v>
          </cell>
          <cell r="H7">
            <v>9438</v>
          </cell>
          <cell r="I7">
            <v>17884</v>
          </cell>
          <cell r="K7">
            <v>0</v>
          </cell>
          <cell r="M7">
            <v>-3511</v>
          </cell>
          <cell r="O7">
            <v>-19046</v>
          </cell>
          <cell r="P7">
            <v>439981</v>
          </cell>
          <cell r="R7">
            <v>-13178</v>
          </cell>
          <cell r="W7">
            <v>-43907</v>
          </cell>
          <cell r="Y7">
            <v>504415</v>
          </cell>
          <cell r="Z7">
            <v>387036</v>
          </cell>
          <cell r="AA7">
            <v>439981</v>
          </cell>
          <cell r="AB7">
            <v>439981</v>
          </cell>
          <cell r="AQ7">
            <v>0</v>
          </cell>
          <cell r="AR7">
            <v>0</v>
          </cell>
          <cell r="AS7">
            <v>0</v>
          </cell>
          <cell r="AT7">
            <v>0</v>
          </cell>
          <cell r="AU7">
            <v>0</v>
          </cell>
          <cell r="AV7">
            <v>0</v>
          </cell>
          <cell r="AW7">
            <v>7727</v>
          </cell>
          <cell r="AX7">
            <v>7727</v>
          </cell>
          <cell r="AY7">
            <v>7727</v>
          </cell>
          <cell r="AZ7">
            <v>7727</v>
          </cell>
          <cell r="BA7">
            <v>7727</v>
          </cell>
          <cell r="CX7">
            <v>5047</v>
          </cell>
          <cell r="CY7">
            <v>5047</v>
          </cell>
          <cell r="CZ7">
            <v>5047</v>
          </cell>
          <cell r="DA7">
            <v>5047</v>
          </cell>
          <cell r="DB7">
            <v>5047</v>
          </cell>
          <cell r="DC7">
            <v>13625</v>
          </cell>
        </row>
        <row r="8">
          <cell r="G8">
            <v>1591676</v>
          </cell>
          <cell r="H8">
            <v>30625</v>
          </cell>
          <cell r="I8">
            <v>56608</v>
          </cell>
          <cell r="K8">
            <v>0</v>
          </cell>
          <cell r="M8">
            <v>-12310</v>
          </cell>
          <cell r="O8">
            <v>-64373</v>
          </cell>
          <cell r="P8">
            <v>1559506</v>
          </cell>
          <cell r="R8">
            <v>-21026</v>
          </cell>
          <cell r="W8">
            <v>-132427</v>
          </cell>
          <cell r="Y8">
            <v>1786463</v>
          </cell>
          <cell r="Z8">
            <v>1373684</v>
          </cell>
          <cell r="AA8">
            <v>1559506</v>
          </cell>
          <cell r="AB8">
            <v>1559506</v>
          </cell>
          <cell r="AQ8">
            <v>0</v>
          </cell>
          <cell r="AR8">
            <v>0</v>
          </cell>
          <cell r="AS8">
            <v>0</v>
          </cell>
          <cell r="AT8">
            <v>0</v>
          </cell>
          <cell r="AU8">
            <v>0</v>
          </cell>
          <cell r="AV8">
            <v>0</v>
          </cell>
          <cell r="AW8">
            <v>5026</v>
          </cell>
          <cell r="AX8">
            <v>5026</v>
          </cell>
          <cell r="AY8">
            <v>5026</v>
          </cell>
          <cell r="AZ8">
            <v>5026</v>
          </cell>
          <cell r="BA8">
            <v>5026</v>
          </cell>
          <cell r="CX8">
            <v>14552</v>
          </cell>
          <cell r="CY8">
            <v>14552</v>
          </cell>
          <cell r="CZ8">
            <v>14552</v>
          </cell>
          <cell r="DA8">
            <v>14552</v>
          </cell>
          <cell r="DB8">
            <v>14552</v>
          </cell>
          <cell r="DC8">
            <v>45115</v>
          </cell>
        </row>
        <row r="9">
          <cell r="G9">
            <v>0</v>
          </cell>
          <cell r="H9">
            <v>0</v>
          </cell>
          <cell r="I9">
            <v>0</v>
          </cell>
          <cell r="K9">
            <v>0</v>
          </cell>
          <cell r="M9">
            <v>-27</v>
          </cell>
          <cell r="O9">
            <v>0</v>
          </cell>
          <cell r="P9">
            <v>3526</v>
          </cell>
          <cell r="R9">
            <v>252</v>
          </cell>
          <cell r="W9">
            <v>0</v>
          </cell>
          <cell r="Y9">
            <v>4445</v>
          </cell>
          <cell r="Z9">
            <v>2804</v>
          </cell>
          <cell r="AA9">
            <v>3526</v>
          </cell>
          <cell r="AB9">
            <v>3526</v>
          </cell>
          <cell r="AQ9">
            <v>254</v>
          </cell>
          <cell r="AR9">
            <v>254</v>
          </cell>
          <cell r="AS9">
            <v>254</v>
          </cell>
          <cell r="AT9">
            <v>254</v>
          </cell>
          <cell r="AU9">
            <v>254</v>
          </cell>
          <cell r="AV9">
            <v>2029</v>
          </cell>
          <cell r="AW9">
            <v>0</v>
          </cell>
          <cell r="AX9">
            <v>0</v>
          </cell>
          <cell r="AY9">
            <v>0</v>
          </cell>
          <cell r="AZ9">
            <v>0</v>
          </cell>
          <cell r="BA9">
            <v>0</v>
          </cell>
          <cell r="CX9">
            <v>0</v>
          </cell>
          <cell r="CY9">
            <v>0</v>
          </cell>
          <cell r="CZ9">
            <v>0</v>
          </cell>
          <cell r="DA9">
            <v>0</v>
          </cell>
          <cell r="DB9">
            <v>0</v>
          </cell>
          <cell r="DC9">
            <v>0</v>
          </cell>
        </row>
        <row r="10">
          <cell r="G10">
            <v>0</v>
          </cell>
          <cell r="H10">
            <v>0</v>
          </cell>
          <cell r="I10">
            <v>0</v>
          </cell>
          <cell r="K10">
            <v>0</v>
          </cell>
          <cell r="M10">
            <v>-84</v>
          </cell>
          <cell r="O10">
            <v>0</v>
          </cell>
          <cell r="P10">
            <v>6842</v>
          </cell>
          <cell r="R10">
            <v>645</v>
          </cell>
          <cell r="W10">
            <v>0</v>
          </cell>
          <cell r="Y10">
            <v>8318</v>
          </cell>
          <cell r="Z10">
            <v>5676</v>
          </cell>
          <cell r="AA10">
            <v>6842</v>
          </cell>
          <cell r="AB10">
            <v>6842</v>
          </cell>
          <cell r="AQ10">
            <v>653</v>
          </cell>
          <cell r="AR10">
            <v>653</v>
          </cell>
          <cell r="AS10">
            <v>653</v>
          </cell>
          <cell r="AT10">
            <v>653</v>
          </cell>
          <cell r="AU10">
            <v>653</v>
          </cell>
          <cell r="AV10">
            <v>3008</v>
          </cell>
          <cell r="AW10">
            <v>0</v>
          </cell>
          <cell r="AX10">
            <v>0</v>
          </cell>
          <cell r="AY10">
            <v>0</v>
          </cell>
          <cell r="AZ10">
            <v>0</v>
          </cell>
          <cell r="BA10">
            <v>0</v>
          </cell>
          <cell r="CX10">
            <v>0</v>
          </cell>
          <cell r="CY10">
            <v>0</v>
          </cell>
          <cell r="CZ10">
            <v>0</v>
          </cell>
          <cell r="DA10">
            <v>0</v>
          </cell>
          <cell r="DB10">
            <v>0</v>
          </cell>
          <cell r="DC10">
            <v>0</v>
          </cell>
        </row>
        <row r="11">
          <cell r="G11">
            <v>379127</v>
          </cell>
          <cell r="H11">
            <v>17484</v>
          </cell>
          <cell r="I11">
            <v>14114</v>
          </cell>
          <cell r="K11">
            <v>0</v>
          </cell>
          <cell r="M11">
            <v>-5376</v>
          </cell>
          <cell r="O11">
            <v>-304</v>
          </cell>
          <cell r="P11">
            <v>452972</v>
          </cell>
          <cell r="R11">
            <v>-720</v>
          </cell>
          <cell r="W11">
            <v>-47820</v>
          </cell>
          <cell r="Y11">
            <v>553469</v>
          </cell>
          <cell r="Z11">
            <v>372911</v>
          </cell>
          <cell r="AA11">
            <v>452972</v>
          </cell>
          <cell r="AB11">
            <v>452972</v>
          </cell>
          <cell r="AQ11">
            <v>4318</v>
          </cell>
          <cell r="AR11">
            <v>4318</v>
          </cell>
          <cell r="AS11">
            <v>4318</v>
          </cell>
          <cell r="AT11">
            <v>4318</v>
          </cell>
          <cell r="AU11">
            <v>4318</v>
          </cell>
          <cell r="AV11">
            <v>22019</v>
          </cell>
          <cell r="AW11">
            <v>0</v>
          </cell>
          <cell r="AX11">
            <v>0</v>
          </cell>
          <cell r="AY11">
            <v>0</v>
          </cell>
          <cell r="AZ11">
            <v>0</v>
          </cell>
          <cell r="BA11">
            <v>0</v>
          </cell>
          <cell r="CX11">
            <v>4554</v>
          </cell>
          <cell r="CY11">
            <v>4554</v>
          </cell>
          <cell r="CZ11">
            <v>4554</v>
          </cell>
          <cell r="DA11">
            <v>4554</v>
          </cell>
          <cell r="DB11">
            <v>4554</v>
          </cell>
          <cell r="DC11">
            <v>20496</v>
          </cell>
        </row>
        <row r="12">
          <cell r="G12">
            <v>0</v>
          </cell>
          <cell r="H12">
            <v>0</v>
          </cell>
          <cell r="I12">
            <v>0</v>
          </cell>
          <cell r="K12">
            <v>0</v>
          </cell>
          <cell r="M12">
            <v>-166</v>
          </cell>
          <cell r="O12">
            <v>0</v>
          </cell>
          <cell r="P12">
            <v>13674</v>
          </cell>
          <cell r="R12">
            <v>1381</v>
          </cell>
          <cell r="W12">
            <v>0</v>
          </cell>
          <cell r="Y12">
            <v>16700</v>
          </cell>
          <cell r="Z12">
            <v>11221</v>
          </cell>
          <cell r="AA12">
            <v>13674</v>
          </cell>
          <cell r="AB12">
            <v>13674</v>
          </cell>
          <cell r="AQ12">
            <v>1398</v>
          </cell>
          <cell r="AR12">
            <v>1398</v>
          </cell>
          <cell r="AS12">
            <v>1398</v>
          </cell>
          <cell r="AT12">
            <v>1398</v>
          </cell>
          <cell r="AU12">
            <v>1398</v>
          </cell>
          <cell r="AV12">
            <v>5452</v>
          </cell>
          <cell r="AW12">
            <v>0</v>
          </cell>
          <cell r="AX12">
            <v>0</v>
          </cell>
          <cell r="AY12">
            <v>0</v>
          </cell>
          <cell r="AZ12">
            <v>0</v>
          </cell>
          <cell r="BA12">
            <v>0</v>
          </cell>
          <cell r="CX12">
            <v>0</v>
          </cell>
          <cell r="CY12">
            <v>0</v>
          </cell>
          <cell r="CZ12">
            <v>0</v>
          </cell>
          <cell r="DA12">
            <v>0</v>
          </cell>
          <cell r="DB12">
            <v>0</v>
          </cell>
          <cell r="DC12">
            <v>0</v>
          </cell>
        </row>
        <row r="13">
          <cell r="G13">
            <v>15663</v>
          </cell>
          <cell r="H13">
            <v>1904</v>
          </cell>
          <cell r="I13">
            <v>625</v>
          </cell>
          <cell r="K13">
            <v>0</v>
          </cell>
          <cell r="M13">
            <v>-576</v>
          </cell>
          <cell r="O13">
            <v>0</v>
          </cell>
          <cell r="P13">
            <v>32267</v>
          </cell>
          <cell r="R13">
            <v>718</v>
          </cell>
          <cell r="W13">
            <v>-2617</v>
          </cell>
          <cell r="Y13">
            <v>41300</v>
          </cell>
          <cell r="Z13">
            <v>25506</v>
          </cell>
          <cell r="AA13">
            <v>32267</v>
          </cell>
          <cell r="AB13">
            <v>32267</v>
          </cell>
          <cell r="AQ13">
            <v>927</v>
          </cell>
          <cell r="AR13">
            <v>927</v>
          </cell>
          <cell r="AS13">
            <v>927</v>
          </cell>
          <cell r="AT13">
            <v>927</v>
          </cell>
          <cell r="AU13">
            <v>927</v>
          </cell>
          <cell r="AV13">
            <v>9089</v>
          </cell>
          <cell r="AW13">
            <v>0</v>
          </cell>
          <cell r="AX13">
            <v>0</v>
          </cell>
          <cell r="AY13">
            <v>0</v>
          </cell>
          <cell r="AZ13">
            <v>0</v>
          </cell>
          <cell r="BA13">
            <v>0</v>
          </cell>
          <cell r="CX13">
            <v>173</v>
          </cell>
          <cell r="CY13">
            <v>173</v>
          </cell>
          <cell r="CZ13">
            <v>173</v>
          </cell>
          <cell r="DA13">
            <v>173</v>
          </cell>
          <cell r="DB13">
            <v>173</v>
          </cell>
          <cell r="DC13">
            <v>1579</v>
          </cell>
        </row>
        <row r="14">
          <cell r="G14">
            <v>37065</v>
          </cell>
          <cell r="H14">
            <v>3124</v>
          </cell>
          <cell r="I14">
            <v>1431</v>
          </cell>
          <cell r="K14">
            <v>0</v>
          </cell>
          <cell r="M14">
            <v>-741</v>
          </cell>
          <cell r="O14">
            <v>0</v>
          </cell>
          <cell r="P14">
            <v>56028</v>
          </cell>
          <cell r="R14">
            <v>730</v>
          </cell>
          <cell r="W14">
            <v>-5064</v>
          </cell>
          <cell r="Y14">
            <v>69555</v>
          </cell>
          <cell r="Z14">
            <v>45476</v>
          </cell>
          <cell r="AA14">
            <v>56028</v>
          </cell>
          <cell r="AB14">
            <v>56028</v>
          </cell>
          <cell r="AQ14">
            <v>1184</v>
          </cell>
          <cell r="AR14">
            <v>1184</v>
          </cell>
          <cell r="AS14">
            <v>1184</v>
          </cell>
          <cell r="AT14">
            <v>1184</v>
          </cell>
          <cell r="AU14">
            <v>1184</v>
          </cell>
          <cell r="AV14">
            <v>8045</v>
          </cell>
          <cell r="AW14">
            <v>0</v>
          </cell>
          <cell r="AX14">
            <v>0</v>
          </cell>
          <cell r="AY14">
            <v>0</v>
          </cell>
          <cell r="AZ14">
            <v>0</v>
          </cell>
          <cell r="BA14">
            <v>0</v>
          </cell>
          <cell r="CX14">
            <v>396</v>
          </cell>
          <cell r="CY14">
            <v>396</v>
          </cell>
          <cell r="CZ14">
            <v>396</v>
          </cell>
          <cell r="DA14">
            <v>396</v>
          </cell>
          <cell r="DB14">
            <v>396</v>
          </cell>
          <cell r="DC14">
            <v>2688</v>
          </cell>
        </row>
        <row r="15">
          <cell r="G15">
            <v>53763</v>
          </cell>
          <cell r="H15">
            <v>4358</v>
          </cell>
          <cell r="I15">
            <v>2069</v>
          </cell>
          <cell r="K15">
            <v>0</v>
          </cell>
          <cell r="M15">
            <v>-784</v>
          </cell>
          <cell r="O15">
            <v>0</v>
          </cell>
          <cell r="P15">
            <v>60775</v>
          </cell>
          <cell r="R15">
            <v>-556</v>
          </cell>
          <cell r="W15">
            <v>-8179</v>
          </cell>
          <cell r="Y15">
            <v>77122</v>
          </cell>
          <cell r="Z15">
            <v>47996</v>
          </cell>
          <cell r="AA15">
            <v>60775</v>
          </cell>
          <cell r="AB15">
            <v>60775</v>
          </cell>
          <cell r="AQ15">
            <v>95</v>
          </cell>
          <cell r="AR15">
            <v>95</v>
          </cell>
          <cell r="AS15">
            <v>95</v>
          </cell>
          <cell r="AT15">
            <v>95</v>
          </cell>
          <cell r="AU15">
            <v>95</v>
          </cell>
          <cell r="AV15">
            <v>799</v>
          </cell>
          <cell r="AW15">
            <v>0</v>
          </cell>
          <cell r="AX15">
            <v>0</v>
          </cell>
          <cell r="AY15">
            <v>0</v>
          </cell>
          <cell r="AZ15">
            <v>0</v>
          </cell>
          <cell r="BA15">
            <v>0</v>
          </cell>
          <cell r="CX15">
            <v>597</v>
          </cell>
          <cell r="CY15">
            <v>597</v>
          </cell>
          <cell r="CZ15">
            <v>597</v>
          </cell>
          <cell r="DA15">
            <v>597</v>
          </cell>
          <cell r="DB15">
            <v>597</v>
          </cell>
          <cell r="DC15">
            <v>4597</v>
          </cell>
        </row>
        <row r="16">
          <cell r="G16">
            <v>0</v>
          </cell>
          <cell r="H16">
            <v>0</v>
          </cell>
          <cell r="I16">
            <v>0</v>
          </cell>
          <cell r="K16">
            <v>0</v>
          </cell>
          <cell r="M16">
            <v>-136</v>
          </cell>
          <cell r="O16">
            <v>0</v>
          </cell>
          <cell r="P16">
            <v>8672</v>
          </cell>
          <cell r="R16">
            <v>624</v>
          </cell>
          <cell r="W16">
            <v>0</v>
          </cell>
          <cell r="Y16">
            <v>10998</v>
          </cell>
          <cell r="Z16">
            <v>6875</v>
          </cell>
          <cell r="AA16">
            <v>8672</v>
          </cell>
          <cell r="AB16">
            <v>8672</v>
          </cell>
          <cell r="AQ16">
            <v>634</v>
          </cell>
          <cell r="AR16">
            <v>634</v>
          </cell>
          <cell r="AS16">
            <v>634</v>
          </cell>
          <cell r="AT16">
            <v>634</v>
          </cell>
          <cell r="AU16">
            <v>634</v>
          </cell>
          <cell r="AV16">
            <v>5004</v>
          </cell>
          <cell r="AW16">
            <v>0</v>
          </cell>
          <cell r="AX16">
            <v>0</v>
          </cell>
          <cell r="AY16">
            <v>0</v>
          </cell>
          <cell r="AZ16">
            <v>0</v>
          </cell>
          <cell r="BA16">
            <v>0</v>
          </cell>
          <cell r="CX16">
            <v>0</v>
          </cell>
          <cell r="CY16">
            <v>0</v>
          </cell>
          <cell r="CZ16">
            <v>0</v>
          </cell>
          <cell r="DA16">
            <v>0</v>
          </cell>
          <cell r="DB16">
            <v>0</v>
          </cell>
          <cell r="DC16">
            <v>0</v>
          </cell>
        </row>
        <row r="17">
          <cell r="G17">
            <v>11529</v>
          </cell>
          <cell r="H17">
            <v>1120</v>
          </cell>
          <cell r="I17">
            <v>450</v>
          </cell>
          <cell r="K17">
            <v>0</v>
          </cell>
          <cell r="M17">
            <v>-225</v>
          </cell>
          <cell r="O17">
            <v>0</v>
          </cell>
          <cell r="P17">
            <v>17407</v>
          </cell>
          <cell r="R17">
            <v>139</v>
          </cell>
          <cell r="W17">
            <v>-2013</v>
          </cell>
          <cell r="Y17">
            <v>22504</v>
          </cell>
          <cell r="Z17">
            <v>13450</v>
          </cell>
          <cell r="AA17">
            <v>17407</v>
          </cell>
          <cell r="AB17">
            <v>17407</v>
          </cell>
          <cell r="AQ17">
            <v>296</v>
          </cell>
          <cell r="AR17">
            <v>296</v>
          </cell>
          <cell r="AS17">
            <v>296</v>
          </cell>
          <cell r="AT17">
            <v>296</v>
          </cell>
          <cell r="AU17">
            <v>296</v>
          </cell>
          <cell r="AV17">
            <v>2757</v>
          </cell>
          <cell r="AW17">
            <v>0</v>
          </cell>
          <cell r="AX17">
            <v>0</v>
          </cell>
          <cell r="AY17">
            <v>0</v>
          </cell>
          <cell r="AZ17">
            <v>0</v>
          </cell>
          <cell r="BA17">
            <v>0</v>
          </cell>
          <cell r="CX17">
            <v>142</v>
          </cell>
          <cell r="CY17">
            <v>142</v>
          </cell>
          <cell r="CZ17">
            <v>142</v>
          </cell>
          <cell r="DA17">
            <v>142</v>
          </cell>
          <cell r="DB17">
            <v>142</v>
          </cell>
          <cell r="DC17">
            <v>1161</v>
          </cell>
        </row>
        <row r="18">
          <cell r="G18">
            <v>688300</v>
          </cell>
          <cell r="H18">
            <v>6482</v>
          </cell>
          <cell r="I18">
            <v>24002</v>
          </cell>
          <cell r="K18">
            <v>0</v>
          </cell>
          <cell r="M18">
            <v>-3957</v>
          </cell>
          <cell r="O18">
            <v>-41143</v>
          </cell>
          <cell r="P18">
            <v>594097</v>
          </cell>
          <cell r="R18">
            <v>-19263</v>
          </cell>
          <cell r="W18">
            <v>-46747</v>
          </cell>
          <cell r="Y18">
            <v>665738</v>
          </cell>
          <cell r="Z18">
            <v>534300</v>
          </cell>
          <cell r="AA18">
            <v>594097</v>
          </cell>
          <cell r="AB18">
            <v>594097</v>
          </cell>
          <cell r="AQ18">
            <v>0</v>
          </cell>
          <cell r="AR18">
            <v>0</v>
          </cell>
          <cell r="AS18">
            <v>0</v>
          </cell>
          <cell r="AT18">
            <v>0</v>
          </cell>
          <cell r="AU18">
            <v>0</v>
          </cell>
          <cell r="AV18">
            <v>0</v>
          </cell>
          <cell r="AW18">
            <v>11704</v>
          </cell>
          <cell r="AX18">
            <v>11704</v>
          </cell>
          <cell r="AY18">
            <v>11704</v>
          </cell>
          <cell r="AZ18">
            <v>11704</v>
          </cell>
          <cell r="BA18">
            <v>11704</v>
          </cell>
          <cell r="CX18">
            <v>6977</v>
          </cell>
          <cell r="CY18">
            <v>6977</v>
          </cell>
          <cell r="CZ18">
            <v>6977</v>
          </cell>
          <cell r="DA18">
            <v>6977</v>
          </cell>
          <cell r="DB18">
            <v>6977</v>
          </cell>
          <cell r="DC18">
            <v>4885</v>
          </cell>
        </row>
        <row r="19">
          <cell r="G19">
            <v>0</v>
          </cell>
          <cell r="H19">
            <v>0</v>
          </cell>
          <cell r="I19">
            <v>0</v>
          </cell>
          <cell r="K19">
            <v>0</v>
          </cell>
          <cell r="M19">
            <v>-40</v>
          </cell>
          <cell r="O19">
            <v>0</v>
          </cell>
          <cell r="P19">
            <v>3727</v>
          </cell>
          <cell r="R19">
            <v>264</v>
          </cell>
          <cell r="W19">
            <v>0</v>
          </cell>
          <cell r="Y19">
            <v>5000</v>
          </cell>
          <cell r="Z19">
            <v>2812</v>
          </cell>
          <cell r="AA19">
            <v>3727</v>
          </cell>
          <cell r="AB19">
            <v>3727</v>
          </cell>
          <cell r="AQ19">
            <v>267</v>
          </cell>
          <cell r="AR19">
            <v>267</v>
          </cell>
          <cell r="AS19">
            <v>267</v>
          </cell>
          <cell r="AT19">
            <v>267</v>
          </cell>
          <cell r="AU19">
            <v>267</v>
          </cell>
          <cell r="AV19">
            <v>2165</v>
          </cell>
          <cell r="AW19">
            <v>0</v>
          </cell>
          <cell r="AX19">
            <v>0</v>
          </cell>
          <cell r="AY19">
            <v>0</v>
          </cell>
          <cell r="AZ19">
            <v>0</v>
          </cell>
          <cell r="BA19">
            <v>0</v>
          </cell>
          <cell r="CX19">
            <v>0</v>
          </cell>
          <cell r="CY19">
            <v>0</v>
          </cell>
          <cell r="CZ19">
            <v>0</v>
          </cell>
          <cell r="DA19">
            <v>0</v>
          </cell>
          <cell r="DB19">
            <v>0</v>
          </cell>
          <cell r="DC19">
            <v>0</v>
          </cell>
        </row>
        <row r="20">
          <cell r="G20">
            <v>962633</v>
          </cell>
          <cell r="H20">
            <v>40184</v>
          </cell>
          <cell r="I20">
            <v>35687</v>
          </cell>
          <cell r="K20">
            <v>0</v>
          </cell>
          <cell r="M20">
            <v>-13358</v>
          </cell>
          <cell r="O20">
            <v>-731</v>
          </cell>
          <cell r="P20">
            <v>1175329</v>
          </cell>
          <cell r="R20">
            <v>1638</v>
          </cell>
          <cell r="W20">
            <v>-115295</v>
          </cell>
          <cell r="Y20">
            <v>1425493</v>
          </cell>
          <cell r="Z20">
            <v>975630</v>
          </cell>
          <cell r="AA20">
            <v>1175329</v>
          </cell>
          <cell r="AB20">
            <v>1175329</v>
          </cell>
          <cell r="AQ20">
            <v>13845</v>
          </cell>
          <cell r="AR20">
            <v>13845</v>
          </cell>
          <cell r="AS20">
            <v>13845</v>
          </cell>
          <cell r="AT20">
            <v>13845</v>
          </cell>
          <cell r="AU20">
            <v>13845</v>
          </cell>
          <cell r="AV20">
            <v>67844</v>
          </cell>
          <cell r="AW20">
            <v>0</v>
          </cell>
          <cell r="AX20">
            <v>0</v>
          </cell>
          <cell r="AY20">
            <v>0</v>
          </cell>
          <cell r="AZ20">
            <v>0</v>
          </cell>
          <cell r="BA20">
            <v>0</v>
          </cell>
          <cell r="CX20">
            <v>10981</v>
          </cell>
          <cell r="CY20">
            <v>10981</v>
          </cell>
          <cell r="CZ20">
            <v>10981</v>
          </cell>
          <cell r="DA20">
            <v>10981</v>
          </cell>
          <cell r="DB20">
            <v>10981</v>
          </cell>
          <cell r="DC20">
            <v>49409</v>
          </cell>
        </row>
        <row r="21">
          <cell r="G21">
            <v>0</v>
          </cell>
          <cell r="H21">
            <v>0</v>
          </cell>
          <cell r="I21">
            <v>0</v>
          </cell>
          <cell r="K21">
            <v>0</v>
          </cell>
          <cell r="M21">
            <v>0</v>
          </cell>
          <cell r="O21">
            <v>0</v>
          </cell>
          <cell r="P21">
            <v>0</v>
          </cell>
          <cell r="R21">
            <v>0</v>
          </cell>
          <cell r="W21">
            <v>0</v>
          </cell>
          <cell r="Y21">
            <v>0</v>
          </cell>
          <cell r="Z21">
            <v>0</v>
          </cell>
          <cell r="AA21">
            <v>0</v>
          </cell>
          <cell r="AB21">
            <v>0</v>
          </cell>
          <cell r="AQ21">
            <v>0</v>
          </cell>
          <cell r="AR21">
            <v>0</v>
          </cell>
          <cell r="AS21">
            <v>0</v>
          </cell>
          <cell r="AT21">
            <v>0</v>
          </cell>
          <cell r="AU21">
            <v>0</v>
          </cell>
          <cell r="AV21">
            <v>0</v>
          </cell>
          <cell r="AW21">
            <v>0</v>
          </cell>
          <cell r="AX21">
            <v>0</v>
          </cell>
          <cell r="AY21">
            <v>0</v>
          </cell>
          <cell r="AZ21">
            <v>0</v>
          </cell>
          <cell r="BA21">
            <v>0</v>
          </cell>
          <cell r="CX21">
            <v>0</v>
          </cell>
          <cell r="CY21">
            <v>0</v>
          </cell>
          <cell r="CZ21">
            <v>0</v>
          </cell>
          <cell r="DA21">
            <v>0</v>
          </cell>
          <cell r="DB21">
            <v>0</v>
          </cell>
          <cell r="DC21">
            <v>0</v>
          </cell>
        </row>
        <row r="22">
          <cell r="G22">
            <v>0</v>
          </cell>
          <cell r="H22">
            <v>0</v>
          </cell>
          <cell r="I22">
            <v>0</v>
          </cell>
          <cell r="K22">
            <v>0</v>
          </cell>
          <cell r="M22">
            <v>0</v>
          </cell>
          <cell r="O22">
            <v>0</v>
          </cell>
          <cell r="P22">
            <v>0</v>
          </cell>
          <cell r="R22">
            <v>0</v>
          </cell>
          <cell r="W22">
            <v>0</v>
          </cell>
          <cell r="Y22">
            <v>0</v>
          </cell>
          <cell r="Z22">
            <v>0</v>
          </cell>
          <cell r="AA22">
            <v>0</v>
          </cell>
          <cell r="AB22">
            <v>0</v>
          </cell>
          <cell r="AQ22">
            <v>0</v>
          </cell>
          <cell r="AR22">
            <v>0</v>
          </cell>
          <cell r="AS22">
            <v>0</v>
          </cell>
          <cell r="AT22">
            <v>0</v>
          </cell>
          <cell r="AU22">
            <v>0</v>
          </cell>
          <cell r="AV22">
            <v>0</v>
          </cell>
          <cell r="AW22">
            <v>0</v>
          </cell>
          <cell r="AX22">
            <v>0</v>
          </cell>
          <cell r="AY22">
            <v>0</v>
          </cell>
          <cell r="AZ22">
            <v>0</v>
          </cell>
          <cell r="BA22">
            <v>0</v>
          </cell>
          <cell r="CX22">
            <v>0</v>
          </cell>
          <cell r="CY22">
            <v>0</v>
          </cell>
          <cell r="CZ22">
            <v>0</v>
          </cell>
          <cell r="DA22">
            <v>0</v>
          </cell>
          <cell r="DB22">
            <v>0</v>
          </cell>
          <cell r="DC22">
            <v>0</v>
          </cell>
        </row>
        <row r="23">
          <cell r="G23">
            <v>1437741</v>
          </cell>
          <cell r="H23">
            <v>35631</v>
          </cell>
          <cell r="I23">
            <v>51563</v>
          </cell>
          <cell r="K23">
            <v>0</v>
          </cell>
          <cell r="M23">
            <v>-11391</v>
          </cell>
          <cell r="O23">
            <v>-49940</v>
          </cell>
          <cell r="P23">
            <v>1355824</v>
          </cell>
          <cell r="R23">
            <v>-26760</v>
          </cell>
          <cell r="W23">
            <v>-130967</v>
          </cell>
          <cell r="Y23">
            <v>1570661</v>
          </cell>
          <cell r="Z23">
            <v>1180611</v>
          </cell>
          <cell r="AA23">
            <v>1355824</v>
          </cell>
          <cell r="AB23">
            <v>1355824</v>
          </cell>
          <cell r="AQ23">
            <v>0</v>
          </cell>
          <cell r="AR23">
            <v>0</v>
          </cell>
          <cell r="AS23">
            <v>0</v>
          </cell>
          <cell r="AT23">
            <v>0</v>
          </cell>
          <cell r="AU23">
            <v>0</v>
          </cell>
          <cell r="AV23">
            <v>0</v>
          </cell>
          <cell r="AW23">
            <v>11466</v>
          </cell>
          <cell r="AX23">
            <v>11466</v>
          </cell>
          <cell r="AY23">
            <v>11466</v>
          </cell>
          <cell r="AZ23">
            <v>11466</v>
          </cell>
          <cell r="BA23">
            <v>11466</v>
          </cell>
          <cell r="CX23">
            <v>14082</v>
          </cell>
          <cell r="CY23">
            <v>14082</v>
          </cell>
          <cell r="CZ23">
            <v>14082</v>
          </cell>
          <cell r="DA23">
            <v>14082</v>
          </cell>
          <cell r="DB23">
            <v>14082</v>
          </cell>
          <cell r="DC23">
            <v>46475</v>
          </cell>
        </row>
        <row r="24">
          <cell r="G24">
            <v>0</v>
          </cell>
          <cell r="H24">
            <v>0</v>
          </cell>
          <cell r="I24">
            <v>0</v>
          </cell>
          <cell r="K24">
            <v>0</v>
          </cell>
          <cell r="M24">
            <v>7</v>
          </cell>
          <cell r="O24">
            <v>0</v>
          </cell>
          <cell r="P24">
            <v>256</v>
          </cell>
          <cell r="R24">
            <v>15</v>
          </cell>
          <cell r="W24">
            <v>0</v>
          </cell>
          <cell r="Y24">
            <v>337</v>
          </cell>
          <cell r="Z24">
            <v>179</v>
          </cell>
          <cell r="AA24">
            <v>256</v>
          </cell>
          <cell r="AB24">
            <v>256</v>
          </cell>
          <cell r="AQ24">
            <v>14</v>
          </cell>
          <cell r="AR24">
            <v>14</v>
          </cell>
          <cell r="AS24">
            <v>14</v>
          </cell>
          <cell r="AT24">
            <v>14</v>
          </cell>
          <cell r="AU24">
            <v>14</v>
          </cell>
          <cell r="AV24">
            <v>165</v>
          </cell>
          <cell r="AW24">
            <v>0</v>
          </cell>
          <cell r="AX24">
            <v>0</v>
          </cell>
          <cell r="AY24">
            <v>0</v>
          </cell>
          <cell r="AZ24">
            <v>0</v>
          </cell>
          <cell r="BA24">
            <v>0</v>
          </cell>
          <cell r="CX24">
            <v>0</v>
          </cell>
          <cell r="CY24">
            <v>0</v>
          </cell>
          <cell r="CZ24">
            <v>0</v>
          </cell>
          <cell r="DA24">
            <v>0</v>
          </cell>
          <cell r="DB24">
            <v>0</v>
          </cell>
          <cell r="DC24">
            <v>0</v>
          </cell>
        </row>
        <row r="26">
          <cell r="G26">
            <v>764470</v>
          </cell>
          <cell r="H26">
            <v>13024</v>
          </cell>
          <cell r="I26">
            <v>27048</v>
          </cell>
          <cell r="K26">
            <v>0</v>
          </cell>
          <cell r="M26">
            <v>-5385</v>
          </cell>
          <cell r="O26">
            <v>-35458</v>
          </cell>
          <cell r="P26">
            <v>718088</v>
          </cell>
          <cell r="R26">
            <v>-14262</v>
          </cell>
          <cell r="W26">
            <v>-57584</v>
          </cell>
          <cell r="Y26">
            <v>815623</v>
          </cell>
          <cell r="Z26">
            <v>637356</v>
          </cell>
          <cell r="AA26">
            <v>718088</v>
          </cell>
          <cell r="AB26">
            <v>718088</v>
          </cell>
          <cell r="AQ26">
            <v>0</v>
          </cell>
          <cell r="AR26">
            <v>0</v>
          </cell>
          <cell r="AS26">
            <v>0</v>
          </cell>
          <cell r="AT26">
            <v>0</v>
          </cell>
          <cell r="AU26">
            <v>0</v>
          </cell>
          <cell r="AV26">
            <v>0</v>
          </cell>
          <cell r="AW26">
            <v>5701</v>
          </cell>
          <cell r="AX26">
            <v>5701</v>
          </cell>
          <cell r="AY26">
            <v>5701</v>
          </cell>
          <cell r="AZ26">
            <v>5701</v>
          </cell>
          <cell r="BA26">
            <v>5701</v>
          </cell>
          <cell r="CX26">
            <v>7888</v>
          </cell>
          <cell r="CY26">
            <v>7888</v>
          </cell>
          <cell r="CZ26">
            <v>7888</v>
          </cell>
          <cell r="DA26">
            <v>7888</v>
          </cell>
          <cell r="DB26">
            <v>7888</v>
          </cell>
          <cell r="DC26">
            <v>10256</v>
          </cell>
        </row>
        <row r="27">
          <cell r="G27">
            <v>459987</v>
          </cell>
          <cell r="H27">
            <v>10199</v>
          </cell>
          <cell r="I27">
            <v>16439</v>
          </cell>
          <cell r="K27">
            <v>0</v>
          </cell>
          <cell r="M27">
            <v>-3382</v>
          </cell>
          <cell r="O27">
            <v>-16843</v>
          </cell>
          <cell r="P27">
            <v>425870</v>
          </cell>
          <cell r="R27">
            <v>-10314</v>
          </cell>
          <cell r="W27">
            <v>-38180</v>
          </cell>
          <cell r="Y27">
            <v>486995</v>
          </cell>
          <cell r="Z27">
            <v>375290</v>
          </cell>
          <cell r="AA27">
            <v>425870</v>
          </cell>
          <cell r="AB27">
            <v>425870</v>
          </cell>
          <cell r="AQ27">
            <v>0</v>
          </cell>
          <cell r="AR27">
            <v>0</v>
          </cell>
          <cell r="AS27">
            <v>0</v>
          </cell>
          <cell r="AT27">
            <v>0</v>
          </cell>
          <cell r="AU27">
            <v>0</v>
          </cell>
          <cell r="AV27">
            <v>0</v>
          </cell>
          <cell r="AW27">
            <v>4943</v>
          </cell>
          <cell r="AX27">
            <v>4943</v>
          </cell>
          <cell r="AY27">
            <v>4943</v>
          </cell>
          <cell r="AZ27">
            <v>4943</v>
          </cell>
          <cell r="BA27">
            <v>4943</v>
          </cell>
          <cell r="CX27">
            <v>4959</v>
          </cell>
          <cell r="CY27">
            <v>4959</v>
          </cell>
          <cell r="CZ27">
            <v>4959</v>
          </cell>
          <cell r="DA27">
            <v>4959</v>
          </cell>
          <cell r="DB27">
            <v>4959</v>
          </cell>
          <cell r="DC27">
            <v>8426</v>
          </cell>
        </row>
        <row r="28">
          <cell r="G28">
            <v>1458216</v>
          </cell>
          <cell r="H28">
            <v>44376</v>
          </cell>
          <cell r="I28">
            <v>53426</v>
          </cell>
          <cell r="K28">
            <v>0</v>
          </cell>
          <cell r="M28">
            <v>-18229</v>
          </cell>
          <cell r="O28">
            <v>-3725</v>
          </cell>
          <cell r="P28">
            <v>1694675</v>
          </cell>
          <cell r="R28">
            <v>-989</v>
          </cell>
          <cell r="W28">
            <v>-161363</v>
          </cell>
          <cell r="Y28">
            <v>2026717</v>
          </cell>
          <cell r="Z28">
            <v>1427803</v>
          </cell>
          <cell r="AA28">
            <v>1694675</v>
          </cell>
          <cell r="AB28">
            <v>1694675</v>
          </cell>
          <cell r="AQ28">
            <v>16730</v>
          </cell>
          <cell r="AR28">
            <v>16730</v>
          </cell>
          <cell r="AS28">
            <v>16730</v>
          </cell>
          <cell r="AT28">
            <v>16730</v>
          </cell>
          <cell r="AU28">
            <v>16730</v>
          </cell>
          <cell r="AV28">
            <v>60231</v>
          </cell>
          <cell r="AW28">
            <v>0</v>
          </cell>
          <cell r="AX28">
            <v>0</v>
          </cell>
          <cell r="AY28">
            <v>0</v>
          </cell>
          <cell r="AZ28">
            <v>0</v>
          </cell>
          <cell r="BA28">
            <v>0</v>
          </cell>
          <cell r="CX28">
            <v>15820</v>
          </cell>
          <cell r="CY28">
            <v>15820</v>
          </cell>
          <cell r="CZ28">
            <v>15820</v>
          </cell>
          <cell r="DA28">
            <v>15820</v>
          </cell>
          <cell r="DB28">
            <v>15820</v>
          </cell>
          <cell r="DC28">
            <v>66443</v>
          </cell>
        </row>
        <row r="29">
          <cell r="G29">
            <v>0</v>
          </cell>
          <cell r="H29">
            <v>0</v>
          </cell>
          <cell r="I29">
            <v>0</v>
          </cell>
          <cell r="K29">
            <v>0</v>
          </cell>
          <cell r="M29">
            <v>-41</v>
          </cell>
          <cell r="O29">
            <v>0</v>
          </cell>
          <cell r="P29">
            <v>3462</v>
          </cell>
          <cell r="R29">
            <v>474</v>
          </cell>
          <cell r="W29">
            <v>0</v>
          </cell>
          <cell r="Y29">
            <v>4104</v>
          </cell>
          <cell r="Z29">
            <v>2926</v>
          </cell>
          <cell r="AA29">
            <v>3462</v>
          </cell>
          <cell r="AB29">
            <v>3462</v>
          </cell>
          <cell r="AQ29">
            <v>480</v>
          </cell>
          <cell r="AR29">
            <v>480</v>
          </cell>
          <cell r="AS29">
            <v>480</v>
          </cell>
          <cell r="AT29">
            <v>480</v>
          </cell>
          <cell r="AU29">
            <v>480</v>
          </cell>
          <cell r="AV29">
            <v>623</v>
          </cell>
          <cell r="AW29">
            <v>0</v>
          </cell>
          <cell r="AX29">
            <v>0</v>
          </cell>
          <cell r="AY29">
            <v>0</v>
          </cell>
          <cell r="AZ29">
            <v>0</v>
          </cell>
          <cell r="BA29">
            <v>0</v>
          </cell>
          <cell r="CX29">
            <v>0</v>
          </cell>
          <cell r="CY29">
            <v>0</v>
          </cell>
          <cell r="CZ29">
            <v>0</v>
          </cell>
          <cell r="DA29">
            <v>0</v>
          </cell>
          <cell r="DB29">
            <v>0</v>
          </cell>
          <cell r="DC29">
            <v>0</v>
          </cell>
        </row>
        <row r="30">
          <cell r="G30">
            <v>205076</v>
          </cell>
          <cell r="H30">
            <v>2799</v>
          </cell>
          <cell r="I30">
            <v>7205</v>
          </cell>
          <cell r="K30">
            <v>0</v>
          </cell>
          <cell r="M30">
            <v>-1152</v>
          </cell>
          <cell r="O30">
            <v>-10957</v>
          </cell>
          <cell r="P30">
            <v>170454</v>
          </cell>
          <cell r="R30">
            <v>-6165</v>
          </cell>
          <cell r="W30">
            <v>-15270</v>
          </cell>
          <cell r="Y30">
            <v>192913</v>
          </cell>
          <cell r="Z30">
            <v>151858</v>
          </cell>
          <cell r="AA30">
            <v>170454</v>
          </cell>
          <cell r="AB30">
            <v>170454</v>
          </cell>
          <cell r="AQ30">
            <v>0</v>
          </cell>
          <cell r="AR30">
            <v>0</v>
          </cell>
          <cell r="AS30">
            <v>0</v>
          </cell>
          <cell r="AT30">
            <v>0</v>
          </cell>
          <cell r="AU30">
            <v>0</v>
          </cell>
          <cell r="AV30">
            <v>0</v>
          </cell>
          <cell r="AW30">
            <v>4014</v>
          </cell>
          <cell r="AX30">
            <v>4014</v>
          </cell>
          <cell r="AY30">
            <v>4014</v>
          </cell>
          <cell r="AZ30">
            <v>4014</v>
          </cell>
          <cell r="BA30">
            <v>4014</v>
          </cell>
          <cell r="CX30">
            <v>2009</v>
          </cell>
          <cell r="CY30">
            <v>2009</v>
          </cell>
          <cell r="CZ30">
            <v>2009</v>
          </cell>
          <cell r="DA30">
            <v>2009</v>
          </cell>
          <cell r="DB30">
            <v>2009</v>
          </cell>
          <cell r="DC30">
            <v>3216</v>
          </cell>
        </row>
        <row r="31">
          <cell r="G31">
            <v>2300585</v>
          </cell>
          <cell r="H31">
            <v>41290</v>
          </cell>
          <cell r="I31">
            <v>81598</v>
          </cell>
          <cell r="K31">
            <v>0</v>
          </cell>
          <cell r="M31">
            <v>-16242</v>
          </cell>
          <cell r="O31">
            <v>-99572</v>
          </cell>
          <cell r="P31">
            <v>2085370</v>
          </cell>
          <cell r="R31">
            <v>-49871</v>
          </cell>
          <cell r="W31">
            <v>-189728</v>
          </cell>
          <cell r="Y31">
            <v>2387854</v>
          </cell>
          <cell r="Z31">
            <v>1837668</v>
          </cell>
          <cell r="AA31">
            <v>2085370</v>
          </cell>
          <cell r="AB31">
            <v>2085370</v>
          </cell>
          <cell r="AQ31">
            <v>0</v>
          </cell>
          <cell r="AR31">
            <v>0</v>
          </cell>
          <cell r="AS31">
            <v>0</v>
          </cell>
          <cell r="AT31">
            <v>0</v>
          </cell>
          <cell r="AU31">
            <v>0</v>
          </cell>
          <cell r="AV31">
            <v>0</v>
          </cell>
          <cell r="AW31">
            <v>26152</v>
          </cell>
          <cell r="AX31">
            <v>26152</v>
          </cell>
          <cell r="AY31">
            <v>26152</v>
          </cell>
          <cell r="AZ31">
            <v>26152</v>
          </cell>
          <cell r="BA31">
            <v>26152</v>
          </cell>
          <cell r="CX31">
            <v>21808</v>
          </cell>
          <cell r="CY31">
            <v>21808</v>
          </cell>
          <cell r="CZ31">
            <v>21808</v>
          </cell>
          <cell r="DA31">
            <v>21808</v>
          </cell>
          <cell r="DB31">
            <v>21808</v>
          </cell>
          <cell r="DC31">
            <v>58880</v>
          </cell>
        </row>
        <row r="32">
          <cell r="G32">
            <v>1152243</v>
          </cell>
          <cell r="H32">
            <v>16779</v>
          </cell>
          <cell r="I32">
            <v>40695</v>
          </cell>
          <cell r="K32">
            <v>1420672</v>
          </cell>
          <cell r="M32">
            <v>-82256</v>
          </cell>
          <cell r="O32">
            <v>-51792</v>
          </cell>
          <cell r="P32">
            <v>2398265</v>
          </cell>
          <cell r="R32">
            <v>-32231</v>
          </cell>
          <cell r="W32">
            <v>-92563</v>
          </cell>
          <cell r="Y32">
            <v>2819256</v>
          </cell>
          <cell r="Z32">
            <v>2166173</v>
          </cell>
          <cell r="AA32">
            <v>2460916</v>
          </cell>
          <cell r="AB32">
            <v>2460916</v>
          </cell>
          <cell r="AQ32">
            <v>0</v>
          </cell>
          <cell r="AR32">
            <v>0</v>
          </cell>
          <cell r="AS32">
            <v>0</v>
          </cell>
          <cell r="AT32">
            <v>0</v>
          </cell>
          <cell r="AU32">
            <v>0</v>
          </cell>
          <cell r="AV32">
            <v>0</v>
          </cell>
          <cell r="AW32">
            <v>11676</v>
          </cell>
          <cell r="AX32">
            <v>11676</v>
          </cell>
          <cell r="AY32">
            <v>11676</v>
          </cell>
          <cell r="AZ32">
            <v>11676</v>
          </cell>
          <cell r="BA32">
            <v>11676</v>
          </cell>
          <cell r="CX32">
            <v>10763</v>
          </cell>
          <cell r="CY32">
            <v>10763</v>
          </cell>
          <cell r="CZ32">
            <v>10763</v>
          </cell>
          <cell r="DA32">
            <v>10763</v>
          </cell>
          <cell r="DB32">
            <v>10763</v>
          </cell>
          <cell r="DC32">
            <v>27985</v>
          </cell>
        </row>
        <row r="33">
          <cell r="G33">
            <v>1874198</v>
          </cell>
          <cell r="H33">
            <v>27092</v>
          </cell>
          <cell r="I33">
            <v>66230</v>
          </cell>
          <cell r="K33">
            <v>0</v>
          </cell>
          <cell r="M33">
            <v>-12719</v>
          </cell>
          <cell r="O33">
            <v>-81812</v>
          </cell>
          <cell r="P33">
            <v>1725806</v>
          </cell>
          <cell r="R33">
            <v>-43857</v>
          </cell>
          <cell r="W33">
            <v>-140359</v>
          </cell>
          <cell r="Y33">
            <v>1956021</v>
          </cell>
          <cell r="Z33">
            <v>1535177</v>
          </cell>
          <cell r="AA33">
            <v>1725806</v>
          </cell>
          <cell r="AB33">
            <v>1725806</v>
          </cell>
          <cell r="AQ33">
            <v>0</v>
          </cell>
          <cell r="AR33">
            <v>0</v>
          </cell>
          <cell r="AS33">
            <v>0</v>
          </cell>
          <cell r="AT33">
            <v>0</v>
          </cell>
          <cell r="AU33">
            <v>0</v>
          </cell>
          <cell r="AV33">
            <v>0</v>
          </cell>
          <cell r="AW33">
            <v>21645</v>
          </cell>
          <cell r="AX33">
            <v>21645</v>
          </cell>
          <cell r="AY33">
            <v>21645</v>
          </cell>
          <cell r="AZ33">
            <v>21645</v>
          </cell>
          <cell r="BA33">
            <v>21645</v>
          </cell>
          <cell r="CX33">
            <v>20342</v>
          </cell>
          <cell r="CY33">
            <v>20342</v>
          </cell>
          <cell r="CZ33">
            <v>20342</v>
          </cell>
          <cell r="DA33">
            <v>20342</v>
          </cell>
          <cell r="DB33">
            <v>20342</v>
          </cell>
          <cell r="DC33">
            <v>18307</v>
          </cell>
        </row>
        <row r="34">
          <cell r="G34">
            <v>437264</v>
          </cell>
          <cell r="H34">
            <v>9881</v>
          </cell>
          <cell r="I34">
            <v>15622</v>
          </cell>
          <cell r="K34">
            <v>0</v>
          </cell>
          <cell r="M34">
            <v>-3251</v>
          </cell>
          <cell r="O34">
            <v>-16637</v>
          </cell>
          <cell r="P34">
            <v>412525</v>
          </cell>
          <cell r="R34">
            <v>-8626</v>
          </cell>
          <cell r="W34">
            <v>-36079</v>
          </cell>
          <cell r="Y34">
            <v>473544</v>
          </cell>
          <cell r="Z34">
            <v>362373</v>
          </cell>
          <cell r="AA34">
            <v>412525</v>
          </cell>
          <cell r="AB34">
            <v>412525</v>
          </cell>
          <cell r="AQ34">
            <v>0</v>
          </cell>
          <cell r="AR34">
            <v>0</v>
          </cell>
          <cell r="AS34">
            <v>0</v>
          </cell>
          <cell r="AT34">
            <v>0</v>
          </cell>
          <cell r="AU34">
            <v>0</v>
          </cell>
          <cell r="AV34">
            <v>0</v>
          </cell>
          <cell r="AW34">
            <v>3614</v>
          </cell>
          <cell r="AX34">
            <v>3614</v>
          </cell>
          <cell r="AY34">
            <v>3614</v>
          </cell>
          <cell r="AZ34">
            <v>3614</v>
          </cell>
          <cell r="BA34">
            <v>3614</v>
          </cell>
          <cell r="CX34">
            <v>4625</v>
          </cell>
          <cell r="CY34">
            <v>4625</v>
          </cell>
          <cell r="CZ34">
            <v>4625</v>
          </cell>
          <cell r="DA34">
            <v>4625</v>
          </cell>
          <cell r="DB34">
            <v>4625</v>
          </cell>
          <cell r="DC34">
            <v>8329</v>
          </cell>
        </row>
        <row r="35">
          <cell r="G35">
            <v>48366</v>
          </cell>
          <cell r="H35">
            <v>1158</v>
          </cell>
          <cell r="I35">
            <v>1727</v>
          </cell>
          <cell r="K35">
            <v>0</v>
          </cell>
          <cell r="M35">
            <v>-316</v>
          </cell>
          <cell r="O35">
            <v>-2005</v>
          </cell>
          <cell r="P35">
            <v>44033</v>
          </cell>
          <cell r="R35">
            <v>-1199</v>
          </cell>
          <cell r="W35">
            <v>-3776</v>
          </cell>
          <cell r="Y35">
            <v>50470</v>
          </cell>
          <cell r="Z35">
            <v>38657</v>
          </cell>
          <cell r="AA35">
            <v>44033</v>
          </cell>
          <cell r="AB35">
            <v>44033</v>
          </cell>
          <cell r="AQ35">
            <v>0</v>
          </cell>
          <cell r="AR35">
            <v>0</v>
          </cell>
          <cell r="AS35">
            <v>0</v>
          </cell>
          <cell r="AT35">
            <v>0</v>
          </cell>
          <cell r="AU35">
            <v>0</v>
          </cell>
          <cell r="AV35">
            <v>0</v>
          </cell>
          <cell r="AW35">
            <v>653</v>
          </cell>
          <cell r="AX35">
            <v>653</v>
          </cell>
          <cell r="AY35">
            <v>653</v>
          </cell>
          <cell r="AZ35">
            <v>653</v>
          </cell>
          <cell r="BA35">
            <v>653</v>
          </cell>
          <cell r="CX35">
            <v>504</v>
          </cell>
          <cell r="CY35">
            <v>504</v>
          </cell>
          <cell r="CZ35">
            <v>504</v>
          </cell>
          <cell r="DA35">
            <v>504</v>
          </cell>
          <cell r="DB35">
            <v>504</v>
          </cell>
          <cell r="DC35">
            <v>752</v>
          </cell>
        </row>
        <row r="36">
          <cell r="G36">
            <v>23104457</v>
          </cell>
          <cell r="H36">
            <v>1465231</v>
          </cell>
          <cell r="I36">
            <v>870370</v>
          </cell>
          <cell r="K36">
            <v>-21869609</v>
          </cell>
          <cell r="M36">
            <v>-13193</v>
          </cell>
          <cell r="O36">
            <v>-242201</v>
          </cell>
          <cell r="P36">
            <v>1683251</v>
          </cell>
          <cell r="R36">
            <v>-561250</v>
          </cell>
          <cell r="W36">
            <v>-2421340</v>
          </cell>
          <cell r="Y36">
            <v>1923708</v>
          </cell>
          <cell r="Z36">
            <v>1485437</v>
          </cell>
          <cell r="AA36">
            <v>1683251</v>
          </cell>
          <cell r="AB36">
            <v>1683251</v>
          </cell>
          <cell r="AQ36">
            <v>0</v>
          </cell>
          <cell r="AR36">
            <v>0</v>
          </cell>
          <cell r="AS36">
            <v>0</v>
          </cell>
          <cell r="AT36">
            <v>0</v>
          </cell>
          <cell r="AU36">
            <v>0</v>
          </cell>
          <cell r="AV36">
            <v>0</v>
          </cell>
          <cell r="AW36">
            <v>236493</v>
          </cell>
          <cell r="AX36">
            <v>236493</v>
          </cell>
          <cell r="AY36">
            <v>236493</v>
          </cell>
          <cell r="AZ36">
            <v>236493</v>
          </cell>
          <cell r="BA36">
            <v>236493</v>
          </cell>
          <cell r="CX36">
            <v>322845</v>
          </cell>
          <cell r="CY36">
            <v>322845</v>
          </cell>
          <cell r="CZ36">
            <v>322845</v>
          </cell>
          <cell r="DA36">
            <v>322845</v>
          </cell>
          <cell r="DB36">
            <v>322845</v>
          </cell>
          <cell r="DC36">
            <v>484270</v>
          </cell>
        </row>
        <row r="37">
          <cell r="G37">
            <v>0</v>
          </cell>
          <cell r="H37">
            <v>0</v>
          </cell>
          <cell r="I37">
            <v>0</v>
          </cell>
          <cell r="K37">
            <v>0</v>
          </cell>
          <cell r="M37">
            <v>-128</v>
          </cell>
          <cell r="O37">
            <v>0</v>
          </cell>
          <cell r="P37">
            <v>5786</v>
          </cell>
          <cell r="R37">
            <v>384</v>
          </cell>
          <cell r="W37">
            <v>0</v>
          </cell>
          <cell r="Y37">
            <v>7581</v>
          </cell>
          <cell r="Z37">
            <v>4471</v>
          </cell>
          <cell r="AA37">
            <v>5786</v>
          </cell>
          <cell r="AB37">
            <v>5786</v>
          </cell>
          <cell r="AQ37">
            <v>392</v>
          </cell>
          <cell r="AR37">
            <v>392</v>
          </cell>
          <cell r="AS37">
            <v>392</v>
          </cell>
          <cell r="AT37">
            <v>392</v>
          </cell>
          <cell r="AU37">
            <v>392</v>
          </cell>
          <cell r="AV37">
            <v>3562</v>
          </cell>
          <cell r="AW37">
            <v>0</v>
          </cell>
          <cell r="AX37">
            <v>0</v>
          </cell>
          <cell r="AY37">
            <v>0</v>
          </cell>
          <cell r="AZ37">
            <v>0</v>
          </cell>
          <cell r="BA37">
            <v>0</v>
          </cell>
          <cell r="CX37">
            <v>0</v>
          </cell>
          <cell r="CY37">
            <v>0</v>
          </cell>
          <cell r="CZ37">
            <v>0</v>
          </cell>
          <cell r="DA37">
            <v>0</v>
          </cell>
          <cell r="DB37">
            <v>0</v>
          </cell>
          <cell r="DC37">
            <v>0</v>
          </cell>
        </row>
        <row r="38">
          <cell r="G38">
            <v>0</v>
          </cell>
          <cell r="H38">
            <v>0</v>
          </cell>
          <cell r="I38">
            <v>0</v>
          </cell>
          <cell r="K38">
            <v>0</v>
          </cell>
          <cell r="M38">
            <v>-1</v>
          </cell>
          <cell r="O38">
            <v>0</v>
          </cell>
          <cell r="P38">
            <v>63</v>
          </cell>
          <cell r="R38">
            <v>8</v>
          </cell>
          <cell r="W38">
            <v>0</v>
          </cell>
          <cell r="Y38">
            <v>79</v>
          </cell>
          <cell r="Z38">
            <v>54</v>
          </cell>
          <cell r="AA38">
            <v>63</v>
          </cell>
          <cell r="AB38">
            <v>63</v>
          </cell>
          <cell r="AQ38">
            <v>9</v>
          </cell>
          <cell r="AR38">
            <v>9</v>
          </cell>
          <cell r="AS38">
            <v>9</v>
          </cell>
          <cell r="AT38">
            <v>9</v>
          </cell>
          <cell r="AU38">
            <v>9</v>
          </cell>
          <cell r="AV38">
            <v>10</v>
          </cell>
          <cell r="AW38">
            <v>0</v>
          </cell>
          <cell r="AX38">
            <v>0</v>
          </cell>
          <cell r="AY38">
            <v>0</v>
          </cell>
          <cell r="AZ38">
            <v>0</v>
          </cell>
          <cell r="BA38">
            <v>0</v>
          </cell>
          <cell r="CX38">
            <v>0</v>
          </cell>
          <cell r="CY38">
            <v>0</v>
          </cell>
          <cell r="CZ38">
            <v>0</v>
          </cell>
          <cell r="DA38">
            <v>0</v>
          </cell>
          <cell r="DB38">
            <v>0</v>
          </cell>
          <cell r="DC38">
            <v>0</v>
          </cell>
        </row>
        <row r="39">
          <cell r="G39">
            <v>0</v>
          </cell>
          <cell r="H39">
            <v>0</v>
          </cell>
          <cell r="I39">
            <v>0</v>
          </cell>
          <cell r="K39">
            <v>0</v>
          </cell>
          <cell r="M39">
            <v>-177</v>
          </cell>
          <cell r="O39">
            <v>0</v>
          </cell>
          <cell r="P39">
            <v>12568</v>
          </cell>
          <cell r="R39">
            <v>953</v>
          </cell>
          <cell r="W39">
            <v>0</v>
          </cell>
          <cell r="Y39">
            <v>15670</v>
          </cell>
          <cell r="Z39">
            <v>10147</v>
          </cell>
          <cell r="AA39">
            <v>12568</v>
          </cell>
          <cell r="AB39">
            <v>12568</v>
          </cell>
          <cell r="AQ39">
            <v>966</v>
          </cell>
          <cell r="AR39">
            <v>966</v>
          </cell>
          <cell r="AS39">
            <v>966</v>
          </cell>
          <cell r="AT39">
            <v>966</v>
          </cell>
          <cell r="AU39">
            <v>966</v>
          </cell>
          <cell r="AV39">
            <v>6949</v>
          </cell>
          <cell r="AW39">
            <v>0</v>
          </cell>
          <cell r="AX39">
            <v>0</v>
          </cell>
          <cell r="AY39">
            <v>0</v>
          </cell>
          <cell r="AZ39">
            <v>0</v>
          </cell>
          <cell r="BA39">
            <v>0</v>
          </cell>
          <cell r="CX39">
            <v>0</v>
          </cell>
          <cell r="CY39">
            <v>0</v>
          </cell>
          <cell r="CZ39">
            <v>0</v>
          </cell>
          <cell r="DA39">
            <v>0</v>
          </cell>
          <cell r="DB39">
            <v>0</v>
          </cell>
          <cell r="DC39">
            <v>0</v>
          </cell>
        </row>
        <row r="40">
          <cell r="G40">
            <v>1012688</v>
          </cell>
          <cell r="H40">
            <v>24167</v>
          </cell>
          <cell r="I40">
            <v>36379</v>
          </cell>
          <cell r="K40">
            <v>0</v>
          </cell>
          <cell r="M40">
            <v>-8252</v>
          </cell>
          <cell r="O40">
            <v>-29923</v>
          </cell>
          <cell r="P40">
            <v>948859</v>
          </cell>
          <cell r="R40">
            <v>-19050</v>
          </cell>
          <cell r="W40">
            <v>-95058</v>
          </cell>
          <cell r="Y40">
            <v>1105213</v>
          </cell>
          <cell r="Z40">
            <v>822144</v>
          </cell>
          <cell r="AA40">
            <v>948859</v>
          </cell>
          <cell r="AB40">
            <v>948859</v>
          </cell>
          <cell r="AQ40">
            <v>0</v>
          </cell>
          <cell r="AR40">
            <v>0</v>
          </cell>
          <cell r="AS40">
            <v>0</v>
          </cell>
          <cell r="AT40">
            <v>0</v>
          </cell>
          <cell r="AU40">
            <v>0</v>
          </cell>
          <cell r="AV40">
            <v>0</v>
          </cell>
          <cell r="AW40">
            <v>8796</v>
          </cell>
          <cell r="AX40">
            <v>8796</v>
          </cell>
          <cell r="AY40">
            <v>8796</v>
          </cell>
          <cell r="AZ40">
            <v>8796</v>
          </cell>
          <cell r="BA40">
            <v>8796</v>
          </cell>
          <cell r="CX40">
            <v>9412</v>
          </cell>
          <cell r="CY40">
            <v>9412</v>
          </cell>
          <cell r="CZ40">
            <v>9412</v>
          </cell>
          <cell r="DA40">
            <v>9412</v>
          </cell>
          <cell r="DB40">
            <v>9412</v>
          </cell>
          <cell r="DC40">
            <v>38586</v>
          </cell>
        </row>
        <row r="41">
          <cell r="G41">
            <v>562883</v>
          </cell>
          <cell r="H41">
            <v>11649</v>
          </cell>
          <cell r="I41">
            <v>20074</v>
          </cell>
          <cell r="K41">
            <v>0</v>
          </cell>
          <cell r="M41">
            <v>-5285</v>
          </cell>
          <cell r="O41">
            <v>-21334</v>
          </cell>
          <cell r="P41">
            <v>586588</v>
          </cell>
          <cell r="R41">
            <v>-4247</v>
          </cell>
          <cell r="W41">
            <v>-49549</v>
          </cell>
          <cell r="Y41">
            <v>682384</v>
          </cell>
          <cell r="Z41">
            <v>508947</v>
          </cell>
          <cell r="AA41">
            <v>586588</v>
          </cell>
          <cell r="AB41">
            <v>586588</v>
          </cell>
          <cell r="AQ41">
            <v>2022</v>
          </cell>
          <cell r="AR41">
            <v>2022</v>
          </cell>
          <cell r="AS41">
            <v>2022</v>
          </cell>
          <cell r="AT41">
            <v>2022</v>
          </cell>
          <cell r="AU41">
            <v>2022</v>
          </cell>
          <cell r="AV41">
            <v>6469</v>
          </cell>
          <cell r="AW41">
            <v>0</v>
          </cell>
          <cell r="AX41">
            <v>0</v>
          </cell>
          <cell r="AY41">
            <v>0</v>
          </cell>
          <cell r="AZ41">
            <v>0</v>
          </cell>
          <cell r="BA41">
            <v>0</v>
          </cell>
          <cell r="CX41">
            <v>5695</v>
          </cell>
          <cell r="CY41">
            <v>5695</v>
          </cell>
          <cell r="CZ41">
            <v>5695</v>
          </cell>
          <cell r="DA41">
            <v>5695</v>
          </cell>
          <cell r="DB41">
            <v>5695</v>
          </cell>
          <cell r="DC41">
            <v>15379</v>
          </cell>
        </row>
        <row r="42">
          <cell r="G42">
            <v>0</v>
          </cell>
          <cell r="H42">
            <v>0</v>
          </cell>
          <cell r="I42">
            <v>0</v>
          </cell>
          <cell r="K42">
            <v>0</v>
          </cell>
          <cell r="M42">
            <v>-128</v>
          </cell>
          <cell r="O42">
            <v>0</v>
          </cell>
          <cell r="P42">
            <v>8746</v>
          </cell>
          <cell r="R42">
            <v>1017</v>
          </cell>
          <cell r="W42">
            <v>0</v>
          </cell>
          <cell r="Y42">
            <v>10823</v>
          </cell>
          <cell r="Z42">
            <v>7111</v>
          </cell>
          <cell r="AA42">
            <v>8746</v>
          </cell>
          <cell r="AB42">
            <v>8746</v>
          </cell>
          <cell r="AQ42">
            <v>1032</v>
          </cell>
          <cell r="AR42">
            <v>1032</v>
          </cell>
          <cell r="AS42">
            <v>1032</v>
          </cell>
          <cell r="AT42">
            <v>1032</v>
          </cell>
          <cell r="AU42">
            <v>1032</v>
          </cell>
          <cell r="AV42">
            <v>2682</v>
          </cell>
          <cell r="AW42">
            <v>0</v>
          </cell>
          <cell r="AX42">
            <v>0</v>
          </cell>
          <cell r="AY42">
            <v>0</v>
          </cell>
          <cell r="AZ42">
            <v>0</v>
          </cell>
          <cell r="BA42">
            <v>0</v>
          </cell>
          <cell r="CX42">
            <v>0</v>
          </cell>
          <cell r="CY42">
            <v>0</v>
          </cell>
          <cell r="CZ42">
            <v>0</v>
          </cell>
          <cell r="DA42">
            <v>0</v>
          </cell>
          <cell r="DB42">
            <v>0</v>
          </cell>
          <cell r="DC42">
            <v>0</v>
          </cell>
        </row>
        <row r="43">
          <cell r="G43">
            <v>221785</v>
          </cell>
          <cell r="H43">
            <v>3363</v>
          </cell>
          <cell r="I43">
            <v>7823</v>
          </cell>
          <cell r="K43">
            <v>0</v>
          </cell>
          <cell r="M43">
            <v>-1543</v>
          </cell>
          <cell r="O43">
            <v>-10793</v>
          </cell>
          <cell r="P43">
            <v>204264</v>
          </cell>
          <cell r="R43">
            <v>-4355</v>
          </cell>
          <cell r="W43">
            <v>-16931</v>
          </cell>
          <cell r="Y43">
            <v>232426</v>
          </cell>
          <cell r="Z43">
            <v>181000</v>
          </cell>
          <cell r="AA43">
            <v>204264</v>
          </cell>
          <cell r="AB43">
            <v>204264</v>
          </cell>
          <cell r="AQ43">
            <v>0</v>
          </cell>
          <cell r="AR43">
            <v>0</v>
          </cell>
          <cell r="AS43">
            <v>0</v>
          </cell>
          <cell r="AT43">
            <v>0</v>
          </cell>
          <cell r="AU43">
            <v>0</v>
          </cell>
          <cell r="AV43">
            <v>0</v>
          </cell>
          <cell r="AW43">
            <v>2046</v>
          </cell>
          <cell r="AX43">
            <v>2046</v>
          </cell>
          <cell r="AY43">
            <v>2046</v>
          </cell>
          <cell r="AZ43">
            <v>2046</v>
          </cell>
          <cell r="BA43">
            <v>2046</v>
          </cell>
          <cell r="CX43">
            <v>2116</v>
          </cell>
          <cell r="CY43">
            <v>2116</v>
          </cell>
          <cell r="CZ43">
            <v>2116</v>
          </cell>
          <cell r="DA43">
            <v>2116</v>
          </cell>
          <cell r="DB43">
            <v>2116</v>
          </cell>
          <cell r="DC43">
            <v>4235</v>
          </cell>
        </row>
        <row r="44">
          <cell r="G44">
            <v>0</v>
          </cell>
          <cell r="H44">
            <v>0</v>
          </cell>
          <cell r="I44">
            <v>0</v>
          </cell>
          <cell r="K44">
            <v>0</v>
          </cell>
          <cell r="M44">
            <v>-6</v>
          </cell>
          <cell r="O44">
            <v>0</v>
          </cell>
          <cell r="P44">
            <v>748</v>
          </cell>
          <cell r="R44">
            <v>51</v>
          </cell>
          <cell r="W44">
            <v>0</v>
          </cell>
          <cell r="Y44">
            <v>961</v>
          </cell>
          <cell r="Z44">
            <v>589</v>
          </cell>
          <cell r="AA44">
            <v>748</v>
          </cell>
          <cell r="AB44">
            <v>748</v>
          </cell>
          <cell r="AQ44">
            <v>52</v>
          </cell>
          <cell r="AR44">
            <v>52</v>
          </cell>
          <cell r="AS44">
            <v>52</v>
          </cell>
          <cell r="AT44">
            <v>52</v>
          </cell>
          <cell r="AU44">
            <v>52</v>
          </cell>
          <cell r="AV44">
            <v>442</v>
          </cell>
          <cell r="AW44">
            <v>0</v>
          </cell>
          <cell r="AX44">
            <v>0</v>
          </cell>
          <cell r="AY44">
            <v>0</v>
          </cell>
          <cell r="AZ44">
            <v>0</v>
          </cell>
          <cell r="BA44">
            <v>0</v>
          </cell>
          <cell r="CX44">
            <v>0</v>
          </cell>
          <cell r="CY44">
            <v>0</v>
          </cell>
          <cell r="CZ44">
            <v>0</v>
          </cell>
          <cell r="DA44">
            <v>0</v>
          </cell>
          <cell r="DB44">
            <v>0</v>
          </cell>
          <cell r="DC44">
            <v>0</v>
          </cell>
        </row>
        <row r="45">
          <cell r="G45">
            <v>0</v>
          </cell>
          <cell r="H45">
            <v>0</v>
          </cell>
          <cell r="I45">
            <v>0</v>
          </cell>
          <cell r="K45">
            <v>0</v>
          </cell>
          <cell r="M45">
            <v>-158</v>
          </cell>
          <cell r="O45">
            <v>0</v>
          </cell>
          <cell r="P45">
            <v>10915</v>
          </cell>
          <cell r="R45">
            <v>975</v>
          </cell>
          <cell r="W45">
            <v>0</v>
          </cell>
          <cell r="Y45">
            <v>13422</v>
          </cell>
          <cell r="Z45">
            <v>8946</v>
          </cell>
          <cell r="AA45">
            <v>10915</v>
          </cell>
          <cell r="AB45">
            <v>10915</v>
          </cell>
          <cell r="AQ45">
            <v>989</v>
          </cell>
          <cell r="AR45">
            <v>989</v>
          </cell>
          <cell r="AS45">
            <v>989</v>
          </cell>
          <cell r="AT45">
            <v>989</v>
          </cell>
          <cell r="AU45">
            <v>989</v>
          </cell>
          <cell r="AV45">
            <v>5139</v>
          </cell>
          <cell r="AW45">
            <v>0</v>
          </cell>
          <cell r="AX45">
            <v>0</v>
          </cell>
          <cell r="AY45">
            <v>0</v>
          </cell>
          <cell r="AZ45">
            <v>0</v>
          </cell>
          <cell r="BA45">
            <v>0</v>
          </cell>
          <cell r="CX45">
            <v>0</v>
          </cell>
          <cell r="CY45">
            <v>0</v>
          </cell>
          <cell r="CZ45">
            <v>0</v>
          </cell>
          <cell r="DA45">
            <v>0</v>
          </cell>
          <cell r="DB45">
            <v>0</v>
          </cell>
          <cell r="DC45">
            <v>0</v>
          </cell>
        </row>
        <row r="46">
          <cell r="G46">
            <v>0</v>
          </cell>
          <cell r="H46">
            <v>0</v>
          </cell>
          <cell r="I46">
            <v>0</v>
          </cell>
          <cell r="K46">
            <v>0</v>
          </cell>
          <cell r="M46">
            <v>-10150</v>
          </cell>
          <cell r="O46">
            <v>0</v>
          </cell>
          <cell r="P46">
            <v>972719</v>
          </cell>
          <cell r="R46">
            <v>104594</v>
          </cell>
          <cell r="W46">
            <v>0</v>
          </cell>
          <cell r="Y46">
            <v>1161775</v>
          </cell>
          <cell r="Z46">
            <v>820843</v>
          </cell>
          <cell r="AA46">
            <v>972719</v>
          </cell>
          <cell r="AB46">
            <v>972719</v>
          </cell>
          <cell r="AQ46">
            <v>105685</v>
          </cell>
          <cell r="AR46">
            <v>105685</v>
          </cell>
          <cell r="AS46">
            <v>105685</v>
          </cell>
          <cell r="AT46">
            <v>105685</v>
          </cell>
          <cell r="AU46">
            <v>105685</v>
          </cell>
          <cell r="AV46">
            <v>348759</v>
          </cell>
          <cell r="AW46">
            <v>0</v>
          </cell>
          <cell r="AX46">
            <v>0</v>
          </cell>
          <cell r="AY46">
            <v>0</v>
          </cell>
          <cell r="AZ46">
            <v>0</v>
          </cell>
          <cell r="BA46">
            <v>0</v>
          </cell>
          <cell r="CX46">
            <v>0</v>
          </cell>
          <cell r="CY46">
            <v>0</v>
          </cell>
          <cell r="CZ46">
            <v>0</v>
          </cell>
          <cell r="DA46">
            <v>0</v>
          </cell>
          <cell r="DB46">
            <v>0</v>
          </cell>
          <cell r="DC46">
            <v>0</v>
          </cell>
        </row>
        <row r="47">
          <cell r="G47">
            <v>964308</v>
          </cell>
          <cell r="H47">
            <v>10614</v>
          </cell>
          <cell r="I47">
            <v>33881</v>
          </cell>
          <cell r="K47">
            <v>-579055</v>
          </cell>
          <cell r="M47">
            <v>-3536</v>
          </cell>
          <cell r="O47">
            <v>-46424</v>
          </cell>
          <cell r="P47">
            <v>452304</v>
          </cell>
          <cell r="R47">
            <v>-1975</v>
          </cell>
          <cell r="W47">
            <v>-73569</v>
          </cell>
          <cell r="Y47">
            <v>516080</v>
          </cell>
          <cell r="Z47">
            <v>399982</v>
          </cell>
          <cell r="AA47">
            <v>452304</v>
          </cell>
          <cell r="AB47">
            <v>452304</v>
          </cell>
          <cell r="AQ47">
            <v>9297</v>
          </cell>
          <cell r="AR47">
            <v>9297</v>
          </cell>
          <cell r="AS47">
            <v>9297</v>
          </cell>
          <cell r="AT47">
            <v>9297</v>
          </cell>
          <cell r="AU47">
            <v>9297</v>
          </cell>
          <cell r="AV47">
            <v>16734</v>
          </cell>
          <cell r="AW47">
            <v>0</v>
          </cell>
          <cell r="AX47">
            <v>0</v>
          </cell>
          <cell r="AY47">
            <v>0</v>
          </cell>
          <cell r="AZ47">
            <v>0</v>
          </cell>
          <cell r="BA47">
            <v>0</v>
          </cell>
          <cell r="CX47">
            <v>10819</v>
          </cell>
          <cell r="CY47">
            <v>10819</v>
          </cell>
          <cell r="CZ47">
            <v>10819</v>
          </cell>
          <cell r="DA47">
            <v>10819</v>
          </cell>
          <cell r="DB47">
            <v>10819</v>
          </cell>
          <cell r="DC47">
            <v>8655</v>
          </cell>
        </row>
        <row r="48">
          <cell r="G48">
            <v>1394519</v>
          </cell>
          <cell r="H48">
            <v>25093</v>
          </cell>
          <cell r="I48">
            <v>49439</v>
          </cell>
          <cell r="K48">
            <v>0</v>
          </cell>
          <cell r="M48">
            <v>-9326</v>
          </cell>
          <cell r="O48">
            <v>-61733</v>
          </cell>
          <cell r="P48">
            <v>1265327</v>
          </cell>
          <cell r="R48">
            <v>-29523</v>
          </cell>
          <cell r="W48">
            <v>-108956</v>
          </cell>
          <cell r="Y48">
            <v>1437794</v>
          </cell>
          <cell r="Z48">
            <v>1122921</v>
          </cell>
          <cell r="AA48">
            <v>1265327</v>
          </cell>
          <cell r="AB48">
            <v>1265327</v>
          </cell>
          <cell r="AQ48">
            <v>0</v>
          </cell>
          <cell r="AR48">
            <v>0</v>
          </cell>
          <cell r="AS48">
            <v>0</v>
          </cell>
          <cell r="AT48">
            <v>0</v>
          </cell>
          <cell r="AU48">
            <v>0</v>
          </cell>
          <cell r="AV48">
            <v>0</v>
          </cell>
          <cell r="AW48">
            <v>15608</v>
          </cell>
          <cell r="AX48">
            <v>15608</v>
          </cell>
          <cell r="AY48">
            <v>15608</v>
          </cell>
          <cell r="AZ48">
            <v>15608</v>
          </cell>
          <cell r="BA48">
            <v>15608</v>
          </cell>
          <cell r="CX48">
            <v>12818</v>
          </cell>
          <cell r="CY48">
            <v>12818</v>
          </cell>
          <cell r="CZ48">
            <v>12818</v>
          </cell>
          <cell r="DA48">
            <v>12818</v>
          </cell>
          <cell r="DB48">
            <v>12818</v>
          </cell>
          <cell r="DC48">
            <v>32048</v>
          </cell>
        </row>
        <row r="50">
          <cell r="G50">
            <v>1197027</v>
          </cell>
          <cell r="H50">
            <v>21736</v>
          </cell>
          <cell r="I50">
            <v>42544</v>
          </cell>
          <cell r="K50">
            <v>0</v>
          </cell>
          <cell r="M50">
            <v>-8654</v>
          </cell>
          <cell r="O50">
            <v>-47406</v>
          </cell>
          <cell r="P50">
            <v>1114923</v>
          </cell>
          <cell r="R50">
            <v>-24866</v>
          </cell>
          <cell r="W50">
            <v>-94980</v>
          </cell>
          <cell r="Y50">
            <v>1274267</v>
          </cell>
          <cell r="Z50">
            <v>983429</v>
          </cell>
          <cell r="AA50">
            <v>1114923</v>
          </cell>
          <cell r="AB50">
            <v>1114923</v>
          </cell>
          <cell r="AQ50">
            <v>0</v>
          </cell>
          <cell r="AR50">
            <v>0</v>
          </cell>
          <cell r="AS50">
            <v>0</v>
          </cell>
          <cell r="AT50">
            <v>0</v>
          </cell>
          <cell r="AU50">
            <v>0</v>
          </cell>
          <cell r="AV50">
            <v>0</v>
          </cell>
          <cell r="AW50">
            <v>11580</v>
          </cell>
          <cell r="AX50">
            <v>11580</v>
          </cell>
          <cell r="AY50">
            <v>11580</v>
          </cell>
          <cell r="AZ50">
            <v>11580</v>
          </cell>
          <cell r="BA50">
            <v>11580</v>
          </cell>
          <cell r="CX50">
            <v>12177</v>
          </cell>
          <cell r="CY50">
            <v>12177</v>
          </cell>
          <cell r="CZ50">
            <v>12177</v>
          </cell>
          <cell r="DA50">
            <v>12177</v>
          </cell>
          <cell r="DB50">
            <v>12177</v>
          </cell>
          <cell r="DC50">
            <v>21918</v>
          </cell>
        </row>
        <row r="51">
          <cell r="G51">
            <v>1236542</v>
          </cell>
          <cell r="H51">
            <v>21348</v>
          </cell>
          <cell r="I51">
            <v>43863</v>
          </cell>
          <cell r="K51">
            <v>0</v>
          </cell>
          <cell r="M51">
            <v>-8695</v>
          </cell>
          <cell r="O51">
            <v>-51555</v>
          </cell>
          <cell r="P51">
            <v>1122130</v>
          </cell>
          <cell r="R51">
            <v>-27777</v>
          </cell>
          <cell r="W51">
            <v>-100924</v>
          </cell>
          <cell r="Y51">
            <v>1281966</v>
          </cell>
          <cell r="Z51">
            <v>990768</v>
          </cell>
          <cell r="AA51">
            <v>1122130</v>
          </cell>
          <cell r="AB51">
            <v>1122130</v>
          </cell>
          <cell r="AQ51">
            <v>0</v>
          </cell>
          <cell r="AR51">
            <v>0</v>
          </cell>
          <cell r="AS51">
            <v>0</v>
          </cell>
          <cell r="AT51">
            <v>0</v>
          </cell>
          <cell r="AU51">
            <v>0</v>
          </cell>
          <cell r="AV51">
            <v>0</v>
          </cell>
          <cell r="AW51">
            <v>14558</v>
          </cell>
          <cell r="AX51">
            <v>14558</v>
          </cell>
          <cell r="AY51">
            <v>14558</v>
          </cell>
          <cell r="AZ51">
            <v>14558</v>
          </cell>
          <cell r="BA51">
            <v>14558</v>
          </cell>
          <cell r="CX51">
            <v>12159</v>
          </cell>
          <cell r="CY51">
            <v>12159</v>
          </cell>
          <cell r="CZ51">
            <v>12159</v>
          </cell>
          <cell r="DA51">
            <v>12159</v>
          </cell>
          <cell r="DB51">
            <v>12159</v>
          </cell>
          <cell r="DC51">
            <v>27970</v>
          </cell>
        </row>
        <row r="52">
          <cell r="G52">
            <v>926320</v>
          </cell>
          <cell r="H52">
            <v>38681</v>
          </cell>
          <cell r="I52">
            <v>34342</v>
          </cell>
          <cell r="K52">
            <v>0</v>
          </cell>
          <cell r="M52">
            <v>-12955</v>
          </cell>
          <cell r="O52">
            <v>-675</v>
          </cell>
          <cell r="P52">
            <v>1106642</v>
          </cell>
          <cell r="R52">
            <v>-780</v>
          </cell>
          <cell r="W52">
            <v>-111262</v>
          </cell>
          <cell r="Y52">
            <v>1345078</v>
          </cell>
          <cell r="Z52">
            <v>916514</v>
          </cell>
          <cell r="AA52">
            <v>1106642</v>
          </cell>
          <cell r="AB52">
            <v>1106642</v>
          </cell>
          <cell r="AQ52">
            <v>10994</v>
          </cell>
          <cell r="AR52">
            <v>10994</v>
          </cell>
          <cell r="AS52">
            <v>10994</v>
          </cell>
          <cell r="AT52">
            <v>10994</v>
          </cell>
          <cell r="AU52">
            <v>10994</v>
          </cell>
          <cell r="AV52">
            <v>54965</v>
          </cell>
          <cell r="AW52">
            <v>0</v>
          </cell>
          <cell r="AX52">
            <v>0</v>
          </cell>
          <cell r="AY52">
            <v>0</v>
          </cell>
          <cell r="AZ52">
            <v>0</v>
          </cell>
          <cell r="BA52">
            <v>0</v>
          </cell>
          <cell r="CX52">
            <v>10596</v>
          </cell>
          <cell r="CY52">
            <v>10596</v>
          </cell>
          <cell r="CZ52">
            <v>10596</v>
          </cell>
          <cell r="DA52">
            <v>10596</v>
          </cell>
          <cell r="DB52">
            <v>10596</v>
          </cell>
          <cell r="DC52">
            <v>47686</v>
          </cell>
        </row>
        <row r="53">
          <cell r="G53">
            <v>0</v>
          </cell>
          <cell r="H53">
            <v>0</v>
          </cell>
          <cell r="I53">
            <v>0</v>
          </cell>
          <cell r="K53">
            <v>0</v>
          </cell>
          <cell r="M53">
            <v>0</v>
          </cell>
          <cell r="O53">
            <v>0</v>
          </cell>
          <cell r="P53">
            <v>0</v>
          </cell>
          <cell r="R53">
            <v>0</v>
          </cell>
          <cell r="W53">
            <v>0</v>
          </cell>
          <cell r="Y53">
            <v>0</v>
          </cell>
          <cell r="Z53">
            <v>0</v>
          </cell>
          <cell r="AA53">
            <v>0</v>
          </cell>
          <cell r="AB53">
            <v>0</v>
          </cell>
          <cell r="AQ53">
            <v>0</v>
          </cell>
          <cell r="AR53">
            <v>0</v>
          </cell>
          <cell r="AS53">
            <v>0</v>
          </cell>
          <cell r="AT53">
            <v>0</v>
          </cell>
          <cell r="AU53">
            <v>0</v>
          </cell>
          <cell r="AV53">
            <v>0</v>
          </cell>
          <cell r="AW53">
            <v>0</v>
          </cell>
          <cell r="AX53">
            <v>0</v>
          </cell>
          <cell r="AY53">
            <v>0</v>
          </cell>
          <cell r="AZ53">
            <v>0</v>
          </cell>
          <cell r="BA53">
            <v>0</v>
          </cell>
          <cell r="CX53">
            <v>0</v>
          </cell>
          <cell r="CY53">
            <v>0</v>
          </cell>
          <cell r="CZ53">
            <v>0</v>
          </cell>
          <cell r="DA53">
            <v>0</v>
          </cell>
          <cell r="DB53">
            <v>0</v>
          </cell>
          <cell r="DC53">
            <v>0</v>
          </cell>
        </row>
        <row r="54">
          <cell r="G54">
            <v>0</v>
          </cell>
          <cell r="H54">
            <v>0</v>
          </cell>
          <cell r="I54">
            <v>0</v>
          </cell>
          <cell r="K54">
            <v>0</v>
          </cell>
          <cell r="M54">
            <v>0</v>
          </cell>
          <cell r="O54">
            <v>0</v>
          </cell>
          <cell r="P54">
            <v>0</v>
          </cell>
          <cell r="R54">
            <v>0</v>
          </cell>
          <cell r="W54">
            <v>0</v>
          </cell>
          <cell r="Y54">
            <v>0</v>
          </cell>
          <cell r="Z54">
            <v>0</v>
          </cell>
          <cell r="AA54">
            <v>0</v>
          </cell>
          <cell r="AB54">
            <v>0</v>
          </cell>
          <cell r="AQ54">
            <v>0</v>
          </cell>
          <cell r="AR54">
            <v>0</v>
          </cell>
          <cell r="AS54">
            <v>0</v>
          </cell>
          <cell r="AT54">
            <v>0</v>
          </cell>
          <cell r="AU54">
            <v>0</v>
          </cell>
          <cell r="AV54">
            <v>0</v>
          </cell>
          <cell r="AW54">
            <v>0</v>
          </cell>
          <cell r="AX54">
            <v>0</v>
          </cell>
          <cell r="AY54">
            <v>0</v>
          </cell>
          <cell r="AZ54">
            <v>0</v>
          </cell>
          <cell r="BA54">
            <v>0</v>
          </cell>
          <cell r="CX54">
            <v>0</v>
          </cell>
          <cell r="CY54">
            <v>0</v>
          </cell>
          <cell r="CZ54">
            <v>0</v>
          </cell>
          <cell r="DA54">
            <v>0</v>
          </cell>
          <cell r="DB54">
            <v>0</v>
          </cell>
          <cell r="DC54">
            <v>0</v>
          </cell>
        </row>
        <row r="55">
          <cell r="G55">
            <v>0</v>
          </cell>
          <cell r="H55">
            <v>0</v>
          </cell>
          <cell r="I55">
            <v>0</v>
          </cell>
          <cell r="K55">
            <v>0</v>
          </cell>
          <cell r="M55">
            <v>0</v>
          </cell>
          <cell r="O55">
            <v>0</v>
          </cell>
          <cell r="P55">
            <v>0</v>
          </cell>
          <cell r="R55">
            <v>0</v>
          </cell>
          <cell r="W55">
            <v>0</v>
          </cell>
          <cell r="Y55">
            <v>0</v>
          </cell>
          <cell r="Z55">
            <v>0</v>
          </cell>
          <cell r="AA55">
            <v>0</v>
          </cell>
          <cell r="AB55">
            <v>0</v>
          </cell>
          <cell r="AQ55">
            <v>0</v>
          </cell>
          <cell r="AR55">
            <v>0</v>
          </cell>
          <cell r="AS55">
            <v>0</v>
          </cell>
          <cell r="AT55">
            <v>0</v>
          </cell>
          <cell r="AU55">
            <v>0</v>
          </cell>
          <cell r="AV55">
            <v>0</v>
          </cell>
          <cell r="AW55">
            <v>0</v>
          </cell>
          <cell r="AX55">
            <v>0</v>
          </cell>
          <cell r="AY55">
            <v>0</v>
          </cell>
          <cell r="AZ55">
            <v>0</v>
          </cell>
          <cell r="BA55">
            <v>0</v>
          </cell>
          <cell r="CX55">
            <v>0</v>
          </cell>
          <cell r="CY55">
            <v>0</v>
          </cell>
          <cell r="CZ55">
            <v>0</v>
          </cell>
          <cell r="DA55">
            <v>0</v>
          </cell>
          <cell r="DB55">
            <v>0</v>
          </cell>
          <cell r="DC55">
            <v>0</v>
          </cell>
        </row>
        <row r="56">
          <cell r="G56">
            <v>388466</v>
          </cell>
          <cell r="H56">
            <v>7098</v>
          </cell>
          <cell r="I56">
            <v>13775</v>
          </cell>
          <cell r="K56">
            <v>0</v>
          </cell>
          <cell r="M56">
            <v>-3513</v>
          </cell>
          <cell r="O56">
            <v>-17262</v>
          </cell>
          <cell r="P56">
            <v>378969</v>
          </cell>
          <cell r="R56">
            <v>-5193</v>
          </cell>
          <cell r="W56">
            <v>-33689</v>
          </cell>
          <cell r="Y56">
            <v>442072</v>
          </cell>
          <cell r="Z56">
            <v>328298</v>
          </cell>
          <cell r="AA56">
            <v>378969</v>
          </cell>
          <cell r="AB56">
            <v>378969</v>
          </cell>
          <cell r="AQ56">
            <v>0</v>
          </cell>
          <cell r="AR56">
            <v>0</v>
          </cell>
          <cell r="AS56">
            <v>0</v>
          </cell>
          <cell r="AT56">
            <v>0</v>
          </cell>
          <cell r="AU56">
            <v>0</v>
          </cell>
          <cell r="AV56">
            <v>0</v>
          </cell>
          <cell r="AW56">
            <v>999</v>
          </cell>
          <cell r="AX56">
            <v>999</v>
          </cell>
          <cell r="AY56">
            <v>999</v>
          </cell>
          <cell r="AZ56">
            <v>999</v>
          </cell>
          <cell r="BA56">
            <v>999</v>
          </cell>
          <cell r="CX56">
            <v>3828</v>
          </cell>
          <cell r="CY56">
            <v>3828</v>
          </cell>
          <cell r="CZ56">
            <v>3828</v>
          </cell>
          <cell r="DA56">
            <v>3828</v>
          </cell>
          <cell r="DB56">
            <v>3828</v>
          </cell>
          <cell r="DC56">
            <v>10721</v>
          </cell>
        </row>
        <row r="57">
          <cell r="G57">
            <v>1739829</v>
          </cell>
          <cell r="H57">
            <v>32017</v>
          </cell>
          <cell r="I57">
            <v>61994</v>
          </cell>
          <cell r="K57">
            <v>0</v>
          </cell>
          <cell r="M57">
            <v>-12378</v>
          </cell>
          <cell r="O57">
            <v>-60860</v>
          </cell>
          <cell r="P57">
            <v>1515114</v>
          </cell>
          <cell r="R57">
            <v>-47684</v>
          </cell>
          <cell r="W57">
            <v>-147774</v>
          </cell>
          <cell r="Y57">
            <v>1741669</v>
          </cell>
          <cell r="Z57">
            <v>1329627</v>
          </cell>
          <cell r="AA57">
            <v>1515114</v>
          </cell>
          <cell r="AB57">
            <v>1515114</v>
          </cell>
          <cell r="AQ57">
            <v>0</v>
          </cell>
          <cell r="AR57">
            <v>0</v>
          </cell>
          <cell r="AS57">
            <v>0</v>
          </cell>
          <cell r="AT57">
            <v>0</v>
          </cell>
          <cell r="AU57">
            <v>0</v>
          </cell>
          <cell r="AV57">
            <v>0</v>
          </cell>
          <cell r="AW57">
            <v>29225</v>
          </cell>
          <cell r="AX57">
            <v>29225</v>
          </cell>
          <cell r="AY57">
            <v>29225</v>
          </cell>
          <cell r="AZ57">
            <v>29225</v>
          </cell>
          <cell r="BA57">
            <v>29225</v>
          </cell>
          <cell r="CX57">
            <v>16985</v>
          </cell>
          <cell r="CY57">
            <v>16985</v>
          </cell>
          <cell r="CZ57">
            <v>16985</v>
          </cell>
          <cell r="DA57">
            <v>16985</v>
          </cell>
          <cell r="DB57">
            <v>16985</v>
          </cell>
          <cell r="DC57">
            <v>45864</v>
          </cell>
        </row>
        <row r="58">
          <cell r="G58">
            <v>11059673</v>
          </cell>
          <cell r="H58">
            <v>351873</v>
          </cell>
          <cell r="I58">
            <v>405497</v>
          </cell>
          <cell r="K58">
            <v>0</v>
          </cell>
          <cell r="M58">
            <v>-134206</v>
          </cell>
          <cell r="O58">
            <v>-42371</v>
          </cell>
          <cell r="P58">
            <v>12066646</v>
          </cell>
          <cell r="R58">
            <v>-83623</v>
          </cell>
          <cell r="W58">
            <v>-1203470</v>
          </cell>
          <cell r="Y58">
            <v>14526822</v>
          </cell>
          <cell r="Z58">
            <v>10105627</v>
          </cell>
          <cell r="AA58">
            <v>12066646</v>
          </cell>
          <cell r="AB58">
            <v>12066646</v>
          </cell>
          <cell r="AQ58">
            <v>39099</v>
          </cell>
          <cell r="AR58">
            <v>39099</v>
          </cell>
          <cell r="AS58">
            <v>39099</v>
          </cell>
          <cell r="AT58">
            <v>39099</v>
          </cell>
          <cell r="AU58">
            <v>39099</v>
          </cell>
          <cell r="AV58">
            <v>191586</v>
          </cell>
          <cell r="AW58">
            <v>0</v>
          </cell>
          <cell r="AX58">
            <v>0</v>
          </cell>
          <cell r="AY58">
            <v>0</v>
          </cell>
          <cell r="AZ58">
            <v>0</v>
          </cell>
          <cell r="BA58">
            <v>0</v>
          </cell>
          <cell r="CX58">
            <v>110410</v>
          </cell>
          <cell r="CY58">
            <v>110410</v>
          </cell>
          <cell r="CZ58">
            <v>110410</v>
          </cell>
          <cell r="DA58">
            <v>110410</v>
          </cell>
          <cell r="DB58">
            <v>110410</v>
          </cell>
          <cell r="DC58">
            <v>541010</v>
          </cell>
        </row>
        <row r="59">
          <cell r="G59">
            <v>489761</v>
          </cell>
          <cell r="H59">
            <v>8316</v>
          </cell>
          <cell r="I59">
            <v>17376</v>
          </cell>
          <cell r="K59">
            <v>0</v>
          </cell>
          <cell r="M59">
            <v>-3458</v>
          </cell>
          <cell r="O59">
            <v>-19963</v>
          </cell>
          <cell r="P59">
            <v>453778</v>
          </cell>
          <cell r="R59">
            <v>-10418</v>
          </cell>
          <cell r="W59">
            <v>-40586</v>
          </cell>
          <cell r="Y59">
            <v>519196</v>
          </cell>
          <cell r="Z59">
            <v>399914</v>
          </cell>
          <cell r="AA59">
            <v>453778</v>
          </cell>
          <cell r="AB59">
            <v>453778</v>
          </cell>
          <cell r="AQ59">
            <v>0</v>
          </cell>
          <cell r="AR59">
            <v>0</v>
          </cell>
          <cell r="AS59">
            <v>0</v>
          </cell>
          <cell r="AT59">
            <v>0</v>
          </cell>
          <cell r="AU59">
            <v>0</v>
          </cell>
          <cell r="AV59">
            <v>0</v>
          </cell>
          <cell r="AW59">
            <v>4842</v>
          </cell>
          <cell r="AX59">
            <v>4842</v>
          </cell>
          <cell r="AY59">
            <v>4842</v>
          </cell>
          <cell r="AZ59">
            <v>4842</v>
          </cell>
          <cell r="BA59">
            <v>4842</v>
          </cell>
          <cell r="CX59">
            <v>5138</v>
          </cell>
          <cell r="CY59">
            <v>5138</v>
          </cell>
          <cell r="CZ59">
            <v>5138</v>
          </cell>
          <cell r="DA59">
            <v>5138</v>
          </cell>
          <cell r="DB59">
            <v>5138</v>
          </cell>
          <cell r="DC59">
            <v>9758</v>
          </cell>
        </row>
        <row r="60">
          <cell r="G60">
            <v>752820</v>
          </cell>
          <cell r="H60">
            <v>13836</v>
          </cell>
          <cell r="I60">
            <v>26722</v>
          </cell>
          <cell r="K60">
            <v>0</v>
          </cell>
          <cell r="M60">
            <v>-5908</v>
          </cell>
          <cell r="O60">
            <v>-32102</v>
          </cell>
          <cell r="P60">
            <v>739435</v>
          </cell>
          <cell r="R60">
            <v>-10003</v>
          </cell>
          <cell r="W60">
            <v>-63931</v>
          </cell>
          <cell r="Y60">
            <v>847842</v>
          </cell>
          <cell r="Z60">
            <v>650619</v>
          </cell>
          <cell r="AA60">
            <v>739435</v>
          </cell>
          <cell r="AB60">
            <v>739435</v>
          </cell>
          <cell r="AQ60">
            <v>0</v>
          </cell>
          <cell r="AR60">
            <v>0</v>
          </cell>
          <cell r="AS60">
            <v>0</v>
          </cell>
          <cell r="AT60">
            <v>0</v>
          </cell>
          <cell r="AU60">
            <v>0</v>
          </cell>
          <cell r="AV60">
            <v>0</v>
          </cell>
          <cell r="AW60">
            <v>1874</v>
          </cell>
          <cell r="AX60">
            <v>1874</v>
          </cell>
          <cell r="AY60">
            <v>1874</v>
          </cell>
          <cell r="AZ60">
            <v>1874</v>
          </cell>
          <cell r="BA60">
            <v>1874</v>
          </cell>
          <cell r="CX60">
            <v>7434</v>
          </cell>
          <cell r="CY60">
            <v>7434</v>
          </cell>
          <cell r="CZ60">
            <v>7434</v>
          </cell>
          <cell r="DA60">
            <v>7434</v>
          </cell>
          <cell r="DB60">
            <v>7434</v>
          </cell>
          <cell r="DC60">
            <v>19327</v>
          </cell>
        </row>
        <row r="61">
          <cell r="G61">
            <v>2053335</v>
          </cell>
          <cell r="H61">
            <v>41164</v>
          </cell>
          <cell r="I61">
            <v>73215</v>
          </cell>
          <cell r="K61">
            <v>0</v>
          </cell>
          <cell r="M61">
            <v>-15759</v>
          </cell>
          <cell r="O61">
            <v>-75817</v>
          </cell>
          <cell r="P61">
            <v>1958585</v>
          </cell>
          <cell r="R61">
            <v>-38714</v>
          </cell>
          <cell r="W61">
            <v>-172525</v>
          </cell>
          <cell r="Y61">
            <v>2249525</v>
          </cell>
          <cell r="Z61">
            <v>1719736</v>
          </cell>
          <cell r="AA61">
            <v>1958585</v>
          </cell>
          <cell r="AB61">
            <v>1958585</v>
          </cell>
          <cell r="AQ61">
            <v>0</v>
          </cell>
          <cell r="AR61">
            <v>0</v>
          </cell>
          <cell r="AS61">
            <v>0</v>
          </cell>
          <cell r="AT61">
            <v>0</v>
          </cell>
          <cell r="AU61">
            <v>0</v>
          </cell>
          <cell r="AV61">
            <v>0</v>
          </cell>
          <cell r="AW61">
            <v>14880</v>
          </cell>
          <cell r="AX61">
            <v>14880</v>
          </cell>
          <cell r="AY61">
            <v>14880</v>
          </cell>
          <cell r="AZ61">
            <v>14880</v>
          </cell>
          <cell r="BA61">
            <v>14880</v>
          </cell>
          <cell r="CX61">
            <v>21839</v>
          </cell>
          <cell r="CY61">
            <v>21839</v>
          </cell>
          <cell r="CZ61">
            <v>21839</v>
          </cell>
          <cell r="DA61">
            <v>21839</v>
          </cell>
          <cell r="DB61">
            <v>21839</v>
          </cell>
          <cell r="DC61">
            <v>41491</v>
          </cell>
        </row>
        <row r="62">
          <cell r="G62">
            <v>3064</v>
          </cell>
          <cell r="H62">
            <v>924</v>
          </cell>
          <cell r="I62">
            <v>142</v>
          </cell>
          <cell r="K62">
            <v>0</v>
          </cell>
          <cell r="M62">
            <v>0</v>
          </cell>
          <cell r="O62">
            <v>0</v>
          </cell>
          <cell r="P62">
            <v>0</v>
          </cell>
          <cell r="R62">
            <v>-4211</v>
          </cell>
          <cell r="W62">
            <v>-622</v>
          </cell>
          <cell r="Y62">
            <v>0</v>
          </cell>
          <cell r="Z62">
            <v>0</v>
          </cell>
          <cell r="AA62">
            <v>0</v>
          </cell>
          <cell r="AB62">
            <v>0</v>
          </cell>
          <cell r="AQ62">
            <v>0</v>
          </cell>
          <cell r="AR62">
            <v>0</v>
          </cell>
          <cell r="AS62">
            <v>0</v>
          </cell>
          <cell r="AT62">
            <v>0</v>
          </cell>
          <cell r="AU62">
            <v>0</v>
          </cell>
          <cell r="AV62">
            <v>0</v>
          </cell>
          <cell r="AW62">
            <v>0</v>
          </cell>
          <cell r="AX62">
            <v>0</v>
          </cell>
          <cell r="AY62">
            <v>0</v>
          </cell>
          <cell r="AZ62">
            <v>0</v>
          </cell>
          <cell r="BA62">
            <v>0</v>
          </cell>
          <cell r="CX62">
            <v>81</v>
          </cell>
          <cell r="CY62">
            <v>81</v>
          </cell>
          <cell r="CZ62">
            <v>81</v>
          </cell>
          <cell r="DA62">
            <v>81</v>
          </cell>
          <cell r="DB62">
            <v>81</v>
          </cell>
          <cell r="DC62">
            <v>136</v>
          </cell>
        </row>
        <row r="63">
          <cell r="G63">
            <v>886922</v>
          </cell>
          <cell r="H63">
            <v>15253</v>
          </cell>
          <cell r="I63">
            <v>31457</v>
          </cell>
          <cell r="K63">
            <v>0</v>
          </cell>
          <cell r="M63">
            <v>-6412</v>
          </cell>
          <cell r="O63">
            <v>-37125</v>
          </cell>
          <cell r="P63">
            <v>845380</v>
          </cell>
          <cell r="R63">
            <v>-14194</v>
          </cell>
          <cell r="W63">
            <v>-74360</v>
          </cell>
          <cell r="Y63">
            <v>966010</v>
          </cell>
          <cell r="Z63">
            <v>746266</v>
          </cell>
          <cell r="AA63">
            <v>845380</v>
          </cell>
          <cell r="AB63">
            <v>845380</v>
          </cell>
          <cell r="AQ63">
            <v>0</v>
          </cell>
          <cell r="AR63">
            <v>0</v>
          </cell>
          <cell r="AS63">
            <v>0</v>
          </cell>
          <cell r="AT63">
            <v>0</v>
          </cell>
          <cell r="AU63">
            <v>0</v>
          </cell>
          <cell r="AV63">
            <v>0</v>
          </cell>
          <cell r="AW63">
            <v>5024</v>
          </cell>
          <cell r="AX63">
            <v>5024</v>
          </cell>
          <cell r="AY63">
            <v>5024</v>
          </cell>
          <cell r="AZ63">
            <v>5024</v>
          </cell>
          <cell r="BA63">
            <v>5024</v>
          </cell>
          <cell r="CX63">
            <v>8450</v>
          </cell>
          <cell r="CY63">
            <v>8450</v>
          </cell>
          <cell r="CZ63">
            <v>8450</v>
          </cell>
          <cell r="DA63">
            <v>8450</v>
          </cell>
          <cell r="DB63">
            <v>8450</v>
          </cell>
          <cell r="DC63">
            <v>23660</v>
          </cell>
        </row>
        <row r="64">
          <cell r="G64">
            <v>1169049</v>
          </cell>
          <cell r="H64">
            <v>12532</v>
          </cell>
          <cell r="I64">
            <v>41051</v>
          </cell>
          <cell r="K64">
            <v>0</v>
          </cell>
          <cell r="M64">
            <v>-8124</v>
          </cell>
          <cell r="O64">
            <v>-56944</v>
          </cell>
          <cell r="P64">
            <v>1154547</v>
          </cell>
          <cell r="R64">
            <v>-16586</v>
          </cell>
          <cell r="W64">
            <v>-83009</v>
          </cell>
          <cell r="Y64">
            <v>1305758</v>
          </cell>
          <cell r="Z64">
            <v>1028434</v>
          </cell>
          <cell r="AA64">
            <v>1154547</v>
          </cell>
          <cell r="AB64">
            <v>1154547</v>
          </cell>
          <cell r="AQ64">
            <v>0</v>
          </cell>
          <cell r="AR64">
            <v>0</v>
          </cell>
          <cell r="AS64">
            <v>0</v>
          </cell>
          <cell r="AT64">
            <v>0</v>
          </cell>
          <cell r="AU64">
            <v>0</v>
          </cell>
          <cell r="AV64">
            <v>0</v>
          </cell>
          <cell r="AW64">
            <v>616</v>
          </cell>
          <cell r="AX64">
            <v>616</v>
          </cell>
          <cell r="AY64">
            <v>616</v>
          </cell>
          <cell r="AZ64">
            <v>553</v>
          </cell>
          <cell r="BA64">
            <v>0</v>
          </cell>
          <cell r="CX64">
            <v>14312</v>
          </cell>
          <cell r="CY64">
            <v>14312</v>
          </cell>
          <cell r="CZ64">
            <v>14312</v>
          </cell>
          <cell r="DA64">
            <v>14312</v>
          </cell>
          <cell r="DB64">
            <v>11449</v>
          </cell>
          <cell r="DC64">
            <v>0</v>
          </cell>
        </row>
        <row r="65">
          <cell r="G65">
            <v>638151</v>
          </cell>
          <cell r="H65">
            <v>12860</v>
          </cell>
          <cell r="I65">
            <v>22714</v>
          </cell>
          <cell r="K65">
            <v>0</v>
          </cell>
          <cell r="M65">
            <v>-4380</v>
          </cell>
          <cell r="O65">
            <v>-25970</v>
          </cell>
          <cell r="P65">
            <v>570510</v>
          </cell>
          <cell r="R65">
            <v>-14708</v>
          </cell>
          <cell r="W65">
            <v>-53371</v>
          </cell>
          <cell r="Y65">
            <v>655250</v>
          </cell>
          <cell r="Z65">
            <v>500780</v>
          </cell>
          <cell r="AA65">
            <v>570510</v>
          </cell>
          <cell r="AB65">
            <v>570510</v>
          </cell>
          <cell r="AQ65">
            <v>0</v>
          </cell>
          <cell r="AR65">
            <v>0</v>
          </cell>
          <cell r="AS65">
            <v>0</v>
          </cell>
          <cell r="AT65">
            <v>0</v>
          </cell>
          <cell r="AU65">
            <v>0</v>
          </cell>
          <cell r="AV65">
            <v>0</v>
          </cell>
          <cell r="AW65">
            <v>8280</v>
          </cell>
          <cell r="AX65">
            <v>8280</v>
          </cell>
          <cell r="AY65">
            <v>8280</v>
          </cell>
          <cell r="AZ65">
            <v>8280</v>
          </cell>
          <cell r="BA65">
            <v>8280</v>
          </cell>
          <cell r="CX65">
            <v>5930</v>
          </cell>
          <cell r="CY65">
            <v>5930</v>
          </cell>
          <cell r="CZ65">
            <v>5930</v>
          </cell>
          <cell r="DA65">
            <v>5930</v>
          </cell>
          <cell r="DB65">
            <v>5930</v>
          </cell>
          <cell r="DC65">
            <v>17791</v>
          </cell>
        </row>
        <row r="66">
          <cell r="G66">
            <v>0</v>
          </cell>
          <cell r="H66">
            <v>0</v>
          </cell>
          <cell r="I66">
            <v>0</v>
          </cell>
          <cell r="K66">
            <v>0</v>
          </cell>
          <cell r="M66">
            <v>-156</v>
          </cell>
          <cell r="O66">
            <v>0</v>
          </cell>
          <cell r="P66">
            <v>8893</v>
          </cell>
          <cell r="R66">
            <v>585</v>
          </cell>
          <cell r="W66">
            <v>0</v>
          </cell>
          <cell r="Y66">
            <v>11531</v>
          </cell>
          <cell r="Z66">
            <v>6874</v>
          </cell>
          <cell r="AA66">
            <v>8893</v>
          </cell>
          <cell r="AB66">
            <v>8893</v>
          </cell>
          <cell r="AQ66">
            <v>595</v>
          </cell>
          <cell r="AR66">
            <v>595</v>
          </cell>
          <cell r="AS66">
            <v>595</v>
          </cell>
          <cell r="AT66">
            <v>595</v>
          </cell>
          <cell r="AU66">
            <v>595</v>
          </cell>
          <cell r="AV66">
            <v>5479</v>
          </cell>
          <cell r="AW66">
            <v>0</v>
          </cell>
          <cell r="AX66">
            <v>0</v>
          </cell>
          <cell r="AY66">
            <v>0</v>
          </cell>
          <cell r="AZ66">
            <v>0</v>
          </cell>
          <cell r="BA66">
            <v>0</v>
          </cell>
          <cell r="CX66">
            <v>0</v>
          </cell>
          <cell r="CY66">
            <v>0</v>
          </cell>
          <cell r="CZ66">
            <v>0</v>
          </cell>
          <cell r="DA66">
            <v>0</v>
          </cell>
          <cell r="DB66">
            <v>0</v>
          </cell>
          <cell r="DC66">
            <v>0</v>
          </cell>
        </row>
        <row r="67">
          <cell r="G67">
            <v>69734</v>
          </cell>
          <cell r="H67">
            <v>1642</v>
          </cell>
          <cell r="I67">
            <v>2490</v>
          </cell>
          <cell r="K67">
            <v>0</v>
          </cell>
          <cell r="M67">
            <v>-573</v>
          </cell>
          <cell r="O67">
            <v>-2853</v>
          </cell>
          <cell r="P67">
            <v>64501</v>
          </cell>
          <cell r="R67">
            <v>-1368</v>
          </cell>
          <cell r="W67">
            <v>-5555</v>
          </cell>
          <cell r="Y67">
            <v>74250</v>
          </cell>
          <cell r="Z67">
            <v>56574</v>
          </cell>
          <cell r="AA67">
            <v>64501</v>
          </cell>
          <cell r="AB67">
            <v>64501</v>
          </cell>
          <cell r="AQ67">
            <v>0</v>
          </cell>
          <cell r="AR67">
            <v>0</v>
          </cell>
          <cell r="AS67">
            <v>0</v>
          </cell>
          <cell r="AT67">
            <v>0</v>
          </cell>
          <cell r="AU67">
            <v>0</v>
          </cell>
          <cell r="AV67">
            <v>0</v>
          </cell>
          <cell r="AW67">
            <v>691</v>
          </cell>
          <cell r="AX67">
            <v>691</v>
          </cell>
          <cell r="AY67">
            <v>691</v>
          </cell>
          <cell r="AZ67">
            <v>691</v>
          </cell>
          <cell r="BA67">
            <v>691</v>
          </cell>
          <cell r="CX67">
            <v>610</v>
          </cell>
          <cell r="CY67">
            <v>610</v>
          </cell>
          <cell r="CZ67">
            <v>610</v>
          </cell>
          <cell r="DA67">
            <v>610</v>
          </cell>
          <cell r="DB67">
            <v>610</v>
          </cell>
          <cell r="DC67">
            <v>1895</v>
          </cell>
        </row>
        <row r="68">
          <cell r="G68">
            <v>0</v>
          </cell>
          <cell r="H68">
            <v>0</v>
          </cell>
          <cell r="I68">
            <v>0</v>
          </cell>
          <cell r="K68">
            <v>0</v>
          </cell>
          <cell r="M68">
            <v>10</v>
          </cell>
          <cell r="O68">
            <v>0</v>
          </cell>
          <cell r="P68">
            <v>636</v>
          </cell>
          <cell r="R68">
            <v>41</v>
          </cell>
          <cell r="W68">
            <v>0</v>
          </cell>
          <cell r="Y68">
            <v>869</v>
          </cell>
          <cell r="Z68">
            <v>453</v>
          </cell>
          <cell r="AA68">
            <v>636</v>
          </cell>
          <cell r="AB68">
            <v>636</v>
          </cell>
          <cell r="AQ68">
            <v>40</v>
          </cell>
          <cell r="AR68">
            <v>40</v>
          </cell>
          <cell r="AS68">
            <v>40</v>
          </cell>
          <cell r="AT68">
            <v>40</v>
          </cell>
          <cell r="AU68">
            <v>40</v>
          </cell>
          <cell r="AV68">
            <v>386</v>
          </cell>
          <cell r="AW68">
            <v>0</v>
          </cell>
          <cell r="AX68">
            <v>0</v>
          </cell>
          <cell r="AY68">
            <v>0</v>
          </cell>
          <cell r="AZ68">
            <v>0</v>
          </cell>
          <cell r="BA68">
            <v>0</v>
          </cell>
          <cell r="CX68">
            <v>0</v>
          </cell>
          <cell r="CY68">
            <v>0</v>
          </cell>
          <cell r="CZ68">
            <v>0</v>
          </cell>
          <cell r="DA68">
            <v>0</v>
          </cell>
          <cell r="DB68">
            <v>0</v>
          </cell>
          <cell r="DC68">
            <v>0</v>
          </cell>
        </row>
        <row r="69">
          <cell r="G69">
            <v>633371</v>
          </cell>
          <cell r="H69">
            <v>15305</v>
          </cell>
          <cell r="I69">
            <v>22576</v>
          </cell>
          <cell r="K69">
            <v>0</v>
          </cell>
          <cell r="M69">
            <v>-4233</v>
          </cell>
          <cell r="O69">
            <v>-29055</v>
          </cell>
          <cell r="P69">
            <v>565229</v>
          </cell>
          <cell r="R69">
            <v>-15639</v>
          </cell>
          <cell r="W69">
            <v>-50022</v>
          </cell>
          <cell r="Y69">
            <v>642400</v>
          </cell>
          <cell r="Z69">
            <v>501552</v>
          </cell>
          <cell r="AA69">
            <v>565229</v>
          </cell>
          <cell r="AB69">
            <v>565229</v>
          </cell>
          <cell r="AQ69">
            <v>0</v>
          </cell>
          <cell r="AR69">
            <v>0</v>
          </cell>
          <cell r="AS69">
            <v>0</v>
          </cell>
          <cell r="AT69">
            <v>0</v>
          </cell>
          <cell r="AU69">
            <v>0</v>
          </cell>
          <cell r="AV69">
            <v>0</v>
          </cell>
          <cell r="AW69">
            <v>8870</v>
          </cell>
          <cell r="AX69">
            <v>8870</v>
          </cell>
          <cell r="AY69">
            <v>8870</v>
          </cell>
          <cell r="AZ69">
            <v>8870</v>
          </cell>
          <cell r="BA69">
            <v>8870</v>
          </cell>
          <cell r="CX69">
            <v>6253</v>
          </cell>
          <cell r="CY69">
            <v>6253</v>
          </cell>
          <cell r="CZ69">
            <v>6253</v>
          </cell>
          <cell r="DA69">
            <v>6253</v>
          </cell>
          <cell r="DB69">
            <v>6253</v>
          </cell>
          <cell r="DC69">
            <v>12504</v>
          </cell>
        </row>
        <row r="70">
          <cell r="G70">
            <v>341494</v>
          </cell>
          <cell r="H70">
            <v>6782</v>
          </cell>
          <cell r="I70">
            <v>12167</v>
          </cell>
          <cell r="K70">
            <v>0</v>
          </cell>
          <cell r="M70">
            <v>-2287</v>
          </cell>
          <cell r="O70">
            <v>-13034</v>
          </cell>
          <cell r="P70">
            <v>296716</v>
          </cell>
          <cell r="R70">
            <v>-8747</v>
          </cell>
          <cell r="W70">
            <v>-28804</v>
          </cell>
          <cell r="Y70">
            <v>339376</v>
          </cell>
          <cell r="Z70">
            <v>261727</v>
          </cell>
          <cell r="AA70">
            <v>296716</v>
          </cell>
          <cell r="AB70">
            <v>296716</v>
          </cell>
          <cell r="AQ70">
            <v>0</v>
          </cell>
          <cell r="AR70">
            <v>0</v>
          </cell>
          <cell r="AS70">
            <v>0</v>
          </cell>
          <cell r="AT70">
            <v>0</v>
          </cell>
          <cell r="AU70">
            <v>0</v>
          </cell>
          <cell r="AV70">
            <v>0</v>
          </cell>
          <cell r="AW70">
            <v>5262</v>
          </cell>
          <cell r="AX70">
            <v>5262</v>
          </cell>
          <cell r="AY70">
            <v>5262</v>
          </cell>
          <cell r="AZ70">
            <v>5262</v>
          </cell>
          <cell r="BA70">
            <v>5262</v>
          </cell>
          <cell r="CX70">
            <v>3236</v>
          </cell>
          <cell r="CY70">
            <v>3236</v>
          </cell>
          <cell r="CZ70">
            <v>3236</v>
          </cell>
          <cell r="DA70">
            <v>3236</v>
          </cell>
          <cell r="DB70">
            <v>3236</v>
          </cell>
          <cell r="DC70">
            <v>9388</v>
          </cell>
        </row>
        <row r="71">
          <cell r="G71">
            <v>844013</v>
          </cell>
          <cell r="H71">
            <v>9819</v>
          </cell>
          <cell r="I71">
            <v>29666</v>
          </cell>
          <cell r="K71">
            <v>0</v>
          </cell>
          <cell r="M71">
            <v>-5980</v>
          </cell>
          <cell r="O71">
            <v>-41041</v>
          </cell>
          <cell r="P71">
            <v>823017</v>
          </cell>
          <cell r="R71">
            <v>-12188</v>
          </cell>
          <cell r="W71">
            <v>-60400</v>
          </cell>
          <cell r="Y71">
            <v>931717</v>
          </cell>
          <cell r="Z71">
            <v>733022</v>
          </cell>
          <cell r="AA71">
            <v>823017</v>
          </cell>
          <cell r="AB71">
            <v>823017</v>
          </cell>
          <cell r="AQ71">
            <v>0</v>
          </cell>
          <cell r="AR71">
            <v>0</v>
          </cell>
          <cell r="AS71">
            <v>0</v>
          </cell>
          <cell r="AT71">
            <v>0</v>
          </cell>
          <cell r="AU71">
            <v>0</v>
          </cell>
          <cell r="AV71">
            <v>0</v>
          </cell>
          <cell r="AW71">
            <v>2103</v>
          </cell>
          <cell r="AX71">
            <v>2103</v>
          </cell>
          <cell r="AY71">
            <v>2103</v>
          </cell>
          <cell r="AZ71">
            <v>2103</v>
          </cell>
          <cell r="BA71">
            <v>2103</v>
          </cell>
          <cell r="CX71">
            <v>9151</v>
          </cell>
          <cell r="CY71">
            <v>9151</v>
          </cell>
          <cell r="CZ71">
            <v>9151</v>
          </cell>
          <cell r="DA71">
            <v>9151</v>
          </cell>
          <cell r="DB71">
            <v>9151</v>
          </cell>
          <cell r="DC71">
            <v>5494</v>
          </cell>
        </row>
        <row r="72">
          <cell r="G72">
            <v>1508233</v>
          </cell>
          <cell r="H72">
            <v>27094</v>
          </cell>
          <cell r="I72">
            <v>53499</v>
          </cell>
          <cell r="K72">
            <v>0</v>
          </cell>
          <cell r="M72">
            <v>-10876</v>
          </cell>
          <cell r="O72">
            <v>-65075</v>
          </cell>
          <cell r="P72">
            <v>1412918</v>
          </cell>
          <cell r="R72">
            <v>-32486</v>
          </cell>
          <cell r="W72">
            <v>-116229</v>
          </cell>
          <cell r="Y72">
            <v>1611351</v>
          </cell>
          <cell r="Z72">
            <v>1249006</v>
          </cell>
          <cell r="AA72">
            <v>1412918</v>
          </cell>
          <cell r="AB72">
            <v>1412918</v>
          </cell>
          <cell r="AQ72">
            <v>0</v>
          </cell>
          <cell r="AR72">
            <v>0</v>
          </cell>
          <cell r="AS72">
            <v>0</v>
          </cell>
          <cell r="AT72">
            <v>0</v>
          </cell>
          <cell r="AU72">
            <v>0</v>
          </cell>
          <cell r="AV72">
            <v>0</v>
          </cell>
          <cell r="AW72">
            <v>13883</v>
          </cell>
          <cell r="AX72">
            <v>13883</v>
          </cell>
          <cell r="AY72">
            <v>13883</v>
          </cell>
          <cell r="AZ72">
            <v>13883</v>
          </cell>
          <cell r="BA72">
            <v>13883</v>
          </cell>
          <cell r="CX72">
            <v>17092</v>
          </cell>
          <cell r="CY72">
            <v>17092</v>
          </cell>
          <cell r="CZ72">
            <v>17092</v>
          </cell>
          <cell r="DA72">
            <v>17092</v>
          </cell>
          <cell r="DB72">
            <v>17092</v>
          </cell>
          <cell r="DC72">
            <v>13677</v>
          </cell>
        </row>
        <row r="73">
          <cell r="G73">
            <v>1139777</v>
          </cell>
          <cell r="H73">
            <v>20863</v>
          </cell>
          <cell r="I73">
            <v>40596</v>
          </cell>
          <cell r="K73">
            <v>0</v>
          </cell>
          <cell r="M73">
            <v>-7589</v>
          </cell>
          <cell r="O73">
            <v>-40614</v>
          </cell>
          <cell r="P73">
            <v>957453</v>
          </cell>
          <cell r="R73">
            <v>-37551</v>
          </cell>
          <cell r="W73">
            <v>-94907</v>
          </cell>
          <cell r="Y73">
            <v>1095991</v>
          </cell>
          <cell r="Z73">
            <v>843939</v>
          </cell>
          <cell r="AA73">
            <v>957453</v>
          </cell>
          <cell r="AB73">
            <v>957453</v>
          </cell>
          <cell r="AQ73">
            <v>0</v>
          </cell>
          <cell r="AR73">
            <v>0</v>
          </cell>
          <cell r="AS73">
            <v>0</v>
          </cell>
          <cell r="AT73">
            <v>0</v>
          </cell>
          <cell r="AU73">
            <v>0</v>
          </cell>
          <cell r="AV73">
            <v>0</v>
          </cell>
          <cell r="AW73">
            <v>25400</v>
          </cell>
          <cell r="AX73">
            <v>25400</v>
          </cell>
          <cell r="AY73">
            <v>25400</v>
          </cell>
          <cell r="AZ73">
            <v>25400</v>
          </cell>
          <cell r="BA73">
            <v>25400</v>
          </cell>
          <cell r="CX73">
            <v>11165</v>
          </cell>
          <cell r="CY73">
            <v>11165</v>
          </cell>
          <cell r="CZ73">
            <v>11165</v>
          </cell>
          <cell r="DA73">
            <v>11165</v>
          </cell>
          <cell r="DB73">
            <v>11165</v>
          </cell>
          <cell r="DC73">
            <v>27917</v>
          </cell>
        </row>
        <row r="74">
          <cell r="G74">
            <v>9485</v>
          </cell>
          <cell r="H74">
            <v>1260</v>
          </cell>
          <cell r="I74">
            <v>383</v>
          </cell>
          <cell r="K74">
            <v>0</v>
          </cell>
          <cell r="M74">
            <v>-192</v>
          </cell>
          <cell r="O74">
            <v>0</v>
          </cell>
          <cell r="P74">
            <v>3303</v>
          </cell>
          <cell r="R74">
            <v>-623</v>
          </cell>
          <cell r="W74">
            <v>-1484</v>
          </cell>
          <cell r="Y74">
            <v>4353</v>
          </cell>
          <cell r="Z74">
            <v>2594</v>
          </cell>
          <cell r="AA74">
            <v>3303</v>
          </cell>
          <cell r="AB74">
            <v>3303</v>
          </cell>
          <cell r="AQ74">
            <v>0</v>
          </cell>
          <cell r="AR74">
            <v>0</v>
          </cell>
          <cell r="AS74">
            <v>0</v>
          </cell>
          <cell r="AT74">
            <v>0</v>
          </cell>
          <cell r="AU74">
            <v>0</v>
          </cell>
          <cell r="AV74">
            <v>0</v>
          </cell>
          <cell r="AW74">
            <v>505</v>
          </cell>
          <cell r="AX74">
            <v>505</v>
          </cell>
          <cell r="AY74">
            <v>505</v>
          </cell>
          <cell r="AZ74">
            <v>505</v>
          </cell>
          <cell r="BA74">
            <v>505</v>
          </cell>
          <cell r="CX74">
            <v>105</v>
          </cell>
          <cell r="CY74">
            <v>105</v>
          </cell>
          <cell r="CZ74">
            <v>105</v>
          </cell>
          <cell r="DA74">
            <v>105</v>
          </cell>
          <cell r="DB74">
            <v>105</v>
          </cell>
          <cell r="DC74">
            <v>854</v>
          </cell>
        </row>
        <row r="75">
          <cell r="G75">
            <v>3480</v>
          </cell>
          <cell r="H75">
            <v>811</v>
          </cell>
          <cell r="I75">
            <v>153</v>
          </cell>
          <cell r="K75">
            <v>0</v>
          </cell>
          <cell r="M75">
            <v>-34</v>
          </cell>
          <cell r="O75">
            <v>0</v>
          </cell>
          <cell r="P75">
            <v>7772</v>
          </cell>
          <cell r="R75">
            <v>153</v>
          </cell>
          <cell r="W75">
            <v>-763</v>
          </cell>
          <cell r="Y75">
            <v>10441</v>
          </cell>
          <cell r="Z75">
            <v>5620</v>
          </cell>
          <cell r="AA75">
            <v>7772</v>
          </cell>
          <cell r="AB75">
            <v>7772</v>
          </cell>
          <cell r="AQ75">
            <v>208</v>
          </cell>
          <cell r="AR75">
            <v>208</v>
          </cell>
          <cell r="AS75">
            <v>208</v>
          </cell>
          <cell r="AT75">
            <v>208</v>
          </cell>
          <cell r="AU75">
            <v>208</v>
          </cell>
          <cell r="AV75">
            <v>2114</v>
          </cell>
          <cell r="AW75">
            <v>0</v>
          </cell>
          <cell r="AX75">
            <v>0</v>
          </cell>
          <cell r="AY75">
            <v>0</v>
          </cell>
          <cell r="AZ75">
            <v>0</v>
          </cell>
          <cell r="BA75">
            <v>0</v>
          </cell>
          <cell r="CX75">
            <v>53</v>
          </cell>
          <cell r="CY75">
            <v>53</v>
          </cell>
          <cell r="CZ75">
            <v>53</v>
          </cell>
          <cell r="DA75">
            <v>53</v>
          </cell>
          <cell r="DB75">
            <v>53</v>
          </cell>
          <cell r="DC75">
            <v>445</v>
          </cell>
        </row>
        <row r="76">
          <cell r="G76">
            <v>0</v>
          </cell>
          <cell r="H76">
            <v>0</v>
          </cell>
          <cell r="I76">
            <v>0</v>
          </cell>
          <cell r="K76">
            <v>0</v>
          </cell>
          <cell r="M76">
            <v>-101</v>
          </cell>
          <cell r="O76">
            <v>0</v>
          </cell>
          <cell r="P76">
            <v>7063</v>
          </cell>
          <cell r="R76">
            <v>453</v>
          </cell>
          <cell r="W76">
            <v>0</v>
          </cell>
          <cell r="Y76">
            <v>9264</v>
          </cell>
          <cell r="Z76">
            <v>5460</v>
          </cell>
          <cell r="AA76">
            <v>7063</v>
          </cell>
          <cell r="AB76">
            <v>7063</v>
          </cell>
          <cell r="AQ76">
            <v>459</v>
          </cell>
          <cell r="AR76">
            <v>459</v>
          </cell>
          <cell r="AS76">
            <v>459</v>
          </cell>
          <cell r="AT76">
            <v>459</v>
          </cell>
          <cell r="AU76">
            <v>459</v>
          </cell>
          <cell r="AV76">
            <v>4410</v>
          </cell>
          <cell r="AW76">
            <v>0</v>
          </cell>
          <cell r="AX76">
            <v>0</v>
          </cell>
          <cell r="AY76">
            <v>0</v>
          </cell>
          <cell r="AZ76">
            <v>0</v>
          </cell>
          <cell r="BA76">
            <v>0</v>
          </cell>
          <cell r="CX76">
            <v>0</v>
          </cell>
          <cell r="CY76">
            <v>0</v>
          </cell>
          <cell r="CZ76">
            <v>0</v>
          </cell>
          <cell r="DA76">
            <v>0</v>
          </cell>
          <cell r="DB76">
            <v>0</v>
          </cell>
          <cell r="DC76">
            <v>0</v>
          </cell>
        </row>
        <row r="77">
          <cell r="G77">
            <v>0</v>
          </cell>
          <cell r="H77">
            <v>0</v>
          </cell>
          <cell r="I77">
            <v>0</v>
          </cell>
          <cell r="K77">
            <v>0</v>
          </cell>
          <cell r="M77">
            <v>-29</v>
          </cell>
          <cell r="O77">
            <v>0</v>
          </cell>
          <cell r="P77">
            <v>1537</v>
          </cell>
          <cell r="R77">
            <v>100</v>
          </cell>
          <cell r="W77">
            <v>0</v>
          </cell>
          <cell r="Y77">
            <v>2009</v>
          </cell>
          <cell r="Z77">
            <v>1187</v>
          </cell>
          <cell r="AA77">
            <v>1537</v>
          </cell>
          <cell r="AB77">
            <v>1537</v>
          </cell>
          <cell r="AQ77">
            <v>102</v>
          </cell>
          <cell r="AR77">
            <v>102</v>
          </cell>
          <cell r="AS77">
            <v>102</v>
          </cell>
          <cell r="AT77">
            <v>102</v>
          </cell>
          <cell r="AU77">
            <v>102</v>
          </cell>
          <cell r="AV77">
            <v>954</v>
          </cell>
          <cell r="AW77">
            <v>0</v>
          </cell>
          <cell r="AX77">
            <v>0</v>
          </cell>
          <cell r="AY77">
            <v>0</v>
          </cell>
          <cell r="AZ77">
            <v>0</v>
          </cell>
          <cell r="BA77">
            <v>0</v>
          </cell>
          <cell r="CX77">
            <v>0</v>
          </cell>
          <cell r="CY77">
            <v>0</v>
          </cell>
          <cell r="CZ77">
            <v>0</v>
          </cell>
          <cell r="DA77">
            <v>0</v>
          </cell>
          <cell r="DB77">
            <v>0</v>
          </cell>
          <cell r="DC77">
            <v>0</v>
          </cell>
        </row>
        <row r="78">
          <cell r="G78">
            <v>614224</v>
          </cell>
          <cell r="H78">
            <v>26160</v>
          </cell>
          <cell r="I78">
            <v>22779</v>
          </cell>
          <cell r="K78">
            <v>0</v>
          </cell>
          <cell r="M78">
            <v>-8038</v>
          </cell>
          <cell r="O78">
            <v>-1038</v>
          </cell>
          <cell r="P78">
            <v>699432</v>
          </cell>
          <cell r="R78">
            <v>-3311</v>
          </cell>
          <cell r="W78">
            <v>-71797</v>
          </cell>
          <cell r="Y78">
            <v>846315</v>
          </cell>
          <cell r="Z78">
            <v>582154</v>
          </cell>
          <cell r="AA78">
            <v>699432</v>
          </cell>
          <cell r="AB78">
            <v>699432</v>
          </cell>
          <cell r="AQ78">
            <v>3909</v>
          </cell>
          <cell r="AR78">
            <v>3909</v>
          </cell>
          <cell r="AS78">
            <v>3909</v>
          </cell>
          <cell r="AT78">
            <v>3909</v>
          </cell>
          <cell r="AU78">
            <v>3909</v>
          </cell>
          <cell r="AV78">
            <v>21891</v>
          </cell>
          <cell r="AW78">
            <v>0</v>
          </cell>
          <cell r="AX78">
            <v>0</v>
          </cell>
          <cell r="AY78">
            <v>0</v>
          </cell>
          <cell r="AZ78">
            <v>0</v>
          </cell>
          <cell r="BA78">
            <v>0</v>
          </cell>
          <cell r="CX78">
            <v>6527</v>
          </cell>
          <cell r="CY78">
            <v>6527</v>
          </cell>
          <cell r="CZ78">
            <v>6527</v>
          </cell>
          <cell r="DA78">
            <v>6527</v>
          </cell>
          <cell r="DB78">
            <v>6527</v>
          </cell>
          <cell r="DC78">
            <v>32635</v>
          </cell>
        </row>
        <row r="79">
          <cell r="G79">
            <v>0</v>
          </cell>
          <cell r="H79">
            <v>0</v>
          </cell>
          <cell r="I79">
            <v>0</v>
          </cell>
          <cell r="K79">
            <v>0</v>
          </cell>
          <cell r="M79">
            <v>0</v>
          </cell>
          <cell r="O79">
            <v>0</v>
          </cell>
          <cell r="P79">
            <v>0</v>
          </cell>
          <cell r="R79">
            <v>0</v>
          </cell>
          <cell r="W79">
            <v>0</v>
          </cell>
          <cell r="Y79">
            <v>0</v>
          </cell>
          <cell r="Z79">
            <v>0</v>
          </cell>
          <cell r="AA79">
            <v>0</v>
          </cell>
          <cell r="AB79">
            <v>0</v>
          </cell>
          <cell r="AQ79">
            <v>0</v>
          </cell>
          <cell r="AR79">
            <v>0</v>
          </cell>
          <cell r="AS79">
            <v>0</v>
          </cell>
          <cell r="AT79">
            <v>0</v>
          </cell>
          <cell r="AU79">
            <v>0</v>
          </cell>
          <cell r="AV79">
            <v>0</v>
          </cell>
          <cell r="AW79">
            <v>0</v>
          </cell>
          <cell r="AX79">
            <v>0</v>
          </cell>
          <cell r="AY79">
            <v>0</v>
          </cell>
          <cell r="AZ79">
            <v>0</v>
          </cell>
          <cell r="BA79">
            <v>0</v>
          </cell>
          <cell r="CX79">
            <v>0</v>
          </cell>
          <cell r="CY79">
            <v>0</v>
          </cell>
          <cell r="CZ79">
            <v>0</v>
          </cell>
          <cell r="DA79">
            <v>0</v>
          </cell>
          <cell r="DB79">
            <v>0</v>
          </cell>
          <cell r="DC79">
            <v>0</v>
          </cell>
        </row>
        <row r="80">
          <cell r="G80">
            <v>0</v>
          </cell>
          <cell r="H80">
            <v>0</v>
          </cell>
          <cell r="I80">
            <v>0</v>
          </cell>
          <cell r="K80">
            <v>0</v>
          </cell>
          <cell r="M80">
            <v>-148</v>
          </cell>
          <cell r="O80">
            <v>0</v>
          </cell>
          <cell r="P80">
            <v>16985</v>
          </cell>
          <cell r="R80">
            <v>7721</v>
          </cell>
          <cell r="W80">
            <v>0</v>
          </cell>
          <cell r="Y80">
            <v>19899</v>
          </cell>
          <cell r="Z80">
            <v>14647</v>
          </cell>
          <cell r="AA80">
            <v>16985</v>
          </cell>
          <cell r="AB80">
            <v>16985</v>
          </cell>
          <cell r="AQ80">
            <v>7788</v>
          </cell>
          <cell r="AR80">
            <v>1557</v>
          </cell>
          <cell r="AS80">
            <v>0</v>
          </cell>
          <cell r="AT80">
            <v>0</v>
          </cell>
          <cell r="AU80">
            <v>0</v>
          </cell>
          <cell r="AV80">
            <v>0</v>
          </cell>
          <cell r="AW80">
            <v>0</v>
          </cell>
          <cell r="AX80">
            <v>0</v>
          </cell>
          <cell r="AY80">
            <v>0</v>
          </cell>
          <cell r="AZ80">
            <v>0</v>
          </cell>
          <cell r="BA80">
            <v>0</v>
          </cell>
          <cell r="CX80">
            <v>0</v>
          </cell>
          <cell r="CY80">
            <v>0</v>
          </cell>
          <cell r="CZ80">
            <v>0</v>
          </cell>
          <cell r="DA80">
            <v>0</v>
          </cell>
          <cell r="DB80">
            <v>0</v>
          </cell>
          <cell r="DC80">
            <v>0</v>
          </cell>
        </row>
        <row r="81">
          <cell r="G81">
            <v>27996</v>
          </cell>
          <cell r="H81">
            <v>2669</v>
          </cell>
          <cell r="I81">
            <v>1092</v>
          </cell>
          <cell r="K81">
            <v>0</v>
          </cell>
          <cell r="M81">
            <v>-613</v>
          </cell>
          <cell r="O81">
            <v>0</v>
          </cell>
          <cell r="P81">
            <v>36663</v>
          </cell>
          <cell r="R81">
            <v>-2</v>
          </cell>
          <cell r="W81">
            <v>-4282</v>
          </cell>
          <cell r="Y81">
            <v>47391</v>
          </cell>
          <cell r="Z81">
            <v>28561</v>
          </cell>
          <cell r="AA81">
            <v>36663</v>
          </cell>
          <cell r="AB81">
            <v>36663</v>
          </cell>
          <cell r="AQ81">
            <v>354</v>
          </cell>
          <cell r="AR81">
            <v>354</v>
          </cell>
          <cell r="AS81">
            <v>354</v>
          </cell>
          <cell r="AT81">
            <v>354</v>
          </cell>
          <cell r="AU81">
            <v>354</v>
          </cell>
          <cell r="AV81">
            <v>3395</v>
          </cell>
          <cell r="AW81">
            <v>0</v>
          </cell>
          <cell r="AX81">
            <v>0</v>
          </cell>
          <cell r="AY81">
            <v>0</v>
          </cell>
          <cell r="AZ81">
            <v>0</v>
          </cell>
          <cell r="BA81">
            <v>0</v>
          </cell>
          <cell r="CX81">
            <v>317</v>
          </cell>
          <cell r="CY81">
            <v>317</v>
          </cell>
          <cell r="CZ81">
            <v>317</v>
          </cell>
          <cell r="DA81">
            <v>317</v>
          </cell>
          <cell r="DB81">
            <v>317</v>
          </cell>
          <cell r="DC81">
            <v>2380</v>
          </cell>
        </row>
        <row r="82">
          <cell r="G82">
            <v>1099251</v>
          </cell>
          <cell r="H82">
            <v>14494</v>
          </cell>
          <cell r="I82">
            <v>38538</v>
          </cell>
          <cell r="K82">
            <v>0</v>
          </cell>
          <cell r="M82">
            <v>-7635</v>
          </cell>
          <cell r="O82">
            <v>-62406</v>
          </cell>
          <cell r="P82">
            <v>1040094</v>
          </cell>
          <cell r="R82">
            <v>-16604</v>
          </cell>
          <cell r="W82">
            <v>-82155</v>
          </cell>
          <cell r="Y82">
            <v>1177714</v>
          </cell>
          <cell r="Z82">
            <v>926522</v>
          </cell>
          <cell r="AA82">
            <v>1040094</v>
          </cell>
          <cell r="AB82">
            <v>1040094</v>
          </cell>
          <cell r="AQ82">
            <v>0</v>
          </cell>
          <cell r="AR82">
            <v>0</v>
          </cell>
          <cell r="AS82">
            <v>0</v>
          </cell>
          <cell r="AT82">
            <v>0</v>
          </cell>
          <cell r="AU82">
            <v>0</v>
          </cell>
          <cell r="AV82">
            <v>0</v>
          </cell>
          <cell r="AW82">
            <v>5140</v>
          </cell>
          <cell r="AX82">
            <v>5140</v>
          </cell>
          <cell r="AY82">
            <v>5140</v>
          </cell>
          <cell r="AZ82">
            <v>5140</v>
          </cell>
          <cell r="BA82">
            <v>5140</v>
          </cell>
          <cell r="CX82">
            <v>10533</v>
          </cell>
          <cell r="CY82">
            <v>10533</v>
          </cell>
          <cell r="CZ82">
            <v>10533</v>
          </cell>
          <cell r="DA82">
            <v>10533</v>
          </cell>
          <cell r="DB82">
            <v>10533</v>
          </cell>
          <cell r="DC82">
            <v>18957</v>
          </cell>
        </row>
        <row r="83">
          <cell r="G83">
            <v>1575460</v>
          </cell>
          <cell r="H83">
            <v>21737</v>
          </cell>
          <cell r="I83">
            <v>55599</v>
          </cell>
          <cell r="K83">
            <v>0</v>
          </cell>
          <cell r="M83">
            <v>-10682</v>
          </cell>
          <cell r="O83">
            <v>-70872</v>
          </cell>
          <cell r="P83">
            <v>1436151</v>
          </cell>
          <cell r="R83">
            <v>-41188</v>
          </cell>
          <cell r="W83">
            <v>-117317</v>
          </cell>
          <cell r="Y83">
            <v>1628060</v>
          </cell>
          <cell r="Z83">
            <v>1277418</v>
          </cell>
          <cell r="AA83">
            <v>1436151</v>
          </cell>
          <cell r="AB83">
            <v>1436151</v>
          </cell>
          <cell r="AQ83">
            <v>0</v>
          </cell>
          <cell r="AR83">
            <v>0</v>
          </cell>
          <cell r="AS83">
            <v>0</v>
          </cell>
          <cell r="AT83">
            <v>0</v>
          </cell>
          <cell r="AU83">
            <v>0</v>
          </cell>
          <cell r="AV83">
            <v>0</v>
          </cell>
          <cell r="AW83">
            <v>21443</v>
          </cell>
          <cell r="AX83">
            <v>21443</v>
          </cell>
          <cell r="AY83">
            <v>21443</v>
          </cell>
          <cell r="AZ83">
            <v>21443</v>
          </cell>
          <cell r="BA83">
            <v>21443</v>
          </cell>
          <cell r="CX83">
            <v>18049</v>
          </cell>
          <cell r="CY83">
            <v>18049</v>
          </cell>
          <cell r="CZ83">
            <v>18049</v>
          </cell>
          <cell r="DA83">
            <v>18049</v>
          </cell>
          <cell r="DB83">
            <v>18049</v>
          </cell>
          <cell r="DC83">
            <v>9023</v>
          </cell>
        </row>
        <row r="84">
          <cell r="G84">
            <v>0</v>
          </cell>
          <cell r="H84">
            <v>0</v>
          </cell>
          <cell r="I84">
            <v>0</v>
          </cell>
          <cell r="K84">
            <v>0</v>
          </cell>
          <cell r="M84">
            <v>-47</v>
          </cell>
          <cell r="O84">
            <v>0</v>
          </cell>
          <cell r="P84">
            <v>4357</v>
          </cell>
          <cell r="R84">
            <v>335</v>
          </cell>
          <cell r="W84">
            <v>0</v>
          </cell>
          <cell r="Y84">
            <v>5556</v>
          </cell>
          <cell r="Z84">
            <v>3402</v>
          </cell>
          <cell r="AA84">
            <v>4357</v>
          </cell>
          <cell r="AB84">
            <v>4357</v>
          </cell>
          <cell r="AQ84">
            <v>339</v>
          </cell>
          <cell r="AR84">
            <v>339</v>
          </cell>
          <cell r="AS84">
            <v>339</v>
          </cell>
          <cell r="AT84">
            <v>339</v>
          </cell>
          <cell r="AU84">
            <v>339</v>
          </cell>
          <cell r="AV84">
            <v>2370</v>
          </cell>
          <cell r="AW84">
            <v>0</v>
          </cell>
          <cell r="AX84">
            <v>0</v>
          </cell>
          <cell r="AY84">
            <v>0</v>
          </cell>
          <cell r="AZ84">
            <v>0</v>
          </cell>
          <cell r="BA84">
            <v>0</v>
          </cell>
          <cell r="CX84">
            <v>0</v>
          </cell>
          <cell r="CY84">
            <v>0</v>
          </cell>
          <cell r="CZ84">
            <v>0</v>
          </cell>
          <cell r="DA84">
            <v>0</v>
          </cell>
          <cell r="DB84">
            <v>0</v>
          </cell>
          <cell r="DC84">
            <v>0</v>
          </cell>
        </row>
        <row r="85">
          <cell r="G85">
            <v>9885</v>
          </cell>
          <cell r="H85">
            <v>1161</v>
          </cell>
          <cell r="I85">
            <v>393</v>
          </cell>
          <cell r="K85">
            <v>0</v>
          </cell>
          <cell r="M85">
            <v>-160</v>
          </cell>
          <cell r="O85">
            <v>0</v>
          </cell>
          <cell r="P85">
            <v>8870</v>
          </cell>
          <cell r="R85">
            <v>-277</v>
          </cell>
          <cell r="W85">
            <v>-1563</v>
          </cell>
          <cell r="Y85">
            <v>11487</v>
          </cell>
          <cell r="Z85">
            <v>6942</v>
          </cell>
          <cell r="AA85">
            <v>8870</v>
          </cell>
          <cell r="AB85">
            <v>8870</v>
          </cell>
          <cell r="AQ85">
            <v>0</v>
          </cell>
          <cell r="AR85">
            <v>0</v>
          </cell>
          <cell r="AS85">
            <v>0</v>
          </cell>
          <cell r="AT85">
            <v>0</v>
          </cell>
          <cell r="AU85">
            <v>0</v>
          </cell>
          <cell r="AV85">
            <v>0</v>
          </cell>
          <cell r="AW85">
            <v>155</v>
          </cell>
          <cell r="AX85">
            <v>155</v>
          </cell>
          <cell r="AY85">
            <v>155</v>
          </cell>
          <cell r="AZ85">
            <v>155</v>
          </cell>
          <cell r="BA85">
            <v>155</v>
          </cell>
          <cell r="CX85">
            <v>112</v>
          </cell>
          <cell r="CY85">
            <v>112</v>
          </cell>
          <cell r="CZ85">
            <v>112</v>
          </cell>
          <cell r="DA85">
            <v>112</v>
          </cell>
          <cell r="DB85">
            <v>112</v>
          </cell>
          <cell r="DC85">
            <v>891</v>
          </cell>
        </row>
        <row r="86">
          <cell r="G86">
            <v>850699</v>
          </cell>
          <cell r="H86">
            <v>16551</v>
          </cell>
          <cell r="I86">
            <v>30378</v>
          </cell>
          <cell r="K86">
            <v>0</v>
          </cell>
          <cell r="M86">
            <v>-7304</v>
          </cell>
          <cell r="O86">
            <v>-27844</v>
          </cell>
          <cell r="P86">
            <v>841248</v>
          </cell>
          <cell r="R86">
            <v>-12237</v>
          </cell>
          <cell r="W86">
            <v>-76014</v>
          </cell>
          <cell r="Y86">
            <v>975897</v>
          </cell>
          <cell r="Z86">
            <v>731476</v>
          </cell>
          <cell r="AA86">
            <v>841248</v>
          </cell>
          <cell r="AB86">
            <v>841248</v>
          </cell>
          <cell r="AQ86">
            <v>0</v>
          </cell>
          <cell r="AR86">
            <v>0</v>
          </cell>
          <cell r="AS86">
            <v>0</v>
          </cell>
          <cell r="AT86">
            <v>0</v>
          </cell>
          <cell r="AU86">
            <v>0</v>
          </cell>
          <cell r="AV86">
            <v>0</v>
          </cell>
          <cell r="AW86">
            <v>2528</v>
          </cell>
          <cell r="AX86">
            <v>2528</v>
          </cell>
          <cell r="AY86">
            <v>2528</v>
          </cell>
          <cell r="AZ86">
            <v>2528</v>
          </cell>
          <cell r="BA86">
            <v>2528</v>
          </cell>
          <cell r="CX86">
            <v>8839</v>
          </cell>
          <cell r="CY86">
            <v>8839</v>
          </cell>
          <cell r="CZ86">
            <v>8839</v>
          </cell>
          <cell r="DA86">
            <v>8839</v>
          </cell>
          <cell r="DB86">
            <v>8839</v>
          </cell>
          <cell r="DC86">
            <v>22980</v>
          </cell>
        </row>
        <row r="87">
          <cell r="G87">
            <v>0</v>
          </cell>
          <cell r="H87">
            <v>0</v>
          </cell>
          <cell r="I87">
            <v>0</v>
          </cell>
          <cell r="K87">
            <v>0</v>
          </cell>
          <cell r="M87">
            <v>-116</v>
          </cell>
          <cell r="O87">
            <v>0</v>
          </cell>
          <cell r="P87">
            <v>9329</v>
          </cell>
          <cell r="R87">
            <v>602</v>
          </cell>
          <cell r="W87">
            <v>0</v>
          </cell>
          <cell r="Y87">
            <v>11804</v>
          </cell>
          <cell r="Z87">
            <v>7374</v>
          </cell>
          <cell r="AA87">
            <v>9329</v>
          </cell>
          <cell r="AB87">
            <v>9329</v>
          </cell>
          <cell r="AQ87">
            <v>609</v>
          </cell>
          <cell r="AR87">
            <v>609</v>
          </cell>
          <cell r="AS87">
            <v>609</v>
          </cell>
          <cell r="AT87">
            <v>609</v>
          </cell>
          <cell r="AU87">
            <v>609</v>
          </cell>
          <cell r="AV87">
            <v>5791</v>
          </cell>
          <cell r="AW87">
            <v>0</v>
          </cell>
          <cell r="AX87">
            <v>0</v>
          </cell>
          <cell r="AY87">
            <v>0</v>
          </cell>
          <cell r="AZ87">
            <v>0</v>
          </cell>
          <cell r="BA87">
            <v>0</v>
          </cell>
          <cell r="CX87">
            <v>0</v>
          </cell>
          <cell r="CY87">
            <v>0</v>
          </cell>
          <cell r="CZ87">
            <v>0</v>
          </cell>
          <cell r="DA87">
            <v>0</v>
          </cell>
          <cell r="DB87">
            <v>0</v>
          </cell>
          <cell r="DC87">
            <v>0</v>
          </cell>
        </row>
        <row r="88">
          <cell r="G88">
            <v>2200079</v>
          </cell>
          <cell r="H88">
            <v>30670</v>
          </cell>
          <cell r="I88">
            <v>77791</v>
          </cell>
          <cell r="K88">
            <v>0</v>
          </cell>
          <cell r="M88">
            <v>-16403</v>
          </cell>
          <cell r="O88">
            <v>-91213</v>
          </cell>
          <cell r="P88">
            <v>2092663</v>
          </cell>
          <cell r="R88">
            <v>-38701</v>
          </cell>
          <cell r="W88">
            <v>-177013</v>
          </cell>
          <cell r="Y88">
            <v>2392026</v>
          </cell>
          <cell r="Z88">
            <v>1846544</v>
          </cell>
          <cell r="AA88">
            <v>2092663</v>
          </cell>
          <cell r="AB88">
            <v>2092663</v>
          </cell>
          <cell r="AQ88">
            <v>0</v>
          </cell>
          <cell r="AR88">
            <v>0</v>
          </cell>
          <cell r="AS88">
            <v>0</v>
          </cell>
          <cell r="AT88">
            <v>0</v>
          </cell>
          <cell r="AU88">
            <v>0</v>
          </cell>
          <cell r="AV88">
            <v>0</v>
          </cell>
          <cell r="AW88">
            <v>14630</v>
          </cell>
          <cell r="AX88">
            <v>14630</v>
          </cell>
          <cell r="AY88">
            <v>14630</v>
          </cell>
          <cell r="AZ88">
            <v>14630</v>
          </cell>
          <cell r="BA88">
            <v>14630</v>
          </cell>
          <cell r="CX88">
            <v>21854</v>
          </cell>
          <cell r="CY88">
            <v>21854</v>
          </cell>
          <cell r="CZ88">
            <v>21854</v>
          </cell>
          <cell r="DA88">
            <v>21854</v>
          </cell>
          <cell r="DB88">
            <v>21854</v>
          </cell>
          <cell r="DC88">
            <v>45889</v>
          </cell>
        </row>
        <row r="89">
          <cell r="G89">
            <v>2429851</v>
          </cell>
          <cell r="H89">
            <v>39627</v>
          </cell>
          <cell r="I89">
            <v>86121</v>
          </cell>
          <cell r="K89">
            <v>-995954</v>
          </cell>
          <cell r="M89">
            <v>-9722</v>
          </cell>
          <cell r="O89">
            <v>-100688</v>
          </cell>
          <cell r="P89">
            <v>1191257</v>
          </cell>
          <cell r="R89">
            <v>-63751</v>
          </cell>
          <cell r="W89">
            <v>-193968</v>
          </cell>
          <cell r="Y89">
            <v>1370021</v>
          </cell>
          <cell r="Z89">
            <v>1044778</v>
          </cell>
          <cell r="AA89">
            <v>1191257</v>
          </cell>
          <cell r="AB89">
            <v>1191257</v>
          </cell>
          <cell r="AQ89">
            <v>0</v>
          </cell>
          <cell r="AR89">
            <v>0</v>
          </cell>
          <cell r="AS89">
            <v>0</v>
          </cell>
          <cell r="AT89">
            <v>0</v>
          </cell>
          <cell r="AU89">
            <v>0</v>
          </cell>
          <cell r="AV89">
            <v>0</v>
          </cell>
          <cell r="AW89">
            <v>35830</v>
          </cell>
          <cell r="AX89">
            <v>35830</v>
          </cell>
          <cell r="AY89">
            <v>35830</v>
          </cell>
          <cell r="AZ89">
            <v>35830</v>
          </cell>
          <cell r="BA89">
            <v>35830</v>
          </cell>
          <cell r="CX89">
            <v>26571</v>
          </cell>
          <cell r="CY89">
            <v>26571</v>
          </cell>
          <cell r="CZ89">
            <v>26571</v>
          </cell>
          <cell r="DA89">
            <v>26571</v>
          </cell>
          <cell r="DB89">
            <v>26571</v>
          </cell>
          <cell r="DC89">
            <v>34542</v>
          </cell>
        </row>
        <row r="90">
          <cell r="G90">
            <v>694720</v>
          </cell>
          <cell r="H90">
            <v>10361</v>
          </cell>
          <cell r="I90">
            <v>24541</v>
          </cell>
          <cell r="K90">
            <v>0</v>
          </cell>
          <cell r="M90">
            <v>-5572</v>
          </cell>
          <cell r="O90">
            <v>-31428</v>
          </cell>
          <cell r="P90">
            <v>726540</v>
          </cell>
          <cell r="R90">
            <v>-3012</v>
          </cell>
          <cell r="W90">
            <v>-53855</v>
          </cell>
          <cell r="Y90">
            <v>828885</v>
          </cell>
          <cell r="Z90">
            <v>642200</v>
          </cell>
          <cell r="AA90">
            <v>726540</v>
          </cell>
          <cell r="AB90">
            <v>726540</v>
          </cell>
          <cell r="AQ90">
            <v>4988</v>
          </cell>
          <cell r="AR90">
            <v>4988</v>
          </cell>
          <cell r="AS90">
            <v>4988</v>
          </cell>
          <cell r="AT90">
            <v>4988</v>
          </cell>
          <cell r="AU90">
            <v>4988</v>
          </cell>
          <cell r="AV90">
            <v>3990</v>
          </cell>
          <cell r="AW90">
            <v>0</v>
          </cell>
          <cell r="AX90">
            <v>0</v>
          </cell>
          <cell r="AY90">
            <v>0</v>
          </cell>
          <cell r="AZ90">
            <v>0</v>
          </cell>
          <cell r="BA90">
            <v>0</v>
          </cell>
          <cell r="CX90">
            <v>7181</v>
          </cell>
          <cell r="CY90">
            <v>7181</v>
          </cell>
          <cell r="CZ90">
            <v>7181</v>
          </cell>
          <cell r="DA90">
            <v>7181</v>
          </cell>
          <cell r="DB90">
            <v>7181</v>
          </cell>
          <cell r="DC90">
            <v>10769</v>
          </cell>
        </row>
        <row r="91">
          <cell r="G91">
            <v>239853</v>
          </cell>
          <cell r="H91">
            <v>3088</v>
          </cell>
          <cell r="I91">
            <v>8462</v>
          </cell>
          <cell r="K91">
            <v>0</v>
          </cell>
          <cell r="M91">
            <v>-1805</v>
          </cell>
          <cell r="O91">
            <v>-10510</v>
          </cell>
          <cell r="P91">
            <v>227436</v>
          </cell>
          <cell r="R91">
            <v>-4197</v>
          </cell>
          <cell r="W91">
            <v>-18017</v>
          </cell>
          <cell r="Y91">
            <v>258043</v>
          </cell>
          <cell r="Z91">
            <v>202216</v>
          </cell>
          <cell r="AA91">
            <v>227436</v>
          </cell>
          <cell r="AB91">
            <v>227436</v>
          </cell>
          <cell r="AQ91">
            <v>0</v>
          </cell>
          <cell r="AR91">
            <v>0</v>
          </cell>
          <cell r="AS91">
            <v>0</v>
          </cell>
          <cell r="AT91">
            <v>0</v>
          </cell>
          <cell r="AU91">
            <v>0</v>
          </cell>
          <cell r="AV91">
            <v>0</v>
          </cell>
          <cell r="AW91">
            <v>1554</v>
          </cell>
          <cell r="AX91">
            <v>1554</v>
          </cell>
          <cell r="AY91">
            <v>1554</v>
          </cell>
          <cell r="AZ91">
            <v>1554</v>
          </cell>
          <cell r="BA91">
            <v>1554</v>
          </cell>
          <cell r="CX91">
            <v>2402</v>
          </cell>
          <cell r="CY91">
            <v>2402</v>
          </cell>
          <cell r="CZ91">
            <v>2402</v>
          </cell>
          <cell r="DA91">
            <v>2402</v>
          </cell>
          <cell r="DB91">
            <v>2402</v>
          </cell>
          <cell r="DC91">
            <v>3605</v>
          </cell>
        </row>
        <row r="93">
          <cell r="G93">
            <v>195377</v>
          </cell>
          <cell r="H93">
            <v>4854</v>
          </cell>
          <cell r="I93">
            <v>7113</v>
          </cell>
          <cell r="K93">
            <v>0</v>
          </cell>
          <cell r="M93">
            <v>-2169</v>
          </cell>
          <cell r="O93">
            <v>-838</v>
          </cell>
          <cell r="P93">
            <v>228714</v>
          </cell>
          <cell r="R93">
            <v>592</v>
          </cell>
          <cell r="W93">
            <v>-19983</v>
          </cell>
          <cell r="Y93">
            <v>269996</v>
          </cell>
          <cell r="Z93">
            <v>195173</v>
          </cell>
          <cell r="AA93">
            <v>228714</v>
          </cell>
          <cell r="AB93">
            <v>228714</v>
          </cell>
          <cell r="AQ93">
            <v>2739</v>
          </cell>
          <cell r="AR93">
            <v>2739</v>
          </cell>
          <cell r="AS93">
            <v>2739</v>
          </cell>
          <cell r="AT93">
            <v>2739</v>
          </cell>
          <cell r="AU93">
            <v>2739</v>
          </cell>
          <cell r="AV93">
            <v>7943</v>
          </cell>
          <cell r="AW93">
            <v>0</v>
          </cell>
          <cell r="AX93">
            <v>0</v>
          </cell>
          <cell r="AY93">
            <v>0</v>
          </cell>
          <cell r="AZ93">
            <v>0</v>
          </cell>
          <cell r="BA93">
            <v>0</v>
          </cell>
          <cell r="CX93">
            <v>1903</v>
          </cell>
          <cell r="CY93">
            <v>1903</v>
          </cell>
          <cell r="CZ93">
            <v>1903</v>
          </cell>
          <cell r="DA93">
            <v>1903</v>
          </cell>
          <cell r="DB93">
            <v>1903</v>
          </cell>
          <cell r="DC93">
            <v>8565</v>
          </cell>
        </row>
        <row r="94">
          <cell r="G94">
            <v>5037686</v>
          </cell>
          <cell r="H94">
            <v>151253</v>
          </cell>
          <cell r="I94">
            <v>184407</v>
          </cell>
          <cell r="K94">
            <v>0</v>
          </cell>
          <cell r="M94">
            <v>-57959</v>
          </cell>
          <cell r="O94">
            <v>-17948</v>
          </cell>
          <cell r="P94">
            <v>5626988</v>
          </cell>
          <cell r="R94">
            <v>-24530</v>
          </cell>
          <cell r="W94">
            <v>-534432</v>
          </cell>
          <cell r="Y94">
            <v>6712084</v>
          </cell>
          <cell r="Z94">
            <v>4755388</v>
          </cell>
          <cell r="AA94">
            <v>5626988</v>
          </cell>
          <cell r="AB94">
            <v>5626988</v>
          </cell>
          <cell r="AQ94">
            <v>31995</v>
          </cell>
          <cell r="AR94">
            <v>31995</v>
          </cell>
          <cell r="AS94">
            <v>31995</v>
          </cell>
          <cell r="AT94">
            <v>31995</v>
          </cell>
          <cell r="AU94">
            <v>31995</v>
          </cell>
          <cell r="AV94">
            <v>137579</v>
          </cell>
          <cell r="AW94">
            <v>0</v>
          </cell>
          <cell r="AX94">
            <v>0</v>
          </cell>
          <cell r="AY94">
            <v>0</v>
          </cell>
          <cell r="AZ94">
            <v>0</v>
          </cell>
          <cell r="BA94">
            <v>0</v>
          </cell>
          <cell r="CX94">
            <v>50898</v>
          </cell>
          <cell r="CY94">
            <v>50898</v>
          </cell>
          <cell r="CZ94">
            <v>50898</v>
          </cell>
          <cell r="DA94">
            <v>50898</v>
          </cell>
          <cell r="DB94">
            <v>50898</v>
          </cell>
          <cell r="DC94">
            <v>229044</v>
          </cell>
        </row>
        <row r="95">
          <cell r="G95">
            <v>352689</v>
          </cell>
          <cell r="H95">
            <v>7188</v>
          </cell>
          <cell r="I95">
            <v>12582</v>
          </cell>
          <cell r="K95">
            <v>0</v>
          </cell>
          <cell r="M95">
            <v>-2855</v>
          </cell>
          <cell r="O95">
            <v>-12923</v>
          </cell>
          <cell r="P95">
            <v>349961</v>
          </cell>
          <cell r="R95">
            <v>-4520</v>
          </cell>
          <cell r="W95">
            <v>-28396</v>
          </cell>
          <cell r="Y95">
            <v>400437</v>
          </cell>
          <cell r="Z95">
            <v>308523</v>
          </cell>
          <cell r="AA95">
            <v>349961</v>
          </cell>
          <cell r="AB95">
            <v>349961</v>
          </cell>
          <cell r="AQ95">
            <v>0</v>
          </cell>
          <cell r="AR95">
            <v>0</v>
          </cell>
          <cell r="AS95">
            <v>0</v>
          </cell>
          <cell r="AT95">
            <v>0</v>
          </cell>
          <cell r="AU95">
            <v>0</v>
          </cell>
          <cell r="AV95">
            <v>0</v>
          </cell>
          <cell r="AW95">
            <v>800</v>
          </cell>
          <cell r="AX95">
            <v>800</v>
          </cell>
          <cell r="AY95">
            <v>800</v>
          </cell>
          <cell r="AZ95">
            <v>800</v>
          </cell>
          <cell r="BA95">
            <v>800</v>
          </cell>
          <cell r="CX95">
            <v>3380</v>
          </cell>
          <cell r="CY95">
            <v>3380</v>
          </cell>
          <cell r="CZ95">
            <v>3380</v>
          </cell>
          <cell r="DA95">
            <v>3380</v>
          </cell>
          <cell r="DB95">
            <v>3380</v>
          </cell>
          <cell r="DC95">
            <v>8116</v>
          </cell>
        </row>
        <row r="96">
          <cell r="G96">
            <v>1074711</v>
          </cell>
          <cell r="H96">
            <v>20494</v>
          </cell>
          <cell r="I96">
            <v>38249</v>
          </cell>
          <cell r="K96">
            <v>0</v>
          </cell>
          <cell r="M96">
            <v>-8851</v>
          </cell>
          <cell r="O96">
            <v>-41575</v>
          </cell>
          <cell r="P96">
            <v>1077021</v>
          </cell>
          <cell r="R96">
            <v>-13887</v>
          </cell>
          <cell r="W96">
            <v>-89488</v>
          </cell>
          <cell r="Y96">
            <v>1238784</v>
          </cell>
          <cell r="Z96">
            <v>944334</v>
          </cell>
          <cell r="AA96">
            <v>1077021</v>
          </cell>
          <cell r="AB96">
            <v>1077021</v>
          </cell>
          <cell r="AQ96">
            <v>0</v>
          </cell>
          <cell r="AR96">
            <v>0</v>
          </cell>
          <cell r="AS96">
            <v>0</v>
          </cell>
          <cell r="AT96">
            <v>0</v>
          </cell>
          <cell r="AU96">
            <v>0</v>
          </cell>
          <cell r="AV96">
            <v>0</v>
          </cell>
          <cell r="AW96">
            <v>790</v>
          </cell>
          <cell r="AX96">
            <v>790</v>
          </cell>
          <cell r="AY96">
            <v>790</v>
          </cell>
          <cell r="AZ96">
            <v>790</v>
          </cell>
          <cell r="BA96">
            <v>790</v>
          </cell>
          <cell r="CX96">
            <v>11932</v>
          </cell>
          <cell r="CY96">
            <v>11932</v>
          </cell>
          <cell r="CZ96">
            <v>11932</v>
          </cell>
          <cell r="DA96">
            <v>11932</v>
          </cell>
          <cell r="DB96">
            <v>11932</v>
          </cell>
          <cell r="DC96">
            <v>17896</v>
          </cell>
        </row>
        <row r="97">
          <cell r="G97">
            <v>1308720</v>
          </cell>
          <cell r="H97">
            <v>19288</v>
          </cell>
          <cell r="I97">
            <v>46364</v>
          </cell>
          <cell r="K97">
            <v>0</v>
          </cell>
          <cell r="M97">
            <v>-9174</v>
          </cell>
          <cell r="O97">
            <v>-51293</v>
          </cell>
          <cell r="P97">
            <v>1235993</v>
          </cell>
          <cell r="R97">
            <v>-28185</v>
          </cell>
          <cell r="W97">
            <v>-100435</v>
          </cell>
          <cell r="Y97">
            <v>1408162</v>
          </cell>
          <cell r="Z97">
            <v>1093576</v>
          </cell>
          <cell r="AA97">
            <v>1235993</v>
          </cell>
          <cell r="AB97">
            <v>1235993</v>
          </cell>
          <cell r="AQ97">
            <v>0</v>
          </cell>
          <cell r="AR97">
            <v>0</v>
          </cell>
          <cell r="AS97">
            <v>0</v>
          </cell>
          <cell r="AT97">
            <v>0</v>
          </cell>
          <cell r="AU97">
            <v>0</v>
          </cell>
          <cell r="AV97">
            <v>0</v>
          </cell>
          <cell r="AW97">
            <v>11805</v>
          </cell>
          <cell r="AX97">
            <v>11805</v>
          </cell>
          <cell r="AY97">
            <v>11805</v>
          </cell>
          <cell r="AZ97">
            <v>11805</v>
          </cell>
          <cell r="BA97">
            <v>11805</v>
          </cell>
          <cell r="CX97">
            <v>14990</v>
          </cell>
          <cell r="CY97">
            <v>14990</v>
          </cell>
          <cell r="CZ97">
            <v>14990</v>
          </cell>
          <cell r="DA97">
            <v>14990</v>
          </cell>
          <cell r="DB97">
            <v>14990</v>
          </cell>
          <cell r="DC97">
            <v>10495</v>
          </cell>
        </row>
        <row r="98">
          <cell r="G98">
            <v>0</v>
          </cell>
          <cell r="H98">
            <v>0</v>
          </cell>
          <cell r="I98">
            <v>0</v>
          </cell>
          <cell r="K98">
            <v>0</v>
          </cell>
          <cell r="M98">
            <v>0</v>
          </cell>
          <cell r="O98">
            <v>0</v>
          </cell>
          <cell r="P98">
            <v>0</v>
          </cell>
          <cell r="R98">
            <v>0</v>
          </cell>
          <cell r="W98">
            <v>0</v>
          </cell>
          <cell r="Y98">
            <v>0</v>
          </cell>
          <cell r="Z98">
            <v>0</v>
          </cell>
          <cell r="AA98">
            <v>0</v>
          </cell>
          <cell r="AB98">
            <v>0</v>
          </cell>
          <cell r="AQ98">
            <v>0</v>
          </cell>
          <cell r="AR98">
            <v>0</v>
          </cell>
          <cell r="AS98">
            <v>0</v>
          </cell>
          <cell r="AT98">
            <v>0</v>
          </cell>
          <cell r="AU98">
            <v>0</v>
          </cell>
          <cell r="AV98">
            <v>0</v>
          </cell>
          <cell r="AW98">
            <v>0</v>
          </cell>
          <cell r="AX98">
            <v>0</v>
          </cell>
          <cell r="AY98">
            <v>0</v>
          </cell>
          <cell r="AZ98">
            <v>0</v>
          </cell>
          <cell r="BA98">
            <v>0</v>
          </cell>
          <cell r="CX98">
            <v>0</v>
          </cell>
          <cell r="CY98">
            <v>0</v>
          </cell>
          <cell r="CZ98">
            <v>0</v>
          </cell>
          <cell r="DA98">
            <v>0</v>
          </cell>
          <cell r="DB98">
            <v>0</v>
          </cell>
          <cell r="DC98">
            <v>0</v>
          </cell>
        </row>
        <row r="99">
          <cell r="G99">
            <v>5931944</v>
          </cell>
          <cell r="H99">
            <v>171994</v>
          </cell>
          <cell r="I99">
            <v>214221</v>
          </cell>
          <cell r="K99">
            <v>-267040</v>
          </cell>
          <cell r="M99">
            <v>-42554</v>
          </cell>
          <cell r="O99">
            <v>-173016</v>
          </cell>
          <cell r="P99">
            <v>4961840</v>
          </cell>
          <cell r="R99">
            <v>-174858</v>
          </cell>
          <cell r="W99">
            <v>-517570</v>
          </cell>
          <cell r="Y99">
            <v>5733868</v>
          </cell>
          <cell r="Z99">
            <v>4332354</v>
          </cell>
          <cell r="AA99">
            <v>4961840</v>
          </cell>
          <cell r="AB99">
            <v>4961840</v>
          </cell>
          <cell r="AQ99">
            <v>0</v>
          </cell>
          <cell r="AR99">
            <v>0</v>
          </cell>
          <cell r="AS99">
            <v>0</v>
          </cell>
          <cell r="AT99">
            <v>0</v>
          </cell>
          <cell r="AU99">
            <v>0</v>
          </cell>
          <cell r="AV99">
            <v>0</v>
          </cell>
          <cell r="AW99">
            <v>106550</v>
          </cell>
          <cell r="AX99">
            <v>106550</v>
          </cell>
          <cell r="AY99">
            <v>106550</v>
          </cell>
          <cell r="AZ99">
            <v>106550</v>
          </cell>
          <cell r="BA99">
            <v>106550</v>
          </cell>
          <cell r="CX99">
            <v>63118</v>
          </cell>
          <cell r="CY99">
            <v>63118</v>
          </cell>
          <cell r="CZ99">
            <v>63118</v>
          </cell>
          <cell r="DA99">
            <v>63118</v>
          </cell>
          <cell r="DB99">
            <v>63118</v>
          </cell>
          <cell r="DC99">
            <v>138862</v>
          </cell>
        </row>
        <row r="100">
          <cell r="G100">
            <v>929497</v>
          </cell>
          <cell r="H100">
            <v>15422</v>
          </cell>
          <cell r="I100">
            <v>32808</v>
          </cell>
          <cell r="K100">
            <v>0</v>
          </cell>
          <cell r="M100">
            <v>-5489</v>
          </cell>
          <cell r="O100">
            <v>-46671</v>
          </cell>
          <cell r="P100">
            <v>779374</v>
          </cell>
          <cell r="R100">
            <v>-29286</v>
          </cell>
          <cell r="W100">
            <v>-69023</v>
          </cell>
          <cell r="Y100">
            <v>880090</v>
          </cell>
          <cell r="Z100">
            <v>695950</v>
          </cell>
          <cell r="AA100">
            <v>779374</v>
          </cell>
          <cell r="AB100">
            <v>779374</v>
          </cell>
          <cell r="AQ100">
            <v>0</v>
          </cell>
          <cell r="AR100">
            <v>0</v>
          </cell>
          <cell r="AS100">
            <v>0</v>
          </cell>
          <cell r="AT100">
            <v>0</v>
          </cell>
          <cell r="AU100">
            <v>0</v>
          </cell>
          <cell r="AV100">
            <v>0</v>
          </cell>
          <cell r="AW100">
            <v>18986</v>
          </cell>
          <cell r="AX100">
            <v>18986</v>
          </cell>
          <cell r="AY100">
            <v>18986</v>
          </cell>
          <cell r="AZ100">
            <v>18986</v>
          </cell>
          <cell r="BA100">
            <v>18986</v>
          </cell>
          <cell r="CX100">
            <v>9587</v>
          </cell>
          <cell r="CY100">
            <v>9587</v>
          </cell>
          <cell r="CZ100">
            <v>9587</v>
          </cell>
          <cell r="DA100">
            <v>9587</v>
          </cell>
          <cell r="DB100">
            <v>9587</v>
          </cell>
          <cell r="DC100">
            <v>11501</v>
          </cell>
        </row>
        <row r="101">
          <cell r="G101">
            <v>927661</v>
          </cell>
          <cell r="H101">
            <v>19450</v>
          </cell>
          <cell r="I101">
            <v>33052</v>
          </cell>
          <cell r="K101">
            <v>0</v>
          </cell>
          <cell r="M101">
            <v>-5923</v>
          </cell>
          <cell r="O101">
            <v>-37382</v>
          </cell>
          <cell r="P101">
            <v>777583</v>
          </cell>
          <cell r="R101">
            <v>-27457</v>
          </cell>
          <cell r="W101">
            <v>-77371</v>
          </cell>
          <cell r="Y101">
            <v>888019</v>
          </cell>
          <cell r="Z101">
            <v>686684</v>
          </cell>
          <cell r="AA101">
            <v>777583</v>
          </cell>
          <cell r="AB101">
            <v>777583</v>
          </cell>
          <cell r="AQ101">
            <v>0</v>
          </cell>
          <cell r="AR101">
            <v>0</v>
          </cell>
          <cell r="AS101">
            <v>0</v>
          </cell>
          <cell r="AT101">
            <v>0</v>
          </cell>
          <cell r="AU101">
            <v>0</v>
          </cell>
          <cell r="AV101">
            <v>0</v>
          </cell>
          <cell r="AW101">
            <v>17697</v>
          </cell>
          <cell r="AX101">
            <v>17697</v>
          </cell>
          <cell r="AY101">
            <v>17697</v>
          </cell>
          <cell r="AZ101">
            <v>17697</v>
          </cell>
          <cell r="BA101">
            <v>17697</v>
          </cell>
          <cell r="CX101">
            <v>9102</v>
          </cell>
          <cell r="CY101">
            <v>9102</v>
          </cell>
          <cell r="CZ101">
            <v>9102</v>
          </cell>
          <cell r="DA101">
            <v>9102</v>
          </cell>
          <cell r="DB101">
            <v>9102</v>
          </cell>
          <cell r="DC101">
            <v>22759</v>
          </cell>
        </row>
        <row r="102">
          <cell r="G102">
            <v>809927</v>
          </cell>
          <cell r="H102">
            <v>13426</v>
          </cell>
          <cell r="I102">
            <v>28647</v>
          </cell>
          <cell r="K102">
            <v>0</v>
          </cell>
          <cell r="M102">
            <v>-6058</v>
          </cell>
          <cell r="O102">
            <v>-37346</v>
          </cell>
          <cell r="P102">
            <v>790575</v>
          </cell>
          <cell r="R102">
            <v>-11268</v>
          </cell>
          <cell r="W102">
            <v>-63812</v>
          </cell>
          <cell r="Y102">
            <v>901963</v>
          </cell>
          <cell r="Z102">
            <v>698743</v>
          </cell>
          <cell r="AA102">
            <v>790575</v>
          </cell>
          <cell r="AB102">
            <v>790575</v>
          </cell>
          <cell r="AQ102">
            <v>0</v>
          </cell>
          <cell r="AR102">
            <v>0</v>
          </cell>
          <cell r="AS102">
            <v>0</v>
          </cell>
          <cell r="AT102">
            <v>0</v>
          </cell>
          <cell r="AU102">
            <v>0</v>
          </cell>
          <cell r="AV102">
            <v>0</v>
          </cell>
          <cell r="AW102">
            <v>2310</v>
          </cell>
          <cell r="AX102">
            <v>2310</v>
          </cell>
          <cell r="AY102">
            <v>2310</v>
          </cell>
          <cell r="AZ102">
            <v>2310</v>
          </cell>
          <cell r="BA102">
            <v>2310</v>
          </cell>
          <cell r="CX102">
            <v>8181</v>
          </cell>
          <cell r="CY102">
            <v>8181</v>
          </cell>
          <cell r="CZ102">
            <v>8181</v>
          </cell>
          <cell r="DA102">
            <v>8181</v>
          </cell>
          <cell r="DB102">
            <v>8181</v>
          </cell>
          <cell r="DC102">
            <v>14726</v>
          </cell>
        </row>
        <row r="103">
          <cell r="G103">
            <v>2487657</v>
          </cell>
          <cell r="H103">
            <v>103896</v>
          </cell>
          <cell r="I103">
            <v>90960</v>
          </cell>
          <cell r="K103">
            <v>-288570</v>
          </cell>
          <cell r="M103">
            <v>-17039</v>
          </cell>
          <cell r="O103">
            <v>-72987</v>
          </cell>
          <cell r="P103">
            <v>2052380</v>
          </cell>
          <cell r="R103">
            <v>-55175</v>
          </cell>
          <cell r="W103">
            <v>-212482</v>
          </cell>
          <cell r="Y103">
            <v>2365419</v>
          </cell>
          <cell r="Z103">
            <v>1793535</v>
          </cell>
          <cell r="AA103">
            <v>2052380</v>
          </cell>
          <cell r="AB103">
            <v>2052380</v>
          </cell>
          <cell r="AQ103">
            <v>0</v>
          </cell>
          <cell r="AR103">
            <v>0</v>
          </cell>
          <cell r="AS103">
            <v>0</v>
          </cell>
          <cell r="AT103">
            <v>0</v>
          </cell>
          <cell r="AU103">
            <v>0</v>
          </cell>
          <cell r="AV103">
            <v>0</v>
          </cell>
          <cell r="AW103">
            <v>28263</v>
          </cell>
          <cell r="AX103">
            <v>28263</v>
          </cell>
          <cell r="AY103">
            <v>28263</v>
          </cell>
          <cell r="AZ103">
            <v>28263</v>
          </cell>
          <cell r="BA103">
            <v>28263</v>
          </cell>
          <cell r="CX103">
            <v>24998</v>
          </cell>
          <cell r="CY103">
            <v>24998</v>
          </cell>
          <cell r="CZ103">
            <v>24998</v>
          </cell>
          <cell r="DA103">
            <v>24998</v>
          </cell>
          <cell r="DB103">
            <v>24998</v>
          </cell>
          <cell r="DC103">
            <v>62494</v>
          </cell>
        </row>
        <row r="104">
          <cell r="G104">
            <v>0</v>
          </cell>
          <cell r="H104">
            <v>0</v>
          </cell>
          <cell r="I104">
            <v>0</v>
          </cell>
          <cell r="K104">
            <v>0</v>
          </cell>
          <cell r="M104">
            <v>0</v>
          </cell>
          <cell r="O104">
            <v>0</v>
          </cell>
          <cell r="P104">
            <v>0</v>
          </cell>
          <cell r="R104">
            <v>0</v>
          </cell>
          <cell r="W104">
            <v>0</v>
          </cell>
          <cell r="Y104">
            <v>0</v>
          </cell>
          <cell r="Z104">
            <v>0</v>
          </cell>
          <cell r="AA104">
            <v>0</v>
          </cell>
          <cell r="AB104">
            <v>0</v>
          </cell>
          <cell r="AQ104">
            <v>0</v>
          </cell>
          <cell r="AR104">
            <v>0</v>
          </cell>
          <cell r="AS104">
            <v>0</v>
          </cell>
          <cell r="AT104">
            <v>0</v>
          </cell>
          <cell r="AU104">
            <v>0</v>
          </cell>
          <cell r="AV104">
            <v>0</v>
          </cell>
          <cell r="AW104">
            <v>0</v>
          </cell>
          <cell r="AX104">
            <v>0</v>
          </cell>
          <cell r="AY104">
            <v>0</v>
          </cell>
          <cell r="AZ104">
            <v>0</v>
          </cell>
          <cell r="BA104">
            <v>0</v>
          </cell>
          <cell r="CX104">
            <v>0</v>
          </cell>
          <cell r="CY104">
            <v>0</v>
          </cell>
          <cell r="CZ104">
            <v>0</v>
          </cell>
          <cell r="DA104">
            <v>0</v>
          </cell>
          <cell r="DB104">
            <v>0</v>
          </cell>
          <cell r="DC104">
            <v>0</v>
          </cell>
        </row>
        <row r="105">
          <cell r="G105">
            <v>329989</v>
          </cell>
          <cell r="H105">
            <v>6522</v>
          </cell>
          <cell r="I105">
            <v>11780</v>
          </cell>
          <cell r="K105">
            <v>0</v>
          </cell>
          <cell r="M105">
            <v>-2548</v>
          </cell>
          <cell r="O105">
            <v>-11229</v>
          </cell>
          <cell r="P105">
            <v>315562</v>
          </cell>
          <cell r="R105">
            <v>-6363</v>
          </cell>
          <cell r="W105">
            <v>-28128</v>
          </cell>
          <cell r="Y105">
            <v>362362</v>
          </cell>
          <cell r="Z105">
            <v>277201</v>
          </cell>
          <cell r="AA105">
            <v>315562</v>
          </cell>
          <cell r="AB105">
            <v>315562</v>
          </cell>
          <cell r="AQ105">
            <v>0</v>
          </cell>
          <cell r="AR105">
            <v>0</v>
          </cell>
          <cell r="AS105">
            <v>0</v>
          </cell>
          <cell r="AT105">
            <v>0</v>
          </cell>
          <cell r="AU105">
            <v>0</v>
          </cell>
          <cell r="AV105">
            <v>0</v>
          </cell>
          <cell r="AW105">
            <v>2430</v>
          </cell>
          <cell r="AX105">
            <v>2430</v>
          </cell>
          <cell r="AY105">
            <v>2430</v>
          </cell>
          <cell r="AZ105">
            <v>2430</v>
          </cell>
          <cell r="BA105">
            <v>2430</v>
          </cell>
          <cell r="CX105">
            <v>3606</v>
          </cell>
          <cell r="CY105">
            <v>3606</v>
          </cell>
          <cell r="CZ105">
            <v>3606</v>
          </cell>
          <cell r="DA105">
            <v>3606</v>
          </cell>
          <cell r="DB105">
            <v>3606</v>
          </cell>
          <cell r="DC105">
            <v>6492</v>
          </cell>
        </row>
        <row r="107">
          <cell r="G107">
            <v>831740</v>
          </cell>
          <cell r="H107">
            <v>14598</v>
          </cell>
          <cell r="I107">
            <v>29483</v>
          </cell>
          <cell r="K107">
            <v>0</v>
          </cell>
          <cell r="M107">
            <v>-6203</v>
          </cell>
          <cell r="O107">
            <v>-36346</v>
          </cell>
          <cell r="P107">
            <v>766132</v>
          </cell>
          <cell r="R107">
            <v>-18129</v>
          </cell>
          <cell r="W107">
            <v>-68108</v>
          </cell>
          <cell r="Y107">
            <v>879356</v>
          </cell>
          <cell r="Z107">
            <v>673208</v>
          </cell>
          <cell r="AA107">
            <v>766132</v>
          </cell>
          <cell r="AB107">
            <v>766132</v>
          </cell>
          <cell r="AQ107">
            <v>0</v>
          </cell>
          <cell r="AR107">
            <v>0</v>
          </cell>
          <cell r="AS107">
            <v>0</v>
          </cell>
          <cell r="AT107">
            <v>0</v>
          </cell>
          <cell r="AU107">
            <v>0</v>
          </cell>
          <cell r="AV107">
            <v>0</v>
          </cell>
          <cell r="AW107">
            <v>8499</v>
          </cell>
          <cell r="AX107">
            <v>8499</v>
          </cell>
          <cell r="AY107">
            <v>8499</v>
          </cell>
          <cell r="AZ107">
            <v>8499</v>
          </cell>
          <cell r="BA107">
            <v>8499</v>
          </cell>
          <cell r="CX107">
            <v>8845</v>
          </cell>
          <cell r="CY107">
            <v>8845</v>
          </cell>
          <cell r="CZ107">
            <v>8845</v>
          </cell>
          <cell r="DA107">
            <v>8845</v>
          </cell>
          <cell r="DB107">
            <v>8845</v>
          </cell>
          <cell r="DC107">
            <v>15038</v>
          </cell>
        </row>
        <row r="108">
          <cell r="G108">
            <v>433131</v>
          </cell>
          <cell r="H108">
            <v>5985</v>
          </cell>
          <cell r="I108">
            <v>15300</v>
          </cell>
          <cell r="K108">
            <v>0</v>
          </cell>
          <cell r="M108">
            <v>-3530</v>
          </cell>
          <cell r="O108">
            <v>-18663</v>
          </cell>
          <cell r="P108">
            <v>440939</v>
          </cell>
          <cell r="R108">
            <v>-3558</v>
          </cell>
          <cell r="W108">
            <v>-35259</v>
          </cell>
          <cell r="Y108">
            <v>502850</v>
          </cell>
          <cell r="Z108">
            <v>390085</v>
          </cell>
          <cell r="AA108">
            <v>440939</v>
          </cell>
          <cell r="AB108">
            <v>440939</v>
          </cell>
          <cell r="AQ108">
            <v>1076</v>
          </cell>
          <cell r="AR108">
            <v>1076</v>
          </cell>
          <cell r="AS108">
            <v>1076</v>
          </cell>
          <cell r="AT108">
            <v>1076</v>
          </cell>
          <cell r="AU108">
            <v>1076</v>
          </cell>
          <cell r="AV108">
            <v>2260</v>
          </cell>
          <cell r="AW108">
            <v>0</v>
          </cell>
          <cell r="AX108">
            <v>0</v>
          </cell>
          <cell r="AY108">
            <v>0</v>
          </cell>
          <cell r="AZ108">
            <v>0</v>
          </cell>
          <cell r="BA108">
            <v>0</v>
          </cell>
          <cell r="CX108">
            <v>4198</v>
          </cell>
          <cell r="CY108">
            <v>4198</v>
          </cell>
          <cell r="CZ108">
            <v>4198</v>
          </cell>
          <cell r="DA108">
            <v>4198</v>
          </cell>
          <cell r="DB108">
            <v>4198</v>
          </cell>
          <cell r="DC108">
            <v>10071</v>
          </cell>
        </row>
        <row r="109">
          <cell r="G109">
            <v>0</v>
          </cell>
          <cell r="H109">
            <v>0</v>
          </cell>
          <cell r="I109">
            <v>0</v>
          </cell>
          <cell r="K109">
            <v>0</v>
          </cell>
          <cell r="M109">
            <v>-18</v>
          </cell>
          <cell r="O109">
            <v>0</v>
          </cell>
          <cell r="P109">
            <v>1331</v>
          </cell>
          <cell r="R109">
            <v>81</v>
          </cell>
          <cell r="W109">
            <v>0</v>
          </cell>
          <cell r="Y109">
            <v>1813</v>
          </cell>
          <cell r="Z109">
            <v>953</v>
          </cell>
          <cell r="AA109">
            <v>1331</v>
          </cell>
          <cell r="AB109">
            <v>1331</v>
          </cell>
          <cell r="AQ109">
            <v>82</v>
          </cell>
          <cell r="AR109">
            <v>82</v>
          </cell>
          <cell r="AS109">
            <v>82</v>
          </cell>
          <cell r="AT109">
            <v>82</v>
          </cell>
          <cell r="AU109">
            <v>82</v>
          </cell>
          <cell r="AV109">
            <v>857</v>
          </cell>
          <cell r="AW109">
            <v>0</v>
          </cell>
          <cell r="AX109">
            <v>0</v>
          </cell>
          <cell r="AY109">
            <v>0</v>
          </cell>
          <cell r="AZ109">
            <v>0</v>
          </cell>
          <cell r="BA109">
            <v>0</v>
          </cell>
          <cell r="CX109">
            <v>0</v>
          </cell>
          <cell r="CY109">
            <v>0</v>
          </cell>
          <cell r="CZ109">
            <v>0</v>
          </cell>
          <cell r="DA109">
            <v>0</v>
          </cell>
          <cell r="DB109">
            <v>0</v>
          </cell>
          <cell r="DC109">
            <v>0</v>
          </cell>
        </row>
        <row r="110">
          <cell r="G110">
            <v>0</v>
          </cell>
          <cell r="H110">
            <v>0</v>
          </cell>
          <cell r="I110">
            <v>0</v>
          </cell>
          <cell r="K110">
            <v>0</v>
          </cell>
          <cell r="M110">
            <v>-110</v>
          </cell>
          <cell r="O110">
            <v>0</v>
          </cell>
          <cell r="P110">
            <v>3119</v>
          </cell>
          <cell r="R110">
            <v>216</v>
          </cell>
          <cell r="W110">
            <v>0</v>
          </cell>
          <cell r="Y110">
            <v>4115</v>
          </cell>
          <cell r="Z110">
            <v>2457</v>
          </cell>
          <cell r="AA110">
            <v>3119</v>
          </cell>
          <cell r="AB110">
            <v>3119</v>
          </cell>
          <cell r="AQ110">
            <v>224</v>
          </cell>
          <cell r="AR110">
            <v>224</v>
          </cell>
          <cell r="AS110">
            <v>224</v>
          </cell>
          <cell r="AT110">
            <v>224</v>
          </cell>
          <cell r="AU110">
            <v>224</v>
          </cell>
          <cell r="AV110">
            <v>1885</v>
          </cell>
          <cell r="AW110">
            <v>0</v>
          </cell>
          <cell r="AX110">
            <v>0</v>
          </cell>
          <cell r="AY110">
            <v>0</v>
          </cell>
          <cell r="AZ110">
            <v>0</v>
          </cell>
          <cell r="BA110">
            <v>0</v>
          </cell>
          <cell r="CX110">
            <v>0</v>
          </cell>
          <cell r="CY110">
            <v>0</v>
          </cell>
          <cell r="CZ110">
            <v>0</v>
          </cell>
          <cell r="DA110">
            <v>0</v>
          </cell>
          <cell r="DB110">
            <v>0</v>
          </cell>
          <cell r="DC110">
            <v>0</v>
          </cell>
        </row>
        <row r="112">
          <cell r="G112">
            <v>3899545</v>
          </cell>
          <cell r="H112">
            <v>63066</v>
          </cell>
          <cell r="I112">
            <v>138207</v>
          </cell>
          <cell r="K112">
            <v>0</v>
          </cell>
          <cell r="M112">
            <v>-28097</v>
          </cell>
          <cell r="O112">
            <v>-160767</v>
          </cell>
          <cell r="P112">
            <v>3713068</v>
          </cell>
          <cell r="R112">
            <v>-74912</v>
          </cell>
          <cell r="W112">
            <v>-306716</v>
          </cell>
          <cell r="Y112">
            <v>4229129</v>
          </cell>
          <cell r="Z112">
            <v>3287040</v>
          </cell>
          <cell r="AA112">
            <v>3713068</v>
          </cell>
          <cell r="AB112">
            <v>3713068</v>
          </cell>
          <cell r="AQ112">
            <v>0</v>
          </cell>
          <cell r="AR112">
            <v>0</v>
          </cell>
          <cell r="AS112">
            <v>0</v>
          </cell>
          <cell r="AT112">
            <v>0</v>
          </cell>
          <cell r="AU112">
            <v>0</v>
          </cell>
          <cell r="AV112">
            <v>0</v>
          </cell>
          <cell r="AW112">
            <v>28824</v>
          </cell>
          <cell r="AX112">
            <v>28824</v>
          </cell>
          <cell r="AY112">
            <v>28824</v>
          </cell>
          <cell r="AZ112">
            <v>28824</v>
          </cell>
          <cell r="BA112">
            <v>28824</v>
          </cell>
          <cell r="CX112">
            <v>42016</v>
          </cell>
          <cell r="CY112">
            <v>42016</v>
          </cell>
          <cell r="CZ112">
            <v>42016</v>
          </cell>
          <cell r="DA112">
            <v>42016</v>
          </cell>
          <cell r="DB112">
            <v>42016</v>
          </cell>
          <cell r="DC112">
            <v>54620</v>
          </cell>
        </row>
        <row r="113">
          <cell r="G113">
            <v>1697247</v>
          </cell>
          <cell r="H113">
            <v>33415</v>
          </cell>
          <cell r="I113">
            <v>60488</v>
          </cell>
          <cell r="K113">
            <v>0</v>
          </cell>
          <cell r="M113">
            <v>-13411</v>
          </cell>
          <cell r="O113">
            <v>-63145</v>
          </cell>
          <cell r="P113">
            <v>1634388</v>
          </cell>
          <cell r="R113">
            <v>-28798</v>
          </cell>
          <cell r="W113">
            <v>-143610</v>
          </cell>
          <cell r="Y113">
            <v>1881344</v>
          </cell>
          <cell r="Z113">
            <v>1432593</v>
          </cell>
          <cell r="AA113">
            <v>1634388</v>
          </cell>
          <cell r="AB113">
            <v>1634388</v>
          </cell>
          <cell r="AQ113">
            <v>0</v>
          </cell>
          <cell r="AR113">
            <v>0</v>
          </cell>
          <cell r="AS113">
            <v>0</v>
          </cell>
          <cell r="AT113">
            <v>0</v>
          </cell>
          <cell r="AU113">
            <v>0</v>
          </cell>
          <cell r="AV113">
            <v>0</v>
          </cell>
          <cell r="AW113">
            <v>10026</v>
          </cell>
          <cell r="AX113">
            <v>10026</v>
          </cell>
          <cell r="AY113">
            <v>10026</v>
          </cell>
          <cell r="AZ113">
            <v>10026</v>
          </cell>
          <cell r="BA113">
            <v>10026</v>
          </cell>
          <cell r="CX113">
            <v>17096</v>
          </cell>
          <cell r="CY113">
            <v>17096</v>
          </cell>
          <cell r="CZ113">
            <v>17096</v>
          </cell>
          <cell r="DA113">
            <v>17096</v>
          </cell>
          <cell r="DB113">
            <v>17096</v>
          </cell>
          <cell r="DC113">
            <v>41034</v>
          </cell>
        </row>
        <row r="114">
          <cell r="G114">
            <v>2026611</v>
          </cell>
          <cell r="H114">
            <v>44698</v>
          </cell>
          <cell r="I114">
            <v>72852</v>
          </cell>
          <cell r="K114">
            <v>0</v>
          </cell>
          <cell r="M114">
            <v>-18319</v>
          </cell>
          <cell r="O114">
            <v>-49834</v>
          </cell>
          <cell r="P114">
            <v>2057855</v>
          </cell>
          <cell r="R114">
            <v>-25916</v>
          </cell>
          <cell r="W114">
            <v>-182069</v>
          </cell>
          <cell r="Y114">
            <v>2393696</v>
          </cell>
          <cell r="Z114">
            <v>1784434</v>
          </cell>
          <cell r="AA114">
            <v>2057855</v>
          </cell>
          <cell r="AB114">
            <v>2057855</v>
          </cell>
          <cell r="AQ114">
            <v>0</v>
          </cell>
          <cell r="AR114">
            <v>0</v>
          </cell>
          <cell r="AS114">
            <v>0</v>
          </cell>
          <cell r="AT114">
            <v>0</v>
          </cell>
          <cell r="AU114">
            <v>0</v>
          </cell>
          <cell r="AV114">
            <v>0</v>
          </cell>
          <cell r="AW114">
            <v>2111</v>
          </cell>
          <cell r="AX114">
            <v>2111</v>
          </cell>
          <cell r="AY114">
            <v>2111</v>
          </cell>
          <cell r="AZ114">
            <v>2111</v>
          </cell>
          <cell r="BA114">
            <v>2111</v>
          </cell>
          <cell r="CX114">
            <v>21675</v>
          </cell>
          <cell r="CY114">
            <v>21675</v>
          </cell>
          <cell r="CZ114">
            <v>21675</v>
          </cell>
          <cell r="DA114">
            <v>21675</v>
          </cell>
          <cell r="DB114">
            <v>21675</v>
          </cell>
          <cell r="DC114">
            <v>52019</v>
          </cell>
        </row>
        <row r="115">
          <cell r="G115">
            <v>0</v>
          </cell>
          <cell r="H115">
            <v>0</v>
          </cell>
          <cell r="I115">
            <v>0</v>
          </cell>
          <cell r="K115">
            <v>0</v>
          </cell>
          <cell r="M115">
            <v>0</v>
          </cell>
          <cell r="O115">
            <v>0</v>
          </cell>
          <cell r="P115">
            <v>0</v>
          </cell>
          <cell r="R115">
            <v>0</v>
          </cell>
          <cell r="W115">
            <v>0</v>
          </cell>
          <cell r="Y115">
            <v>0</v>
          </cell>
          <cell r="Z115">
            <v>0</v>
          </cell>
          <cell r="AA115">
            <v>0</v>
          </cell>
          <cell r="AB115">
            <v>0</v>
          </cell>
          <cell r="AQ115">
            <v>0</v>
          </cell>
          <cell r="AR115">
            <v>0</v>
          </cell>
          <cell r="AS115">
            <v>0</v>
          </cell>
          <cell r="AT115">
            <v>0</v>
          </cell>
          <cell r="AU115">
            <v>0</v>
          </cell>
          <cell r="AV115">
            <v>0</v>
          </cell>
          <cell r="AW115">
            <v>0</v>
          </cell>
          <cell r="AX115">
            <v>0</v>
          </cell>
          <cell r="AY115">
            <v>0</v>
          </cell>
          <cell r="AZ115">
            <v>0</v>
          </cell>
          <cell r="BA115">
            <v>0</v>
          </cell>
          <cell r="CX115">
            <v>0</v>
          </cell>
          <cell r="CY115">
            <v>0</v>
          </cell>
          <cell r="CZ115">
            <v>0</v>
          </cell>
          <cell r="DA115">
            <v>0</v>
          </cell>
          <cell r="DB115">
            <v>0</v>
          </cell>
          <cell r="DC115">
            <v>0</v>
          </cell>
        </row>
        <row r="116">
          <cell r="G116">
            <v>0</v>
          </cell>
          <cell r="H116">
            <v>0</v>
          </cell>
          <cell r="I116">
            <v>0</v>
          </cell>
          <cell r="K116">
            <v>0</v>
          </cell>
          <cell r="M116">
            <v>3</v>
          </cell>
          <cell r="O116">
            <v>0</v>
          </cell>
          <cell r="P116">
            <v>346</v>
          </cell>
          <cell r="R116">
            <v>20</v>
          </cell>
          <cell r="W116">
            <v>0</v>
          </cell>
          <cell r="Y116">
            <v>463</v>
          </cell>
          <cell r="Z116">
            <v>249</v>
          </cell>
          <cell r="AA116">
            <v>346</v>
          </cell>
          <cell r="AB116">
            <v>346</v>
          </cell>
          <cell r="AQ116">
            <v>19</v>
          </cell>
          <cell r="AR116">
            <v>19</v>
          </cell>
          <cell r="AS116">
            <v>19</v>
          </cell>
          <cell r="AT116">
            <v>19</v>
          </cell>
          <cell r="AU116">
            <v>19</v>
          </cell>
          <cell r="AV116">
            <v>229</v>
          </cell>
          <cell r="AW116">
            <v>0</v>
          </cell>
          <cell r="AX116">
            <v>0</v>
          </cell>
          <cell r="AY116">
            <v>0</v>
          </cell>
          <cell r="AZ116">
            <v>0</v>
          </cell>
          <cell r="BA116">
            <v>0</v>
          </cell>
          <cell r="CX116">
            <v>0</v>
          </cell>
          <cell r="CY116">
            <v>0</v>
          </cell>
          <cell r="CZ116">
            <v>0</v>
          </cell>
          <cell r="DA116">
            <v>0</v>
          </cell>
          <cell r="DB116">
            <v>0</v>
          </cell>
          <cell r="DC116">
            <v>0</v>
          </cell>
        </row>
        <row r="118">
          <cell r="G118">
            <v>0</v>
          </cell>
          <cell r="H118">
            <v>0</v>
          </cell>
          <cell r="I118">
            <v>0</v>
          </cell>
          <cell r="K118">
            <v>0</v>
          </cell>
          <cell r="M118">
            <v>-73</v>
          </cell>
          <cell r="O118">
            <v>0</v>
          </cell>
          <cell r="P118">
            <v>4820</v>
          </cell>
          <cell r="R118">
            <v>297</v>
          </cell>
          <cell r="W118">
            <v>0</v>
          </cell>
          <cell r="Y118">
            <v>6633</v>
          </cell>
          <cell r="Z118">
            <v>3487</v>
          </cell>
          <cell r="AA118">
            <v>4820</v>
          </cell>
          <cell r="AB118">
            <v>4820</v>
          </cell>
          <cell r="AQ118">
            <v>302</v>
          </cell>
          <cell r="AR118">
            <v>302</v>
          </cell>
          <cell r="AS118">
            <v>302</v>
          </cell>
          <cell r="AT118">
            <v>302</v>
          </cell>
          <cell r="AU118">
            <v>302</v>
          </cell>
          <cell r="AV118">
            <v>3081</v>
          </cell>
          <cell r="AW118">
            <v>0</v>
          </cell>
          <cell r="AX118">
            <v>0</v>
          </cell>
          <cell r="AY118">
            <v>0</v>
          </cell>
          <cell r="AZ118">
            <v>0</v>
          </cell>
          <cell r="BA118">
            <v>0</v>
          </cell>
          <cell r="CX118">
            <v>0</v>
          </cell>
          <cell r="CY118">
            <v>0</v>
          </cell>
          <cell r="CZ118">
            <v>0</v>
          </cell>
          <cell r="DA118">
            <v>0</v>
          </cell>
          <cell r="DB118">
            <v>0</v>
          </cell>
          <cell r="DC118">
            <v>0</v>
          </cell>
        </row>
        <row r="119">
          <cell r="G119">
            <v>13179</v>
          </cell>
          <cell r="H119">
            <v>1532</v>
          </cell>
          <cell r="I119">
            <v>524</v>
          </cell>
          <cell r="K119">
            <v>0</v>
          </cell>
          <cell r="M119">
            <v>-669</v>
          </cell>
          <cell r="O119">
            <v>0</v>
          </cell>
          <cell r="P119">
            <v>37909</v>
          </cell>
          <cell r="R119">
            <v>1268</v>
          </cell>
          <cell r="W119">
            <v>-2449</v>
          </cell>
          <cell r="Y119">
            <v>49704</v>
          </cell>
          <cell r="Z119">
            <v>29265</v>
          </cell>
          <cell r="AA119">
            <v>37909</v>
          </cell>
          <cell r="AB119">
            <v>37909</v>
          </cell>
          <cell r="AQ119">
            <v>1477</v>
          </cell>
          <cell r="AR119">
            <v>1477</v>
          </cell>
          <cell r="AS119">
            <v>1477</v>
          </cell>
          <cell r="AT119">
            <v>1477</v>
          </cell>
          <cell r="AU119">
            <v>1477</v>
          </cell>
          <cell r="AV119">
            <v>14481</v>
          </cell>
          <cell r="AW119">
            <v>0</v>
          </cell>
          <cell r="AX119">
            <v>0</v>
          </cell>
          <cell r="AY119">
            <v>0</v>
          </cell>
          <cell r="AZ119">
            <v>0</v>
          </cell>
          <cell r="BA119">
            <v>0</v>
          </cell>
          <cell r="CX119">
            <v>167</v>
          </cell>
          <cell r="CY119">
            <v>167</v>
          </cell>
          <cell r="CZ119">
            <v>167</v>
          </cell>
          <cell r="DA119">
            <v>167</v>
          </cell>
          <cell r="DB119">
            <v>167</v>
          </cell>
          <cell r="DC119">
            <v>1447</v>
          </cell>
        </row>
        <row r="120">
          <cell r="G120">
            <v>3362</v>
          </cell>
          <cell r="H120">
            <v>1209</v>
          </cell>
          <cell r="I120">
            <v>163</v>
          </cell>
          <cell r="K120">
            <v>0</v>
          </cell>
          <cell r="M120">
            <v>-217</v>
          </cell>
          <cell r="O120">
            <v>0</v>
          </cell>
          <cell r="P120">
            <v>10549</v>
          </cell>
          <cell r="R120">
            <v>301</v>
          </cell>
          <cell r="W120">
            <v>-875</v>
          </cell>
          <cell r="Y120">
            <v>14473</v>
          </cell>
          <cell r="Z120">
            <v>7803</v>
          </cell>
          <cell r="AA120">
            <v>10549</v>
          </cell>
          <cell r="AB120">
            <v>10549</v>
          </cell>
          <cell r="AQ120">
            <v>372</v>
          </cell>
          <cell r="AR120">
            <v>372</v>
          </cell>
          <cell r="AS120">
            <v>372</v>
          </cell>
          <cell r="AT120">
            <v>372</v>
          </cell>
          <cell r="AU120">
            <v>372</v>
          </cell>
          <cell r="AV120">
            <v>3800</v>
          </cell>
          <cell r="AW120">
            <v>0</v>
          </cell>
          <cell r="AX120">
            <v>0</v>
          </cell>
          <cell r="AY120">
            <v>0</v>
          </cell>
          <cell r="AZ120">
            <v>0</v>
          </cell>
          <cell r="BA120">
            <v>0</v>
          </cell>
          <cell r="CX120">
            <v>58</v>
          </cell>
          <cell r="CY120">
            <v>58</v>
          </cell>
          <cell r="CZ120">
            <v>58</v>
          </cell>
          <cell r="DA120">
            <v>58</v>
          </cell>
          <cell r="DB120">
            <v>58</v>
          </cell>
          <cell r="DC120">
            <v>527</v>
          </cell>
        </row>
        <row r="121">
          <cell r="G121">
            <v>0</v>
          </cell>
          <cell r="H121">
            <v>0</v>
          </cell>
          <cell r="I121">
            <v>0</v>
          </cell>
          <cell r="K121">
            <v>0</v>
          </cell>
          <cell r="M121">
            <v>-200</v>
          </cell>
          <cell r="O121">
            <v>0</v>
          </cell>
          <cell r="P121">
            <v>13272</v>
          </cell>
          <cell r="R121">
            <v>885</v>
          </cell>
          <cell r="W121">
            <v>0</v>
          </cell>
          <cell r="Y121">
            <v>16998</v>
          </cell>
          <cell r="Z121">
            <v>10383</v>
          </cell>
          <cell r="AA121">
            <v>13272</v>
          </cell>
          <cell r="AB121">
            <v>13272</v>
          </cell>
          <cell r="AQ121">
            <v>898</v>
          </cell>
          <cell r="AR121">
            <v>898</v>
          </cell>
          <cell r="AS121">
            <v>898</v>
          </cell>
          <cell r="AT121">
            <v>898</v>
          </cell>
          <cell r="AU121">
            <v>898</v>
          </cell>
          <cell r="AV121">
            <v>8084</v>
          </cell>
          <cell r="AW121">
            <v>0</v>
          </cell>
          <cell r="AX121">
            <v>0</v>
          </cell>
          <cell r="AY121">
            <v>0</v>
          </cell>
          <cell r="AZ121">
            <v>0</v>
          </cell>
          <cell r="BA121">
            <v>0</v>
          </cell>
          <cell r="CX121">
            <v>0</v>
          </cell>
          <cell r="CY121">
            <v>0</v>
          </cell>
          <cell r="CZ121">
            <v>0</v>
          </cell>
          <cell r="DA121">
            <v>0</v>
          </cell>
          <cell r="DB121">
            <v>0</v>
          </cell>
          <cell r="DC121">
            <v>0</v>
          </cell>
        </row>
        <row r="122">
          <cell r="G122">
            <v>14201792</v>
          </cell>
          <cell r="H122">
            <v>289421</v>
          </cell>
          <cell r="I122">
            <v>506627</v>
          </cell>
          <cell r="K122">
            <v>0</v>
          </cell>
          <cell r="M122">
            <v>-93026</v>
          </cell>
          <cell r="O122">
            <v>-520222</v>
          </cell>
          <cell r="P122">
            <v>11790778</v>
          </cell>
          <cell r="R122">
            <v>-435717</v>
          </cell>
          <cell r="W122">
            <v>-1204420</v>
          </cell>
          <cell r="Y122">
            <v>13485489</v>
          </cell>
          <cell r="Z122">
            <v>10401604</v>
          </cell>
          <cell r="AA122">
            <v>11790778</v>
          </cell>
          <cell r="AB122">
            <v>11790778</v>
          </cell>
          <cell r="AQ122">
            <v>0</v>
          </cell>
          <cell r="AR122">
            <v>0</v>
          </cell>
          <cell r="AS122">
            <v>0</v>
          </cell>
          <cell r="AT122">
            <v>0</v>
          </cell>
          <cell r="AU122">
            <v>0</v>
          </cell>
          <cell r="AV122">
            <v>0</v>
          </cell>
          <cell r="AW122">
            <v>291440</v>
          </cell>
          <cell r="AX122">
            <v>291440</v>
          </cell>
          <cell r="AY122">
            <v>291440</v>
          </cell>
          <cell r="AZ122">
            <v>291440</v>
          </cell>
          <cell r="BA122">
            <v>291440</v>
          </cell>
          <cell r="CX122">
            <v>133825</v>
          </cell>
          <cell r="CY122">
            <v>133825</v>
          </cell>
          <cell r="CZ122">
            <v>133825</v>
          </cell>
          <cell r="DA122">
            <v>133825</v>
          </cell>
          <cell r="DB122">
            <v>133825</v>
          </cell>
          <cell r="DC122">
            <v>401470</v>
          </cell>
        </row>
        <row r="123">
          <cell r="G123">
            <v>304733</v>
          </cell>
          <cell r="H123">
            <v>5123</v>
          </cell>
          <cell r="I123">
            <v>10743</v>
          </cell>
          <cell r="K123">
            <v>0</v>
          </cell>
          <cell r="M123">
            <v>-2053</v>
          </cell>
          <cell r="O123">
            <v>-16158</v>
          </cell>
          <cell r="P123">
            <v>288381</v>
          </cell>
          <cell r="R123">
            <v>-5110</v>
          </cell>
          <cell r="W123">
            <v>-22405</v>
          </cell>
          <cell r="Y123">
            <v>326198</v>
          </cell>
          <cell r="Z123">
            <v>257001</v>
          </cell>
          <cell r="AA123">
            <v>288381</v>
          </cell>
          <cell r="AB123">
            <v>288381</v>
          </cell>
          <cell r="AQ123">
            <v>0</v>
          </cell>
          <cell r="AR123">
            <v>0</v>
          </cell>
          <cell r="AS123">
            <v>0</v>
          </cell>
          <cell r="AT123">
            <v>0</v>
          </cell>
          <cell r="AU123">
            <v>0</v>
          </cell>
          <cell r="AV123">
            <v>0</v>
          </cell>
          <cell r="AW123">
            <v>1919</v>
          </cell>
          <cell r="AX123">
            <v>1919</v>
          </cell>
          <cell r="AY123">
            <v>1919</v>
          </cell>
          <cell r="AZ123">
            <v>1919</v>
          </cell>
          <cell r="BA123">
            <v>1919</v>
          </cell>
          <cell r="CX123">
            <v>2910</v>
          </cell>
          <cell r="CY123">
            <v>2910</v>
          </cell>
          <cell r="CZ123">
            <v>2910</v>
          </cell>
          <cell r="DA123">
            <v>2910</v>
          </cell>
          <cell r="DB123">
            <v>2910</v>
          </cell>
          <cell r="DC123">
            <v>4945</v>
          </cell>
        </row>
        <row r="124">
          <cell r="G124">
            <v>87720</v>
          </cell>
          <cell r="H124">
            <v>3507</v>
          </cell>
          <cell r="I124">
            <v>3247</v>
          </cell>
          <cell r="K124">
            <v>0</v>
          </cell>
          <cell r="M124">
            <v>-1601</v>
          </cell>
          <cell r="O124">
            <v>-27</v>
          </cell>
          <cell r="P124">
            <v>129697</v>
          </cell>
          <cell r="R124">
            <v>1980</v>
          </cell>
          <cell r="W124">
            <v>-11125</v>
          </cell>
          <cell r="Y124">
            <v>159933</v>
          </cell>
          <cell r="Z124">
            <v>105895</v>
          </cell>
          <cell r="AA124">
            <v>129697</v>
          </cell>
          <cell r="AB124">
            <v>129697</v>
          </cell>
          <cell r="AQ124">
            <v>3233</v>
          </cell>
          <cell r="AR124">
            <v>3233</v>
          </cell>
          <cell r="AS124">
            <v>3233</v>
          </cell>
          <cell r="AT124">
            <v>3233</v>
          </cell>
          <cell r="AU124">
            <v>3233</v>
          </cell>
          <cell r="AV124">
            <v>17453</v>
          </cell>
          <cell r="AW124">
            <v>0</v>
          </cell>
          <cell r="AX124">
            <v>0</v>
          </cell>
          <cell r="AY124">
            <v>0</v>
          </cell>
          <cell r="AZ124">
            <v>0</v>
          </cell>
          <cell r="BA124">
            <v>0</v>
          </cell>
          <cell r="CX124">
            <v>1113</v>
          </cell>
          <cell r="CY124">
            <v>1113</v>
          </cell>
          <cell r="CZ124">
            <v>1113</v>
          </cell>
          <cell r="DA124">
            <v>1113</v>
          </cell>
          <cell r="DB124">
            <v>1113</v>
          </cell>
          <cell r="DC124">
            <v>4447</v>
          </cell>
        </row>
        <row r="125">
          <cell r="G125">
            <v>1079384</v>
          </cell>
          <cell r="H125">
            <v>20779</v>
          </cell>
          <cell r="I125">
            <v>38348</v>
          </cell>
          <cell r="K125">
            <v>0</v>
          </cell>
          <cell r="M125">
            <v>-7779</v>
          </cell>
          <cell r="O125">
            <v>-45953</v>
          </cell>
          <cell r="P125">
            <v>1015818</v>
          </cell>
          <cell r="R125">
            <v>-20560</v>
          </cell>
          <cell r="W125">
            <v>-86474</v>
          </cell>
          <cell r="Y125">
            <v>1158737</v>
          </cell>
          <cell r="Z125">
            <v>897938</v>
          </cell>
          <cell r="AA125">
            <v>1015818</v>
          </cell>
          <cell r="AB125">
            <v>1015818</v>
          </cell>
          <cell r="AQ125">
            <v>0</v>
          </cell>
          <cell r="AR125">
            <v>0</v>
          </cell>
          <cell r="AS125">
            <v>0</v>
          </cell>
          <cell r="AT125">
            <v>0</v>
          </cell>
          <cell r="AU125">
            <v>0</v>
          </cell>
          <cell r="AV125">
            <v>0</v>
          </cell>
          <cell r="AW125">
            <v>8514</v>
          </cell>
          <cell r="AX125">
            <v>8514</v>
          </cell>
          <cell r="AY125">
            <v>8514</v>
          </cell>
          <cell r="AZ125">
            <v>8514</v>
          </cell>
          <cell r="BA125">
            <v>8514</v>
          </cell>
          <cell r="CX125">
            <v>11086</v>
          </cell>
          <cell r="CY125">
            <v>11086</v>
          </cell>
          <cell r="CZ125">
            <v>11086</v>
          </cell>
          <cell r="DA125">
            <v>11086</v>
          </cell>
          <cell r="DB125">
            <v>11086</v>
          </cell>
          <cell r="DC125">
            <v>19958</v>
          </cell>
        </row>
        <row r="126">
          <cell r="G126">
            <v>2073345</v>
          </cell>
          <cell r="H126">
            <v>31920</v>
          </cell>
          <cell r="I126">
            <v>73353</v>
          </cell>
          <cell r="K126">
            <v>0</v>
          </cell>
          <cell r="M126">
            <v>-15324</v>
          </cell>
          <cell r="O126">
            <v>-89554</v>
          </cell>
          <cell r="P126">
            <v>1996084</v>
          </cell>
          <cell r="R126">
            <v>-34000</v>
          </cell>
          <cell r="W126">
            <v>-165420</v>
          </cell>
          <cell r="Y126">
            <v>2277173</v>
          </cell>
          <cell r="Z126">
            <v>1764364</v>
          </cell>
          <cell r="AA126">
            <v>1996084</v>
          </cell>
          <cell r="AB126">
            <v>1996084</v>
          </cell>
          <cell r="AQ126">
            <v>0</v>
          </cell>
          <cell r="AR126">
            <v>0</v>
          </cell>
          <cell r="AS126">
            <v>0</v>
          </cell>
          <cell r="AT126">
            <v>0</v>
          </cell>
          <cell r="AU126">
            <v>0</v>
          </cell>
          <cell r="AV126">
            <v>0</v>
          </cell>
          <cell r="AW126">
            <v>10218</v>
          </cell>
          <cell r="AX126">
            <v>10218</v>
          </cell>
          <cell r="AY126">
            <v>10218</v>
          </cell>
          <cell r="AZ126">
            <v>10218</v>
          </cell>
          <cell r="BA126">
            <v>10218</v>
          </cell>
          <cell r="CX126">
            <v>21766</v>
          </cell>
          <cell r="CY126">
            <v>21766</v>
          </cell>
          <cell r="CZ126">
            <v>21766</v>
          </cell>
          <cell r="DA126">
            <v>21766</v>
          </cell>
          <cell r="DB126">
            <v>21766</v>
          </cell>
          <cell r="DC126">
            <v>34824</v>
          </cell>
        </row>
        <row r="127">
          <cell r="G127">
            <v>0</v>
          </cell>
          <cell r="H127">
            <v>0</v>
          </cell>
          <cell r="I127">
            <v>0</v>
          </cell>
          <cell r="K127">
            <v>0</v>
          </cell>
          <cell r="M127">
            <v>-228</v>
          </cell>
          <cell r="O127">
            <v>0</v>
          </cell>
          <cell r="P127">
            <v>17467</v>
          </cell>
          <cell r="R127">
            <v>1127</v>
          </cell>
          <cell r="W127">
            <v>0</v>
          </cell>
          <cell r="Y127">
            <v>23090</v>
          </cell>
          <cell r="Z127">
            <v>13223</v>
          </cell>
          <cell r="AA127">
            <v>17467</v>
          </cell>
          <cell r="AB127">
            <v>17467</v>
          </cell>
          <cell r="AQ127">
            <v>1142</v>
          </cell>
          <cell r="AR127">
            <v>1142</v>
          </cell>
          <cell r="AS127">
            <v>1142</v>
          </cell>
          <cell r="AT127">
            <v>1142</v>
          </cell>
          <cell r="AU127">
            <v>1142</v>
          </cell>
          <cell r="AV127">
            <v>10843</v>
          </cell>
          <cell r="AW127">
            <v>0</v>
          </cell>
          <cell r="AX127">
            <v>0</v>
          </cell>
          <cell r="AY127">
            <v>0</v>
          </cell>
          <cell r="AZ127">
            <v>0</v>
          </cell>
          <cell r="BA127">
            <v>0</v>
          </cell>
          <cell r="CX127">
            <v>0</v>
          </cell>
          <cell r="CY127">
            <v>0</v>
          </cell>
          <cell r="CZ127">
            <v>0</v>
          </cell>
          <cell r="DA127">
            <v>0</v>
          </cell>
          <cell r="DB127">
            <v>0</v>
          </cell>
          <cell r="DC127">
            <v>0</v>
          </cell>
        </row>
        <row r="128">
          <cell r="G128">
            <v>0</v>
          </cell>
          <cell r="H128">
            <v>0</v>
          </cell>
          <cell r="I128">
            <v>0</v>
          </cell>
          <cell r="K128">
            <v>0</v>
          </cell>
          <cell r="M128">
            <v>-13</v>
          </cell>
          <cell r="O128">
            <v>0</v>
          </cell>
          <cell r="P128">
            <v>736</v>
          </cell>
          <cell r="R128">
            <v>43</v>
          </cell>
          <cell r="W128">
            <v>0</v>
          </cell>
          <cell r="Y128">
            <v>975</v>
          </cell>
          <cell r="Z128">
            <v>558</v>
          </cell>
          <cell r="AA128">
            <v>736</v>
          </cell>
          <cell r="AB128">
            <v>736</v>
          </cell>
          <cell r="AQ128">
            <v>44</v>
          </cell>
          <cell r="AR128">
            <v>44</v>
          </cell>
          <cell r="AS128">
            <v>44</v>
          </cell>
          <cell r="AT128">
            <v>44</v>
          </cell>
          <cell r="AU128">
            <v>44</v>
          </cell>
          <cell r="AV128">
            <v>485</v>
          </cell>
          <cell r="AW128">
            <v>0</v>
          </cell>
          <cell r="AX128">
            <v>0</v>
          </cell>
          <cell r="AY128">
            <v>0</v>
          </cell>
          <cell r="AZ128">
            <v>0</v>
          </cell>
          <cell r="BA128">
            <v>0</v>
          </cell>
          <cell r="CX128">
            <v>0</v>
          </cell>
          <cell r="CY128">
            <v>0</v>
          </cell>
          <cell r="CZ128">
            <v>0</v>
          </cell>
          <cell r="DA128">
            <v>0</v>
          </cell>
          <cell r="DB128">
            <v>0</v>
          </cell>
          <cell r="DC128">
            <v>0</v>
          </cell>
        </row>
        <row r="129">
          <cell r="G129">
            <v>694199</v>
          </cell>
          <cell r="H129">
            <v>14884</v>
          </cell>
          <cell r="I129">
            <v>24760</v>
          </cell>
          <cell r="K129">
            <v>0</v>
          </cell>
          <cell r="M129">
            <v>-5998</v>
          </cell>
          <cell r="O129">
            <v>-27148</v>
          </cell>
          <cell r="P129">
            <v>698634</v>
          </cell>
          <cell r="R129">
            <v>-7778</v>
          </cell>
          <cell r="W129">
            <v>-62716</v>
          </cell>
          <cell r="Y129">
            <v>811603</v>
          </cell>
          <cell r="Z129">
            <v>607271</v>
          </cell>
          <cell r="AA129">
            <v>698634</v>
          </cell>
          <cell r="AB129">
            <v>698634</v>
          </cell>
          <cell r="AQ129">
            <v>0</v>
          </cell>
          <cell r="AR129">
            <v>0</v>
          </cell>
          <cell r="AS129">
            <v>0</v>
          </cell>
          <cell r="AT129">
            <v>0</v>
          </cell>
          <cell r="AU129">
            <v>0</v>
          </cell>
          <cell r="AV129">
            <v>0</v>
          </cell>
          <cell r="AW129">
            <v>227</v>
          </cell>
          <cell r="AX129">
            <v>227</v>
          </cell>
          <cell r="AY129">
            <v>227</v>
          </cell>
          <cell r="AZ129">
            <v>227</v>
          </cell>
          <cell r="BA129">
            <v>227</v>
          </cell>
          <cell r="CX129">
            <v>6892</v>
          </cell>
          <cell r="CY129">
            <v>6892</v>
          </cell>
          <cell r="CZ129">
            <v>6892</v>
          </cell>
          <cell r="DA129">
            <v>6892</v>
          </cell>
          <cell r="DB129">
            <v>6892</v>
          </cell>
          <cell r="DC129">
            <v>21364</v>
          </cell>
        </row>
        <row r="130">
          <cell r="G130">
            <v>0</v>
          </cell>
          <cell r="H130">
            <v>0</v>
          </cell>
          <cell r="I130">
            <v>0</v>
          </cell>
          <cell r="K130">
            <v>0</v>
          </cell>
          <cell r="M130">
            <v>6</v>
          </cell>
          <cell r="O130">
            <v>0</v>
          </cell>
          <cell r="P130">
            <v>64</v>
          </cell>
          <cell r="R130">
            <v>8</v>
          </cell>
          <cell r="W130">
            <v>0</v>
          </cell>
          <cell r="Y130">
            <v>75</v>
          </cell>
          <cell r="Z130">
            <v>47</v>
          </cell>
          <cell r="AA130">
            <v>64</v>
          </cell>
          <cell r="AB130">
            <v>64</v>
          </cell>
          <cell r="AQ130">
            <v>7</v>
          </cell>
          <cell r="AR130">
            <v>7</v>
          </cell>
          <cell r="AS130">
            <v>7</v>
          </cell>
          <cell r="AT130">
            <v>7</v>
          </cell>
          <cell r="AU130">
            <v>7</v>
          </cell>
          <cell r="AV130">
            <v>16</v>
          </cell>
          <cell r="AW130">
            <v>0</v>
          </cell>
          <cell r="AX130">
            <v>0</v>
          </cell>
          <cell r="AY130">
            <v>0</v>
          </cell>
          <cell r="AZ130">
            <v>0</v>
          </cell>
          <cell r="BA130">
            <v>0</v>
          </cell>
          <cell r="CX130">
            <v>0</v>
          </cell>
          <cell r="CY130">
            <v>0</v>
          </cell>
          <cell r="CZ130">
            <v>0</v>
          </cell>
          <cell r="DA130">
            <v>0</v>
          </cell>
          <cell r="DB130">
            <v>0</v>
          </cell>
          <cell r="DC130">
            <v>0</v>
          </cell>
        </row>
        <row r="131">
          <cell r="G131">
            <v>477769</v>
          </cell>
          <cell r="H131">
            <v>8384</v>
          </cell>
          <cell r="I131">
            <v>16954</v>
          </cell>
          <cell r="K131">
            <v>0</v>
          </cell>
          <cell r="M131">
            <v>-3697</v>
          </cell>
          <cell r="O131">
            <v>-19838</v>
          </cell>
          <cell r="P131">
            <v>447003</v>
          </cell>
          <cell r="R131">
            <v>-9129</v>
          </cell>
          <cell r="W131">
            <v>-39056</v>
          </cell>
          <cell r="Y131">
            <v>512552</v>
          </cell>
          <cell r="Z131">
            <v>393279</v>
          </cell>
          <cell r="AA131">
            <v>447003</v>
          </cell>
          <cell r="AB131">
            <v>447003</v>
          </cell>
          <cell r="AQ131">
            <v>0</v>
          </cell>
          <cell r="AR131">
            <v>0</v>
          </cell>
          <cell r="AS131">
            <v>0</v>
          </cell>
          <cell r="AT131">
            <v>0</v>
          </cell>
          <cell r="AU131">
            <v>0</v>
          </cell>
          <cell r="AV131">
            <v>0</v>
          </cell>
          <cell r="AW131">
            <v>3972</v>
          </cell>
          <cell r="AX131">
            <v>3972</v>
          </cell>
          <cell r="AY131">
            <v>3972</v>
          </cell>
          <cell r="AZ131">
            <v>3972</v>
          </cell>
          <cell r="BA131">
            <v>3972</v>
          </cell>
          <cell r="CX131">
            <v>4706</v>
          </cell>
          <cell r="CY131">
            <v>4706</v>
          </cell>
          <cell r="CZ131">
            <v>4706</v>
          </cell>
          <cell r="DA131">
            <v>4706</v>
          </cell>
          <cell r="DB131">
            <v>4706</v>
          </cell>
          <cell r="DC131">
            <v>10820</v>
          </cell>
        </row>
        <row r="132">
          <cell r="G132">
            <v>439348</v>
          </cell>
          <cell r="H132">
            <v>8923</v>
          </cell>
          <cell r="I132">
            <v>15641</v>
          </cell>
          <cell r="K132">
            <v>0</v>
          </cell>
          <cell r="M132">
            <v>-3788</v>
          </cell>
          <cell r="O132">
            <v>-17812</v>
          </cell>
          <cell r="P132">
            <v>461281</v>
          </cell>
          <cell r="R132">
            <v>-2714</v>
          </cell>
          <cell r="W132">
            <v>-36428</v>
          </cell>
          <cell r="Y132">
            <v>529544</v>
          </cell>
          <cell r="Z132">
            <v>405011</v>
          </cell>
          <cell r="AA132">
            <v>461281</v>
          </cell>
          <cell r="AB132">
            <v>461281</v>
          </cell>
          <cell r="AQ132">
            <v>2371</v>
          </cell>
          <cell r="AR132">
            <v>2371</v>
          </cell>
          <cell r="AS132">
            <v>2371</v>
          </cell>
          <cell r="AT132">
            <v>2371</v>
          </cell>
          <cell r="AU132">
            <v>2371</v>
          </cell>
          <cell r="AV132">
            <v>4743</v>
          </cell>
          <cell r="AW132">
            <v>0</v>
          </cell>
          <cell r="AX132">
            <v>0</v>
          </cell>
          <cell r="AY132">
            <v>0</v>
          </cell>
          <cell r="AZ132">
            <v>0</v>
          </cell>
          <cell r="BA132">
            <v>0</v>
          </cell>
          <cell r="CX132">
            <v>4611</v>
          </cell>
          <cell r="CY132">
            <v>4611</v>
          </cell>
          <cell r="CZ132">
            <v>4611</v>
          </cell>
          <cell r="DA132">
            <v>4611</v>
          </cell>
          <cell r="DB132">
            <v>4611</v>
          </cell>
          <cell r="DC132">
            <v>8762</v>
          </cell>
        </row>
        <row r="133">
          <cell r="G133">
            <v>333076</v>
          </cell>
          <cell r="H133">
            <v>5043</v>
          </cell>
          <cell r="I133">
            <v>11750</v>
          </cell>
          <cell r="K133">
            <v>0</v>
          </cell>
          <cell r="M133">
            <v>-2401</v>
          </cell>
          <cell r="O133">
            <v>-16108</v>
          </cell>
          <cell r="P133">
            <v>325091</v>
          </cell>
          <cell r="R133">
            <v>-4328</v>
          </cell>
          <cell r="W133">
            <v>-24536</v>
          </cell>
          <cell r="Y133">
            <v>368592</v>
          </cell>
          <cell r="Z133">
            <v>289188</v>
          </cell>
          <cell r="AA133">
            <v>325091</v>
          </cell>
          <cell r="AB133">
            <v>325091</v>
          </cell>
          <cell r="AQ133">
            <v>0</v>
          </cell>
          <cell r="AR133">
            <v>0</v>
          </cell>
          <cell r="AS133">
            <v>0</v>
          </cell>
          <cell r="AT133">
            <v>0</v>
          </cell>
          <cell r="AU133">
            <v>0</v>
          </cell>
          <cell r="AV133">
            <v>0</v>
          </cell>
          <cell r="AW133">
            <v>825</v>
          </cell>
          <cell r="AX133">
            <v>825</v>
          </cell>
          <cell r="AY133">
            <v>825</v>
          </cell>
          <cell r="AZ133">
            <v>825</v>
          </cell>
          <cell r="BA133">
            <v>825</v>
          </cell>
          <cell r="CX133">
            <v>3187</v>
          </cell>
          <cell r="CY133">
            <v>3187</v>
          </cell>
          <cell r="CZ133">
            <v>3187</v>
          </cell>
          <cell r="DA133">
            <v>3187</v>
          </cell>
          <cell r="DB133">
            <v>3187</v>
          </cell>
          <cell r="DC133">
            <v>5414</v>
          </cell>
        </row>
        <row r="134">
          <cell r="G134">
            <v>949</v>
          </cell>
          <cell r="H134">
            <v>39</v>
          </cell>
          <cell r="I134">
            <v>35</v>
          </cell>
          <cell r="K134">
            <v>0</v>
          </cell>
          <cell r="M134">
            <v>-10</v>
          </cell>
          <cell r="O134">
            <v>0</v>
          </cell>
          <cell r="P134">
            <v>5230</v>
          </cell>
          <cell r="R134">
            <v>299</v>
          </cell>
          <cell r="W134">
            <v>-66</v>
          </cell>
          <cell r="Y134">
            <v>6444</v>
          </cell>
          <cell r="Z134">
            <v>4273</v>
          </cell>
          <cell r="AA134">
            <v>5230</v>
          </cell>
          <cell r="AB134">
            <v>5230</v>
          </cell>
          <cell r="AQ134">
            <v>332</v>
          </cell>
          <cell r="AR134">
            <v>332</v>
          </cell>
          <cell r="AS134">
            <v>332</v>
          </cell>
          <cell r="AT134">
            <v>332</v>
          </cell>
          <cell r="AU134">
            <v>332</v>
          </cell>
          <cell r="AV134">
            <v>2225</v>
          </cell>
          <cell r="AW134">
            <v>0</v>
          </cell>
          <cell r="AX134">
            <v>0</v>
          </cell>
          <cell r="AY134">
            <v>0</v>
          </cell>
          <cell r="AZ134">
            <v>0</v>
          </cell>
          <cell r="BA134">
            <v>0</v>
          </cell>
          <cell r="CX134">
            <v>32</v>
          </cell>
          <cell r="CY134">
            <v>2</v>
          </cell>
          <cell r="CZ134">
            <v>0</v>
          </cell>
          <cell r="DA134">
            <v>0</v>
          </cell>
          <cell r="DB134">
            <v>0</v>
          </cell>
          <cell r="DC134">
            <v>0</v>
          </cell>
        </row>
        <row r="135">
          <cell r="G135">
            <v>0</v>
          </cell>
          <cell r="H135">
            <v>0</v>
          </cell>
          <cell r="I135">
            <v>0</v>
          </cell>
          <cell r="K135">
            <v>0</v>
          </cell>
          <cell r="M135">
            <v>-6</v>
          </cell>
          <cell r="O135">
            <v>0</v>
          </cell>
          <cell r="P135">
            <v>1490</v>
          </cell>
          <cell r="R135">
            <v>93</v>
          </cell>
          <cell r="W135">
            <v>0</v>
          </cell>
          <cell r="Y135">
            <v>1996</v>
          </cell>
          <cell r="Z135">
            <v>1059</v>
          </cell>
          <cell r="AA135">
            <v>1490</v>
          </cell>
          <cell r="AB135">
            <v>1490</v>
          </cell>
          <cell r="AQ135">
            <v>94</v>
          </cell>
          <cell r="AR135">
            <v>94</v>
          </cell>
          <cell r="AS135">
            <v>94</v>
          </cell>
          <cell r="AT135">
            <v>94</v>
          </cell>
          <cell r="AU135">
            <v>94</v>
          </cell>
          <cell r="AV135">
            <v>932</v>
          </cell>
          <cell r="AW135">
            <v>0</v>
          </cell>
          <cell r="AX135">
            <v>0</v>
          </cell>
          <cell r="AY135">
            <v>0</v>
          </cell>
          <cell r="AZ135">
            <v>0</v>
          </cell>
          <cell r="BA135">
            <v>0</v>
          </cell>
          <cell r="CX135">
            <v>0</v>
          </cell>
          <cell r="CY135">
            <v>0</v>
          </cell>
          <cell r="CZ135">
            <v>0</v>
          </cell>
          <cell r="DA135">
            <v>0</v>
          </cell>
          <cell r="DB135">
            <v>0</v>
          </cell>
          <cell r="DC135">
            <v>0</v>
          </cell>
        </row>
        <row r="136">
          <cell r="G136">
            <v>908538</v>
          </cell>
          <cell r="H136">
            <v>17024</v>
          </cell>
          <cell r="I136">
            <v>32309</v>
          </cell>
          <cell r="K136">
            <v>0</v>
          </cell>
          <cell r="M136">
            <v>-6982</v>
          </cell>
          <cell r="O136">
            <v>-36009</v>
          </cell>
          <cell r="P136">
            <v>849527</v>
          </cell>
          <cell r="R136">
            <v>-17887</v>
          </cell>
          <cell r="W136">
            <v>-75209</v>
          </cell>
          <cell r="Y136">
            <v>974242</v>
          </cell>
          <cell r="Z136">
            <v>747685</v>
          </cell>
          <cell r="AA136">
            <v>849527</v>
          </cell>
          <cell r="AB136">
            <v>849527</v>
          </cell>
          <cell r="AQ136">
            <v>0</v>
          </cell>
          <cell r="AR136">
            <v>0</v>
          </cell>
          <cell r="AS136">
            <v>0</v>
          </cell>
          <cell r="AT136">
            <v>0</v>
          </cell>
          <cell r="AU136">
            <v>0</v>
          </cell>
          <cell r="AV136">
            <v>0</v>
          </cell>
          <cell r="AW136">
            <v>7874</v>
          </cell>
          <cell r="AX136">
            <v>7874</v>
          </cell>
          <cell r="AY136">
            <v>7874</v>
          </cell>
          <cell r="AZ136">
            <v>7874</v>
          </cell>
          <cell r="BA136">
            <v>7874</v>
          </cell>
          <cell r="CX136">
            <v>9172</v>
          </cell>
          <cell r="CY136">
            <v>9172</v>
          </cell>
          <cell r="CZ136">
            <v>9172</v>
          </cell>
          <cell r="DA136">
            <v>9172</v>
          </cell>
          <cell r="DB136">
            <v>9172</v>
          </cell>
          <cell r="DC136">
            <v>20177</v>
          </cell>
        </row>
        <row r="137">
          <cell r="G137">
            <v>5973</v>
          </cell>
          <cell r="H137">
            <v>0</v>
          </cell>
          <cell r="I137">
            <v>213</v>
          </cell>
          <cell r="K137">
            <v>0</v>
          </cell>
          <cell r="M137">
            <v>-43</v>
          </cell>
          <cell r="O137">
            <v>0</v>
          </cell>
          <cell r="P137">
            <v>6186</v>
          </cell>
          <cell r="R137">
            <v>0</v>
          </cell>
          <cell r="W137">
            <v>0</v>
          </cell>
          <cell r="Y137">
            <v>6964</v>
          </cell>
          <cell r="Z137">
            <v>5533</v>
          </cell>
          <cell r="AA137">
            <v>6186</v>
          </cell>
          <cell r="AB137">
            <v>6186</v>
          </cell>
          <cell r="AQ137">
            <v>0</v>
          </cell>
          <cell r="AR137">
            <v>0</v>
          </cell>
          <cell r="AS137">
            <v>0</v>
          </cell>
          <cell r="AT137">
            <v>0</v>
          </cell>
          <cell r="AU137">
            <v>0</v>
          </cell>
          <cell r="AV137">
            <v>0</v>
          </cell>
          <cell r="AW137">
            <v>0</v>
          </cell>
          <cell r="AX137">
            <v>0</v>
          </cell>
          <cell r="AY137">
            <v>0</v>
          </cell>
          <cell r="AZ137">
            <v>0</v>
          </cell>
          <cell r="BA137">
            <v>0</v>
          </cell>
          <cell r="CX137">
            <v>0</v>
          </cell>
          <cell r="CY137">
            <v>0</v>
          </cell>
          <cell r="CZ137">
            <v>0</v>
          </cell>
          <cell r="DA137">
            <v>0</v>
          </cell>
          <cell r="DB137">
            <v>0</v>
          </cell>
          <cell r="DC137">
            <v>0</v>
          </cell>
        </row>
        <row r="138">
          <cell r="G138">
            <v>1050706</v>
          </cell>
          <cell r="H138">
            <v>20665</v>
          </cell>
          <cell r="I138">
            <v>37433</v>
          </cell>
          <cell r="K138">
            <v>0</v>
          </cell>
          <cell r="M138">
            <v>-8237</v>
          </cell>
          <cell r="O138">
            <v>-39790</v>
          </cell>
          <cell r="P138">
            <v>1011681</v>
          </cell>
          <cell r="R138">
            <v>-16736</v>
          </cell>
          <cell r="W138">
            <v>-89280</v>
          </cell>
          <cell r="Y138">
            <v>1162676</v>
          </cell>
          <cell r="Z138">
            <v>888064</v>
          </cell>
          <cell r="AA138">
            <v>1011681</v>
          </cell>
          <cell r="AB138">
            <v>1011681</v>
          </cell>
          <cell r="AQ138">
            <v>0</v>
          </cell>
          <cell r="AR138">
            <v>0</v>
          </cell>
          <cell r="AS138">
            <v>0</v>
          </cell>
          <cell r="AT138">
            <v>0</v>
          </cell>
          <cell r="AU138">
            <v>0</v>
          </cell>
          <cell r="AV138">
            <v>0</v>
          </cell>
          <cell r="AW138">
            <v>5643</v>
          </cell>
          <cell r="AX138">
            <v>5643</v>
          </cell>
          <cell r="AY138">
            <v>5643</v>
          </cell>
          <cell r="AZ138">
            <v>5643</v>
          </cell>
          <cell r="BA138">
            <v>5643</v>
          </cell>
          <cell r="CX138">
            <v>10146</v>
          </cell>
          <cell r="CY138">
            <v>10146</v>
          </cell>
          <cell r="CZ138">
            <v>10146</v>
          </cell>
          <cell r="DA138">
            <v>10146</v>
          </cell>
          <cell r="DB138">
            <v>10146</v>
          </cell>
          <cell r="DC138">
            <v>28404</v>
          </cell>
        </row>
        <row r="139">
          <cell r="G139">
            <v>878747</v>
          </cell>
          <cell r="H139">
            <v>17563</v>
          </cell>
          <cell r="I139">
            <v>31344</v>
          </cell>
          <cell r="K139">
            <v>0</v>
          </cell>
          <cell r="M139">
            <v>-7476</v>
          </cell>
          <cell r="O139">
            <v>-31726</v>
          </cell>
          <cell r="P139">
            <v>875403</v>
          </cell>
          <cell r="R139">
            <v>-11181</v>
          </cell>
          <cell r="W139">
            <v>-78751</v>
          </cell>
          <cell r="Y139">
            <v>1012730</v>
          </cell>
          <cell r="Z139">
            <v>763473</v>
          </cell>
          <cell r="AA139">
            <v>875403</v>
          </cell>
          <cell r="AB139">
            <v>875403</v>
          </cell>
          <cell r="AQ139">
            <v>0</v>
          </cell>
          <cell r="AR139">
            <v>0</v>
          </cell>
          <cell r="AS139">
            <v>0</v>
          </cell>
          <cell r="AT139">
            <v>0</v>
          </cell>
          <cell r="AU139">
            <v>0</v>
          </cell>
          <cell r="AV139">
            <v>0</v>
          </cell>
          <cell r="AW139">
            <v>1483</v>
          </cell>
          <cell r="AX139">
            <v>1483</v>
          </cell>
          <cell r="AY139">
            <v>1483</v>
          </cell>
          <cell r="AZ139">
            <v>1483</v>
          </cell>
          <cell r="BA139">
            <v>1483</v>
          </cell>
          <cell r="CX139">
            <v>8848</v>
          </cell>
          <cell r="CY139">
            <v>8848</v>
          </cell>
          <cell r="CZ139">
            <v>8848</v>
          </cell>
          <cell r="DA139">
            <v>8848</v>
          </cell>
          <cell r="DB139">
            <v>8848</v>
          </cell>
          <cell r="DC139">
            <v>25663</v>
          </cell>
        </row>
        <row r="140">
          <cell r="G140">
            <v>486932</v>
          </cell>
          <cell r="H140">
            <v>6934</v>
          </cell>
          <cell r="I140">
            <v>17195</v>
          </cell>
          <cell r="K140">
            <v>0</v>
          </cell>
          <cell r="M140">
            <v>-3357</v>
          </cell>
          <cell r="O140">
            <v>-21700</v>
          </cell>
          <cell r="P140">
            <v>440890</v>
          </cell>
          <cell r="R140">
            <v>-11018</v>
          </cell>
          <cell r="W140">
            <v>-38762</v>
          </cell>
          <cell r="Y140">
            <v>502841</v>
          </cell>
          <cell r="Z140">
            <v>390092</v>
          </cell>
          <cell r="AA140">
            <v>440890</v>
          </cell>
          <cell r="AB140">
            <v>440890</v>
          </cell>
          <cell r="AQ140">
            <v>0</v>
          </cell>
          <cell r="AR140">
            <v>0</v>
          </cell>
          <cell r="AS140">
            <v>0</v>
          </cell>
          <cell r="AT140">
            <v>0</v>
          </cell>
          <cell r="AU140">
            <v>0</v>
          </cell>
          <cell r="AV140">
            <v>0</v>
          </cell>
          <cell r="AW140">
            <v>5570</v>
          </cell>
          <cell r="AX140">
            <v>5570</v>
          </cell>
          <cell r="AY140">
            <v>5570</v>
          </cell>
          <cell r="AZ140">
            <v>5570</v>
          </cell>
          <cell r="BA140">
            <v>5570</v>
          </cell>
          <cell r="CX140">
            <v>5034</v>
          </cell>
          <cell r="CY140">
            <v>5034</v>
          </cell>
          <cell r="CZ140">
            <v>5034</v>
          </cell>
          <cell r="DA140">
            <v>5034</v>
          </cell>
          <cell r="DB140">
            <v>5034</v>
          </cell>
          <cell r="DC140">
            <v>8558</v>
          </cell>
        </row>
        <row r="141">
          <cell r="G141">
            <v>1127850</v>
          </cell>
          <cell r="H141">
            <v>18803</v>
          </cell>
          <cell r="I141">
            <v>39956</v>
          </cell>
          <cell r="K141">
            <v>0</v>
          </cell>
          <cell r="M141">
            <v>-7873</v>
          </cell>
          <cell r="O141">
            <v>-48601</v>
          </cell>
          <cell r="P141">
            <v>1055700</v>
          </cell>
          <cell r="R141">
            <v>-22681</v>
          </cell>
          <cell r="W141">
            <v>-87795</v>
          </cell>
          <cell r="Y141">
            <v>1202384</v>
          </cell>
          <cell r="Z141">
            <v>934699</v>
          </cell>
          <cell r="AA141">
            <v>1055700</v>
          </cell>
          <cell r="AB141">
            <v>1055700</v>
          </cell>
          <cell r="AQ141">
            <v>0</v>
          </cell>
          <cell r="AR141">
            <v>0</v>
          </cell>
          <cell r="AS141">
            <v>0</v>
          </cell>
          <cell r="AT141">
            <v>0</v>
          </cell>
          <cell r="AU141">
            <v>0</v>
          </cell>
          <cell r="AV141">
            <v>0</v>
          </cell>
          <cell r="AW141">
            <v>9925</v>
          </cell>
          <cell r="AX141">
            <v>9925</v>
          </cell>
          <cell r="AY141">
            <v>9925</v>
          </cell>
          <cell r="AZ141">
            <v>9925</v>
          </cell>
          <cell r="BA141">
            <v>9925</v>
          </cell>
          <cell r="CX141">
            <v>11706</v>
          </cell>
          <cell r="CY141">
            <v>11706</v>
          </cell>
          <cell r="CZ141">
            <v>11706</v>
          </cell>
          <cell r="DA141">
            <v>11706</v>
          </cell>
          <cell r="DB141">
            <v>11706</v>
          </cell>
          <cell r="DC141">
            <v>17559</v>
          </cell>
        </row>
        <row r="142">
          <cell r="G142">
            <v>1430684</v>
          </cell>
          <cell r="H142">
            <v>23519</v>
          </cell>
          <cell r="I142">
            <v>50623</v>
          </cell>
          <cell r="K142">
            <v>0</v>
          </cell>
          <cell r="M142">
            <v>-10232</v>
          </cell>
          <cell r="O142">
            <v>-64438</v>
          </cell>
          <cell r="P142">
            <v>1320339</v>
          </cell>
          <cell r="R142">
            <v>-29616</v>
          </cell>
          <cell r="W142">
            <v>-115415</v>
          </cell>
          <cell r="Y142">
            <v>1509291</v>
          </cell>
          <cell r="Z142">
            <v>1165019</v>
          </cell>
          <cell r="AA142">
            <v>1320339</v>
          </cell>
          <cell r="AB142">
            <v>1320339</v>
          </cell>
          <cell r="AQ142">
            <v>0</v>
          </cell>
          <cell r="AR142">
            <v>0</v>
          </cell>
          <cell r="AS142">
            <v>0</v>
          </cell>
          <cell r="AT142">
            <v>0</v>
          </cell>
          <cell r="AU142">
            <v>0</v>
          </cell>
          <cell r="AV142">
            <v>0</v>
          </cell>
          <cell r="AW142">
            <v>13727</v>
          </cell>
          <cell r="AX142">
            <v>13727</v>
          </cell>
          <cell r="AY142">
            <v>13727</v>
          </cell>
          <cell r="AZ142">
            <v>13727</v>
          </cell>
          <cell r="BA142">
            <v>13727</v>
          </cell>
          <cell r="CX142">
            <v>14610</v>
          </cell>
          <cell r="CY142">
            <v>14610</v>
          </cell>
          <cell r="CZ142">
            <v>14610</v>
          </cell>
          <cell r="DA142">
            <v>14610</v>
          </cell>
          <cell r="DB142">
            <v>14610</v>
          </cell>
          <cell r="DC142">
            <v>27755</v>
          </cell>
        </row>
        <row r="143">
          <cell r="G143">
            <v>0</v>
          </cell>
          <cell r="H143">
            <v>0</v>
          </cell>
          <cell r="I143">
            <v>0</v>
          </cell>
          <cell r="K143">
            <v>0</v>
          </cell>
          <cell r="M143">
            <v>-162</v>
          </cell>
          <cell r="O143">
            <v>0</v>
          </cell>
          <cell r="P143">
            <v>7022</v>
          </cell>
          <cell r="R143">
            <v>436</v>
          </cell>
          <cell r="W143">
            <v>0</v>
          </cell>
          <cell r="Y143">
            <v>9567</v>
          </cell>
          <cell r="Z143">
            <v>5297</v>
          </cell>
          <cell r="AA143">
            <v>7022</v>
          </cell>
          <cell r="AB143">
            <v>7022</v>
          </cell>
          <cell r="AQ143">
            <v>446</v>
          </cell>
          <cell r="AR143">
            <v>446</v>
          </cell>
          <cell r="AS143">
            <v>446</v>
          </cell>
          <cell r="AT143">
            <v>446</v>
          </cell>
          <cell r="AU143">
            <v>446</v>
          </cell>
          <cell r="AV143">
            <v>4508</v>
          </cell>
          <cell r="AW143">
            <v>0</v>
          </cell>
          <cell r="AX143">
            <v>0</v>
          </cell>
          <cell r="AY143">
            <v>0</v>
          </cell>
          <cell r="AZ143">
            <v>0</v>
          </cell>
          <cell r="BA143">
            <v>0</v>
          </cell>
          <cell r="CX143">
            <v>0</v>
          </cell>
          <cell r="CY143">
            <v>0</v>
          </cell>
          <cell r="CZ143">
            <v>0</v>
          </cell>
          <cell r="DA143">
            <v>0</v>
          </cell>
          <cell r="DB143">
            <v>0</v>
          </cell>
          <cell r="DC143">
            <v>0</v>
          </cell>
        </row>
        <row r="144">
          <cell r="G144">
            <v>0</v>
          </cell>
          <cell r="H144">
            <v>0</v>
          </cell>
          <cell r="I144">
            <v>0</v>
          </cell>
          <cell r="K144">
            <v>0</v>
          </cell>
          <cell r="M144">
            <v>-8773</v>
          </cell>
          <cell r="O144">
            <v>0</v>
          </cell>
          <cell r="P144">
            <v>810355</v>
          </cell>
          <cell r="R144">
            <v>82689</v>
          </cell>
          <cell r="W144">
            <v>0</v>
          </cell>
          <cell r="Y144">
            <v>969934</v>
          </cell>
          <cell r="Z144">
            <v>682308</v>
          </cell>
          <cell r="AA144">
            <v>810355</v>
          </cell>
          <cell r="AB144">
            <v>810355</v>
          </cell>
          <cell r="AQ144">
            <v>83584</v>
          </cell>
          <cell r="AR144">
            <v>83584</v>
          </cell>
          <cell r="AS144">
            <v>83584</v>
          </cell>
          <cell r="AT144">
            <v>83584</v>
          </cell>
          <cell r="AU144">
            <v>83584</v>
          </cell>
          <cell r="AV144">
            <v>317624</v>
          </cell>
          <cell r="AW144">
            <v>0</v>
          </cell>
          <cell r="AX144">
            <v>0</v>
          </cell>
          <cell r="AY144">
            <v>0</v>
          </cell>
          <cell r="AZ144">
            <v>0</v>
          </cell>
          <cell r="BA144">
            <v>0</v>
          </cell>
          <cell r="CX144">
            <v>0</v>
          </cell>
          <cell r="CY144">
            <v>0</v>
          </cell>
          <cell r="CZ144">
            <v>0</v>
          </cell>
          <cell r="DA144">
            <v>0</v>
          </cell>
          <cell r="DB144">
            <v>0</v>
          </cell>
          <cell r="DC144">
            <v>0</v>
          </cell>
        </row>
        <row r="145">
          <cell r="G145">
            <v>41573430</v>
          </cell>
          <cell r="H145">
            <v>2819235</v>
          </cell>
          <cell r="I145">
            <v>1571823</v>
          </cell>
          <cell r="K145">
            <v>-38959186</v>
          </cell>
          <cell r="M145">
            <v>-22114</v>
          </cell>
          <cell r="O145">
            <v>-480666</v>
          </cell>
          <cell r="P145">
            <v>2940888</v>
          </cell>
          <cell r="R145">
            <v>-1064157</v>
          </cell>
          <cell r="W145">
            <v>-4413895</v>
          </cell>
          <cell r="Y145">
            <v>3350421</v>
          </cell>
          <cell r="Z145">
            <v>2603638</v>
          </cell>
          <cell r="AA145">
            <v>2940888</v>
          </cell>
          <cell r="AB145">
            <v>2940888</v>
          </cell>
          <cell r="AQ145">
            <v>0</v>
          </cell>
          <cell r="AR145">
            <v>0</v>
          </cell>
          <cell r="AS145">
            <v>0</v>
          </cell>
          <cell r="AT145">
            <v>0</v>
          </cell>
          <cell r="AU145">
            <v>0</v>
          </cell>
          <cell r="AV145">
            <v>0</v>
          </cell>
          <cell r="AW145">
            <v>487895</v>
          </cell>
          <cell r="AX145">
            <v>487895</v>
          </cell>
          <cell r="AY145">
            <v>487895</v>
          </cell>
          <cell r="AZ145">
            <v>487895</v>
          </cell>
          <cell r="BA145">
            <v>487895</v>
          </cell>
          <cell r="CX145">
            <v>573233</v>
          </cell>
          <cell r="CY145">
            <v>573233</v>
          </cell>
          <cell r="CZ145">
            <v>573233</v>
          </cell>
          <cell r="DA145">
            <v>573233</v>
          </cell>
          <cell r="DB145">
            <v>573233</v>
          </cell>
          <cell r="DC145">
            <v>974497</v>
          </cell>
        </row>
        <row r="146">
          <cell r="G146">
            <v>374521</v>
          </cell>
          <cell r="H146">
            <v>6268</v>
          </cell>
          <cell r="I146">
            <v>13195</v>
          </cell>
          <cell r="K146">
            <v>0</v>
          </cell>
          <cell r="M146">
            <v>-2547</v>
          </cell>
          <cell r="O146">
            <v>-20273</v>
          </cell>
          <cell r="P146">
            <v>331279</v>
          </cell>
          <cell r="R146">
            <v>-9493</v>
          </cell>
          <cell r="W146">
            <v>-28773</v>
          </cell>
          <cell r="Y146">
            <v>376483</v>
          </cell>
          <cell r="Z146">
            <v>293977</v>
          </cell>
          <cell r="AA146">
            <v>331279</v>
          </cell>
          <cell r="AB146">
            <v>331279</v>
          </cell>
          <cell r="AQ146">
            <v>0</v>
          </cell>
          <cell r="AR146">
            <v>0</v>
          </cell>
          <cell r="AS146">
            <v>0</v>
          </cell>
          <cell r="AT146">
            <v>0</v>
          </cell>
          <cell r="AU146">
            <v>0</v>
          </cell>
          <cell r="AV146">
            <v>0</v>
          </cell>
          <cell r="AW146">
            <v>5113</v>
          </cell>
          <cell r="AX146">
            <v>5113</v>
          </cell>
          <cell r="AY146">
            <v>5113</v>
          </cell>
          <cell r="AZ146">
            <v>5113</v>
          </cell>
          <cell r="BA146">
            <v>5113</v>
          </cell>
          <cell r="CX146">
            <v>4053</v>
          </cell>
          <cell r="CY146">
            <v>4053</v>
          </cell>
          <cell r="CZ146">
            <v>4053</v>
          </cell>
          <cell r="DA146">
            <v>4053</v>
          </cell>
          <cell r="DB146">
            <v>4053</v>
          </cell>
          <cell r="DC146">
            <v>4455</v>
          </cell>
        </row>
        <row r="147">
          <cell r="G147">
            <v>1475070</v>
          </cell>
          <cell r="H147">
            <v>24454</v>
          </cell>
          <cell r="I147">
            <v>52213</v>
          </cell>
          <cell r="K147">
            <v>0</v>
          </cell>
          <cell r="M147">
            <v>-11079</v>
          </cell>
          <cell r="O147">
            <v>-65736</v>
          </cell>
          <cell r="P147">
            <v>1432480</v>
          </cell>
          <cell r="R147">
            <v>-21015</v>
          </cell>
          <cell r="W147">
            <v>-113932</v>
          </cell>
          <cell r="Y147">
            <v>1631526</v>
          </cell>
          <cell r="Z147">
            <v>1268430</v>
          </cell>
          <cell r="AA147">
            <v>1432480</v>
          </cell>
          <cell r="AB147">
            <v>1432480</v>
          </cell>
          <cell r="AQ147">
            <v>0</v>
          </cell>
          <cell r="AR147">
            <v>0</v>
          </cell>
          <cell r="AS147">
            <v>0</v>
          </cell>
          <cell r="AT147">
            <v>0</v>
          </cell>
          <cell r="AU147">
            <v>0</v>
          </cell>
          <cell r="AV147">
            <v>0</v>
          </cell>
          <cell r="AW147">
            <v>5372</v>
          </cell>
          <cell r="AX147">
            <v>5372</v>
          </cell>
          <cell r="AY147">
            <v>5372</v>
          </cell>
          <cell r="AZ147">
            <v>5372</v>
          </cell>
          <cell r="BA147">
            <v>5372</v>
          </cell>
          <cell r="CX147">
            <v>14241</v>
          </cell>
          <cell r="CY147">
            <v>14241</v>
          </cell>
          <cell r="CZ147">
            <v>14241</v>
          </cell>
          <cell r="DA147">
            <v>14241</v>
          </cell>
          <cell r="DB147">
            <v>14241</v>
          </cell>
          <cell r="DC147">
            <v>28486</v>
          </cell>
        </row>
        <row r="148">
          <cell r="G148">
            <v>15201488</v>
          </cell>
          <cell r="H148">
            <v>1096992</v>
          </cell>
          <cell r="I148">
            <v>576911</v>
          </cell>
          <cell r="K148">
            <v>-14467321</v>
          </cell>
          <cell r="M148">
            <v>-19867</v>
          </cell>
          <cell r="O148">
            <v>-186235</v>
          </cell>
          <cell r="P148">
            <v>1461594</v>
          </cell>
          <cell r="R148">
            <v>-298568</v>
          </cell>
          <cell r="W148">
            <v>-1617217</v>
          </cell>
          <cell r="Y148">
            <v>1671988</v>
          </cell>
          <cell r="Z148">
            <v>1288092</v>
          </cell>
          <cell r="AA148">
            <v>1443878</v>
          </cell>
          <cell r="AB148">
            <v>1482061</v>
          </cell>
          <cell r="AQ148">
            <v>0</v>
          </cell>
          <cell r="AR148">
            <v>0</v>
          </cell>
          <cell r="AS148">
            <v>0</v>
          </cell>
          <cell r="AT148">
            <v>0</v>
          </cell>
          <cell r="AU148">
            <v>0</v>
          </cell>
          <cell r="AV148">
            <v>0</v>
          </cell>
          <cell r="AW148">
            <v>91404</v>
          </cell>
          <cell r="AX148">
            <v>91404</v>
          </cell>
          <cell r="AY148">
            <v>91404</v>
          </cell>
          <cell r="AZ148">
            <v>91404</v>
          </cell>
          <cell r="BA148">
            <v>91404</v>
          </cell>
          <cell r="CX148">
            <v>204711</v>
          </cell>
          <cell r="CY148">
            <v>204711</v>
          </cell>
          <cell r="CZ148">
            <v>204711</v>
          </cell>
          <cell r="DA148">
            <v>204711</v>
          </cell>
          <cell r="DB148">
            <v>204711</v>
          </cell>
          <cell r="DC148">
            <v>388951</v>
          </cell>
        </row>
        <row r="149">
          <cell r="G149">
            <v>365802</v>
          </cell>
          <cell r="H149">
            <v>8307</v>
          </cell>
          <cell r="I149">
            <v>13086</v>
          </cell>
          <cell r="K149">
            <v>0</v>
          </cell>
          <cell r="M149">
            <v>-3502</v>
          </cell>
          <cell r="O149">
            <v>-13068</v>
          </cell>
          <cell r="P149">
            <v>405149</v>
          </cell>
          <cell r="R149">
            <v>-210</v>
          </cell>
          <cell r="W149">
            <v>-32969</v>
          </cell>
          <cell r="Y149">
            <v>469078</v>
          </cell>
          <cell r="Z149">
            <v>352852</v>
          </cell>
          <cell r="AA149">
            <v>405149</v>
          </cell>
          <cell r="AB149">
            <v>405149</v>
          </cell>
          <cell r="AQ149">
            <v>3712</v>
          </cell>
          <cell r="AR149">
            <v>3712</v>
          </cell>
          <cell r="AS149">
            <v>3712</v>
          </cell>
          <cell r="AT149">
            <v>3712</v>
          </cell>
          <cell r="AU149">
            <v>3712</v>
          </cell>
          <cell r="AV149">
            <v>12252</v>
          </cell>
          <cell r="AW149">
            <v>0</v>
          </cell>
          <cell r="AX149">
            <v>0</v>
          </cell>
          <cell r="AY149">
            <v>0</v>
          </cell>
          <cell r="AZ149">
            <v>0</v>
          </cell>
          <cell r="BA149">
            <v>0</v>
          </cell>
          <cell r="CX149">
            <v>3545</v>
          </cell>
          <cell r="CY149">
            <v>3545</v>
          </cell>
          <cell r="CZ149">
            <v>3545</v>
          </cell>
          <cell r="DA149">
            <v>3545</v>
          </cell>
          <cell r="DB149">
            <v>3545</v>
          </cell>
          <cell r="DC149">
            <v>11699</v>
          </cell>
        </row>
        <row r="150">
          <cell r="G150">
            <v>0</v>
          </cell>
          <cell r="H150">
            <v>0</v>
          </cell>
          <cell r="I150">
            <v>0</v>
          </cell>
          <cell r="K150">
            <v>0</v>
          </cell>
          <cell r="M150">
            <v>-359</v>
          </cell>
          <cell r="O150">
            <v>0</v>
          </cell>
          <cell r="P150">
            <v>30692</v>
          </cell>
          <cell r="R150">
            <v>2379</v>
          </cell>
          <cell r="W150">
            <v>0</v>
          </cell>
          <cell r="Y150">
            <v>37488</v>
          </cell>
          <cell r="Z150">
            <v>25254</v>
          </cell>
          <cell r="AA150">
            <v>30692</v>
          </cell>
          <cell r="AB150">
            <v>30692</v>
          </cell>
          <cell r="AQ150">
            <v>2407</v>
          </cell>
          <cell r="AR150">
            <v>2407</v>
          </cell>
          <cell r="AS150">
            <v>2407</v>
          </cell>
          <cell r="AT150">
            <v>2407</v>
          </cell>
          <cell r="AU150">
            <v>2407</v>
          </cell>
          <cell r="AV150">
            <v>16609</v>
          </cell>
          <cell r="AW150">
            <v>0</v>
          </cell>
          <cell r="AX150">
            <v>0</v>
          </cell>
          <cell r="AY150">
            <v>0</v>
          </cell>
          <cell r="AZ150">
            <v>0</v>
          </cell>
          <cell r="BA150">
            <v>0</v>
          </cell>
          <cell r="CX150">
            <v>0</v>
          </cell>
          <cell r="CY150">
            <v>0</v>
          </cell>
          <cell r="CZ150">
            <v>0</v>
          </cell>
          <cell r="DA150">
            <v>0</v>
          </cell>
          <cell r="DB150">
            <v>0</v>
          </cell>
          <cell r="DC150">
            <v>0</v>
          </cell>
        </row>
        <row r="151">
          <cell r="G151">
            <v>0</v>
          </cell>
          <cell r="H151">
            <v>0</v>
          </cell>
          <cell r="I151">
            <v>0</v>
          </cell>
          <cell r="K151">
            <v>0</v>
          </cell>
          <cell r="M151">
            <v>-300</v>
          </cell>
          <cell r="O151">
            <v>0</v>
          </cell>
          <cell r="P151">
            <v>21286</v>
          </cell>
          <cell r="R151">
            <v>1521</v>
          </cell>
          <cell r="W151">
            <v>0</v>
          </cell>
          <cell r="Y151">
            <v>26673</v>
          </cell>
          <cell r="Z151">
            <v>17042</v>
          </cell>
          <cell r="AA151">
            <v>21286</v>
          </cell>
          <cell r="AB151">
            <v>21286</v>
          </cell>
          <cell r="AQ151">
            <v>1542</v>
          </cell>
          <cell r="AR151">
            <v>1542</v>
          </cell>
          <cell r="AS151">
            <v>1542</v>
          </cell>
          <cell r="AT151">
            <v>1542</v>
          </cell>
          <cell r="AU151">
            <v>1542</v>
          </cell>
          <cell r="AV151">
            <v>12334</v>
          </cell>
          <cell r="AW151">
            <v>0</v>
          </cell>
          <cell r="AX151">
            <v>0</v>
          </cell>
          <cell r="AY151">
            <v>0</v>
          </cell>
          <cell r="AZ151">
            <v>0</v>
          </cell>
          <cell r="BA151">
            <v>0</v>
          </cell>
          <cell r="CX151">
            <v>0</v>
          </cell>
          <cell r="CY151">
            <v>0</v>
          </cell>
          <cell r="CZ151">
            <v>0</v>
          </cell>
          <cell r="DA151">
            <v>0</v>
          </cell>
          <cell r="DB151">
            <v>0</v>
          </cell>
          <cell r="DC151">
            <v>0</v>
          </cell>
        </row>
        <row r="152">
          <cell r="G152">
            <v>0</v>
          </cell>
          <cell r="H152">
            <v>0</v>
          </cell>
          <cell r="I152">
            <v>0</v>
          </cell>
          <cell r="K152">
            <v>0</v>
          </cell>
          <cell r="M152">
            <v>-231</v>
          </cell>
          <cell r="O152">
            <v>0</v>
          </cell>
          <cell r="P152">
            <v>12017</v>
          </cell>
          <cell r="R152">
            <v>847</v>
          </cell>
          <cell r="W152">
            <v>0</v>
          </cell>
          <cell r="Y152">
            <v>15448</v>
          </cell>
          <cell r="Z152">
            <v>9418</v>
          </cell>
          <cell r="AA152">
            <v>12017</v>
          </cell>
          <cell r="AB152">
            <v>12017</v>
          </cell>
          <cell r="AQ152">
            <v>863</v>
          </cell>
          <cell r="AR152">
            <v>863</v>
          </cell>
          <cell r="AS152">
            <v>863</v>
          </cell>
          <cell r="AT152">
            <v>863</v>
          </cell>
          <cell r="AU152">
            <v>863</v>
          </cell>
          <cell r="AV152">
            <v>7070</v>
          </cell>
          <cell r="AW152">
            <v>0</v>
          </cell>
          <cell r="AX152">
            <v>0</v>
          </cell>
          <cell r="AY152">
            <v>0</v>
          </cell>
          <cell r="AZ152">
            <v>0</v>
          </cell>
          <cell r="BA152">
            <v>0</v>
          </cell>
          <cell r="CX152">
            <v>0</v>
          </cell>
          <cell r="CY152">
            <v>0</v>
          </cell>
          <cell r="CZ152">
            <v>0</v>
          </cell>
          <cell r="DA152">
            <v>0</v>
          </cell>
          <cell r="DB152">
            <v>0</v>
          </cell>
          <cell r="DC152">
            <v>0</v>
          </cell>
        </row>
        <row r="153">
          <cell r="G153">
            <v>43982</v>
          </cell>
          <cell r="H153">
            <v>2257</v>
          </cell>
          <cell r="I153">
            <v>1646</v>
          </cell>
          <cell r="K153">
            <v>0</v>
          </cell>
          <cell r="M153">
            <v>-1002</v>
          </cell>
          <cell r="O153">
            <v>0</v>
          </cell>
          <cell r="P153">
            <v>72846</v>
          </cell>
          <cell r="R153">
            <v>1316</v>
          </cell>
          <cell r="W153">
            <v>-6377</v>
          </cell>
          <cell r="Y153">
            <v>91175</v>
          </cell>
          <cell r="Z153">
            <v>58743</v>
          </cell>
          <cell r="AA153">
            <v>72846</v>
          </cell>
          <cell r="AB153">
            <v>72846</v>
          </cell>
          <cell r="AQ153">
            <v>1803</v>
          </cell>
          <cell r="AR153">
            <v>1803</v>
          </cell>
          <cell r="AS153">
            <v>1803</v>
          </cell>
          <cell r="AT153">
            <v>1803</v>
          </cell>
          <cell r="AU153">
            <v>1803</v>
          </cell>
          <cell r="AV153">
            <v>15145</v>
          </cell>
          <cell r="AW153">
            <v>0</v>
          </cell>
          <cell r="AX153">
            <v>0</v>
          </cell>
          <cell r="AY153">
            <v>0</v>
          </cell>
          <cell r="AZ153">
            <v>0</v>
          </cell>
          <cell r="BA153">
            <v>0</v>
          </cell>
          <cell r="CX153">
            <v>417</v>
          </cell>
          <cell r="CY153">
            <v>417</v>
          </cell>
          <cell r="CZ153">
            <v>417</v>
          </cell>
          <cell r="DA153">
            <v>417</v>
          </cell>
          <cell r="DB153">
            <v>417</v>
          </cell>
          <cell r="DC153">
            <v>3875</v>
          </cell>
        </row>
        <row r="154">
          <cell r="G154">
            <v>2327339</v>
          </cell>
          <cell r="H154">
            <v>4656</v>
          </cell>
          <cell r="I154">
            <v>82617</v>
          </cell>
          <cell r="K154">
            <v>0</v>
          </cell>
          <cell r="M154">
            <v>-21072</v>
          </cell>
          <cell r="O154">
            <v>-22578</v>
          </cell>
          <cell r="P154">
            <v>2386134</v>
          </cell>
          <cell r="R154">
            <v>-19643</v>
          </cell>
          <cell r="W154">
            <v>-201653</v>
          </cell>
          <cell r="Y154">
            <v>2774472</v>
          </cell>
          <cell r="Z154">
            <v>2070262</v>
          </cell>
          <cell r="AA154">
            <v>2386134</v>
          </cell>
          <cell r="AB154">
            <v>2386134</v>
          </cell>
          <cell r="AQ154">
            <v>3372</v>
          </cell>
          <cell r="AR154">
            <v>3372</v>
          </cell>
          <cell r="AS154">
            <v>3372</v>
          </cell>
          <cell r="AT154">
            <v>1684</v>
          </cell>
          <cell r="AU154">
            <v>0</v>
          </cell>
          <cell r="AV154">
            <v>0</v>
          </cell>
          <cell r="AW154">
            <v>0</v>
          </cell>
          <cell r="AX154">
            <v>0</v>
          </cell>
          <cell r="AY154">
            <v>0</v>
          </cell>
          <cell r="AZ154">
            <v>0</v>
          </cell>
          <cell r="BA154">
            <v>0</v>
          </cell>
          <cell r="CX154">
            <v>18332</v>
          </cell>
          <cell r="CY154">
            <v>18332</v>
          </cell>
          <cell r="CZ154">
            <v>18332</v>
          </cell>
          <cell r="DA154">
            <v>18332</v>
          </cell>
          <cell r="DB154">
            <v>18332</v>
          </cell>
          <cell r="DC154">
            <v>91661</v>
          </cell>
        </row>
        <row r="155">
          <cell r="G155">
            <v>0</v>
          </cell>
          <cell r="H155">
            <v>0</v>
          </cell>
          <cell r="I155">
            <v>0</v>
          </cell>
          <cell r="K155">
            <v>0</v>
          </cell>
          <cell r="M155">
            <v>-79</v>
          </cell>
          <cell r="O155">
            <v>0</v>
          </cell>
          <cell r="P155">
            <v>3326</v>
          </cell>
          <cell r="R155">
            <v>215</v>
          </cell>
          <cell r="W155">
            <v>0</v>
          </cell>
          <cell r="Y155">
            <v>4437</v>
          </cell>
          <cell r="Z155">
            <v>2538</v>
          </cell>
          <cell r="AA155">
            <v>3326</v>
          </cell>
          <cell r="AB155">
            <v>3326</v>
          </cell>
          <cell r="AQ155">
            <v>220</v>
          </cell>
          <cell r="AR155">
            <v>220</v>
          </cell>
          <cell r="AS155">
            <v>220</v>
          </cell>
          <cell r="AT155">
            <v>220</v>
          </cell>
          <cell r="AU155">
            <v>220</v>
          </cell>
          <cell r="AV155">
            <v>2085</v>
          </cell>
          <cell r="AW155">
            <v>0</v>
          </cell>
          <cell r="AX155">
            <v>0</v>
          </cell>
          <cell r="AY155">
            <v>0</v>
          </cell>
          <cell r="AZ155">
            <v>0</v>
          </cell>
          <cell r="BA155">
            <v>0</v>
          </cell>
          <cell r="CX155">
            <v>0</v>
          </cell>
          <cell r="CY155">
            <v>0</v>
          </cell>
          <cell r="CZ155">
            <v>0</v>
          </cell>
          <cell r="DA155">
            <v>0</v>
          </cell>
          <cell r="DB155">
            <v>0</v>
          </cell>
          <cell r="DC155">
            <v>0</v>
          </cell>
        </row>
        <row r="156">
          <cell r="G156">
            <v>0</v>
          </cell>
          <cell r="H156">
            <v>0</v>
          </cell>
          <cell r="I156">
            <v>0</v>
          </cell>
          <cell r="K156">
            <v>0</v>
          </cell>
          <cell r="M156">
            <v>-39</v>
          </cell>
          <cell r="O156">
            <v>0</v>
          </cell>
          <cell r="P156">
            <v>2055</v>
          </cell>
          <cell r="R156">
            <v>126</v>
          </cell>
          <cell r="W156">
            <v>0</v>
          </cell>
          <cell r="Y156">
            <v>2836</v>
          </cell>
          <cell r="Z156">
            <v>1483</v>
          </cell>
          <cell r="AA156">
            <v>2055</v>
          </cell>
          <cell r="AB156">
            <v>2055</v>
          </cell>
          <cell r="AQ156">
            <v>128</v>
          </cell>
          <cell r="AR156">
            <v>128</v>
          </cell>
          <cell r="AS156">
            <v>128</v>
          </cell>
          <cell r="AT156">
            <v>128</v>
          </cell>
          <cell r="AU156">
            <v>128</v>
          </cell>
          <cell r="AV156">
            <v>1326</v>
          </cell>
          <cell r="AW156">
            <v>0</v>
          </cell>
          <cell r="AX156">
            <v>0</v>
          </cell>
          <cell r="AY156">
            <v>0</v>
          </cell>
          <cell r="AZ156">
            <v>0</v>
          </cell>
          <cell r="BA156">
            <v>0</v>
          </cell>
          <cell r="CX156">
            <v>0</v>
          </cell>
          <cell r="CY156">
            <v>0</v>
          </cell>
          <cell r="CZ156">
            <v>0</v>
          </cell>
          <cell r="DA156">
            <v>0</v>
          </cell>
          <cell r="DB156">
            <v>0</v>
          </cell>
          <cell r="DC156">
            <v>0</v>
          </cell>
        </row>
        <row r="157">
          <cell r="G157">
            <v>0</v>
          </cell>
          <cell r="H157">
            <v>0</v>
          </cell>
          <cell r="I157">
            <v>0</v>
          </cell>
          <cell r="K157">
            <v>0</v>
          </cell>
          <cell r="M157">
            <v>-127</v>
          </cell>
          <cell r="O157">
            <v>0</v>
          </cell>
          <cell r="P157">
            <v>2424</v>
          </cell>
          <cell r="R157">
            <v>151</v>
          </cell>
          <cell r="W157">
            <v>0</v>
          </cell>
          <cell r="Y157">
            <v>3292</v>
          </cell>
          <cell r="Z157">
            <v>1793</v>
          </cell>
          <cell r="AA157">
            <v>2424</v>
          </cell>
          <cell r="AB157">
            <v>2424</v>
          </cell>
          <cell r="AQ157">
            <v>159</v>
          </cell>
          <cell r="AR157">
            <v>159</v>
          </cell>
          <cell r="AS157">
            <v>159</v>
          </cell>
          <cell r="AT157">
            <v>159</v>
          </cell>
          <cell r="AU157">
            <v>159</v>
          </cell>
          <cell r="AV157">
            <v>1597</v>
          </cell>
          <cell r="AW157">
            <v>0</v>
          </cell>
          <cell r="AX157">
            <v>0</v>
          </cell>
          <cell r="AY157">
            <v>0</v>
          </cell>
          <cell r="AZ157">
            <v>0</v>
          </cell>
          <cell r="BA157">
            <v>0</v>
          </cell>
          <cell r="CX157">
            <v>0</v>
          </cell>
          <cell r="CY157">
            <v>0</v>
          </cell>
          <cell r="CZ157">
            <v>0</v>
          </cell>
          <cell r="DA157">
            <v>0</v>
          </cell>
          <cell r="DB157">
            <v>0</v>
          </cell>
          <cell r="DC157">
            <v>0</v>
          </cell>
        </row>
        <row r="158">
          <cell r="G158">
            <v>0</v>
          </cell>
          <cell r="H158">
            <v>0</v>
          </cell>
          <cell r="I158">
            <v>0</v>
          </cell>
          <cell r="K158">
            <v>0</v>
          </cell>
          <cell r="M158">
            <v>-35</v>
          </cell>
          <cell r="O158">
            <v>0</v>
          </cell>
          <cell r="P158">
            <v>2548</v>
          </cell>
          <cell r="R158">
            <v>156</v>
          </cell>
          <cell r="W158">
            <v>0</v>
          </cell>
          <cell r="Y158">
            <v>3421</v>
          </cell>
          <cell r="Z158">
            <v>1919</v>
          </cell>
          <cell r="AA158">
            <v>2548</v>
          </cell>
          <cell r="AB158">
            <v>2548</v>
          </cell>
          <cell r="AQ158">
            <v>158</v>
          </cell>
          <cell r="AR158">
            <v>158</v>
          </cell>
          <cell r="AS158">
            <v>158</v>
          </cell>
          <cell r="AT158">
            <v>158</v>
          </cell>
          <cell r="AU158">
            <v>158</v>
          </cell>
          <cell r="AV158">
            <v>1635</v>
          </cell>
          <cell r="AW158">
            <v>0</v>
          </cell>
          <cell r="AX158">
            <v>0</v>
          </cell>
          <cell r="AY158">
            <v>0</v>
          </cell>
          <cell r="AZ158">
            <v>0</v>
          </cell>
          <cell r="BA158">
            <v>0</v>
          </cell>
          <cell r="CX158">
            <v>0</v>
          </cell>
          <cell r="CY158">
            <v>0</v>
          </cell>
          <cell r="CZ158">
            <v>0</v>
          </cell>
          <cell r="DA158">
            <v>0</v>
          </cell>
          <cell r="DB158">
            <v>0</v>
          </cell>
          <cell r="DC158">
            <v>0</v>
          </cell>
        </row>
        <row r="159">
          <cell r="G159">
            <v>0</v>
          </cell>
          <cell r="H159">
            <v>0</v>
          </cell>
          <cell r="I159">
            <v>0</v>
          </cell>
          <cell r="K159">
            <v>0</v>
          </cell>
          <cell r="M159">
            <v>-105</v>
          </cell>
          <cell r="O159">
            <v>0</v>
          </cell>
          <cell r="P159">
            <v>10309</v>
          </cell>
          <cell r="R159">
            <v>678</v>
          </cell>
          <cell r="W159">
            <v>0</v>
          </cell>
          <cell r="Y159">
            <v>12741</v>
          </cell>
          <cell r="Z159">
            <v>8469</v>
          </cell>
          <cell r="AA159">
            <v>10309</v>
          </cell>
          <cell r="AB159">
            <v>10309</v>
          </cell>
          <cell r="AQ159">
            <v>685</v>
          </cell>
          <cell r="AR159">
            <v>685</v>
          </cell>
          <cell r="AS159">
            <v>685</v>
          </cell>
          <cell r="AT159">
            <v>685</v>
          </cell>
          <cell r="AU159">
            <v>685</v>
          </cell>
          <cell r="AV159">
            <v>6304</v>
          </cell>
          <cell r="AW159">
            <v>0</v>
          </cell>
          <cell r="AX159">
            <v>0</v>
          </cell>
          <cell r="AY159">
            <v>0</v>
          </cell>
          <cell r="AZ159">
            <v>0</v>
          </cell>
          <cell r="BA159">
            <v>0</v>
          </cell>
          <cell r="CX159">
            <v>0</v>
          </cell>
          <cell r="CY159">
            <v>0</v>
          </cell>
          <cell r="CZ159">
            <v>0</v>
          </cell>
          <cell r="DA159">
            <v>0</v>
          </cell>
          <cell r="DB159">
            <v>0</v>
          </cell>
          <cell r="DC159">
            <v>0</v>
          </cell>
        </row>
        <row r="160">
          <cell r="G160">
            <v>604475</v>
          </cell>
          <cell r="H160">
            <v>9464</v>
          </cell>
          <cell r="I160">
            <v>21408</v>
          </cell>
          <cell r="K160">
            <v>0</v>
          </cell>
          <cell r="M160">
            <v>-4374</v>
          </cell>
          <cell r="O160">
            <v>-25172</v>
          </cell>
          <cell r="P160">
            <v>548522</v>
          </cell>
          <cell r="R160">
            <v>-13554</v>
          </cell>
          <cell r="W160">
            <v>-48135</v>
          </cell>
          <cell r="Y160">
            <v>625042</v>
          </cell>
          <cell r="Z160">
            <v>485250</v>
          </cell>
          <cell r="AA160">
            <v>548522</v>
          </cell>
          <cell r="AB160">
            <v>548522</v>
          </cell>
          <cell r="AQ160">
            <v>0</v>
          </cell>
          <cell r="AR160">
            <v>0</v>
          </cell>
          <cell r="AS160">
            <v>0</v>
          </cell>
          <cell r="AT160">
            <v>0</v>
          </cell>
          <cell r="AU160">
            <v>0</v>
          </cell>
          <cell r="AV160">
            <v>0</v>
          </cell>
          <cell r="AW160">
            <v>7071</v>
          </cell>
          <cell r="AX160">
            <v>7071</v>
          </cell>
          <cell r="AY160">
            <v>7071</v>
          </cell>
          <cell r="AZ160">
            <v>7071</v>
          </cell>
          <cell r="BA160">
            <v>7071</v>
          </cell>
          <cell r="CX160">
            <v>5943</v>
          </cell>
          <cell r="CY160">
            <v>5943</v>
          </cell>
          <cell r="CZ160">
            <v>5943</v>
          </cell>
          <cell r="DA160">
            <v>5943</v>
          </cell>
          <cell r="DB160">
            <v>5943</v>
          </cell>
          <cell r="DC160">
            <v>12477</v>
          </cell>
        </row>
        <row r="161">
          <cell r="G161">
            <v>204583</v>
          </cell>
          <cell r="H161">
            <v>9845</v>
          </cell>
          <cell r="I161">
            <v>7631</v>
          </cell>
          <cell r="K161">
            <v>0</v>
          </cell>
          <cell r="M161">
            <v>-2758</v>
          </cell>
          <cell r="O161">
            <v>-139</v>
          </cell>
          <cell r="P161">
            <v>246622</v>
          </cell>
          <cell r="R161">
            <v>-27</v>
          </cell>
          <cell r="W161">
            <v>-24776</v>
          </cell>
          <cell r="Y161">
            <v>299162</v>
          </cell>
          <cell r="Z161">
            <v>204650</v>
          </cell>
          <cell r="AA161">
            <v>246622</v>
          </cell>
          <cell r="AB161">
            <v>246622</v>
          </cell>
          <cell r="AQ161">
            <v>2543</v>
          </cell>
          <cell r="AR161">
            <v>2543</v>
          </cell>
          <cell r="AS161">
            <v>2543</v>
          </cell>
          <cell r="AT161">
            <v>2543</v>
          </cell>
          <cell r="AU161">
            <v>2543</v>
          </cell>
          <cell r="AV161">
            <v>12202</v>
          </cell>
          <cell r="AW161">
            <v>0</v>
          </cell>
          <cell r="AX161">
            <v>0</v>
          </cell>
          <cell r="AY161">
            <v>0</v>
          </cell>
          <cell r="AZ161">
            <v>0</v>
          </cell>
          <cell r="BA161">
            <v>0</v>
          </cell>
          <cell r="CX161">
            <v>2315</v>
          </cell>
          <cell r="CY161">
            <v>2315</v>
          </cell>
          <cell r="CZ161">
            <v>2315</v>
          </cell>
          <cell r="DA161">
            <v>2315</v>
          </cell>
          <cell r="DB161">
            <v>2315</v>
          </cell>
          <cell r="DC161">
            <v>10886</v>
          </cell>
        </row>
        <row r="162">
          <cell r="G162">
            <v>0</v>
          </cell>
          <cell r="H162">
            <v>0</v>
          </cell>
          <cell r="I162">
            <v>0</v>
          </cell>
          <cell r="K162">
            <v>0</v>
          </cell>
          <cell r="M162">
            <v>0</v>
          </cell>
          <cell r="O162">
            <v>0</v>
          </cell>
          <cell r="P162">
            <v>0</v>
          </cell>
          <cell r="R162">
            <v>0</v>
          </cell>
          <cell r="W162">
            <v>0</v>
          </cell>
          <cell r="Y162">
            <v>0</v>
          </cell>
          <cell r="Z162">
            <v>0</v>
          </cell>
          <cell r="AA162">
            <v>0</v>
          </cell>
          <cell r="AB162">
            <v>0</v>
          </cell>
          <cell r="AQ162">
            <v>0</v>
          </cell>
          <cell r="AR162">
            <v>0</v>
          </cell>
          <cell r="AS162">
            <v>0</v>
          </cell>
          <cell r="AT162">
            <v>0</v>
          </cell>
          <cell r="AU162">
            <v>0</v>
          </cell>
          <cell r="AV162">
            <v>0</v>
          </cell>
          <cell r="AW162">
            <v>0</v>
          </cell>
          <cell r="AX162">
            <v>0</v>
          </cell>
          <cell r="AY162">
            <v>0</v>
          </cell>
          <cell r="AZ162">
            <v>0</v>
          </cell>
          <cell r="BA162">
            <v>0</v>
          </cell>
          <cell r="CX162">
            <v>0</v>
          </cell>
          <cell r="CY162">
            <v>0</v>
          </cell>
          <cell r="CZ162">
            <v>0</v>
          </cell>
          <cell r="DA162">
            <v>0</v>
          </cell>
          <cell r="DB162">
            <v>0</v>
          </cell>
          <cell r="DC162">
            <v>0</v>
          </cell>
        </row>
        <row r="163">
          <cell r="G163">
            <v>3155126</v>
          </cell>
          <cell r="H163">
            <v>86326</v>
          </cell>
          <cell r="I163">
            <v>113591</v>
          </cell>
          <cell r="K163">
            <v>-146769</v>
          </cell>
          <cell r="M163">
            <v>-24744</v>
          </cell>
          <cell r="O163">
            <v>-101375</v>
          </cell>
          <cell r="P163">
            <v>2882933</v>
          </cell>
          <cell r="R163">
            <v>-62030</v>
          </cell>
          <cell r="W163">
            <v>-275044</v>
          </cell>
          <cell r="Y163">
            <v>3334839</v>
          </cell>
          <cell r="Z163">
            <v>2513478</v>
          </cell>
          <cell r="AA163">
            <v>2882933</v>
          </cell>
          <cell r="AB163">
            <v>2882933</v>
          </cell>
          <cell r="AQ163">
            <v>0</v>
          </cell>
          <cell r="AR163">
            <v>0</v>
          </cell>
          <cell r="AS163">
            <v>0</v>
          </cell>
          <cell r="AT163">
            <v>0</v>
          </cell>
          <cell r="AU163">
            <v>0</v>
          </cell>
          <cell r="AV163">
            <v>0</v>
          </cell>
          <cell r="AW163">
            <v>24595</v>
          </cell>
          <cell r="AX163">
            <v>24595</v>
          </cell>
          <cell r="AY163">
            <v>24595</v>
          </cell>
          <cell r="AZ163">
            <v>24595</v>
          </cell>
          <cell r="BA163">
            <v>24595</v>
          </cell>
          <cell r="CX163">
            <v>34380</v>
          </cell>
          <cell r="CY163">
            <v>34380</v>
          </cell>
          <cell r="CZ163">
            <v>34380</v>
          </cell>
          <cell r="DA163">
            <v>34380</v>
          </cell>
          <cell r="DB163">
            <v>34380</v>
          </cell>
          <cell r="DC163">
            <v>68764</v>
          </cell>
        </row>
        <row r="164">
          <cell r="G164">
            <v>2762289</v>
          </cell>
          <cell r="H164">
            <v>98242</v>
          </cell>
          <cell r="I164">
            <v>101760</v>
          </cell>
          <cell r="K164">
            <v>0</v>
          </cell>
          <cell r="M164">
            <v>-37348</v>
          </cell>
          <cell r="O164">
            <v>-4182</v>
          </cell>
          <cell r="P164">
            <v>3359680</v>
          </cell>
          <cell r="R164">
            <v>7338</v>
          </cell>
          <cell r="W164">
            <v>-315690</v>
          </cell>
          <cell r="Y164">
            <v>4057655</v>
          </cell>
          <cell r="Z164">
            <v>2803662</v>
          </cell>
          <cell r="AA164">
            <v>3359680</v>
          </cell>
          <cell r="AB164">
            <v>3359680</v>
          </cell>
          <cell r="AQ164">
            <v>40268</v>
          </cell>
          <cell r="AR164">
            <v>40268</v>
          </cell>
          <cell r="AS164">
            <v>40268</v>
          </cell>
          <cell r="AT164">
            <v>40268</v>
          </cell>
          <cell r="AU164">
            <v>40268</v>
          </cell>
          <cell r="AV164">
            <v>197311</v>
          </cell>
          <cell r="AW164">
            <v>0</v>
          </cell>
          <cell r="AX164">
            <v>0</v>
          </cell>
          <cell r="AY164">
            <v>0</v>
          </cell>
          <cell r="AZ164">
            <v>0</v>
          </cell>
          <cell r="BA164">
            <v>0</v>
          </cell>
          <cell r="CX164">
            <v>29504</v>
          </cell>
          <cell r="CY164">
            <v>29504</v>
          </cell>
          <cell r="CZ164">
            <v>29504</v>
          </cell>
          <cell r="DA164">
            <v>29504</v>
          </cell>
          <cell r="DB164">
            <v>29504</v>
          </cell>
          <cell r="DC164">
            <v>138666</v>
          </cell>
        </row>
        <row r="165">
          <cell r="G165">
            <v>297633</v>
          </cell>
          <cell r="H165">
            <v>4485</v>
          </cell>
          <cell r="I165">
            <v>10503</v>
          </cell>
          <cell r="K165">
            <v>86168</v>
          </cell>
          <cell r="M165">
            <v>-2861</v>
          </cell>
          <cell r="O165">
            <v>-14188</v>
          </cell>
          <cell r="P165">
            <v>338275</v>
          </cell>
          <cell r="R165">
            <v>-8549</v>
          </cell>
          <cell r="W165">
            <v>-23735</v>
          </cell>
          <cell r="Y165">
            <v>389957</v>
          </cell>
          <cell r="Z165">
            <v>296053</v>
          </cell>
          <cell r="AA165">
            <v>338275</v>
          </cell>
          <cell r="AB165">
            <v>338275</v>
          </cell>
          <cell r="AQ165">
            <v>0</v>
          </cell>
          <cell r="AR165">
            <v>0</v>
          </cell>
          <cell r="AS165">
            <v>0</v>
          </cell>
          <cell r="AT165">
            <v>0</v>
          </cell>
          <cell r="AU165">
            <v>0</v>
          </cell>
          <cell r="AV165">
            <v>0</v>
          </cell>
          <cell r="AW165">
            <v>5237</v>
          </cell>
          <cell r="AX165">
            <v>5237</v>
          </cell>
          <cell r="AY165">
            <v>5237</v>
          </cell>
          <cell r="AZ165">
            <v>5237</v>
          </cell>
          <cell r="BA165">
            <v>5237</v>
          </cell>
          <cell r="CX165">
            <v>2967</v>
          </cell>
          <cell r="CY165">
            <v>2967</v>
          </cell>
          <cell r="CZ165">
            <v>2967</v>
          </cell>
          <cell r="DA165">
            <v>2967</v>
          </cell>
          <cell r="DB165">
            <v>2967</v>
          </cell>
          <cell r="DC165">
            <v>5933</v>
          </cell>
        </row>
        <row r="166">
          <cell r="G166">
            <v>644910</v>
          </cell>
          <cell r="H166">
            <v>19071</v>
          </cell>
          <cell r="I166">
            <v>23327</v>
          </cell>
          <cell r="K166">
            <v>0</v>
          </cell>
          <cell r="M166">
            <v>-4981</v>
          </cell>
          <cell r="O166">
            <v>-17435</v>
          </cell>
          <cell r="P166">
            <v>576922</v>
          </cell>
          <cell r="R166">
            <v>-16868</v>
          </cell>
          <cell r="W166">
            <v>-60207</v>
          </cell>
          <cell r="Y166">
            <v>670880</v>
          </cell>
          <cell r="Z166">
            <v>500443</v>
          </cell>
          <cell r="AA166">
            <v>576922</v>
          </cell>
          <cell r="AB166">
            <v>576922</v>
          </cell>
          <cell r="AQ166">
            <v>0</v>
          </cell>
          <cell r="AR166">
            <v>0</v>
          </cell>
          <cell r="AS166">
            <v>0</v>
          </cell>
          <cell r="AT166">
            <v>0</v>
          </cell>
          <cell r="AU166">
            <v>0</v>
          </cell>
          <cell r="AV166">
            <v>0</v>
          </cell>
          <cell r="AW166">
            <v>9562</v>
          </cell>
          <cell r="AX166">
            <v>9562</v>
          </cell>
          <cell r="AY166">
            <v>9562</v>
          </cell>
          <cell r="AZ166">
            <v>9562</v>
          </cell>
          <cell r="BA166">
            <v>9562</v>
          </cell>
          <cell r="CX166">
            <v>6765</v>
          </cell>
          <cell r="CY166">
            <v>6765</v>
          </cell>
          <cell r="CZ166">
            <v>6765</v>
          </cell>
          <cell r="DA166">
            <v>6765</v>
          </cell>
          <cell r="DB166">
            <v>6765</v>
          </cell>
          <cell r="DC166">
            <v>19617</v>
          </cell>
        </row>
        <row r="167">
          <cell r="G167">
            <v>0</v>
          </cell>
          <cell r="H167">
            <v>0</v>
          </cell>
          <cell r="I167">
            <v>0</v>
          </cell>
          <cell r="K167">
            <v>0</v>
          </cell>
          <cell r="M167">
            <v>0</v>
          </cell>
          <cell r="O167">
            <v>0</v>
          </cell>
          <cell r="P167">
            <v>0</v>
          </cell>
          <cell r="R167">
            <v>0</v>
          </cell>
          <cell r="W167">
            <v>0</v>
          </cell>
          <cell r="Y167">
            <v>0</v>
          </cell>
          <cell r="Z167">
            <v>0</v>
          </cell>
          <cell r="AA167">
            <v>0</v>
          </cell>
          <cell r="AB167">
            <v>0</v>
          </cell>
          <cell r="AQ167">
            <v>0</v>
          </cell>
          <cell r="AR167">
            <v>0</v>
          </cell>
          <cell r="AS167">
            <v>0</v>
          </cell>
          <cell r="AT167">
            <v>0</v>
          </cell>
          <cell r="AU167">
            <v>0</v>
          </cell>
          <cell r="AV167">
            <v>0</v>
          </cell>
          <cell r="AW167">
            <v>0</v>
          </cell>
          <cell r="AX167">
            <v>0</v>
          </cell>
          <cell r="AY167">
            <v>0</v>
          </cell>
          <cell r="AZ167">
            <v>0</v>
          </cell>
          <cell r="BA167">
            <v>0</v>
          </cell>
          <cell r="CX167">
            <v>0</v>
          </cell>
          <cell r="CY167">
            <v>0</v>
          </cell>
          <cell r="CZ167">
            <v>0</v>
          </cell>
          <cell r="DA167">
            <v>0</v>
          </cell>
          <cell r="DB167">
            <v>0</v>
          </cell>
          <cell r="DC167">
            <v>0</v>
          </cell>
        </row>
        <row r="168">
          <cell r="G168">
            <v>0</v>
          </cell>
          <cell r="H168">
            <v>0</v>
          </cell>
          <cell r="I168">
            <v>0</v>
          </cell>
          <cell r="K168">
            <v>0</v>
          </cell>
          <cell r="M168">
            <v>0</v>
          </cell>
          <cell r="O168">
            <v>0</v>
          </cell>
          <cell r="P168">
            <v>0</v>
          </cell>
          <cell r="R168">
            <v>0</v>
          </cell>
          <cell r="W168">
            <v>0</v>
          </cell>
          <cell r="Y168">
            <v>0</v>
          </cell>
          <cell r="Z168">
            <v>0</v>
          </cell>
          <cell r="AA168">
            <v>0</v>
          </cell>
          <cell r="AB168">
            <v>0</v>
          </cell>
          <cell r="AQ168">
            <v>0</v>
          </cell>
          <cell r="AR168">
            <v>0</v>
          </cell>
          <cell r="AS168">
            <v>0</v>
          </cell>
          <cell r="AT168">
            <v>0</v>
          </cell>
          <cell r="AU168">
            <v>0</v>
          </cell>
          <cell r="AV168">
            <v>0</v>
          </cell>
          <cell r="AW168">
            <v>0</v>
          </cell>
          <cell r="AX168">
            <v>0</v>
          </cell>
          <cell r="AY168">
            <v>0</v>
          </cell>
          <cell r="AZ168">
            <v>0</v>
          </cell>
          <cell r="BA168">
            <v>0</v>
          </cell>
          <cell r="CX168">
            <v>0</v>
          </cell>
          <cell r="CY168">
            <v>0</v>
          </cell>
          <cell r="CZ168">
            <v>0</v>
          </cell>
          <cell r="DA168">
            <v>0</v>
          </cell>
          <cell r="DB168">
            <v>0</v>
          </cell>
          <cell r="DC168">
            <v>0</v>
          </cell>
        </row>
        <row r="169">
          <cell r="G169">
            <v>0</v>
          </cell>
          <cell r="H169">
            <v>0</v>
          </cell>
          <cell r="I169">
            <v>0</v>
          </cell>
          <cell r="K169">
            <v>0</v>
          </cell>
          <cell r="M169">
            <v>0</v>
          </cell>
          <cell r="O169">
            <v>0</v>
          </cell>
          <cell r="P169">
            <v>0</v>
          </cell>
          <cell r="R169">
            <v>0</v>
          </cell>
          <cell r="W169">
            <v>0</v>
          </cell>
          <cell r="Y169">
            <v>0</v>
          </cell>
          <cell r="Z169">
            <v>0</v>
          </cell>
          <cell r="AA169">
            <v>0</v>
          </cell>
          <cell r="AB169">
            <v>0</v>
          </cell>
          <cell r="AQ169">
            <v>0</v>
          </cell>
          <cell r="AR169">
            <v>0</v>
          </cell>
          <cell r="AS169">
            <v>0</v>
          </cell>
          <cell r="AT169">
            <v>0</v>
          </cell>
          <cell r="AU169">
            <v>0</v>
          </cell>
          <cell r="AV169">
            <v>0</v>
          </cell>
          <cell r="AW169">
            <v>0</v>
          </cell>
          <cell r="AX169">
            <v>0</v>
          </cell>
          <cell r="AY169">
            <v>0</v>
          </cell>
          <cell r="AZ169">
            <v>0</v>
          </cell>
          <cell r="BA169">
            <v>0</v>
          </cell>
          <cell r="CX169">
            <v>0</v>
          </cell>
          <cell r="CY169">
            <v>0</v>
          </cell>
          <cell r="CZ169">
            <v>0</v>
          </cell>
          <cell r="DA169">
            <v>0</v>
          </cell>
          <cell r="DB169">
            <v>0</v>
          </cell>
          <cell r="DC169">
            <v>0</v>
          </cell>
        </row>
        <row r="170">
          <cell r="G170">
            <v>1886744</v>
          </cell>
          <cell r="H170">
            <v>47064</v>
          </cell>
          <cell r="I170">
            <v>67872</v>
          </cell>
          <cell r="K170">
            <v>0</v>
          </cell>
          <cell r="M170">
            <v>-13786</v>
          </cell>
          <cell r="O170">
            <v>-54596</v>
          </cell>
          <cell r="P170">
            <v>1516755</v>
          </cell>
          <cell r="R170">
            <v>-63561</v>
          </cell>
          <cell r="W170">
            <v>-182634</v>
          </cell>
          <cell r="Y170">
            <v>1769435</v>
          </cell>
          <cell r="Z170">
            <v>1312998</v>
          </cell>
          <cell r="AA170">
            <v>1516755</v>
          </cell>
          <cell r="AB170">
            <v>1516755</v>
          </cell>
          <cell r="AQ170">
            <v>0</v>
          </cell>
          <cell r="AR170">
            <v>0</v>
          </cell>
          <cell r="AS170">
            <v>0</v>
          </cell>
          <cell r="AT170">
            <v>0</v>
          </cell>
          <cell r="AU170">
            <v>0</v>
          </cell>
          <cell r="AV170">
            <v>0</v>
          </cell>
          <cell r="AW170">
            <v>43847</v>
          </cell>
          <cell r="AX170">
            <v>43847</v>
          </cell>
          <cell r="AY170">
            <v>43847</v>
          </cell>
          <cell r="AZ170">
            <v>43847</v>
          </cell>
          <cell r="BA170">
            <v>43847</v>
          </cell>
          <cell r="CX170">
            <v>18263</v>
          </cell>
          <cell r="CY170">
            <v>18263</v>
          </cell>
          <cell r="CZ170">
            <v>18263</v>
          </cell>
          <cell r="DA170">
            <v>18263</v>
          </cell>
          <cell r="DB170">
            <v>18263</v>
          </cell>
          <cell r="DC170">
            <v>73056</v>
          </cell>
        </row>
        <row r="171">
          <cell r="G171">
            <v>0</v>
          </cell>
          <cell r="H171">
            <v>0</v>
          </cell>
          <cell r="I171">
            <v>0</v>
          </cell>
          <cell r="K171">
            <v>0</v>
          </cell>
          <cell r="M171">
            <v>-53</v>
          </cell>
          <cell r="O171">
            <v>0</v>
          </cell>
          <cell r="P171">
            <v>3131</v>
          </cell>
          <cell r="R171">
            <v>213</v>
          </cell>
          <cell r="W171">
            <v>0</v>
          </cell>
          <cell r="Y171">
            <v>4015</v>
          </cell>
          <cell r="Z171">
            <v>2436</v>
          </cell>
          <cell r="AA171">
            <v>3131</v>
          </cell>
          <cell r="AB171">
            <v>3131</v>
          </cell>
          <cell r="AQ171">
            <v>217</v>
          </cell>
          <cell r="AR171">
            <v>217</v>
          </cell>
          <cell r="AS171">
            <v>217</v>
          </cell>
          <cell r="AT171">
            <v>217</v>
          </cell>
          <cell r="AU171">
            <v>217</v>
          </cell>
          <cell r="AV171">
            <v>1882</v>
          </cell>
          <cell r="AW171">
            <v>0</v>
          </cell>
          <cell r="AX171">
            <v>0</v>
          </cell>
          <cell r="AY171">
            <v>0</v>
          </cell>
          <cell r="AZ171">
            <v>0</v>
          </cell>
          <cell r="BA171">
            <v>0</v>
          </cell>
          <cell r="CX171">
            <v>0</v>
          </cell>
          <cell r="CY171">
            <v>0</v>
          </cell>
          <cell r="CZ171">
            <v>0</v>
          </cell>
          <cell r="DA171">
            <v>0</v>
          </cell>
          <cell r="DB171">
            <v>0</v>
          </cell>
          <cell r="DC171">
            <v>0</v>
          </cell>
        </row>
        <row r="172">
          <cell r="G172">
            <v>0</v>
          </cell>
          <cell r="H172">
            <v>0</v>
          </cell>
          <cell r="I172">
            <v>0</v>
          </cell>
          <cell r="K172">
            <v>0</v>
          </cell>
          <cell r="M172">
            <v>-54</v>
          </cell>
          <cell r="O172">
            <v>0</v>
          </cell>
          <cell r="P172">
            <v>1328</v>
          </cell>
          <cell r="R172">
            <v>83</v>
          </cell>
          <cell r="W172">
            <v>0</v>
          </cell>
          <cell r="Y172">
            <v>1886</v>
          </cell>
          <cell r="Z172">
            <v>953</v>
          </cell>
          <cell r="AA172">
            <v>1328</v>
          </cell>
          <cell r="AB172">
            <v>1328</v>
          </cell>
          <cell r="AQ172">
            <v>86</v>
          </cell>
          <cell r="AR172">
            <v>86</v>
          </cell>
          <cell r="AS172">
            <v>86</v>
          </cell>
          <cell r="AT172">
            <v>86</v>
          </cell>
          <cell r="AU172">
            <v>86</v>
          </cell>
          <cell r="AV172">
            <v>866</v>
          </cell>
          <cell r="AW172">
            <v>0</v>
          </cell>
          <cell r="AX172">
            <v>0</v>
          </cell>
          <cell r="AY172">
            <v>0</v>
          </cell>
          <cell r="AZ172">
            <v>0</v>
          </cell>
          <cell r="BA172">
            <v>0</v>
          </cell>
          <cell r="CX172">
            <v>0</v>
          </cell>
          <cell r="CY172">
            <v>0</v>
          </cell>
          <cell r="CZ172">
            <v>0</v>
          </cell>
          <cell r="DA172">
            <v>0</v>
          </cell>
          <cell r="DB172">
            <v>0</v>
          </cell>
          <cell r="DC172">
            <v>0</v>
          </cell>
        </row>
        <row r="173">
          <cell r="G173">
            <v>0</v>
          </cell>
          <cell r="H173">
            <v>0</v>
          </cell>
          <cell r="I173">
            <v>0</v>
          </cell>
          <cell r="K173">
            <v>0</v>
          </cell>
          <cell r="M173">
            <v>7</v>
          </cell>
          <cell r="O173">
            <v>0</v>
          </cell>
          <cell r="P173">
            <v>1233</v>
          </cell>
          <cell r="R173">
            <v>78</v>
          </cell>
          <cell r="W173">
            <v>0</v>
          </cell>
          <cell r="Y173">
            <v>1757</v>
          </cell>
          <cell r="Z173">
            <v>889</v>
          </cell>
          <cell r="AA173">
            <v>1233</v>
          </cell>
          <cell r="AB173">
            <v>1233</v>
          </cell>
          <cell r="AQ173">
            <v>77</v>
          </cell>
          <cell r="AR173">
            <v>77</v>
          </cell>
          <cell r="AS173">
            <v>77</v>
          </cell>
          <cell r="AT173">
            <v>77</v>
          </cell>
          <cell r="AU173">
            <v>77</v>
          </cell>
          <cell r="AV173">
            <v>764</v>
          </cell>
          <cell r="AW173">
            <v>0</v>
          </cell>
          <cell r="AX173">
            <v>0</v>
          </cell>
          <cell r="AY173">
            <v>0</v>
          </cell>
          <cell r="AZ173">
            <v>0</v>
          </cell>
          <cell r="BA173">
            <v>0</v>
          </cell>
          <cell r="CX173">
            <v>0</v>
          </cell>
          <cell r="CY173">
            <v>0</v>
          </cell>
          <cell r="CZ173">
            <v>0</v>
          </cell>
          <cell r="DA173">
            <v>0</v>
          </cell>
          <cell r="DB173">
            <v>0</v>
          </cell>
          <cell r="DC173">
            <v>0</v>
          </cell>
        </row>
        <row r="174">
          <cell r="G174">
            <v>238026</v>
          </cell>
          <cell r="H174">
            <v>4137</v>
          </cell>
          <cell r="I174">
            <v>8475</v>
          </cell>
          <cell r="K174">
            <v>0</v>
          </cell>
          <cell r="M174">
            <v>-1746</v>
          </cell>
          <cell r="O174">
            <v>-8207</v>
          </cell>
          <cell r="P174">
            <v>214610</v>
          </cell>
          <cell r="R174">
            <v>-5968</v>
          </cell>
          <cell r="W174">
            <v>-20306</v>
          </cell>
          <cell r="Y174">
            <v>246441</v>
          </cell>
          <cell r="Z174">
            <v>188489</v>
          </cell>
          <cell r="AA174">
            <v>214610</v>
          </cell>
          <cell r="AB174">
            <v>214610</v>
          </cell>
          <cell r="AQ174">
            <v>0</v>
          </cell>
          <cell r="AR174">
            <v>0</v>
          </cell>
          <cell r="AS174">
            <v>0</v>
          </cell>
          <cell r="AT174">
            <v>0</v>
          </cell>
          <cell r="AU174">
            <v>0</v>
          </cell>
          <cell r="AV174">
            <v>0</v>
          </cell>
          <cell r="AW174">
            <v>3301</v>
          </cell>
          <cell r="AX174">
            <v>3301</v>
          </cell>
          <cell r="AY174">
            <v>3301</v>
          </cell>
          <cell r="AZ174">
            <v>3301</v>
          </cell>
          <cell r="BA174">
            <v>3301</v>
          </cell>
          <cell r="CX174">
            <v>2446</v>
          </cell>
          <cell r="CY174">
            <v>2446</v>
          </cell>
          <cell r="CZ174">
            <v>2446</v>
          </cell>
          <cell r="DA174">
            <v>2446</v>
          </cell>
          <cell r="DB174">
            <v>2446</v>
          </cell>
          <cell r="DC174">
            <v>5630</v>
          </cell>
        </row>
        <row r="175">
          <cell r="G175">
            <v>0</v>
          </cell>
          <cell r="H175">
            <v>0</v>
          </cell>
          <cell r="I175">
            <v>0</v>
          </cell>
          <cell r="K175">
            <v>0</v>
          </cell>
          <cell r="M175">
            <v>-61</v>
          </cell>
          <cell r="O175">
            <v>0</v>
          </cell>
          <cell r="P175">
            <v>2075</v>
          </cell>
          <cell r="R175">
            <v>135</v>
          </cell>
          <cell r="W175">
            <v>0</v>
          </cell>
          <cell r="Y175">
            <v>2751</v>
          </cell>
          <cell r="Z175">
            <v>1576</v>
          </cell>
          <cell r="AA175">
            <v>2075</v>
          </cell>
          <cell r="AB175">
            <v>2075</v>
          </cell>
          <cell r="AQ175">
            <v>139</v>
          </cell>
          <cell r="AR175">
            <v>139</v>
          </cell>
          <cell r="AS175">
            <v>139</v>
          </cell>
          <cell r="AT175">
            <v>139</v>
          </cell>
          <cell r="AU175">
            <v>139</v>
          </cell>
          <cell r="AV175">
            <v>1302</v>
          </cell>
          <cell r="AW175">
            <v>0</v>
          </cell>
          <cell r="AX175">
            <v>0</v>
          </cell>
          <cell r="AY175">
            <v>0</v>
          </cell>
          <cell r="AZ175">
            <v>0</v>
          </cell>
          <cell r="BA175">
            <v>0</v>
          </cell>
          <cell r="CX175">
            <v>0</v>
          </cell>
          <cell r="CY175">
            <v>0</v>
          </cell>
          <cell r="CZ175">
            <v>0</v>
          </cell>
          <cell r="DA175">
            <v>0</v>
          </cell>
          <cell r="DB175">
            <v>0</v>
          </cell>
          <cell r="DC175">
            <v>0</v>
          </cell>
        </row>
        <row r="176">
          <cell r="G176">
            <v>1573796</v>
          </cell>
          <cell r="H176">
            <v>27854</v>
          </cell>
          <cell r="I176">
            <v>55708</v>
          </cell>
          <cell r="K176">
            <v>0</v>
          </cell>
          <cell r="M176">
            <v>-10695</v>
          </cell>
          <cell r="O176">
            <v>-73655</v>
          </cell>
          <cell r="P176">
            <v>1448281</v>
          </cell>
          <cell r="R176">
            <v>-35811</v>
          </cell>
          <cell r="W176">
            <v>-119020</v>
          </cell>
          <cell r="Y176">
            <v>1643176</v>
          </cell>
          <cell r="Z176">
            <v>1286473</v>
          </cell>
          <cell r="AA176">
            <v>1448281</v>
          </cell>
          <cell r="AB176">
            <v>1448281</v>
          </cell>
          <cell r="AQ176">
            <v>0</v>
          </cell>
          <cell r="AR176">
            <v>0</v>
          </cell>
          <cell r="AS176">
            <v>0</v>
          </cell>
          <cell r="AT176">
            <v>0</v>
          </cell>
          <cell r="AU176">
            <v>0</v>
          </cell>
          <cell r="AV176">
            <v>0</v>
          </cell>
          <cell r="AW176">
            <v>17323</v>
          </cell>
          <cell r="AX176">
            <v>17323</v>
          </cell>
          <cell r="AY176">
            <v>17323</v>
          </cell>
          <cell r="AZ176">
            <v>17323</v>
          </cell>
          <cell r="BA176">
            <v>17323</v>
          </cell>
          <cell r="CX176">
            <v>17003</v>
          </cell>
          <cell r="CY176">
            <v>17003</v>
          </cell>
          <cell r="CZ176">
            <v>17003</v>
          </cell>
          <cell r="DA176">
            <v>17003</v>
          </cell>
          <cell r="DB176">
            <v>17003</v>
          </cell>
          <cell r="DC176">
            <v>17002</v>
          </cell>
        </row>
        <row r="177">
          <cell r="G177">
            <v>1192260</v>
          </cell>
          <cell r="H177">
            <v>19286</v>
          </cell>
          <cell r="I177">
            <v>42151</v>
          </cell>
          <cell r="K177">
            <v>0</v>
          </cell>
          <cell r="M177">
            <v>-8782</v>
          </cell>
          <cell r="O177">
            <v>-55078</v>
          </cell>
          <cell r="P177">
            <v>1198319</v>
          </cell>
          <cell r="R177">
            <v>-12265</v>
          </cell>
          <cell r="W177">
            <v>-89228</v>
          </cell>
          <cell r="Y177">
            <v>1356085</v>
          </cell>
          <cell r="Z177">
            <v>1066998</v>
          </cell>
          <cell r="AA177">
            <v>1198319</v>
          </cell>
          <cell r="AB177">
            <v>1198319</v>
          </cell>
          <cell r="AQ177">
            <v>1178</v>
          </cell>
          <cell r="AR177">
            <v>1178</v>
          </cell>
          <cell r="AS177">
            <v>1178</v>
          </cell>
          <cell r="AT177">
            <v>1178</v>
          </cell>
          <cell r="AU177">
            <v>1178</v>
          </cell>
          <cell r="AV177">
            <v>1414</v>
          </cell>
          <cell r="AW177">
            <v>0</v>
          </cell>
          <cell r="AX177">
            <v>0</v>
          </cell>
          <cell r="AY177">
            <v>0</v>
          </cell>
          <cell r="AZ177">
            <v>0</v>
          </cell>
          <cell r="BA177">
            <v>0</v>
          </cell>
          <cell r="CX177">
            <v>12223</v>
          </cell>
          <cell r="CY177">
            <v>12223</v>
          </cell>
          <cell r="CZ177">
            <v>12223</v>
          </cell>
          <cell r="DA177">
            <v>12223</v>
          </cell>
          <cell r="DB177">
            <v>12223</v>
          </cell>
          <cell r="DC177">
            <v>15890</v>
          </cell>
        </row>
        <row r="178">
          <cell r="G178">
            <v>1362048</v>
          </cell>
          <cell r="H178">
            <v>31370</v>
          </cell>
          <cell r="I178">
            <v>49227</v>
          </cell>
          <cell r="K178">
            <v>0</v>
          </cell>
          <cell r="M178">
            <v>-3205</v>
          </cell>
          <cell r="O178">
            <v>-21295</v>
          </cell>
          <cell r="P178">
            <v>400859</v>
          </cell>
          <cell r="R178">
            <v>-167086</v>
          </cell>
          <cell r="W178">
            <v>-134440</v>
          </cell>
          <cell r="Y178">
            <v>458299</v>
          </cell>
          <cell r="Z178">
            <v>353530</v>
          </cell>
          <cell r="AA178">
            <v>400859</v>
          </cell>
          <cell r="AB178">
            <v>400859</v>
          </cell>
          <cell r="AQ178">
            <v>0</v>
          </cell>
          <cell r="AR178">
            <v>0</v>
          </cell>
          <cell r="AS178">
            <v>0</v>
          </cell>
          <cell r="AT178">
            <v>0</v>
          </cell>
          <cell r="AU178">
            <v>0</v>
          </cell>
          <cell r="AV178">
            <v>0</v>
          </cell>
          <cell r="AW178">
            <v>151834</v>
          </cell>
          <cell r="AX178">
            <v>151834</v>
          </cell>
          <cell r="AY178">
            <v>151834</v>
          </cell>
          <cell r="AZ178">
            <v>151834</v>
          </cell>
          <cell r="BA178">
            <v>151834</v>
          </cell>
          <cell r="CX178">
            <v>14774</v>
          </cell>
          <cell r="CY178">
            <v>14774</v>
          </cell>
          <cell r="CZ178">
            <v>14774</v>
          </cell>
          <cell r="DA178">
            <v>14774</v>
          </cell>
          <cell r="DB178">
            <v>14774</v>
          </cell>
          <cell r="DC178">
            <v>45796</v>
          </cell>
        </row>
        <row r="179">
          <cell r="G179">
            <v>2710947</v>
          </cell>
          <cell r="H179">
            <v>55245</v>
          </cell>
          <cell r="I179">
            <v>96598</v>
          </cell>
          <cell r="K179">
            <v>-1203949</v>
          </cell>
          <cell r="M179">
            <v>-10478</v>
          </cell>
          <cell r="O179">
            <v>-105548</v>
          </cell>
          <cell r="P179">
            <v>1317596</v>
          </cell>
          <cell r="R179">
            <v>-60845</v>
          </cell>
          <cell r="W179">
            <v>-220755</v>
          </cell>
          <cell r="Y179">
            <v>1510435</v>
          </cell>
          <cell r="Z179">
            <v>1159135</v>
          </cell>
          <cell r="AA179">
            <v>1317596</v>
          </cell>
          <cell r="AB179">
            <v>1317596</v>
          </cell>
          <cell r="AQ179">
            <v>0</v>
          </cell>
          <cell r="AR179">
            <v>0</v>
          </cell>
          <cell r="AS179">
            <v>0</v>
          </cell>
          <cell r="AT179">
            <v>0</v>
          </cell>
          <cell r="AU179">
            <v>0</v>
          </cell>
          <cell r="AV179">
            <v>0</v>
          </cell>
          <cell r="AW179">
            <v>29634</v>
          </cell>
          <cell r="AX179">
            <v>29634</v>
          </cell>
          <cell r="AY179">
            <v>29634</v>
          </cell>
          <cell r="AZ179">
            <v>29634</v>
          </cell>
          <cell r="BA179">
            <v>29634</v>
          </cell>
          <cell r="CX179">
            <v>29832</v>
          </cell>
          <cell r="CY179">
            <v>29832</v>
          </cell>
          <cell r="CZ179">
            <v>29832</v>
          </cell>
          <cell r="DA179">
            <v>29832</v>
          </cell>
          <cell r="DB179">
            <v>29832</v>
          </cell>
          <cell r="DC179">
            <v>41763</v>
          </cell>
        </row>
        <row r="180">
          <cell r="G180">
            <v>380615</v>
          </cell>
          <cell r="H180">
            <v>7197</v>
          </cell>
          <cell r="I180">
            <v>13525</v>
          </cell>
          <cell r="K180">
            <v>0</v>
          </cell>
          <cell r="M180">
            <v>-2936</v>
          </cell>
          <cell r="O180">
            <v>-15818</v>
          </cell>
          <cell r="P180">
            <v>389343</v>
          </cell>
          <cell r="R180">
            <v>-3208</v>
          </cell>
          <cell r="W180">
            <v>-31826</v>
          </cell>
          <cell r="Y180">
            <v>445632</v>
          </cell>
          <cell r="Z180">
            <v>343123</v>
          </cell>
          <cell r="AA180">
            <v>389343</v>
          </cell>
          <cell r="AB180">
            <v>389343</v>
          </cell>
          <cell r="AQ180">
            <v>795</v>
          </cell>
          <cell r="AR180">
            <v>795</v>
          </cell>
          <cell r="AS180">
            <v>795</v>
          </cell>
          <cell r="AT180">
            <v>795</v>
          </cell>
          <cell r="AU180">
            <v>795</v>
          </cell>
          <cell r="AV180">
            <v>1990</v>
          </cell>
          <cell r="AW180">
            <v>0</v>
          </cell>
          <cell r="AX180">
            <v>0</v>
          </cell>
          <cell r="AY180">
            <v>0</v>
          </cell>
          <cell r="AZ180">
            <v>0</v>
          </cell>
          <cell r="BA180">
            <v>0</v>
          </cell>
          <cell r="CX180">
            <v>3658</v>
          </cell>
          <cell r="CY180">
            <v>3658</v>
          </cell>
          <cell r="CZ180">
            <v>3658</v>
          </cell>
          <cell r="DA180">
            <v>3658</v>
          </cell>
          <cell r="DB180">
            <v>3658</v>
          </cell>
          <cell r="DC180">
            <v>9878</v>
          </cell>
        </row>
        <row r="181">
          <cell r="G181">
            <v>317809</v>
          </cell>
          <cell r="H181">
            <v>6566</v>
          </cell>
          <cell r="I181">
            <v>11364</v>
          </cell>
          <cell r="K181">
            <v>0</v>
          </cell>
          <cell r="M181">
            <v>-2557</v>
          </cell>
          <cell r="O181">
            <v>-10315</v>
          </cell>
          <cell r="P181">
            <v>304009</v>
          </cell>
          <cell r="R181">
            <v>-5743</v>
          </cell>
          <cell r="W181">
            <v>-28298</v>
          </cell>
          <cell r="Y181">
            <v>350865</v>
          </cell>
          <cell r="Z181">
            <v>265688</v>
          </cell>
          <cell r="AA181">
            <v>304009</v>
          </cell>
          <cell r="AB181">
            <v>304009</v>
          </cell>
          <cell r="AQ181">
            <v>0</v>
          </cell>
          <cell r="AR181">
            <v>0</v>
          </cell>
          <cell r="AS181">
            <v>0</v>
          </cell>
          <cell r="AT181">
            <v>0</v>
          </cell>
          <cell r="AU181">
            <v>0</v>
          </cell>
          <cell r="AV181">
            <v>0</v>
          </cell>
          <cell r="AW181">
            <v>2193</v>
          </cell>
          <cell r="AX181">
            <v>2193</v>
          </cell>
          <cell r="AY181">
            <v>2193</v>
          </cell>
          <cell r="AZ181">
            <v>2193</v>
          </cell>
          <cell r="BA181">
            <v>2193</v>
          </cell>
          <cell r="CX181">
            <v>3253</v>
          </cell>
          <cell r="CY181">
            <v>3253</v>
          </cell>
          <cell r="CZ181">
            <v>3253</v>
          </cell>
          <cell r="DA181">
            <v>3253</v>
          </cell>
          <cell r="DB181">
            <v>3253</v>
          </cell>
          <cell r="DC181">
            <v>8780</v>
          </cell>
        </row>
        <row r="182">
          <cell r="G182">
            <v>292269</v>
          </cell>
          <cell r="H182">
            <v>4732</v>
          </cell>
          <cell r="I182">
            <v>10354</v>
          </cell>
          <cell r="K182">
            <v>0</v>
          </cell>
          <cell r="M182">
            <v>-2297</v>
          </cell>
          <cell r="O182">
            <v>-12296</v>
          </cell>
          <cell r="P182">
            <v>285021</v>
          </cell>
          <cell r="R182">
            <v>-4896</v>
          </cell>
          <cell r="W182">
            <v>-23195</v>
          </cell>
          <cell r="Y182">
            <v>326344</v>
          </cell>
          <cell r="Z182">
            <v>251074</v>
          </cell>
          <cell r="AA182">
            <v>285021</v>
          </cell>
          <cell r="AB182">
            <v>285021</v>
          </cell>
          <cell r="AQ182">
            <v>0</v>
          </cell>
          <cell r="AR182">
            <v>0</v>
          </cell>
          <cell r="AS182">
            <v>0</v>
          </cell>
          <cell r="AT182">
            <v>0</v>
          </cell>
          <cell r="AU182">
            <v>0</v>
          </cell>
          <cell r="AV182">
            <v>0</v>
          </cell>
          <cell r="AW182">
            <v>1106</v>
          </cell>
          <cell r="AX182">
            <v>1106</v>
          </cell>
          <cell r="AY182">
            <v>1106</v>
          </cell>
          <cell r="AZ182">
            <v>1106</v>
          </cell>
          <cell r="BA182">
            <v>1106</v>
          </cell>
          <cell r="CX182">
            <v>3462</v>
          </cell>
          <cell r="CY182">
            <v>3462</v>
          </cell>
          <cell r="CZ182">
            <v>3462</v>
          </cell>
          <cell r="DA182">
            <v>3462</v>
          </cell>
          <cell r="DB182">
            <v>3462</v>
          </cell>
          <cell r="DC182">
            <v>2423</v>
          </cell>
        </row>
        <row r="183">
          <cell r="G183">
            <v>2674713</v>
          </cell>
          <cell r="H183">
            <v>61881</v>
          </cell>
          <cell r="I183">
            <v>95213</v>
          </cell>
          <cell r="K183">
            <v>-1944160</v>
          </cell>
          <cell r="M183">
            <v>-4471</v>
          </cell>
          <cell r="O183">
            <v>-124129</v>
          </cell>
          <cell r="P183">
            <v>593084</v>
          </cell>
          <cell r="R183">
            <v>-45682</v>
          </cell>
          <cell r="W183">
            <v>-197126</v>
          </cell>
          <cell r="Y183">
            <v>675592</v>
          </cell>
          <cell r="Z183">
            <v>525123</v>
          </cell>
          <cell r="AA183">
            <v>593084</v>
          </cell>
          <cell r="AB183">
            <v>593084</v>
          </cell>
          <cell r="AQ183">
            <v>0</v>
          </cell>
          <cell r="AR183">
            <v>0</v>
          </cell>
          <cell r="AS183">
            <v>0</v>
          </cell>
          <cell r="AT183">
            <v>0</v>
          </cell>
          <cell r="AU183">
            <v>0</v>
          </cell>
          <cell r="AV183">
            <v>0</v>
          </cell>
          <cell r="AW183">
            <v>20489</v>
          </cell>
          <cell r="AX183">
            <v>20489</v>
          </cell>
          <cell r="AY183">
            <v>20489</v>
          </cell>
          <cell r="AZ183">
            <v>20489</v>
          </cell>
          <cell r="BA183">
            <v>20489</v>
          </cell>
          <cell r="CX183">
            <v>24641</v>
          </cell>
          <cell r="CY183">
            <v>24641</v>
          </cell>
          <cell r="CZ183">
            <v>24641</v>
          </cell>
          <cell r="DA183">
            <v>24641</v>
          </cell>
          <cell r="DB183">
            <v>24641</v>
          </cell>
          <cell r="DC183">
            <v>49280</v>
          </cell>
        </row>
        <row r="184">
          <cell r="G184">
            <v>0</v>
          </cell>
          <cell r="H184">
            <v>0</v>
          </cell>
          <cell r="I184">
            <v>0</v>
          </cell>
          <cell r="K184">
            <v>0</v>
          </cell>
          <cell r="M184">
            <v>-110</v>
          </cell>
          <cell r="O184">
            <v>0</v>
          </cell>
          <cell r="P184">
            <v>10237</v>
          </cell>
          <cell r="R184">
            <v>906</v>
          </cell>
          <cell r="W184">
            <v>0</v>
          </cell>
          <cell r="Y184">
            <v>12530</v>
          </cell>
          <cell r="Z184">
            <v>8484</v>
          </cell>
          <cell r="AA184">
            <v>10237</v>
          </cell>
          <cell r="AB184">
            <v>10237</v>
          </cell>
          <cell r="AQ184">
            <v>916</v>
          </cell>
          <cell r="AR184">
            <v>916</v>
          </cell>
          <cell r="AS184">
            <v>916</v>
          </cell>
          <cell r="AT184">
            <v>916</v>
          </cell>
          <cell r="AU184">
            <v>916</v>
          </cell>
          <cell r="AV184">
            <v>4851</v>
          </cell>
          <cell r="AW184">
            <v>0</v>
          </cell>
          <cell r="AX184">
            <v>0</v>
          </cell>
          <cell r="AY184">
            <v>0</v>
          </cell>
          <cell r="AZ184">
            <v>0</v>
          </cell>
          <cell r="BA184">
            <v>0</v>
          </cell>
          <cell r="CX184">
            <v>0</v>
          </cell>
          <cell r="CY184">
            <v>0</v>
          </cell>
          <cell r="CZ184">
            <v>0</v>
          </cell>
          <cell r="DA184">
            <v>0</v>
          </cell>
          <cell r="DB184">
            <v>0</v>
          </cell>
          <cell r="DC184">
            <v>0</v>
          </cell>
        </row>
        <row r="185">
          <cell r="G185">
            <v>0</v>
          </cell>
          <cell r="H185">
            <v>0</v>
          </cell>
          <cell r="I185">
            <v>0</v>
          </cell>
          <cell r="K185">
            <v>0</v>
          </cell>
          <cell r="M185">
            <v>-247</v>
          </cell>
          <cell r="O185">
            <v>0</v>
          </cell>
          <cell r="P185">
            <v>8711</v>
          </cell>
          <cell r="R185">
            <v>531</v>
          </cell>
          <cell r="W185">
            <v>0</v>
          </cell>
          <cell r="Y185">
            <v>11598</v>
          </cell>
          <cell r="Z185">
            <v>6637</v>
          </cell>
          <cell r="AA185">
            <v>8711</v>
          </cell>
          <cell r="AB185">
            <v>8711</v>
          </cell>
          <cell r="AQ185">
            <v>546</v>
          </cell>
          <cell r="AR185">
            <v>546</v>
          </cell>
          <cell r="AS185">
            <v>546</v>
          </cell>
          <cell r="AT185">
            <v>546</v>
          </cell>
          <cell r="AU185">
            <v>546</v>
          </cell>
          <cell r="AV185">
            <v>5682</v>
          </cell>
          <cell r="AW185">
            <v>0</v>
          </cell>
          <cell r="AX185">
            <v>0</v>
          </cell>
          <cell r="AY185">
            <v>0</v>
          </cell>
          <cell r="AZ185">
            <v>0</v>
          </cell>
          <cell r="BA185">
            <v>0</v>
          </cell>
          <cell r="CX185">
            <v>0</v>
          </cell>
          <cell r="CY185">
            <v>0</v>
          </cell>
          <cell r="CZ185">
            <v>0</v>
          </cell>
          <cell r="DA185">
            <v>0</v>
          </cell>
          <cell r="DB185">
            <v>0</v>
          </cell>
          <cell r="DC185">
            <v>0</v>
          </cell>
        </row>
        <row r="186">
          <cell r="G186">
            <v>0</v>
          </cell>
          <cell r="H186">
            <v>0</v>
          </cell>
          <cell r="I186">
            <v>0</v>
          </cell>
          <cell r="K186">
            <v>0</v>
          </cell>
          <cell r="M186">
            <v>-47</v>
          </cell>
          <cell r="O186">
            <v>0</v>
          </cell>
          <cell r="P186">
            <v>1828</v>
          </cell>
          <cell r="R186">
            <v>113</v>
          </cell>
          <cell r="W186">
            <v>0</v>
          </cell>
          <cell r="Y186">
            <v>2502</v>
          </cell>
          <cell r="Z186">
            <v>1406</v>
          </cell>
          <cell r="AA186">
            <v>1828</v>
          </cell>
          <cell r="AB186">
            <v>1828</v>
          </cell>
          <cell r="AQ186">
            <v>116</v>
          </cell>
          <cell r="AR186">
            <v>116</v>
          </cell>
          <cell r="AS186">
            <v>116</v>
          </cell>
          <cell r="AT186">
            <v>116</v>
          </cell>
          <cell r="AU186">
            <v>116</v>
          </cell>
          <cell r="AV186">
            <v>1179</v>
          </cell>
          <cell r="AW186">
            <v>0</v>
          </cell>
          <cell r="AX186">
            <v>0</v>
          </cell>
          <cell r="AY186">
            <v>0</v>
          </cell>
          <cell r="AZ186">
            <v>0</v>
          </cell>
          <cell r="BA186">
            <v>0</v>
          </cell>
          <cell r="CX186">
            <v>0</v>
          </cell>
          <cell r="CY186">
            <v>0</v>
          </cell>
          <cell r="CZ186">
            <v>0</v>
          </cell>
          <cell r="DA186">
            <v>0</v>
          </cell>
          <cell r="DB186">
            <v>0</v>
          </cell>
          <cell r="DC186">
            <v>0</v>
          </cell>
        </row>
        <row r="187">
          <cell r="G187">
            <v>2895622</v>
          </cell>
          <cell r="H187">
            <v>50478</v>
          </cell>
          <cell r="I187">
            <v>102827</v>
          </cell>
          <cell r="K187">
            <v>0</v>
          </cell>
          <cell r="M187">
            <v>-20182</v>
          </cell>
          <cell r="O187">
            <v>-115417</v>
          </cell>
          <cell r="P187">
            <v>2590550</v>
          </cell>
          <cell r="R187">
            <v>-70398</v>
          </cell>
          <cell r="W187">
            <v>-238481</v>
          </cell>
          <cell r="Y187">
            <v>2956269</v>
          </cell>
          <cell r="Z187">
            <v>2289727</v>
          </cell>
          <cell r="AA187">
            <v>2590550</v>
          </cell>
          <cell r="AB187">
            <v>2590550</v>
          </cell>
          <cell r="AQ187">
            <v>0</v>
          </cell>
          <cell r="AR187">
            <v>0</v>
          </cell>
          <cell r="AS187">
            <v>0</v>
          </cell>
          <cell r="AT187">
            <v>0</v>
          </cell>
          <cell r="AU187">
            <v>0</v>
          </cell>
          <cell r="AV187">
            <v>0</v>
          </cell>
          <cell r="AW187">
            <v>39849</v>
          </cell>
          <cell r="AX187">
            <v>39849</v>
          </cell>
          <cell r="AY187">
            <v>39849</v>
          </cell>
          <cell r="AZ187">
            <v>39849</v>
          </cell>
          <cell r="BA187">
            <v>39849</v>
          </cell>
          <cell r="CX187">
            <v>28057</v>
          </cell>
          <cell r="CY187">
            <v>28057</v>
          </cell>
          <cell r="CZ187">
            <v>28057</v>
          </cell>
          <cell r="DA187">
            <v>28057</v>
          </cell>
          <cell r="DB187">
            <v>28057</v>
          </cell>
          <cell r="DC187">
            <v>70139</v>
          </cell>
        </row>
        <row r="188">
          <cell r="G188">
            <v>0</v>
          </cell>
          <cell r="H188">
            <v>0</v>
          </cell>
          <cell r="I188">
            <v>0</v>
          </cell>
          <cell r="K188">
            <v>0</v>
          </cell>
          <cell r="M188">
            <v>-47</v>
          </cell>
          <cell r="O188">
            <v>0</v>
          </cell>
          <cell r="P188">
            <v>3265</v>
          </cell>
          <cell r="R188">
            <v>208</v>
          </cell>
          <cell r="W188">
            <v>0</v>
          </cell>
          <cell r="Y188">
            <v>4217</v>
          </cell>
          <cell r="Z188">
            <v>2488</v>
          </cell>
          <cell r="AA188">
            <v>3265</v>
          </cell>
          <cell r="AB188">
            <v>3265</v>
          </cell>
          <cell r="AQ188">
            <v>211</v>
          </cell>
          <cell r="AR188">
            <v>211</v>
          </cell>
          <cell r="AS188">
            <v>211</v>
          </cell>
          <cell r="AT188">
            <v>211</v>
          </cell>
          <cell r="AU188">
            <v>211</v>
          </cell>
          <cell r="AV188">
            <v>2046</v>
          </cell>
          <cell r="AW188">
            <v>0</v>
          </cell>
          <cell r="AX188">
            <v>0</v>
          </cell>
          <cell r="AY188">
            <v>0</v>
          </cell>
          <cell r="AZ188">
            <v>0</v>
          </cell>
          <cell r="BA188">
            <v>0</v>
          </cell>
          <cell r="CX188">
            <v>0</v>
          </cell>
          <cell r="CY188">
            <v>0</v>
          </cell>
          <cell r="CZ188">
            <v>0</v>
          </cell>
          <cell r="DA188">
            <v>0</v>
          </cell>
          <cell r="DB188">
            <v>0</v>
          </cell>
          <cell r="DC188">
            <v>0</v>
          </cell>
        </row>
        <row r="189">
          <cell r="G189">
            <v>928696</v>
          </cell>
          <cell r="H189">
            <v>20268</v>
          </cell>
          <cell r="I189">
            <v>33116</v>
          </cell>
          <cell r="K189">
            <v>0</v>
          </cell>
          <cell r="M189">
            <v>-6610</v>
          </cell>
          <cell r="O189">
            <v>-37498</v>
          </cell>
          <cell r="P189">
            <v>893666</v>
          </cell>
          <cell r="R189">
            <v>-15272</v>
          </cell>
          <cell r="W189">
            <v>-73681</v>
          </cell>
          <cell r="Y189">
            <v>1018711</v>
          </cell>
          <cell r="Z189">
            <v>790387</v>
          </cell>
          <cell r="AA189">
            <v>893666</v>
          </cell>
          <cell r="AB189">
            <v>893666</v>
          </cell>
          <cell r="AQ189">
            <v>0</v>
          </cell>
          <cell r="AR189">
            <v>0</v>
          </cell>
          <cell r="AS189">
            <v>0</v>
          </cell>
          <cell r="AT189">
            <v>0</v>
          </cell>
          <cell r="AU189">
            <v>0</v>
          </cell>
          <cell r="AV189">
            <v>0</v>
          </cell>
          <cell r="AW189">
            <v>5275</v>
          </cell>
          <cell r="AX189">
            <v>5275</v>
          </cell>
          <cell r="AY189">
            <v>5275</v>
          </cell>
          <cell r="AZ189">
            <v>5275</v>
          </cell>
          <cell r="BA189">
            <v>5275</v>
          </cell>
          <cell r="CX189">
            <v>9210</v>
          </cell>
          <cell r="CY189">
            <v>9210</v>
          </cell>
          <cell r="CZ189">
            <v>9210</v>
          </cell>
          <cell r="DA189">
            <v>9210</v>
          </cell>
          <cell r="DB189">
            <v>9210</v>
          </cell>
          <cell r="DC189">
            <v>18421</v>
          </cell>
        </row>
        <row r="190">
          <cell r="G190">
            <v>39848</v>
          </cell>
          <cell r="H190">
            <v>1389</v>
          </cell>
          <cell r="I190">
            <v>1456</v>
          </cell>
          <cell r="K190">
            <v>0</v>
          </cell>
          <cell r="M190">
            <v>-454</v>
          </cell>
          <cell r="O190">
            <v>-661</v>
          </cell>
          <cell r="P190">
            <v>45821</v>
          </cell>
          <cell r="R190">
            <v>62</v>
          </cell>
          <cell r="W190">
            <v>-3538</v>
          </cell>
          <cell r="Y190">
            <v>53260</v>
          </cell>
          <cell r="Z190">
            <v>39815</v>
          </cell>
          <cell r="AA190">
            <v>45821</v>
          </cell>
          <cell r="AB190">
            <v>45821</v>
          </cell>
          <cell r="AQ190">
            <v>598</v>
          </cell>
          <cell r="AR190">
            <v>598</v>
          </cell>
          <cell r="AS190">
            <v>598</v>
          </cell>
          <cell r="AT190">
            <v>598</v>
          </cell>
          <cell r="AU190">
            <v>598</v>
          </cell>
          <cell r="AV190">
            <v>655</v>
          </cell>
          <cell r="AW190">
            <v>0</v>
          </cell>
          <cell r="AX190">
            <v>0</v>
          </cell>
          <cell r="AY190">
            <v>0</v>
          </cell>
          <cell r="AZ190">
            <v>0</v>
          </cell>
          <cell r="BA190">
            <v>0</v>
          </cell>
          <cell r="CX190">
            <v>472</v>
          </cell>
          <cell r="CY190">
            <v>472</v>
          </cell>
          <cell r="CZ190">
            <v>472</v>
          </cell>
          <cell r="DA190">
            <v>472</v>
          </cell>
          <cell r="DB190">
            <v>472</v>
          </cell>
          <cell r="DC190">
            <v>706</v>
          </cell>
        </row>
        <row r="191">
          <cell r="G191">
            <v>1957284</v>
          </cell>
          <cell r="H191">
            <v>31059</v>
          </cell>
          <cell r="I191">
            <v>69304</v>
          </cell>
          <cell r="K191">
            <v>0</v>
          </cell>
          <cell r="M191">
            <v>-14409</v>
          </cell>
          <cell r="O191">
            <v>-83194</v>
          </cell>
          <cell r="P191">
            <v>1883573</v>
          </cell>
          <cell r="R191">
            <v>-32990</v>
          </cell>
          <cell r="W191">
            <v>-155319</v>
          </cell>
          <cell r="Y191">
            <v>2150438</v>
          </cell>
          <cell r="Z191">
            <v>1663234</v>
          </cell>
          <cell r="AA191">
            <v>1883573</v>
          </cell>
          <cell r="AB191">
            <v>1883573</v>
          </cell>
          <cell r="AQ191">
            <v>0</v>
          </cell>
          <cell r="AR191">
            <v>0</v>
          </cell>
          <cell r="AS191">
            <v>0</v>
          </cell>
          <cell r="AT191">
            <v>0</v>
          </cell>
          <cell r="AU191">
            <v>0</v>
          </cell>
          <cell r="AV191">
            <v>0</v>
          </cell>
          <cell r="AW191">
            <v>10334</v>
          </cell>
          <cell r="AX191">
            <v>10334</v>
          </cell>
          <cell r="AY191">
            <v>10334</v>
          </cell>
          <cell r="AZ191">
            <v>10334</v>
          </cell>
          <cell r="BA191">
            <v>10334</v>
          </cell>
          <cell r="CX191">
            <v>20709</v>
          </cell>
          <cell r="CY191">
            <v>20709</v>
          </cell>
          <cell r="CZ191">
            <v>20709</v>
          </cell>
          <cell r="DA191">
            <v>20709</v>
          </cell>
          <cell r="DB191">
            <v>20709</v>
          </cell>
          <cell r="DC191">
            <v>31065</v>
          </cell>
        </row>
        <row r="192">
          <cell r="G192">
            <v>2446849</v>
          </cell>
          <cell r="H192">
            <v>48251</v>
          </cell>
          <cell r="I192">
            <v>87356</v>
          </cell>
          <cell r="K192">
            <v>0</v>
          </cell>
          <cell r="M192">
            <v>-19033</v>
          </cell>
          <cell r="O192">
            <v>-82580</v>
          </cell>
          <cell r="P192">
            <v>2290003</v>
          </cell>
          <cell r="R192">
            <v>-46856</v>
          </cell>
          <cell r="W192">
            <v>-218892</v>
          </cell>
          <cell r="Y192">
            <v>2646788</v>
          </cell>
          <cell r="Z192">
            <v>1999411</v>
          </cell>
          <cell r="AA192">
            <v>2290003</v>
          </cell>
          <cell r="AB192">
            <v>2290003</v>
          </cell>
          <cell r="AQ192">
            <v>0</v>
          </cell>
          <cell r="AR192">
            <v>0</v>
          </cell>
          <cell r="AS192">
            <v>0</v>
          </cell>
          <cell r="AT192">
            <v>0</v>
          </cell>
          <cell r="AU192">
            <v>0</v>
          </cell>
          <cell r="AV192">
            <v>0</v>
          </cell>
          <cell r="AW192">
            <v>21204</v>
          </cell>
          <cell r="AX192">
            <v>21204</v>
          </cell>
          <cell r="AY192">
            <v>21204</v>
          </cell>
          <cell r="AZ192">
            <v>21204</v>
          </cell>
          <cell r="BA192">
            <v>21204</v>
          </cell>
          <cell r="CX192">
            <v>23537</v>
          </cell>
          <cell r="CY192">
            <v>23537</v>
          </cell>
          <cell r="CZ192">
            <v>23537</v>
          </cell>
          <cell r="DA192">
            <v>23537</v>
          </cell>
          <cell r="DB192">
            <v>23537</v>
          </cell>
          <cell r="DC192">
            <v>77670</v>
          </cell>
        </row>
        <row r="193">
          <cell r="G193">
            <v>0</v>
          </cell>
          <cell r="H193">
            <v>0</v>
          </cell>
          <cell r="I193">
            <v>0</v>
          </cell>
          <cell r="K193">
            <v>0</v>
          </cell>
          <cell r="M193">
            <v>-11</v>
          </cell>
          <cell r="O193">
            <v>0</v>
          </cell>
          <cell r="P193">
            <v>3895</v>
          </cell>
          <cell r="R193">
            <v>239</v>
          </cell>
          <cell r="W193">
            <v>0</v>
          </cell>
          <cell r="Y193">
            <v>5178</v>
          </cell>
          <cell r="Z193">
            <v>2932</v>
          </cell>
          <cell r="AA193">
            <v>3895</v>
          </cell>
          <cell r="AB193">
            <v>3895</v>
          </cell>
          <cell r="AQ193">
            <v>240</v>
          </cell>
          <cell r="AR193">
            <v>240</v>
          </cell>
          <cell r="AS193">
            <v>240</v>
          </cell>
          <cell r="AT193">
            <v>240</v>
          </cell>
          <cell r="AU193">
            <v>240</v>
          </cell>
          <cell r="AV193">
            <v>2466</v>
          </cell>
          <cell r="AW193">
            <v>0</v>
          </cell>
          <cell r="AX193">
            <v>0</v>
          </cell>
          <cell r="AY193">
            <v>0</v>
          </cell>
          <cell r="AZ193">
            <v>0</v>
          </cell>
          <cell r="BA193">
            <v>0</v>
          </cell>
          <cell r="CX193">
            <v>0</v>
          </cell>
          <cell r="CY193">
            <v>0</v>
          </cell>
          <cell r="CZ193">
            <v>0</v>
          </cell>
          <cell r="DA193">
            <v>0</v>
          </cell>
          <cell r="DB193">
            <v>0</v>
          </cell>
          <cell r="DC193">
            <v>0</v>
          </cell>
        </row>
        <row r="194">
          <cell r="G194">
            <v>205812</v>
          </cell>
          <cell r="H194">
            <v>4812</v>
          </cell>
          <cell r="I194">
            <v>7381</v>
          </cell>
          <cell r="K194">
            <v>0</v>
          </cell>
          <cell r="M194">
            <v>-1920</v>
          </cell>
          <cell r="O194">
            <v>-6584</v>
          </cell>
          <cell r="P194">
            <v>217701</v>
          </cell>
          <cell r="R194">
            <v>-1355</v>
          </cell>
          <cell r="W194">
            <v>-18283</v>
          </cell>
          <cell r="Y194">
            <v>251507</v>
          </cell>
          <cell r="Z194">
            <v>189981</v>
          </cell>
          <cell r="AA194">
            <v>217701</v>
          </cell>
          <cell r="AB194">
            <v>217701</v>
          </cell>
          <cell r="AQ194">
            <v>976</v>
          </cell>
          <cell r="AR194">
            <v>976</v>
          </cell>
          <cell r="AS194">
            <v>976</v>
          </cell>
          <cell r="AT194">
            <v>976</v>
          </cell>
          <cell r="AU194">
            <v>976</v>
          </cell>
          <cell r="AV194">
            <v>2344</v>
          </cell>
          <cell r="AW194">
            <v>0</v>
          </cell>
          <cell r="AX194">
            <v>0</v>
          </cell>
          <cell r="AY194">
            <v>0</v>
          </cell>
          <cell r="AZ194">
            <v>0</v>
          </cell>
          <cell r="BA194">
            <v>0</v>
          </cell>
          <cell r="CX194">
            <v>2102</v>
          </cell>
          <cell r="CY194">
            <v>2102</v>
          </cell>
          <cell r="CZ194">
            <v>2102</v>
          </cell>
          <cell r="DA194">
            <v>2102</v>
          </cell>
          <cell r="DB194">
            <v>2102</v>
          </cell>
          <cell r="DC194">
            <v>5671</v>
          </cell>
        </row>
        <row r="195">
          <cell r="G195">
            <v>270957</v>
          </cell>
          <cell r="H195">
            <v>8223</v>
          </cell>
          <cell r="I195">
            <v>9930</v>
          </cell>
          <cell r="K195">
            <v>0</v>
          </cell>
          <cell r="M195">
            <v>-3291</v>
          </cell>
          <cell r="O195">
            <v>-474</v>
          </cell>
          <cell r="P195">
            <v>302434</v>
          </cell>
          <cell r="R195">
            <v>-1512</v>
          </cell>
          <cell r="W195">
            <v>-30510</v>
          </cell>
          <cell r="Y195">
            <v>363776</v>
          </cell>
          <cell r="Z195">
            <v>253420</v>
          </cell>
          <cell r="AA195">
            <v>302434</v>
          </cell>
          <cell r="AB195">
            <v>302434</v>
          </cell>
          <cell r="AQ195">
            <v>1726</v>
          </cell>
          <cell r="AR195">
            <v>1726</v>
          </cell>
          <cell r="AS195">
            <v>1726</v>
          </cell>
          <cell r="AT195">
            <v>1726</v>
          </cell>
          <cell r="AU195">
            <v>1726</v>
          </cell>
          <cell r="AV195">
            <v>6733</v>
          </cell>
          <cell r="AW195">
            <v>0</v>
          </cell>
          <cell r="AX195">
            <v>0</v>
          </cell>
          <cell r="AY195">
            <v>0</v>
          </cell>
          <cell r="AZ195">
            <v>0</v>
          </cell>
          <cell r="BA195">
            <v>0</v>
          </cell>
          <cell r="CX195">
            <v>2906</v>
          </cell>
          <cell r="CY195">
            <v>2906</v>
          </cell>
          <cell r="CZ195">
            <v>2906</v>
          </cell>
          <cell r="DA195">
            <v>2906</v>
          </cell>
          <cell r="DB195">
            <v>2906</v>
          </cell>
          <cell r="DC195">
            <v>13074</v>
          </cell>
        </row>
        <row r="196">
          <cell r="G196">
            <v>3721312</v>
          </cell>
          <cell r="H196">
            <v>140689</v>
          </cell>
          <cell r="I196">
            <v>137329</v>
          </cell>
          <cell r="K196">
            <v>0</v>
          </cell>
          <cell r="M196">
            <v>-49022</v>
          </cell>
          <cell r="O196">
            <v>-8866</v>
          </cell>
          <cell r="P196">
            <v>4278271</v>
          </cell>
          <cell r="R196">
            <v>-14279</v>
          </cell>
          <cell r="W196">
            <v>-439327</v>
          </cell>
          <cell r="Y196">
            <v>5202283</v>
          </cell>
          <cell r="Z196">
            <v>3543587</v>
          </cell>
          <cell r="AA196">
            <v>4278271</v>
          </cell>
          <cell r="AB196">
            <v>4278271</v>
          </cell>
          <cell r="AQ196">
            <v>28789</v>
          </cell>
          <cell r="AR196">
            <v>28789</v>
          </cell>
          <cell r="AS196">
            <v>28789</v>
          </cell>
          <cell r="AT196">
            <v>28789</v>
          </cell>
          <cell r="AU196">
            <v>28789</v>
          </cell>
          <cell r="AV196">
            <v>164095</v>
          </cell>
          <cell r="AW196">
            <v>0</v>
          </cell>
          <cell r="AX196">
            <v>0</v>
          </cell>
          <cell r="AY196">
            <v>0</v>
          </cell>
          <cell r="AZ196">
            <v>0</v>
          </cell>
          <cell r="BA196">
            <v>0</v>
          </cell>
          <cell r="CX196">
            <v>38878</v>
          </cell>
          <cell r="CY196">
            <v>38878</v>
          </cell>
          <cell r="CZ196">
            <v>38878</v>
          </cell>
          <cell r="DA196">
            <v>38878</v>
          </cell>
          <cell r="DB196">
            <v>38878</v>
          </cell>
          <cell r="DC196">
            <v>206059</v>
          </cell>
        </row>
        <row r="197">
          <cell r="G197">
            <v>109548</v>
          </cell>
          <cell r="H197">
            <v>2069</v>
          </cell>
          <cell r="I197">
            <v>3900</v>
          </cell>
          <cell r="K197">
            <v>0</v>
          </cell>
          <cell r="M197">
            <v>-798</v>
          </cell>
          <cell r="O197">
            <v>-4137</v>
          </cell>
          <cell r="P197">
            <v>103154</v>
          </cell>
          <cell r="R197">
            <v>-2165</v>
          </cell>
          <cell r="W197">
            <v>-8432</v>
          </cell>
          <cell r="Y197">
            <v>117330</v>
          </cell>
          <cell r="Z197">
            <v>91427</v>
          </cell>
          <cell r="AA197">
            <v>103154</v>
          </cell>
          <cell r="AB197">
            <v>103154</v>
          </cell>
          <cell r="AQ197">
            <v>0</v>
          </cell>
          <cell r="AR197">
            <v>0</v>
          </cell>
          <cell r="AS197">
            <v>0</v>
          </cell>
          <cell r="AT197">
            <v>0</v>
          </cell>
          <cell r="AU197">
            <v>0</v>
          </cell>
          <cell r="AV197">
            <v>0</v>
          </cell>
          <cell r="AW197">
            <v>940</v>
          </cell>
          <cell r="AX197">
            <v>940</v>
          </cell>
          <cell r="AY197">
            <v>940</v>
          </cell>
          <cell r="AZ197">
            <v>940</v>
          </cell>
          <cell r="BA197">
            <v>940</v>
          </cell>
          <cell r="CX197">
            <v>1124</v>
          </cell>
          <cell r="CY197">
            <v>1124</v>
          </cell>
          <cell r="CZ197">
            <v>1124</v>
          </cell>
          <cell r="DA197">
            <v>1124</v>
          </cell>
          <cell r="DB197">
            <v>1124</v>
          </cell>
          <cell r="DC197">
            <v>1688</v>
          </cell>
        </row>
        <row r="198">
          <cell r="G198">
            <v>2208646</v>
          </cell>
          <cell r="H198">
            <v>57603</v>
          </cell>
          <cell r="I198">
            <v>79329</v>
          </cell>
          <cell r="K198">
            <v>-1306103</v>
          </cell>
          <cell r="M198">
            <v>-6832</v>
          </cell>
          <cell r="O198">
            <v>-75839</v>
          </cell>
          <cell r="P198">
            <v>868188</v>
          </cell>
          <cell r="R198">
            <v>-35237</v>
          </cell>
          <cell r="W198">
            <v>-186450</v>
          </cell>
          <cell r="Y198">
            <v>993661</v>
          </cell>
          <cell r="Z198">
            <v>765062</v>
          </cell>
          <cell r="AA198">
            <v>868188</v>
          </cell>
          <cell r="AB198">
            <v>868188</v>
          </cell>
          <cell r="AQ198">
            <v>0</v>
          </cell>
          <cell r="AR198">
            <v>0</v>
          </cell>
          <cell r="AS198">
            <v>0</v>
          </cell>
          <cell r="AT198">
            <v>0</v>
          </cell>
          <cell r="AU198">
            <v>0</v>
          </cell>
          <cell r="AV198">
            <v>0</v>
          </cell>
          <cell r="AW198">
            <v>11077</v>
          </cell>
          <cell r="AX198">
            <v>11077</v>
          </cell>
          <cell r="AY198">
            <v>11077</v>
          </cell>
          <cell r="AZ198">
            <v>11077</v>
          </cell>
          <cell r="BA198">
            <v>11077</v>
          </cell>
          <cell r="CX198">
            <v>23306</v>
          </cell>
          <cell r="CY198">
            <v>23306</v>
          </cell>
          <cell r="CZ198">
            <v>23306</v>
          </cell>
          <cell r="DA198">
            <v>23306</v>
          </cell>
          <cell r="DB198">
            <v>23306</v>
          </cell>
          <cell r="DC198">
            <v>46614</v>
          </cell>
        </row>
        <row r="199">
          <cell r="G199">
            <v>448878</v>
          </cell>
          <cell r="H199">
            <v>9892</v>
          </cell>
          <cell r="I199">
            <v>16016</v>
          </cell>
          <cell r="K199">
            <v>0</v>
          </cell>
          <cell r="M199">
            <v>-3141</v>
          </cell>
          <cell r="O199">
            <v>-17782</v>
          </cell>
          <cell r="P199">
            <v>385855</v>
          </cell>
          <cell r="R199">
            <v>-12404</v>
          </cell>
          <cell r="W199">
            <v>-37577</v>
          </cell>
          <cell r="Y199">
            <v>443121</v>
          </cell>
          <cell r="Z199">
            <v>338820</v>
          </cell>
          <cell r="AA199">
            <v>385855</v>
          </cell>
          <cell r="AB199">
            <v>385855</v>
          </cell>
          <cell r="AQ199">
            <v>0</v>
          </cell>
          <cell r="AR199">
            <v>0</v>
          </cell>
          <cell r="AS199">
            <v>0</v>
          </cell>
          <cell r="AT199">
            <v>0</v>
          </cell>
          <cell r="AU199">
            <v>0</v>
          </cell>
          <cell r="AV199">
            <v>0</v>
          </cell>
          <cell r="AW199">
            <v>7728</v>
          </cell>
          <cell r="AX199">
            <v>7728</v>
          </cell>
          <cell r="AY199">
            <v>7728</v>
          </cell>
          <cell r="AZ199">
            <v>7728</v>
          </cell>
          <cell r="BA199">
            <v>7728</v>
          </cell>
          <cell r="CX199">
            <v>4319</v>
          </cell>
          <cell r="CY199">
            <v>4319</v>
          </cell>
          <cell r="CZ199">
            <v>4319</v>
          </cell>
          <cell r="DA199">
            <v>4319</v>
          </cell>
          <cell r="DB199">
            <v>4319</v>
          </cell>
          <cell r="DC199">
            <v>11663</v>
          </cell>
        </row>
        <row r="200">
          <cell r="G200">
            <v>8831988</v>
          </cell>
          <cell r="H200">
            <v>270476</v>
          </cell>
          <cell r="I200">
            <v>320568</v>
          </cell>
          <cell r="K200">
            <v>-3674282</v>
          </cell>
          <cell r="M200">
            <v>-38353</v>
          </cell>
          <cell r="O200">
            <v>-195477</v>
          </cell>
          <cell r="P200">
            <v>4282647</v>
          </cell>
          <cell r="R200">
            <v>-255742</v>
          </cell>
          <cell r="W200">
            <v>-806303</v>
          </cell>
          <cell r="Y200">
            <v>4989265</v>
          </cell>
          <cell r="Z200">
            <v>3705924</v>
          </cell>
          <cell r="AA200">
            <v>4282647</v>
          </cell>
          <cell r="AB200">
            <v>4282647</v>
          </cell>
          <cell r="AQ200">
            <v>0</v>
          </cell>
          <cell r="AR200">
            <v>0</v>
          </cell>
          <cell r="AS200">
            <v>0</v>
          </cell>
          <cell r="AT200">
            <v>0</v>
          </cell>
          <cell r="AU200">
            <v>0</v>
          </cell>
          <cell r="AV200">
            <v>0</v>
          </cell>
          <cell r="AW200">
            <v>150277</v>
          </cell>
          <cell r="AX200">
            <v>150277</v>
          </cell>
          <cell r="AY200">
            <v>150277</v>
          </cell>
          <cell r="AZ200">
            <v>150277</v>
          </cell>
          <cell r="BA200">
            <v>150277</v>
          </cell>
          <cell r="CX200">
            <v>100788</v>
          </cell>
          <cell r="CY200">
            <v>100788</v>
          </cell>
          <cell r="CZ200">
            <v>100788</v>
          </cell>
          <cell r="DA200">
            <v>100788</v>
          </cell>
          <cell r="DB200">
            <v>100788</v>
          </cell>
          <cell r="DC200">
            <v>201575</v>
          </cell>
        </row>
        <row r="201">
          <cell r="G201">
            <v>11541366</v>
          </cell>
          <cell r="H201">
            <v>391475</v>
          </cell>
          <cell r="I201">
            <v>424272</v>
          </cell>
          <cell r="K201">
            <v>0</v>
          </cell>
          <cell r="M201">
            <v>-143719</v>
          </cell>
          <cell r="O201">
            <v>-30156</v>
          </cell>
          <cell r="P201">
            <v>13309319</v>
          </cell>
          <cell r="R201">
            <v>-24399</v>
          </cell>
          <cell r="W201">
            <v>-1265282</v>
          </cell>
          <cell r="Y201">
            <v>15973168</v>
          </cell>
          <cell r="Z201">
            <v>11171259</v>
          </cell>
          <cell r="AA201">
            <v>13309319</v>
          </cell>
          <cell r="AB201">
            <v>13309319</v>
          </cell>
          <cell r="AQ201">
            <v>111493</v>
          </cell>
          <cell r="AR201">
            <v>111493</v>
          </cell>
          <cell r="AS201">
            <v>111493</v>
          </cell>
          <cell r="AT201">
            <v>111493</v>
          </cell>
          <cell r="AU201">
            <v>111493</v>
          </cell>
          <cell r="AV201">
            <v>457123</v>
          </cell>
          <cell r="AW201">
            <v>0</v>
          </cell>
          <cell r="AX201">
            <v>0</v>
          </cell>
          <cell r="AY201">
            <v>0</v>
          </cell>
          <cell r="AZ201">
            <v>0</v>
          </cell>
          <cell r="BA201">
            <v>0</v>
          </cell>
          <cell r="CX201">
            <v>121662</v>
          </cell>
          <cell r="CY201">
            <v>121662</v>
          </cell>
          <cell r="CZ201">
            <v>121662</v>
          </cell>
          <cell r="DA201">
            <v>121662</v>
          </cell>
          <cell r="DB201">
            <v>121662</v>
          </cell>
          <cell r="DC201">
            <v>535310</v>
          </cell>
        </row>
        <row r="202">
          <cell r="G202">
            <v>1542548</v>
          </cell>
          <cell r="H202">
            <v>58579</v>
          </cell>
          <cell r="I202">
            <v>56941</v>
          </cell>
          <cell r="K202">
            <v>0</v>
          </cell>
          <cell r="M202">
            <v>-19369</v>
          </cell>
          <cell r="O202">
            <v>-3303</v>
          </cell>
          <cell r="P202">
            <v>1694369</v>
          </cell>
          <cell r="R202">
            <v>-13482</v>
          </cell>
          <cell r="W202">
            <v>-183676</v>
          </cell>
          <cell r="Y202">
            <v>2054224</v>
          </cell>
          <cell r="Z202">
            <v>1407139</v>
          </cell>
          <cell r="AA202">
            <v>1694369</v>
          </cell>
          <cell r="AB202">
            <v>1694369</v>
          </cell>
          <cell r="AQ202">
            <v>5726</v>
          </cell>
          <cell r="AR202">
            <v>5726</v>
          </cell>
          <cell r="AS202">
            <v>5726</v>
          </cell>
          <cell r="AT202">
            <v>5726</v>
          </cell>
          <cell r="AU202">
            <v>5726</v>
          </cell>
          <cell r="AV202">
            <v>24617</v>
          </cell>
          <cell r="AW202">
            <v>0</v>
          </cell>
          <cell r="AX202">
            <v>0</v>
          </cell>
          <cell r="AY202">
            <v>0</v>
          </cell>
          <cell r="AZ202">
            <v>0</v>
          </cell>
          <cell r="BA202">
            <v>0</v>
          </cell>
          <cell r="CX202">
            <v>17328</v>
          </cell>
          <cell r="CY202">
            <v>17328</v>
          </cell>
          <cell r="CZ202">
            <v>17328</v>
          </cell>
          <cell r="DA202">
            <v>17328</v>
          </cell>
          <cell r="DB202">
            <v>17328</v>
          </cell>
          <cell r="DC202">
            <v>79708</v>
          </cell>
        </row>
        <row r="203">
          <cell r="G203">
            <v>0</v>
          </cell>
          <cell r="H203">
            <v>0</v>
          </cell>
          <cell r="I203">
            <v>0</v>
          </cell>
          <cell r="K203">
            <v>0</v>
          </cell>
          <cell r="M203">
            <v>-4236</v>
          </cell>
          <cell r="O203">
            <v>0</v>
          </cell>
          <cell r="P203">
            <v>366800</v>
          </cell>
          <cell r="R203">
            <v>31621</v>
          </cell>
          <cell r="W203">
            <v>0</v>
          </cell>
          <cell r="Y203">
            <v>443494</v>
          </cell>
          <cell r="Z203">
            <v>305433</v>
          </cell>
          <cell r="AA203">
            <v>366800</v>
          </cell>
          <cell r="AB203">
            <v>366800</v>
          </cell>
          <cell r="AQ203">
            <v>31986</v>
          </cell>
          <cell r="AR203">
            <v>31986</v>
          </cell>
          <cell r="AS203">
            <v>31986</v>
          </cell>
          <cell r="AT203">
            <v>31986</v>
          </cell>
          <cell r="AU203">
            <v>31986</v>
          </cell>
          <cell r="AV203">
            <v>179120</v>
          </cell>
          <cell r="AW203">
            <v>0</v>
          </cell>
          <cell r="AX203">
            <v>0</v>
          </cell>
          <cell r="AY203">
            <v>0</v>
          </cell>
          <cell r="AZ203">
            <v>0</v>
          </cell>
          <cell r="BA203">
            <v>0</v>
          </cell>
          <cell r="CX203">
            <v>0</v>
          </cell>
          <cell r="CY203">
            <v>0</v>
          </cell>
          <cell r="CZ203">
            <v>0</v>
          </cell>
          <cell r="DA203">
            <v>0</v>
          </cell>
          <cell r="DB203">
            <v>0</v>
          </cell>
          <cell r="DC203">
            <v>0</v>
          </cell>
        </row>
        <row r="204">
          <cell r="G204">
            <v>788951</v>
          </cell>
          <cell r="H204">
            <v>14847</v>
          </cell>
          <cell r="I204">
            <v>28094</v>
          </cell>
          <cell r="K204">
            <v>0</v>
          </cell>
          <cell r="M204">
            <v>-6621</v>
          </cell>
          <cell r="O204">
            <v>-29266</v>
          </cell>
          <cell r="P204">
            <v>812343</v>
          </cell>
          <cell r="R204">
            <v>-6502</v>
          </cell>
          <cell r="W204">
            <v>-66944</v>
          </cell>
          <cell r="Y204">
            <v>932067</v>
          </cell>
          <cell r="Z204">
            <v>714268</v>
          </cell>
          <cell r="AA204">
            <v>812343</v>
          </cell>
          <cell r="AB204">
            <v>812343</v>
          </cell>
          <cell r="AQ204">
            <v>1857</v>
          </cell>
          <cell r="AR204">
            <v>1857</v>
          </cell>
          <cell r="AS204">
            <v>1857</v>
          </cell>
          <cell r="AT204">
            <v>1857</v>
          </cell>
          <cell r="AU204">
            <v>1857</v>
          </cell>
          <cell r="AV204">
            <v>5196</v>
          </cell>
          <cell r="AW204">
            <v>0</v>
          </cell>
          <cell r="AX204">
            <v>0</v>
          </cell>
          <cell r="AY204">
            <v>0</v>
          </cell>
          <cell r="AZ204">
            <v>0</v>
          </cell>
          <cell r="BA204">
            <v>0</v>
          </cell>
          <cell r="CX204">
            <v>7607</v>
          </cell>
          <cell r="CY204">
            <v>7607</v>
          </cell>
          <cell r="CZ204">
            <v>7607</v>
          </cell>
          <cell r="DA204">
            <v>7607</v>
          </cell>
          <cell r="DB204">
            <v>7607</v>
          </cell>
          <cell r="DC204">
            <v>21302</v>
          </cell>
        </row>
        <row r="205">
          <cell r="G205">
            <v>0</v>
          </cell>
          <cell r="H205">
            <v>0</v>
          </cell>
          <cell r="I205">
            <v>0</v>
          </cell>
          <cell r="K205">
            <v>0</v>
          </cell>
          <cell r="M205">
            <v>-302</v>
          </cell>
          <cell r="O205">
            <v>0</v>
          </cell>
          <cell r="P205">
            <v>15958</v>
          </cell>
          <cell r="R205">
            <v>991</v>
          </cell>
          <cell r="W205">
            <v>0</v>
          </cell>
          <cell r="Y205">
            <v>20197</v>
          </cell>
          <cell r="Z205">
            <v>12745</v>
          </cell>
          <cell r="AA205">
            <v>15958</v>
          </cell>
          <cell r="AB205">
            <v>15958</v>
          </cell>
          <cell r="AQ205">
            <v>1010</v>
          </cell>
          <cell r="AR205">
            <v>1010</v>
          </cell>
          <cell r="AS205">
            <v>1010</v>
          </cell>
          <cell r="AT205">
            <v>1010</v>
          </cell>
          <cell r="AU205">
            <v>1010</v>
          </cell>
          <cell r="AV205">
            <v>10200</v>
          </cell>
          <cell r="AW205">
            <v>0</v>
          </cell>
          <cell r="AX205">
            <v>0</v>
          </cell>
          <cell r="AY205">
            <v>0</v>
          </cell>
          <cell r="AZ205">
            <v>0</v>
          </cell>
          <cell r="BA205">
            <v>0</v>
          </cell>
          <cell r="CX205">
            <v>0</v>
          </cell>
          <cell r="CY205">
            <v>0</v>
          </cell>
          <cell r="CZ205">
            <v>0</v>
          </cell>
          <cell r="DA205">
            <v>0</v>
          </cell>
          <cell r="DB205">
            <v>0</v>
          </cell>
          <cell r="DC205">
            <v>0</v>
          </cell>
        </row>
        <row r="206">
          <cell r="G206">
            <v>0</v>
          </cell>
          <cell r="H206">
            <v>0</v>
          </cell>
          <cell r="I206">
            <v>0</v>
          </cell>
          <cell r="K206">
            <v>0</v>
          </cell>
          <cell r="M206">
            <v>-147</v>
          </cell>
          <cell r="O206">
            <v>0</v>
          </cell>
          <cell r="P206">
            <v>14876</v>
          </cell>
          <cell r="R206">
            <v>1190</v>
          </cell>
          <cell r="W206">
            <v>0</v>
          </cell>
          <cell r="Y206">
            <v>18355</v>
          </cell>
          <cell r="Z206">
            <v>12134</v>
          </cell>
          <cell r="AA206">
            <v>14876</v>
          </cell>
          <cell r="AB206">
            <v>14876</v>
          </cell>
          <cell r="AQ206">
            <v>1202</v>
          </cell>
          <cell r="AR206">
            <v>1202</v>
          </cell>
          <cell r="AS206">
            <v>1202</v>
          </cell>
          <cell r="AT206">
            <v>1202</v>
          </cell>
          <cell r="AU206">
            <v>1202</v>
          </cell>
          <cell r="AV206">
            <v>7811</v>
          </cell>
          <cell r="AW206">
            <v>0</v>
          </cell>
          <cell r="AX206">
            <v>0</v>
          </cell>
          <cell r="AY206">
            <v>0</v>
          </cell>
          <cell r="AZ206">
            <v>0</v>
          </cell>
          <cell r="BA206">
            <v>0</v>
          </cell>
          <cell r="CX206">
            <v>0</v>
          </cell>
          <cell r="CY206">
            <v>0</v>
          </cell>
          <cell r="CZ206">
            <v>0</v>
          </cell>
          <cell r="DA206">
            <v>0</v>
          </cell>
          <cell r="DB206">
            <v>0</v>
          </cell>
          <cell r="DC206">
            <v>0</v>
          </cell>
        </row>
        <row r="207">
          <cell r="G207">
            <v>0</v>
          </cell>
          <cell r="H207">
            <v>0</v>
          </cell>
          <cell r="I207">
            <v>0</v>
          </cell>
          <cell r="K207">
            <v>0</v>
          </cell>
          <cell r="M207">
            <v>-129</v>
          </cell>
          <cell r="O207">
            <v>0</v>
          </cell>
          <cell r="P207">
            <v>8587</v>
          </cell>
          <cell r="R207">
            <v>618</v>
          </cell>
          <cell r="W207">
            <v>0</v>
          </cell>
          <cell r="Y207">
            <v>10716</v>
          </cell>
          <cell r="Z207">
            <v>6928</v>
          </cell>
          <cell r="AA207">
            <v>8587</v>
          </cell>
          <cell r="AB207">
            <v>8587</v>
          </cell>
          <cell r="AQ207">
            <v>627</v>
          </cell>
          <cell r="AR207">
            <v>627</v>
          </cell>
          <cell r="AS207">
            <v>627</v>
          </cell>
          <cell r="AT207">
            <v>627</v>
          </cell>
          <cell r="AU207">
            <v>627</v>
          </cell>
          <cell r="AV207">
            <v>4954</v>
          </cell>
          <cell r="AW207">
            <v>0</v>
          </cell>
          <cell r="AX207">
            <v>0</v>
          </cell>
          <cell r="AY207">
            <v>0</v>
          </cell>
          <cell r="AZ207">
            <v>0</v>
          </cell>
          <cell r="BA207">
            <v>0</v>
          </cell>
          <cell r="CX207">
            <v>0</v>
          </cell>
          <cell r="CY207">
            <v>0</v>
          </cell>
          <cell r="CZ207">
            <v>0</v>
          </cell>
          <cell r="DA207">
            <v>0</v>
          </cell>
          <cell r="DB207">
            <v>0</v>
          </cell>
          <cell r="DC207">
            <v>0</v>
          </cell>
        </row>
        <row r="208">
          <cell r="G208">
            <v>0</v>
          </cell>
          <cell r="H208">
            <v>0</v>
          </cell>
          <cell r="I208">
            <v>0</v>
          </cell>
          <cell r="K208">
            <v>0</v>
          </cell>
          <cell r="M208">
            <v>-15</v>
          </cell>
          <cell r="O208">
            <v>0</v>
          </cell>
          <cell r="P208">
            <v>4581</v>
          </cell>
          <cell r="R208">
            <v>271</v>
          </cell>
          <cell r="W208">
            <v>0</v>
          </cell>
          <cell r="Y208">
            <v>6159</v>
          </cell>
          <cell r="Z208">
            <v>3434</v>
          </cell>
          <cell r="AA208">
            <v>4581</v>
          </cell>
          <cell r="AB208">
            <v>4581</v>
          </cell>
          <cell r="AQ208">
            <v>272</v>
          </cell>
          <cell r="AR208">
            <v>272</v>
          </cell>
          <cell r="AS208">
            <v>272</v>
          </cell>
          <cell r="AT208">
            <v>272</v>
          </cell>
          <cell r="AU208">
            <v>272</v>
          </cell>
          <cell r="AV208">
            <v>2964</v>
          </cell>
          <cell r="AW208">
            <v>0</v>
          </cell>
          <cell r="AX208">
            <v>0</v>
          </cell>
          <cell r="AY208">
            <v>0</v>
          </cell>
          <cell r="AZ208">
            <v>0</v>
          </cell>
          <cell r="BA208">
            <v>0</v>
          </cell>
          <cell r="CX208">
            <v>0</v>
          </cell>
          <cell r="CY208">
            <v>0</v>
          </cell>
          <cell r="CZ208">
            <v>0</v>
          </cell>
          <cell r="DA208">
            <v>0</v>
          </cell>
          <cell r="DB208">
            <v>0</v>
          </cell>
          <cell r="DC208">
            <v>0</v>
          </cell>
        </row>
        <row r="209">
          <cell r="G209">
            <v>559044</v>
          </cell>
          <cell r="H209">
            <v>12475</v>
          </cell>
          <cell r="I209">
            <v>19965</v>
          </cell>
          <cell r="K209">
            <v>0</v>
          </cell>
          <cell r="M209">
            <v>-3720</v>
          </cell>
          <cell r="O209">
            <v>-21389</v>
          </cell>
          <cell r="P209">
            <v>474852</v>
          </cell>
          <cell r="R209">
            <v>-18008</v>
          </cell>
          <cell r="W209">
            <v>-46871</v>
          </cell>
          <cell r="Y209">
            <v>544522</v>
          </cell>
          <cell r="Z209">
            <v>417532</v>
          </cell>
          <cell r="AA209">
            <v>474852</v>
          </cell>
          <cell r="AB209">
            <v>474852</v>
          </cell>
          <cell r="AQ209">
            <v>0</v>
          </cell>
          <cell r="AR209">
            <v>0</v>
          </cell>
          <cell r="AS209">
            <v>0</v>
          </cell>
          <cell r="AT209">
            <v>0</v>
          </cell>
          <cell r="AU209">
            <v>0</v>
          </cell>
          <cell r="AV209">
            <v>0</v>
          </cell>
          <cell r="AW209">
            <v>11299</v>
          </cell>
          <cell r="AX209">
            <v>11299</v>
          </cell>
          <cell r="AY209">
            <v>11299</v>
          </cell>
          <cell r="AZ209">
            <v>11299</v>
          </cell>
          <cell r="BA209">
            <v>11299</v>
          </cell>
          <cell r="CX209">
            <v>6250</v>
          </cell>
          <cell r="CY209">
            <v>6250</v>
          </cell>
          <cell r="CZ209">
            <v>6250</v>
          </cell>
          <cell r="DA209">
            <v>6250</v>
          </cell>
          <cell r="DB209">
            <v>6250</v>
          </cell>
          <cell r="DC209">
            <v>9371</v>
          </cell>
        </row>
        <row r="210">
          <cell r="G210">
            <v>0</v>
          </cell>
          <cell r="H210">
            <v>0</v>
          </cell>
          <cell r="I210">
            <v>0</v>
          </cell>
          <cell r="K210">
            <v>0</v>
          </cell>
          <cell r="M210">
            <v>-25</v>
          </cell>
          <cell r="O210">
            <v>0</v>
          </cell>
          <cell r="P210">
            <v>984</v>
          </cell>
          <cell r="R210">
            <v>81</v>
          </cell>
          <cell r="W210">
            <v>0</v>
          </cell>
          <cell r="Y210">
            <v>1349</v>
          </cell>
          <cell r="Z210">
            <v>734</v>
          </cell>
          <cell r="AA210">
            <v>984</v>
          </cell>
          <cell r="AB210">
            <v>984</v>
          </cell>
          <cell r="AQ210">
            <v>83</v>
          </cell>
          <cell r="AR210">
            <v>83</v>
          </cell>
          <cell r="AS210">
            <v>83</v>
          </cell>
          <cell r="AT210">
            <v>83</v>
          </cell>
          <cell r="AU210">
            <v>83</v>
          </cell>
          <cell r="AV210">
            <v>511</v>
          </cell>
          <cell r="AW210">
            <v>0</v>
          </cell>
          <cell r="AX210">
            <v>0</v>
          </cell>
          <cell r="AY210">
            <v>0</v>
          </cell>
          <cell r="AZ210">
            <v>0</v>
          </cell>
          <cell r="BA210">
            <v>0</v>
          </cell>
          <cell r="CX210">
            <v>0</v>
          </cell>
          <cell r="CY210">
            <v>0</v>
          </cell>
          <cell r="CZ210">
            <v>0</v>
          </cell>
          <cell r="DA210">
            <v>0</v>
          </cell>
          <cell r="DB210">
            <v>0</v>
          </cell>
          <cell r="DC210">
            <v>0</v>
          </cell>
        </row>
        <row r="212">
          <cell r="G212">
            <v>21500214</v>
          </cell>
          <cell r="H212">
            <v>606705</v>
          </cell>
          <cell r="I212">
            <v>776418</v>
          </cell>
          <cell r="K212">
            <v>-17955011</v>
          </cell>
          <cell r="M212">
            <v>-49248</v>
          </cell>
          <cell r="O212">
            <v>-594877</v>
          </cell>
          <cell r="P212">
            <v>5415972</v>
          </cell>
          <cell r="R212">
            <v>-104245</v>
          </cell>
          <cell r="W212">
            <v>-1964192</v>
          </cell>
          <cell r="Y212">
            <v>6328421</v>
          </cell>
          <cell r="Z212">
            <v>4677468</v>
          </cell>
          <cell r="AA212">
            <v>5415972</v>
          </cell>
          <cell r="AB212">
            <v>5415972</v>
          </cell>
          <cell r="AQ212">
            <v>116677</v>
          </cell>
          <cell r="AR212">
            <v>116677</v>
          </cell>
          <cell r="AS212">
            <v>116677</v>
          </cell>
          <cell r="AT212">
            <v>116677</v>
          </cell>
          <cell r="AU212">
            <v>116677</v>
          </cell>
          <cell r="AV212">
            <v>431709</v>
          </cell>
          <cell r="AW212">
            <v>0</v>
          </cell>
          <cell r="AX212">
            <v>0</v>
          </cell>
          <cell r="AY212">
            <v>0</v>
          </cell>
          <cell r="AZ212">
            <v>0</v>
          </cell>
          <cell r="BA212">
            <v>0</v>
          </cell>
          <cell r="CX212">
            <v>215845</v>
          </cell>
          <cell r="CY212">
            <v>215845</v>
          </cell>
          <cell r="CZ212">
            <v>215845</v>
          </cell>
          <cell r="DA212">
            <v>215845</v>
          </cell>
          <cell r="DB212">
            <v>215845</v>
          </cell>
          <cell r="DC212">
            <v>669122</v>
          </cell>
        </row>
        <row r="213">
          <cell r="G213">
            <v>302580</v>
          </cell>
          <cell r="H213">
            <v>7554</v>
          </cell>
          <cell r="I213">
            <v>10874</v>
          </cell>
          <cell r="K213">
            <v>0</v>
          </cell>
          <cell r="M213">
            <v>-2335</v>
          </cell>
          <cell r="O213">
            <v>-9379</v>
          </cell>
          <cell r="P213">
            <v>267949</v>
          </cell>
          <cell r="R213">
            <v>-8656</v>
          </cell>
          <cell r="W213">
            <v>-27830</v>
          </cell>
          <cell r="Y213">
            <v>312007</v>
          </cell>
          <cell r="Z213">
            <v>231985</v>
          </cell>
          <cell r="AA213">
            <v>267949</v>
          </cell>
          <cell r="AB213">
            <v>267949</v>
          </cell>
          <cell r="AQ213">
            <v>0</v>
          </cell>
          <cell r="AR213">
            <v>0</v>
          </cell>
          <cell r="AS213">
            <v>0</v>
          </cell>
          <cell r="AT213">
            <v>0</v>
          </cell>
          <cell r="AU213">
            <v>0</v>
          </cell>
          <cell r="AV213">
            <v>0</v>
          </cell>
          <cell r="AW213">
            <v>4981</v>
          </cell>
          <cell r="AX213">
            <v>4981</v>
          </cell>
          <cell r="AY213">
            <v>4981</v>
          </cell>
          <cell r="AZ213">
            <v>4981</v>
          </cell>
          <cell r="BA213">
            <v>4981</v>
          </cell>
          <cell r="CX213">
            <v>3394</v>
          </cell>
          <cell r="CY213">
            <v>3394</v>
          </cell>
          <cell r="CZ213">
            <v>3394</v>
          </cell>
          <cell r="DA213">
            <v>3394</v>
          </cell>
          <cell r="DB213">
            <v>3394</v>
          </cell>
          <cell r="DC213">
            <v>7466</v>
          </cell>
        </row>
        <row r="214">
          <cell r="G214">
            <v>17571915</v>
          </cell>
          <cell r="H214">
            <v>304</v>
          </cell>
          <cell r="I214">
            <v>599267</v>
          </cell>
          <cell r="K214">
            <v>0</v>
          </cell>
          <cell r="M214">
            <v>-72465</v>
          </cell>
          <cell r="O214">
            <v>-1477727</v>
          </cell>
          <cell r="P214">
            <v>14070366</v>
          </cell>
          <cell r="R214">
            <v>-2623393</v>
          </cell>
          <cell r="W214">
            <v>0</v>
          </cell>
          <cell r="Y214">
            <v>15369603</v>
          </cell>
          <cell r="Z214">
            <v>12952379</v>
          </cell>
          <cell r="AA214">
            <v>14070366</v>
          </cell>
          <cell r="AB214">
            <v>14070366</v>
          </cell>
          <cell r="AQ214">
            <v>0</v>
          </cell>
          <cell r="AR214">
            <v>0</v>
          </cell>
          <cell r="AS214">
            <v>0</v>
          </cell>
          <cell r="AT214">
            <v>0</v>
          </cell>
          <cell r="AU214">
            <v>0</v>
          </cell>
          <cell r="AV214">
            <v>0</v>
          </cell>
          <cell r="AW214">
            <v>0</v>
          </cell>
          <cell r="AX214">
            <v>0</v>
          </cell>
          <cell r="AY214">
            <v>0</v>
          </cell>
          <cell r="AZ214">
            <v>0</v>
          </cell>
          <cell r="BA214">
            <v>0</v>
          </cell>
          <cell r="CX214">
            <v>0</v>
          </cell>
          <cell r="CY214">
            <v>0</v>
          </cell>
          <cell r="CZ214">
            <v>0</v>
          </cell>
          <cell r="DA214">
            <v>0</v>
          </cell>
          <cell r="DB214">
            <v>0</v>
          </cell>
          <cell r="DC214">
            <v>0</v>
          </cell>
        </row>
        <row r="215">
          <cell r="G215">
            <v>2006396</v>
          </cell>
          <cell r="H215">
            <v>49426</v>
          </cell>
          <cell r="I215">
            <v>71988</v>
          </cell>
          <cell r="K215">
            <v>0</v>
          </cell>
          <cell r="M215">
            <v>-17188</v>
          </cell>
          <cell r="O215">
            <v>-67384</v>
          </cell>
          <cell r="P215">
            <v>1947513</v>
          </cell>
          <cell r="R215">
            <v>-32158</v>
          </cell>
          <cell r="W215">
            <v>-181695</v>
          </cell>
          <cell r="Y215">
            <v>2258152</v>
          </cell>
          <cell r="Z215">
            <v>1694838</v>
          </cell>
          <cell r="AA215">
            <v>1947513</v>
          </cell>
          <cell r="AB215">
            <v>1947513</v>
          </cell>
          <cell r="AQ215">
            <v>0</v>
          </cell>
          <cell r="AR215">
            <v>0</v>
          </cell>
          <cell r="AS215">
            <v>0</v>
          </cell>
          <cell r="AT215">
            <v>0</v>
          </cell>
          <cell r="AU215">
            <v>0</v>
          </cell>
          <cell r="AV215">
            <v>0</v>
          </cell>
          <cell r="AW215">
            <v>10519</v>
          </cell>
          <cell r="AX215">
            <v>10519</v>
          </cell>
          <cell r="AY215">
            <v>10519</v>
          </cell>
          <cell r="AZ215">
            <v>10519</v>
          </cell>
          <cell r="BA215">
            <v>10519</v>
          </cell>
          <cell r="CX215">
            <v>19750</v>
          </cell>
          <cell r="CY215">
            <v>19750</v>
          </cell>
          <cell r="CZ215">
            <v>19750</v>
          </cell>
          <cell r="DA215">
            <v>19750</v>
          </cell>
          <cell r="DB215">
            <v>19750</v>
          </cell>
          <cell r="DC215">
            <v>63195</v>
          </cell>
        </row>
        <row r="216">
          <cell r="G216">
            <v>475701</v>
          </cell>
          <cell r="H216">
            <v>5488</v>
          </cell>
          <cell r="I216">
            <v>16687</v>
          </cell>
          <cell r="K216">
            <v>0</v>
          </cell>
          <cell r="M216">
            <v>-3458</v>
          </cell>
          <cell r="O216">
            <v>-24884</v>
          </cell>
          <cell r="P216">
            <v>479466</v>
          </cell>
          <cell r="R216">
            <v>-3783</v>
          </cell>
          <cell r="W216">
            <v>-34082</v>
          </cell>
          <cell r="Y216">
            <v>542185</v>
          </cell>
          <cell r="Z216">
            <v>427270</v>
          </cell>
          <cell r="AA216">
            <v>479466</v>
          </cell>
          <cell r="AB216">
            <v>479466</v>
          </cell>
          <cell r="AQ216">
            <v>2365</v>
          </cell>
          <cell r="AR216">
            <v>2365</v>
          </cell>
          <cell r="AS216">
            <v>2365</v>
          </cell>
          <cell r="AT216">
            <v>472</v>
          </cell>
          <cell r="AU216">
            <v>0</v>
          </cell>
          <cell r="AV216">
            <v>0</v>
          </cell>
          <cell r="AW216">
            <v>0</v>
          </cell>
          <cell r="AX216">
            <v>0</v>
          </cell>
          <cell r="AY216">
            <v>0</v>
          </cell>
          <cell r="AZ216">
            <v>0</v>
          </cell>
          <cell r="BA216">
            <v>0</v>
          </cell>
          <cell r="CX216">
            <v>5325</v>
          </cell>
          <cell r="CY216">
            <v>5325</v>
          </cell>
          <cell r="CZ216">
            <v>5325</v>
          </cell>
          <cell r="DA216">
            <v>5325</v>
          </cell>
          <cell r="DB216">
            <v>5325</v>
          </cell>
          <cell r="DC216">
            <v>2132</v>
          </cell>
        </row>
        <row r="217">
          <cell r="G217">
            <v>4410</v>
          </cell>
          <cell r="H217">
            <v>0</v>
          </cell>
          <cell r="I217">
            <v>149</v>
          </cell>
          <cell r="K217">
            <v>0</v>
          </cell>
          <cell r="M217">
            <v>-16</v>
          </cell>
          <cell r="O217">
            <v>-444</v>
          </cell>
          <cell r="P217">
            <v>4208</v>
          </cell>
          <cell r="R217">
            <v>93</v>
          </cell>
          <cell r="W217">
            <v>0</v>
          </cell>
          <cell r="Y217">
            <v>4498</v>
          </cell>
          <cell r="Z217">
            <v>3948</v>
          </cell>
          <cell r="AA217">
            <v>4208</v>
          </cell>
          <cell r="AB217">
            <v>4208</v>
          </cell>
          <cell r="AQ217">
            <v>0</v>
          </cell>
          <cell r="AR217">
            <v>0</v>
          </cell>
          <cell r="AS217">
            <v>0</v>
          </cell>
          <cell r="AT217">
            <v>0</v>
          </cell>
          <cell r="AU217">
            <v>0</v>
          </cell>
          <cell r="AV217">
            <v>0</v>
          </cell>
          <cell r="AW217">
            <v>0</v>
          </cell>
          <cell r="AX217">
            <v>0</v>
          </cell>
          <cell r="AY217">
            <v>0</v>
          </cell>
          <cell r="AZ217">
            <v>0</v>
          </cell>
          <cell r="BA217">
            <v>0</v>
          </cell>
          <cell r="CX217">
            <v>0</v>
          </cell>
          <cell r="CY217">
            <v>0</v>
          </cell>
          <cell r="CZ217">
            <v>0</v>
          </cell>
          <cell r="DA217">
            <v>0</v>
          </cell>
          <cell r="DB217">
            <v>0</v>
          </cell>
          <cell r="DC217">
            <v>0</v>
          </cell>
        </row>
        <row r="218">
          <cell r="G218">
            <v>0</v>
          </cell>
          <cell r="H218">
            <v>0</v>
          </cell>
          <cell r="I218">
            <v>0</v>
          </cell>
          <cell r="K218">
            <v>0</v>
          </cell>
          <cell r="M218">
            <v>0</v>
          </cell>
          <cell r="O218">
            <v>0</v>
          </cell>
          <cell r="P218">
            <v>0</v>
          </cell>
          <cell r="R218">
            <v>0</v>
          </cell>
          <cell r="W218">
            <v>0</v>
          </cell>
          <cell r="Y218">
            <v>0</v>
          </cell>
          <cell r="Z218">
            <v>0</v>
          </cell>
          <cell r="AA218">
            <v>0</v>
          </cell>
          <cell r="AB218">
            <v>0</v>
          </cell>
          <cell r="AQ218">
            <v>0</v>
          </cell>
          <cell r="AR218">
            <v>0</v>
          </cell>
          <cell r="AS218">
            <v>0</v>
          </cell>
          <cell r="AT218">
            <v>0</v>
          </cell>
          <cell r="AU218">
            <v>0</v>
          </cell>
          <cell r="AV218">
            <v>0</v>
          </cell>
          <cell r="AW218">
            <v>0</v>
          </cell>
          <cell r="AX218">
            <v>0</v>
          </cell>
          <cell r="AY218">
            <v>0</v>
          </cell>
          <cell r="AZ218">
            <v>0</v>
          </cell>
          <cell r="BA218">
            <v>0</v>
          </cell>
          <cell r="CX218">
            <v>0</v>
          </cell>
          <cell r="CY218">
            <v>0</v>
          </cell>
          <cell r="CZ218">
            <v>0</v>
          </cell>
          <cell r="DA218">
            <v>0</v>
          </cell>
          <cell r="DB218">
            <v>0</v>
          </cell>
          <cell r="DC218">
            <v>0</v>
          </cell>
        </row>
        <row r="219">
          <cell r="G219">
            <v>255089</v>
          </cell>
          <cell r="H219">
            <v>5219</v>
          </cell>
          <cell r="I219">
            <v>9094</v>
          </cell>
          <cell r="K219">
            <v>0</v>
          </cell>
          <cell r="M219">
            <v>-1817</v>
          </cell>
          <cell r="O219">
            <v>-9705</v>
          </cell>
          <cell r="P219">
            <v>238728</v>
          </cell>
          <cell r="R219">
            <v>-4433</v>
          </cell>
          <cell r="W219">
            <v>-21594</v>
          </cell>
          <cell r="Y219">
            <v>273854</v>
          </cell>
          <cell r="Z219">
            <v>209893</v>
          </cell>
          <cell r="AA219">
            <v>238728</v>
          </cell>
          <cell r="AB219">
            <v>238728</v>
          </cell>
          <cell r="AQ219">
            <v>0</v>
          </cell>
          <cell r="AR219">
            <v>0</v>
          </cell>
          <cell r="AS219">
            <v>0</v>
          </cell>
          <cell r="AT219">
            <v>0</v>
          </cell>
          <cell r="AU219">
            <v>0</v>
          </cell>
          <cell r="AV219">
            <v>0</v>
          </cell>
          <cell r="AW219">
            <v>1995</v>
          </cell>
          <cell r="AX219">
            <v>1995</v>
          </cell>
          <cell r="AY219">
            <v>1995</v>
          </cell>
          <cell r="AZ219">
            <v>1995</v>
          </cell>
          <cell r="BA219">
            <v>1995</v>
          </cell>
          <cell r="CX219">
            <v>2249</v>
          </cell>
          <cell r="CY219">
            <v>2249</v>
          </cell>
          <cell r="CZ219">
            <v>2249</v>
          </cell>
          <cell r="DA219">
            <v>2249</v>
          </cell>
          <cell r="DB219">
            <v>2249</v>
          </cell>
          <cell r="DC219">
            <v>8100</v>
          </cell>
        </row>
        <row r="220">
          <cell r="G220">
            <v>1221940</v>
          </cell>
          <cell r="H220">
            <v>17151</v>
          </cell>
          <cell r="I220">
            <v>42993</v>
          </cell>
          <cell r="K220">
            <v>0</v>
          </cell>
          <cell r="M220">
            <v>-7503</v>
          </cell>
          <cell r="O220">
            <v>-62855</v>
          </cell>
          <cell r="P220">
            <v>1099010</v>
          </cell>
          <cell r="R220">
            <v>-32691</v>
          </cell>
          <cell r="W220">
            <v>-85178</v>
          </cell>
          <cell r="Y220">
            <v>1235845</v>
          </cell>
          <cell r="Z220">
            <v>984979</v>
          </cell>
          <cell r="AA220">
            <v>1099010</v>
          </cell>
          <cell r="AB220">
            <v>1099010</v>
          </cell>
          <cell r="AQ220">
            <v>0</v>
          </cell>
          <cell r="AR220">
            <v>0</v>
          </cell>
          <cell r="AS220">
            <v>0</v>
          </cell>
          <cell r="AT220">
            <v>0</v>
          </cell>
          <cell r="AU220">
            <v>0</v>
          </cell>
          <cell r="AV220">
            <v>0</v>
          </cell>
          <cell r="AW220">
            <v>17341</v>
          </cell>
          <cell r="AX220">
            <v>17341</v>
          </cell>
          <cell r="AY220">
            <v>17341</v>
          </cell>
          <cell r="AZ220">
            <v>17341</v>
          </cell>
          <cell r="BA220">
            <v>17341</v>
          </cell>
          <cell r="CX220">
            <v>14196</v>
          </cell>
          <cell r="CY220">
            <v>14196</v>
          </cell>
          <cell r="CZ220">
            <v>14196</v>
          </cell>
          <cell r="DA220">
            <v>14196</v>
          </cell>
          <cell r="DB220">
            <v>14196</v>
          </cell>
          <cell r="DC220">
            <v>2</v>
          </cell>
        </row>
        <row r="221">
          <cell r="G221">
            <v>705798</v>
          </cell>
          <cell r="H221">
            <v>12198</v>
          </cell>
          <cell r="I221">
            <v>24987</v>
          </cell>
          <cell r="K221">
            <v>0</v>
          </cell>
          <cell r="M221">
            <v>-4970</v>
          </cell>
          <cell r="O221">
            <v>-32256</v>
          </cell>
          <cell r="P221">
            <v>642184</v>
          </cell>
          <cell r="R221">
            <v>-14635</v>
          </cell>
          <cell r="W221">
            <v>-56079</v>
          </cell>
          <cell r="Y221">
            <v>731405</v>
          </cell>
          <cell r="Z221">
            <v>568858</v>
          </cell>
          <cell r="AA221">
            <v>642184</v>
          </cell>
          <cell r="AB221">
            <v>642184</v>
          </cell>
          <cell r="AQ221">
            <v>0</v>
          </cell>
          <cell r="AR221">
            <v>0</v>
          </cell>
          <cell r="AS221">
            <v>0</v>
          </cell>
          <cell r="AT221">
            <v>0</v>
          </cell>
          <cell r="AU221">
            <v>0</v>
          </cell>
          <cell r="AV221">
            <v>0</v>
          </cell>
          <cell r="AW221">
            <v>7307</v>
          </cell>
          <cell r="AX221">
            <v>7307</v>
          </cell>
          <cell r="AY221">
            <v>7307</v>
          </cell>
          <cell r="AZ221">
            <v>7307</v>
          </cell>
          <cell r="BA221">
            <v>7307</v>
          </cell>
          <cell r="CX221">
            <v>6757</v>
          </cell>
          <cell r="CY221">
            <v>6757</v>
          </cell>
          <cell r="CZ221">
            <v>6757</v>
          </cell>
          <cell r="DA221">
            <v>6757</v>
          </cell>
          <cell r="DB221">
            <v>6757</v>
          </cell>
          <cell r="DC221">
            <v>15537</v>
          </cell>
        </row>
        <row r="224">
          <cell r="G224">
            <v>0</v>
          </cell>
          <cell r="H224">
            <v>0</v>
          </cell>
          <cell r="I224">
            <v>0</v>
          </cell>
          <cell r="K224">
            <v>0</v>
          </cell>
          <cell r="M224">
            <v>-36</v>
          </cell>
          <cell r="O224">
            <v>0</v>
          </cell>
          <cell r="P224">
            <v>7224</v>
          </cell>
          <cell r="R224">
            <v>446</v>
          </cell>
          <cell r="W224">
            <v>0</v>
          </cell>
          <cell r="Y224">
            <v>9741</v>
          </cell>
          <cell r="Z224">
            <v>5289</v>
          </cell>
          <cell r="AA224">
            <v>7224</v>
          </cell>
          <cell r="AB224">
            <v>7224</v>
          </cell>
          <cell r="AQ224">
            <v>448</v>
          </cell>
          <cell r="AR224">
            <v>448</v>
          </cell>
          <cell r="AS224">
            <v>448</v>
          </cell>
          <cell r="AT224">
            <v>448</v>
          </cell>
          <cell r="AU224">
            <v>448</v>
          </cell>
          <cell r="AV224">
            <v>4572</v>
          </cell>
          <cell r="AW224">
            <v>0</v>
          </cell>
          <cell r="AX224">
            <v>0</v>
          </cell>
          <cell r="AY224">
            <v>0</v>
          </cell>
          <cell r="AZ224">
            <v>0</v>
          </cell>
          <cell r="BA224">
            <v>0</v>
          </cell>
          <cell r="CX224">
            <v>0</v>
          </cell>
          <cell r="CY224">
            <v>0</v>
          </cell>
          <cell r="CZ224">
            <v>0</v>
          </cell>
          <cell r="DA224">
            <v>0</v>
          </cell>
          <cell r="DB224">
            <v>0</v>
          </cell>
          <cell r="DC224">
            <v>0</v>
          </cell>
        </row>
        <row r="225">
          <cell r="G225">
            <v>257136</v>
          </cell>
          <cell r="H225">
            <v>4983</v>
          </cell>
          <cell r="I225">
            <v>9147</v>
          </cell>
          <cell r="K225">
            <v>0</v>
          </cell>
          <cell r="M225">
            <v>-2052</v>
          </cell>
          <cell r="O225">
            <v>-10335</v>
          </cell>
          <cell r="P225">
            <v>250134</v>
          </cell>
          <cell r="R225">
            <v>-4242</v>
          </cell>
          <cell r="W225">
            <v>-22687</v>
          </cell>
          <cell r="Y225">
            <v>289052</v>
          </cell>
          <cell r="Z225">
            <v>218250</v>
          </cell>
          <cell r="AA225">
            <v>250134</v>
          </cell>
          <cell r="AB225">
            <v>250134</v>
          </cell>
          <cell r="AQ225">
            <v>0</v>
          </cell>
          <cell r="AR225">
            <v>0</v>
          </cell>
          <cell r="AS225">
            <v>0</v>
          </cell>
          <cell r="AT225">
            <v>0</v>
          </cell>
          <cell r="AU225">
            <v>0</v>
          </cell>
          <cell r="AV225">
            <v>0</v>
          </cell>
          <cell r="AW225">
            <v>1080</v>
          </cell>
          <cell r="AX225">
            <v>1080</v>
          </cell>
          <cell r="AY225">
            <v>1080</v>
          </cell>
          <cell r="AZ225">
            <v>1080</v>
          </cell>
          <cell r="BA225">
            <v>1080</v>
          </cell>
          <cell r="CX225">
            <v>2909</v>
          </cell>
          <cell r="CY225">
            <v>2909</v>
          </cell>
          <cell r="CZ225">
            <v>2909</v>
          </cell>
          <cell r="DA225">
            <v>2909</v>
          </cell>
          <cell r="DB225">
            <v>2909</v>
          </cell>
          <cell r="DC225">
            <v>5233</v>
          </cell>
        </row>
        <row r="226">
          <cell r="G226">
            <v>0</v>
          </cell>
          <cell r="H226">
            <v>0</v>
          </cell>
          <cell r="I226">
            <v>0</v>
          </cell>
          <cell r="K226">
            <v>0</v>
          </cell>
          <cell r="M226">
            <v>-21</v>
          </cell>
          <cell r="O226">
            <v>0</v>
          </cell>
          <cell r="P226">
            <v>1643</v>
          </cell>
          <cell r="R226">
            <v>97</v>
          </cell>
          <cell r="W226">
            <v>0</v>
          </cell>
          <cell r="Y226">
            <v>2188</v>
          </cell>
          <cell r="Z226">
            <v>1211</v>
          </cell>
          <cell r="AA226">
            <v>1643</v>
          </cell>
          <cell r="AB226">
            <v>1643</v>
          </cell>
          <cell r="AQ226">
            <v>98</v>
          </cell>
          <cell r="AR226">
            <v>98</v>
          </cell>
          <cell r="AS226">
            <v>98</v>
          </cell>
          <cell r="AT226">
            <v>98</v>
          </cell>
          <cell r="AU226">
            <v>98</v>
          </cell>
          <cell r="AV226">
            <v>1076</v>
          </cell>
          <cell r="AW226">
            <v>0</v>
          </cell>
          <cell r="AX226">
            <v>0</v>
          </cell>
          <cell r="AY226">
            <v>0</v>
          </cell>
          <cell r="AZ226">
            <v>0</v>
          </cell>
          <cell r="BA226">
            <v>0</v>
          </cell>
          <cell r="CX226">
            <v>0</v>
          </cell>
          <cell r="CY226">
            <v>0</v>
          </cell>
          <cell r="CZ226">
            <v>0</v>
          </cell>
          <cell r="DA226">
            <v>0</v>
          </cell>
          <cell r="DB226">
            <v>0</v>
          </cell>
          <cell r="DC226">
            <v>0</v>
          </cell>
        </row>
        <row r="227">
          <cell r="G227">
            <v>0</v>
          </cell>
          <cell r="H227">
            <v>0</v>
          </cell>
          <cell r="I227">
            <v>0</v>
          </cell>
          <cell r="K227">
            <v>0</v>
          </cell>
          <cell r="M227">
            <v>-98</v>
          </cell>
          <cell r="O227">
            <v>0</v>
          </cell>
          <cell r="P227">
            <v>4217</v>
          </cell>
          <cell r="R227">
            <v>264</v>
          </cell>
          <cell r="W227">
            <v>0</v>
          </cell>
          <cell r="Y227">
            <v>5558</v>
          </cell>
          <cell r="Z227">
            <v>3285</v>
          </cell>
          <cell r="AA227">
            <v>4217</v>
          </cell>
          <cell r="AB227">
            <v>4217</v>
          </cell>
          <cell r="AQ227">
            <v>270</v>
          </cell>
          <cell r="AR227">
            <v>270</v>
          </cell>
          <cell r="AS227">
            <v>270</v>
          </cell>
          <cell r="AT227">
            <v>270</v>
          </cell>
          <cell r="AU227">
            <v>270</v>
          </cell>
          <cell r="AV227">
            <v>2695</v>
          </cell>
          <cell r="AW227">
            <v>0</v>
          </cell>
          <cell r="AX227">
            <v>0</v>
          </cell>
          <cell r="AY227">
            <v>0</v>
          </cell>
          <cell r="AZ227">
            <v>0</v>
          </cell>
          <cell r="BA227">
            <v>0</v>
          </cell>
          <cell r="CX227">
            <v>0</v>
          </cell>
          <cell r="CY227">
            <v>0</v>
          </cell>
          <cell r="CZ227">
            <v>0</v>
          </cell>
          <cell r="DA227">
            <v>0</v>
          </cell>
          <cell r="DB227">
            <v>0</v>
          </cell>
          <cell r="DC227">
            <v>0</v>
          </cell>
        </row>
        <row r="228">
          <cell r="G228">
            <v>288204</v>
          </cell>
          <cell r="H228">
            <v>4402</v>
          </cell>
          <cell r="I228">
            <v>10179</v>
          </cell>
          <cell r="K228">
            <v>0</v>
          </cell>
          <cell r="M228">
            <v>-2224</v>
          </cell>
          <cell r="O228">
            <v>-13370</v>
          </cell>
          <cell r="P228">
            <v>289896</v>
          </cell>
          <cell r="R228">
            <v>-3111</v>
          </cell>
          <cell r="W228">
            <v>-21620</v>
          </cell>
          <cell r="Y228">
            <v>329765</v>
          </cell>
          <cell r="Z228">
            <v>256984</v>
          </cell>
          <cell r="AA228">
            <v>289896</v>
          </cell>
          <cell r="AB228">
            <v>289896</v>
          </cell>
          <cell r="AQ228">
            <v>386</v>
          </cell>
          <cell r="AR228">
            <v>386</v>
          </cell>
          <cell r="AS228">
            <v>386</v>
          </cell>
          <cell r="AT228">
            <v>386</v>
          </cell>
          <cell r="AU228">
            <v>386</v>
          </cell>
          <cell r="AV228">
            <v>389</v>
          </cell>
          <cell r="AW228">
            <v>0</v>
          </cell>
          <cell r="AX228">
            <v>0</v>
          </cell>
          <cell r="AY228">
            <v>0</v>
          </cell>
          <cell r="AZ228">
            <v>0</v>
          </cell>
          <cell r="BA228">
            <v>0</v>
          </cell>
          <cell r="CX228">
            <v>3179</v>
          </cell>
          <cell r="CY228">
            <v>3179</v>
          </cell>
          <cell r="CZ228">
            <v>3179</v>
          </cell>
          <cell r="DA228">
            <v>3179</v>
          </cell>
          <cell r="DB228">
            <v>3179</v>
          </cell>
          <cell r="DC228">
            <v>2546</v>
          </cell>
        </row>
        <row r="229">
          <cell r="G229">
            <v>1700651</v>
          </cell>
          <cell r="H229">
            <v>30731</v>
          </cell>
          <cell r="I229">
            <v>60327</v>
          </cell>
          <cell r="K229">
            <v>0</v>
          </cell>
          <cell r="M229">
            <v>-12662</v>
          </cell>
          <cell r="O229">
            <v>-73626</v>
          </cell>
          <cell r="P229">
            <v>1634327</v>
          </cell>
          <cell r="R229">
            <v>-27840</v>
          </cell>
          <cell r="W229">
            <v>-135487</v>
          </cell>
          <cell r="Y229">
            <v>1864566</v>
          </cell>
          <cell r="Z229">
            <v>1444452</v>
          </cell>
          <cell r="AA229">
            <v>1634327</v>
          </cell>
          <cell r="AB229">
            <v>1634327</v>
          </cell>
          <cell r="AQ229">
            <v>0</v>
          </cell>
          <cell r="AR229">
            <v>0</v>
          </cell>
          <cell r="AS229">
            <v>0</v>
          </cell>
          <cell r="AT229">
            <v>0</v>
          </cell>
          <cell r="AU229">
            <v>0</v>
          </cell>
          <cell r="AV229">
            <v>0</v>
          </cell>
          <cell r="AW229">
            <v>8887</v>
          </cell>
          <cell r="AX229">
            <v>8887</v>
          </cell>
          <cell r="AY229">
            <v>8887</v>
          </cell>
          <cell r="AZ229">
            <v>8887</v>
          </cell>
          <cell r="BA229">
            <v>8887</v>
          </cell>
          <cell r="CX229">
            <v>17370</v>
          </cell>
          <cell r="CY229">
            <v>17370</v>
          </cell>
          <cell r="CZ229">
            <v>17370</v>
          </cell>
          <cell r="DA229">
            <v>17370</v>
          </cell>
          <cell r="DB229">
            <v>17370</v>
          </cell>
          <cell r="DC229">
            <v>31267</v>
          </cell>
        </row>
        <row r="230">
          <cell r="G230">
            <v>2134383</v>
          </cell>
          <cell r="H230">
            <v>39454</v>
          </cell>
          <cell r="I230">
            <v>75817</v>
          </cell>
          <cell r="K230">
            <v>0</v>
          </cell>
          <cell r="M230">
            <v>-14584</v>
          </cell>
          <cell r="O230">
            <v>-88265</v>
          </cell>
          <cell r="P230">
            <v>1919704</v>
          </cell>
          <cell r="R230">
            <v>-52140</v>
          </cell>
          <cell r="W230">
            <v>-171347</v>
          </cell>
          <cell r="Y230">
            <v>2190949</v>
          </cell>
          <cell r="Z230">
            <v>1696050</v>
          </cell>
          <cell r="AA230">
            <v>1919704</v>
          </cell>
          <cell r="AB230">
            <v>1919704</v>
          </cell>
          <cell r="AQ230">
            <v>0</v>
          </cell>
          <cell r="AR230">
            <v>0</v>
          </cell>
          <cell r="AS230">
            <v>0</v>
          </cell>
          <cell r="AT230">
            <v>0</v>
          </cell>
          <cell r="AU230">
            <v>0</v>
          </cell>
          <cell r="AV230">
            <v>0</v>
          </cell>
          <cell r="AW230">
            <v>29116</v>
          </cell>
          <cell r="AX230">
            <v>29116</v>
          </cell>
          <cell r="AY230">
            <v>29116</v>
          </cell>
          <cell r="AZ230">
            <v>29116</v>
          </cell>
          <cell r="BA230">
            <v>29116</v>
          </cell>
          <cell r="CX230">
            <v>21154</v>
          </cell>
          <cell r="CY230">
            <v>21154</v>
          </cell>
          <cell r="CZ230">
            <v>21154</v>
          </cell>
          <cell r="DA230">
            <v>21154</v>
          </cell>
          <cell r="DB230">
            <v>21154</v>
          </cell>
          <cell r="DC230">
            <v>44423</v>
          </cell>
        </row>
        <row r="231">
          <cell r="G231">
            <v>786731</v>
          </cell>
          <cell r="H231">
            <v>13765</v>
          </cell>
          <cell r="I231">
            <v>27911</v>
          </cell>
          <cell r="K231">
            <v>0</v>
          </cell>
          <cell r="M231">
            <v>-6621</v>
          </cell>
          <cell r="O231">
            <v>-32949</v>
          </cell>
          <cell r="P231">
            <v>801680</v>
          </cell>
          <cell r="R231">
            <v>-8042</v>
          </cell>
          <cell r="W231">
            <v>-64847</v>
          </cell>
          <cell r="Y231">
            <v>925697</v>
          </cell>
          <cell r="Z231">
            <v>700194</v>
          </cell>
          <cell r="AA231">
            <v>801680</v>
          </cell>
          <cell r="AB231">
            <v>801680</v>
          </cell>
          <cell r="AQ231">
            <v>1736</v>
          </cell>
          <cell r="AR231">
            <v>1736</v>
          </cell>
          <cell r="AS231">
            <v>1736</v>
          </cell>
          <cell r="AT231">
            <v>1736</v>
          </cell>
          <cell r="AU231">
            <v>1736</v>
          </cell>
          <cell r="AV231">
            <v>2427</v>
          </cell>
          <cell r="AW231">
            <v>0</v>
          </cell>
          <cell r="AX231">
            <v>0</v>
          </cell>
          <cell r="AY231">
            <v>0</v>
          </cell>
          <cell r="AZ231">
            <v>0</v>
          </cell>
          <cell r="BA231">
            <v>0</v>
          </cell>
          <cell r="CX231">
            <v>8883</v>
          </cell>
          <cell r="CY231">
            <v>8883</v>
          </cell>
          <cell r="CZ231">
            <v>8883</v>
          </cell>
          <cell r="DA231">
            <v>8883</v>
          </cell>
          <cell r="DB231">
            <v>8883</v>
          </cell>
          <cell r="DC231">
            <v>11549</v>
          </cell>
        </row>
        <row r="232">
          <cell r="G232">
            <v>1333629</v>
          </cell>
          <cell r="H232">
            <v>22229</v>
          </cell>
          <cell r="I232">
            <v>47226</v>
          </cell>
          <cell r="K232">
            <v>0</v>
          </cell>
          <cell r="M232">
            <v>-9759</v>
          </cell>
          <cell r="O232">
            <v>-58542</v>
          </cell>
          <cell r="P232">
            <v>1309682</v>
          </cell>
          <cell r="R232">
            <v>-18088</v>
          </cell>
          <cell r="W232">
            <v>-102604</v>
          </cell>
          <cell r="Y232">
            <v>1491346</v>
          </cell>
          <cell r="Z232">
            <v>1159479</v>
          </cell>
          <cell r="AA232">
            <v>1309682</v>
          </cell>
          <cell r="AB232">
            <v>1309682</v>
          </cell>
          <cell r="AQ232">
            <v>0</v>
          </cell>
          <cell r="AR232">
            <v>0</v>
          </cell>
          <cell r="AS232">
            <v>0</v>
          </cell>
          <cell r="AT232">
            <v>0</v>
          </cell>
          <cell r="AU232">
            <v>0</v>
          </cell>
          <cell r="AV232">
            <v>0</v>
          </cell>
          <cell r="AW232">
            <v>3303</v>
          </cell>
          <cell r="AX232">
            <v>3303</v>
          </cell>
          <cell r="AY232">
            <v>3303</v>
          </cell>
          <cell r="AZ232">
            <v>3303</v>
          </cell>
          <cell r="BA232">
            <v>3303</v>
          </cell>
          <cell r="CX232">
            <v>13501</v>
          </cell>
          <cell r="CY232">
            <v>13501</v>
          </cell>
          <cell r="CZ232">
            <v>13501</v>
          </cell>
          <cell r="DA232">
            <v>13501</v>
          </cell>
          <cell r="DB232">
            <v>13501</v>
          </cell>
          <cell r="DC232">
            <v>21598</v>
          </cell>
        </row>
        <row r="233">
          <cell r="G233">
            <v>0</v>
          </cell>
          <cell r="H233">
            <v>0</v>
          </cell>
          <cell r="I233">
            <v>0</v>
          </cell>
          <cell r="K233">
            <v>0</v>
          </cell>
          <cell r="M233">
            <v>-459</v>
          </cell>
          <cell r="O233">
            <v>0</v>
          </cell>
          <cell r="P233">
            <v>32105</v>
          </cell>
          <cell r="R233">
            <v>2610</v>
          </cell>
          <cell r="W233">
            <v>0</v>
          </cell>
          <cell r="Y233">
            <v>40006</v>
          </cell>
          <cell r="Z233">
            <v>25919</v>
          </cell>
          <cell r="AA233">
            <v>32105</v>
          </cell>
          <cell r="AB233">
            <v>32105</v>
          </cell>
          <cell r="AQ233">
            <v>2647</v>
          </cell>
          <cell r="AR233">
            <v>2647</v>
          </cell>
          <cell r="AS233">
            <v>2647</v>
          </cell>
          <cell r="AT233">
            <v>2647</v>
          </cell>
          <cell r="AU233">
            <v>2647</v>
          </cell>
          <cell r="AV233">
            <v>16682</v>
          </cell>
          <cell r="AW233">
            <v>0</v>
          </cell>
          <cell r="AX233">
            <v>0</v>
          </cell>
          <cell r="AY233">
            <v>0</v>
          </cell>
          <cell r="AZ233">
            <v>0</v>
          </cell>
          <cell r="BA233">
            <v>0</v>
          </cell>
          <cell r="CX233">
            <v>0</v>
          </cell>
          <cell r="CY233">
            <v>0</v>
          </cell>
          <cell r="CZ233">
            <v>0</v>
          </cell>
          <cell r="DA233">
            <v>0</v>
          </cell>
          <cell r="DB233">
            <v>0</v>
          </cell>
          <cell r="DC233">
            <v>0</v>
          </cell>
        </row>
        <row r="234">
          <cell r="G234">
            <v>1102414</v>
          </cell>
          <cell r="H234">
            <v>18929</v>
          </cell>
          <cell r="I234">
            <v>39099</v>
          </cell>
          <cell r="K234">
            <v>0</v>
          </cell>
          <cell r="M234">
            <v>-8689</v>
          </cell>
          <cell r="O234">
            <v>-46098</v>
          </cell>
          <cell r="P234">
            <v>1061191</v>
          </cell>
          <cell r="R234">
            <v>-17770</v>
          </cell>
          <cell r="W234">
            <v>-91432</v>
          </cell>
          <cell r="Y234">
            <v>1217336</v>
          </cell>
          <cell r="Z234">
            <v>933652</v>
          </cell>
          <cell r="AA234">
            <v>1061191</v>
          </cell>
          <cell r="AB234">
            <v>1061191</v>
          </cell>
          <cell r="AQ234">
            <v>0</v>
          </cell>
          <cell r="AR234">
            <v>0</v>
          </cell>
          <cell r="AS234">
            <v>0</v>
          </cell>
          <cell r="AT234">
            <v>0</v>
          </cell>
          <cell r="AU234">
            <v>0</v>
          </cell>
          <cell r="AV234">
            <v>0</v>
          </cell>
          <cell r="AW234">
            <v>5422</v>
          </cell>
          <cell r="AX234">
            <v>5422</v>
          </cell>
          <cell r="AY234">
            <v>5422</v>
          </cell>
          <cell r="AZ234">
            <v>5422</v>
          </cell>
          <cell r="BA234">
            <v>5422</v>
          </cell>
          <cell r="CX234">
            <v>11288</v>
          </cell>
          <cell r="CY234">
            <v>11288</v>
          </cell>
          <cell r="CZ234">
            <v>11288</v>
          </cell>
          <cell r="DA234">
            <v>11288</v>
          </cell>
          <cell r="DB234">
            <v>11288</v>
          </cell>
          <cell r="DC234">
            <v>23704</v>
          </cell>
        </row>
        <row r="235">
          <cell r="G235">
            <v>0</v>
          </cell>
          <cell r="H235">
            <v>0</v>
          </cell>
          <cell r="I235">
            <v>0</v>
          </cell>
          <cell r="K235">
            <v>0</v>
          </cell>
          <cell r="M235">
            <v>0</v>
          </cell>
          <cell r="O235">
            <v>0</v>
          </cell>
          <cell r="P235">
            <v>0</v>
          </cell>
          <cell r="R235">
            <v>0</v>
          </cell>
          <cell r="W235">
            <v>0</v>
          </cell>
          <cell r="Y235">
            <v>0</v>
          </cell>
          <cell r="Z235">
            <v>0</v>
          </cell>
          <cell r="AA235">
            <v>0</v>
          </cell>
          <cell r="AB235">
            <v>0</v>
          </cell>
          <cell r="AQ235">
            <v>0</v>
          </cell>
          <cell r="AR235">
            <v>0</v>
          </cell>
          <cell r="AS235">
            <v>0</v>
          </cell>
          <cell r="AT235">
            <v>0</v>
          </cell>
          <cell r="AU235">
            <v>0</v>
          </cell>
          <cell r="AV235">
            <v>0</v>
          </cell>
          <cell r="AW235">
            <v>0</v>
          </cell>
          <cell r="AX235">
            <v>0</v>
          </cell>
          <cell r="AY235">
            <v>0</v>
          </cell>
          <cell r="AZ235">
            <v>0</v>
          </cell>
          <cell r="BA235">
            <v>0</v>
          </cell>
          <cell r="CX235">
            <v>0</v>
          </cell>
          <cell r="CY235">
            <v>0</v>
          </cell>
          <cell r="CZ235">
            <v>0</v>
          </cell>
          <cell r="DA235">
            <v>0</v>
          </cell>
          <cell r="DB235">
            <v>0</v>
          </cell>
          <cell r="DC235">
            <v>0</v>
          </cell>
        </row>
        <row r="236">
          <cell r="G236">
            <v>2814177</v>
          </cell>
          <cell r="H236">
            <v>112230</v>
          </cell>
          <cell r="I236">
            <v>104040</v>
          </cell>
          <cell r="K236">
            <v>0</v>
          </cell>
          <cell r="M236">
            <v>-38865</v>
          </cell>
          <cell r="O236">
            <v>-7858</v>
          </cell>
          <cell r="P236">
            <v>3378347</v>
          </cell>
          <cell r="R236">
            <v>1522</v>
          </cell>
          <cell r="W236">
            <v>-320598</v>
          </cell>
          <cell r="Y236">
            <v>4105178</v>
          </cell>
          <cell r="Z236">
            <v>2800208</v>
          </cell>
          <cell r="AA236">
            <v>3378347</v>
          </cell>
          <cell r="AB236">
            <v>3378347</v>
          </cell>
          <cell r="AQ236">
            <v>34616</v>
          </cell>
          <cell r="AR236">
            <v>34616</v>
          </cell>
          <cell r="AS236">
            <v>34616</v>
          </cell>
          <cell r="AT236">
            <v>34616</v>
          </cell>
          <cell r="AU236">
            <v>34616</v>
          </cell>
          <cell r="AV236">
            <v>186927</v>
          </cell>
          <cell r="AW236">
            <v>0</v>
          </cell>
          <cell r="AX236">
            <v>0</v>
          </cell>
          <cell r="AY236">
            <v>0</v>
          </cell>
          <cell r="AZ236">
            <v>0</v>
          </cell>
          <cell r="BA236">
            <v>0</v>
          </cell>
          <cell r="CX236">
            <v>29685</v>
          </cell>
          <cell r="CY236">
            <v>29685</v>
          </cell>
          <cell r="CZ236">
            <v>29685</v>
          </cell>
          <cell r="DA236">
            <v>29685</v>
          </cell>
          <cell r="DB236">
            <v>29685</v>
          </cell>
          <cell r="DC236">
            <v>142488</v>
          </cell>
        </row>
        <row r="237">
          <cell r="G237">
            <v>66864</v>
          </cell>
          <cell r="H237">
            <v>3351</v>
          </cell>
          <cell r="I237">
            <v>2500</v>
          </cell>
          <cell r="K237">
            <v>0</v>
          </cell>
          <cell r="M237">
            <v>-920</v>
          </cell>
          <cell r="O237">
            <v>0</v>
          </cell>
          <cell r="P237">
            <v>86563</v>
          </cell>
          <cell r="R237">
            <v>443</v>
          </cell>
          <cell r="W237">
            <v>-8324</v>
          </cell>
          <cell r="Y237">
            <v>105873</v>
          </cell>
          <cell r="Z237">
            <v>71192</v>
          </cell>
          <cell r="AA237">
            <v>86563</v>
          </cell>
          <cell r="AB237">
            <v>86563</v>
          </cell>
          <cell r="AQ237">
            <v>1295</v>
          </cell>
          <cell r="AR237">
            <v>1295</v>
          </cell>
          <cell r="AS237">
            <v>1295</v>
          </cell>
          <cell r="AT237">
            <v>1295</v>
          </cell>
          <cell r="AU237">
            <v>1295</v>
          </cell>
          <cell r="AV237">
            <v>6998</v>
          </cell>
          <cell r="AW237">
            <v>0</v>
          </cell>
          <cell r="AX237">
            <v>0</v>
          </cell>
          <cell r="AY237">
            <v>0</v>
          </cell>
          <cell r="AZ237">
            <v>0</v>
          </cell>
          <cell r="BA237">
            <v>0</v>
          </cell>
          <cell r="CX237">
            <v>771</v>
          </cell>
          <cell r="CY237">
            <v>771</v>
          </cell>
          <cell r="CZ237">
            <v>771</v>
          </cell>
          <cell r="DA237">
            <v>771</v>
          </cell>
          <cell r="DB237">
            <v>771</v>
          </cell>
          <cell r="DC237">
            <v>3698</v>
          </cell>
        </row>
        <row r="238">
          <cell r="G238">
            <v>1570711</v>
          </cell>
          <cell r="H238">
            <v>51225</v>
          </cell>
          <cell r="I238">
            <v>57661</v>
          </cell>
          <cell r="K238">
            <v>0</v>
          </cell>
          <cell r="M238">
            <v>-20296</v>
          </cell>
          <cell r="O238">
            <v>-4489</v>
          </cell>
          <cell r="P238">
            <v>1859627</v>
          </cell>
          <cell r="R238">
            <v>778</v>
          </cell>
          <cell r="W238">
            <v>-177473</v>
          </cell>
          <cell r="Y238">
            <v>2239836</v>
          </cell>
          <cell r="Z238">
            <v>1556726</v>
          </cell>
          <cell r="AA238">
            <v>1859627</v>
          </cell>
          <cell r="AB238">
            <v>1859627</v>
          </cell>
          <cell r="AQ238">
            <v>18452</v>
          </cell>
          <cell r="AR238">
            <v>18452</v>
          </cell>
          <cell r="AS238">
            <v>18452</v>
          </cell>
          <cell r="AT238">
            <v>18452</v>
          </cell>
          <cell r="AU238">
            <v>18452</v>
          </cell>
          <cell r="AV238">
            <v>94103</v>
          </cell>
          <cell r="AW238">
            <v>0</v>
          </cell>
          <cell r="AX238">
            <v>0</v>
          </cell>
          <cell r="AY238">
            <v>0</v>
          </cell>
          <cell r="AZ238">
            <v>0</v>
          </cell>
          <cell r="BA238">
            <v>0</v>
          </cell>
          <cell r="CX238">
            <v>15846</v>
          </cell>
          <cell r="CY238">
            <v>15846</v>
          </cell>
          <cell r="CZ238">
            <v>15846</v>
          </cell>
          <cell r="DA238">
            <v>15846</v>
          </cell>
          <cell r="DB238">
            <v>15846</v>
          </cell>
          <cell r="DC238">
            <v>82397</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5"/>
  <sheetViews>
    <sheetView workbookViewId="0">
      <pane ySplit="7" topLeftCell="A80" activePane="bottomLeft" state="frozen"/>
      <selection pane="bottomLeft" activeCell="A7" sqref="A7"/>
    </sheetView>
  </sheetViews>
  <sheetFormatPr defaultRowHeight="15"/>
  <cols>
    <col min="1" max="1" width="74.85546875" customWidth="1"/>
    <col min="6" max="6" width="18.85546875" style="72" customWidth="1"/>
    <col min="7" max="8" width="9.140625" style="63"/>
    <col min="9" max="9" width="20" style="72" customWidth="1"/>
    <col min="10" max="11" width="9.140625" style="63"/>
  </cols>
  <sheetData>
    <row r="1" spans="1:11">
      <c r="A1" s="628" t="s">
        <v>445</v>
      </c>
      <c r="B1" s="628"/>
      <c r="C1" s="628"/>
      <c r="D1" s="628"/>
      <c r="E1" s="628"/>
      <c r="F1" s="628"/>
      <c r="G1" s="628"/>
      <c r="H1" s="628"/>
      <c r="I1" s="628"/>
    </row>
    <row r="2" spans="1:11">
      <c r="A2" s="629" t="s">
        <v>364</v>
      </c>
      <c r="B2" s="629"/>
      <c r="C2" s="629"/>
      <c r="D2" s="629"/>
      <c r="E2" s="629"/>
      <c r="F2" s="629"/>
      <c r="G2" s="629"/>
      <c r="H2" s="629"/>
      <c r="I2" s="629"/>
    </row>
    <row r="3" spans="1:11">
      <c r="A3" s="45"/>
      <c r="B3" s="45"/>
      <c r="C3" s="45"/>
      <c r="D3" s="45"/>
      <c r="E3" s="45"/>
      <c r="F3" s="59"/>
      <c r="G3" s="59"/>
      <c r="H3" s="59"/>
      <c r="I3" s="59"/>
    </row>
    <row r="4" spans="1:11" s="56" customFormat="1" ht="31.5" customHeight="1">
      <c r="A4" s="630" t="s">
        <v>365</v>
      </c>
      <c r="B4" s="630"/>
      <c r="C4" s="630"/>
      <c r="D4" s="630"/>
      <c r="E4" s="630"/>
      <c r="F4" s="630"/>
      <c r="G4" s="630"/>
      <c r="H4" s="630"/>
      <c r="I4" s="630"/>
      <c r="J4" s="63"/>
      <c r="K4" s="63"/>
    </row>
    <row r="6" spans="1:11">
      <c r="A6" s="5" t="s">
        <v>156</v>
      </c>
    </row>
    <row r="7" spans="1:11">
      <c r="A7" s="6" t="s">
        <v>281</v>
      </c>
      <c r="F7" s="73" t="s">
        <v>157</v>
      </c>
      <c r="I7" s="73" t="s">
        <v>158</v>
      </c>
    </row>
    <row r="9" spans="1:11" ht="32.25" customHeight="1">
      <c r="A9" s="625" t="s">
        <v>446</v>
      </c>
      <c r="B9" s="625"/>
      <c r="C9" s="625"/>
      <c r="D9" s="625"/>
      <c r="E9" s="625"/>
      <c r="F9" s="625"/>
      <c r="G9" s="625"/>
      <c r="H9" s="625"/>
      <c r="I9" s="625"/>
    </row>
    <row r="11" spans="1:11">
      <c r="A11" t="s">
        <v>162</v>
      </c>
      <c r="F11" s="74">
        <f>VLOOKUP($A$7,'LEA Pre-65 (1)'!$B:$EC,20,FALSE)</f>
        <v>207286</v>
      </c>
    </row>
    <row r="12" spans="1:11">
      <c r="A12" t="s">
        <v>160</v>
      </c>
      <c r="I12" s="74">
        <f>F11</f>
        <v>207286</v>
      </c>
    </row>
    <row r="14" spans="1:11" ht="42" customHeight="1">
      <c r="A14" s="624" t="s">
        <v>447</v>
      </c>
      <c r="B14" s="624"/>
      <c r="C14" s="624"/>
      <c r="D14" s="624"/>
      <c r="E14" s="624"/>
      <c r="F14" s="624"/>
      <c r="G14" s="624"/>
      <c r="H14" s="624"/>
      <c r="I14" s="624"/>
    </row>
    <row r="16" spans="1:11">
      <c r="A16" t="s">
        <v>159</v>
      </c>
      <c r="F16" s="74">
        <f>I17</f>
        <v>16287</v>
      </c>
    </row>
    <row r="17" spans="1:11">
      <c r="A17" t="s">
        <v>184</v>
      </c>
      <c r="I17" s="74">
        <f>VLOOKUP($A$7,'LEA Pre-65 (3)'!$B:$EC,20,FALSE)</f>
        <v>16287</v>
      </c>
    </row>
    <row r="19" spans="1:11" ht="76.5" customHeight="1">
      <c r="A19" s="625" t="s">
        <v>449</v>
      </c>
      <c r="B19" s="625"/>
      <c r="C19" s="625"/>
      <c r="D19" s="625"/>
      <c r="E19" s="625"/>
      <c r="F19" s="625"/>
      <c r="G19" s="625"/>
      <c r="H19" s="625"/>
      <c r="I19" s="625"/>
    </row>
    <row r="21" spans="1:11">
      <c r="A21" t="s">
        <v>159</v>
      </c>
      <c r="F21" s="376">
        <f>I22</f>
        <v>-119260</v>
      </c>
    </row>
    <row r="22" spans="1:11">
      <c r="A22" t="s">
        <v>448</v>
      </c>
      <c r="I22" s="74">
        <f>-VLOOKUP($A$7,'LEA Pre-65 (2)'!$B:$ED,12,FALSE)</f>
        <v>-119260</v>
      </c>
    </row>
    <row r="23" spans="1:11" s="334" customFormat="1">
      <c r="A23" s="372" t="s">
        <v>598</v>
      </c>
      <c r="F23" s="190"/>
      <c r="G23" s="241"/>
      <c r="H23" s="241"/>
      <c r="I23" s="209"/>
      <c r="J23" s="241"/>
      <c r="K23" s="241"/>
    </row>
    <row r="25" spans="1:11" ht="81" customHeight="1">
      <c r="A25" s="625" t="s">
        <v>455</v>
      </c>
      <c r="B25" s="625"/>
      <c r="C25" s="625"/>
      <c r="D25" s="625"/>
      <c r="E25" s="625"/>
      <c r="F25" s="625"/>
      <c r="G25" s="625"/>
      <c r="H25" s="625"/>
      <c r="I25" s="625"/>
    </row>
    <row r="27" spans="1:11">
      <c r="A27" t="s">
        <v>450</v>
      </c>
      <c r="F27" s="74">
        <f>-VLOOKUP($A$7,'LEA Pre-65 (2)'!$B:$ED,42,FALSE)</f>
        <v>-10942</v>
      </c>
    </row>
    <row r="28" spans="1:11">
      <c r="A28" t="s">
        <v>160</v>
      </c>
      <c r="I28" s="376">
        <f>F27</f>
        <v>-10942</v>
      </c>
    </row>
    <row r="29" spans="1:11">
      <c r="A29" s="377" t="s">
        <v>597</v>
      </c>
    </row>
    <row r="30" spans="1:11" s="373" customFormat="1">
      <c r="A30" s="377"/>
      <c r="F30" s="375"/>
      <c r="G30" s="374"/>
      <c r="H30" s="374"/>
      <c r="I30" s="375"/>
      <c r="J30" s="374"/>
      <c r="K30" s="374"/>
    </row>
    <row r="31" spans="1:11" ht="93" customHeight="1">
      <c r="A31" s="625" t="s">
        <v>456</v>
      </c>
      <c r="B31" s="625"/>
      <c r="C31" s="625"/>
      <c r="D31" s="625"/>
      <c r="E31" s="625"/>
      <c r="F31" s="625"/>
      <c r="G31" s="625"/>
      <c r="H31" s="625"/>
      <c r="I31" s="625"/>
    </row>
    <row r="33" spans="1:11">
      <c r="A33" t="s">
        <v>159</v>
      </c>
      <c r="F33" s="74">
        <f>I34</f>
        <v>-20520</v>
      </c>
    </row>
    <row r="34" spans="1:11">
      <c r="A34" t="s">
        <v>451</v>
      </c>
      <c r="I34" s="74">
        <f>-VLOOKUP($A$7,'LEA Pre-65 (2)'!$B:$ED,13,FALSE)</f>
        <v>-20520</v>
      </c>
    </row>
    <row r="35" spans="1:11">
      <c r="A35" s="378" t="s">
        <v>599</v>
      </c>
    </row>
    <row r="36" spans="1:11" s="57" customFormat="1">
      <c r="F36" s="72"/>
      <c r="G36" s="63"/>
      <c r="H36" s="63"/>
      <c r="I36" s="72"/>
      <c r="J36" s="63"/>
      <c r="K36" s="63"/>
    </row>
    <row r="37" spans="1:11" ht="92.25" customHeight="1">
      <c r="A37" s="625" t="s">
        <v>457</v>
      </c>
      <c r="B37" s="625"/>
      <c r="C37" s="625"/>
      <c r="D37" s="625"/>
      <c r="E37" s="625"/>
      <c r="F37" s="625"/>
      <c r="G37" s="625"/>
      <c r="H37" s="625"/>
      <c r="I37" s="625"/>
    </row>
    <row r="39" spans="1:11">
      <c r="A39" t="s">
        <v>164</v>
      </c>
      <c r="F39" s="74">
        <f>-VLOOKUP($A$7,'LEA Pre-65 (2)'!$B:$ED,95,FALSE)</f>
        <v>8023</v>
      </c>
    </row>
    <row r="40" spans="1:11" s="108" customFormat="1">
      <c r="A40" s="108" t="s">
        <v>452</v>
      </c>
      <c r="F40" s="149">
        <f>-VLOOKUP($A$7,'LEA Pre-65 (2)'!$B:$ED,55,FALSE)</f>
        <v>-1883</v>
      </c>
      <c r="G40" s="63"/>
      <c r="H40" s="63"/>
      <c r="I40" s="72"/>
      <c r="J40" s="63"/>
      <c r="K40" s="63"/>
    </row>
    <row r="41" spans="1:11">
      <c r="A41" t="s">
        <v>160</v>
      </c>
      <c r="I41" s="74">
        <f>F39+F40</f>
        <v>6140</v>
      </c>
    </row>
    <row r="42" spans="1:11" s="60" customFormat="1">
      <c r="A42" s="379" t="s">
        <v>600</v>
      </c>
      <c r="F42" s="72"/>
      <c r="G42" s="63"/>
      <c r="H42" s="63"/>
      <c r="I42" s="72"/>
      <c r="J42" s="63"/>
      <c r="K42" s="63"/>
    </row>
    <row r="44" spans="1:11" s="63" customFormat="1" ht="91.5" customHeight="1">
      <c r="A44" s="626" t="s">
        <v>459</v>
      </c>
      <c r="B44" s="626"/>
      <c r="C44" s="626"/>
      <c r="D44" s="626"/>
      <c r="E44" s="626"/>
      <c r="F44" s="626"/>
      <c r="G44" s="626"/>
      <c r="H44" s="626"/>
      <c r="I44" s="626"/>
    </row>
    <row r="45" spans="1:11" s="63" customFormat="1">
      <c r="F45" s="72"/>
      <c r="I45" s="72"/>
    </row>
    <row r="46" spans="1:11" s="63" customFormat="1">
      <c r="A46" s="63" t="s">
        <v>159</v>
      </c>
      <c r="F46" s="382">
        <f>I47</f>
        <v>-245761</v>
      </c>
      <c r="I46" s="72"/>
    </row>
    <row r="47" spans="1:11" s="63" customFormat="1">
      <c r="A47" s="63" t="s">
        <v>453</v>
      </c>
      <c r="F47" s="72"/>
      <c r="I47" s="382">
        <f>-VLOOKUP($A$7,'LEA Pre-65 (2)'!$B:$ED,24,FALSE)</f>
        <v>-245761</v>
      </c>
    </row>
    <row r="48" spans="1:11" s="63" customFormat="1">
      <c r="A48" s="381" t="s">
        <v>601</v>
      </c>
      <c r="F48" s="72"/>
      <c r="I48" s="72"/>
    </row>
    <row r="49" spans="1:9" s="63" customFormat="1">
      <c r="A49" s="63" t="s">
        <v>159</v>
      </c>
      <c r="F49" s="382">
        <f>I50</f>
        <v>10222.275580000005</v>
      </c>
      <c r="I49" s="72"/>
    </row>
    <row r="50" spans="1:9" s="63" customFormat="1">
      <c r="A50" s="63" t="s">
        <v>454</v>
      </c>
      <c r="F50" s="72"/>
      <c r="I50" s="382">
        <f>-VLOOKUP($A$7,'LEA Pre-65 (2)'!$B:$ED,109,FALSE)</f>
        <v>10222.275580000005</v>
      </c>
    </row>
    <row r="51" spans="1:9" s="380" customFormat="1" ht="33" customHeight="1">
      <c r="A51" s="627" t="s">
        <v>559</v>
      </c>
      <c r="B51" s="627"/>
      <c r="C51" s="627"/>
      <c r="D51" s="627"/>
      <c r="E51" s="627"/>
      <c r="F51" s="627"/>
      <c r="G51" s="627"/>
      <c r="H51" s="627"/>
      <c r="I51" s="627"/>
    </row>
    <row r="52" spans="1:9" s="63" customFormat="1">
      <c r="F52" s="72"/>
      <c r="I52" s="72"/>
    </row>
    <row r="53" spans="1:9" s="63" customFormat="1" ht="75" customHeight="1">
      <c r="A53" s="624" t="s">
        <v>464</v>
      </c>
      <c r="B53" s="624"/>
      <c r="C53" s="624"/>
      <c r="D53" s="624"/>
      <c r="E53" s="624"/>
      <c r="F53" s="624"/>
      <c r="G53" s="624"/>
      <c r="H53" s="624"/>
      <c r="I53" s="624"/>
    </row>
    <row r="54" spans="1:9" s="63" customFormat="1">
      <c r="F54" s="72"/>
      <c r="I54" s="72"/>
    </row>
    <row r="55" spans="1:9" s="63" customFormat="1">
      <c r="A55" s="63" t="s">
        <v>458</v>
      </c>
      <c r="F55" s="399">
        <f>-VLOOKUP($A$7,'LEA Pre-65 (2)'!$B:$ED,68,FALSE)</f>
        <v>-22547</v>
      </c>
      <c r="I55" s="72"/>
    </row>
    <row r="56" spans="1:9" s="63" customFormat="1">
      <c r="A56" s="63" t="s">
        <v>160</v>
      </c>
      <c r="F56" s="72"/>
      <c r="I56" s="399">
        <f>F55</f>
        <v>-22547</v>
      </c>
    </row>
    <row r="57" spans="1:9" s="63" customFormat="1">
      <c r="A57" s="413" t="s">
        <v>602</v>
      </c>
      <c r="F57" s="72"/>
      <c r="I57" s="72"/>
    </row>
    <row r="58" spans="1:9" s="63" customFormat="1" ht="102" hidden="1" customHeight="1">
      <c r="A58" s="626" t="s">
        <v>437</v>
      </c>
      <c r="B58" s="626"/>
      <c r="C58" s="626"/>
      <c r="D58" s="626"/>
      <c r="E58" s="626"/>
      <c r="F58" s="626"/>
      <c r="G58" s="626"/>
      <c r="H58" s="626"/>
      <c r="I58" s="626"/>
    </row>
    <row r="59" spans="1:9" s="63" customFormat="1" hidden="1">
      <c r="F59" s="72"/>
      <c r="I59" s="72"/>
    </row>
    <row r="60" spans="1:9" s="63" customFormat="1" hidden="1">
      <c r="A60" s="63" t="s">
        <v>159</v>
      </c>
      <c r="F60" s="72">
        <v>0</v>
      </c>
      <c r="I60" s="72"/>
    </row>
    <row r="61" spans="1:9" s="63" customFormat="1" hidden="1">
      <c r="A61" s="63" t="s">
        <v>173</v>
      </c>
      <c r="F61" s="72"/>
      <c r="I61" s="72">
        <v>0</v>
      </c>
    </row>
    <row r="62" spans="1:9" s="63" customFormat="1" hidden="1">
      <c r="F62" s="72"/>
      <c r="I62" s="72"/>
    </row>
    <row r="63" spans="1:9" s="63" customFormat="1" ht="95.25" hidden="1" customHeight="1">
      <c r="A63" s="624" t="s">
        <v>460</v>
      </c>
      <c r="B63" s="624"/>
      <c r="C63" s="624"/>
      <c r="D63" s="624"/>
      <c r="E63" s="624"/>
      <c r="F63" s="624"/>
      <c r="G63" s="624"/>
      <c r="H63" s="624"/>
      <c r="I63" s="624"/>
    </row>
    <row r="64" spans="1:9" s="63" customFormat="1" hidden="1">
      <c r="F64" s="72"/>
      <c r="I64" s="72"/>
    </row>
    <row r="65" spans="1:9" s="63" customFormat="1" hidden="1">
      <c r="A65" s="63" t="s">
        <v>174</v>
      </c>
      <c r="F65" s="72">
        <v>0</v>
      </c>
      <c r="I65" s="72"/>
    </row>
    <row r="66" spans="1:9" s="63" customFormat="1" hidden="1">
      <c r="A66" s="63" t="s">
        <v>160</v>
      </c>
      <c r="F66" s="72"/>
      <c r="I66" s="72">
        <f>F65</f>
        <v>0</v>
      </c>
    </row>
    <row r="67" spans="1:9" s="63" customFormat="1" hidden="1">
      <c r="F67" s="72"/>
      <c r="I67" s="72"/>
    </row>
    <row r="68" spans="1:9" s="384" customFormat="1">
      <c r="F68" s="398"/>
      <c r="I68" s="398"/>
    </row>
    <row r="69" spans="1:9" s="63" customFormat="1" ht="33.75" customHeight="1">
      <c r="A69" s="624" t="s">
        <v>603</v>
      </c>
      <c r="B69" s="624"/>
      <c r="C69" s="624"/>
      <c r="D69" s="624"/>
      <c r="E69" s="624"/>
      <c r="F69" s="624"/>
      <c r="G69" s="624"/>
      <c r="H69" s="624"/>
      <c r="I69" s="624"/>
    </row>
    <row r="70" spans="1:9" s="63" customFormat="1">
      <c r="F70" s="72"/>
      <c r="I70" s="72"/>
    </row>
    <row r="71" spans="1:9" s="63" customFormat="1">
      <c r="A71" s="63" t="s">
        <v>159</v>
      </c>
      <c r="F71" s="74">
        <f>I72</f>
        <v>134759</v>
      </c>
      <c r="I71" s="72"/>
    </row>
    <row r="72" spans="1:9" s="63" customFormat="1">
      <c r="A72" s="63" t="s">
        <v>165</v>
      </c>
      <c r="F72" s="72"/>
      <c r="I72" s="74">
        <f>-VLOOKUP($A$7,'LEA Pre-65 (2)'!$B:$ED,15,FALSE)</f>
        <v>134759</v>
      </c>
    </row>
    <row r="73" spans="1:9" s="63" customFormat="1">
      <c r="F73" s="72"/>
      <c r="I73" s="72"/>
    </row>
    <row r="74" spans="1:9" s="63" customFormat="1" ht="63.75" customHeight="1">
      <c r="A74" s="624" t="s">
        <v>561</v>
      </c>
      <c r="B74" s="624"/>
      <c r="C74" s="624"/>
      <c r="D74" s="624"/>
      <c r="E74" s="624"/>
      <c r="F74" s="624"/>
      <c r="G74" s="624"/>
      <c r="H74" s="624"/>
      <c r="I74" s="624"/>
    </row>
    <row r="75" spans="1:9" s="63" customFormat="1">
      <c r="F75" s="72"/>
      <c r="I75" s="72"/>
    </row>
    <row r="76" spans="1:9" s="63" customFormat="1">
      <c r="A76" s="63" t="s">
        <v>161</v>
      </c>
      <c r="F76" s="74">
        <f>VLOOKUP($A$7,'LEA Pre-65 (2)'!$B:$CY,21,FALSE)</f>
        <v>145401</v>
      </c>
      <c r="I76" s="72"/>
    </row>
    <row r="77" spans="1:9" s="63" customFormat="1">
      <c r="F77" s="72"/>
      <c r="I77" s="72"/>
    </row>
    <row r="78" spans="1:9" s="63" customFormat="1" ht="45" customHeight="1">
      <c r="A78" s="624" t="s">
        <v>461</v>
      </c>
      <c r="B78" s="624"/>
      <c r="C78" s="624"/>
      <c r="D78" s="624"/>
      <c r="E78" s="624"/>
      <c r="F78" s="624"/>
      <c r="G78" s="624"/>
      <c r="H78" s="624"/>
      <c r="I78" s="624"/>
    </row>
    <row r="79" spans="1:9" s="63" customFormat="1">
      <c r="F79" s="72"/>
      <c r="I79" s="72"/>
    </row>
    <row r="80" spans="1:9" s="63" customFormat="1">
      <c r="A80" s="63" t="s">
        <v>166</v>
      </c>
      <c r="F80" s="74">
        <f>VLOOKUP($A$7,'LEA Pre-65 (3)'!$B:$CY,21,FALSE)</f>
        <v>46419</v>
      </c>
      <c r="I80" s="72"/>
    </row>
    <row r="81" spans="1:11" s="63" customFormat="1">
      <c r="A81" s="63" t="s">
        <v>167</v>
      </c>
      <c r="F81" s="72"/>
      <c r="I81" s="74">
        <f>F80</f>
        <v>46419</v>
      </c>
    </row>
    <row r="82" spans="1:11" s="63" customFormat="1">
      <c r="F82" s="72"/>
      <c r="I82" s="72"/>
    </row>
    <row r="83" spans="1:11" s="63" customFormat="1" ht="15.75" thickBot="1">
      <c r="F83" s="72"/>
      <c r="I83" s="72"/>
    </row>
    <row r="84" spans="1:11" s="63" customFormat="1">
      <c r="A84" s="53" t="s">
        <v>168</v>
      </c>
      <c r="B84" s="87"/>
      <c r="C84" s="87"/>
      <c r="D84" s="87"/>
      <c r="E84" s="87"/>
      <c r="F84" s="86"/>
      <c r="G84" s="87"/>
      <c r="H84" s="87"/>
      <c r="I84" s="58">
        <f>I91+I12-F16-F21+I28-F33+I41-F46-F49+I56-F71</f>
        <v>1886214.7244200001</v>
      </c>
    </row>
    <row r="85" spans="1:11" s="63" customFormat="1">
      <c r="A85" s="54" t="s">
        <v>169</v>
      </c>
      <c r="B85" s="89"/>
      <c r="C85" s="89"/>
      <c r="D85" s="89"/>
      <c r="E85" s="89"/>
      <c r="F85" s="88"/>
      <c r="G85" s="89"/>
      <c r="H85" s="89"/>
      <c r="I85" s="50">
        <f>VLOOKUP($A$7,'LEA Pre-65 (2)'!$B:$DM,16,FALSE)</f>
        <v>1886215</v>
      </c>
    </row>
    <row r="86" spans="1:11" s="63" customFormat="1">
      <c r="A86" s="54"/>
      <c r="B86" s="89"/>
      <c r="C86" s="89"/>
      <c r="D86" s="89"/>
      <c r="E86" s="89"/>
      <c r="F86" s="88"/>
      <c r="G86" s="89"/>
      <c r="H86" s="89"/>
      <c r="I86" s="50">
        <f>I84-I85</f>
        <v>-0.27557999989949167</v>
      </c>
    </row>
    <row r="87" spans="1:11" s="63" customFormat="1">
      <c r="A87" s="54" t="s">
        <v>170</v>
      </c>
      <c r="B87" s="89"/>
      <c r="C87" s="89"/>
      <c r="D87" s="89"/>
      <c r="E87" s="89"/>
      <c r="F87" s="88"/>
      <c r="G87" s="89"/>
      <c r="H87" s="89"/>
      <c r="I87" s="50">
        <f>I12-F16-F21+I28-F33+I41-F46-F49+I56-F71</f>
        <v>404209.72441999998</v>
      </c>
    </row>
    <row r="88" spans="1:11">
      <c r="A88" s="67" t="s">
        <v>171</v>
      </c>
      <c r="B88" s="68"/>
      <c r="C88" s="68"/>
      <c r="D88" s="68"/>
      <c r="E88" s="68"/>
      <c r="F88" s="88"/>
      <c r="G88" s="89"/>
      <c r="H88" s="89"/>
      <c r="I88" s="50">
        <f>VLOOKUP($A$7,'LEA Pre-65 (2)'!$B:$DM,116,FALSE)</f>
        <v>404210</v>
      </c>
    </row>
    <row r="89" spans="1:11">
      <c r="A89" s="67"/>
      <c r="B89" s="68"/>
      <c r="C89" s="68"/>
      <c r="D89" s="68"/>
      <c r="E89" s="68"/>
      <c r="F89" s="88"/>
      <c r="G89" s="89"/>
      <c r="H89" s="89"/>
      <c r="I89" s="50">
        <f>I87-I88</f>
        <v>-0.27558000001590699</v>
      </c>
    </row>
    <row r="90" spans="1:11" s="334" customFormat="1">
      <c r="A90" s="208"/>
      <c r="B90" s="195"/>
      <c r="C90" s="195"/>
      <c r="D90" s="195"/>
      <c r="E90" s="195"/>
      <c r="F90" s="196"/>
      <c r="G90" s="197"/>
      <c r="H90" s="197"/>
      <c r="I90" s="50"/>
      <c r="J90" s="241"/>
      <c r="K90" s="241"/>
    </row>
    <row r="91" spans="1:11" s="334" customFormat="1">
      <c r="A91" s="208" t="s">
        <v>562</v>
      </c>
      <c r="B91" s="195"/>
      <c r="C91" s="195"/>
      <c r="D91" s="195"/>
      <c r="E91" s="195"/>
      <c r="F91" s="196"/>
      <c r="G91" s="197"/>
      <c r="H91" s="197"/>
      <c r="I91" s="50">
        <f>VLOOKUP($A$7,'LEA Pre-65 (2)'!$B:$EC,7,FALSE)</f>
        <v>1482005</v>
      </c>
    </row>
    <row r="92" spans="1:11" s="334" customFormat="1">
      <c r="A92" s="208" t="s">
        <v>563</v>
      </c>
      <c r="B92" s="195"/>
      <c r="C92" s="195"/>
      <c r="D92" s="195"/>
      <c r="E92" s="195"/>
      <c r="F92" s="196"/>
      <c r="G92" s="197"/>
      <c r="H92" s="197"/>
      <c r="I92" s="50">
        <f>VLOOKUP($A$7,'LEA Pre-65 (2)'!$B:$EC,111,FALSE)</f>
        <v>-64176</v>
      </c>
    </row>
    <row r="93" spans="1:11" s="334" customFormat="1">
      <c r="A93" s="208" t="s">
        <v>564</v>
      </c>
      <c r="B93" s="195"/>
      <c r="C93" s="195"/>
      <c r="D93" s="195"/>
      <c r="E93" s="195"/>
      <c r="F93" s="196"/>
      <c r="G93" s="197"/>
      <c r="H93" s="197"/>
      <c r="I93" s="50">
        <f>VLOOKUP($A$7,'LEA Pre-65 (2)'!$B:$EC,112,FALSE)</f>
        <v>18637</v>
      </c>
    </row>
    <row r="94" spans="1:11" s="334" customFormat="1">
      <c r="A94" s="208" t="s">
        <v>565</v>
      </c>
      <c r="B94" s="195"/>
      <c r="C94" s="195"/>
      <c r="D94" s="195"/>
      <c r="E94" s="195"/>
      <c r="F94" s="196"/>
      <c r="G94" s="197"/>
      <c r="H94" s="197"/>
      <c r="I94" s="50">
        <f>VLOOKUP($A$7,'LEA Pre-65 (2)'!$B:$EC,113,FALSE)</f>
        <v>108320</v>
      </c>
    </row>
    <row r="95" spans="1:11" s="334" customFormat="1">
      <c r="A95" s="208" t="s">
        <v>572</v>
      </c>
      <c r="B95" s="195"/>
      <c r="C95" s="195"/>
      <c r="D95" s="195"/>
      <c r="E95" s="195"/>
      <c r="F95" s="196"/>
      <c r="G95" s="197"/>
      <c r="H95" s="197"/>
      <c r="I95" s="50">
        <f>VLOOKUP($A$7,'LEA Pre-65 (2)'!$B:$EC,114,FALSE)</f>
        <v>223214</v>
      </c>
    </row>
    <row r="96" spans="1:11" s="334" customFormat="1">
      <c r="A96" s="208"/>
      <c r="B96" s="195"/>
      <c r="C96" s="195"/>
      <c r="D96" s="195"/>
      <c r="E96" s="195"/>
      <c r="F96" s="196"/>
      <c r="G96" s="197"/>
      <c r="H96" s="197"/>
      <c r="I96" s="50"/>
    </row>
    <row r="97" spans="1:9" s="334" customFormat="1">
      <c r="A97" s="208"/>
      <c r="B97" s="195"/>
      <c r="C97" s="195"/>
      <c r="D97" s="195"/>
      <c r="E97" s="195"/>
      <c r="F97" s="196"/>
      <c r="G97" s="197"/>
      <c r="H97" s="197"/>
      <c r="I97" s="90"/>
    </row>
    <row r="98" spans="1:9" s="334" customFormat="1">
      <c r="A98" s="69" t="s">
        <v>172</v>
      </c>
      <c r="B98" s="195"/>
      <c r="C98" s="195"/>
      <c r="D98" s="195"/>
      <c r="E98" s="195"/>
      <c r="F98" s="196"/>
      <c r="G98" s="197"/>
      <c r="H98" s="197"/>
      <c r="I98" s="90"/>
    </row>
    <row r="99" spans="1:9" s="334" customFormat="1">
      <c r="A99" s="208" t="s">
        <v>573</v>
      </c>
      <c r="B99" s="195"/>
      <c r="C99" s="195"/>
      <c r="D99" s="195"/>
      <c r="E99" s="195"/>
      <c r="F99" s="196"/>
      <c r="G99" s="197"/>
      <c r="H99" s="197"/>
      <c r="I99" s="90"/>
    </row>
    <row r="100" spans="1:9" s="334" customFormat="1">
      <c r="A100" s="208" t="s">
        <v>574</v>
      </c>
      <c r="B100" s="195"/>
      <c r="C100" s="195"/>
      <c r="D100" s="195"/>
      <c r="E100" s="195"/>
      <c r="F100" s="196"/>
      <c r="G100" s="197"/>
      <c r="H100" s="197"/>
      <c r="I100" s="90"/>
    </row>
    <row r="101" spans="1:9" hidden="1">
      <c r="A101" s="67"/>
      <c r="B101" s="68"/>
      <c r="C101" s="68"/>
      <c r="D101" s="68"/>
      <c r="E101" s="68"/>
      <c r="F101" s="88"/>
      <c r="G101" s="89"/>
      <c r="H101" s="89"/>
      <c r="I101" s="90"/>
    </row>
    <row r="102" spans="1:9" hidden="1">
      <c r="A102" s="69"/>
      <c r="B102" s="68"/>
      <c r="C102" s="68"/>
      <c r="D102" s="68"/>
      <c r="E102" s="68"/>
      <c r="F102" s="88"/>
      <c r="G102" s="89"/>
      <c r="H102" s="89"/>
      <c r="I102" s="90"/>
    </row>
    <row r="103" spans="1:9" hidden="1">
      <c r="A103" s="67"/>
      <c r="B103" s="68"/>
      <c r="C103" s="68"/>
      <c r="D103" s="68"/>
      <c r="E103" s="68"/>
      <c r="F103" s="88"/>
      <c r="G103" s="89"/>
      <c r="H103" s="89"/>
      <c r="I103" s="90"/>
    </row>
    <row r="104" spans="1:9" hidden="1">
      <c r="A104" s="67"/>
      <c r="B104" s="68"/>
      <c r="C104" s="68"/>
      <c r="D104" s="68"/>
      <c r="E104" s="68"/>
      <c r="F104" s="88"/>
      <c r="G104" s="89"/>
      <c r="H104" s="89"/>
      <c r="I104" s="90"/>
    </row>
    <row r="105" spans="1:9" ht="15.75" thickBot="1">
      <c r="A105" s="70"/>
      <c r="B105" s="71"/>
      <c r="C105" s="71"/>
      <c r="D105" s="71"/>
      <c r="E105" s="71"/>
      <c r="F105" s="91"/>
      <c r="G105" s="92"/>
      <c r="H105" s="92"/>
      <c r="I105" s="93"/>
    </row>
  </sheetData>
  <mergeCells count="17">
    <mergeCell ref="A1:I1"/>
    <mergeCell ref="A2:I2"/>
    <mergeCell ref="A4:I4"/>
    <mergeCell ref="A9:I9"/>
    <mergeCell ref="A31:I31"/>
    <mergeCell ref="A14:I14"/>
    <mergeCell ref="A69:I69"/>
    <mergeCell ref="A74:I74"/>
    <mergeCell ref="A78:I78"/>
    <mergeCell ref="A19:I19"/>
    <mergeCell ref="A25:I25"/>
    <mergeCell ref="A44:I44"/>
    <mergeCell ref="A53:I53"/>
    <mergeCell ref="A58:I58"/>
    <mergeCell ref="A63:I63"/>
    <mergeCell ref="A37:I37"/>
    <mergeCell ref="A51:I5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'LEA Pre-65 (1)'!$B$5:$B$239</xm:f>
          </x14:formula1>
          <xm:sqref>A7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1:DO239"/>
  <sheetViews>
    <sheetView tabSelected="1" workbookViewId="0">
      <pane xSplit="2" ySplit="4" topLeftCell="X5" activePane="bottomRight" state="frozen"/>
      <selection pane="topRight" activeCell="C1" sqref="C1"/>
      <selection pane="bottomLeft" activeCell="A5" sqref="A5"/>
      <selection pane="bottomRight" activeCell="Z223" sqref="Z223"/>
    </sheetView>
  </sheetViews>
  <sheetFormatPr defaultRowHeight="15"/>
  <cols>
    <col min="1" max="1" width="3.42578125" style="109" customWidth="1"/>
    <col min="2" max="2" width="62.42578125" style="109" bestFit="1" customWidth="1"/>
    <col min="3" max="3" width="22.42578125" style="108" customWidth="1"/>
    <col min="4" max="4" width="14.28515625" style="108" customWidth="1"/>
    <col min="5" max="5" width="13.140625" style="108" customWidth="1"/>
    <col min="6" max="6" width="13.7109375" style="108" customWidth="1"/>
    <col min="7" max="7" width="20" style="109" customWidth="1"/>
    <col min="8" max="8" width="19.42578125" style="109" customWidth="1"/>
    <col min="9" max="9" width="18.42578125" style="109" customWidth="1"/>
    <col min="10" max="10" width="20" style="109" customWidth="1"/>
    <col min="11" max="11" width="19.42578125" style="109" customWidth="1"/>
    <col min="12" max="12" width="18.42578125" style="109" customWidth="1"/>
    <col min="13" max="24" width="16.140625" style="109" customWidth="1"/>
    <col min="25" max="41" width="11.7109375" style="109" customWidth="1"/>
    <col min="42" max="42" width="13" style="109" customWidth="1"/>
    <col min="43" max="45" width="16.140625" style="109" customWidth="1"/>
    <col min="46" max="47" width="13.7109375" style="109" customWidth="1"/>
    <col min="48" max="48" width="13.5703125" style="109" customWidth="1"/>
    <col min="49" max="49" width="15.140625" style="109" customWidth="1"/>
    <col min="50" max="51" width="13.7109375" style="109" customWidth="1"/>
    <col min="52" max="52" width="13.5703125" style="109" customWidth="1"/>
    <col min="53" max="53" width="15.140625" style="109" customWidth="1"/>
    <col min="54" max="55" width="13.7109375" style="109" customWidth="1"/>
    <col min="56" max="56" width="13.5703125" style="109" customWidth="1"/>
    <col min="57" max="57" width="15.140625" style="109" customWidth="1"/>
    <col min="58" max="58" width="20" style="109" customWidth="1"/>
    <col min="59" max="59" width="19.42578125" style="109" customWidth="1"/>
    <col min="60" max="60" width="18.42578125" style="109" customWidth="1"/>
    <col min="61" max="61" width="10.5703125" style="109" customWidth="1"/>
    <col min="62" max="111" width="9.140625" style="109"/>
    <col min="112" max="112" width="4.85546875" style="109" customWidth="1"/>
    <col min="113" max="113" width="14.28515625" style="109" customWidth="1"/>
    <col min="114" max="114" width="5.42578125" style="109" customWidth="1"/>
    <col min="115" max="115" width="15.140625" style="109" customWidth="1"/>
    <col min="116" max="116" width="16.140625" style="109" customWidth="1"/>
    <col min="117" max="117" width="13.7109375" style="109" customWidth="1"/>
    <col min="118" max="118" width="12.42578125" style="109" customWidth="1"/>
    <col min="119" max="119" width="11.28515625" style="109" customWidth="1"/>
    <col min="120" max="16384" width="9.140625" style="109"/>
  </cols>
  <sheetData>
    <row r="1" spans="2:119">
      <c r="B1" s="46">
        <v>1</v>
      </c>
      <c r="C1" s="47">
        <v>2</v>
      </c>
      <c r="D1" s="46">
        <v>3</v>
      </c>
      <c r="E1" s="47">
        <v>4</v>
      </c>
      <c r="F1" s="46">
        <v>5</v>
      </c>
      <c r="G1" s="47">
        <v>6</v>
      </c>
      <c r="H1" s="46">
        <v>7</v>
      </c>
      <c r="I1" s="47">
        <v>8</v>
      </c>
      <c r="J1" s="46">
        <v>9</v>
      </c>
      <c r="K1" s="47">
        <v>10</v>
      </c>
      <c r="L1" s="46">
        <v>11</v>
      </c>
      <c r="M1" s="47">
        <v>12</v>
      </c>
      <c r="N1" s="46">
        <v>13</v>
      </c>
      <c r="O1" s="47">
        <v>14</v>
      </c>
      <c r="P1" s="46">
        <v>15</v>
      </c>
      <c r="Q1" s="47">
        <v>16</v>
      </c>
      <c r="R1" s="46">
        <v>17</v>
      </c>
      <c r="S1" s="47">
        <v>18</v>
      </c>
      <c r="T1" s="46">
        <v>19</v>
      </c>
      <c r="U1" s="47">
        <v>20</v>
      </c>
      <c r="V1" s="46">
        <v>21</v>
      </c>
      <c r="W1" s="47">
        <v>22</v>
      </c>
      <c r="X1" s="46">
        <v>23</v>
      </c>
      <c r="Y1" s="47">
        <v>24</v>
      </c>
      <c r="Z1" s="46">
        <v>25</v>
      </c>
      <c r="AA1" s="47">
        <v>26</v>
      </c>
      <c r="AB1" s="46">
        <v>27</v>
      </c>
      <c r="AC1" s="47">
        <v>28</v>
      </c>
      <c r="AD1" s="46">
        <v>29</v>
      </c>
      <c r="AE1" s="47">
        <v>30</v>
      </c>
      <c r="AF1" s="46">
        <v>31</v>
      </c>
      <c r="AG1" s="47">
        <v>32</v>
      </c>
      <c r="AH1" s="46">
        <v>33</v>
      </c>
      <c r="AI1" s="47">
        <v>34</v>
      </c>
      <c r="AJ1" s="46">
        <v>35</v>
      </c>
      <c r="AK1" s="47">
        <v>36</v>
      </c>
      <c r="AL1" s="46">
        <v>37</v>
      </c>
      <c r="AM1" s="47">
        <v>38</v>
      </c>
      <c r="AN1" s="46">
        <v>39</v>
      </c>
      <c r="AO1" s="47">
        <v>40</v>
      </c>
      <c r="AP1" s="46">
        <v>41</v>
      </c>
      <c r="AQ1" s="47">
        <v>42</v>
      </c>
      <c r="AR1" s="46">
        <v>43</v>
      </c>
      <c r="AS1" s="47">
        <v>44</v>
      </c>
      <c r="AT1" s="46">
        <v>45</v>
      </c>
      <c r="AU1" s="47">
        <v>46</v>
      </c>
      <c r="AV1" s="46">
        <v>47</v>
      </c>
      <c r="AW1" s="47">
        <v>48</v>
      </c>
      <c r="AX1" s="46">
        <v>49</v>
      </c>
      <c r="AY1" s="47">
        <v>50</v>
      </c>
      <c r="AZ1" s="46">
        <v>51</v>
      </c>
      <c r="BA1" s="47">
        <v>52</v>
      </c>
      <c r="BB1" s="46">
        <v>53</v>
      </c>
      <c r="BC1" s="47">
        <v>54</v>
      </c>
      <c r="BD1" s="46">
        <v>55</v>
      </c>
      <c r="BE1" s="47">
        <v>56</v>
      </c>
      <c r="BF1" s="46">
        <v>57</v>
      </c>
      <c r="BG1" s="47">
        <v>58</v>
      </c>
      <c r="BH1" s="46">
        <v>59</v>
      </c>
      <c r="BI1" s="47">
        <v>60</v>
      </c>
      <c r="BJ1" s="46">
        <v>61</v>
      </c>
      <c r="BK1" s="47">
        <v>62</v>
      </c>
      <c r="BL1" s="46">
        <v>63</v>
      </c>
      <c r="BM1" s="47">
        <v>64</v>
      </c>
      <c r="BN1" s="46">
        <v>65</v>
      </c>
      <c r="BO1" s="47">
        <v>66</v>
      </c>
      <c r="BP1" s="46">
        <v>67</v>
      </c>
      <c r="BQ1" s="47">
        <v>68</v>
      </c>
      <c r="BR1" s="46">
        <v>69</v>
      </c>
      <c r="BS1" s="47">
        <v>70</v>
      </c>
      <c r="BT1" s="46">
        <v>71</v>
      </c>
      <c r="BU1" s="47">
        <v>72</v>
      </c>
      <c r="BV1" s="46">
        <v>73</v>
      </c>
      <c r="BW1" s="47">
        <v>74</v>
      </c>
      <c r="BX1" s="46">
        <v>75</v>
      </c>
      <c r="BY1" s="47">
        <v>76</v>
      </c>
      <c r="BZ1" s="46">
        <v>77</v>
      </c>
      <c r="CA1" s="47">
        <v>78</v>
      </c>
      <c r="CB1" s="46">
        <v>79</v>
      </c>
      <c r="CC1" s="47">
        <v>80</v>
      </c>
      <c r="CD1" s="46">
        <v>81</v>
      </c>
      <c r="CE1" s="47">
        <v>82</v>
      </c>
      <c r="CF1" s="46">
        <v>83</v>
      </c>
      <c r="CG1" s="47">
        <v>84</v>
      </c>
      <c r="CH1" s="46">
        <v>85</v>
      </c>
      <c r="CI1" s="47">
        <v>86</v>
      </c>
      <c r="CJ1" s="46">
        <v>87</v>
      </c>
      <c r="CK1" s="47">
        <v>88</v>
      </c>
      <c r="CL1" s="46">
        <v>89</v>
      </c>
      <c r="CM1" s="47">
        <v>90</v>
      </c>
      <c r="CN1" s="46">
        <v>91</v>
      </c>
      <c r="CO1" s="47">
        <v>92</v>
      </c>
      <c r="CP1" s="46">
        <v>93</v>
      </c>
      <c r="CQ1" s="47">
        <v>94</v>
      </c>
      <c r="CR1" s="46">
        <v>95</v>
      </c>
      <c r="CS1" s="47">
        <v>96</v>
      </c>
      <c r="CT1" s="46">
        <v>97</v>
      </c>
      <c r="CU1" s="47">
        <v>98</v>
      </c>
      <c r="CV1" s="46">
        <v>99</v>
      </c>
      <c r="CW1" s="47">
        <v>100</v>
      </c>
      <c r="CX1" s="46">
        <v>101</v>
      </c>
      <c r="CY1" s="47">
        <v>102</v>
      </c>
      <c r="CZ1" s="46">
        <v>103</v>
      </c>
      <c r="DA1" s="47">
        <v>104</v>
      </c>
      <c r="DB1" s="46">
        <v>105</v>
      </c>
      <c r="DC1" s="47">
        <v>106</v>
      </c>
      <c r="DD1" s="46">
        <v>107</v>
      </c>
      <c r="DE1" s="47">
        <v>108</v>
      </c>
      <c r="DF1" s="46">
        <v>109</v>
      </c>
      <c r="DG1" s="47">
        <v>110</v>
      </c>
      <c r="DH1" s="200">
        <v>111</v>
      </c>
      <c r="DI1" s="201">
        <v>112</v>
      </c>
      <c r="DJ1" s="200">
        <v>113</v>
      </c>
      <c r="DK1" s="201">
        <v>114</v>
      </c>
      <c r="DL1" s="200">
        <v>115</v>
      </c>
      <c r="DM1" s="201">
        <v>116</v>
      </c>
      <c r="DN1" s="200">
        <v>117</v>
      </c>
      <c r="DO1" s="201">
        <v>118</v>
      </c>
    </row>
    <row r="2" spans="2:119" ht="15.75">
      <c r="B2" s="155" t="s">
        <v>185</v>
      </c>
      <c r="C2" s="155"/>
      <c r="D2" s="155"/>
      <c r="E2" s="155"/>
      <c r="F2" s="116"/>
      <c r="G2" s="155"/>
      <c r="P2" s="155"/>
      <c r="T2" s="155"/>
      <c r="AP2" s="664" t="s">
        <v>208</v>
      </c>
      <c r="AQ2" s="665"/>
      <c r="AR2" s="665"/>
      <c r="AS2" s="665"/>
      <c r="AT2" s="665"/>
      <c r="AU2" s="665"/>
      <c r="AV2" s="665"/>
      <c r="AW2" s="665"/>
      <c r="AX2" s="665"/>
      <c r="AY2" s="665"/>
      <c r="AZ2" s="665"/>
      <c r="BA2" s="665"/>
      <c r="BB2" s="666"/>
      <c r="BC2" s="664" t="s">
        <v>532</v>
      </c>
      <c r="BD2" s="665"/>
      <c r="BE2" s="665"/>
      <c r="BF2" s="665"/>
      <c r="BG2" s="665"/>
      <c r="BH2" s="665"/>
      <c r="BI2" s="665"/>
      <c r="BJ2" s="665"/>
      <c r="BK2" s="665"/>
      <c r="BL2" s="665"/>
      <c r="BM2" s="665"/>
      <c r="BN2" s="665"/>
      <c r="BO2" s="666"/>
      <c r="BP2" s="686" t="s">
        <v>533</v>
      </c>
      <c r="BQ2" s="687"/>
      <c r="BR2" s="687"/>
      <c r="BS2" s="687"/>
      <c r="BT2" s="687"/>
      <c r="BU2" s="687"/>
      <c r="BV2" s="687"/>
      <c r="BW2" s="687"/>
      <c r="BX2" s="687"/>
      <c r="BY2" s="687"/>
      <c r="BZ2" s="687"/>
      <c r="CA2" s="687"/>
      <c r="CB2" s="688"/>
      <c r="CC2" s="116"/>
      <c r="CD2" s="673" t="s">
        <v>208</v>
      </c>
      <c r="CE2" s="674"/>
      <c r="CF2" s="674"/>
      <c r="CG2" s="674"/>
      <c r="CH2" s="674"/>
      <c r="CI2" s="674"/>
      <c r="CJ2" s="674"/>
      <c r="CK2" s="674"/>
      <c r="CL2" s="674"/>
      <c r="CM2" s="674"/>
      <c r="CN2" s="674"/>
      <c r="CO2" s="674"/>
      <c r="CP2" s="675"/>
      <c r="CQ2" s="673" t="s">
        <v>534</v>
      </c>
      <c r="CR2" s="674"/>
      <c r="CS2" s="674"/>
      <c r="CT2" s="674"/>
      <c r="CU2" s="674"/>
      <c r="CV2" s="674"/>
      <c r="CW2" s="674"/>
      <c r="CX2" s="674"/>
      <c r="CY2" s="674"/>
      <c r="CZ2" s="674"/>
      <c r="DA2" s="674"/>
      <c r="DB2" s="674"/>
      <c r="DC2" s="675"/>
      <c r="DG2" s="172"/>
    </row>
    <row r="3" spans="2:119" ht="15" customHeight="1">
      <c r="B3" s="110"/>
      <c r="C3" s="656" t="s">
        <v>466</v>
      </c>
      <c r="D3" s="657"/>
      <c r="E3" s="658"/>
      <c r="F3" s="659" t="s">
        <v>196</v>
      </c>
      <c r="G3" s="654" t="s">
        <v>188</v>
      </c>
      <c r="H3" s="661" t="s">
        <v>467</v>
      </c>
      <c r="I3" s="662"/>
      <c r="J3" s="662"/>
      <c r="K3" s="662"/>
      <c r="L3" s="662"/>
      <c r="M3" s="662"/>
      <c r="N3" s="662"/>
      <c r="O3" s="663"/>
      <c r="P3" s="654" t="s">
        <v>187</v>
      </c>
      <c r="Q3" s="670" t="s">
        <v>192</v>
      </c>
      <c r="R3" s="671"/>
      <c r="S3" s="672"/>
      <c r="T3" s="654" t="s">
        <v>189</v>
      </c>
      <c r="U3" s="99"/>
      <c r="V3" s="99"/>
      <c r="W3" s="156"/>
      <c r="X3" s="157"/>
      <c r="Y3" s="670" t="s">
        <v>190</v>
      </c>
      <c r="Z3" s="671"/>
      <c r="AA3" s="671"/>
      <c r="AB3" s="672"/>
      <c r="AC3" s="661" t="s">
        <v>193</v>
      </c>
      <c r="AD3" s="662"/>
      <c r="AE3" s="663"/>
      <c r="AF3" s="661" t="s">
        <v>194</v>
      </c>
      <c r="AG3" s="662"/>
      <c r="AH3" s="663"/>
      <c r="AI3" s="670" t="s">
        <v>195</v>
      </c>
      <c r="AJ3" s="671"/>
      <c r="AK3" s="671"/>
      <c r="AL3" s="671"/>
      <c r="AM3" s="671"/>
      <c r="AN3" s="672"/>
      <c r="AP3" s="659" t="s">
        <v>535</v>
      </c>
      <c r="AQ3" s="670" t="s">
        <v>536</v>
      </c>
      <c r="AR3" s="671"/>
      <c r="AS3" s="671"/>
      <c r="AT3" s="671"/>
      <c r="AU3" s="671"/>
      <c r="AV3" s="672"/>
      <c r="AW3" s="670" t="s">
        <v>537</v>
      </c>
      <c r="AX3" s="671"/>
      <c r="AY3" s="671"/>
      <c r="AZ3" s="671"/>
      <c r="BA3" s="671"/>
      <c r="BB3" s="672"/>
      <c r="BC3" s="659" t="s">
        <v>535</v>
      </c>
      <c r="BD3" s="670" t="s">
        <v>536</v>
      </c>
      <c r="BE3" s="671"/>
      <c r="BF3" s="671"/>
      <c r="BG3" s="671"/>
      <c r="BH3" s="671"/>
      <c r="BI3" s="672"/>
      <c r="BJ3" s="670" t="s">
        <v>537</v>
      </c>
      <c r="BK3" s="671"/>
      <c r="BL3" s="671"/>
      <c r="BM3" s="671"/>
      <c r="BN3" s="671"/>
      <c r="BO3" s="672"/>
      <c r="BP3" s="659" t="s">
        <v>535</v>
      </c>
      <c r="BQ3" s="670" t="s">
        <v>536</v>
      </c>
      <c r="BR3" s="671"/>
      <c r="BS3" s="671"/>
      <c r="BT3" s="671"/>
      <c r="BU3" s="671"/>
      <c r="BV3" s="672"/>
      <c r="BW3" s="670" t="s">
        <v>537</v>
      </c>
      <c r="BX3" s="671"/>
      <c r="BY3" s="671"/>
      <c r="BZ3" s="671"/>
      <c r="CA3" s="671"/>
      <c r="CB3" s="672"/>
      <c r="CC3" s="680" t="s">
        <v>538</v>
      </c>
      <c r="CD3" s="680" t="s">
        <v>535</v>
      </c>
      <c r="CE3" s="689" t="s">
        <v>536</v>
      </c>
      <c r="CF3" s="690"/>
      <c r="CG3" s="690"/>
      <c r="CH3" s="690"/>
      <c r="CI3" s="690"/>
      <c r="CJ3" s="691"/>
      <c r="CK3" s="689" t="s">
        <v>537</v>
      </c>
      <c r="CL3" s="690"/>
      <c r="CM3" s="690"/>
      <c r="CN3" s="690"/>
      <c r="CO3" s="690"/>
      <c r="CP3" s="691"/>
      <c r="CQ3" s="680" t="s">
        <v>535</v>
      </c>
      <c r="CR3" s="689" t="s">
        <v>536</v>
      </c>
      <c r="CS3" s="690"/>
      <c r="CT3" s="690"/>
      <c r="CU3" s="690"/>
      <c r="CV3" s="690"/>
      <c r="CW3" s="691"/>
      <c r="CX3" s="689" t="s">
        <v>537</v>
      </c>
      <c r="CY3" s="690"/>
      <c r="CZ3" s="690"/>
      <c r="DA3" s="690"/>
      <c r="DB3" s="690"/>
      <c r="DC3" s="691"/>
      <c r="DG3" s="172"/>
    </row>
    <row r="4" spans="2:119" ht="105">
      <c r="B4" s="111" t="s">
        <v>197</v>
      </c>
      <c r="C4" s="101" t="s">
        <v>468</v>
      </c>
      <c r="D4" s="101" t="s">
        <v>469</v>
      </c>
      <c r="E4" s="101" t="s">
        <v>470</v>
      </c>
      <c r="F4" s="660"/>
      <c r="G4" s="655"/>
      <c r="H4" s="100" t="s">
        <v>206</v>
      </c>
      <c r="I4" s="100" t="s">
        <v>115</v>
      </c>
      <c r="J4" s="100" t="s">
        <v>533</v>
      </c>
      <c r="K4" s="100" t="s">
        <v>207</v>
      </c>
      <c r="L4" s="100" t="s">
        <v>208</v>
      </c>
      <c r="M4" s="100" t="s">
        <v>209</v>
      </c>
      <c r="N4" s="100" t="s">
        <v>539</v>
      </c>
      <c r="O4" s="100" t="s">
        <v>210</v>
      </c>
      <c r="P4" s="655"/>
      <c r="Q4" s="102" t="s">
        <v>540</v>
      </c>
      <c r="R4" s="102" t="s">
        <v>211</v>
      </c>
      <c r="S4" s="102" t="s">
        <v>541</v>
      </c>
      <c r="T4" s="655"/>
      <c r="U4" s="154" t="s">
        <v>201</v>
      </c>
      <c r="V4" s="154" t="s">
        <v>542</v>
      </c>
      <c r="W4" s="158" t="s">
        <v>543</v>
      </c>
      <c r="X4" s="159" t="s">
        <v>544</v>
      </c>
      <c r="Y4" s="101" t="s">
        <v>202</v>
      </c>
      <c r="Z4" s="101" t="s">
        <v>203</v>
      </c>
      <c r="AA4" s="101" t="s">
        <v>204</v>
      </c>
      <c r="AB4" s="101" t="s">
        <v>205</v>
      </c>
      <c r="AC4" s="100" t="s">
        <v>208</v>
      </c>
      <c r="AD4" s="100" t="s">
        <v>212</v>
      </c>
      <c r="AE4" s="160" t="s">
        <v>533</v>
      </c>
      <c r="AF4" s="100" t="s">
        <v>208</v>
      </c>
      <c r="AG4" s="100" t="s">
        <v>212</v>
      </c>
      <c r="AH4" s="160" t="s">
        <v>533</v>
      </c>
      <c r="AI4" s="102" t="s">
        <v>213</v>
      </c>
      <c r="AJ4" s="102" t="s">
        <v>214</v>
      </c>
      <c r="AK4" s="102" t="s">
        <v>215</v>
      </c>
      <c r="AL4" s="102" t="s">
        <v>216</v>
      </c>
      <c r="AM4" s="102" t="s">
        <v>217</v>
      </c>
      <c r="AN4" s="102" t="s">
        <v>105</v>
      </c>
      <c r="AP4" s="660"/>
      <c r="AQ4" s="102" t="s">
        <v>213</v>
      </c>
      <c r="AR4" s="102" t="s">
        <v>214</v>
      </c>
      <c r="AS4" s="102" t="s">
        <v>215</v>
      </c>
      <c r="AT4" s="102" t="s">
        <v>216</v>
      </c>
      <c r="AU4" s="102" t="s">
        <v>217</v>
      </c>
      <c r="AV4" s="102" t="s">
        <v>105</v>
      </c>
      <c r="AW4" s="102" t="s">
        <v>213</v>
      </c>
      <c r="AX4" s="102" t="s">
        <v>214</v>
      </c>
      <c r="AY4" s="102" t="s">
        <v>215</v>
      </c>
      <c r="AZ4" s="102" t="s">
        <v>216</v>
      </c>
      <c r="BA4" s="102" t="s">
        <v>217</v>
      </c>
      <c r="BB4" s="102" t="s">
        <v>105</v>
      </c>
      <c r="BC4" s="660"/>
      <c r="BD4" s="102" t="s">
        <v>213</v>
      </c>
      <c r="BE4" s="102" t="s">
        <v>214</v>
      </c>
      <c r="BF4" s="102" t="s">
        <v>215</v>
      </c>
      <c r="BG4" s="102" t="s">
        <v>216</v>
      </c>
      <c r="BH4" s="102" t="s">
        <v>217</v>
      </c>
      <c r="BI4" s="102" t="s">
        <v>105</v>
      </c>
      <c r="BJ4" s="102" t="s">
        <v>213</v>
      </c>
      <c r="BK4" s="102" t="s">
        <v>214</v>
      </c>
      <c r="BL4" s="102" t="s">
        <v>215</v>
      </c>
      <c r="BM4" s="102" t="s">
        <v>216</v>
      </c>
      <c r="BN4" s="102" t="s">
        <v>217</v>
      </c>
      <c r="BO4" s="102" t="s">
        <v>105</v>
      </c>
      <c r="BP4" s="660"/>
      <c r="BQ4" s="102" t="s">
        <v>213</v>
      </c>
      <c r="BR4" s="102" t="s">
        <v>214</v>
      </c>
      <c r="BS4" s="102" t="s">
        <v>215</v>
      </c>
      <c r="BT4" s="102" t="s">
        <v>216</v>
      </c>
      <c r="BU4" s="102" t="s">
        <v>217</v>
      </c>
      <c r="BV4" s="102" t="s">
        <v>105</v>
      </c>
      <c r="BW4" s="102" t="s">
        <v>213</v>
      </c>
      <c r="BX4" s="102" t="s">
        <v>214</v>
      </c>
      <c r="BY4" s="102" t="s">
        <v>215</v>
      </c>
      <c r="BZ4" s="102" t="s">
        <v>216</v>
      </c>
      <c r="CA4" s="102" t="s">
        <v>217</v>
      </c>
      <c r="CB4" s="102" t="s">
        <v>105</v>
      </c>
      <c r="CC4" s="681"/>
      <c r="CD4" s="681"/>
      <c r="CE4" s="161" t="s">
        <v>213</v>
      </c>
      <c r="CF4" s="161" t="s">
        <v>214</v>
      </c>
      <c r="CG4" s="161" t="s">
        <v>215</v>
      </c>
      <c r="CH4" s="161" t="s">
        <v>216</v>
      </c>
      <c r="CI4" s="161" t="s">
        <v>217</v>
      </c>
      <c r="CJ4" s="161" t="s">
        <v>105</v>
      </c>
      <c r="CK4" s="161" t="s">
        <v>213</v>
      </c>
      <c r="CL4" s="161" t="s">
        <v>214</v>
      </c>
      <c r="CM4" s="161" t="s">
        <v>215</v>
      </c>
      <c r="CN4" s="161" t="s">
        <v>216</v>
      </c>
      <c r="CO4" s="161" t="s">
        <v>217</v>
      </c>
      <c r="CP4" s="161" t="s">
        <v>105</v>
      </c>
      <c r="CQ4" s="681"/>
      <c r="CR4" s="161" t="s">
        <v>213</v>
      </c>
      <c r="CS4" s="161" t="s">
        <v>214</v>
      </c>
      <c r="CT4" s="161" t="s">
        <v>215</v>
      </c>
      <c r="CU4" s="161" t="s">
        <v>216</v>
      </c>
      <c r="CV4" s="161" t="s">
        <v>217</v>
      </c>
      <c r="CW4" s="161" t="s">
        <v>105</v>
      </c>
      <c r="CX4" s="161" t="s">
        <v>213</v>
      </c>
      <c r="CY4" s="161" t="s">
        <v>214</v>
      </c>
      <c r="CZ4" s="161" t="s">
        <v>215</v>
      </c>
      <c r="DA4" s="161" t="s">
        <v>216</v>
      </c>
      <c r="DB4" s="161" t="s">
        <v>217</v>
      </c>
      <c r="DC4" s="161" t="s">
        <v>105</v>
      </c>
      <c r="DG4" s="173" t="s">
        <v>545</v>
      </c>
      <c r="DI4" s="207" t="s">
        <v>566</v>
      </c>
      <c r="DK4" s="109" t="s">
        <v>567</v>
      </c>
      <c r="DL4" s="207" t="s">
        <v>568</v>
      </c>
      <c r="DM4" s="207" t="s">
        <v>569</v>
      </c>
      <c r="DN4" s="207" t="s">
        <v>570</v>
      </c>
      <c r="DO4" s="207" t="s">
        <v>571</v>
      </c>
    </row>
    <row r="5" spans="2:119" hidden="1">
      <c r="B5" s="103" t="s">
        <v>218</v>
      </c>
      <c r="C5" s="162">
        <v>0</v>
      </c>
      <c r="D5" s="162">
        <v>1</v>
      </c>
      <c r="E5" s="162">
        <v>-1</v>
      </c>
      <c r="F5" s="163">
        <v>1</v>
      </c>
      <c r="G5" s="164">
        <v>0</v>
      </c>
      <c r="H5" s="164">
        <v>0</v>
      </c>
      <c r="I5" s="164">
        <v>0</v>
      </c>
      <c r="J5" s="164">
        <v>0</v>
      </c>
      <c r="K5" s="164">
        <v>0</v>
      </c>
      <c r="L5" s="164">
        <v>0</v>
      </c>
      <c r="M5" s="164">
        <v>0</v>
      </c>
      <c r="N5" s="164">
        <v>0</v>
      </c>
      <c r="O5" s="164">
        <v>0</v>
      </c>
      <c r="P5" s="164">
        <v>0</v>
      </c>
      <c r="Q5" s="104">
        <v>0</v>
      </c>
      <c r="R5" s="164">
        <v>0</v>
      </c>
      <c r="S5" s="164">
        <v>0</v>
      </c>
      <c r="T5" s="164">
        <v>0</v>
      </c>
      <c r="U5" s="164">
        <v>0</v>
      </c>
      <c r="V5" s="164">
        <v>0</v>
      </c>
      <c r="W5" s="104">
        <v>0</v>
      </c>
      <c r="X5" s="104">
        <v>0</v>
      </c>
      <c r="Y5" s="164">
        <v>0</v>
      </c>
      <c r="Z5" s="164">
        <v>0</v>
      </c>
      <c r="AA5" s="164">
        <v>0</v>
      </c>
      <c r="AB5" s="164">
        <v>0</v>
      </c>
      <c r="AC5" s="164">
        <v>0</v>
      </c>
      <c r="AD5" s="164">
        <v>0</v>
      </c>
      <c r="AE5" s="164">
        <v>0</v>
      </c>
      <c r="AF5" s="164">
        <v>0</v>
      </c>
      <c r="AG5" s="164">
        <v>0</v>
      </c>
      <c r="AH5" s="164">
        <v>0</v>
      </c>
      <c r="AI5" s="164">
        <v>0</v>
      </c>
      <c r="AJ5" s="164">
        <v>0</v>
      </c>
      <c r="AK5" s="164">
        <v>0</v>
      </c>
      <c r="AL5" s="164">
        <v>0</v>
      </c>
      <c r="AM5" s="164">
        <v>0</v>
      </c>
      <c r="AN5" s="164">
        <v>0</v>
      </c>
      <c r="AP5" s="165">
        <v>0</v>
      </c>
      <c r="AQ5" s="164">
        <v>0</v>
      </c>
      <c r="AR5" s="164">
        <v>0</v>
      </c>
      <c r="AS5" s="164">
        <v>0</v>
      </c>
      <c r="AT5" s="164">
        <v>0</v>
      </c>
      <c r="AU5" s="164">
        <v>0</v>
      </c>
      <c r="AV5" s="164">
        <v>0</v>
      </c>
      <c r="AW5" s="166">
        <v>0</v>
      </c>
      <c r="AX5" s="166">
        <v>0</v>
      </c>
      <c r="AY5" s="166">
        <v>0</v>
      </c>
      <c r="AZ5" s="166">
        <v>0</v>
      </c>
      <c r="BA5" s="166">
        <v>0</v>
      </c>
      <c r="BB5" s="166">
        <v>0</v>
      </c>
      <c r="BC5" s="165">
        <v>0</v>
      </c>
      <c r="BD5" s="164">
        <v>0</v>
      </c>
      <c r="BE5" s="164">
        <v>0</v>
      </c>
      <c r="BF5" s="164">
        <v>0</v>
      </c>
      <c r="BG5" s="164">
        <v>0</v>
      </c>
      <c r="BH5" s="164">
        <v>0</v>
      </c>
      <c r="BI5" s="164">
        <v>0</v>
      </c>
      <c r="BJ5" s="166">
        <v>0</v>
      </c>
      <c r="BK5" s="166">
        <v>0</v>
      </c>
      <c r="BL5" s="166">
        <v>0</v>
      </c>
      <c r="BM5" s="166">
        <v>0</v>
      </c>
      <c r="BN5" s="166">
        <v>0</v>
      </c>
      <c r="BO5" s="166">
        <v>0</v>
      </c>
      <c r="BP5" s="165">
        <v>0</v>
      </c>
      <c r="BQ5" s="164">
        <v>0</v>
      </c>
      <c r="BR5" s="164">
        <v>0</v>
      </c>
      <c r="BS5" s="164">
        <v>0</v>
      </c>
      <c r="BT5" s="164">
        <v>0</v>
      </c>
      <c r="BU5" s="164">
        <v>0</v>
      </c>
      <c r="BV5" s="164">
        <v>0</v>
      </c>
      <c r="BW5" s="166">
        <v>0</v>
      </c>
      <c r="BX5" s="166">
        <v>0</v>
      </c>
      <c r="BY5" s="166">
        <v>0</v>
      </c>
      <c r="BZ5" s="166">
        <v>0</v>
      </c>
      <c r="CA5" s="166">
        <v>0</v>
      </c>
      <c r="CB5" s="166">
        <v>0</v>
      </c>
      <c r="CC5" s="163">
        <v>1</v>
      </c>
      <c r="CD5" s="167"/>
      <c r="CE5" s="164"/>
      <c r="CF5" s="164"/>
      <c r="CG5" s="164"/>
      <c r="CH5" s="164"/>
      <c r="CI5" s="164"/>
      <c r="CJ5" s="164"/>
      <c r="CK5" s="166"/>
      <c r="CL5" s="166"/>
      <c r="CM5" s="166"/>
      <c r="CN5" s="166"/>
      <c r="CO5" s="166"/>
      <c r="CP5" s="166"/>
      <c r="CQ5" s="167">
        <v>0</v>
      </c>
      <c r="CR5" s="164"/>
      <c r="CS5" s="164"/>
      <c r="CT5" s="164"/>
      <c r="CU5" s="164"/>
      <c r="CV5" s="164"/>
      <c r="CW5" s="164"/>
      <c r="CX5" s="166">
        <v>0</v>
      </c>
      <c r="CY5" s="166">
        <v>0</v>
      </c>
      <c r="CZ5" s="166">
        <v>0</v>
      </c>
      <c r="DA5" s="166">
        <v>0</v>
      </c>
      <c r="DB5" s="166">
        <v>0</v>
      </c>
      <c r="DC5" s="166">
        <v>0</v>
      </c>
      <c r="DE5" s="168">
        <v>0</v>
      </c>
      <c r="DG5" s="172">
        <v>0</v>
      </c>
      <c r="DI5" s="205">
        <f t="shared" ref="DI5:DI31" si="0">J5+N5-DG5</f>
        <v>0</v>
      </c>
      <c r="DJ5" s="204"/>
      <c r="DK5" s="205">
        <f t="shared" ref="DK5:DK31" si="1">SUM(H5:O5)</f>
        <v>0</v>
      </c>
      <c r="DL5" s="205">
        <f>SUM(CR5:CW5)-SUM(CX5:DC5)</f>
        <v>0</v>
      </c>
      <c r="DM5" s="205">
        <f>SUM(BD5:BI5)-SUM(BJ5:BO5)</f>
        <v>0</v>
      </c>
      <c r="DN5" s="205">
        <f>SUM(AQ5:AV5)-SUM(AW5:BB5)</f>
        <v>0</v>
      </c>
      <c r="DO5" s="205">
        <f>SUM(BQ5:BV5)-SUM(BW5:CB5)</f>
        <v>0</v>
      </c>
    </row>
    <row r="6" spans="2:119" hidden="1">
      <c r="B6" s="103" t="s">
        <v>219</v>
      </c>
      <c r="C6" s="162">
        <v>0</v>
      </c>
      <c r="D6" s="162">
        <v>0</v>
      </c>
      <c r="E6" s="162">
        <v>0</v>
      </c>
      <c r="F6" s="163">
        <v>9.1</v>
      </c>
      <c r="G6" s="164">
        <v>0</v>
      </c>
      <c r="H6" s="164">
        <v>0</v>
      </c>
      <c r="I6" s="164">
        <v>0</v>
      </c>
      <c r="J6" s="164">
        <v>0</v>
      </c>
      <c r="K6" s="164">
        <v>0</v>
      </c>
      <c r="L6" s="164">
        <v>0</v>
      </c>
      <c r="M6" s="164">
        <v>0</v>
      </c>
      <c r="N6" s="164">
        <v>0</v>
      </c>
      <c r="O6" s="164">
        <v>0</v>
      </c>
      <c r="P6" s="164">
        <v>0</v>
      </c>
      <c r="Q6" s="104">
        <v>0</v>
      </c>
      <c r="R6" s="164">
        <v>0</v>
      </c>
      <c r="S6" s="164">
        <v>0</v>
      </c>
      <c r="T6" s="164">
        <v>0</v>
      </c>
      <c r="U6" s="164">
        <v>0</v>
      </c>
      <c r="V6" s="164">
        <v>0</v>
      </c>
      <c r="W6" s="104">
        <v>0</v>
      </c>
      <c r="X6" s="104">
        <v>0</v>
      </c>
      <c r="Y6" s="164">
        <v>0</v>
      </c>
      <c r="Z6" s="164">
        <v>0</v>
      </c>
      <c r="AA6" s="164">
        <v>0</v>
      </c>
      <c r="AB6" s="164">
        <v>0</v>
      </c>
      <c r="AC6" s="164">
        <v>0</v>
      </c>
      <c r="AD6" s="164">
        <v>0</v>
      </c>
      <c r="AE6" s="164">
        <v>0</v>
      </c>
      <c r="AF6" s="164">
        <v>0</v>
      </c>
      <c r="AG6" s="164">
        <v>0</v>
      </c>
      <c r="AH6" s="164">
        <v>0</v>
      </c>
      <c r="AI6" s="164">
        <v>0</v>
      </c>
      <c r="AJ6" s="164">
        <v>0</v>
      </c>
      <c r="AK6" s="164">
        <v>0</v>
      </c>
      <c r="AL6" s="164">
        <v>0</v>
      </c>
      <c r="AM6" s="164">
        <v>0</v>
      </c>
      <c r="AN6" s="164">
        <v>0</v>
      </c>
      <c r="AP6" s="165">
        <v>0</v>
      </c>
      <c r="AQ6" s="164">
        <v>0</v>
      </c>
      <c r="AR6" s="164">
        <v>0</v>
      </c>
      <c r="AS6" s="164">
        <v>0</v>
      </c>
      <c r="AT6" s="164">
        <v>0</v>
      </c>
      <c r="AU6" s="164">
        <v>0</v>
      </c>
      <c r="AV6" s="164">
        <v>0</v>
      </c>
      <c r="AW6" s="166">
        <v>0</v>
      </c>
      <c r="AX6" s="166">
        <v>0</v>
      </c>
      <c r="AY6" s="166">
        <v>0</v>
      </c>
      <c r="AZ6" s="166">
        <v>0</v>
      </c>
      <c r="BA6" s="166">
        <v>0</v>
      </c>
      <c r="BB6" s="166">
        <v>0</v>
      </c>
      <c r="BC6" s="165">
        <v>0</v>
      </c>
      <c r="BD6" s="164">
        <v>0</v>
      </c>
      <c r="BE6" s="164">
        <v>0</v>
      </c>
      <c r="BF6" s="164">
        <v>0</v>
      </c>
      <c r="BG6" s="164">
        <v>0</v>
      </c>
      <c r="BH6" s="164">
        <v>0</v>
      </c>
      <c r="BI6" s="164">
        <v>0</v>
      </c>
      <c r="BJ6" s="166">
        <v>0</v>
      </c>
      <c r="BK6" s="166">
        <v>0</v>
      </c>
      <c r="BL6" s="166">
        <v>0</v>
      </c>
      <c r="BM6" s="166">
        <v>0</v>
      </c>
      <c r="BN6" s="166">
        <v>0</v>
      </c>
      <c r="BO6" s="166">
        <v>0</v>
      </c>
      <c r="BP6" s="165">
        <v>0</v>
      </c>
      <c r="BQ6" s="164">
        <v>0</v>
      </c>
      <c r="BR6" s="164">
        <v>0</v>
      </c>
      <c r="BS6" s="164">
        <v>0</v>
      </c>
      <c r="BT6" s="164">
        <v>0</v>
      </c>
      <c r="BU6" s="164">
        <v>0</v>
      </c>
      <c r="BV6" s="164">
        <v>0</v>
      </c>
      <c r="BW6" s="166">
        <v>0</v>
      </c>
      <c r="BX6" s="166">
        <v>0</v>
      </c>
      <c r="BY6" s="166">
        <v>0</v>
      </c>
      <c r="BZ6" s="166">
        <v>0</v>
      </c>
      <c r="CA6" s="166">
        <v>0</v>
      </c>
      <c r="CB6" s="166">
        <v>0</v>
      </c>
      <c r="CC6" s="163">
        <v>10.8</v>
      </c>
      <c r="CD6" s="167"/>
      <c r="CE6" s="164"/>
      <c r="CF6" s="164"/>
      <c r="CG6" s="164"/>
      <c r="CH6" s="164"/>
      <c r="CI6" s="164"/>
      <c r="CJ6" s="164"/>
      <c r="CK6" s="166"/>
      <c r="CL6" s="166"/>
      <c r="CM6" s="166"/>
      <c r="CN6" s="166"/>
      <c r="CO6" s="166"/>
      <c r="CP6" s="166"/>
      <c r="CQ6" s="167">
        <v>0</v>
      </c>
      <c r="CR6" s="164"/>
      <c r="CS6" s="164"/>
      <c r="CT6" s="164"/>
      <c r="CU6" s="164"/>
      <c r="CV6" s="164"/>
      <c r="CW6" s="164"/>
      <c r="CX6" s="166">
        <v>0</v>
      </c>
      <c r="CY6" s="166">
        <v>0</v>
      </c>
      <c r="CZ6" s="166">
        <v>0</v>
      </c>
      <c r="DA6" s="166">
        <v>0</v>
      </c>
      <c r="DB6" s="166">
        <v>0</v>
      </c>
      <c r="DC6" s="166">
        <v>0</v>
      </c>
      <c r="DE6" s="168">
        <v>0</v>
      </c>
      <c r="DG6" s="172">
        <v>0</v>
      </c>
      <c r="DI6" s="205">
        <f t="shared" si="0"/>
        <v>0</v>
      </c>
      <c r="DJ6" s="204"/>
      <c r="DK6" s="205">
        <f t="shared" si="1"/>
        <v>0</v>
      </c>
      <c r="DL6" s="205">
        <f t="shared" ref="DL6:DL69" si="2">SUM(CR6:CW6)-SUM(CX6:DC6)</f>
        <v>0</v>
      </c>
      <c r="DM6" s="205">
        <f t="shared" ref="DM6:DM69" si="3">SUM(BD6:BI6)-SUM(BJ6:BO6)</f>
        <v>0</v>
      </c>
      <c r="DN6" s="205">
        <f t="shared" ref="DN6:DN69" si="4">SUM(AQ6:AV6)-SUM(AW6:BB6)</f>
        <v>0</v>
      </c>
      <c r="DO6" s="205">
        <f t="shared" ref="DO6:DO69" si="5">SUM(BQ6:BV6)-SUM(BW6:CB6)</f>
        <v>0</v>
      </c>
    </row>
    <row r="7" spans="2:119" hidden="1">
      <c r="B7" s="103" t="s">
        <v>220</v>
      </c>
      <c r="C7" s="162">
        <v>0</v>
      </c>
      <c r="D7" s="162">
        <v>0</v>
      </c>
      <c r="E7" s="162">
        <v>0</v>
      </c>
      <c r="F7" s="163">
        <v>8.6999999999999993</v>
      </c>
      <c r="G7" s="164">
        <v>0</v>
      </c>
      <c r="H7" s="164">
        <v>0</v>
      </c>
      <c r="I7" s="164">
        <v>0</v>
      </c>
      <c r="J7" s="164">
        <v>0</v>
      </c>
      <c r="K7" s="164">
        <v>0</v>
      </c>
      <c r="L7" s="164">
        <v>0</v>
      </c>
      <c r="M7" s="164">
        <v>0</v>
      </c>
      <c r="N7" s="164">
        <v>0</v>
      </c>
      <c r="O7" s="164">
        <v>0</v>
      </c>
      <c r="P7" s="164">
        <v>0</v>
      </c>
      <c r="Q7" s="104">
        <v>0</v>
      </c>
      <c r="R7" s="164">
        <v>0</v>
      </c>
      <c r="S7" s="164">
        <v>0</v>
      </c>
      <c r="T7" s="164">
        <v>0</v>
      </c>
      <c r="U7" s="164">
        <v>0</v>
      </c>
      <c r="V7" s="164">
        <v>0</v>
      </c>
      <c r="W7" s="104">
        <v>0</v>
      </c>
      <c r="X7" s="104">
        <v>0</v>
      </c>
      <c r="Y7" s="164">
        <v>0</v>
      </c>
      <c r="Z7" s="164">
        <v>0</v>
      </c>
      <c r="AA7" s="164">
        <v>0</v>
      </c>
      <c r="AB7" s="164">
        <v>0</v>
      </c>
      <c r="AC7" s="164">
        <v>0</v>
      </c>
      <c r="AD7" s="164">
        <v>0</v>
      </c>
      <c r="AE7" s="164">
        <v>0</v>
      </c>
      <c r="AF7" s="164">
        <v>0</v>
      </c>
      <c r="AG7" s="164">
        <v>0</v>
      </c>
      <c r="AH7" s="164">
        <v>0</v>
      </c>
      <c r="AI7" s="164">
        <v>0</v>
      </c>
      <c r="AJ7" s="164">
        <v>0</v>
      </c>
      <c r="AK7" s="164">
        <v>0</v>
      </c>
      <c r="AL7" s="164">
        <v>0</v>
      </c>
      <c r="AM7" s="164">
        <v>0</v>
      </c>
      <c r="AN7" s="164">
        <v>0</v>
      </c>
      <c r="AP7" s="165">
        <v>0</v>
      </c>
      <c r="AQ7" s="164">
        <v>0</v>
      </c>
      <c r="AR7" s="164">
        <v>0</v>
      </c>
      <c r="AS7" s="164">
        <v>0</v>
      </c>
      <c r="AT7" s="164">
        <v>0</v>
      </c>
      <c r="AU7" s="164">
        <v>0</v>
      </c>
      <c r="AV7" s="164">
        <v>0</v>
      </c>
      <c r="AW7" s="166">
        <v>0</v>
      </c>
      <c r="AX7" s="166">
        <v>0</v>
      </c>
      <c r="AY7" s="166">
        <v>0</v>
      </c>
      <c r="AZ7" s="166">
        <v>0</v>
      </c>
      <c r="BA7" s="166">
        <v>0</v>
      </c>
      <c r="BB7" s="166">
        <v>0</v>
      </c>
      <c r="BC7" s="165">
        <v>0</v>
      </c>
      <c r="BD7" s="164">
        <v>0</v>
      </c>
      <c r="BE7" s="164">
        <v>0</v>
      </c>
      <c r="BF7" s="164">
        <v>0</v>
      </c>
      <c r="BG7" s="164">
        <v>0</v>
      </c>
      <c r="BH7" s="164">
        <v>0</v>
      </c>
      <c r="BI7" s="164">
        <v>0</v>
      </c>
      <c r="BJ7" s="166">
        <v>0</v>
      </c>
      <c r="BK7" s="166">
        <v>0</v>
      </c>
      <c r="BL7" s="166">
        <v>0</v>
      </c>
      <c r="BM7" s="166">
        <v>0</v>
      </c>
      <c r="BN7" s="166">
        <v>0</v>
      </c>
      <c r="BO7" s="166">
        <v>0</v>
      </c>
      <c r="BP7" s="165">
        <v>0</v>
      </c>
      <c r="BQ7" s="164">
        <v>0</v>
      </c>
      <c r="BR7" s="164">
        <v>0</v>
      </c>
      <c r="BS7" s="164">
        <v>0</v>
      </c>
      <c r="BT7" s="164">
        <v>0</v>
      </c>
      <c r="BU7" s="164">
        <v>0</v>
      </c>
      <c r="BV7" s="164">
        <v>0</v>
      </c>
      <c r="BW7" s="166">
        <v>0</v>
      </c>
      <c r="BX7" s="166">
        <v>0</v>
      </c>
      <c r="BY7" s="166">
        <v>0</v>
      </c>
      <c r="BZ7" s="166">
        <v>0</v>
      </c>
      <c r="CA7" s="166">
        <v>0</v>
      </c>
      <c r="CB7" s="166">
        <v>0</v>
      </c>
      <c r="CC7" s="163">
        <v>9.6999999999999993</v>
      </c>
      <c r="CD7" s="167"/>
      <c r="CE7" s="164"/>
      <c r="CF7" s="164"/>
      <c r="CG7" s="164"/>
      <c r="CH7" s="164"/>
      <c r="CI7" s="164"/>
      <c r="CJ7" s="164"/>
      <c r="CK7" s="166"/>
      <c r="CL7" s="166"/>
      <c r="CM7" s="166"/>
      <c r="CN7" s="166"/>
      <c r="CO7" s="166"/>
      <c r="CP7" s="166"/>
      <c r="CQ7" s="167">
        <v>0</v>
      </c>
      <c r="CR7" s="164"/>
      <c r="CS7" s="164"/>
      <c r="CT7" s="164"/>
      <c r="CU7" s="164"/>
      <c r="CV7" s="164"/>
      <c r="CW7" s="164"/>
      <c r="CX7" s="166">
        <v>0</v>
      </c>
      <c r="CY7" s="166">
        <v>0</v>
      </c>
      <c r="CZ7" s="166">
        <v>0</v>
      </c>
      <c r="DA7" s="166">
        <v>0</v>
      </c>
      <c r="DB7" s="166">
        <v>0</v>
      </c>
      <c r="DC7" s="166">
        <v>0</v>
      </c>
      <c r="DE7" s="168">
        <v>0</v>
      </c>
      <c r="DG7" s="172">
        <v>0</v>
      </c>
      <c r="DI7" s="205">
        <f t="shared" si="0"/>
        <v>0</v>
      </c>
      <c r="DJ7" s="204"/>
      <c r="DK7" s="205">
        <f t="shared" si="1"/>
        <v>0</v>
      </c>
      <c r="DL7" s="205">
        <f t="shared" si="2"/>
        <v>0</v>
      </c>
      <c r="DM7" s="205">
        <f t="shared" si="3"/>
        <v>0</v>
      </c>
      <c r="DN7" s="205">
        <f t="shared" si="4"/>
        <v>0</v>
      </c>
      <c r="DO7" s="205">
        <f t="shared" si="5"/>
        <v>0</v>
      </c>
    </row>
    <row r="8" spans="2:119" hidden="1">
      <c r="B8" s="103" t="s">
        <v>221</v>
      </c>
      <c r="C8" s="162">
        <v>0</v>
      </c>
      <c r="D8" s="162">
        <v>0</v>
      </c>
      <c r="E8" s="162">
        <v>0</v>
      </c>
      <c r="F8" s="163">
        <v>8.5</v>
      </c>
      <c r="G8" s="164">
        <v>0</v>
      </c>
      <c r="H8" s="164">
        <v>0</v>
      </c>
      <c r="I8" s="164">
        <v>0</v>
      </c>
      <c r="J8" s="164">
        <v>0</v>
      </c>
      <c r="K8" s="164">
        <v>0</v>
      </c>
      <c r="L8" s="164">
        <v>0</v>
      </c>
      <c r="M8" s="164">
        <v>0</v>
      </c>
      <c r="N8" s="164">
        <v>0</v>
      </c>
      <c r="O8" s="164">
        <v>0</v>
      </c>
      <c r="P8" s="164">
        <v>0</v>
      </c>
      <c r="Q8" s="104">
        <v>0</v>
      </c>
      <c r="R8" s="164">
        <v>0</v>
      </c>
      <c r="S8" s="164">
        <v>0</v>
      </c>
      <c r="T8" s="164">
        <v>0</v>
      </c>
      <c r="U8" s="164">
        <v>0</v>
      </c>
      <c r="V8" s="164">
        <v>0</v>
      </c>
      <c r="W8" s="104">
        <v>0</v>
      </c>
      <c r="X8" s="104">
        <v>0</v>
      </c>
      <c r="Y8" s="164">
        <v>0</v>
      </c>
      <c r="Z8" s="164">
        <v>0</v>
      </c>
      <c r="AA8" s="164">
        <v>0</v>
      </c>
      <c r="AB8" s="164">
        <v>0</v>
      </c>
      <c r="AC8" s="164">
        <v>0</v>
      </c>
      <c r="AD8" s="164">
        <v>0</v>
      </c>
      <c r="AE8" s="164">
        <v>0</v>
      </c>
      <c r="AF8" s="164">
        <v>0</v>
      </c>
      <c r="AG8" s="164">
        <v>0</v>
      </c>
      <c r="AH8" s="164">
        <v>0</v>
      </c>
      <c r="AI8" s="164">
        <v>0</v>
      </c>
      <c r="AJ8" s="164">
        <v>0</v>
      </c>
      <c r="AK8" s="164">
        <v>0</v>
      </c>
      <c r="AL8" s="164">
        <v>0</v>
      </c>
      <c r="AM8" s="164">
        <v>0</v>
      </c>
      <c r="AN8" s="164">
        <v>0</v>
      </c>
      <c r="AP8" s="165">
        <v>0</v>
      </c>
      <c r="AQ8" s="164">
        <v>0</v>
      </c>
      <c r="AR8" s="164">
        <v>0</v>
      </c>
      <c r="AS8" s="164">
        <v>0</v>
      </c>
      <c r="AT8" s="164">
        <v>0</v>
      </c>
      <c r="AU8" s="164">
        <v>0</v>
      </c>
      <c r="AV8" s="164">
        <v>0</v>
      </c>
      <c r="AW8" s="166">
        <v>0</v>
      </c>
      <c r="AX8" s="166">
        <v>0</v>
      </c>
      <c r="AY8" s="166">
        <v>0</v>
      </c>
      <c r="AZ8" s="166">
        <v>0</v>
      </c>
      <c r="BA8" s="166">
        <v>0</v>
      </c>
      <c r="BB8" s="166">
        <v>0</v>
      </c>
      <c r="BC8" s="165">
        <v>0</v>
      </c>
      <c r="BD8" s="164">
        <v>0</v>
      </c>
      <c r="BE8" s="164">
        <v>0</v>
      </c>
      <c r="BF8" s="164">
        <v>0</v>
      </c>
      <c r="BG8" s="164">
        <v>0</v>
      </c>
      <c r="BH8" s="164">
        <v>0</v>
      </c>
      <c r="BI8" s="164">
        <v>0</v>
      </c>
      <c r="BJ8" s="166">
        <v>0</v>
      </c>
      <c r="BK8" s="166">
        <v>0</v>
      </c>
      <c r="BL8" s="166">
        <v>0</v>
      </c>
      <c r="BM8" s="166">
        <v>0</v>
      </c>
      <c r="BN8" s="166">
        <v>0</v>
      </c>
      <c r="BO8" s="166">
        <v>0</v>
      </c>
      <c r="BP8" s="165">
        <v>0</v>
      </c>
      <c r="BQ8" s="164">
        <v>0</v>
      </c>
      <c r="BR8" s="164">
        <v>0</v>
      </c>
      <c r="BS8" s="164">
        <v>0</v>
      </c>
      <c r="BT8" s="164">
        <v>0</v>
      </c>
      <c r="BU8" s="164">
        <v>0</v>
      </c>
      <c r="BV8" s="164">
        <v>0</v>
      </c>
      <c r="BW8" s="166">
        <v>0</v>
      </c>
      <c r="BX8" s="166">
        <v>0</v>
      </c>
      <c r="BY8" s="166">
        <v>0</v>
      </c>
      <c r="BZ8" s="166">
        <v>0</v>
      </c>
      <c r="CA8" s="166">
        <v>0</v>
      </c>
      <c r="CB8" s="166">
        <v>0</v>
      </c>
      <c r="CC8" s="163">
        <v>10.1</v>
      </c>
      <c r="CD8" s="167"/>
      <c r="CE8" s="164"/>
      <c r="CF8" s="164"/>
      <c r="CG8" s="164"/>
      <c r="CH8" s="164"/>
      <c r="CI8" s="164"/>
      <c r="CJ8" s="164"/>
      <c r="CK8" s="166"/>
      <c r="CL8" s="166"/>
      <c r="CM8" s="166"/>
      <c r="CN8" s="166"/>
      <c r="CO8" s="166"/>
      <c r="CP8" s="166"/>
      <c r="CQ8" s="167">
        <v>0</v>
      </c>
      <c r="CR8" s="164"/>
      <c r="CS8" s="164"/>
      <c r="CT8" s="164"/>
      <c r="CU8" s="164"/>
      <c r="CV8" s="164"/>
      <c r="CW8" s="164"/>
      <c r="CX8" s="166">
        <v>0</v>
      </c>
      <c r="CY8" s="166">
        <v>0</v>
      </c>
      <c r="CZ8" s="166">
        <v>0</v>
      </c>
      <c r="DA8" s="166">
        <v>0</v>
      </c>
      <c r="DB8" s="166">
        <v>0</v>
      </c>
      <c r="DC8" s="166">
        <v>0</v>
      </c>
      <c r="DE8" s="168">
        <v>0</v>
      </c>
      <c r="DG8" s="172">
        <v>0</v>
      </c>
      <c r="DI8" s="205">
        <f t="shared" si="0"/>
        <v>0</v>
      </c>
      <c r="DJ8" s="204"/>
      <c r="DK8" s="205">
        <f t="shared" si="1"/>
        <v>0</v>
      </c>
      <c r="DL8" s="205">
        <f t="shared" si="2"/>
        <v>0</v>
      </c>
      <c r="DM8" s="205">
        <f t="shared" si="3"/>
        <v>0</v>
      </c>
      <c r="DN8" s="205">
        <f t="shared" si="4"/>
        <v>0</v>
      </c>
      <c r="DO8" s="205">
        <f t="shared" si="5"/>
        <v>0</v>
      </c>
    </row>
    <row r="9" spans="2:119" hidden="1">
      <c r="B9" s="103" t="s">
        <v>471</v>
      </c>
      <c r="C9" s="162">
        <v>0</v>
      </c>
      <c r="D9" s="162">
        <v>1</v>
      </c>
      <c r="E9" s="162">
        <v>-1</v>
      </c>
      <c r="F9" s="163">
        <v>14</v>
      </c>
      <c r="G9" s="164">
        <v>0</v>
      </c>
      <c r="H9" s="164">
        <v>0</v>
      </c>
      <c r="I9" s="164">
        <v>0</v>
      </c>
      <c r="J9" s="164">
        <v>0</v>
      </c>
      <c r="K9" s="164">
        <v>0</v>
      </c>
      <c r="L9" s="164">
        <v>0</v>
      </c>
      <c r="M9" s="164">
        <v>0</v>
      </c>
      <c r="N9" s="164">
        <v>0</v>
      </c>
      <c r="O9" s="164">
        <v>0</v>
      </c>
      <c r="P9" s="164">
        <v>0</v>
      </c>
      <c r="Q9" s="104">
        <v>0</v>
      </c>
      <c r="R9" s="164">
        <v>0</v>
      </c>
      <c r="S9" s="164">
        <v>0</v>
      </c>
      <c r="T9" s="164">
        <v>0</v>
      </c>
      <c r="U9" s="164">
        <v>0</v>
      </c>
      <c r="V9" s="164">
        <v>0</v>
      </c>
      <c r="W9" s="104">
        <v>0</v>
      </c>
      <c r="X9" s="104">
        <v>0</v>
      </c>
      <c r="Y9" s="164">
        <v>0</v>
      </c>
      <c r="Z9" s="164">
        <v>0</v>
      </c>
      <c r="AA9" s="164">
        <v>0</v>
      </c>
      <c r="AB9" s="164">
        <v>0</v>
      </c>
      <c r="AC9" s="164">
        <v>0</v>
      </c>
      <c r="AD9" s="164">
        <v>0</v>
      </c>
      <c r="AE9" s="164">
        <v>0</v>
      </c>
      <c r="AF9" s="164">
        <v>0</v>
      </c>
      <c r="AG9" s="164">
        <v>0</v>
      </c>
      <c r="AH9" s="164">
        <v>0</v>
      </c>
      <c r="AI9" s="164">
        <v>0</v>
      </c>
      <c r="AJ9" s="164">
        <v>0</v>
      </c>
      <c r="AK9" s="164">
        <v>0</v>
      </c>
      <c r="AL9" s="164">
        <v>0</v>
      </c>
      <c r="AM9" s="164">
        <v>0</v>
      </c>
      <c r="AN9" s="164">
        <v>0</v>
      </c>
      <c r="AP9" s="165">
        <v>0</v>
      </c>
      <c r="AQ9" s="164">
        <v>0</v>
      </c>
      <c r="AR9" s="164">
        <v>0</v>
      </c>
      <c r="AS9" s="164">
        <v>0</v>
      </c>
      <c r="AT9" s="164">
        <v>0</v>
      </c>
      <c r="AU9" s="164">
        <v>0</v>
      </c>
      <c r="AV9" s="164">
        <v>0</v>
      </c>
      <c r="AW9" s="166">
        <v>0</v>
      </c>
      <c r="AX9" s="166">
        <v>0</v>
      </c>
      <c r="AY9" s="166">
        <v>0</v>
      </c>
      <c r="AZ9" s="166">
        <v>0</v>
      </c>
      <c r="BA9" s="166">
        <v>0</v>
      </c>
      <c r="BB9" s="166">
        <v>0</v>
      </c>
      <c r="BC9" s="165">
        <v>0</v>
      </c>
      <c r="BD9" s="164">
        <v>0</v>
      </c>
      <c r="BE9" s="164">
        <v>0</v>
      </c>
      <c r="BF9" s="164">
        <v>0</v>
      </c>
      <c r="BG9" s="164">
        <v>0</v>
      </c>
      <c r="BH9" s="164">
        <v>0</v>
      </c>
      <c r="BI9" s="164">
        <v>0</v>
      </c>
      <c r="BJ9" s="166">
        <v>0</v>
      </c>
      <c r="BK9" s="166">
        <v>0</v>
      </c>
      <c r="BL9" s="166">
        <v>0</v>
      </c>
      <c r="BM9" s="166">
        <v>0</v>
      </c>
      <c r="BN9" s="166">
        <v>0</v>
      </c>
      <c r="BO9" s="166">
        <v>0</v>
      </c>
      <c r="BP9" s="165">
        <v>0</v>
      </c>
      <c r="BQ9" s="164">
        <v>0</v>
      </c>
      <c r="BR9" s="164">
        <v>0</v>
      </c>
      <c r="BS9" s="164">
        <v>0</v>
      </c>
      <c r="BT9" s="164">
        <v>0</v>
      </c>
      <c r="BU9" s="164">
        <v>0</v>
      </c>
      <c r="BV9" s="164">
        <v>0</v>
      </c>
      <c r="BW9" s="166">
        <v>0</v>
      </c>
      <c r="BX9" s="166">
        <v>0</v>
      </c>
      <c r="BY9" s="166">
        <v>0</v>
      </c>
      <c r="BZ9" s="166">
        <v>0</v>
      </c>
      <c r="CA9" s="166">
        <v>0</v>
      </c>
      <c r="CB9" s="166">
        <v>0</v>
      </c>
      <c r="CC9" s="163">
        <v>1</v>
      </c>
      <c r="CD9" s="167"/>
      <c r="CE9" s="164"/>
      <c r="CF9" s="164"/>
      <c r="CG9" s="164"/>
      <c r="CH9" s="164"/>
      <c r="CI9" s="164"/>
      <c r="CJ9" s="164"/>
      <c r="CK9" s="166"/>
      <c r="CL9" s="166"/>
      <c r="CM9" s="166"/>
      <c r="CN9" s="166"/>
      <c r="CO9" s="166"/>
      <c r="CP9" s="166"/>
      <c r="CQ9" s="167">
        <v>0</v>
      </c>
      <c r="CR9" s="164"/>
      <c r="CS9" s="164"/>
      <c r="CT9" s="164"/>
      <c r="CU9" s="164"/>
      <c r="CV9" s="164"/>
      <c r="CW9" s="164"/>
      <c r="CX9" s="166">
        <v>0</v>
      </c>
      <c r="CY9" s="166">
        <v>0</v>
      </c>
      <c r="CZ9" s="166">
        <v>0</v>
      </c>
      <c r="DA9" s="166">
        <v>0</v>
      </c>
      <c r="DB9" s="166">
        <v>0</v>
      </c>
      <c r="DC9" s="166">
        <v>0</v>
      </c>
      <c r="DE9" s="168">
        <v>0</v>
      </c>
      <c r="DG9" s="172">
        <v>0</v>
      </c>
      <c r="DI9" s="205">
        <f t="shared" si="0"/>
        <v>0</v>
      </c>
      <c r="DJ9" s="204"/>
      <c r="DK9" s="205">
        <f t="shared" si="1"/>
        <v>0</v>
      </c>
      <c r="DL9" s="205">
        <f t="shared" si="2"/>
        <v>0</v>
      </c>
      <c r="DM9" s="205">
        <f t="shared" si="3"/>
        <v>0</v>
      </c>
      <c r="DN9" s="205">
        <f t="shared" si="4"/>
        <v>0</v>
      </c>
      <c r="DO9" s="205">
        <f t="shared" si="5"/>
        <v>0</v>
      </c>
    </row>
    <row r="10" spans="2:119" hidden="1">
      <c r="B10" s="103" t="s">
        <v>472</v>
      </c>
      <c r="C10" s="162">
        <v>0</v>
      </c>
      <c r="D10" s="162">
        <v>1</v>
      </c>
      <c r="E10" s="162">
        <v>-1</v>
      </c>
      <c r="F10" s="163">
        <v>10.6</v>
      </c>
      <c r="G10" s="164">
        <v>0</v>
      </c>
      <c r="H10" s="164">
        <v>0</v>
      </c>
      <c r="I10" s="164">
        <v>0</v>
      </c>
      <c r="J10" s="164">
        <v>0</v>
      </c>
      <c r="K10" s="164">
        <v>0</v>
      </c>
      <c r="L10" s="164">
        <v>0</v>
      </c>
      <c r="M10" s="164">
        <v>0</v>
      </c>
      <c r="N10" s="164">
        <v>0</v>
      </c>
      <c r="O10" s="164">
        <v>0</v>
      </c>
      <c r="P10" s="164">
        <v>0</v>
      </c>
      <c r="Q10" s="104">
        <v>0</v>
      </c>
      <c r="R10" s="164">
        <v>0</v>
      </c>
      <c r="S10" s="164">
        <v>0</v>
      </c>
      <c r="T10" s="164">
        <v>0</v>
      </c>
      <c r="U10" s="164">
        <v>0</v>
      </c>
      <c r="V10" s="164">
        <v>0</v>
      </c>
      <c r="W10" s="104">
        <v>0</v>
      </c>
      <c r="X10" s="104">
        <v>0</v>
      </c>
      <c r="Y10" s="164">
        <v>0</v>
      </c>
      <c r="Z10" s="164">
        <v>0</v>
      </c>
      <c r="AA10" s="164">
        <v>0</v>
      </c>
      <c r="AB10" s="164">
        <v>0</v>
      </c>
      <c r="AC10" s="164">
        <v>0</v>
      </c>
      <c r="AD10" s="164">
        <v>0</v>
      </c>
      <c r="AE10" s="164">
        <v>0</v>
      </c>
      <c r="AF10" s="164">
        <v>0</v>
      </c>
      <c r="AG10" s="164">
        <v>0</v>
      </c>
      <c r="AH10" s="164">
        <v>0</v>
      </c>
      <c r="AI10" s="164">
        <v>0</v>
      </c>
      <c r="AJ10" s="164">
        <v>0</v>
      </c>
      <c r="AK10" s="164">
        <v>0</v>
      </c>
      <c r="AL10" s="164">
        <v>0</v>
      </c>
      <c r="AM10" s="164">
        <v>0</v>
      </c>
      <c r="AN10" s="164">
        <v>0</v>
      </c>
      <c r="AP10" s="165">
        <v>0</v>
      </c>
      <c r="AQ10" s="164">
        <v>0</v>
      </c>
      <c r="AR10" s="164">
        <v>0</v>
      </c>
      <c r="AS10" s="164">
        <v>0</v>
      </c>
      <c r="AT10" s="164">
        <v>0</v>
      </c>
      <c r="AU10" s="164">
        <v>0</v>
      </c>
      <c r="AV10" s="164">
        <v>0</v>
      </c>
      <c r="AW10" s="166">
        <v>0</v>
      </c>
      <c r="AX10" s="166">
        <v>0</v>
      </c>
      <c r="AY10" s="166">
        <v>0</v>
      </c>
      <c r="AZ10" s="166">
        <v>0</v>
      </c>
      <c r="BA10" s="166">
        <v>0</v>
      </c>
      <c r="BB10" s="166">
        <v>0</v>
      </c>
      <c r="BC10" s="165">
        <v>0</v>
      </c>
      <c r="BD10" s="164">
        <v>0</v>
      </c>
      <c r="BE10" s="164">
        <v>0</v>
      </c>
      <c r="BF10" s="164">
        <v>0</v>
      </c>
      <c r="BG10" s="164">
        <v>0</v>
      </c>
      <c r="BH10" s="164">
        <v>0</v>
      </c>
      <c r="BI10" s="164">
        <v>0</v>
      </c>
      <c r="BJ10" s="166">
        <v>0</v>
      </c>
      <c r="BK10" s="166">
        <v>0</v>
      </c>
      <c r="BL10" s="166">
        <v>0</v>
      </c>
      <c r="BM10" s="166">
        <v>0</v>
      </c>
      <c r="BN10" s="166">
        <v>0</v>
      </c>
      <c r="BO10" s="166">
        <v>0</v>
      </c>
      <c r="BP10" s="165">
        <v>0</v>
      </c>
      <c r="BQ10" s="164">
        <v>0</v>
      </c>
      <c r="BR10" s="164">
        <v>0</v>
      </c>
      <c r="BS10" s="164">
        <v>0</v>
      </c>
      <c r="BT10" s="164">
        <v>0</v>
      </c>
      <c r="BU10" s="164">
        <v>0</v>
      </c>
      <c r="BV10" s="164">
        <v>0</v>
      </c>
      <c r="BW10" s="166">
        <v>0</v>
      </c>
      <c r="BX10" s="166">
        <v>0</v>
      </c>
      <c r="BY10" s="166">
        <v>0</v>
      </c>
      <c r="BZ10" s="166">
        <v>0</v>
      </c>
      <c r="CA10" s="166">
        <v>0</v>
      </c>
      <c r="CB10" s="166">
        <v>0</v>
      </c>
      <c r="CC10" s="163">
        <v>1</v>
      </c>
      <c r="CD10" s="167"/>
      <c r="CE10" s="164"/>
      <c r="CF10" s="164"/>
      <c r="CG10" s="164"/>
      <c r="CH10" s="164"/>
      <c r="CI10" s="164"/>
      <c r="CJ10" s="164"/>
      <c r="CK10" s="166"/>
      <c r="CL10" s="166"/>
      <c r="CM10" s="166"/>
      <c r="CN10" s="166"/>
      <c r="CO10" s="166"/>
      <c r="CP10" s="166"/>
      <c r="CQ10" s="167">
        <v>0</v>
      </c>
      <c r="CR10" s="164"/>
      <c r="CS10" s="164"/>
      <c r="CT10" s="164"/>
      <c r="CU10" s="164"/>
      <c r="CV10" s="164"/>
      <c r="CW10" s="164"/>
      <c r="CX10" s="166">
        <v>0</v>
      </c>
      <c r="CY10" s="166">
        <v>0</v>
      </c>
      <c r="CZ10" s="166">
        <v>0</v>
      </c>
      <c r="DA10" s="166">
        <v>0</v>
      </c>
      <c r="DB10" s="166">
        <v>0</v>
      </c>
      <c r="DC10" s="166">
        <v>0</v>
      </c>
      <c r="DE10" s="168">
        <v>0</v>
      </c>
      <c r="DG10" s="172">
        <v>0</v>
      </c>
      <c r="DI10" s="205">
        <f t="shared" si="0"/>
        <v>0</v>
      </c>
      <c r="DJ10" s="204"/>
      <c r="DK10" s="205">
        <f t="shared" si="1"/>
        <v>0</v>
      </c>
      <c r="DL10" s="205">
        <f t="shared" si="2"/>
        <v>0</v>
      </c>
      <c r="DM10" s="205">
        <f t="shared" si="3"/>
        <v>0</v>
      </c>
      <c r="DN10" s="205">
        <f t="shared" si="4"/>
        <v>0</v>
      </c>
      <c r="DO10" s="205">
        <f t="shared" si="5"/>
        <v>0</v>
      </c>
    </row>
    <row r="11" spans="2:119" hidden="1">
      <c r="B11" s="103" t="s">
        <v>375</v>
      </c>
      <c r="C11" s="162">
        <v>0</v>
      </c>
      <c r="D11" s="162">
        <v>0</v>
      </c>
      <c r="E11" s="162">
        <v>0</v>
      </c>
      <c r="F11" s="163">
        <v>11.1</v>
      </c>
      <c r="G11" s="164">
        <v>0</v>
      </c>
      <c r="H11" s="164">
        <v>0</v>
      </c>
      <c r="I11" s="164">
        <v>0</v>
      </c>
      <c r="J11" s="164">
        <v>0</v>
      </c>
      <c r="K11" s="164">
        <v>0</v>
      </c>
      <c r="L11" s="164">
        <v>0</v>
      </c>
      <c r="M11" s="164">
        <v>0</v>
      </c>
      <c r="N11" s="164">
        <v>0</v>
      </c>
      <c r="O11" s="164">
        <v>0</v>
      </c>
      <c r="P11" s="164">
        <v>0</v>
      </c>
      <c r="Q11" s="104">
        <v>0</v>
      </c>
      <c r="R11" s="164">
        <v>0</v>
      </c>
      <c r="S11" s="164">
        <v>0</v>
      </c>
      <c r="T11" s="164">
        <v>0</v>
      </c>
      <c r="U11" s="164">
        <v>0</v>
      </c>
      <c r="V11" s="164">
        <v>0</v>
      </c>
      <c r="W11" s="104">
        <v>0</v>
      </c>
      <c r="X11" s="104">
        <v>0</v>
      </c>
      <c r="Y11" s="164">
        <v>0</v>
      </c>
      <c r="Z11" s="164">
        <v>0</v>
      </c>
      <c r="AA11" s="164">
        <v>0</v>
      </c>
      <c r="AB11" s="164">
        <v>0</v>
      </c>
      <c r="AC11" s="164">
        <v>0</v>
      </c>
      <c r="AD11" s="164">
        <v>0</v>
      </c>
      <c r="AE11" s="164">
        <v>0</v>
      </c>
      <c r="AF11" s="164">
        <v>0</v>
      </c>
      <c r="AG11" s="164">
        <v>0</v>
      </c>
      <c r="AH11" s="164">
        <v>0</v>
      </c>
      <c r="AI11" s="164">
        <v>0</v>
      </c>
      <c r="AJ11" s="164">
        <v>0</v>
      </c>
      <c r="AK11" s="164">
        <v>0</v>
      </c>
      <c r="AL11" s="164">
        <v>0</v>
      </c>
      <c r="AM11" s="164">
        <v>0</v>
      </c>
      <c r="AN11" s="164">
        <v>0</v>
      </c>
      <c r="AP11" s="165">
        <v>0</v>
      </c>
      <c r="AQ11" s="164">
        <v>0</v>
      </c>
      <c r="AR11" s="164">
        <v>0</v>
      </c>
      <c r="AS11" s="164">
        <v>0</v>
      </c>
      <c r="AT11" s="164">
        <v>0</v>
      </c>
      <c r="AU11" s="164">
        <v>0</v>
      </c>
      <c r="AV11" s="164">
        <v>0</v>
      </c>
      <c r="AW11" s="166">
        <v>0</v>
      </c>
      <c r="AX11" s="166">
        <v>0</v>
      </c>
      <c r="AY11" s="166">
        <v>0</v>
      </c>
      <c r="AZ11" s="166">
        <v>0</v>
      </c>
      <c r="BA11" s="166">
        <v>0</v>
      </c>
      <c r="BB11" s="166">
        <v>0</v>
      </c>
      <c r="BC11" s="165">
        <v>0</v>
      </c>
      <c r="BD11" s="164">
        <v>0</v>
      </c>
      <c r="BE11" s="164">
        <v>0</v>
      </c>
      <c r="BF11" s="164">
        <v>0</v>
      </c>
      <c r="BG11" s="164">
        <v>0</v>
      </c>
      <c r="BH11" s="164">
        <v>0</v>
      </c>
      <c r="BI11" s="164">
        <v>0</v>
      </c>
      <c r="BJ11" s="166">
        <v>0</v>
      </c>
      <c r="BK11" s="166">
        <v>0</v>
      </c>
      <c r="BL11" s="166">
        <v>0</v>
      </c>
      <c r="BM11" s="166">
        <v>0</v>
      </c>
      <c r="BN11" s="166">
        <v>0</v>
      </c>
      <c r="BO11" s="166">
        <v>0</v>
      </c>
      <c r="BP11" s="165">
        <v>0</v>
      </c>
      <c r="BQ11" s="164">
        <v>0</v>
      </c>
      <c r="BR11" s="164">
        <v>0</v>
      </c>
      <c r="BS11" s="164">
        <v>0</v>
      </c>
      <c r="BT11" s="164">
        <v>0</v>
      </c>
      <c r="BU11" s="164">
        <v>0</v>
      </c>
      <c r="BV11" s="164">
        <v>0</v>
      </c>
      <c r="BW11" s="166">
        <v>0</v>
      </c>
      <c r="BX11" s="166">
        <v>0</v>
      </c>
      <c r="BY11" s="166">
        <v>0</v>
      </c>
      <c r="BZ11" s="166">
        <v>0</v>
      </c>
      <c r="CA11" s="166">
        <v>0</v>
      </c>
      <c r="CB11" s="166">
        <v>0</v>
      </c>
      <c r="CC11" s="163">
        <v>11.5</v>
      </c>
      <c r="CD11" s="167"/>
      <c r="CE11" s="164"/>
      <c r="CF11" s="164"/>
      <c r="CG11" s="164"/>
      <c r="CH11" s="164"/>
      <c r="CI11" s="164"/>
      <c r="CJ11" s="164"/>
      <c r="CK11" s="166"/>
      <c r="CL11" s="166"/>
      <c r="CM11" s="166"/>
      <c r="CN11" s="166"/>
      <c r="CO11" s="166"/>
      <c r="CP11" s="166"/>
      <c r="CQ11" s="167">
        <v>0</v>
      </c>
      <c r="CR11" s="164"/>
      <c r="CS11" s="164"/>
      <c r="CT11" s="164"/>
      <c r="CU11" s="164"/>
      <c r="CV11" s="164"/>
      <c r="CW11" s="164"/>
      <c r="CX11" s="166">
        <v>0</v>
      </c>
      <c r="CY11" s="166">
        <v>0</v>
      </c>
      <c r="CZ11" s="166">
        <v>0</v>
      </c>
      <c r="DA11" s="166">
        <v>0</v>
      </c>
      <c r="DB11" s="166">
        <v>0</v>
      </c>
      <c r="DC11" s="166">
        <v>0</v>
      </c>
      <c r="DE11" s="168">
        <v>0</v>
      </c>
      <c r="DG11" s="172">
        <v>0</v>
      </c>
      <c r="DI11" s="205">
        <f t="shared" si="0"/>
        <v>0</v>
      </c>
      <c r="DJ11" s="204"/>
      <c r="DK11" s="205">
        <f t="shared" si="1"/>
        <v>0</v>
      </c>
      <c r="DL11" s="205">
        <f t="shared" si="2"/>
        <v>0</v>
      </c>
      <c r="DM11" s="205">
        <f t="shared" si="3"/>
        <v>0</v>
      </c>
      <c r="DN11" s="205">
        <f t="shared" si="4"/>
        <v>0</v>
      </c>
      <c r="DO11" s="205">
        <f t="shared" si="5"/>
        <v>0</v>
      </c>
    </row>
    <row r="12" spans="2:119" hidden="1">
      <c r="B12" s="103" t="s">
        <v>473</v>
      </c>
      <c r="C12" s="162">
        <v>0</v>
      </c>
      <c r="D12" s="162">
        <v>1</v>
      </c>
      <c r="E12" s="162">
        <v>-1</v>
      </c>
      <c r="F12" s="163">
        <v>9.9</v>
      </c>
      <c r="G12" s="164">
        <v>0</v>
      </c>
      <c r="H12" s="164">
        <v>0</v>
      </c>
      <c r="I12" s="164">
        <v>0</v>
      </c>
      <c r="J12" s="164">
        <v>0</v>
      </c>
      <c r="K12" s="164">
        <v>0</v>
      </c>
      <c r="L12" s="164">
        <v>0</v>
      </c>
      <c r="M12" s="164">
        <v>0</v>
      </c>
      <c r="N12" s="164">
        <v>0</v>
      </c>
      <c r="O12" s="164">
        <v>0</v>
      </c>
      <c r="P12" s="164">
        <v>0</v>
      </c>
      <c r="Q12" s="104">
        <v>0</v>
      </c>
      <c r="R12" s="164">
        <v>0</v>
      </c>
      <c r="S12" s="164">
        <v>0</v>
      </c>
      <c r="T12" s="164">
        <v>0</v>
      </c>
      <c r="U12" s="164">
        <v>0</v>
      </c>
      <c r="V12" s="164">
        <v>0</v>
      </c>
      <c r="W12" s="104">
        <v>0</v>
      </c>
      <c r="X12" s="104">
        <v>0</v>
      </c>
      <c r="Y12" s="164">
        <v>0</v>
      </c>
      <c r="Z12" s="164">
        <v>0</v>
      </c>
      <c r="AA12" s="164">
        <v>0</v>
      </c>
      <c r="AB12" s="164">
        <v>0</v>
      </c>
      <c r="AC12" s="164">
        <v>0</v>
      </c>
      <c r="AD12" s="164">
        <v>0</v>
      </c>
      <c r="AE12" s="164">
        <v>0</v>
      </c>
      <c r="AF12" s="164">
        <v>0</v>
      </c>
      <c r="AG12" s="164">
        <v>0</v>
      </c>
      <c r="AH12" s="164">
        <v>0</v>
      </c>
      <c r="AI12" s="164">
        <v>0</v>
      </c>
      <c r="AJ12" s="164">
        <v>0</v>
      </c>
      <c r="AK12" s="164">
        <v>0</v>
      </c>
      <c r="AL12" s="164">
        <v>0</v>
      </c>
      <c r="AM12" s="164">
        <v>0</v>
      </c>
      <c r="AN12" s="164">
        <v>0</v>
      </c>
      <c r="AP12" s="165">
        <v>0</v>
      </c>
      <c r="AQ12" s="164">
        <v>0</v>
      </c>
      <c r="AR12" s="164">
        <v>0</v>
      </c>
      <c r="AS12" s="164">
        <v>0</v>
      </c>
      <c r="AT12" s="164">
        <v>0</v>
      </c>
      <c r="AU12" s="164">
        <v>0</v>
      </c>
      <c r="AV12" s="164">
        <v>0</v>
      </c>
      <c r="AW12" s="166">
        <v>0</v>
      </c>
      <c r="AX12" s="166">
        <v>0</v>
      </c>
      <c r="AY12" s="166">
        <v>0</v>
      </c>
      <c r="AZ12" s="166">
        <v>0</v>
      </c>
      <c r="BA12" s="166">
        <v>0</v>
      </c>
      <c r="BB12" s="166">
        <v>0</v>
      </c>
      <c r="BC12" s="165">
        <v>0</v>
      </c>
      <c r="BD12" s="164">
        <v>0</v>
      </c>
      <c r="BE12" s="164">
        <v>0</v>
      </c>
      <c r="BF12" s="164">
        <v>0</v>
      </c>
      <c r="BG12" s="164">
        <v>0</v>
      </c>
      <c r="BH12" s="164">
        <v>0</v>
      </c>
      <c r="BI12" s="164">
        <v>0</v>
      </c>
      <c r="BJ12" s="166">
        <v>0</v>
      </c>
      <c r="BK12" s="166">
        <v>0</v>
      </c>
      <c r="BL12" s="166">
        <v>0</v>
      </c>
      <c r="BM12" s="166">
        <v>0</v>
      </c>
      <c r="BN12" s="166">
        <v>0</v>
      </c>
      <c r="BO12" s="166">
        <v>0</v>
      </c>
      <c r="BP12" s="165">
        <v>0</v>
      </c>
      <c r="BQ12" s="164">
        <v>0</v>
      </c>
      <c r="BR12" s="164">
        <v>0</v>
      </c>
      <c r="BS12" s="164">
        <v>0</v>
      </c>
      <c r="BT12" s="164">
        <v>0</v>
      </c>
      <c r="BU12" s="164">
        <v>0</v>
      </c>
      <c r="BV12" s="164">
        <v>0</v>
      </c>
      <c r="BW12" s="166">
        <v>0</v>
      </c>
      <c r="BX12" s="166">
        <v>0</v>
      </c>
      <c r="BY12" s="166">
        <v>0</v>
      </c>
      <c r="BZ12" s="166">
        <v>0</v>
      </c>
      <c r="CA12" s="166">
        <v>0</v>
      </c>
      <c r="CB12" s="166">
        <v>0</v>
      </c>
      <c r="CC12" s="163">
        <v>1</v>
      </c>
      <c r="CD12" s="167"/>
      <c r="CE12" s="164"/>
      <c r="CF12" s="164"/>
      <c r="CG12" s="164"/>
      <c r="CH12" s="164"/>
      <c r="CI12" s="164"/>
      <c r="CJ12" s="164"/>
      <c r="CK12" s="166"/>
      <c r="CL12" s="166"/>
      <c r="CM12" s="166"/>
      <c r="CN12" s="166"/>
      <c r="CO12" s="166"/>
      <c r="CP12" s="166"/>
      <c r="CQ12" s="167">
        <v>0</v>
      </c>
      <c r="CR12" s="164"/>
      <c r="CS12" s="164"/>
      <c r="CT12" s="164"/>
      <c r="CU12" s="164"/>
      <c r="CV12" s="164"/>
      <c r="CW12" s="164"/>
      <c r="CX12" s="166">
        <v>0</v>
      </c>
      <c r="CY12" s="166">
        <v>0</v>
      </c>
      <c r="CZ12" s="166">
        <v>0</v>
      </c>
      <c r="DA12" s="166">
        <v>0</v>
      </c>
      <c r="DB12" s="166">
        <v>0</v>
      </c>
      <c r="DC12" s="166">
        <v>0</v>
      </c>
      <c r="DE12" s="168">
        <v>0</v>
      </c>
      <c r="DG12" s="172">
        <v>0</v>
      </c>
      <c r="DI12" s="205">
        <f t="shared" si="0"/>
        <v>0</v>
      </c>
      <c r="DJ12" s="204"/>
      <c r="DK12" s="205">
        <f t="shared" si="1"/>
        <v>0</v>
      </c>
      <c r="DL12" s="205">
        <f t="shared" si="2"/>
        <v>0</v>
      </c>
      <c r="DM12" s="205">
        <f t="shared" si="3"/>
        <v>0</v>
      </c>
      <c r="DN12" s="205">
        <f t="shared" si="4"/>
        <v>0</v>
      </c>
      <c r="DO12" s="205">
        <f t="shared" si="5"/>
        <v>0</v>
      </c>
    </row>
    <row r="13" spans="2:119" hidden="1">
      <c r="B13" s="103" t="s">
        <v>376</v>
      </c>
      <c r="C13" s="162">
        <v>0</v>
      </c>
      <c r="D13" s="162">
        <v>0</v>
      </c>
      <c r="E13" s="162">
        <v>0</v>
      </c>
      <c r="F13" s="163">
        <v>15.8</v>
      </c>
      <c r="G13" s="164">
        <v>0</v>
      </c>
      <c r="H13" s="164">
        <v>0</v>
      </c>
      <c r="I13" s="164">
        <v>0</v>
      </c>
      <c r="J13" s="164">
        <v>0</v>
      </c>
      <c r="K13" s="164">
        <v>0</v>
      </c>
      <c r="L13" s="164">
        <v>0</v>
      </c>
      <c r="M13" s="164">
        <v>0</v>
      </c>
      <c r="N13" s="164">
        <v>0</v>
      </c>
      <c r="O13" s="164">
        <v>0</v>
      </c>
      <c r="P13" s="164">
        <v>0</v>
      </c>
      <c r="Q13" s="104">
        <v>0</v>
      </c>
      <c r="R13" s="164">
        <v>0</v>
      </c>
      <c r="S13" s="164">
        <v>0</v>
      </c>
      <c r="T13" s="164">
        <v>0</v>
      </c>
      <c r="U13" s="164">
        <v>0</v>
      </c>
      <c r="V13" s="164">
        <v>0</v>
      </c>
      <c r="W13" s="104">
        <v>0</v>
      </c>
      <c r="X13" s="104">
        <v>0</v>
      </c>
      <c r="Y13" s="164">
        <v>0</v>
      </c>
      <c r="Z13" s="164">
        <v>0</v>
      </c>
      <c r="AA13" s="164">
        <v>0</v>
      </c>
      <c r="AB13" s="164">
        <v>0</v>
      </c>
      <c r="AC13" s="164">
        <v>0</v>
      </c>
      <c r="AD13" s="164">
        <v>0</v>
      </c>
      <c r="AE13" s="164">
        <v>0</v>
      </c>
      <c r="AF13" s="164">
        <v>0</v>
      </c>
      <c r="AG13" s="164">
        <v>0</v>
      </c>
      <c r="AH13" s="164">
        <v>0</v>
      </c>
      <c r="AI13" s="164">
        <v>0</v>
      </c>
      <c r="AJ13" s="164">
        <v>0</v>
      </c>
      <c r="AK13" s="164">
        <v>0</v>
      </c>
      <c r="AL13" s="164">
        <v>0</v>
      </c>
      <c r="AM13" s="164">
        <v>0</v>
      </c>
      <c r="AN13" s="164">
        <v>0</v>
      </c>
      <c r="AP13" s="165">
        <v>0</v>
      </c>
      <c r="AQ13" s="164">
        <v>0</v>
      </c>
      <c r="AR13" s="164">
        <v>0</v>
      </c>
      <c r="AS13" s="164">
        <v>0</v>
      </c>
      <c r="AT13" s="164">
        <v>0</v>
      </c>
      <c r="AU13" s="164">
        <v>0</v>
      </c>
      <c r="AV13" s="164">
        <v>0</v>
      </c>
      <c r="AW13" s="166">
        <v>0</v>
      </c>
      <c r="AX13" s="166">
        <v>0</v>
      </c>
      <c r="AY13" s="166">
        <v>0</v>
      </c>
      <c r="AZ13" s="166">
        <v>0</v>
      </c>
      <c r="BA13" s="166">
        <v>0</v>
      </c>
      <c r="BB13" s="166">
        <v>0</v>
      </c>
      <c r="BC13" s="165">
        <v>0</v>
      </c>
      <c r="BD13" s="164">
        <v>0</v>
      </c>
      <c r="BE13" s="164">
        <v>0</v>
      </c>
      <c r="BF13" s="164">
        <v>0</v>
      </c>
      <c r="BG13" s="164">
        <v>0</v>
      </c>
      <c r="BH13" s="164">
        <v>0</v>
      </c>
      <c r="BI13" s="164">
        <v>0</v>
      </c>
      <c r="BJ13" s="166">
        <v>0</v>
      </c>
      <c r="BK13" s="166">
        <v>0</v>
      </c>
      <c r="BL13" s="166">
        <v>0</v>
      </c>
      <c r="BM13" s="166">
        <v>0</v>
      </c>
      <c r="BN13" s="166">
        <v>0</v>
      </c>
      <c r="BO13" s="166">
        <v>0</v>
      </c>
      <c r="BP13" s="165">
        <v>0</v>
      </c>
      <c r="BQ13" s="164">
        <v>0</v>
      </c>
      <c r="BR13" s="164">
        <v>0</v>
      </c>
      <c r="BS13" s="164">
        <v>0</v>
      </c>
      <c r="BT13" s="164">
        <v>0</v>
      </c>
      <c r="BU13" s="164">
        <v>0</v>
      </c>
      <c r="BV13" s="164">
        <v>0</v>
      </c>
      <c r="BW13" s="166">
        <v>0</v>
      </c>
      <c r="BX13" s="166">
        <v>0</v>
      </c>
      <c r="BY13" s="166">
        <v>0</v>
      </c>
      <c r="BZ13" s="166">
        <v>0</v>
      </c>
      <c r="CA13" s="166">
        <v>0</v>
      </c>
      <c r="CB13" s="166">
        <v>0</v>
      </c>
      <c r="CC13" s="163">
        <v>16.100000000000001</v>
      </c>
      <c r="CD13" s="167"/>
      <c r="CE13" s="164"/>
      <c r="CF13" s="164"/>
      <c r="CG13" s="164"/>
      <c r="CH13" s="164"/>
      <c r="CI13" s="164"/>
      <c r="CJ13" s="164"/>
      <c r="CK13" s="166"/>
      <c r="CL13" s="166"/>
      <c r="CM13" s="166"/>
      <c r="CN13" s="166"/>
      <c r="CO13" s="166"/>
      <c r="CP13" s="166"/>
      <c r="CQ13" s="167">
        <v>0</v>
      </c>
      <c r="CR13" s="164"/>
      <c r="CS13" s="164"/>
      <c r="CT13" s="164"/>
      <c r="CU13" s="164"/>
      <c r="CV13" s="164"/>
      <c r="CW13" s="164"/>
      <c r="CX13" s="166">
        <v>0</v>
      </c>
      <c r="CY13" s="166">
        <v>0</v>
      </c>
      <c r="CZ13" s="166">
        <v>0</v>
      </c>
      <c r="DA13" s="166">
        <v>0</v>
      </c>
      <c r="DB13" s="166">
        <v>0</v>
      </c>
      <c r="DC13" s="166">
        <v>0</v>
      </c>
      <c r="DE13" s="168">
        <v>0</v>
      </c>
      <c r="DG13" s="172">
        <v>0</v>
      </c>
      <c r="DI13" s="205">
        <f t="shared" si="0"/>
        <v>0</v>
      </c>
      <c r="DJ13" s="204"/>
      <c r="DK13" s="205">
        <f t="shared" si="1"/>
        <v>0</v>
      </c>
      <c r="DL13" s="205">
        <f t="shared" si="2"/>
        <v>0</v>
      </c>
      <c r="DM13" s="205">
        <f t="shared" si="3"/>
        <v>0</v>
      </c>
      <c r="DN13" s="205">
        <f t="shared" si="4"/>
        <v>0</v>
      </c>
      <c r="DO13" s="205">
        <f t="shared" si="5"/>
        <v>0</v>
      </c>
    </row>
    <row r="14" spans="2:119" hidden="1">
      <c r="B14" s="103" t="s">
        <v>377</v>
      </c>
      <c r="C14" s="162">
        <v>0</v>
      </c>
      <c r="D14" s="162">
        <v>0</v>
      </c>
      <c r="E14" s="162">
        <v>0</v>
      </c>
      <c r="F14" s="163">
        <v>12.8</v>
      </c>
      <c r="G14" s="164">
        <v>0</v>
      </c>
      <c r="H14" s="164">
        <v>0</v>
      </c>
      <c r="I14" s="164">
        <v>0</v>
      </c>
      <c r="J14" s="164">
        <v>0</v>
      </c>
      <c r="K14" s="164">
        <v>0</v>
      </c>
      <c r="L14" s="164">
        <v>0</v>
      </c>
      <c r="M14" s="164">
        <v>0</v>
      </c>
      <c r="N14" s="164">
        <v>0</v>
      </c>
      <c r="O14" s="164">
        <v>0</v>
      </c>
      <c r="P14" s="164">
        <v>0</v>
      </c>
      <c r="Q14" s="104">
        <v>0</v>
      </c>
      <c r="R14" s="164">
        <v>0</v>
      </c>
      <c r="S14" s="164">
        <v>0</v>
      </c>
      <c r="T14" s="164">
        <v>0</v>
      </c>
      <c r="U14" s="164">
        <v>0</v>
      </c>
      <c r="V14" s="164">
        <v>0</v>
      </c>
      <c r="W14" s="104">
        <v>0</v>
      </c>
      <c r="X14" s="104">
        <v>0</v>
      </c>
      <c r="Y14" s="164">
        <v>0</v>
      </c>
      <c r="Z14" s="164">
        <v>0</v>
      </c>
      <c r="AA14" s="164">
        <v>0</v>
      </c>
      <c r="AB14" s="164">
        <v>0</v>
      </c>
      <c r="AC14" s="164">
        <v>0</v>
      </c>
      <c r="AD14" s="164">
        <v>0</v>
      </c>
      <c r="AE14" s="164">
        <v>0</v>
      </c>
      <c r="AF14" s="164">
        <v>0</v>
      </c>
      <c r="AG14" s="164">
        <v>0</v>
      </c>
      <c r="AH14" s="164">
        <v>0</v>
      </c>
      <c r="AI14" s="164">
        <v>0</v>
      </c>
      <c r="AJ14" s="164">
        <v>0</v>
      </c>
      <c r="AK14" s="164">
        <v>0</v>
      </c>
      <c r="AL14" s="164">
        <v>0</v>
      </c>
      <c r="AM14" s="164">
        <v>0</v>
      </c>
      <c r="AN14" s="164">
        <v>0</v>
      </c>
      <c r="AP14" s="165">
        <v>0</v>
      </c>
      <c r="AQ14" s="164">
        <v>0</v>
      </c>
      <c r="AR14" s="164">
        <v>0</v>
      </c>
      <c r="AS14" s="164">
        <v>0</v>
      </c>
      <c r="AT14" s="164">
        <v>0</v>
      </c>
      <c r="AU14" s="164">
        <v>0</v>
      </c>
      <c r="AV14" s="164">
        <v>0</v>
      </c>
      <c r="AW14" s="166">
        <v>0</v>
      </c>
      <c r="AX14" s="166">
        <v>0</v>
      </c>
      <c r="AY14" s="166">
        <v>0</v>
      </c>
      <c r="AZ14" s="166">
        <v>0</v>
      </c>
      <c r="BA14" s="166">
        <v>0</v>
      </c>
      <c r="BB14" s="166">
        <v>0</v>
      </c>
      <c r="BC14" s="165">
        <v>0</v>
      </c>
      <c r="BD14" s="164">
        <v>0</v>
      </c>
      <c r="BE14" s="164">
        <v>0</v>
      </c>
      <c r="BF14" s="164">
        <v>0</v>
      </c>
      <c r="BG14" s="164">
        <v>0</v>
      </c>
      <c r="BH14" s="164">
        <v>0</v>
      </c>
      <c r="BI14" s="164">
        <v>0</v>
      </c>
      <c r="BJ14" s="166">
        <v>0</v>
      </c>
      <c r="BK14" s="166">
        <v>0</v>
      </c>
      <c r="BL14" s="166">
        <v>0</v>
      </c>
      <c r="BM14" s="166">
        <v>0</v>
      </c>
      <c r="BN14" s="166">
        <v>0</v>
      </c>
      <c r="BO14" s="166">
        <v>0</v>
      </c>
      <c r="BP14" s="165">
        <v>0</v>
      </c>
      <c r="BQ14" s="164">
        <v>0</v>
      </c>
      <c r="BR14" s="164">
        <v>0</v>
      </c>
      <c r="BS14" s="164">
        <v>0</v>
      </c>
      <c r="BT14" s="164">
        <v>0</v>
      </c>
      <c r="BU14" s="164">
        <v>0</v>
      </c>
      <c r="BV14" s="164">
        <v>0</v>
      </c>
      <c r="BW14" s="166">
        <v>0</v>
      </c>
      <c r="BX14" s="166">
        <v>0</v>
      </c>
      <c r="BY14" s="166">
        <v>0</v>
      </c>
      <c r="BZ14" s="166">
        <v>0</v>
      </c>
      <c r="CA14" s="166">
        <v>0</v>
      </c>
      <c r="CB14" s="166">
        <v>0</v>
      </c>
      <c r="CC14" s="163">
        <v>13.8</v>
      </c>
      <c r="CD14" s="167"/>
      <c r="CE14" s="164"/>
      <c r="CF14" s="164"/>
      <c r="CG14" s="164"/>
      <c r="CH14" s="164"/>
      <c r="CI14" s="164"/>
      <c r="CJ14" s="164"/>
      <c r="CK14" s="166"/>
      <c r="CL14" s="166"/>
      <c r="CM14" s="166"/>
      <c r="CN14" s="166"/>
      <c r="CO14" s="166"/>
      <c r="CP14" s="166"/>
      <c r="CQ14" s="167">
        <v>0</v>
      </c>
      <c r="CR14" s="164"/>
      <c r="CS14" s="164"/>
      <c r="CT14" s="164"/>
      <c r="CU14" s="164"/>
      <c r="CV14" s="164"/>
      <c r="CW14" s="164"/>
      <c r="CX14" s="166">
        <v>0</v>
      </c>
      <c r="CY14" s="166">
        <v>0</v>
      </c>
      <c r="CZ14" s="166">
        <v>0</v>
      </c>
      <c r="DA14" s="166">
        <v>0</v>
      </c>
      <c r="DB14" s="166">
        <v>0</v>
      </c>
      <c r="DC14" s="166">
        <v>0</v>
      </c>
      <c r="DE14" s="168">
        <v>0</v>
      </c>
      <c r="DG14" s="172">
        <v>0</v>
      </c>
      <c r="DI14" s="205">
        <f t="shared" si="0"/>
        <v>0</v>
      </c>
      <c r="DJ14" s="204"/>
      <c r="DK14" s="205">
        <f t="shared" si="1"/>
        <v>0</v>
      </c>
      <c r="DL14" s="205">
        <f t="shared" si="2"/>
        <v>0</v>
      </c>
      <c r="DM14" s="205">
        <f t="shared" si="3"/>
        <v>0</v>
      </c>
      <c r="DN14" s="205">
        <f t="shared" si="4"/>
        <v>0</v>
      </c>
      <c r="DO14" s="205">
        <f t="shared" si="5"/>
        <v>0</v>
      </c>
    </row>
    <row r="15" spans="2:119" hidden="1">
      <c r="B15" s="103" t="s">
        <v>378</v>
      </c>
      <c r="C15" s="162">
        <v>0</v>
      </c>
      <c r="D15" s="162">
        <v>0</v>
      </c>
      <c r="E15" s="162">
        <v>0</v>
      </c>
      <c r="F15" s="163">
        <v>14.4</v>
      </c>
      <c r="G15" s="164">
        <v>0</v>
      </c>
      <c r="H15" s="164">
        <v>0</v>
      </c>
      <c r="I15" s="164">
        <v>0</v>
      </c>
      <c r="J15" s="164">
        <v>0</v>
      </c>
      <c r="K15" s="164">
        <v>0</v>
      </c>
      <c r="L15" s="164">
        <v>0</v>
      </c>
      <c r="M15" s="164">
        <v>0</v>
      </c>
      <c r="N15" s="164">
        <v>0</v>
      </c>
      <c r="O15" s="164">
        <v>0</v>
      </c>
      <c r="P15" s="164">
        <v>0</v>
      </c>
      <c r="Q15" s="104">
        <v>0</v>
      </c>
      <c r="R15" s="164">
        <v>0</v>
      </c>
      <c r="S15" s="164">
        <v>0</v>
      </c>
      <c r="T15" s="164">
        <v>0</v>
      </c>
      <c r="U15" s="164">
        <v>0</v>
      </c>
      <c r="V15" s="164">
        <v>0</v>
      </c>
      <c r="W15" s="104">
        <v>0</v>
      </c>
      <c r="X15" s="104">
        <v>0</v>
      </c>
      <c r="Y15" s="164">
        <v>0</v>
      </c>
      <c r="Z15" s="164">
        <v>0</v>
      </c>
      <c r="AA15" s="164">
        <v>0</v>
      </c>
      <c r="AB15" s="164">
        <v>0</v>
      </c>
      <c r="AC15" s="164">
        <v>0</v>
      </c>
      <c r="AD15" s="164">
        <v>0</v>
      </c>
      <c r="AE15" s="164">
        <v>0</v>
      </c>
      <c r="AF15" s="164">
        <v>0</v>
      </c>
      <c r="AG15" s="164">
        <v>0</v>
      </c>
      <c r="AH15" s="164">
        <v>0</v>
      </c>
      <c r="AI15" s="164">
        <v>0</v>
      </c>
      <c r="AJ15" s="164">
        <v>0</v>
      </c>
      <c r="AK15" s="164">
        <v>0</v>
      </c>
      <c r="AL15" s="164">
        <v>0</v>
      </c>
      <c r="AM15" s="164">
        <v>0</v>
      </c>
      <c r="AN15" s="164">
        <v>0</v>
      </c>
      <c r="AP15" s="165">
        <v>0</v>
      </c>
      <c r="AQ15" s="164">
        <v>0</v>
      </c>
      <c r="AR15" s="164">
        <v>0</v>
      </c>
      <c r="AS15" s="164">
        <v>0</v>
      </c>
      <c r="AT15" s="164">
        <v>0</v>
      </c>
      <c r="AU15" s="164">
        <v>0</v>
      </c>
      <c r="AV15" s="164">
        <v>0</v>
      </c>
      <c r="AW15" s="166">
        <v>0</v>
      </c>
      <c r="AX15" s="166">
        <v>0</v>
      </c>
      <c r="AY15" s="166">
        <v>0</v>
      </c>
      <c r="AZ15" s="166">
        <v>0</v>
      </c>
      <c r="BA15" s="166">
        <v>0</v>
      </c>
      <c r="BB15" s="166">
        <v>0</v>
      </c>
      <c r="BC15" s="165">
        <v>0</v>
      </c>
      <c r="BD15" s="164">
        <v>0</v>
      </c>
      <c r="BE15" s="164">
        <v>0</v>
      </c>
      <c r="BF15" s="164">
        <v>0</v>
      </c>
      <c r="BG15" s="164">
        <v>0</v>
      </c>
      <c r="BH15" s="164">
        <v>0</v>
      </c>
      <c r="BI15" s="164">
        <v>0</v>
      </c>
      <c r="BJ15" s="166">
        <v>0</v>
      </c>
      <c r="BK15" s="166">
        <v>0</v>
      </c>
      <c r="BL15" s="166">
        <v>0</v>
      </c>
      <c r="BM15" s="166">
        <v>0</v>
      </c>
      <c r="BN15" s="166">
        <v>0</v>
      </c>
      <c r="BO15" s="166">
        <v>0</v>
      </c>
      <c r="BP15" s="165">
        <v>0</v>
      </c>
      <c r="BQ15" s="164">
        <v>0</v>
      </c>
      <c r="BR15" s="164">
        <v>0</v>
      </c>
      <c r="BS15" s="164">
        <v>0</v>
      </c>
      <c r="BT15" s="164">
        <v>0</v>
      </c>
      <c r="BU15" s="164">
        <v>0</v>
      </c>
      <c r="BV15" s="164">
        <v>0</v>
      </c>
      <c r="BW15" s="166">
        <v>0</v>
      </c>
      <c r="BX15" s="166">
        <v>0</v>
      </c>
      <c r="BY15" s="166">
        <v>0</v>
      </c>
      <c r="BZ15" s="166">
        <v>0</v>
      </c>
      <c r="CA15" s="166">
        <v>0</v>
      </c>
      <c r="CB15" s="166">
        <v>0</v>
      </c>
      <c r="CC15" s="163">
        <v>14.7</v>
      </c>
      <c r="CD15" s="167"/>
      <c r="CE15" s="164"/>
      <c r="CF15" s="164"/>
      <c r="CG15" s="164"/>
      <c r="CH15" s="164"/>
      <c r="CI15" s="164"/>
      <c r="CJ15" s="164"/>
      <c r="CK15" s="166"/>
      <c r="CL15" s="166"/>
      <c r="CM15" s="166"/>
      <c r="CN15" s="166"/>
      <c r="CO15" s="166"/>
      <c r="CP15" s="166"/>
      <c r="CQ15" s="167">
        <v>0</v>
      </c>
      <c r="CR15" s="164"/>
      <c r="CS15" s="164"/>
      <c r="CT15" s="164"/>
      <c r="CU15" s="164"/>
      <c r="CV15" s="164"/>
      <c r="CW15" s="164"/>
      <c r="CX15" s="166">
        <v>0</v>
      </c>
      <c r="CY15" s="166">
        <v>0</v>
      </c>
      <c r="CZ15" s="166">
        <v>0</v>
      </c>
      <c r="DA15" s="166">
        <v>0</v>
      </c>
      <c r="DB15" s="166">
        <v>0</v>
      </c>
      <c r="DC15" s="166">
        <v>0</v>
      </c>
      <c r="DE15" s="168">
        <v>0</v>
      </c>
      <c r="DG15" s="172">
        <v>0</v>
      </c>
      <c r="DI15" s="205">
        <f t="shared" si="0"/>
        <v>0</v>
      </c>
      <c r="DJ15" s="204"/>
      <c r="DK15" s="205">
        <f t="shared" si="1"/>
        <v>0</v>
      </c>
      <c r="DL15" s="205">
        <f t="shared" si="2"/>
        <v>0</v>
      </c>
      <c r="DM15" s="205">
        <f t="shared" si="3"/>
        <v>0</v>
      </c>
      <c r="DN15" s="205">
        <f t="shared" si="4"/>
        <v>0</v>
      </c>
      <c r="DO15" s="205">
        <f t="shared" si="5"/>
        <v>0</v>
      </c>
    </row>
    <row r="16" spans="2:119" hidden="1">
      <c r="B16" s="103" t="s">
        <v>474</v>
      </c>
      <c r="C16" s="162">
        <v>0</v>
      </c>
      <c r="D16" s="162">
        <v>1</v>
      </c>
      <c r="E16" s="162">
        <v>-1</v>
      </c>
      <c r="F16" s="163">
        <v>13.9</v>
      </c>
      <c r="G16" s="164">
        <v>0</v>
      </c>
      <c r="H16" s="164">
        <v>0</v>
      </c>
      <c r="I16" s="164">
        <v>0</v>
      </c>
      <c r="J16" s="164">
        <v>0</v>
      </c>
      <c r="K16" s="164">
        <v>0</v>
      </c>
      <c r="L16" s="164">
        <v>0</v>
      </c>
      <c r="M16" s="164">
        <v>0</v>
      </c>
      <c r="N16" s="164">
        <v>0</v>
      </c>
      <c r="O16" s="164">
        <v>0</v>
      </c>
      <c r="P16" s="164">
        <v>0</v>
      </c>
      <c r="Q16" s="104">
        <v>0</v>
      </c>
      <c r="R16" s="164">
        <v>0</v>
      </c>
      <c r="S16" s="164">
        <v>0</v>
      </c>
      <c r="T16" s="164">
        <v>0</v>
      </c>
      <c r="U16" s="164">
        <v>0</v>
      </c>
      <c r="V16" s="164">
        <v>0</v>
      </c>
      <c r="W16" s="104">
        <v>0</v>
      </c>
      <c r="X16" s="104">
        <v>0</v>
      </c>
      <c r="Y16" s="164">
        <v>0</v>
      </c>
      <c r="Z16" s="164">
        <v>0</v>
      </c>
      <c r="AA16" s="164">
        <v>0</v>
      </c>
      <c r="AB16" s="164">
        <v>0</v>
      </c>
      <c r="AC16" s="164">
        <v>0</v>
      </c>
      <c r="AD16" s="164">
        <v>0</v>
      </c>
      <c r="AE16" s="164">
        <v>0</v>
      </c>
      <c r="AF16" s="164">
        <v>0</v>
      </c>
      <c r="AG16" s="164">
        <v>0</v>
      </c>
      <c r="AH16" s="164">
        <v>0</v>
      </c>
      <c r="AI16" s="164">
        <v>0</v>
      </c>
      <c r="AJ16" s="164">
        <v>0</v>
      </c>
      <c r="AK16" s="164">
        <v>0</v>
      </c>
      <c r="AL16" s="164">
        <v>0</v>
      </c>
      <c r="AM16" s="164">
        <v>0</v>
      </c>
      <c r="AN16" s="164">
        <v>0</v>
      </c>
      <c r="AP16" s="165">
        <v>0</v>
      </c>
      <c r="AQ16" s="164">
        <v>0</v>
      </c>
      <c r="AR16" s="164">
        <v>0</v>
      </c>
      <c r="AS16" s="164">
        <v>0</v>
      </c>
      <c r="AT16" s="164">
        <v>0</v>
      </c>
      <c r="AU16" s="164">
        <v>0</v>
      </c>
      <c r="AV16" s="164">
        <v>0</v>
      </c>
      <c r="AW16" s="166">
        <v>0</v>
      </c>
      <c r="AX16" s="166">
        <v>0</v>
      </c>
      <c r="AY16" s="166">
        <v>0</v>
      </c>
      <c r="AZ16" s="166">
        <v>0</v>
      </c>
      <c r="BA16" s="166">
        <v>0</v>
      </c>
      <c r="BB16" s="166">
        <v>0</v>
      </c>
      <c r="BC16" s="165">
        <v>0</v>
      </c>
      <c r="BD16" s="164">
        <v>0</v>
      </c>
      <c r="BE16" s="164">
        <v>0</v>
      </c>
      <c r="BF16" s="164">
        <v>0</v>
      </c>
      <c r="BG16" s="164">
        <v>0</v>
      </c>
      <c r="BH16" s="164">
        <v>0</v>
      </c>
      <c r="BI16" s="164">
        <v>0</v>
      </c>
      <c r="BJ16" s="166">
        <v>0</v>
      </c>
      <c r="BK16" s="166">
        <v>0</v>
      </c>
      <c r="BL16" s="166">
        <v>0</v>
      </c>
      <c r="BM16" s="166">
        <v>0</v>
      </c>
      <c r="BN16" s="166">
        <v>0</v>
      </c>
      <c r="BO16" s="166">
        <v>0</v>
      </c>
      <c r="BP16" s="165">
        <v>0</v>
      </c>
      <c r="BQ16" s="164">
        <v>0</v>
      </c>
      <c r="BR16" s="164">
        <v>0</v>
      </c>
      <c r="BS16" s="164">
        <v>0</v>
      </c>
      <c r="BT16" s="164">
        <v>0</v>
      </c>
      <c r="BU16" s="164">
        <v>0</v>
      </c>
      <c r="BV16" s="164">
        <v>0</v>
      </c>
      <c r="BW16" s="166">
        <v>0</v>
      </c>
      <c r="BX16" s="166">
        <v>0</v>
      </c>
      <c r="BY16" s="166">
        <v>0</v>
      </c>
      <c r="BZ16" s="166">
        <v>0</v>
      </c>
      <c r="CA16" s="166">
        <v>0</v>
      </c>
      <c r="CB16" s="166">
        <v>0</v>
      </c>
      <c r="CC16" s="163">
        <v>1</v>
      </c>
      <c r="CD16" s="167"/>
      <c r="CE16" s="164"/>
      <c r="CF16" s="164"/>
      <c r="CG16" s="164"/>
      <c r="CH16" s="164"/>
      <c r="CI16" s="164"/>
      <c r="CJ16" s="164"/>
      <c r="CK16" s="166"/>
      <c r="CL16" s="166"/>
      <c r="CM16" s="166"/>
      <c r="CN16" s="166"/>
      <c r="CO16" s="166"/>
      <c r="CP16" s="166"/>
      <c r="CQ16" s="167">
        <v>0</v>
      </c>
      <c r="CR16" s="164"/>
      <c r="CS16" s="164"/>
      <c r="CT16" s="164"/>
      <c r="CU16" s="164"/>
      <c r="CV16" s="164"/>
      <c r="CW16" s="164"/>
      <c r="CX16" s="166">
        <v>0</v>
      </c>
      <c r="CY16" s="166">
        <v>0</v>
      </c>
      <c r="CZ16" s="166">
        <v>0</v>
      </c>
      <c r="DA16" s="166">
        <v>0</v>
      </c>
      <c r="DB16" s="166">
        <v>0</v>
      </c>
      <c r="DC16" s="166">
        <v>0</v>
      </c>
      <c r="DE16" s="168">
        <v>0</v>
      </c>
      <c r="DG16" s="172">
        <v>0</v>
      </c>
      <c r="DI16" s="205">
        <f t="shared" si="0"/>
        <v>0</v>
      </c>
      <c r="DJ16" s="204"/>
      <c r="DK16" s="205">
        <f t="shared" si="1"/>
        <v>0</v>
      </c>
      <c r="DL16" s="205">
        <f t="shared" si="2"/>
        <v>0</v>
      </c>
      <c r="DM16" s="205">
        <f t="shared" si="3"/>
        <v>0</v>
      </c>
      <c r="DN16" s="205">
        <f t="shared" si="4"/>
        <v>0</v>
      </c>
      <c r="DO16" s="205">
        <f t="shared" si="5"/>
        <v>0</v>
      </c>
    </row>
    <row r="17" spans="2:119" hidden="1">
      <c r="B17" s="103" t="s">
        <v>379</v>
      </c>
      <c r="C17" s="162">
        <v>0</v>
      </c>
      <c r="D17" s="162">
        <v>0</v>
      </c>
      <c r="E17" s="162">
        <v>0</v>
      </c>
      <c r="F17" s="163">
        <v>15.3</v>
      </c>
      <c r="G17" s="164">
        <v>0</v>
      </c>
      <c r="H17" s="164">
        <v>0</v>
      </c>
      <c r="I17" s="164">
        <v>0</v>
      </c>
      <c r="J17" s="164">
        <v>0</v>
      </c>
      <c r="K17" s="164">
        <v>0</v>
      </c>
      <c r="L17" s="164">
        <v>0</v>
      </c>
      <c r="M17" s="164">
        <v>0</v>
      </c>
      <c r="N17" s="164">
        <v>0</v>
      </c>
      <c r="O17" s="164">
        <v>0</v>
      </c>
      <c r="P17" s="164">
        <v>0</v>
      </c>
      <c r="Q17" s="104">
        <v>0</v>
      </c>
      <c r="R17" s="164">
        <v>0</v>
      </c>
      <c r="S17" s="164">
        <v>0</v>
      </c>
      <c r="T17" s="164">
        <v>0</v>
      </c>
      <c r="U17" s="164">
        <v>0</v>
      </c>
      <c r="V17" s="164">
        <v>0</v>
      </c>
      <c r="W17" s="104">
        <v>0</v>
      </c>
      <c r="X17" s="104">
        <v>0</v>
      </c>
      <c r="Y17" s="164">
        <v>0</v>
      </c>
      <c r="Z17" s="164">
        <v>0</v>
      </c>
      <c r="AA17" s="164">
        <v>0</v>
      </c>
      <c r="AB17" s="164">
        <v>0</v>
      </c>
      <c r="AC17" s="164">
        <v>0</v>
      </c>
      <c r="AD17" s="164">
        <v>0</v>
      </c>
      <c r="AE17" s="164">
        <v>0</v>
      </c>
      <c r="AF17" s="164">
        <v>0</v>
      </c>
      <c r="AG17" s="164">
        <v>0</v>
      </c>
      <c r="AH17" s="164">
        <v>0</v>
      </c>
      <c r="AI17" s="164">
        <v>0</v>
      </c>
      <c r="AJ17" s="164">
        <v>0</v>
      </c>
      <c r="AK17" s="164">
        <v>0</v>
      </c>
      <c r="AL17" s="164">
        <v>0</v>
      </c>
      <c r="AM17" s="164">
        <v>0</v>
      </c>
      <c r="AN17" s="164">
        <v>0</v>
      </c>
      <c r="AP17" s="165">
        <v>0</v>
      </c>
      <c r="AQ17" s="164">
        <v>0</v>
      </c>
      <c r="AR17" s="164">
        <v>0</v>
      </c>
      <c r="AS17" s="164">
        <v>0</v>
      </c>
      <c r="AT17" s="164">
        <v>0</v>
      </c>
      <c r="AU17" s="164">
        <v>0</v>
      </c>
      <c r="AV17" s="164">
        <v>0</v>
      </c>
      <c r="AW17" s="166">
        <v>0</v>
      </c>
      <c r="AX17" s="166">
        <v>0</v>
      </c>
      <c r="AY17" s="166">
        <v>0</v>
      </c>
      <c r="AZ17" s="166">
        <v>0</v>
      </c>
      <c r="BA17" s="166">
        <v>0</v>
      </c>
      <c r="BB17" s="166">
        <v>0</v>
      </c>
      <c r="BC17" s="165">
        <v>0</v>
      </c>
      <c r="BD17" s="164">
        <v>0</v>
      </c>
      <c r="BE17" s="164">
        <v>0</v>
      </c>
      <c r="BF17" s="164">
        <v>0</v>
      </c>
      <c r="BG17" s="164">
        <v>0</v>
      </c>
      <c r="BH17" s="164">
        <v>0</v>
      </c>
      <c r="BI17" s="164">
        <v>0</v>
      </c>
      <c r="BJ17" s="166">
        <v>0</v>
      </c>
      <c r="BK17" s="166">
        <v>0</v>
      </c>
      <c r="BL17" s="166">
        <v>0</v>
      </c>
      <c r="BM17" s="166">
        <v>0</v>
      </c>
      <c r="BN17" s="166">
        <v>0</v>
      </c>
      <c r="BO17" s="166">
        <v>0</v>
      </c>
      <c r="BP17" s="165">
        <v>0</v>
      </c>
      <c r="BQ17" s="164">
        <v>0</v>
      </c>
      <c r="BR17" s="164">
        <v>0</v>
      </c>
      <c r="BS17" s="164">
        <v>0</v>
      </c>
      <c r="BT17" s="164">
        <v>0</v>
      </c>
      <c r="BU17" s="164">
        <v>0</v>
      </c>
      <c r="BV17" s="164">
        <v>0</v>
      </c>
      <c r="BW17" s="166">
        <v>0</v>
      </c>
      <c r="BX17" s="166">
        <v>0</v>
      </c>
      <c r="BY17" s="166">
        <v>0</v>
      </c>
      <c r="BZ17" s="166">
        <v>0</v>
      </c>
      <c r="CA17" s="166">
        <v>0</v>
      </c>
      <c r="CB17" s="166">
        <v>0</v>
      </c>
      <c r="CC17" s="163">
        <v>15.2</v>
      </c>
      <c r="CD17" s="167"/>
      <c r="CE17" s="164"/>
      <c r="CF17" s="164"/>
      <c r="CG17" s="164"/>
      <c r="CH17" s="164"/>
      <c r="CI17" s="164"/>
      <c r="CJ17" s="164"/>
      <c r="CK17" s="166"/>
      <c r="CL17" s="166"/>
      <c r="CM17" s="166"/>
      <c r="CN17" s="166"/>
      <c r="CO17" s="166"/>
      <c r="CP17" s="166"/>
      <c r="CQ17" s="167">
        <v>0</v>
      </c>
      <c r="CR17" s="164"/>
      <c r="CS17" s="164"/>
      <c r="CT17" s="164"/>
      <c r="CU17" s="164"/>
      <c r="CV17" s="164"/>
      <c r="CW17" s="164"/>
      <c r="CX17" s="166">
        <v>0</v>
      </c>
      <c r="CY17" s="166">
        <v>0</v>
      </c>
      <c r="CZ17" s="166">
        <v>0</v>
      </c>
      <c r="DA17" s="166">
        <v>0</v>
      </c>
      <c r="DB17" s="166">
        <v>0</v>
      </c>
      <c r="DC17" s="166">
        <v>0</v>
      </c>
      <c r="DE17" s="168">
        <v>0</v>
      </c>
      <c r="DG17" s="172">
        <v>0</v>
      </c>
      <c r="DI17" s="205">
        <f t="shared" si="0"/>
        <v>0</v>
      </c>
      <c r="DJ17" s="204"/>
      <c r="DK17" s="205">
        <f t="shared" si="1"/>
        <v>0</v>
      </c>
      <c r="DL17" s="205">
        <f t="shared" si="2"/>
        <v>0</v>
      </c>
      <c r="DM17" s="205">
        <f t="shared" si="3"/>
        <v>0</v>
      </c>
      <c r="DN17" s="205">
        <f t="shared" si="4"/>
        <v>0</v>
      </c>
      <c r="DO17" s="205">
        <f t="shared" si="5"/>
        <v>0</v>
      </c>
    </row>
    <row r="18" spans="2:119" hidden="1">
      <c r="B18" s="103" t="s">
        <v>222</v>
      </c>
      <c r="C18" s="162">
        <v>0</v>
      </c>
      <c r="D18" s="162">
        <v>0</v>
      </c>
      <c r="E18" s="162">
        <v>0</v>
      </c>
      <c r="F18" s="163">
        <v>6.8</v>
      </c>
      <c r="G18" s="164">
        <v>0</v>
      </c>
      <c r="H18" s="164">
        <v>0</v>
      </c>
      <c r="I18" s="164">
        <v>0</v>
      </c>
      <c r="J18" s="164">
        <v>0</v>
      </c>
      <c r="K18" s="164">
        <v>0</v>
      </c>
      <c r="L18" s="164">
        <v>0</v>
      </c>
      <c r="M18" s="164">
        <v>0</v>
      </c>
      <c r="N18" s="164">
        <v>0</v>
      </c>
      <c r="O18" s="164">
        <v>0</v>
      </c>
      <c r="P18" s="164">
        <v>0</v>
      </c>
      <c r="Q18" s="104">
        <v>0</v>
      </c>
      <c r="R18" s="164">
        <v>0</v>
      </c>
      <c r="S18" s="164">
        <v>0</v>
      </c>
      <c r="T18" s="164">
        <v>0</v>
      </c>
      <c r="U18" s="164">
        <v>0</v>
      </c>
      <c r="V18" s="164">
        <v>0</v>
      </c>
      <c r="W18" s="104">
        <v>0</v>
      </c>
      <c r="X18" s="104">
        <v>0</v>
      </c>
      <c r="Y18" s="164">
        <v>0</v>
      </c>
      <c r="Z18" s="164">
        <v>0</v>
      </c>
      <c r="AA18" s="164">
        <v>0</v>
      </c>
      <c r="AB18" s="164">
        <v>0</v>
      </c>
      <c r="AC18" s="164">
        <v>0</v>
      </c>
      <c r="AD18" s="164">
        <v>0</v>
      </c>
      <c r="AE18" s="164">
        <v>0</v>
      </c>
      <c r="AF18" s="164">
        <v>0</v>
      </c>
      <c r="AG18" s="164">
        <v>0</v>
      </c>
      <c r="AH18" s="164">
        <v>0</v>
      </c>
      <c r="AI18" s="164">
        <v>0</v>
      </c>
      <c r="AJ18" s="164">
        <v>0</v>
      </c>
      <c r="AK18" s="164">
        <v>0</v>
      </c>
      <c r="AL18" s="164">
        <v>0</v>
      </c>
      <c r="AM18" s="164">
        <v>0</v>
      </c>
      <c r="AN18" s="164">
        <v>0</v>
      </c>
      <c r="AP18" s="165">
        <v>0</v>
      </c>
      <c r="AQ18" s="164">
        <v>0</v>
      </c>
      <c r="AR18" s="164">
        <v>0</v>
      </c>
      <c r="AS18" s="164">
        <v>0</v>
      </c>
      <c r="AT18" s="164">
        <v>0</v>
      </c>
      <c r="AU18" s="164">
        <v>0</v>
      </c>
      <c r="AV18" s="164">
        <v>0</v>
      </c>
      <c r="AW18" s="166">
        <v>0</v>
      </c>
      <c r="AX18" s="166">
        <v>0</v>
      </c>
      <c r="AY18" s="166">
        <v>0</v>
      </c>
      <c r="AZ18" s="166">
        <v>0</v>
      </c>
      <c r="BA18" s="166">
        <v>0</v>
      </c>
      <c r="BB18" s="166">
        <v>0</v>
      </c>
      <c r="BC18" s="165">
        <v>0</v>
      </c>
      <c r="BD18" s="164">
        <v>0</v>
      </c>
      <c r="BE18" s="164">
        <v>0</v>
      </c>
      <c r="BF18" s="164">
        <v>0</v>
      </c>
      <c r="BG18" s="164">
        <v>0</v>
      </c>
      <c r="BH18" s="164">
        <v>0</v>
      </c>
      <c r="BI18" s="164">
        <v>0</v>
      </c>
      <c r="BJ18" s="166">
        <v>0</v>
      </c>
      <c r="BK18" s="166">
        <v>0</v>
      </c>
      <c r="BL18" s="166">
        <v>0</v>
      </c>
      <c r="BM18" s="166">
        <v>0</v>
      </c>
      <c r="BN18" s="166">
        <v>0</v>
      </c>
      <c r="BO18" s="166">
        <v>0</v>
      </c>
      <c r="BP18" s="165">
        <v>0</v>
      </c>
      <c r="BQ18" s="164">
        <v>0</v>
      </c>
      <c r="BR18" s="164">
        <v>0</v>
      </c>
      <c r="BS18" s="164">
        <v>0</v>
      </c>
      <c r="BT18" s="164">
        <v>0</v>
      </c>
      <c r="BU18" s="164">
        <v>0</v>
      </c>
      <c r="BV18" s="164">
        <v>0</v>
      </c>
      <c r="BW18" s="166">
        <v>0</v>
      </c>
      <c r="BX18" s="166">
        <v>0</v>
      </c>
      <c r="BY18" s="166">
        <v>0</v>
      </c>
      <c r="BZ18" s="166">
        <v>0</v>
      </c>
      <c r="CA18" s="166">
        <v>0</v>
      </c>
      <c r="CB18" s="166">
        <v>0</v>
      </c>
      <c r="CC18" s="163">
        <v>7.7</v>
      </c>
      <c r="CD18" s="167"/>
      <c r="CE18" s="164"/>
      <c r="CF18" s="164"/>
      <c r="CG18" s="164"/>
      <c r="CH18" s="164"/>
      <c r="CI18" s="164"/>
      <c r="CJ18" s="164"/>
      <c r="CK18" s="166"/>
      <c r="CL18" s="166"/>
      <c r="CM18" s="166"/>
      <c r="CN18" s="166"/>
      <c r="CO18" s="166"/>
      <c r="CP18" s="166"/>
      <c r="CQ18" s="167">
        <v>0</v>
      </c>
      <c r="CR18" s="164"/>
      <c r="CS18" s="164"/>
      <c r="CT18" s="164"/>
      <c r="CU18" s="164"/>
      <c r="CV18" s="164"/>
      <c r="CW18" s="164"/>
      <c r="CX18" s="166">
        <v>0</v>
      </c>
      <c r="CY18" s="166">
        <v>0</v>
      </c>
      <c r="CZ18" s="166">
        <v>0</v>
      </c>
      <c r="DA18" s="166">
        <v>0</v>
      </c>
      <c r="DB18" s="166">
        <v>0</v>
      </c>
      <c r="DC18" s="166">
        <v>0</v>
      </c>
      <c r="DE18" s="168">
        <v>0</v>
      </c>
      <c r="DG18" s="172">
        <v>0</v>
      </c>
      <c r="DI18" s="205">
        <f t="shared" si="0"/>
        <v>0</v>
      </c>
      <c r="DJ18" s="204"/>
      <c r="DK18" s="205">
        <f t="shared" si="1"/>
        <v>0</v>
      </c>
      <c r="DL18" s="205">
        <f t="shared" si="2"/>
        <v>0</v>
      </c>
      <c r="DM18" s="205">
        <f t="shared" si="3"/>
        <v>0</v>
      </c>
      <c r="DN18" s="205">
        <f t="shared" si="4"/>
        <v>0</v>
      </c>
      <c r="DO18" s="205">
        <f t="shared" si="5"/>
        <v>0</v>
      </c>
    </row>
    <row r="19" spans="2:119" hidden="1">
      <c r="B19" s="103" t="s">
        <v>475</v>
      </c>
      <c r="C19" s="162">
        <v>0</v>
      </c>
      <c r="D19" s="162">
        <v>1</v>
      </c>
      <c r="E19" s="162">
        <v>-1</v>
      </c>
      <c r="F19" s="163">
        <v>14.1</v>
      </c>
      <c r="G19" s="164">
        <v>0</v>
      </c>
      <c r="H19" s="164">
        <v>0</v>
      </c>
      <c r="I19" s="164">
        <v>0</v>
      </c>
      <c r="J19" s="164">
        <v>0</v>
      </c>
      <c r="K19" s="164">
        <v>0</v>
      </c>
      <c r="L19" s="164">
        <v>0</v>
      </c>
      <c r="M19" s="164">
        <v>0</v>
      </c>
      <c r="N19" s="164">
        <v>0</v>
      </c>
      <c r="O19" s="164">
        <v>0</v>
      </c>
      <c r="P19" s="164">
        <v>0</v>
      </c>
      <c r="Q19" s="104">
        <v>0</v>
      </c>
      <c r="R19" s="164">
        <v>0</v>
      </c>
      <c r="S19" s="164">
        <v>0</v>
      </c>
      <c r="T19" s="164">
        <v>0</v>
      </c>
      <c r="U19" s="164">
        <v>0</v>
      </c>
      <c r="V19" s="164">
        <v>0</v>
      </c>
      <c r="W19" s="104">
        <v>0</v>
      </c>
      <c r="X19" s="104">
        <v>0</v>
      </c>
      <c r="Y19" s="164">
        <v>0</v>
      </c>
      <c r="Z19" s="164">
        <v>0</v>
      </c>
      <c r="AA19" s="164">
        <v>0</v>
      </c>
      <c r="AB19" s="164">
        <v>0</v>
      </c>
      <c r="AC19" s="164">
        <v>0</v>
      </c>
      <c r="AD19" s="164">
        <v>0</v>
      </c>
      <c r="AE19" s="164">
        <v>0</v>
      </c>
      <c r="AF19" s="164">
        <v>0</v>
      </c>
      <c r="AG19" s="164">
        <v>0</v>
      </c>
      <c r="AH19" s="164">
        <v>0</v>
      </c>
      <c r="AI19" s="164">
        <v>0</v>
      </c>
      <c r="AJ19" s="164">
        <v>0</v>
      </c>
      <c r="AK19" s="164">
        <v>0</v>
      </c>
      <c r="AL19" s="164">
        <v>0</v>
      </c>
      <c r="AM19" s="164">
        <v>0</v>
      </c>
      <c r="AN19" s="164">
        <v>0</v>
      </c>
      <c r="AP19" s="165">
        <v>0</v>
      </c>
      <c r="AQ19" s="164">
        <v>0</v>
      </c>
      <c r="AR19" s="164">
        <v>0</v>
      </c>
      <c r="AS19" s="164">
        <v>0</v>
      </c>
      <c r="AT19" s="164">
        <v>0</v>
      </c>
      <c r="AU19" s="164">
        <v>0</v>
      </c>
      <c r="AV19" s="164">
        <v>0</v>
      </c>
      <c r="AW19" s="166">
        <v>0</v>
      </c>
      <c r="AX19" s="166">
        <v>0</v>
      </c>
      <c r="AY19" s="166">
        <v>0</v>
      </c>
      <c r="AZ19" s="166">
        <v>0</v>
      </c>
      <c r="BA19" s="166">
        <v>0</v>
      </c>
      <c r="BB19" s="166">
        <v>0</v>
      </c>
      <c r="BC19" s="165">
        <v>0</v>
      </c>
      <c r="BD19" s="164">
        <v>0</v>
      </c>
      <c r="BE19" s="164">
        <v>0</v>
      </c>
      <c r="BF19" s="164">
        <v>0</v>
      </c>
      <c r="BG19" s="164">
        <v>0</v>
      </c>
      <c r="BH19" s="164">
        <v>0</v>
      </c>
      <c r="BI19" s="164">
        <v>0</v>
      </c>
      <c r="BJ19" s="166">
        <v>0</v>
      </c>
      <c r="BK19" s="166">
        <v>0</v>
      </c>
      <c r="BL19" s="166">
        <v>0</v>
      </c>
      <c r="BM19" s="166">
        <v>0</v>
      </c>
      <c r="BN19" s="166">
        <v>0</v>
      </c>
      <c r="BO19" s="166">
        <v>0</v>
      </c>
      <c r="BP19" s="165">
        <v>0</v>
      </c>
      <c r="BQ19" s="164">
        <v>0</v>
      </c>
      <c r="BR19" s="164">
        <v>0</v>
      </c>
      <c r="BS19" s="164">
        <v>0</v>
      </c>
      <c r="BT19" s="164">
        <v>0</v>
      </c>
      <c r="BU19" s="164">
        <v>0</v>
      </c>
      <c r="BV19" s="164">
        <v>0</v>
      </c>
      <c r="BW19" s="166">
        <v>0</v>
      </c>
      <c r="BX19" s="166">
        <v>0</v>
      </c>
      <c r="BY19" s="166">
        <v>0</v>
      </c>
      <c r="BZ19" s="166">
        <v>0</v>
      </c>
      <c r="CA19" s="166">
        <v>0</v>
      </c>
      <c r="CB19" s="166">
        <v>0</v>
      </c>
      <c r="CC19" s="163">
        <v>1</v>
      </c>
      <c r="CD19" s="167"/>
      <c r="CE19" s="164"/>
      <c r="CF19" s="164"/>
      <c r="CG19" s="164"/>
      <c r="CH19" s="164"/>
      <c r="CI19" s="164"/>
      <c r="CJ19" s="164"/>
      <c r="CK19" s="166"/>
      <c r="CL19" s="166"/>
      <c r="CM19" s="166"/>
      <c r="CN19" s="166"/>
      <c r="CO19" s="166"/>
      <c r="CP19" s="166"/>
      <c r="CQ19" s="167">
        <v>0</v>
      </c>
      <c r="CR19" s="164"/>
      <c r="CS19" s="164"/>
      <c r="CT19" s="164"/>
      <c r="CU19" s="164"/>
      <c r="CV19" s="164"/>
      <c r="CW19" s="164"/>
      <c r="CX19" s="166">
        <v>0</v>
      </c>
      <c r="CY19" s="166">
        <v>0</v>
      </c>
      <c r="CZ19" s="166">
        <v>0</v>
      </c>
      <c r="DA19" s="166">
        <v>0</v>
      </c>
      <c r="DB19" s="166">
        <v>0</v>
      </c>
      <c r="DC19" s="166">
        <v>0</v>
      </c>
      <c r="DE19" s="168">
        <v>0</v>
      </c>
      <c r="DG19" s="172">
        <v>0</v>
      </c>
      <c r="DI19" s="205">
        <f t="shared" si="0"/>
        <v>0</v>
      </c>
      <c r="DJ19" s="204"/>
      <c r="DK19" s="205">
        <f t="shared" si="1"/>
        <v>0</v>
      </c>
      <c r="DL19" s="205">
        <f t="shared" si="2"/>
        <v>0</v>
      </c>
      <c r="DM19" s="205">
        <f t="shared" si="3"/>
        <v>0</v>
      </c>
      <c r="DN19" s="205">
        <f t="shared" si="4"/>
        <v>0</v>
      </c>
      <c r="DO19" s="205">
        <f t="shared" si="5"/>
        <v>0</v>
      </c>
    </row>
    <row r="20" spans="2:119" hidden="1">
      <c r="B20" s="103" t="s">
        <v>380</v>
      </c>
      <c r="C20" s="162">
        <v>0</v>
      </c>
      <c r="D20" s="162">
        <v>0</v>
      </c>
      <c r="E20" s="162">
        <v>0</v>
      </c>
      <c r="F20" s="163">
        <v>10.9</v>
      </c>
      <c r="G20" s="164">
        <v>0</v>
      </c>
      <c r="H20" s="164">
        <v>0</v>
      </c>
      <c r="I20" s="164">
        <v>0</v>
      </c>
      <c r="J20" s="164">
        <v>0</v>
      </c>
      <c r="K20" s="164">
        <v>0</v>
      </c>
      <c r="L20" s="164">
        <v>0</v>
      </c>
      <c r="M20" s="164">
        <v>0</v>
      </c>
      <c r="N20" s="164">
        <v>0</v>
      </c>
      <c r="O20" s="164">
        <v>0</v>
      </c>
      <c r="P20" s="164">
        <v>0</v>
      </c>
      <c r="Q20" s="104">
        <v>0</v>
      </c>
      <c r="R20" s="164">
        <v>0</v>
      </c>
      <c r="S20" s="164">
        <v>0</v>
      </c>
      <c r="T20" s="164">
        <v>0</v>
      </c>
      <c r="U20" s="164">
        <v>0</v>
      </c>
      <c r="V20" s="164">
        <v>0</v>
      </c>
      <c r="W20" s="104">
        <v>0</v>
      </c>
      <c r="X20" s="104">
        <v>0</v>
      </c>
      <c r="Y20" s="164">
        <v>0</v>
      </c>
      <c r="Z20" s="164">
        <v>0</v>
      </c>
      <c r="AA20" s="164">
        <v>0</v>
      </c>
      <c r="AB20" s="164">
        <v>0</v>
      </c>
      <c r="AC20" s="164">
        <v>0</v>
      </c>
      <c r="AD20" s="164">
        <v>0</v>
      </c>
      <c r="AE20" s="164">
        <v>0</v>
      </c>
      <c r="AF20" s="164">
        <v>0</v>
      </c>
      <c r="AG20" s="164">
        <v>0</v>
      </c>
      <c r="AH20" s="164">
        <v>0</v>
      </c>
      <c r="AI20" s="164">
        <v>0</v>
      </c>
      <c r="AJ20" s="164">
        <v>0</v>
      </c>
      <c r="AK20" s="164">
        <v>0</v>
      </c>
      <c r="AL20" s="164">
        <v>0</v>
      </c>
      <c r="AM20" s="164">
        <v>0</v>
      </c>
      <c r="AN20" s="164">
        <v>0</v>
      </c>
      <c r="AP20" s="165">
        <v>0</v>
      </c>
      <c r="AQ20" s="164">
        <v>0</v>
      </c>
      <c r="AR20" s="164">
        <v>0</v>
      </c>
      <c r="AS20" s="164">
        <v>0</v>
      </c>
      <c r="AT20" s="164">
        <v>0</v>
      </c>
      <c r="AU20" s="164">
        <v>0</v>
      </c>
      <c r="AV20" s="164">
        <v>0</v>
      </c>
      <c r="AW20" s="166">
        <v>0</v>
      </c>
      <c r="AX20" s="166">
        <v>0</v>
      </c>
      <c r="AY20" s="166">
        <v>0</v>
      </c>
      <c r="AZ20" s="166">
        <v>0</v>
      </c>
      <c r="BA20" s="166">
        <v>0</v>
      </c>
      <c r="BB20" s="166">
        <v>0</v>
      </c>
      <c r="BC20" s="165">
        <v>0</v>
      </c>
      <c r="BD20" s="164">
        <v>0</v>
      </c>
      <c r="BE20" s="164">
        <v>0</v>
      </c>
      <c r="BF20" s="164">
        <v>0</v>
      </c>
      <c r="BG20" s="164">
        <v>0</v>
      </c>
      <c r="BH20" s="164">
        <v>0</v>
      </c>
      <c r="BI20" s="164">
        <v>0</v>
      </c>
      <c r="BJ20" s="166">
        <v>0</v>
      </c>
      <c r="BK20" s="166">
        <v>0</v>
      </c>
      <c r="BL20" s="166">
        <v>0</v>
      </c>
      <c r="BM20" s="166">
        <v>0</v>
      </c>
      <c r="BN20" s="166">
        <v>0</v>
      </c>
      <c r="BO20" s="166">
        <v>0</v>
      </c>
      <c r="BP20" s="165">
        <v>0</v>
      </c>
      <c r="BQ20" s="164">
        <v>0</v>
      </c>
      <c r="BR20" s="164">
        <v>0</v>
      </c>
      <c r="BS20" s="164">
        <v>0</v>
      </c>
      <c r="BT20" s="164">
        <v>0</v>
      </c>
      <c r="BU20" s="164">
        <v>0</v>
      </c>
      <c r="BV20" s="164">
        <v>0</v>
      </c>
      <c r="BW20" s="166">
        <v>0</v>
      </c>
      <c r="BX20" s="166">
        <v>0</v>
      </c>
      <c r="BY20" s="166">
        <v>0</v>
      </c>
      <c r="BZ20" s="166">
        <v>0</v>
      </c>
      <c r="CA20" s="166">
        <v>0</v>
      </c>
      <c r="CB20" s="166">
        <v>0</v>
      </c>
      <c r="CC20" s="163">
        <v>11.5</v>
      </c>
      <c r="CD20" s="167"/>
      <c r="CE20" s="164"/>
      <c r="CF20" s="164"/>
      <c r="CG20" s="164"/>
      <c r="CH20" s="164"/>
      <c r="CI20" s="164"/>
      <c r="CJ20" s="164"/>
      <c r="CK20" s="166"/>
      <c r="CL20" s="166"/>
      <c r="CM20" s="166"/>
      <c r="CN20" s="166"/>
      <c r="CO20" s="166"/>
      <c r="CP20" s="166"/>
      <c r="CQ20" s="167">
        <v>0</v>
      </c>
      <c r="CR20" s="164"/>
      <c r="CS20" s="164"/>
      <c r="CT20" s="164"/>
      <c r="CU20" s="164"/>
      <c r="CV20" s="164"/>
      <c r="CW20" s="164"/>
      <c r="CX20" s="166">
        <v>0</v>
      </c>
      <c r="CY20" s="166">
        <v>0</v>
      </c>
      <c r="CZ20" s="166">
        <v>0</v>
      </c>
      <c r="DA20" s="166">
        <v>0</v>
      </c>
      <c r="DB20" s="166">
        <v>0</v>
      </c>
      <c r="DC20" s="166">
        <v>0</v>
      </c>
      <c r="DE20" s="168">
        <v>0</v>
      </c>
      <c r="DG20" s="172">
        <v>0</v>
      </c>
      <c r="DI20" s="205">
        <f t="shared" si="0"/>
        <v>0</v>
      </c>
      <c r="DJ20" s="204"/>
      <c r="DK20" s="205">
        <f t="shared" si="1"/>
        <v>0</v>
      </c>
      <c r="DL20" s="205">
        <f t="shared" si="2"/>
        <v>0</v>
      </c>
      <c r="DM20" s="205">
        <f t="shared" si="3"/>
        <v>0</v>
      </c>
      <c r="DN20" s="205">
        <f t="shared" si="4"/>
        <v>0</v>
      </c>
      <c r="DO20" s="205">
        <f t="shared" si="5"/>
        <v>0</v>
      </c>
    </row>
    <row r="21" spans="2:119" hidden="1">
      <c r="B21" s="103" t="s">
        <v>476</v>
      </c>
      <c r="C21" s="162">
        <v>0</v>
      </c>
      <c r="D21" s="162">
        <v>1</v>
      </c>
      <c r="E21" s="162">
        <v>-1</v>
      </c>
      <c r="F21" s="163">
        <v>1</v>
      </c>
      <c r="G21" s="164">
        <v>0</v>
      </c>
      <c r="H21" s="164">
        <v>0</v>
      </c>
      <c r="I21" s="164">
        <v>0</v>
      </c>
      <c r="J21" s="164">
        <v>0</v>
      </c>
      <c r="K21" s="164">
        <v>0</v>
      </c>
      <c r="L21" s="164">
        <v>0</v>
      </c>
      <c r="M21" s="164">
        <v>0</v>
      </c>
      <c r="N21" s="164">
        <v>0</v>
      </c>
      <c r="O21" s="164">
        <v>0</v>
      </c>
      <c r="P21" s="164">
        <v>0</v>
      </c>
      <c r="Q21" s="104">
        <v>0</v>
      </c>
      <c r="R21" s="164">
        <v>0</v>
      </c>
      <c r="S21" s="164">
        <v>0</v>
      </c>
      <c r="T21" s="164">
        <v>0</v>
      </c>
      <c r="U21" s="164">
        <v>0</v>
      </c>
      <c r="V21" s="164">
        <v>0</v>
      </c>
      <c r="W21" s="104">
        <v>0</v>
      </c>
      <c r="X21" s="104">
        <v>0</v>
      </c>
      <c r="Y21" s="164">
        <v>0</v>
      </c>
      <c r="Z21" s="164">
        <v>0</v>
      </c>
      <c r="AA21" s="164">
        <v>0</v>
      </c>
      <c r="AB21" s="164">
        <v>0</v>
      </c>
      <c r="AC21" s="164">
        <v>0</v>
      </c>
      <c r="AD21" s="164">
        <v>0</v>
      </c>
      <c r="AE21" s="164">
        <v>0</v>
      </c>
      <c r="AF21" s="164">
        <v>0</v>
      </c>
      <c r="AG21" s="164">
        <v>0</v>
      </c>
      <c r="AH21" s="164">
        <v>0</v>
      </c>
      <c r="AI21" s="164">
        <v>0</v>
      </c>
      <c r="AJ21" s="164">
        <v>0</v>
      </c>
      <c r="AK21" s="164">
        <v>0</v>
      </c>
      <c r="AL21" s="164">
        <v>0</v>
      </c>
      <c r="AM21" s="164">
        <v>0</v>
      </c>
      <c r="AN21" s="164">
        <v>0</v>
      </c>
      <c r="AP21" s="165">
        <v>0</v>
      </c>
      <c r="AQ21" s="164">
        <v>0</v>
      </c>
      <c r="AR21" s="164">
        <v>0</v>
      </c>
      <c r="AS21" s="164">
        <v>0</v>
      </c>
      <c r="AT21" s="164">
        <v>0</v>
      </c>
      <c r="AU21" s="164">
        <v>0</v>
      </c>
      <c r="AV21" s="164">
        <v>0</v>
      </c>
      <c r="AW21" s="166">
        <v>0</v>
      </c>
      <c r="AX21" s="166">
        <v>0</v>
      </c>
      <c r="AY21" s="166">
        <v>0</v>
      </c>
      <c r="AZ21" s="166">
        <v>0</v>
      </c>
      <c r="BA21" s="166">
        <v>0</v>
      </c>
      <c r="BB21" s="166">
        <v>0</v>
      </c>
      <c r="BC21" s="165">
        <v>0</v>
      </c>
      <c r="BD21" s="164">
        <v>0</v>
      </c>
      <c r="BE21" s="164">
        <v>0</v>
      </c>
      <c r="BF21" s="164">
        <v>0</v>
      </c>
      <c r="BG21" s="164">
        <v>0</v>
      </c>
      <c r="BH21" s="164">
        <v>0</v>
      </c>
      <c r="BI21" s="164">
        <v>0</v>
      </c>
      <c r="BJ21" s="166">
        <v>0</v>
      </c>
      <c r="BK21" s="166">
        <v>0</v>
      </c>
      <c r="BL21" s="166">
        <v>0</v>
      </c>
      <c r="BM21" s="166">
        <v>0</v>
      </c>
      <c r="BN21" s="166">
        <v>0</v>
      </c>
      <c r="BO21" s="166">
        <v>0</v>
      </c>
      <c r="BP21" s="165">
        <v>0</v>
      </c>
      <c r="BQ21" s="164">
        <v>0</v>
      </c>
      <c r="BR21" s="164">
        <v>0</v>
      </c>
      <c r="BS21" s="164">
        <v>0</v>
      </c>
      <c r="BT21" s="164">
        <v>0</v>
      </c>
      <c r="BU21" s="164">
        <v>0</v>
      </c>
      <c r="BV21" s="164">
        <v>0</v>
      </c>
      <c r="BW21" s="166">
        <v>0</v>
      </c>
      <c r="BX21" s="166">
        <v>0</v>
      </c>
      <c r="BY21" s="166">
        <v>0</v>
      </c>
      <c r="BZ21" s="166">
        <v>0</v>
      </c>
      <c r="CA21" s="166">
        <v>0</v>
      </c>
      <c r="CB21" s="166">
        <v>0</v>
      </c>
      <c r="CC21" s="163">
        <v>1</v>
      </c>
      <c r="CD21" s="167"/>
      <c r="CE21" s="164"/>
      <c r="CF21" s="164"/>
      <c r="CG21" s="164"/>
      <c r="CH21" s="164"/>
      <c r="CI21" s="164"/>
      <c r="CJ21" s="164"/>
      <c r="CK21" s="166"/>
      <c r="CL21" s="166"/>
      <c r="CM21" s="166"/>
      <c r="CN21" s="166"/>
      <c r="CO21" s="166"/>
      <c r="CP21" s="166"/>
      <c r="CQ21" s="167">
        <v>0</v>
      </c>
      <c r="CR21" s="164"/>
      <c r="CS21" s="164"/>
      <c r="CT21" s="164"/>
      <c r="CU21" s="164"/>
      <c r="CV21" s="164"/>
      <c r="CW21" s="164"/>
      <c r="CX21" s="166">
        <v>0</v>
      </c>
      <c r="CY21" s="166">
        <v>0</v>
      </c>
      <c r="CZ21" s="166">
        <v>0</v>
      </c>
      <c r="DA21" s="166">
        <v>0</v>
      </c>
      <c r="DB21" s="166">
        <v>0</v>
      </c>
      <c r="DC21" s="166">
        <v>0</v>
      </c>
      <c r="DE21" s="168">
        <v>0</v>
      </c>
      <c r="DG21" s="172">
        <v>0</v>
      </c>
      <c r="DI21" s="205">
        <f t="shared" si="0"/>
        <v>0</v>
      </c>
      <c r="DJ21" s="204"/>
      <c r="DK21" s="205">
        <f t="shared" si="1"/>
        <v>0</v>
      </c>
      <c r="DL21" s="205">
        <f t="shared" si="2"/>
        <v>0</v>
      </c>
      <c r="DM21" s="205">
        <f t="shared" si="3"/>
        <v>0</v>
      </c>
      <c r="DN21" s="205">
        <f t="shared" si="4"/>
        <v>0</v>
      </c>
      <c r="DO21" s="205">
        <f t="shared" si="5"/>
        <v>0</v>
      </c>
    </row>
    <row r="22" spans="2:119" hidden="1">
      <c r="B22" s="103" t="s">
        <v>477</v>
      </c>
      <c r="C22" s="162">
        <v>0</v>
      </c>
      <c r="D22" s="162">
        <v>1</v>
      </c>
      <c r="E22" s="162">
        <v>-1</v>
      </c>
      <c r="F22" s="163">
        <v>1</v>
      </c>
      <c r="G22" s="164">
        <v>0</v>
      </c>
      <c r="H22" s="164">
        <v>0</v>
      </c>
      <c r="I22" s="164">
        <v>0</v>
      </c>
      <c r="J22" s="164">
        <v>0</v>
      </c>
      <c r="K22" s="164">
        <v>0</v>
      </c>
      <c r="L22" s="164">
        <v>0</v>
      </c>
      <c r="M22" s="164">
        <v>0</v>
      </c>
      <c r="N22" s="164">
        <v>0</v>
      </c>
      <c r="O22" s="164">
        <v>0</v>
      </c>
      <c r="P22" s="164">
        <v>0</v>
      </c>
      <c r="Q22" s="104">
        <v>0</v>
      </c>
      <c r="R22" s="164">
        <v>0</v>
      </c>
      <c r="S22" s="164">
        <v>0</v>
      </c>
      <c r="T22" s="164">
        <v>0</v>
      </c>
      <c r="U22" s="164">
        <v>0</v>
      </c>
      <c r="V22" s="164">
        <v>0</v>
      </c>
      <c r="W22" s="104">
        <v>0</v>
      </c>
      <c r="X22" s="104">
        <v>0</v>
      </c>
      <c r="Y22" s="164">
        <v>0</v>
      </c>
      <c r="Z22" s="164">
        <v>0</v>
      </c>
      <c r="AA22" s="164">
        <v>0</v>
      </c>
      <c r="AB22" s="164">
        <v>0</v>
      </c>
      <c r="AC22" s="164">
        <v>0</v>
      </c>
      <c r="AD22" s="164">
        <v>0</v>
      </c>
      <c r="AE22" s="164">
        <v>0</v>
      </c>
      <c r="AF22" s="164">
        <v>0</v>
      </c>
      <c r="AG22" s="164">
        <v>0</v>
      </c>
      <c r="AH22" s="164">
        <v>0</v>
      </c>
      <c r="AI22" s="164">
        <v>0</v>
      </c>
      <c r="AJ22" s="164">
        <v>0</v>
      </c>
      <c r="AK22" s="164">
        <v>0</v>
      </c>
      <c r="AL22" s="164">
        <v>0</v>
      </c>
      <c r="AM22" s="164">
        <v>0</v>
      </c>
      <c r="AN22" s="164">
        <v>0</v>
      </c>
      <c r="AP22" s="165">
        <v>0</v>
      </c>
      <c r="AQ22" s="164">
        <v>0</v>
      </c>
      <c r="AR22" s="164">
        <v>0</v>
      </c>
      <c r="AS22" s="164">
        <v>0</v>
      </c>
      <c r="AT22" s="164">
        <v>0</v>
      </c>
      <c r="AU22" s="164">
        <v>0</v>
      </c>
      <c r="AV22" s="164">
        <v>0</v>
      </c>
      <c r="AW22" s="166">
        <v>0</v>
      </c>
      <c r="AX22" s="166">
        <v>0</v>
      </c>
      <c r="AY22" s="166">
        <v>0</v>
      </c>
      <c r="AZ22" s="166">
        <v>0</v>
      </c>
      <c r="BA22" s="166">
        <v>0</v>
      </c>
      <c r="BB22" s="166">
        <v>0</v>
      </c>
      <c r="BC22" s="165">
        <v>0</v>
      </c>
      <c r="BD22" s="164">
        <v>0</v>
      </c>
      <c r="BE22" s="164">
        <v>0</v>
      </c>
      <c r="BF22" s="164">
        <v>0</v>
      </c>
      <c r="BG22" s="164">
        <v>0</v>
      </c>
      <c r="BH22" s="164">
        <v>0</v>
      </c>
      <c r="BI22" s="164">
        <v>0</v>
      </c>
      <c r="BJ22" s="166">
        <v>0</v>
      </c>
      <c r="BK22" s="166">
        <v>0</v>
      </c>
      <c r="BL22" s="166">
        <v>0</v>
      </c>
      <c r="BM22" s="166">
        <v>0</v>
      </c>
      <c r="BN22" s="166">
        <v>0</v>
      </c>
      <c r="BO22" s="166">
        <v>0</v>
      </c>
      <c r="BP22" s="165">
        <v>0</v>
      </c>
      <c r="BQ22" s="164">
        <v>0</v>
      </c>
      <c r="BR22" s="164">
        <v>0</v>
      </c>
      <c r="BS22" s="164">
        <v>0</v>
      </c>
      <c r="BT22" s="164">
        <v>0</v>
      </c>
      <c r="BU22" s="164">
        <v>0</v>
      </c>
      <c r="BV22" s="164">
        <v>0</v>
      </c>
      <c r="BW22" s="166">
        <v>0</v>
      </c>
      <c r="BX22" s="166">
        <v>0</v>
      </c>
      <c r="BY22" s="166">
        <v>0</v>
      </c>
      <c r="BZ22" s="166">
        <v>0</v>
      </c>
      <c r="CA22" s="166">
        <v>0</v>
      </c>
      <c r="CB22" s="166">
        <v>0</v>
      </c>
      <c r="CC22" s="163">
        <v>1</v>
      </c>
      <c r="CD22" s="167"/>
      <c r="CE22" s="164"/>
      <c r="CF22" s="164"/>
      <c r="CG22" s="164"/>
      <c r="CH22" s="164"/>
      <c r="CI22" s="164"/>
      <c r="CJ22" s="164"/>
      <c r="CK22" s="166"/>
      <c r="CL22" s="166"/>
      <c r="CM22" s="166"/>
      <c r="CN22" s="166"/>
      <c r="CO22" s="166"/>
      <c r="CP22" s="166"/>
      <c r="CQ22" s="167">
        <v>0</v>
      </c>
      <c r="CR22" s="164"/>
      <c r="CS22" s="164"/>
      <c r="CT22" s="164"/>
      <c r="CU22" s="164"/>
      <c r="CV22" s="164"/>
      <c r="CW22" s="164"/>
      <c r="CX22" s="166">
        <v>0</v>
      </c>
      <c r="CY22" s="166">
        <v>0</v>
      </c>
      <c r="CZ22" s="166">
        <v>0</v>
      </c>
      <c r="DA22" s="166">
        <v>0</v>
      </c>
      <c r="DB22" s="166">
        <v>0</v>
      </c>
      <c r="DC22" s="166">
        <v>0</v>
      </c>
      <c r="DE22" s="168">
        <v>0</v>
      </c>
      <c r="DG22" s="172">
        <v>0</v>
      </c>
      <c r="DI22" s="205">
        <f t="shared" si="0"/>
        <v>0</v>
      </c>
      <c r="DJ22" s="204"/>
      <c r="DK22" s="205">
        <f t="shared" si="1"/>
        <v>0</v>
      </c>
      <c r="DL22" s="205">
        <f t="shared" si="2"/>
        <v>0</v>
      </c>
      <c r="DM22" s="205">
        <f t="shared" si="3"/>
        <v>0</v>
      </c>
      <c r="DN22" s="205">
        <f t="shared" si="4"/>
        <v>0</v>
      </c>
      <c r="DO22" s="205">
        <f t="shared" si="5"/>
        <v>0</v>
      </c>
    </row>
    <row r="23" spans="2:119" hidden="1">
      <c r="B23" s="103" t="s">
        <v>223</v>
      </c>
      <c r="C23" s="162">
        <v>0</v>
      </c>
      <c r="D23" s="162">
        <v>0</v>
      </c>
      <c r="E23" s="162">
        <v>0</v>
      </c>
      <c r="F23" s="163">
        <v>9.4</v>
      </c>
      <c r="G23" s="164">
        <v>0</v>
      </c>
      <c r="H23" s="164">
        <v>0</v>
      </c>
      <c r="I23" s="164">
        <v>0</v>
      </c>
      <c r="J23" s="164">
        <v>0</v>
      </c>
      <c r="K23" s="164">
        <v>0</v>
      </c>
      <c r="L23" s="164">
        <v>0</v>
      </c>
      <c r="M23" s="164">
        <v>0</v>
      </c>
      <c r="N23" s="164">
        <v>0</v>
      </c>
      <c r="O23" s="164">
        <v>0</v>
      </c>
      <c r="P23" s="164">
        <v>0</v>
      </c>
      <c r="Q23" s="104">
        <v>0</v>
      </c>
      <c r="R23" s="164">
        <v>0</v>
      </c>
      <c r="S23" s="164">
        <v>0</v>
      </c>
      <c r="T23" s="164">
        <v>0</v>
      </c>
      <c r="U23" s="164">
        <v>0</v>
      </c>
      <c r="V23" s="164">
        <v>0</v>
      </c>
      <c r="W23" s="104">
        <v>0</v>
      </c>
      <c r="X23" s="104">
        <v>0</v>
      </c>
      <c r="Y23" s="164">
        <v>0</v>
      </c>
      <c r="Z23" s="164">
        <v>0</v>
      </c>
      <c r="AA23" s="164">
        <v>0</v>
      </c>
      <c r="AB23" s="164">
        <v>0</v>
      </c>
      <c r="AC23" s="164">
        <v>0</v>
      </c>
      <c r="AD23" s="164">
        <v>0</v>
      </c>
      <c r="AE23" s="164">
        <v>0</v>
      </c>
      <c r="AF23" s="164">
        <v>0</v>
      </c>
      <c r="AG23" s="164">
        <v>0</v>
      </c>
      <c r="AH23" s="164">
        <v>0</v>
      </c>
      <c r="AI23" s="164">
        <v>0</v>
      </c>
      <c r="AJ23" s="164">
        <v>0</v>
      </c>
      <c r="AK23" s="164">
        <v>0</v>
      </c>
      <c r="AL23" s="164">
        <v>0</v>
      </c>
      <c r="AM23" s="164">
        <v>0</v>
      </c>
      <c r="AN23" s="164">
        <v>0</v>
      </c>
      <c r="AP23" s="165">
        <v>0</v>
      </c>
      <c r="AQ23" s="164">
        <v>0</v>
      </c>
      <c r="AR23" s="164">
        <v>0</v>
      </c>
      <c r="AS23" s="164">
        <v>0</v>
      </c>
      <c r="AT23" s="164">
        <v>0</v>
      </c>
      <c r="AU23" s="164">
        <v>0</v>
      </c>
      <c r="AV23" s="164">
        <v>0</v>
      </c>
      <c r="AW23" s="166">
        <v>0</v>
      </c>
      <c r="AX23" s="166">
        <v>0</v>
      </c>
      <c r="AY23" s="166">
        <v>0</v>
      </c>
      <c r="AZ23" s="166">
        <v>0</v>
      </c>
      <c r="BA23" s="166">
        <v>0</v>
      </c>
      <c r="BB23" s="166">
        <v>0</v>
      </c>
      <c r="BC23" s="165">
        <v>0</v>
      </c>
      <c r="BD23" s="164">
        <v>0</v>
      </c>
      <c r="BE23" s="164">
        <v>0</v>
      </c>
      <c r="BF23" s="164">
        <v>0</v>
      </c>
      <c r="BG23" s="164">
        <v>0</v>
      </c>
      <c r="BH23" s="164">
        <v>0</v>
      </c>
      <c r="BI23" s="164">
        <v>0</v>
      </c>
      <c r="BJ23" s="166">
        <v>0</v>
      </c>
      <c r="BK23" s="166">
        <v>0</v>
      </c>
      <c r="BL23" s="166">
        <v>0</v>
      </c>
      <c r="BM23" s="166">
        <v>0</v>
      </c>
      <c r="BN23" s="166">
        <v>0</v>
      </c>
      <c r="BO23" s="166">
        <v>0</v>
      </c>
      <c r="BP23" s="165">
        <v>0</v>
      </c>
      <c r="BQ23" s="164">
        <v>0</v>
      </c>
      <c r="BR23" s="164">
        <v>0</v>
      </c>
      <c r="BS23" s="164">
        <v>0</v>
      </c>
      <c r="BT23" s="164">
        <v>0</v>
      </c>
      <c r="BU23" s="164">
        <v>0</v>
      </c>
      <c r="BV23" s="164">
        <v>0</v>
      </c>
      <c r="BW23" s="166">
        <v>0</v>
      </c>
      <c r="BX23" s="166">
        <v>0</v>
      </c>
      <c r="BY23" s="166">
        <v>0</v>
      </c>
      <c r="BZ23" s="166">
        <v>0</v>
      </c>
      <c r="CA23" s="166">
        <v>0</v>
      </c>
      <c r="CB23" s="166">
        <v>0</v>
      </c>
      <c r="CC23" s="163">
        <v>10.3</v>
      </c>
      <c r="CD23" s="167"/>
      <c r="CE23" s="164"/>
      <c r="CF23" s="164"/>
      <c r="CG23" s="164"/>
      <c r="CH23" s="164"/>
      <c r="CI23" s="164"/>
      <c r="CJ23" s="164"/>
      <c r="CK23" s="166"/>
      <c r="CL23" s="166"/>
      <c r="CM23" s="166"/>
      <c r="CN23" s="166"/>
      <c r="CO23" s="166"/>
      <c r="CP23" s="166"/>
      <c r="CQ23" s="167">
        <v>0</v>
      </c>
      <c r="CR23" s="164"/>
      <c r="CS23" s="164"/>
      <c r="CT23" s="164"/>
      <c r="CU23" s="164"/>
      <c r="CV23" s="164"/>
      <c r="CW23" s="164"/>
      <c r="CX23" s="166">
        <v>0</v>
      </c>
      <c r="CY23" s="166">
        <v>0</v>
      </c>
      <c r="CZ23" s="166">
        <v>0</v>
      </c>
      <c r="DA23" s="166">
        <v>0</v>
      </c>
      <c r="DB23" s="166">
        <v>0</v>
      </c>
      <c r="DC23" s="166">
        <v>0</v>
      </c>
      <c r="DE23" s="168">
        <v>0</v>
      </c>
      <c r="DG23" s="172">
        <v>0</v>
      </c>
      <c r="DI23" s="205">
        <f t="shared" si="0"/>
        <v>0</v>
      </c>
      <c r="DJ23" s="204"/>
      <c r="DK23" s="205">
        <f t="shared" si="1"/>
        <v>0</v>
      </c>
      <c r="DL23" s="205">
        <f t="shared" si="2"/>
        <v>0</v>
      </c>
      <c r="DM23" s="205">
        <f t="shared" si="3"/>
        <v>0</v>
      </c>
      <c r="DN23" s="205">
        <f t="shared" si="4"/>
        <v>0</v>
      </c>
      <c r="DO23" s="205">
        <f t="shared" si="5"/>
        <v>0</v>
      </c>
    </row>
    <row r="24" spans="2:119" hidden="1">
      <c r="B24" s="103" t="s">
        <v>478</v>
      </c>
      <c r="C24" s="162">
        <v>0</v>
      </c>
      <c r="D24" s="162">
        <v>1</v>
      </c>
      <c r="E24" s="162">
        <v>-1</v>
      </c>
      <c r="F24" s="163">
        <v>17.5</v>
      </c>
      <c r="G24" s="164">
        <v>0</v>
      </c>
      <c r="H24" s="164">
        <v>0</v>
      </c>
      <c r="I24" s="164">
        <v>0</v>
      </c>
      <c r="J24" s="164">
        <v>0</v>
      </c>
      <c r="K24" s="164">
        <v>0</v>
      </c>
      <c r="L24" s="164">
        <v>0</v>
      </c>
      <c r="M24" s="164">
        <v>0</v>
      </c>
      <c r="N24" s="164">
        <v>0</v>
      </c>
      <c r="O24" s="164">
        <v>0</v>
      </c>
      <c r="P24" s="164">
        <v>0</v>
      </c>
      <c r="Q24" s="104">
        <v>0</v>
      </c>
      <c r="R24" s="164">
        <v>0</v>
      </c>
      <c r="S24" s="164">
        <v>0</v>
      </c>
      <c r="T24" s="164">
        <v>0</v>
      </c>
      <c r="U24" s="164">
        <v>0</v>
      </c>
      <c r="V24" s="164">
        <v>0</v>
      </c>
      <c r="W24" s="104">
        <v>0</v>
      </c>
      <c r="X24" s="104">
        <v>0</v>
      </c>
      <c r="Y24" s="164">
        <v>0</v>
      </c>
      <c r="Z24" s="164">
        <v>0</v>
      </c>
      <c r="AA24" s="164">
        <v>0</v>
      </c>
      <c r="AB24" s="164">
        <v>0</v>
      </c>
      <c r="AC24" s="164">
        <v>0</v>
      </c>
      <c r="AD24" s="164">
        <v>0</v>
      </c>
      <c r="AE24" s="164">
        <v>0</v>
      </c>
      <c r="AF24" s="164">
        <v>0</v>
      </c>
      <c r="AG24" s="164">
        <v>0</v>
      </c>
      <c r="AH24" s="164">
        <v>0</v>
      </c>
      <c r="AI24" s="164">
        <v>0</v>
      </c>
      <c r="AJ24" s="164">
        <v>0</v>
      </c>
      <c r="AK24" s="164">
        <v>0</v>
      </c>
      <c r="AL24" s="164">
        <v>0</v>
      </c>
      <c r="AM24" s="164">
        <v>0</v>
      </c>
      <c r="AN24" s="164">
        <v>0</v>
      </c>
      <c r="AP24" s="165">
        <v>0</v>
      </c>
      <c r="AQ24" s="164">
        <v>0</v>
      </c>
      <c r="AR24" s="164">
        <v>0</v>
      </c>
      <c r="AS24" s="164">
        <v>0</v>
      </c>
      <c r="AT24" s="164">
        <v>0</v>
      </c>
      <c r="AU24" s="164">
        <v>0</v>
      </c>
      <c r="AV24" s="164">
        <v>0</v>
      </c>
      <c r="AW24" s="166">
        <v>0</v>
      </c>
      <c r="AX24" s="166">
        <v>0</v>
      </c>
      <c r="AY24" s="166">
        <v>0</v>
      </c>
      <c r="AZ24" s="166">
        <v>0</v>
      </c>
      <c r="BA24" s="166">
        <v>0</v>
      </c>
      <c r="BB24" s="166">
        <v>0</v>
      </c>
      <c r="BC24" s="165">
        <v>0</v>
      </c>
      <c r="BD24" s="164">
        <v>0</v>
      </c>
      <c r="BE24" s="164">
        <v>0</v>
      </c>
      <c r="BF24" s="164">
        <v>0</v>
      </c>
      <c r="BG24" s="164">
        <v>0</v>
      </c>
      <c r="BH24" s="164">
        <v>0</v>
      </c>
      <c r="BI24" s="164">
        <v>0</v>
      </c>
      <c r="BJ24" s="166">
        <v>0</v>
      </c>
      <c r="BK24" s="166">
        <v>0</v>
      </c>
      <c r="BL24" s="166">
        <v>0</v>
      </c>
      <c r="BM24" s="166">
        <v>0</v>
      </c>
      <c r="BN24" s="166">
        <v>0</v>
      </c>
      <c r="BO24" s="166">
        <v>0</v>
      </c>
      <c r="BP24" s="165">
        <v>0</v>
      </c>
      <c r="BQ24" s="164">
        <v>0</v>
      </c>
      <c r="BR24" s="164">
        <v>0</v>
      </c>
      <c r="BS24" s="164">
        <v>0</v>
      </c>
      <c r="BT24" s="164">
        <v>0</v>
      </c>
      <c r="BU24" s="164">
        <v>0</v>
      </c>
      <c r="BV24" s="164">
        <v>0</v>
      </c>
      <c r="BW24" s="166">
        <v>0</v>
      </c>
      <c r="BX24" s="166">
        <v>0</v>
      </c>
      <c r="BY24" s="166">
        <v>0</v>
      </c>
      <c r="BZ24" s="166">
        <v>0</v>
      </c>
      <c r="CA24" s="166">
        <v>0</v>
      </c>
      <c r="CB24" s="166">
        <v>0</v>
      </c>
      <c r="CC24" s="163">
        <v>1</v>
      </c>
      <c r="CD24" s="167"/>
      <c r="CE24" s="164"/>
      <c r="CF24" s="164"/>
      <c r="CG24" s="164"/>
      <c r="CH24" s="164"/>
      <c r="CI24" s="164"/>
      <c r="CJ24" s="164"/>
      <c r="CK24" s="166"/>
      <c r="CL24" s="166"/>
      <c r="CM24" s="166"/>
      <c r="CN24" s="166"/>
      <c r="CO24" s="166"/>
      <c r="CP24" s="166"/>
      <c r="CQ24" s="167">
        <v>0</v>
      </c>
      <c r="CR24" s="164"/>
      <c r="CS24" s="164"/>
      <c r="CT24" s="164"/>
      <c r="CU24" s="164"/>
      <c r="CV24" s="164"/>
      <c r="CW24" s="164"/>
      <c r="CX24" s="166">
        <v>0</v>
      </c>
      <c r="CY24" s="166">
        <v>0</v>
      </c>
      <c r="CZ24" s="166">
        <v>0</v>
      </c>
      <c r="DA24" s="166">
        <v>0</v>
      </c>
      <c r="DB24" s="166">
        <v>0</v>
      </c>
      <c r="DC24" s="166">
        <v>0</v>
      </c>
      <c r="DE24" s="168">
        <v>0</v>
      </c>
      <c r="DG24" s="172">
        <v>0</v>
      </c>
      <c r="DI24" s="205">
        <f t="shared" si="0"/>
        <v>0</v>
      </c>
      <c r="DJ24" s="204"/>
      <c r="DK24" s="205">
        <f t="shared" si="1"/>
        <v>0</v>
      </c>
      <c r="DL24" s="205">
        <f t="shared" si="2"/>
        <v>0</v>
      </c>
      <c r="DM24" s="205">
        <f t="shared" si="3"/>
        <v>0</v>
      </c>
      <c r="DN24" s="205">
        <f t="shared" si="4"/>
        <v>0</v>
      </c>
      <c r="DO24" s="205">
        <f t="shared" si="5"/>
        <v>0</v>
      </c>
    </row>
    <row r="25" spans="2:119">
      <c r="B25" s="103" t="s">
        <v>224</v>
      </c>
      <c r="C25" s="494">
        <v>0.23728000000000005</v>
      </c>
      <c r="D25" s="494">
        <v>0.55409200000000003</v>
      </c>
      <c r="E25" s="494">
        <v>-0.31681199999999998</v>
      </c>
      <c r="F25" s="490">
        <v>9.1</v>
      </c>
      <c r="G25" s="489">
        <v>146083</v>
      </c>
      <c r="H25" s="489">
        <v>1673</v>
      </c>
      <c r="I25" s="489">
        <v>2255</v>
      </c>
      <c r="J25" s="489">
        <v>-83526</v>
      </c>
      <c r="K25" s="489">
        <v>-33249</v>
      </c>
      <c r="L25" s="489">
        <v>-742</v>
      </c>
      <c r="M25" s="489">
        <v>-290</v>
      </c>
      <c r="N25" s="489">
        <v>2041</v>
      </c>
      <c r="O25" s="489">
        <v>-3830</v>
      </c>
      <c r="P25" s="489">
        <v>30415</v>
      </c>
      <c r="Q25" s="488">
        <v>-33249</v>
      </c>
      <c r="R25" s="489">
        <v>-798</v>
      </c>
      <c r="S25" s="489">
        <v>-9889</v>
      </c>
      <c r="T25" s="489">
        <v>-40009</v>
      </c>
      <c r="U25" s="489">
        <v>160</v>
      </c>
      <c r="V25" s="489">
        <v>-86703</v>
      </c>
      <c r="W25" s="488">
        <v>-14872</v>
      </c>
      <c r="X25" s="488">
        <v>-89988</v>
      </c>
      <c r="Y25" s="489">
        <v>35839</v>
      </c>
      <c r="Z25" s="489">
        <v>25923</v>
      </c>
      <c r="AA25" s="489">
        <v>30415</v>
      </c>
      <c r="AB25" s="489">
        <v>30415</v>
      </c>
      <c r="AC25" s="489">
        <v>660</v>
      </c>
      <c r="AD25" s="489">
        <v>5944</v>
      </c>
      <c r="AE25" s="489">
        <v>80099</v>
      </c>
      <c r="AF25" s="489">
        <v>0</v>
      </c>
      <c r="AG25" s="489">
        <v>0</v>
      </c>
      <c r="AH25" s="489">
        <v>0</v>
      </c>
      <c r="AI25" s="489">
        <v>-10687</v>
      </c>
      <c r="AJ25" s="489">
        <v>-10687</v>
      </c>
      <c r="AK25" s="489">
        <v>-10687</v>
      </c>
      <c r="AL25" s="489">
        <v>-10687</v>
      </c>
      <c r="AM25" s="489">
        <v>-10687</v>
      </c>
      <c r="AN25" s="489">
        <v>-33268</v>
      </c>
      <c r="AO25" s="487"/>
      <c r="AP25" s="492">
        <v>-82</v>
      </c>
      <c r="AQ25" s="489">
        <v>0</v>
      </c>
      <c r="AR25" s="489">
        <v>0</v>
      </c>
      <c r="AS25" s="489">
        <v>0</v>
      </c>
      <c r="AT25" s="489">
        <v>0</v>
      </c>
      <c r="AU25" s="489">
        <v>0</v>
      </c>
      <c r="AV25" s="489">
        <v>0</v>
      </c>
      <c r="AW25" s="491">
        <v>82</v>
      </c>
      <c r="AX25" s="491">
        <v>82</v>
      </c>
      <c r="AY25" s="491">
        <v>82</v>
      </c>
      <c r="AZ25" s="491">
        <v>82</v>
      </c>
      <c r="BA25" s="491">
        <v>82</v>
      </c>
      <c r="BB25" s="491">
        <v>250</v>
      </c>
      <c r="BC25" s="492">
        <v>-31</v>
      </c>
      <c r="BD25" s="489">
        <v>0</v>
      </c>
      <c r="BE25" s="489">
        <v>0</v>
      </c>
      <c r="BF25" s="489">
        <v>0</v>
      </c>
      <c r="BG25" s="489">
        <v>0</v>
      </c>
      <c r="BH25" s="489">
        <v>0</v>
      </c>
      <c r="BI25" s="489">
        <v>0</v>
      </c>
      <c r="BJ25" s="491">
        <v>31</v>
      </c>
      <c r="BK25" s="491">
        <v>31</v>
      </c>
      <c r="BL25" s="491">
        <v>31</v>
      </c>
      <c r="BM25" s="491">
        <v>31</v>
      </c>
      <c r="BN25" s="491">
        <v>31</v>
      </c>
      <c r="BO25" s="491">
        <v>104</v>
      </c>
      <c r="BP25" s="492">
        <v>-9889</v>
      </c>
      <c r="BQ25" s="489">
        <v>0</v>
      </c>
      <c r="BR25" s="489">
        <v>0</v>
      </c>
      <c r="BS25" s="489">
        <v>0</v>
      </c>
      <c r="BT25" s="489">
        <v>0</v>
      </c>
      <c r="BU25" s="489">
        <v>0</v>
      </c>
      <c r="BV25" s="489">
        <v>0</v>
      </c>
      <c r="BW25" s="491">
        <v>9889</v>
      </c>
      <c r="BX25" s="491">
        <v>9889</v>
      </c>
      <c r="BY25" s="491">
        <v>9889</v>
      </c>
      <c r="BZ25" s="491">
        <v>9889</v>
      </c>
      <c r="CA25" s="491">
        <v>9889</v>
      </c>
      <c r="CB25" s="491">
        <v>30654</v>
      </c>
      <c r="CC25" s="490">
        <v>10.3</v>
      </c>
      <c r="CD25" s="493"/>
      <c r="CE25" s="489"/>
      <c r="CF25" s="489"/>
      <c r="CG25" s="489"/>
      <c r="CH25" s="489"/>
      <c r="CI25" s="489"/>
      <c r="CJ25" s="489"/>
      <c r="CK25" s="491"/>
      <c r="CL25" s="491"/>
      <c r="CM25" s="491"/>
      <c r="CN25" s="491"/>
      <c r="CO25" s="491"/>
      <c r="CP25" s="491"/>
      <c r="CQ25" s="493">
        <v>-685</v>
      </c>
      <c r="CR25" s="489"/>
      <c r="CS25" s="489"/>
      <c r="CT25" s="489"/>
      <c r="CU25" s="489"/>
      <c r="CV25" s="489"/>
      <c r="CW25" s="489"/>
      <c r="CX25" s="491">
        <v>685</v>
      </c>
      <c r="CY25" s="491">
        <v>685</v>
      </c>
      <c r="CZ25" s="491">
        <v>685</v>
      </c>
      <c r="DA25" s="491">
        <v>685</v>
      </c>
      <c r="DB25" s="491">
        <v>685</v>
      </c>
      <c r="DC25" s="491">
        <v>2260</v>
      </c>
      <c r="DE25" s="168">
        <v>0</v>
      </c>
      <c r="DG25" s="172">
        <f>'LEA Post-65 (1)'!W25*'LEA Post-65 (2)'!E25</f>
        <v>8503.2340800000002</v>
      </c>
      <c r="DI25" s="205">
        <f>J25+N25-DG25</f>
        <v>-89988.234079999995</v>
      </c>
      <c r="DJ25" s="204"/>
      <c r="DK25" s="205">
        <f t="shared" si="1"/>
        <v>-115668</v>
      </c>
      <c r="DL25" s="205">
        <f>SUM(CR25:CW25)-SUM(CX25:DC25)</f>
        <v>-5685</v>
      </c>
      <c r="DM25" s="205">
        <f t="shared" si="3"/>
        <v>-259</v>
      </c>
      <c r="DN25" s="205">
        <f t="shared" si="4"/>
        <v>-660</v>
      </c>
      <c r="DO25" s="205">
        <f t="shared" si="5"/>
        <v>-80099</v>
      </c>
    </row>
    <row r="26" spans="2:119" hidden="1">
      <c r="B26" s="103" t="s">
        <v>225</v>
      </c>
      <c r="C26" s="162">
        <v>0</v>
      </c>
      <c r="D26" s="162">
        <v>0</v>
      </c>
      <c r="E26" s="162">
        <v>0</v>
      </c>
      <c r="F26" s="163">
        <v>8</v>
      </c>
      <c r="G26" s="164">
        <v>0</v>
      </c>
      <c r="H26" s="164">
        <v>0</v>
      </c>
      <c r="I26" s="164">
        <v>0</v>
      </c>
      <c r="J26" s="164">
        <v>0</v>
      </c>
      <c r="K26" s="164">
        <v>0</v>
      </c>
      <c r="L26" s="164">
        <v>0</v>
      </c>
      <c r="M26" s="164">
        <v>0</v>
      </c>
      <c r="N26" s="164">
        <v>0</v>
      </c>
      <c r="O26" s="164">
        <v>0</v>
      </c>
      <c r="P26" s="164">
        <v>0</v>
      </c>
      <c r="Q26" s="104">
        <v>0</v>
      </c>
      <c r="R26" s="164">
        <v>0</v>
      </c>
      <c r="S26" s="164">
        <v>0</v>
      </c>
      <c r="T26" s="164">
        <v>0</v>
      </c>
      <c r="U26" s="164">
        <v>0</v>
      </c>
      <c r="V26" s="164">
        <v>0</v>
      </c>
      <c r="W26" s="104">
        <v>0</v>
      </c>
      <c r="X26" s="104">
        <v>0</v>
      </c>
      <c r="Y26" s="164">
        <v>0</v>
      </c>
      <c r="Z26" s="164">
        <v>0</v>
      </c>
      <c r="AA26" s="164">
        <v>0</v>
      </c>
      <c r="AB26" s="164">
        <v>0</v>
      </c>
      <c r="AC26" s="164">
        <v>0</v>
      </c>
      <c r="AD26" s="164">
        <v>0</v>
      </c>
      <c r="AE26" s="164">
        <v>0</v>
      </c>
      <c r="AF26" s="164">
        <v>0</v>
      </c>
      <c r="AG26" s="164">
        <v>0</v>
      </c>
      <c r="AH26" s="164">
        <v>0</v>
      </c>
      <c r="AI26" s="164">
        <v>0</v>
      </c>
      <c r="AJ26" s="164">
        <v>0</v>
      </c>
      <c r="AK26" s="164">
        <v>0</v>
      </c>
      <c r="AL26" s="164">
        <v>0</v>
      </c>
      <c r="AM26" s="164">
        <v>0</v>
      </c>
      <c r="AN26" s="164">
        <v>0</v>
      </c>
      <c r="AP26" s="165">
        <v>0</v>
      </c>
      <c r="AQ26" s="164">
        <v>0</v>
      </c>
      <c r="AR26" s="164">
        <v>0</v>
      </c>
      <c r="AS26" s="164">
        <v>0</v>
      </c>
      <c r="AT26" s="164">
        <v>0</v>
      </c>
      <c r="AU26" s="164">
        <v>0</v>
      </c>
      <c r="AV26" s="164">
        <v>0</v>
      </c>
      <c r="AW26" s="166">
        <v>0</v>
      </c>
      <c r="AX26" s="166">
        <v>0</v>
      </c>
      <c r="AY26" s="166">
        <v>0</v>
      </c>
      <c r="AZ26" s="166">
        <v>0</v>
      </c>
      <c r="BA26" s="166">
        <v>0</v>
      </c>
      <c r="BB26" s="166">
        <v>0</v>
      </c>
      <c r="BC26" s="165">
        <v>0</v>
      </c>
      <c r="BD26" s="164">
        <v>0</v>
      </c>
      <c r="BE26" s="164">
        <v>0</v>
      </c>
      <c r="BF26" s="164">
        <v>0</v>
      </c>
      <c r="BG26" s="164">
        <v>0</v>
      </c>
      <c r="BH26" s="164">
        <v>0</v>
      </c>
      <c r="BI26" s="164">
        <v>0</v>
      </c>
      <c r="BJ26" s="166">
        <v>0</v>
      </c>
      <c r="BK26" s="166">
        <v>0</v>
      </c>
      <c r="BL26" s="166">
        <v>0</v>
      </c>
      <c r="BM26" s="166">
        <v>0</v>
      </c>
      <c r="BN26" s="166">
        <v>0</v>
      </c>
      <c r="BO26" s="166">
        <v>0</v>
      </c>
      <c r="BP26" s="165">
        <v>0</v>
      </c>
      <c r="BQ26" s="164">
        <v>0</v>
      </c>
      <c r="BR26" s="164">
        <v>0</v>
      </c>
      <c r="BS26" s="164">
        <v>0</v>
      </c>
      <c r="BT26" s="164">
        <v>0</v>
      </c>
      <c r="BU26" s="164">
        <v>0</v>
      </c>
      <c r="BV26" s="164">
        <v>0</v>
      </c>
      <c r="BW26" s="166">
        <v>0</v>
      </c>
      <c r="BX26" s="166">
        <v>0</v>
      </c>
      <c r="BY26" s="166">
        <v>0</v>
      </c>
      <c r="BZ26" s="166">
        <v>0</v>
      </c>
      <c r="CA26" s="166">
        <v>0</v>
      </c>
      <c r="CB26" s="166">
        <v>0</v>
      </c>
      <c r="CC26" s="163">
        <v>8.3000000000000007</v>
      </c>
      <c r="CD26" s="167"/>
      <c r="CE26" s="164"/>
      <c r="CF26" s="164"/>
      <c r="CG26" s="164"/>
      <c r="CH26" s="164"/>
      <c r="CI26" s="164"/>
      <c r="CJ26" s="164"/>
      <c r="CK26" s="166"/>
      <c r="CL26" s="166"/>
      <c r="CM26" s="166"/>
      <c r="CN26" s="166"/>
      <c r="CO26" s="166"/>
      <c r="CP26" s="166"/>
      <c r="CQ26" s="167">
        <v>0</v>
      </c>
      <c r="CR26" s="164"/>
      <c r="CS26" s="164"/>
      <c r="CT26" s="164"/>
      <c r="CU26" s="164"/>
      <c r="CV26" s="164"/>
      <c r="CW26" s="164"/>
      <c r="CX26" s="166">
        <v>0</v>
      </c>
      <c r="CY26" s="166">
        <v>0</v>
      </c>
      <c r="CZ26" s="166">
        <v>0</v>
      </c>
      <c r="DA26" s="166">
        <v>0</v>
      </c>
      <c r="DB26" s="166">
        <v>0</v>
      </c>
      <c r="DC26" s="166">
        <v>0</v>
      </c>
      <c r="DE26" s="168">
        <v>0</v>
      </c>
      <c r="DG26" s="172">
        <v>0</v>
      </c>
      <c r="DI26" s="205">
        <f t="shared" si="0"/>
        <v>0</v>
      </c>
      <c r="DJ26" s="204"/>
      <c r="DK26" s="205">
        <f t="shared" si="1"/>
        <v>0</v>
      </c>
      <c r="DL26" s="205">
        <f t="shared" si="2"/>
        <v>0</v>
      </c>
      <c r="DM26" s="205">
        <f t="shared" si="3"/>
        <v>0</v>
      </c>
      <c r="DN26" s="205">
        <f t="shared" si="4"/>
        <v>0</v>
      </c>
      <c r="DO26" s="205">
        <f t="shared" si="5"/>
        <v>0</v>
      </c>
    </row>
    <row r="27" spans="2:119" hidden="1">
      <c r="B27" s="103" t="s">
        <v>226</v>
      </c>
      <c r="C27" s="162">
        <v>0</v>
      </c>
      <c r="D27" s="162">
        <v>0</v>
      </c>
      <c r="E27" s="162">
        <v>0</v>
      </c>
      <c r="F27" s="163">
        <v>8.1999999999999993</v>
      </c>
      <c r="G27" s="164">
        <v>0</v>
      </c>
      <c r="H27" s="164">
        <v>0</v>
      </c>
      <c r="I27" s="164">
        <v>0</v>
      </c>
      <c r="J27" s="164">
        <v>0</v>
      </c>
      <c r="K27" s="164">
        <v>0</v>
      </c>
      <c r="L27" s="164">
        <v>0</v>
      </c>
      <c r="M27" s="164">
        <v>0</v>
      </c>
      <c r="N27" s="164">
        <v>0</v>
      </c>
      <c r="O27" s="164">
        <v>0</v>
      </c>
      <c r="P27" s="164">
        <v>0</v>
      </c>
      <c r="Q27" s="104">
        <v>0</v>
      </c>
      <c r="R27" s="164">
        <v>0</v>
      </c>
      <c r="S27" s="164">
        <v>0</v>
      </c>
      <c r="T27" s="164">
        <v>0</v>
      </c>
      <c r="U27" s="164">
        <v>0</v>
      </c>
      <c r="V27" s="164">
        <v>0</v>
      </c>
      <c r="W27" s="104">
        <v>0</v>
      </c>
      <c r="X27" s="104">
        <v>0</v>
      </c>
      <c r="Y27" s="164">
        <v>0</v>
      </c>
      <c r="Z27" s="164">
        <v>0</v>
      </c>
      <c r="AA27" s="164">
        <v>0</v>
      </c>
      <c r="AB27" s="164">
        <v>0</v>
      </c>
      <c r="AC27" s="164">
        <v>0</v>
      </c>
      <c r="AD27" s="164">
        <v>0</v>
      </c>
      <c r="AE27" s="164">
        <v>0</v>
      </c>
      <c r="AF27" s="164">
        <v>0</v>
      </c>
      <c r="AG27" s="164">
        <v>0</v>
      </c>
      <c r="AH27" s="164">
        <v>0</v>
      </c>
      <c r="AI27" s="164">
        <v>0</v>
      </c>
      <c r="AJ27" s="164">
        <v>0</v>
      </c>
      <c r="AK27" s="164">
        <v>0</v>
      </c>
      <c r="AL27" s="164">
        <v>0</v>
      </c>
      <c r="AM27" s="164">
        <v>0</v>
      </c>
      <c r="AN27" s="164">
        <v>0</v>
      </c>
      <c r="AP27" s="165">
        <v>0</v>
      </c>
      <c r="AQ27" s="164">
        <v>0</v>
      </c>
      <c r="AR27" s="164">
        <v>0</v>
      </c>
      <c r="AS27" s="164">
        <v>0</v>
      </c>
      <c r="AT27" s="164">
        <v>0</v>
      </c>
      <c r="AU27" s="164">
        <v>0</v>
      </c>
      <c r="AV27" s="164">
        <v>0</v>
      </c>
      <c r="AW27" s="166">
        <v>0</v>
      </c>
      <c r="AX27" s="166">
        <v>0</v>
      </c>
      <c r="AY27" s="166">
        <v>0</v>
      </c>
      <c r="AZ27" s="166">
        <v>0</v>
      </c>
      <c r="BA27" s="166">
        <v>0</v>
      </c>
      <c r="BB27" s="166">
        <v>0</v>
      </c>
      <c r="BC27" s="165">
        <v>0</v>
      </c>
      <c r="BD27" s="164">
        <v>0</v>
      </c>
      <c r="BE27" s="164">
        <v>0</v>
      </c>
      <c r="BF27" s="164">
        <v>0</v>
      </c>
      <c r="BG27" s="164">
        <v>0</v>
      </c>
      <c r="BH27" s="164">
        <v>0</v>
      </c>
      <c r="BI27" s="164">
        <v>0</v>
      </c>
      <c r="BJ27" s="166">
        <v>0</v>
      </c>
      <c r="BK27" s="166">
        <v>0</v>
      </c>
      <c r="BL27" s="166">
        <v>0</v>
      </c>
      <c r="BM27" s="166">
        <v>0</v>
      </c>
      <c r="BN27" s="166">
        <v>0</v>
      </c>
      <c r="BO27" s="166">
        <v>0</v>
      </c>
      <c r="BP27" s="165">
        <v>0</v>
      </c>
      <c r="BQ27" s="164">
        <v>0</v>
      </c>
      <c r="BR27" s="164">
        <v>0</v>
      </c>
      <c r="BS27" s="164">
        <v>0</v>
      </c>
      <c r="BT27" s="164">
        <v>0</v>
      </c>
      <c r="BU27" s="164">
        <v>0</v>
      </c>
      <c r="BV27" s="164">
        <v>0</v>
      </c>
      <c r="BW27" s="166">
        <v>0</v>
      </c>
      <c r="BX27" s="166">
        <v>0</v>
      </c>
      <c r="BY27" s="166">
        <v>0</v>
      </c>
      <c r="BZ27" s="166">
        <v>0</v>
      </c>
      <c r="CA27" s="166">
        <v>0</v>
      </c>
      <c r="CB27" s="166">
        <v>0</v>
      </c>
      <c r="CC27" s="163">
        <v>8.6999999999999993</v>
      </c>
      <c r="CD27" s="167"/>
      <c r="CE27" s="164"/>
      <c r="CF27" s="164"/>
      <c r="CG27" s="164"/>
      <c r="CH27" s="164"/>
      <c r="CI27" s="164"/>
      <c r="CJ27" s="164"/>
      <c r="CK27" s="166"/>
      <c r="CL27" s="166"/>
      <c r="CM27" s="166"/>
      <c r="CN27" s="166"/>
      <c r="CO27" s="166"/>
      <c r="CP27" s="166"/>
      <c r="CQ27" s="167">
        <v>0</v>
      </c>
      <c r="CR27" s="164"/>
      <c r="CS27" s="164"/>
      <c r="CT27" s="164"/>
      <c r="CU27" s="164"/>
      <c r="CV27" s="164"/>
      <c r="CW27" s="164"/>
      <c r="CX27" s="166">
        <v>0</v>
      </c>
      <c r="CY27" s="166">
        <v>0</v>
      </c>
      <c r="CZ27" s="166">
        <v>0</v>
      </c>
      <c r="DA27" s="166">
        <v>0</v>
      </c>
      <c r="DB27" s="166">
        <v>0</v>
      </c>
      <c r="DC27" s="166">
        <v>0</v>
      </c>
      <c r="DE27" s="168">
        <v>0</v>
      </c>
      <c r="DG27" s="172">
        <v>0</v>
      </c>
      <c r="DI27" s="205">
        <f t="shared" si="0"/>
        <v>0</v>
      </c>
      <c r="DJ27" s="204"/>
      <c r="DK27" s="205">
        <f t="shared" si="1"/>
        <v>0</v>
      </c>
      <c r="DL27" s="205">
        <f t="shared" si="2"/>
        <v>0</v>
      </c>
      <c r="DM27" s="205">
        <f t="shared" si="3"/>
        <v>0</v>
      </c>
      <c r="DN27" s="205">
        <f t="shared" si="4"/>
        <v>0</v>
      </c>
      <c r="DO27" s="205">
        <f t="shared" si="5"/>
        <v>0</v>
      </c>
    </row>
    <row r="28" spans="2:119" hidden="1">
      <c r="B28" s="103" t="s">
        <v>381</v>
      </c>
      <c r="C28" s="162">
        <v>0</v>
      </c>
      <c r="D28" s="162">
        <v>0</v>
      </c>
      <c r="E28" s="162">
        <v>0</v>
      </c>
      <c r="F28" s="163">
        <v>9.6</v>
      </c>
      <c r="G28" s="164">
        <v>0</v>
      </c>
      <c r="H28" s="164">
        <v>0</v>
      </c>
      <c r="I28" s="164">
        <v>0</v>
      </c>
      <c r="J28" s="164">
        <v>0</v>
      </c>
      <c r="K28" s="164">
        <v>0</v>
      </c>
      <c r="L28" s="164">
        <v>0</v>
      </c>
      <c r="M28" s="164">
        <v>0</v>
      </c>
      <c r="N28" s="164">
        <v>0</v>
      </c>
      <c r="O28" s="164">
        <v>0</v>
      </c>
      <c r="P28" s="164">
        <v>0</v>
      </c>
      <c r="Q28" s="104">
        <v>0</v>
      </c>
      <c r="R28" s="164">
        <v>0</v>
      </c>
      <c r="S28" s="164">
        <v>0</v>
      </c>
      <c r="T28" s="164">
        <v>0</v>
      </c>
      <c r="U28" s="164">
        <v>0</v>
      </c>
      <c r="V28" s="164">
        <v>0</v>
      </c>
      <c r="W28" s="104">
        <v>0</v>
      </c>
      <c r="X28" s="104">
        <v>0</v>
      </c>
      <c r="Y28" s="164">
        <v>0</v>
      </c>
      <c r="Z28" s="164">
        <v>0</v>
      </c>
      <c r="AA28" s="164">
        <v>0</v>
      </c>
      <c r="AB28" s="164">
        <v>0</v>
      </c>
      <c r="AC28" s="164">
        <v>0</v>
      </c>
      <c r="AD28" s="164">
        <v>0</v>
      </c>
      <c r="AE28" s="164">
        <v>0</v>
      </c>
      <c r="AF28" s="164">
        <v>0</v>
      </c>
      <c r="AG28" s="164">
        <v>0</v>
      </c>
      <c r="AH28" s="164">
        <v>0</v>
      </c>
      <c r="AI28" s="164">
        <v>0</v>
      </c>
      <c r="AJ28" s="164">
        <v>0</v>
      </c>
      <c r="AK28" s="164">
        <v>0</v>
      </c>
      <c r="AL28" s="164">
        <v>0</v>
      </c>
      <c r="AM28" s="164">
        <v>0</v>
      </c>
      <c r="AN28" s="164">
        <v>0</v>
      </c>
      <c r="AP28" s="165">
        <v>0</v>
      </c>
      <c r="AQ28" s="164">
        <v>0</v>
      </c>
      <c r="AR28" s="164">
        <v>0</v>
      </c>
      <c r="AS28" s="164">
        <v>0</v>
      </c>
      <c r="AT28" s="164">
        <v>0</v>
      </c>
      <c r="AU28" s="164">
        <v>0</v>
      </c>
      <c r="AV28" s="164">
        <v>0</v>
      </c>
      <c r="AW28" s="166">
        <v>0</v>
      </c>
      <c r="AX28" s="166">
        <v>0</v>
      </c>
      <c r="AY28" s="166">
        <v>0</v>
      </c>
      <c r="AZ28" s="166">
        <v>0</v>
      </c>
      <c r="BA28" s="166">
        <v>0</v>
      </c>
      <c r="BB28" s="166">
        <v>0</v>
      </c>
      <c r="BC28" s="165">
        <v>0</v>
      </c>
      <c r="BD28" s="164">
        <v>0</v>
      </c>
      <c r="BE28" s="164">
        <v>0</v>
      </c>
      <c r="BF28" s="164">
        <v>0</v>
      </c>
      <c r="BG28" s="164">
        <v>0</v>
      </c>
      <c r="BH28" s="164">
        <v>0</v>
      </c>
      <c r="BI28" s="164">
        <v>0</v>
      </c>
      <c r="BJ28" s="166">
        <v>0</v>
      </c>
      <c r="BK28" s="166">
        <v>0</v>
      </c>
      <c r="BL28" s="166">
        <v>0</v>
      </c>
      <c r="BM28" s="166">
        <v>0</v>
      </c>
      <c r="BN28" s="166">
        <v>0</v>
      </c>
      <c r="BO28" s="166">
        <v>0</v>
      </c>
      <c r="BP28" s="165">
        <v>0</v>
      </c>
      <c r="BQ28" s="164">
        <v>0</v>
      </c>
      <c r="BR28" s="164">
        <v>0</v>
      </c>
      <c r="BS28" s="164">
        <v>0</v>
      </c>
      <c r="BT28" s="164">
        <v>0</v>
      </c>
      <c r="BU28" s="164">
        <v>0</v>
      </c>
      <c r="BV28" s="164">
        <v>0</v>
      </c>
      <c r="BW28" s="166">
        <v>0</v>
      </c>
      <c r="BX28" s="166">
        <v>0</v>
      </c>
      <c r="BY28" s="166">
        <v>0</v>
      </c>
      <c r="BZ28" s="166">
        <v>0</v>
      </c>
      <c r="CA28" s="166">
        <v>0</v>
      </c>
      <c r="CB28" s="166">
        <v>0</v>
      </c>
      <c r="CC28" s="163">
        <v>11.2</v>
      </c>
      <c r="CD28" s="167"/>
      <c r="CE28" s="164"/>
      <c r="CF28" s="164"/>
      <c r="CG28" s="164"/>
      <c r="CH28" s="164"/>
      <c r="CI28" s="164"/>
      <c r="CJ28" s="164"/>
      <c r="CK28" s="166"/>
      <c r="CL28" s="166"/>
      <c r="CM28" s="166"/>
      <c r="CN28" s="166"/>
      <c r="CO28" s="166"/>
      <c r="CP28" s="166"/>
      <c r="CQ28" s="167">
        <v>0</v>
      </c>
      <c r="CR28" s="164"/>
      <c r="CS28" s="164"/>
      <c r="CT28" s="164"/>
      <c r="CU28" s="164"/>
      <c r="CV28" s="164"/>
      <c r="CW28" s="164"/>
      <c r="CX28" s="166">
        <v>0</v>
      </c>
      <c r="CY28" s="166">
        <v>0</v>
      </c>
      <c r="CZ28" s="166">
        <v>0</v>
      </c>
      <c r="DA28" s="166">
        <v>0</v>
      </c>
      <c r="DB28" s="166">
        <v>0</v>
      </c>
      <c r="DC28" s="166">
        <v>0</v>
      </c>
      <c r="DE28" s="168">
        <v>0</v>
      </c>
      <c r="DG28" s="172">
        <v>0</v>
      </c>
      <c r="DI28" s="205">
        <f t="shared" si="0"/>
        <v>0</v>
      </c>
      <c r="DJ28" s="204"/>
      <c r="DK28" s="205">
        <f t="shared" si="1"/>
        <v>0</v>
      </c>
      <c r="DL28" s="205">
        <f t="shared" si="2"/>
        <v>0</v>
      </c>
      <c r="DM28" s="205">
        <f t="shared" si="3"/>
        <v>0</v>
      </c>
      <c r="DN28" s="205">
        <f t="shared" si="4"/>
        <v>0</v>
      </c>
      <c r="DO28" s="205">
        <f t="shared" si="5"/>
        <v>0</v>
      </c>
    </row>
    <row r="29" spans="2:119" hidden="1">
      <c r="B29" s="103" t="s">
        <v>479</v>
      </c>
      <c r="C29" s="162">
        <v>0</v>
      </c>
      <c r="D29" s="162">
        <v>1</v>
      </c>
      <c r="E29" s="162">
        <v>-1</v>
      </c>
      <c r="F29" s="163">
        <v>7.3</v>
      </c>
      <c r="G29" s="164">
        <v>0</v>
      </c>
      <c r="H29" s="164">
        <v>0</v>
      </c>
      <c r="I29" s="164">
        <v>0</v>
      </c>
      <c r="J29" s="164">
        <v>0</v>
      </c>
      <c r="K29" s="164">
        <v>0</v>
      </c>
      <c r="L29" s="164">
        <v>0</v>
      </c>
      <c r="M29" s="164">
        <v>0</v>
      </c>
      <c r="N29" s="164">
        <v>0</v>
      </c>
      <c r="O29" s="164">
        <v>0</v>
      </c>
      <c r="P29" s="164">
        <v>0</v>
      </c>
      <c r="Q29" s="104">
        <v>0</v>
      </c>
      <c r="R29" s="164">
        <v>0</v>
      </c>
      <c r="S29" s="164">
        <v>0</v>
      </c>
      <c r="T29" s="164">
        <v>0</v>
      </c>
      <c r="U29" s="164">
        <v>0</v>
      </c>
      <c r="V29" s="164">
        <v>0</v>
      </c>
      <c r="W29" s="104">
        <v>0</v>
      </c>
      <c r="X29" s="104">
        <v>0</v>
      </c>
      <c r="Y29" s="164">
        <v>0</v>
      </c>
      <c r="Z29" s="164">
        <v>0</v>
      </c>
      <c r="AA29" s="164">
        <v>0</v>
      </c>
      <c r="AB29" s="164">
        <v>0</v>
      </c>
      <c r="AC29" s="164">
        <v>0</v>
      </c>
      <c r="AD29" s="164">
        <v>0</v>
      </c>
      <c r="AE29" s="164">
        <v>0</v>
      </c>
      <c r="AF29" s="164">
        <v>0</v>
      </c>
      <c r="AG29" s="164">
        <v>0</v>
      </c>
      <c r="AH29" s="164">
        <v>0</v>
      </c>
      <c r="AI29" s="164">
        <v>0</v>
      </c>
      <c r="AJ29" s="164">
        <v>0</v>
      </c>
      <c r="AK29" s="164">
        <v>0</v>
      </c>
      <c r="AL29" s="164">
        <v>0</v>
      </c>
      <c r="AM29" s="164">
        <v>0</v>
      </c>
      <c r="AN29" s="164">
        <v>0</v>
      </c>
      <c r="AP29" s="165">
        <v>0</v>
      </c>
      <c r="AQ29" s="164">
        <v>0</v>
      </c>
      <c r="AR29" s="164">
        <v>0</v>
      </c>
      <c r="AS29" s="164">
        <v>0</v>
      </c>
      <c r="AT29" s="164">
        <v>0</v>
      </c>
      <c r="AU29" s="164">
        <v>0</v>
      </c>
      <c r="AV29" s="164">
        <v>0</v>
      </c>
      <c r="AW29" s="166">
        <v>0</v>
      </c>
      <c r="AX29" s="166">
        <v>0</v>
      </c>
      <c r="AY29" s="166">
        <v>0</v>
      </c>
      <c r="AZ29" s="166">
        <v>0</v>
      </c>
      <c r="BA29" s="166">
        <v>0</v>
      </c>
      <c r="BB29" s="166">
        <v>0</v>
      </c>
      <c r="BC29" s="165">
        <v>0</v>
      </c>
      <c r="BD29" s="164">
        <v>0</v>
      </c>
      <c r="BE29" s="164">
        <v>0</v>
      </c>
      <c r="BF29" s="164">
        <v>0</v>
      </c>
      <c r="BG29" s="164">
        <v>0</v>
      </c>
      <c r="BH29" s="164">
        <v>0</v>
      </c>
      <c r="BI29" s="164">
        <v>0</v>
      </c>
      <c r="BJ29" s="166">
        <v>0</v>
      </c>
      <c r="BK29" s="166">
        <v>0</v>
      </c>
      <c r="BL29" s="166">
        <v>0</v>
      </c>
      <c r="BM29" s="166">
        <v>0</v>
      </c>
      <c r="BN29" s="166">
        <v>0</v>
      </c>
      <c r="BO29" s="166">
        <v>0</v>
      </c>
      <c r="BP29" s="165">
        <v>0</v>
      </c>
      <c r="BQ29" s="164">
        <v>0</v>
      </c>
      <c r="BR29" s="164">
        <v>0</v>
      </c>
      <c r="BS29" s="164">
        <v>0</v>
      </c>
      <c r="BT29" s="164">
        <v>0</v>
      </c>
      <c r="BU29" s="164">
        <v>0</v>
      </c>
      <c r="BV29" s="164">
        <v>0</v>
      </c>
      <c r="BW29" s="166">
        <v>0</v>
      </c>
      <c r="BX29" s="166">
        <v>0</v>
      </c>
      <c r="BY29" s="166">
        <v>0</v>
      </c>
      <c r="BZ29" s="166">
        <v>0</v>
      </c>
      <c r="CA29" s="166">
        <v>0</v>
      </c>
      <c r="CB29" s="166">
        <v>0</v>
      </c>
      <c r="CC29" s="163">
        <v>1</v>
      </c>
      <c r="CD29" s="167"/>
      <c r="CE29" s="164"/>
      <c r="CF29" s="164"/>
      <c r="CG29" s="164"/>
      <c r="CH29" s="164"/>
      <c r="CI29" s="164"/>
      <c r="CJ29" s="164"/>
      <c r="CK29" s="166"/>
      <c r="CL29" s="166"/>
      <c r="CM29" s="166"/>
      <c r="CN29" s="166"/>
      <c r="CO29" s="166"/>
      <c r="CP29" s="166"/>
      <c r="CQ29" s="167">
        <v>0</v>
      </c>
      <c r="CR29" s="164"/>
      <c r="CS29" s="164"/>
      <c r="CT29" s="164"/>
      <c r="CU29" s="164"/>
      <c r="CV29" s="164"/>
      <c r="CW29" s="164"/>
      <c r="CX29" s="166">
        <v>0</v>
      </c>
      <c r="CY29" s="166">
        <v>0</v>
      </c>
      <c r="CZ29" s="166">
        <v>0</v>
      </c>
      <c r="DA29" s="166">
        <v>0</v>
      </c>
      <c r="DB29" s="166">
        <v>0</v>
      </c>
      <c r="DC29" s="166">
        <v>0</v>
      </c>
      <c r="DE29" s="168">
        <v>0</v>
      </c>
      <c r="DG29" s="172">
        <v>0</v>
      </c>
      <c r="DI29" s="205">
        <f t="shared" si="0"/>
        <v>0</v>
      </c>
      <c r="DJ29" s="204"/>
      <c r="DK29" s="205">
        <f t="shared" si="1"/>
        <v>0</v>
      </c>
      <c r="DL29" s="205">
        <f t="shared" si="2"/>
        <v>0</v>
      </c>
      <c r="DM29" s="205">
        <f t="shared" si="3"/>
        <v>0</v>
      </c>
      <c r="DN29" s="205">
        <f t="shared" si="4"/>
        <v>0</v>
      </c>
      <c r="DO29" s="205">
        <f t="shared" si="5"/>
        <v>0</v>
      </c>
    </row>
    <row r="30" spans="2:119" hidden="1">
      <c r="B30" s="103" t="s">
        <v>227</v>
      </c>
      <c r="C30" s="162">
        <v>0</v>
      </c>
      <c r="D30" s="162">
        <v>0</v>
      </c>
      <c r="E30" s="162">
        <v>0</v>
      </c>
      <c r="F30" s="163">
        <v>8.1</v>
      </c>
      <c r="G30" s="164">
        <v>0</v>
      </c>
      <c r="H30" s="164">
        <v>0</v>
      </c>
      <c r="I30" s="164">
        <v>0</v>
      </c>
      <c r="J30" s="164">
        <v>0</v>
      </c>
      <c r="K30" s="164">
        <v>0</v>
      </c>
      <c r="L30" s="164">
        <v>0</v>
      </c>
      <c r="M30" s="164">
        <v>0</v>
      </c>
      <c r="N30" s="164">
        <v>0</v>
      </c>
      <c r="O30" s="164">
        <v>0</v>
      </c>
      <c r="P30" s="164">
        <v>0</v>
      </c>
      <c r="Q30" s="104">
        <v>0</v>
      </c>
      <c r="R30" s="164">
        <v>0</v>
      </c>
      <c r="S30" s="164">
        <v>0</v>
      </c>
      <c r="T30" s="164">
        <v>0</v>
      </c>
      <c r="U30" s="164">
        <v>0</v>
      </c>
      <c r="V30" s="164">
        <v>0</v>
      </c>
      <c r="W30" s="104">
        <v>0</v>
      </c>
      <c r="X30" s="104">
        <v>0</v>
      </c>
      <c r="Y30" s="164">
        <v>0</v>
      </c>
      <c r="Z30" s="164">
        <v>0</v>
      </c>
      <c r="AA30" s="164">
        <v>0</v>
      </c>
      <c r="AB30" s="164">
        <v>0</v>
      </c>
      <c r="AC30" s="164">
        <v>0</v>
      </c>
      <c r="AD30" s="164">
        <v>0</v>
      </c>
      <c r="AE30" s="164">
        <v>0</v>
      </c>
      <c r="AF30" s="164">
        <v>0</v>
      </c>
      <c r="AG30" s="164">
        <v>0</v>
      </c>
      <c r="AH30" s="164">
        <v>0</v>
      </c>
      <c r="AI30" s="164">
        <v>0</v>
      </c>
      <c r="AJ30" s="164">
        <v>0</v>
      </c>
      <c r="AK30" s="164">
        <v>0</v>
      </c>
      <c r="AL30" s="164">
        <v>0</v>
      </c>
      <c r="AM30" s="164">
        <v>0</v>
      </c>
      <c r="AN30" s="164">
        <v>0</v>
      </c>
      <c r="AP30" s="165">
        <v>0</v>
      </c>
      <c r="AQ30" s="164">
        <v>0</v>
      </c>
      <c r="AR30" s="164">
        <v>0</v>
      </c>
      <c r="AS30" s="164">
        <v>0</v>
      </c>
      <c r="AT30" s="164">
        <v>0</v>
      </c>
      <c r="AU30" s="164">
        <v>0</v>
      </c>
      <c r="AV30" s="164">
        <v>0</v>
      </c>
      <c r="AW30" s="166">
        <v>0</v>
      </c>
      <c r="AX30" s="166">
        <v>0</v>
      </c>
      <c r="AY30" s="166">
        <v>0</v>
      </c>
      <c r="AZ30" s="166">
        <v>0</v>
      </c>
      <c r="BA30" s="166">
        <v>0</v>
      </c>
      <c r="BB30" s="166">
        <v>0</v>
      </c>
      <c r="BC30" s="165">
        <v>0</v>
      </c>
      <c r="BD30" s="164">
        <v>0</v>
      </c>
      <c r="BE30" s="164">
        <v>0</v>
      </c>
      <c r="BF30" s="164">
        <v>0</v>
      </c>
      <c r="BG30" s="164">
        <v>0</v>
      </c>
      <c r="BH30" s="164">
        <v>0</v>
      </c>
      <c r="BI30" s="164">
        <v>0</v>
      </c>
      <c r="BJ30" s="166">
        <v>0</v>
      </c>
      <c r="BK30" s="166">
        <v>0</v>
      </c>
      <c r="BL30" s="166">
        <v>0</v>
      </c>
      <c r="BM30" s="166">
        <v>0</v>
      </c>
      <c r="BN30" s="166">
        <v>0</v>
      </c>
      <c r="BO30" s="166">
        <v>0</v>
      </c>
      <c r="BP30" s="165">
        <v>0</v>
      </c>
      <c r="BQ30" s="164">
        <v>0</v>
      </c>
      <c r="BR30" s="164">
        <v>0</v>
      </c>
      <c r="BS30" s="164">
        <v>0</v>
      </c>
      <c r="BT30" s="164">
        <v>0</v>
      </c>
      <c r="BU30" s="164">
        <v>0</v>
      </c>
      <c r="BV30" s="164">
        <v>0</v>
      </c>
      <c r="BW30" s="166">
        <v>0</v>
      </c>
      <c r="BX30" s="166">
        <v>0</v>
      </c>
      <c r="BY30" s="166">
        <v>0</v>
      </c>
      <c r="BZ30" s="166">
        <v>0</v>
      </c>
      <c r="CA30" s="166">
        <v>0</v>
      </c>
      <c r="CB30" s="166">
        <v>0</v>
      </c>
      <c r="CC30" s="163">
        <v>8.6</v>
      </c>
      <c r="CD30" s="167"/>
      <c r="CE30" s="164"/>
      <c r="CF30" s="164"/>
      <c r="CG30" s="164"/>
      <c r="CH30" s="164"/>
      <c r="CI30" s="164"/>
      <c r="CJ30" s="164"/>
      <c r="CK30" s="166"/>
      <c r="CL30" s="166"/>
      <c r="CM30" s="166"/>
      <c r="CN30" s="166"/>
      <c r="CO30" s="166"/>
      <c r="CP30" s="166"/>
      <c r="CQ30" s="167">
        <v>0</v>
      </c>
      <c r="CR30" s="164"/>
      <c r="CS30" s="164"/>
      <c r="CT30" s="164"/>
      <c r="CU30" s="164"/>
      <c r="CV30" s="164"/>
      <c r="CW30" s="164"/>
      <c r="CX30" s="166">
        <v>0</v>
      </c>
      <c r="CY30" s="166">
        <v>0</v>
      </c>
      <c r="CZ30" s="166">
        <v>0</v>
      </c>
      <c r="DA30" s="166">
        <v>0</v>
      </c>
      <c r="DB30" s="166">
        <v>0</v>
      </c>
      <c r="DC30" s="166">
        <v>0</v>
      </c>
      <c r="DE30" s="168">
        <v>0</v>
      </c>
      <c r="DG30" s="172">
        <v>0</v>
      </c>
      <c r="DI30" s="205">
        <f t="shared" si="0"/>
        <v>0</v>
      </c>
      <c r="DJ30" s="204"/>
      <c r="DK30" s="205">
        <f t="shared" si="1"/>
        <v>0</v>
      </c>
      <c r="DL30" s="205">
        <f t="shared" si="2"/>
        <v>0</v>
      </c>
      <c r="DM30" s="205">
        <f t="shared" si="3"/>
        <v>0</v>
      </c>
      <c r="DN30" s="205">
        <f t="shared" si="4"/>
        <v>0</v>
      </c>
      <c r="DO30" s="205">
        <f t="shared" si="5"/>
        <v>0</v>
      </c>
    </row>
    <row r="31" spans="2:119" hidden="1">
      <c r="B31" s="103" t="s">
        <v>228</v>
      </c>
      <c r="C31" s="162">
        <v>0</v>
      </c>
      <c r="D31" s="162">
        <v>0</v>
      </c>
      <c r="E31" s="162">
        <v>0</v>
      </c>
      <c r="F31" s="163">
        <v>8.5</v>
      </c>
      <c r="G31" s="164">
        <v>0</v>
      </c>
      <c r="H31" s="164">
        <v>0</v>
      </c>
      <c r="I31" s="164">
        <v>0</v>
      </c>
      <c r="J31" s="164">
        <v>0</v>
      </c>
      <c r="K31" s="164">
        <v>0</v>
      </c>
      <c r="L31" s="164">
        <v>0</v>
      </c>
      <c r="M31" s="164">
        <v>0</v>
      </c>
      <c r="N31" s="164">
        <v>0</v>
      </c>
      <c r="O31" s="164">
        <v>0</v>
      </c>
      <c r="P31" s="164">
        <v>0</v>
      </c>
      <c r="Q31" s="104">
        <v>0</v>
      </c>
      <c r="R31" s="164">
        <v>0</v>
      </c>
      <c r="S31" s="164">
        <v>0</v>
      </c>
      <c r="T31" s="164">
        <v>0</v>
      </c>
      <c r="U31" s="164">
        <v>0</v>
      </c>
      <c r="V31" s="164">
        <v>0</v>
      </c>
      <c r="W31" s="104">
        <v>0</v>
      </c>
      <c r="X31" s="104">
        <v>0</v>
      </c>
      <c r="Y31" s="164">
        <v>0</v>
      </c>
      <c r="Z31" s="164">
        <v>0</v>
      </c>
      <c r="AA31" s="164">
        <v>0</v>
      </c>
      <c r="AB31" s="164">
        <v>0</v>
      </c>
      <c r="AC31" s="164">
        <v>0</v>
      </c>
      <c r="AD31" s="164">
        <v>0</v>
      </c>
      <c r="AE31" s="164">
        <v>0</v>
      </c>
      <c r="AF31" s="164">
        <v>0</v>
      </c>
      <c r="AG31" s="164">
        <v>0</v>
      </c>
      <c r="AH31" s="164">
        <v>0</v>
      </c>
      <c r="AI31" s="164">
        <v>0</v>
      </c>
      <c r="AJ31" s="164">
        <v>0</v>
      </c>
      <c r="AK31" s="164">
        <v>0</v>
      </c>
      <c r="AL31" s="164">
        <v>0</v>
      </c>
      <c r="AM31" s="164">
        <v>0</v>
      </c>
      <c r="AN31" s="164">
        <v>0</v>
      </c>
      <c r="AP31" s="165">
        <v>0</v>
      </c>
      <c r="AQ31" s="164">
        <v>0</v>
      </c>
      <c r="AR31" s="164">
        <v>0</v>
      </c>
      <c r="AS31" s="164">
        <v>0</v>
      </c>
      <c r="AT31" s="164">
        <v>0</v>
      </c>
      <c r="AU31" s="164">
        <v>0</v>
      </c>
      <c r="AV31" s="164">
        <v>0</v>
      </c>
      <c r="AW31" s="166">
        <v>0</v>
      </c>
      <c r="AX31" s="166">
        <v>0</v>
      </c>
      <c r="AY31" s="166">
        <v>0</v>
      </c>
      <c r="AZ31" s="166">
        <v>0</v>
      </c>
      <c r="BA31" s="166">
        <v>0</v>
      </c>
      <c r="BB31" s="166">
        <v>0</v>
      </c>
      <c r="BC31" s="165">
        <v>0</v>
      </c>
      <c r="BD31" s="164">
        <v>0</v>
      </c>
      <c r="BE31" s="164">
        <v>0</v>
      </c>
      <c r="BF31" s="164">
        <v>0</v>
      </c>
      <c r="BG31" s="164">
        <v>0</v>
      </c>
      <c r="BH31" s="164">
        <v>0</v>
      </c>
      <c r="BI31" s="164">
        <v>0</v>
      </c>
      <c r="BJ31" s="166">
        <v>0</v>
      </c>
      <c r="BK31" s="166">
        <v>0</v>
      </c>
      <c r="BL31" s="166">
        <v>0</v>
      </c>
      <c r="BM31" s="166">
        <v>0</v>
      </c>
      <c r="BN31" s="166">
        <v>0</v>
      </c>
      <c r="BO31" s="166">
        <v>0</v>
      </c>
      <c r="BP31" s="165">
        <v>0</v>
      </c>
      <c r="BQ31" s="164">
        <v>0</v>
      </c>
      <c r="BR31" s="164">
        <v>0</v>
      </c>
      <c r="BS31" s="164">
        <v>0</v>
      </c>
      <c r="BT31" s="164">
        <v>0</v>
      </c>
      <c r="BU31" s="164">
        <v>0</v>
      </c>
      <c r="BV31" s="164">
        <v>0</v>
      </c>
      <c r="BW31" s="166">
        <v>0</v>
      </c>
      <c r="BX31" s="166">
        <v>0</v>
      </c>
      <c r="BY31" s="166">
        <v>0</v>
      </c>
      <c r="BZ31" s="166">
        <v>0</v>
      </c>
      <c r="CA31" s="166">
        <v>0</v>
      </c>
      <c r="CB31" s="166">
        <v>0</v>
      </c>
      <c r="CC31" s="163">
        <v>9.6999999999999993</v>
      </c>
      <c r="CD31" s="167"/>
      <c r="CE31" s="164"/>
      <c r="CF31" s="164"/>
      <c r="CG31" s="164"/>
      <c r="CH31" s="164"/>
      <c r="CI31" s="164"/>
      <c r="CJ31" s="164"/>
      <c r="CK31" s="166"/>
      <c r="CL31" s="166"/>
      <c r="CM31" s="166"/>
      <c r="CN31" s="166"/>
      <c r="CO31" s="166"/>
      <c r="CP31" s="166"/>
      <c r="CQ31" s="167">
        <v>0</v>
      </c>
      <c r="CR31" s="164"/>
      <c r="CS31" s="164"/>
      <c r="CT31" s="164"/>
      <c r="CU31" s="164"/>
      <c r="CV31" s="164"/>
      <c r="CW31" s="164"/>
      <c r="CX31" s="166">
        <v>0</v>
      </c>
      <c r="CY31" s="166">
        <v>0</v>
      </c>
      <c r="CZ31" s="166">
        <v>0</v>
      </c>
      <c r="DA31" s="166">
        <v>0</v>
      </c>
      <c r="DB31" s="166">
        <v>0</v>
      </c>
      <c r="DC31" s="166">
        <v>0</v>
      </c>
      <c r="DE31" s="168">
        <v>0</v>
      </c>
      <c r="DG31" s="172">
        <v>0</v>
      </c>
      <c r="DI31" s="205">
        <f t="shared" si="0"/>
        <v>0</v>
      </c>
      <c r="DJ31" s="204"/>
      <c r="DK31" s="205">
        <f t="shared" si="1"/>
        <v>0</v>
      </c>
      <c r="DL31" s="205">
        <f t="shared" si="2"/>
        <v>0</v>
      </c>
      <c r="DM31" s="205">
        <f t="shared" si="3"/>
        <v>0</v>
      </c>
      <c r="DN31" s="205">
        <f t="shared" si="4"/>
        <v>0</v>
      </c>
      <c r="DO31" s="205">
        <f t="shared" si="5"/>
        <v>0</v>
      </c>
    </row>
    <row r="32" spans="2:119" hidden="1">
      <c r="B32" s="103" t="s">
        <v>229</v>
      </c>
      <c r="C32" s="162">
        <v>0.51491299999999995</v>
      </c>
      <c r="D32" s="162">
        <v>0</v>
      </c>
      <c r="E32" s="162">
        <v>0.51491299999999995</v>
      </c>
      <c r="F32" s="163">
        <v>8.4</v>
      </c>
      <c r="G32" s="164">
        <v>0</v>
      </c>
      <c r="H32" s="164">
        <v>8640</v>
      </c>
      <c r="I32" s="164">
        <v>20954</v>
      </c>
      <c r="J32" s="164">
        <v>593305</v>
      </c>
      <c r="K32" s="164">
        <v>731522</v>
      </c>
      <c r="L32" s="164">
        <v>-50500</v>
      </c>
      <c r="M32" s="164">
        <v>-42355</v>
      </c>
      <c r="N32" s="164">
        <v>-26668</v>
      </c>
      <c r="O32" s="164">
        <v>0</v>
      </c>
      <c r="P32" s="164">
        <v>1234898</v>
      </c>
      <c r="Q32" s="104">
        <v>731522</v>
      </c>
      <c r="R32" s="164">
        <v>-16596</v>
      </c>
      <c r="S32" s="164">
        <v>73131</v>
      </c>
      <c r="T32" s="164">
        <v>817651</v>
      </c>
      <c r="U32" s="164">
        <v>49416</v>
      </c>
      <c r="V32" s="164">
        <v>417247</v>
      </c>
      <c r="W32" s="104">
        <v>0</v>
      </c>
      <c r="X32" s="104">
        <v>614299</v>
      </c>
      <c r="Y32" s="164">
        <v>1451672</v>
      </c>
      <c r="Z32" s="164">
        <v>1115391</v>
      </c>
      <c r="AA32" s="164">
        <v>1267158</v>
      </c>
      <c r="AB32" s="164">
        <v>1267158</v>
      </c>
      <c r="AC32" s="164">
        <v>44488</v>
      </c>
      <c r="AD32" s="164">
        <v>79433</v>
      </c>
      <c r="AE32" s="164">
        <v>0</v>
      </c>
      <c r="AF32" s="164">
        <v>0</v>
      </c>
      <c r="AG32" s="164">
        <v>0</v>
      </c>
      <c r="AH32" s="164">
        <v>541168</v>
      </c>
      <c r="AI32" s="164">
        <v>56535</v>
      </c>
      <c r="AJ32" s="164">
        <v>56535</v>
      </c>
      <c r="AK32" s="164">
        <v>56535</v>
      </c>
      <c r="AL32" s="164">
        <v>56535</v>
      </c>
      <c r="AM32" s="164">
        <v>56535</v>
      </c>
      <c r="AN32" s="164">
        <v>134572</v>
      </c>
      <c r="AP32" s="165">
        <v>-6012</v>
      </c>
      <c r="AQ32" s="164">
        <v>0</v>
      </c>
      <c r="AR32" s="164">
        <v>0</v>
      </c>
      <c r="AS32" s="164">
        <v>0</v>
      </c>
      <c r="AT32" s="164">
        <v>0</v>
      </c>
      <c r="AU32" s="164">
        <v>0</v>
      </c>
      <c r="AV32" s="164">
        <v>0</v>
      </c>
      <c r="AW32" s="166">
        <v>6012</v>
      </c>
      <c r="AX32" s="166">
        <v>6012</v>
      </c>
      <c r="AY32" s="166">
        <v>6012</v>
      </c>
      <c r="AZ32" s="166">
        <v>6012</v>
      </c>
      <c r="BA32" s="166">
        <v>6012</v>
      </c>
      <c r="BB32" s="166">
        <v>14428</v>
      </c>
      <c r="BC32" s="165">
        <v>-5042</v>
      </c>
      <c r="BD32" s="164">
        <v>0</v>
      </c>
      <c r="BE32" s="164">
        <v>0</v>
      </c>
      <c r="BF32" s="164">
        <v>0</v>
      </c>
      <c r="BG32" s="164">
        <v>0</v>
      </c>
      <c r="BH32" s="164">
        <v>0</v>
      </c>
      <c r="BI32" s="164">
        <v>0</v>
      </c>
      <c r="BJ32" s="166">
        <v>5042</v>
      </c>
      <c r="BK32" s="166">
        <v>5042</v>
      </c>
      <c r="BL32" s="166">
        <v>5042</v>
      </c>
      <c r="BM32" s="166">
        <v>5042</v>
      </c>
      <c r="BN32" s="166">
        <v>5042</v>
      </c>
      <c r="BO32" s="166">
        <v>12103</v>
      </c>
      <c r="BP32" s="165">
        <v>73131</v>
      </c>
      <c r="BQ32" s="164">
        <v>73131</v>
      </c>
      <c r="BR32" s="164">
        <v>73131</v>
      </c>
      <c r="BS32" s="164">
        <v>73131</v>
      </c>
      <c r="BT32" s="164">
        <v>73131</v>
      </c>
      <c r="BU32" s="164">
        <v>73131</v>
      </c>
      <c r="BV32" s="164">
        <v>175513</v>
      </c>
      <c r="BW32" s="166">
        <v>0</v>
      </c>
      <c r="BX32" s="166">
        <v>0</v>
      </c>
      <c r="BY32" s="166">
        <v>0</v>
      </c>
      <c r="BZ32" s="166">
        <v>0</v>
      </c>
      <c r="CA32" s="166">
        <v>0</v>
      </c>
      <c r="CB32" s="166">
        <v>0</v>
      </c>
      <c r="CC32" s="163">
        <v>9.6</v>
      </c>
      <c r="CD32" s="167"/>
      <c r="CE32" s="164"/>
      <c r="CF32" s="164"/>
      <c r="CG32" s="164"/>
      <c r="CH32" s="164"/>
      <c r="CI32" s="164"/>
      <c r="CJ32" s="164"/>
      <c r="CK32" s="166"/>
      <c r="CL32" s="166"/>
      <c r="CM32" s="166"/>
      <c r="CN32" s="166"/>
      <c r="CO32" s="166"/>
      <c r="CP32" s="166"/>
      <c r="CQ32" s="167">
        <v>-5542</v>
      </c>
      <c r="CR32" s="164"/>
      <c r="CS32" s="164"/>
      <c r="CT32" s="164"/>
      <c r="CU32" s="164"/>
      <c r="CV32" s="164"/>
      <c r="CW32" s="164"/>
      <c r="CX32" s="166">
        <v>5542</v>
      </c>
      <c r="CY32" s="166">
        <v>5542</v>
      </c>
      <c r="CZ32" s="166">
        <v>5542</v>
      </c>
      <c r="DA32" s="166">
        <v>5542</v>
      </c>
      <c r="DB32" s="166">
        <v>5542</v>
      </c>
      <c r="DC32" s="166">
        <v>14410</v>
      </c>
      <c r="DE32" s="168">
        <v>0</v>
      </c>
      <c r="DG32" s="172">
        <v>-47661.892019999999</v>
      </c>
      <c r="DI32" s="205">
        <f>J32+N32-DG32</f>
        <v>614298.89202000003</v>
      </c>
      <c r="DK32" s="205">
        <f>SUM(H32:O32)</f>
        <v>1234898</v>
      </c>
      <c r="DL32" s="205">
        <f t="shared" si="2"/>
        <v>-42120</v>
      </c>
      <c r="DM32" s="205">
        <f t="shared" si="3"/>
        <v>-37313</v>
      </c>
      <c r="DN32" s="205">
        <f t="shared" si="4"/>
        <v>-44488</v>
      </c>
      <c r="DO32" s="205">
        <f t="shared" si="5"/>
        <v>541168</v>
      </c>
    </row>
    <row r="33" spans="2:119" hidden="1">
      <c r="B33" s="103" t="s">
        <v>230</v>
      </c>
      <c r="C33" s="162">
        <v>0</v>
      </c>
      <c r="D33" s="162">
        <v>0</v>
      </c>
      <c r="E33" s="162">
        <v>0</v>
      </c>
      <c r="F33" s="163">
        <v>6.8</v>
      </c>
      <c r="G33" s="164">
        <v>0</v>
      </c>
      <c r="H33" s="164">
        <v>0</v>
      </c>
      <c r="I33" s="164">
        <v>0</v>
      </c>
      <c r="J33" s="164">
        <v>0</v>
      </c>
      <c r="K33" s="164">
        <v>0</v>
      </c>
      <c r="L33" s="164">
        <v>0</v>
      </c>
      <c r="M33" s="164">
        <v>0</v>
      </c>
      <c r="N33" s="164">
        <v>0</v>
      </c>
      <c r="O33" s="164">
        <v>0</v>
      </c>
      <c r="P33" s="164">
        <v>0</v>
      </c>
      <c r="Q33" s="104">
        <v>0</v>
      </c>
      <c r="R33" s="164">
        <v>0</v>
      </c>
      <c r="S33" s="164">
        <v>0</v>
      </c>
      <c r="T33" s="164">
        <v>0</v>
      </c>
      <c r="U33" s="164">
        <v>0</v>
      </c>
      <c r="V33" s="164">
        <v>0</v>
      </c>
      <c r="W33" s="104">
        <v>0</v>
      </c>
      <c r="X33" s="104">
        <v>0</v>
      </c>
      <c r="Y33" s="164">
        <v>0</v>
      </c>
      <c r="Z33" s="164">
        <v>0</v>
      </c>
      <c r="AA33" s="164">
        <v>0</v>
      </c>
      <c r="AB33" s="164">
        <v>0</v>
      </c>
      <c r="AC33" s="164">
        <v>0</v>
      </c>
      <c r="AD33" s="164">
        <v>0</v>
      </c>
      <c r="AE33" s="164">
        <v>0</v>
      </c>
      <c r="AF33" s="164">
        <v>0</v>
      </c>
      <c r="AG33" s="164">
        <v>0</v>
      </c>
      <c r="AH33" s="164">
        <v>0</v>
      </c>
      <c r="AI33" s="164">
        <v>0</v>
      </c>
      <c r="AJ33" s="164">
        <v>0</v>
      </c>
      <c r="AK33" s="164">
        <v>0</v>
      </c>
      <c r="AL33" s="164">
        <v>0</v>
      </c>
      <c r="AM33" s="164">
        <v>0</v>
      </c>
      <c r="AN33" s="164">
        <v>0</v>
      </c>
      <c r="AP33" s="165">
        <v>0</v>
      </c>
      <c r="AQ33" s="164">
        <v>0</v>
      </c>
      <c r="AR33" s="164">
        <v>0</v>
      </c>
      <c r="AS33" s="164">
        <v>0</v>
      </c>
      <c r="AT33" s="164">
        <v>0</v>
      </c>
      <c r="AU33" s="164">
        <v>0</v>
      </c>
      <c r="AV33" s="164">
        <v>0</v>
      </c>
      <c r="AW33" s="166">
        <v>0</v>
      </c>
      <c r="AX33" s="166">
        <v>0</v>
      </c>
      <c r="AY33" s="166">
        <v>0</v>
      </c>
      <c r="AZ33" s="166">
        <v>0</v>
      </c>
      <c r="BA33" s="166">
        <v>0</v>
      </c>
      <c r="BB33" s="166">
        <v>0</v>
      </c>
      <c r="BC33" s="165">
        <v>0</v>
      </c>
      <c r="BD33" s="164">
        <v>0</v>
      </c>
      <c r="BE33" s="164">
        <v>0</v>
      </c>
      <c r="BF33" s="164">
        <v>0</v>
      </c>
      <c r="BG33" s="164">
        <v>0</v>
      </c>
      <c r="BH33" s="164">
        <v>0</v>
      </c>
      <c r="BI33" s="164">
        <v>0</v>
      </c>
      <c r="BJ33" s="166">
        <v>0</v>
      </c>
      <c r="BK33" s="166">
        <v>0</v>
      </c>
      <c r="BL33" s="166">
        <v>0</v>
      </c>
      <c r="BM33" s="166">
        <v>0</v>
      </c>
      <c r="BN33" s="166">
        <v>0</v>
      </c>
      <c r="BO33" s="166">
        <v>0</v>
      </c>
      <c r="BP33" s="165">
        <v>0</v>
      </c>
      <c r="BQ33" s="164">
        <v>0</v>
      </c>
      <c r="BR33" s="164">
        <v>0</v>
      </c>
      <c r="BS33" s="164">
        <v>0</v>
      </c>
      <c r="BT33" s="164">
        <v>0</v>
      </c>
      <c r="BU33" s="164">
        <v>0</v>
      </c>
      <c r="BV33" s="164">
        <v>0</v>
      </c>
      <c r="BW33" s="166">
        <v>0</v>
      </c>
      <c r="BX33" s="166">
        <v>0</v>
      </c>
      <c r="BY33" s="166">
        <v>0</v>
      </c>
      <c r="BZ33" s="166">
        <v>0</v>
      </c>
      <c r="CA33" s="166">
        <v>0</v>
      </c>
      <c r="CB33" s="166">
        <v>0</v>
      </c>
      <c r="CC33" s="163">
        <v>7.9</v>
      </c>
      <c r="CD33" s="167"/>
      <c r="CE33" s="164"/>
      <c r="CF33" s="164"/>
      <c r="CG33" s="164"/>
      <c r="CH33" s="164"/>
      <c r="CI33" s="164"/>
      <c r="CJ33" s="164"/>
      <c r="CK33" s="166"/>
      <c r="CL33" s="166"/>
      <c r="CM33" s="166"/>
      <c r="CN33" s="166"/>
      <c r="CO33" s="166"/>
      <c r="CP33" s="166"/>
      <c r="CQ33" s="167">
        <v>0</v>
      </c>
      <c r="CR33" s="164"/>
      <c r="CS33" s="164"/>
      <c r="CT33" s="164"/>
      <c r="CU33" s="164"/>
      <c r="CV33" s="164"/>
      <c r="CW33" s="164"/>
      <c r="CX33" s="166">
        <v>0</v>
      </c>
      <c r="CY33" s="166">
        <v>0</v>
      </c>
      <c r="CZ33" s="166">
        <v>0</v>
      </c>
      <c r="DA33" s="166">
        <v>0</v>
      </c>
      <c r="DB33" s="166">
        <v>0</v>
      </c>
      <c r="DC33" s="166">
        <v>0</v>
      </c>
      <c r="DE33" s="168">
        <v>0</v>
      </c>
      <c r="DG33" s="172">
        <v>0</v>
      </c>
      <c r="DI33" s="205">
        <f t="shared" ref="DI33:DI96" si="6">J33+N33-DG33</f>
        <v>0</v>
      </c>
      <c r="DJ33" s="204"/>
      <c r="DK33" s="205">
        <f t="shared" ref="DK33:DK96" si="7">SUM(H33:O33)</f>
        <v>0</v>
      </c>
      <c r="DL33" s="205">
        <f t="shared" si="2"/>
        <v>0</v>
      </c>
      <c r="DM33" s="205">
        <f t="shared" si="3"/>
        <v>0</v>
      </c>
      <c r="DN33" s="205">
        <f t="shared" si="4"/>
        <v>0</v>
      </c>
      <c r="DO33" s="205">
        <f t="shared" si="5"/>
        <v>0</v>
      </c>
    </row>
    <row r="34" spans="2:119" hidden="1">
      <c r="B34" s="103" t="s">
        <v>231</v>
      </c>
      <c r="C34" s="162">
        <v>0</v>
      </c>
      <c r="D34" s="162">
        <v>0</v>
      </c>
      <c r="E34" s="162">
        <v>0</v>
      </c>
      <c r="F34" s="163">
        <v>8.4</v>
      </c>
      <c r="G34" s="164">
        <v>0</v>
      </c>
      <c r="H34" s="164">
        <v>0</v>
      </c>
      <c r="I34" s="164">
        <v>0</v>
      </c>
      <c r="J34" s="164">
        <v>0</v>
      </c>
      <c r="K34" s="164">
        <v>0</v>
      </c>
      <c r="L34" s="164">
        <v>0</v>
      </c>
      <c r="M34" s="164">
        <v>0</v>
      </c>
      <c r="N34" s="164">
        <v>0</v>
      </c>
      <c r="O34" s="164">
        <v>0</v>
      </c>
      <c r="P34" s="164">
        <v>0</v>
      </c>
      <c r="Q34" s="104">
        <v>0</v>
      </c>
      <c r="R34" s="164">
        <v>0</v>
      </c>
      <c r="S34" s="164">
        <v>0</v>
      </c>
      <c r="T34" s="164">
        <v>0</v>
      </c>
      <c r="U34" s="164">
        <v>0</v>
      </c>
      <c r="V34" s="164">
        <v>0</v>
      </c>
      <c r="W34" s="104">
        <v>0</v>
      </c>
      <c r="X34" s="104">
        <v>0</v>
      </c>
      <c r="Y34" s="164">
        <v>0</v>
      </c>
      <c r="Z34" s="164">
        <v>0</v>
      </c>
      <c r="AA34" s="164">
        <v>0</v>
      </c>
      <c r="AB34" s="164">
        <v>0</v>
      </c>
      <c r="AC34" s="164">
        <v>0</v>
      </c>
      <c r="AD34" s="164">
        <v>0</v>
      </c>
      <c r="AE34" s="164">
        <v>0</v>
      </c>
      <c r="AF34" s="164">
        <v>0</v>
      </c>
      <c r="AG34" s="164">
        <v>0</v>
      </c>
      <c r="AH34" s="164">
        <v>0</v>
      </c>
      <c r="AI34" s="164">
        <v>0</v>
      </c>
      <c r="AJ34" s="164">
        <v>0</v>
      </c>
      <c r="AK34" s="164">
        <v>0</v>
      </c>
      <c r="AL34" s="164">
        <v>0</v>
      </c>
      <c r="AM34" s="164">
        <v>0</v>
      </c>
      <c r="AN34" s="164">
        <v>0</v>
      </c>
      <c r="AP34" s="165">
        <v>0</v>
      </c>
      <c r="AQ34" s="164">
        <v>0</v>
      </c>
      <c r="AR34" s="164">
        <v>0</v>
      </c>
      <c r="AS34" s="164">
        <v>0</v>
      </c>
      <c r="AT34" s="164">
        <v>0</v>
      </c>
      <c r="AU34" s="164">
        <v>0</v>
      </c>
      <c r="AV34" s="164">
        <v>0</v>
      </c>
      <c r="AW34" s="166">
        <v>0</v>
      </c>
      <c r="AX34" s="166">
        <v>0</v>
      </c>
      <c r="AY34" s="166">
        <v>0</v>
      </c>
      <c r="AZ34" s="166">
        <v>0</v>
      </c>
      <c r="BA34" s="166">
        <v>0</v>
      </c>
      <c r="BB34" s="166">
        <v>0</v>
      </c>
      <c r="BC34" s="165">
        <v>0</v>
      </c>
      <c r="BD34" s="164">
        <v>0</v>
      </c>
      <c r="BE34" s="164">
        <v>0</v>
      </c>
      <c r="BF34" s="164">
        <v>0</v>
      </c>
      <c r="BG34" s="164">
        <v>0</v>
      </c>
      <c r="BH34" s="164">
        <v>0</v>
      </c>
      <c r="BI34" s="164">
        <v>0</v>
      </c>
      <c r="BJ34" s="166">
        <v>0</v>
      </c>
      <c r="BK34" s="166">
        <v>0</v>
      </c>
      <c r="BL34" s="166">
        <v>0</v>
      </c>
      <c r="BM34" s="166">
        <v>0</v>
      </c>
      <c r="BN34" s="166">
        <v>0</v>
      </c>
      <c r="BO34" s="166">
        <v>0</v>
      </c>
      <c r="BP34" s="165">
        <v>0</v>
      </c>
      <c r="BQ34" s="164">
        <v>0</v>
      </c>
      <c r="BR34" s="164">
        <v>0</v>
      </c>
      <c r="BS34" s="164">
        <v>0</v>
      </c>
      <c r="BT34" s="164">
        <v>0</v>
      </c>
      <c r="BU34" s="164">
        <v>0</v>
      </c>
      <c r="BV34" s="164">
        <v>0</v>
      </c>
      <c r="BW34" s="166">
        <v>0</v>
      </c>
      <c r="BX34" s="166">
        <v>0</v>
      </c>
      <c r="BY34" s="166">
        <v>0</v>
      </c>
      <c r="BZ34" s="166">
        <v>0</v>
      </c>
      <c r="CA34" s="166">
        <v>0</v>
      </c>
      <c r="CB34" s="166">
        <v>0</v>
      </c>
      <c r="CC34" s="163">
        <v>8.8000000000000007</v>
      </c>
      <c r="CD34" s="167"/>
      <c r="CE34" s="164"/>
      <c r="CF34" s="164"/>
      <c r="CG34" s="164"/>
      <c r="CH34" s="164"/>
      <c r="CI34" s="164"/>
      <c r="CJ34" s="164"/>
      <c r="CK34" s="166"/>
      <c r="CL34" s="166"/>
      <c r="CM34" s="166"/>
      <c r="CN34" s="166"/>
      <c r="CO34" s="166"/>
      <c r="CP34" s="166"/>
      <c r="CQ34" s="167">
        <v>0</v>
      </c>
      <c r="CR34" s="164"/>
      <c r="CS34" s="164"/>
      <c r="CT34" s="164"/>
      <c r="CU34" s="164"/>
      <c r="CV34" s="164"/>
      <c r="CW34" s="164"/>
      <c r="CX34" s="166">
        <v>0</v>
      </c>
      <c r="CY34" s="166">
        <v>0</v>
      </c>
      <c r="CZ34" s="166">
        <v>0</v>
      </c>
      <c r="DA34" s="166">
        <v>0</v>
      </c>
      <c r="DB34" s="166">
        <v>0</v>
      </c>
      <c r="DC34" s="166">
        <v>0</v>
      </c>
      <c r="DE34" s="168">
        <v>0</v>
      </c>
      <c r="DG34" s="172">
        <v>0</v>
      </c>
      <c r="DI34" s="205">
        <f t="shared" si="6"/>
        <v>0</v>
      </c>
      <c r="DJ34" s="204"/>
      <c r="DK34" s="205">
        <f t="shared" si="7"/>
        <v>0</v>
      </c>
      <c r="DL34" s="205">
        <f t="shared" si="2"/>
        <v>0</v>
      </c>
      <c r="DM34" s="205">
        <f t="shared" si="3"/>
        <v>0</v>
      </c>
      <c r="DN34" s="205">
        <f t="shared" si="4"/>
        <v>0</v>
      </c>
      <c r="DO34" s="205">
        <f t="shared" si="5"/>
        <v>0</v>
      </c>
    </row>
    <row r="35" spans="2:119" hidden="1">
      <c r="B35" s="103" t="s">
        <v>232</v>
      </c>
      <c r="C35" s="162">
        <v>0</v>
      </c>
      <c r="D35" s="162">
        <v>0</v>
      </c>
      <c r="E35" s="162">
        <v>0</v>
      </c>
      <c r="F35" s="163">
        <v>7.5</v>
      </c>
      <c r="G35" s="164">
        <v>0</v>
      </c>
      <c r="H35" s="164">
        <v>0</v>
      </c>
      <c r="I35" s="164">
        <v>0</v>
      </c>
      <c r="J35" s="164">
        <v>0</v>
      </c>
      <c r="K35" s="164">
        <v>0</v>
      </c>
      <c r="L35" s="164">
        <v>0</v>
      </c>
      <c r="M35" s="164">
        <v>0</v>
      </c>
      <c r="N35" s="164">
        <v>0</v>
      </c>
      <c r="O35" s="164">
        <v>0</v>
      </c>
      <c r="P35" s="164">
        <v>0</v>
      </c>
      <c r="Q35" s="104">
        <v>0</v>
      </c>
      <c r="R35" s="164">
        <v>0</v>
      </c>
      <c r="S35" s="164">
        <v>0</v>
      </c>
      <c r="T35" s="164">
        <v>0</v>
      </c>
      <c r="U35" s="164">
        <v>0</v>
      </c>
      <c r="V35" s="164">
        <v>0</v>
      </c>
      <c r="W35" s="104">
        <v>0</v>
      </c>
      <c r="X35" s="104">
        <v>0</v>
      </c>
      <c r="Y35" s="164">
        <v>0</v>
      </c>
      <c r="Z35" s="164">
        <v>0</v>
      </c>
      <c r="AA35" s="164">
        <v>0</v>
      </c>
      <c r="AB35" s="164">
        <v>0</v>
      </c>
      <c r="AC35" s="164">
        <v>0</v>
      </c>
      <c r="AD35" s="164">
        <v>0</v>
      </c>
      <c r="AE35" s="164">
        <v>0</v>
      </c>
      <c r="AF35" s="164">
        <v>0</v>
      </c>
      <c r="AG35" s="164">
        <v>0</v>
      </c>
      <c r="AH35" s="164">
        <v>0</v>
      </c>
      <c r="AI35" s="164">
        <v>0</v>
      </c>
      <c r="AJ35" s="164">
        <v>0</v>
      </c>
      <c r="AK35" s="164">
        <v>0</v>
      </c>
      <c r="AL35" s="164">
        <v>0</v>
      </c>
      <c r="AM35" s="164">
        <v>0</v>
      </c>
      <c r="AN35" s="164">
        <v>0</v>
      </c>
      <c r="AP35" s="165">
        <v>0</v>
      </c>
      <c r="AQ35" s="164">
        <v>0</v>
      </c>
      <c r="AR35" s="164">
        <v>0</v>
      </c>
      <c r="AS35" s="164">
        <v>0</v>
      </c>
      <c r="AT35" s="164">
        <v>0</v>
      </c>
      <c r="AU35" s="164">
        <v>0</v>
      </c>
      <c r="AV35" s="164">
        <v>0</v>
      </c>
      <c r="AW35" s="166">
        <v>0</v>
      </c>
      <c r="AX35" s="166">
        <v>0</v>
      </c>
      <c r="AY35" s="166">
        <v>0</v>
      </c>
      <c r="AZ35" s="166">
        <v>0</v>
      </c>
      <c r="BA35" s="166">
        <v>0</v>
      </c>
      <c r="BB35" s="166">
        <v>0</v>
      </c>
      <c r="BC35" s="165">
        <v>0</v>
      </c>
      <c r="BD35" s="164">
        <v>0</v>
      </c>
      <c r="BE35" s="164">
        <v>0</v>
      </c>
      <c r="BF35" s="164">
        <v>0</v>
      </c>
      <c r="BG35" s="164">
        <v>0</v>
      </c>
      <c r="BH35" s="164">
        <v>0</v>
      </c>
      <c r="BI35" s="164">
        <v>0</v>
      </c>
      <c r="BJ35" s="166">
        <v>0</v>
      </c>
      <c r="BK35" s="166">
        <v>0</v>
      </c>
      <c r="BL35" s="166">
        <v>0</v>
      </c>
      <c r="BM35" s="166">
        <v>0</v>
      </c>
      <c r="BN35" s="166">
        <v>0</v>
      </c>
      <c r="BO35" s="166">
        <v>0</v>
      </c>
      <c r="BP35" s="165">
        <v>0</v>
      </c>
      <c r="BQ35" s="164">
        <v>0</v>
      </c>
      <c r="BR35" s="164">
        <v>0</v>
      </c>
      <c r="BS35" s="164">
        <v>0</v>
      </c>
      <c r="BT35" s="164">
        <v>0</v>
      </c>
      <c r="BU35" s="164">
        <v>0</v>
      </c>
      <c r="BV35" s="164">
        <v>0</v>
      </c>
      <c r="BW35" s="166">
        <v>0</v>
      </c>
      <c r="BX35" s="166">
        <v>0</v>
      </c>
      <c r="BY35" s="166">
        <v>0</v>
      </c>
      <c r="BZ35" s="166">
        <v>0</v>
      </c>
      <c r="CA35" s="166">
        <v>0</v>
      </c>
      <c r="CB35" s="166">
        <v>0</v>
      </c>
      <c r="CC35" s="163">
        <v>8.5</v>
      </c>
      <c r="CD35" s="167"/>
      <c r="CE35" s="164"/>
      <c r="CF35" s="164"/>
      <c r="CG35" s="164"/>
      <c r="CH35" s="164"/>
      <c r="CI35" s="164"/>
      <c r="CJ35" s="164"/>
      <c r="CK35" s="166"/>
      <c r="CL35" s="166"/>
      <c r="CM35" s="166"/>
      <c r="CN35" s="166"/>
      <c r="CO35" s="166"/>
      <c r="CP35" s="166"/>
      <c r="CQ35" s="167">
        <v>0</v>
      </c>
      <c r="CR35" s="164"/>
      <c r="CS35" s="164"/>
      <c r="CT35" s="164"/>
      <c r="CU35" s="164"/>
      <c r="CV35" s="164"/>
      <c r="CW35" s="164"/>
      <c r="CX35" s="166">
        <v>0</v>
      </c>
      <c r="CY35" s="166">
        <v>0</v>
      </c>
      <c r="CZ35" s="166">
        <v>0</v>
      </c>
      <c r="DA35" s="166">
        <v>0</v>
      </c>
      <c r="DB35" s="166">
        <v>0</v>
      </c>
      <c r="DC35" s="166">
        <v>0</v>
      </c>
      <c r="DE35" s="168">
        <v>0</v>
      </c>
      <c r="DG35" s="172">
        <v>0</v>
      </c>
      <c r="DI35" s="205">
        <f t="shared" si="6"/>
        <v>0</v>
      </c>
      <c r="DJ35" s="204"/>
      <c r="DK35" s="205">
        <f t="shared" si="7"/>
        <v>0</v>
      </c>
      <c r="DL35" s="205">
        <f t="shared" si="2"/>
        <v>0</v>
      </c>
      <c r="DM35" s="205">
        <f t="shared" si="3"/>
        <v>0</v>
      </c>
      <c r="DN35" s="205">
        <f t="shared" si="4"/>
        <v>0</v>
      </c>
      <c r="DO35" s="205">
        <f t="shared" si="5"/>
        <v>0</v>
      </c>
    </row>
    <row r="36" spans="2:119" hidden="1">
      <c r="B36" s="103" t="s">
        <v>233</v>
      </c>
      <c r="C36" s="162">
        <v>0</v>
      </c>
      <c r="D36" s="162">
        <v>0.898648</v>
      </c>
      <c r="E36" s="162">
        <v>-0.898648</v>
      </c>
      <c r="F36" s="163">
        <v>6.9</v>
      </c>
      <c r="G36" s="164">
        <v>20762774</v>
      </c>
      <c r="H36" s="164">
        <v>0</v>
      </c>
      <c r="I36" s="164">
        <v>0</v>
      </c>
      <c r="J36" s="164">
        <v>-20762774</v>
      </c>
      <c r="K36" s="164">
        <v>0</v>
      </c>
      <c r="L36" s="164">
        <v>0</v>
      </c>
      <c r="M36" s="164">
        <v>0</v>
      </c>
      <c r="N36" s="164">
        <v>165258</v>
      </c>
      <c r="O36" s="164">
        <v>-165258</v>
      </c>
      <c r="P36" s="164">
        <v>0</v>
      </c>
      <c r="Q36" s="104">
        <v>0</v>
      </c>
      <c r="R36" s="164">
        <v>0</v>
      </c>
      <c r="S36" s="164">
        <v>-3300500</v>
      </c>
      <c r="T36" s="164">
        <v>-3300500</v>
      </c>
      <c r="U36" s="164">
        <v>0</v>
      </c>
      <c r="V36" s="164">
        <v>-19472948</v>
      </c>
      <c r="W36" s="104">
        <v>-2175932</v>
      </c>
      <c r="X36" s="104">
        <v>-22773448</v>
      </c>
      <c r="Y36" s="164">
        <v>0</v>
      </c>
      <c r="Z36" s="164">
        <v>0</v>
      </c>
      <c r="AA36" s="164">
        <v>0</v>
      </c>
      <c r="AB36" s="164">
        <v>0</v>
      </c>
      <c r="AC36" s="164">
        <v>0</v>
      </c>
      <c r="AD36" s="164">
        <v>0</v>
      </c>
      <c r="AE36" s="164">
        <v>19472948</v>
      </c>
      <c r="AF36" s="164">
        <v>0</v>
      </c>
      <c r="AG36" s="164">
        <v>0</v>
      </c>
      <c r="AH36" s="164">
        <v>0</v>
      </c>
      <c r="AI36" s="164">
        <v>-3300500</v>
      </c>
      <c r="AJ36" s="164">
        <v>-3300500</v>
      </c>
      <c r="AK36" s="164">
        <v>-3300500</v>
      </c>
      <c r="AL36" s="164">
        <v>-3300500</v>
      </c>
      <c r="AM36" s="164">
        <v>-3300500</v>
      </c>
      <c r="AN36" s="164">
        <v>-2970448</v>
      </c>
      <c r="AP36" s="165">
        <v>0</v>
      </c>
      <c r="AQ36" s="164">
        <v>0</v>
      </c>
      <c r="AR36" s="164">
        <v>0</v>
      </c>
      <c r="AS36" s="164">
        <v>0</v>
      </c>
      <c r="AT36" s="164">
        <v>0</v>
      </c>
      <c r="AU36" s="164">
        <v>0</v>
      </c>
      <c r="AV36" s="164">
        <v>0</v>
      </c>
      <c r="AW36" s="166">
        <v>0</v>
      </c>
      <c r="AX36" s="166">
        <v>0</v>
      </c>
      <c r="AY36" s="166">
        <v>0</v>
      </c>
      <c r="AZ36" s="166">
        <v>0</v>
      </c>
      <c r="BA36" s="166">
        <v>0</v>
      </c>
      <c r="BB36" s="166">
        <v>0</v>
      </c>
      <c r="BC36" s="165">
        <v>0</v>
      </c>
      <c r="BD36" s="164">
        <v>0</v>
      </c>
      <c r="BE36" s="164">
        <v>0</v>
      </c>
      <c r="BF36" s="164">
        <v>0</v>
      </c>
      <c r="BG36" s="164">
        <v>0</v>
      </c>
      <c r="BH36" s="164">
        <v>0</v>
      </c>
      <c r="BI36" s="164">
        <v>0</v>
      </c>
      <c r="BJ36" s="166">
        <v>0</v>
      </c>
      <c r="BK36" s="166">
        <v>0</v>
      </c>
      <c r="BL36" s="166">
        <v>0</v>
      </c>
      <c r="BM36" s="166">
        <v>0</v>
      </c>
      <c r="BN36" s="166">
        <v>0</v>
      </c>
      <c r="BO36" s="166">
        <v>0</v>
      </c>
      <c r="BP36" s="165">
        <v>-3300500</v>
      </c>
      <c r="BQ36" s="164">
        <v>0</v>
      </c>
      <c r="BR36" s="164">
        <v>0</v>
      </c>
      <c r="BS36" s="164">
        <v>0</v>
      </c>
      <c r="BT36" s="164">
        <v>0</v>
      </c>
      <c r="BU36" s="164">
        <v>0</v>
      </c>
      <c r="BV36" s="164">
        <v>0</v>
      </c>
      <c r="BW36" s="166">
        <v>3300500</v>
      </c>
      <c r="BX36" s="166">
        <v>3300500</v>
      </c>
      <c r="BY36" s="166">
        <v>3300500</v>
      </c>
      <c r="BZ36" s="166">
        <v>3300500</v>
      </c>
      <c r="CA36" s="166">
        <v>3300500</v>
      </c>
      <c r="CB36" s="166">
        <v>2970448</v>
      </c>
      <c r="CC36" s="163">
        <v>8.5</v>
      </c>
      <c r="CD36" s="167"/>
      <c r="CE36" s="164"/>
      <c r="CF36" s="164"/>
      <c r="CG36" s="164"/>
      <c r="CH36" s="164"/>
      <c r="CI36" s="164"/>
      <c r="CJ36" s="164"/>
      <c r="CK36" s="166"/>
      <c r="CL36" s="166"/>
      <c r="CM36" s="166"/>
      <c r="CN36" s="166"/>
      <c r="CO36" s="166"/>
      <c r="CP36" s="166"/>
      <c r="CQ36" s="167">
        <v>0</v>
      </c>
      <c r="CR36" s="164"/>
      <c r="CS36" s="164"/>
      <c r="CT36" s="164"/>
      <c r="CU36" s="164"/>
      <c r="CV36" s="164"/>
      <c r="CW36" s="164"/>
      <c r="CX36" s="166">
        <v>0</v>
      </c>
      <c r="CY36" s="166">
        <v>0</v>
      </c>
      <c r="CZ36" s="166">
        <v>0</v>
      </c>
      <c r="DA36" s="166">
        <v>0</v>
      </c>
      <c r="DB36" s="166">
        <v>0</v>
      </c>
      <c r="DC36" s="166">
        <v>0</v>
      </c>
      <c r="DE36" s="168">
        <v>0</v>
      </c>
      <c r="DG36" s="172">
        <v>2175932.3480000002</v>
      </c>
      <c r="DI36" s="205">
        <f t="shared" si="6"/>
        <v>-22773448.348000001</v>
      </c>
      <c r="DJ36" s="204"/>
      <c r="DK36" s="205">
        <f t="shared" si="7"/>
        <v>-20762774</v>
      </c>
      <c r="DL36" s="205">
        <f t="shared" si="2"/>
        <v>0</v>
      </c>
      <c r="DM36" s="205">
        <f t="shared" si="3"/>
        <v>0</v>
      </c>
      <c r="DN36" s="205">
        <f t="shared" si="4"/>
        <v>0</v>
      </c>
      <c r="DO36" s="205">
        <f t="shared" si="5"/>
        <v>-19472948</v>
      </c>
    </row>
    <row r="37" spans="2:119" hidden="1">
      <c r="B37" s="103" t="s">
        <v>480</v>
      </c>
      <c r="C37" s="162">
        <v>0</v>
      </c>
      <c r="D37" s="162">
        <v>1</v>
      </c>
      <c r="E37" s="162">
        <v>-1</v>
      </c>
      <c r="F37" s="163">
        <v>15.1</v>
      </c>
      <c r="G37" s="164">
        <v>0</v>
      </c>
      <c r="H37" s="164">
        <v>0</v>
      </c>
      <c r="I37" s="164">
        <v>0</v>
      </c>
      <c r="J37" s="164">
        <v>0</v>
      </c>
      <c r="K37" s="164">
        <v>0</v>
      </c>
      <c r="L37" s="164">
        <v>0</v>
      </c>
      <c r="M37" s="164">
        <v>0</v>
      </c>
      <c r="N37" s="164">
        <v>0</v>
      </c>
      <c r="O37" s="164">
        <v>0</v>
      </c>
      <c r="P37" s="164">
        <v>0</v>
      </c>
      <c r="Q37" s="104">
        <v>0</v>
      </c>
      <c r="R37" s="164">
        <v>0</v>
      </c>
      <c r="S37" s="164">
        <v>0</v>
      </c>
      <c r="T37" s="164">
        <v>0</v>
      </c>
      <c r="U37" s="164">
        <v>0</v>
      </c>
      <c r="V37" s="164">
        <v>0</v>
      </c>
      <c r="W37" s="104">
        <v>0</v>
      </c>
      <c r="X37" s="104">
        <v>0</v>
      </c>
      <c r="Y37" s="164">
        <v>0</v>
      </c>
      <c r="Z37" s="164">
        <v>0</v>
      </c>
      <c r="AA37" s="164">
        <v>0</v>
      </c>
      <c r="AB37" s="164">
        <v>0</v>
      </c>
      <c r="AC37" s="164">
        <v>0</v>
      </c>
      <c r="AD37" s="164">
        <v>0</v>
      </c>
      <c r="AE37" s="164">
        <v>0</v>
      </c>
      <c r="AF37" s="164">
        <v>0</v>
      </c>
      <c r="AG37" s="164">
        <v>0</v>
      </c>
      <c r="AH37" s="164">
        <v>0</v>
      </c>
      <c r="AI37" s="164">
        <v>0</v>
      </c>
      <c r="AJ37" s="164">
        <v>0</v>
      </c>
      <c r="AK37" s="164">
        <v>0</v>
      </c>
      <c r="AL37" s="164">
        <v>0</v>
      </c>
      <c r="AM37" s="164">
        <v>0</v>
      </c>
      <c r="AN37" s="164">
        <v>0</v>
      </c>
      <c r="AP37" s="165">
        <v>0</v>
      </c>
      <c r="AQ37" s="164">
        <v>0</v>
      </c>
      <c r="AR37" s="164">
        <v>0</v>
      </c>
      <c r="AS37" s="164">
        <v>0</v>
      </c>
      <c r="AT37" s="164">
        <v>0</v>
      </c>
      <c r="AU37" s="164">
        <v>0</v>
      </c>
      <c r="AV37" s="164">
        <v>0</v>
      </c>
      <c r="AW37" s="166">
        <v>0</v>
      </c>
      <c r="AX37" s="166">
        <v>0</v>
      </c>
      <c r="AY37" s="166">
        <v>0</v>
      </c>
      <c r="AZ37" s="166">
        <v>0</v>
      </c>
      <c r="BA37" s="166">
        <v>0</v>
      </c>
      <c r="BB37" s="166">
        <v>0</v>
      </c>
      <c r="BC37" s="165">
        <v>0</v>
      </c>
      <c r="BD37" s="164">
        <v>0</v>
      </c>
      <c r="BE37" s="164">
        <v>0</v>
      </c>
      <c r="BF37" s="164">
        <v>0</v>
      </c>
      <c r="BG37" s="164">
        <v>0</v>
      </c>
      <c r="BH37" s="164">
        <v>0</v>
      </c>
      <c r="BI37" s="164">
        <v>0</v>
      </c>
      <c r="BJ37" s="166">
        <v>0</v>
      </c>
      <c r="BK37" s="166">
        <v>0</v>
      </c>
      <c r="BL37" s="166">
        <v>0</v>
      </c>
      <c r="BM37" s="166">
        <v>0</v>
      </c>
      <c r="BN37" s="166">
        <v>0</v>
      </c>
      <c r="BO37" s="166">
        <v>0</v>
      </c>
      <c r="BP37" s="165">
        <v>0</v>
      </c>
      <c r="BQ37" s="164">
        <v>0</v>
      </c>
      <c r="BR37" s="164">
        <v>0</v>
      </c>
      <c r="BS37" s="164">
        <v>0</v>
      </c>
      <c r="BT37" s="164">
        <v>0</v>
      </c>
      <c r="BU37" s="164">
        <v>0</v>
      </c>
      <c r="BV37" s="164">
        <v>0</v>
      </c>
      <c r="BW37" s="166">
        <v>0</v>
      </c>
      <c r="BX37" s="166">
        <v>0</v>
      </c>
      <c r="BY37" s="166">
        <v>0</v>
      </c>
      <c r="BZ37" s="166">
        <v>0</v>
      </c>
      <c r="CA37" s="166">
        <v>0</v>
      </c>
      <c r="CB37" s="166">
        <v>0</v>
      </c>
      <c r="CC37" s="163">
        <v>1</v>
      </c>
      <c r="CD37" s="167"/>
      <c r="CE37" s="164"/>
      <c r="CF37" s="164"/>
      <c r="CG37" s="164"/>
      <c r="CH37" s="164"/>
      <c r="CI37" s="164"/>
      <c r="CJ37" s="164"/>
      <c r="CK37" s="166"/>
      <c r="CL37" s="166"/>
      <c r="CM37" s="166"/>
      <c r="CN37" s="166"/>
      <c r="CO37" s="166"/>
      <c r="CP37" s="166"/>
      <c r="CQ37" s="167">
        <v>0</v>
      </c>
      <c r="CR37" s="164"/>
      <c r="CS37" s="164"/>
      <c r="CT37" s="164"/>
      <c r="CU37" s="164"/>
      <c r="CV37" s="164"/>
      <c r="CW37" s="164"/>
      <c r="CX37" s="166">
        <v>0</v>
      </c>
      <c r="CY37" s="166">
        <v>0</v>
      </c>
      <c r="CZ37" s="166">
        <v>0</v>
      </c>
      <c r="DA37" s="166">
        <v>0</v>
      </c>
      <c r="DB37" s="166">
        <v>0</v>
      </c>
      <c r="DC37" s="166">
        <v>0</v>
      </c>
      <c r="DE37" s="168">
        <v>0</v>
      </c>
      <c r="DG37" s="172">
        <v>0</v>
      </c>
      <c r="DI37" s="205">
        <f t="shared" si="6"/>
        <v>0</v>
      </c>
      <c r="DJ37" s="204"/>
      <c r="DK37" s="205">
        <f t="shared" si="7"/>
        <v>0</v>
      </c>
      <c r="DL37" s="205">
        <f t="shared" si="2"/>
        <v>0</v>
      </c>
      <c r="DM37" s="205">
        <f t="shared" si="3"/>
        <v>0</v>
      </c>
      <c r="DN37" s="205">
        <f t="shared" si="4"/>
        <v>0</v>
      </c>
      <c r="DO37" s="205">
        <f t="shared" si="5"/>
        <v>0</v>
      </c>
    </row>
    <row r="38" spans="2:119" hidden="1">
      <c r="B38" s="103" t="s">
        <v>481</v>
      </c>
      <c r="C38" s="162">
        <v>0</v>
      </c>
      <c r="D38" s="162">
        <v>1</v>
      </c>
      <c r="E38" s="162">
        <v>-1</v>
      </c>
      <c r="F38" s="163">
        <v>7.3</v>
      </c>
      <c r="G38" s="164">
        <v>0</v>
      </c>
      <c r="H38" s="164">
        <v>0</v>
      </c>
      <c r="I38" s="164">
        <v>0</v>
      </c>
      <c r="J38" s="164">
        <v>0</v>
      </c>
      <c r="K38" s="164">
        <v>0</v>
      </c>
      <c r="L38" s="164">
        <v>0</v>
      </c>
      <c r="M38" s="164">
        <v>0</v>
      </c>
      <c r="N38" s="164">
        <v>0</v>
      </c>
      <c r="O38" s="164">
        <v>0</v>
      </c>
      <c r="P38" s="164">
        <v>0</v>
      </c>
      <c r="Q38" s="104">
        <v>0</v>
      </c>
      <c r="R38" s="164">
        <v>0</v>
      </c>
      <c r="S38" s="164">
        <v>0</v>
      </c>
      <c r="T38" s="164">
        <v>0</v>
      </c>
      <c r="U38" s="164">
        <v>0</v>
      </c>
      <c r="V38" s="164">
        <v>0</v>
      </c>
      <c r="W38" s="104">
        <v>0</v>
      </c>
      <c r="X38" s="104">
        <v>0</v>
      </c>
      <c r="Y38" s="164">
        <v>0</v>
      </c>
      <c r="Z38" s="164">
        <v>0</v>
      </c>
      <c r="AA38" s="164">
        <v>0</v>
      </c>
      <c r="AB38" s="164">
        <v>0</v>
      </c>
      <c r="AC38" s="164">
        <v>0</v>
      </c>
      <c r="AD38" s="164">
        <v>0</v>
      </c>
      <c r="AE38" s="164">
        <v>0</v>
      </c>
      <c r="AF38" s="164">
        <v>0</v>
      </c>
      <c r="AG38" s="164">
        <v>0</v>
      </c>
      <c r="AH38" s="164">
        <v>0</v>
      </c>
      <c r="AI38" s="164">
        <v>0</v>
      </c>
      <c r="AJ38" s="164">
        <v>0</v>
      </c>
      <c r="AK38" s="164">
        <v>0</v>
      </c>
      <c r="AL38" s="164">
        <v>0</v>
      </c>
      <c r="AM38" s="164">
        <v>0</v>
      </c>
      <c r="AN38" s="164">
        <v>0</v>
      </c>
      <c r="AP38" s="165">
        <v>0</v>
      </c>
      <c r="AQ38" s="164">
        <v>0</v>
      </c>
      <c r="AR38" s="164">
        <v>0</v>
      </c>
      <c r="AS38" s="164">
        <v>0</v>
      </c>
      <c r="AT38" s="164">
        <v>0</v>
      </c>
      <c r="AU38" s="164">
        <v>0</v>
      </c>
      <c r="AV38" s="164">
        <v>0</v>
      </c>
      <c r="AW38" s="166">
        <v>0</v>
      </c>
      <c r="AX38" s="166">
        <v>0</v>
      </c>
      <c r="AY38" s="166">
        <v>0</v>
      </c>
      <c r="AZ38" s="166">
        <v>0</v>
      </c>
      <c r="BA38" s="166">
        <v>0</v>
      </c>
      <c r="BB38" s="166">
        <v>0</v>
      </c>
      <c r="BC38" s="165">
        <v>0</v>
      </c>
      <c r="BD38" s="164">
        <v>0</v>
      </c>
      <c r="BE38" s="164">
        <v>0</v>
      </c>
      <c r="BF38" s="164">
        <v>0</v>
      </c>
      <c r="BG38" s="164">
        <v>0</v>
      </c>
      <c r="BH38" s="164">
        <v>0</v>
      </c>
      <c r="BI38" s="164">
        <v>0</v>
      </c>
      <c r="BJ38" s="166">
        <v>0</v>
      </c>
      <c r="BK38" s="166">
        <v>0</v>
      </c>
      <c r="BL38" s="166">
        <v>0</v>
      </c>
      <c r="BM38" s="166">
        <v>0</v>
      </c>
      <c r="BN38" s="166">
        <v>0</v>
      </c>
      <c r="BO38" s="166">
        <v>0</v>
      </c>
      <c r="BP38" s="165">
        <v>0</v>
      </c>
      <c r="BQ38" s="164">
        <v>0</v>
      </c>
      <c r="BR38" s="164">
        <v>0</v>
      </c>
      <c r="BS38" s="164">
        <v>0</v>
      </c>
      <c r="BT38" s="164">
        <v>0</v>
      </c>
      <c r="BU38" s="164">
        <v>0</v>
      </c>
      <c r="BV38" s="164">
        <v>0</v>
      </c>
      <c r="BW38" s="166">
        <v>0</v>
      </c>
      <c r="BX38" s="166">
        <v>0</v>
      </c>
      <c r="BY38" s="166">
        <v>0</v>
      </c>
      <c r="BZ38" s="166">
        <v>0</v>
      </c>
      <c r="CA38" s="166">
        <v>0</v>
      </c>
      <c r="CB38" s="166">
        <v>0</v>
      </c>
      <c r="CC38" s="163">
        <v>1</v>
      </c>
      <c r="CD38" s="167"/>
      <c r="CE38" s="164"/>
      <c r="CF38" s="164"/>
      <c r="CG38" s="164"/>
      <c r="CH38" s="164"/>
      <c r="CI38" s="164"/>
      <c r="CJ38" s="164"/>
      <c r="CK38" s="166"/>
      <c r="CL38" s="166"/>
      <c r="CM38" s="166"/>
      <c r="CN38" s="166"/>
      <c r="CO38" s="166"/>
      <c r="CP38" s="166"/>
      <c r="CQ38" s="167">
        <v>0</v>
      </c>
      <c r="CR38" s="164"/>
      <c r="CS38" s="164"/>
      <c r="CT38" s="164"/>
      <c r="CU38" s="164"/>
      <c r="CV38" s="164"/>
      <c r="CW38" s="164"/>
      <c r="CX38" s="166">
        <v>0</v>
      </c>
      <c r="CY38" s="166">
        <v>0</v>
      </c>
      <c r="CZ38" s="166">
        <v>0</v>
      </c>
      <c r="DA38" s="166">
        <v>0</v>
      </c>
      <c r="DB38" s="166">
        <v>0</v>
      </c>
      <c r="DC38" s="166">
        <v>0</v>
      </c>
      <c r="DE38" s="168">
        <v>0</v>
      </c>
      <c r="DG38" s="172">
        <v>0</v>
      </c>
      <c r="DI38" s="205">
        <f t="shared" si="6"/>
        <v>0</v>
      </c>
      <c r="DJ38" s="204"/>
      <c r="DK38" s="205">
        <f t="shared" si="7"/>
        <v>0</v>
      </c>
      <c r="DL38" s="205">
        <f t="shared" si="2"/>
        <v>0</v>
      </c>
      <c r="DM38" s="205">
        <f t="shared" si="3"/>
        <v>0</v>
      </c>
      <c r="DN38" s="205">
        <f t="shared" si="4"/>
        <v>0</v>
      </c>
      <c r="DO38" s="205">
        <f t="shared" si="5"/>
        <v>0</v>
      </c>
    </row>
    <row r="39" spans="2:119" hidden="1">
      <c r="B39" s="103" t="s">
        <v>482</v>
      </c>
      <c r="C39" s="162">
        <v>0</v>
      </c>
      <c r="D39" s="162">
        <v>1</v>
      </c>
      <c r="E39" s="162">
        <v>-1</v>
      </c>
      <c r="F39" s="163">
        <v>13.2</v>
      </c>
      <c r="G39" s="164">
        <v>0</v>
      </c>
      <c r="H39" s="164">
        <v>0</v>
      </c>
      <c r="I39" s="164">
        <v>0</v>
      </c>
      <c r="J39" s="164">
        <v>0</v>
      </c>
      <c r="K39" s="164">
        <v>0</v>
      </c>
      <c r="L39" s="164">
        <v>0</v>
      </c>
      <c r="M39" s="164">
        <v>0</v>
      </c>
      <c r="N39" s="164">
        <v>0</v>
      </c>
      <c r="O39" s="164">
        <v>0</v>
      </c>
      <c r="P39" s="164">
        <v>0</v>
      </c>
      <c r="Q39" s="104">
        <v>0</v>
      </c>
      <c r="R39" s="164">
        <v>0</v>
      </c>
      <c r="S39" s="164">
        <v>0</v>
      </c>
      <c r="T39" s="164">
        <v>0</v>
      </c>
      <c r="U39" s="164">
        <v>0</v>
      </c>
      <c r="V39" s="164">
        <v>0</v>
      </c>
      <c r="W39" s="104">
        <v>0</v>
      </c>
      <c r="X39" s="104">
        <v>0</v>
      </c>
      <c r="Y39" s="164">
        <v>0</v>
      </c>
      <c r="Z39" s="164">
        <v>0</v>
      </c>
      <c r="AA39" s="164">
        <v>0</v>
      </c>
      <c r="AB39" s="164">
        <v>0</v>
      </c>
      <c r="AC39" s="164">
        <v>0</v>
      </c>
      <c r="AD39" s="164">
        <v>0</v>
      </c>
      <c r="AE39" s="164">
        <v>0</v>
      </c>
      <c r="AF39" s="164">
        <v>0</v>
      </c>
      <c r="AG39" s="164">
        <v>0</v>
      </c>
      <c r="AH39" s="164">
        <v>0</v>
      </c>
      <c r="AI39" s="164">
        <v>0</v>
      </c>
      <c r="AJ39" s="164">
        <v>0</v>
      </c>
      <c r="AK39" s="164">
        <v>0</v>
      </c>
      <c r="AL39" s="164">
        <v>0</v>
      </c>
      <c r="AM39" s="164">
        <v>0</v>
      </c>
      <c r="AN39" s="164">
        <v>0</v>
      </c>
      <c r="AP39" s="165">
        <v>0</v>
      </c>
      <c r="AQ39" s="164">
        <v>0</v>
      </c>
      <c r="AR39" s="164">
        <v>0</v>
      </c>
      <c r="AS39" s="164">
        <v>0</v>
      </c>
      <c r="AT39" s="164">
        <v>0</v>
      </c>
      <c r="AU39" s="164">
        <v>0</v>
      </c>
      <c r="AV39" s="164">
        <v>0</v>
      </c>
      <c r="AW39" s="166">
        <v>0</v>
      </c>
      <c r="AX39" s="166">
        <v>0</v>
      </c>
      <c r="AY39" s="166">
        <v>0</v>
      </c>
      <c r="AZ39" s="166">
        <v>0</v>
      </c>
      <c r="BA39" s="166">
        <v>0</v>
      </c>
      <c r="BB39" s="166">
        <v>0</v>
      </c>
      <c r="BC39" s="165">
        <v>0</v>
      </c>
      <c r="BD39" s="164">
        <v>0</v>
      </c>
      <c r="BE39" s="164">
        <v>0</v>
      </c>
      <c r="BF39" s="164">
        <v>0</v>
      </c>
      <c r="BG39" s="164">
        <v>0</v>
      </c>
      <c r="BH39" s="164">
        <v>0</v>
      </c>
      <c r="BI39" s="164">
        <v>0</v>
      </c>
      <c r="BJ39" s="166">
        <v>0</v>
      </c>
      <c r="BK39" s="166">
        <v>0</v>
      </c>
      <c r="BL39" s="166">
        <v>0</v>
      </c>
      <c r="BM39" s="166">
        <v>0</v>
      </c>
      <c r="BN39" s="166">
        <v>0</v>
      </c>
      <c r="BO39" s="166">
        <v>0</v>
      </c>
      <c r="BP39" s="165">
        <v>0</v>
      </c>
      <c r="BQ39" s="164">
        <v>0</v>
      </c>
      <c r="BR39" s="164">
        <v>0</v>
      </c>
      <c r="BS39" s="164">
        <v>0</v>
      </c>
      <c r="BT39" s="164">
        <v>0</v>
      </c>
      <c r="BU39" s="164">
        <v>0</v>
      </c>
      <c r="BV39" s="164">
        <v>0</v>
      </c>
      <c r="BW39" s="166">
        <v>0</v>
      </c>
      <c r="BX39" s="166">
        <v>0</v>
      </c>
      <c r="BY39" s="166">
        <v>0</v>
      </c>
      <c r="BZ39" s="166">
        <v>0</v>
      </c>
      <c r="CA39" s="166">
        <v>0</v>
      </c>
      <c r="CB39" s="166">
        <v>0</v>
      </c>
      <c r="CC39" s="163">
        <v>1</v>
      </c>
      <c r="CD39" s="167"/>
      <c r="CE39" s="164"/>
      <c r="CF39" s="164"/>
      <c r="CG39" s="164"/>
      <c r="CH39" s="164"/>
      <c r="CI39" s="164"/>
      <c r="CJ39" s="164"/>
      <c r="CK39" s="166"/>
      <c r="CL39" s="166"/>
      <c r="CM39" s="166"/>
      <c r="CN39" s="166"/>
      <c r="CO39" s="166"/>
      <c r="CP39" s="166"/>
      <c r="CQ39" s="167">
        <v>0</v>
      </c>
      <c r="CR39" s="164"/>
      <c r="CS39" s="164"/>
      <c r="CT39" s="164"/>
      <c r="CU39" s="164"/>
      <c r="CV39" s="164"/>
      <c r="CW39" s="164"/>
      <c r="CX39" s="166">
        <v>0</v>
      </c>
      <c r="CY39" s="166">
        <v>0</v>
      </c>
      <c r="CZ39" s="166">
        <v>0</v>
      </c>
      <c r="DA39" s="166">
        <v>0</v>
      </c>
      <c r="DB39" s="166">
        <v>0</v>
      </c>
      <c r="DC39" s="166">
        <v>0</v>
      </c>
      <c r="DE39" s="168">
        <v>0</v>
      </c>
      <c r="DG39" s="172">
        <v>0</v>
      </c>
      <c r="DI39" s="205">
        <f t="shared" si="6"/>
        <v>0</v>
      </c>
      <c r="DJ39" s="204"/>
      <c r="DK39" s="205">
        <f t="shared" si="7"/>
        <v>0</v>
      </c>
      <c r="DL39" s="205">
        <f t="shared" si="2"/>
        <v>0</v>
      </c>
      <c r="DM39" s="205">
        <f t="shared" si="3"/>
        <v>0</v>
      </c>
      <c r="DN39" s="205">
        <f t="shared" si="4"/>
        <v>0</v>
      </c>
      <c r="DO39" s="205">
        <f t="shared" si="5"/>
        <v>0</v>
      </c>
    </row>
    <row r="40" spans="2:119" hidden="1">
      <c r="B40" s="103" t="s">
        <v>234</v>
      </c>
      <c r="C40" s="162">
        <v>0</v>
      </c>
      <c r="D40" s="162">
        <v>0</v>
      </c>
      <c r="E40" s="162">
        <v>0</v>
      </c>
      <c r="F40" s="163">
        <v>9.8000000000000007</v>
      </c>
      <c r="G40" s="164">
        <v>0</v>
      </c>
      <c r="H40" s="164">
        <v>0</v>
      </c>
      <c r="I40" s="164">
        <v>0</v>
      </c>
      <c r="J40" s="164">
        <v>0</v>
      </c>
      <c r="K40" s="164">
        <v>0</v>
      </c>
      <c r="L40" s="164">
        <v>0</v>
      </c>
      <c r="M40" s="164">
        <v>0</v>
      </c>
      <c r="N40" s="164">
        <v>0</v>
      </c>
      <c r="O40" s="164">
        <v>0</v>
      </c>
      <c r="P40" s="164">
        <v>0</v>
      </c>
      <c r="Q40" s="104">
        <v>0</v>
      </c>
      <c r="R40" s="164">
        <v>0</v>
      </c>
      <c r="S40" s="164">
        <v>0</v>
      </c>
      <c r="T40" s="164">
        <v>0</v>
      </c>
      <c r="U40" s="164">
        <v>0</v>
      </c>
      <c r="V40" s="164">
        <v>0</v>
      </c>
      <c r="W40" s="104">
        <v>0</v>
      </c>
      <c r="X40" s="104">
        <v>0</v>
      </c>
      <c r="Y40" s="164">
        <v>0</v>
      </c>
      <c r="Z40" s="164">
        <v>0</v>
      </c>
      <c r="AA40" s="164">
        <v>0</v>
      </c>
      <c r="AB40" s="164">
        <v>0</v>
      </c>
      <c r="AC40" s="164">
        <v>0</v>
      </c>
      <c r="AD40" s="164">
        <v>0</v>
      </c>
      <c r="AE40" s="164">
        <v>0</v>
      </c>
      <c r="AF40" s="164">
        <v>0</v>
      </c>
      <c r="AG40" s="164">
        <v>0</v>
      </c>
      <c r="AH40" s="164">
        <v>0</v>
      </c>
      <c r="AI40" s="164">
        <v>0</v>
      </c>
      <c r="AJ40" s="164">
        <v>0</v>
      </c>
      <c r="AK40" s="164">
        <v>0</v>
      </c>
      <c r="AL40" s="164">
        <v>0</v>
      </c>
      <c r="AM40" s="164">
        <v>0</v>
      </c>
      <c r="AN40" s="164">
        <v>0</v>
      </c>
      <c r="AP40" s="165">
        <v>0</v>
      </c>
      <c r="AQ40" s="164">
        <v>0</v>
      </c>
      <c r="AR40" s="164">
        <v>0</v>
      </c>
      <c r="AS40" s="164">
        <v>0</v>
      </c>
      <c r="AT40" s="164">
        <v>0</v>
      </c>
      <c r="AU40" s="164">
        <v>0</v>
      </c>
      <c r="AV40" s="164">
        <v>0</v>
      </c>
      <c r="AW40" s="166">
        <v>0</v>
      </c>
      <c r="AX40" s="166">
        <v>0</v>
      </c>
      <c r="AY40" s="166">
        <v>0</v>
      </c>
      <c r="AZ40" s="166">
        <v>0</v>
      </c>
      <c r="BA40" s="166">
        <v>0</v>
      </c>
      <c r="BB40" s="166">
        <v>0</v>
      </c>
      <c r="BC40" s="165">
        <v>0</v>
      </c>
      <c r="BD40" s="164">
        <v>0</v>
      </c>
      <c r="BE40" s="164">
        <v>0</v>
      </c>
      <c r="BF40" s="164">
        <v>0</v>
      </c>
      <c r="BG40" s="164">
        <v>0</v>
      </c>
      <c r="BH40" s="164">
        <v>0</v>
      </c>
      <c r="BI40" s="164">
        <v>0</v>
      </c>
      <c r="BJ40" s="166">
        <v>0</v>
      </c>
      <c r="BK40" s="166">
        <v>0</v>
      </c>
      <c r="BL40" s="166">
        <v>0</v>
      </c>
      <c r="BM40" s="166">
        <v>0</v>
      </c>
      <c r="BN40" s="166">
        <v>0</v>
      </c>
      <c r="BO40" s="166">
        <v>0</v>
      </c>
      <c r="BP40" s="165">
        <v>0</v>
      </c>
      <c r="BQ40" s="164">
        <v>0</v>
      </c>
      <c r="BR40" s="164">
        <v>0</v>
      </c>
      <c r="BS40" s="164">
        <v>0</v>
      </c>
      <c r="BT40" s="164">
        <v>0</v>
      </c>
      <c r="BU40" s="164">
        <v>0</v>
      </c>
      <c r="BV40" s="164">
        <v>0</v>
      </c>
      <c r="BW40" s="166">
        <v>0</v>
      </c>
      <c r="BX40" s="166">
        <v>0</v>
      </c>
      <c r="BY40" s="166">
        <v>0</v>
      </c>
      <c r="BZ40" s="166">
        <v>0</v>
      </c>
      <c r="CA40" s="166">
        <v>0</v>
      </c>
      <c r="CB40" s="166">
        <v>0</v>
      </c>
      <c r="CC40" s="163">
        <v>11.1</v>
      </c>
      <c r="CD40" s="167"/>
      <c r="CE40" s="164"/>
      <c r="CF40" s="164"/>
      <c r="CG40" s="164"/>
      <c r="CH40" s="164"/>
      <c r="CI40" s="164"/>
      <c r="CJ40" s="164"/>
      <c r="CK40" s="166"/>
      <c r="CL40" s="166"/>
      <c r="CM40" s="166"/>
      <c r="CN40" s="166"/>
      <c r="CO40" s="166"/>
      <c r="CP40" s="166"/>
      <c r="CQ40" s="167">
        <v>0</v>
      </c>
      <c r="CR40" s="164"/>
      <c r="CS40" s="164"/>
      <c r="CT40" s="164"/>
      <c r="CU40" s="164"/>
      <c r="CV40" s="164"/>
      <c r="CW40" s="164"/>
      <c r="CX40" s="166">
        <v>0</v>
      </c>
      <c r="CY40" s="166">
        <v>0</v>
      </c>
      <c r="CZ40" s="166">
        <v>0</v>
      </c>
      <c r="DA40" s="166">
        <v>0</v>
      </c>
      <c r="DB40" s="166">
        <v>0</v>
      </c>
      <c r="DC40" s="166">
        <v>0</v>
      </c>
      <c r="DE40" s="168">
        <v>0</v>
      </c>
      <c r="DG40" s="172">
        <v>0</v>
      </c>
      <c r="DI40" s="205">
        <f t="shared" si="6"/>
        <v>0</v>
      </c>
      <c r="DJ40" s="204"/>
      <c r="DK40" s="205">
        <f t="shared" si="7"/>
        <v>0</v>
      </c>
      <c r="DL40" s="205">
        <f t="shared" si="2"/>
        <v>0</v>
      </c>
      <c r="DM40" s="205">
        <f t="shared" si="3"/>
        <v>0</v>
      </c>
      <c r="DN40" s="205">
        <f t="shared" si="4"/>
        <v>0</v>
      </c>
      <c r="DO40" s="205">
        <f t="shared" si="5"/>
        <v>0</v>
      </c>
    </row>
    <row r="41" spans="2:119" hidden="1">
      <c r="B41" s="103" t="s">
        <v>235</v>
      </c>
      <c r="C41" s="162">
        <v>0</v>
      </c>
      <c r="D41" s="162">
        <v>0</v>
      </c>
      <c r="E41" s="162">
        <v>0</v>
      </c>
      <c r="F41" s="163">
        <v>9.1999999999999993</v>
      </c>
      <c r="G41" s="164">
        <v>0</v>
      </c>
      <c r="H41" s="164">
        <v>0</v>
      </c>
      <c r="I41" s="164">
        <v>0</v>
      </c>
      <c r="J41" s="164">
        <v>0</v>
      </c>
      <c r="K41" s="164">
        <v>0</v>
      </c>
      <c r="L41" s="164">
        <v>0</v>
      </c>
      <c r="M41" s="164">
        <v>0</v>
      </c>
      <c r="N41" s="164">
        <v>0</v>
      </c>
      <c r="O41" s="164">
        <v>0</v>
      </c>
      <c r="P41" s="164">
        <v>0</v>
      </c>
      <c r="Q41" s="104">
        <v>0</v>
      </c>
      <c r="R41" s="164">
        <v>0</v>
      </c>
      <c r="S41" s="164">
        <v>0</v>
      </c>
      <c r="T41" s="164">
        <v>0</v>
      </c>
      <c r="U41" s="164">
        <v>0</v>
      </c>
      <c r="V41" s="164">
        <v>0</v>
      </c>
      <c r="W41" s="104">
        <v>0</v>
      </c>
      <c r="X41" s="104">
        <v>0</v>
      </c>
      <c r="Y41" s="164">
        <v>0</v>
      </c>
      <c r="Z41" s="164">
        <v>0</v>
      </c>
      <c r="AA41" s="164">
        <v>0</v>
      </c>
      <c r="AB41" s="164">
        <v>0</v>
      </c>
      <c r="AC41" s="164">
        <v>0</v>
      </c>
      <c r="AD41" s="164">
        <v>0</v>
      </c>
      <c r="AE41" s="164">
        <v>0</v>
      </c>
      <c r="AF41" s="164">
        <v>0</v>
      </c>
      <c r="AG41" s="164">
        <v>0</v>
      </c>
      <c r="AH41" s="164">
        <v>0</v>
      </c>
      <c r="AI41" s="164">
        <v>0</v>
      </c>
      <c r="AJ41" s="164">
        <v>0</v>
      </c>
      <c r="AK41" s="164">
        <v>0</v>
      </c>
      <c r="AL41" s="164">
        <v>0</v>
      </c>
      <c r="AM41" s="164">
        <v>0</v>
      </c>
      <c r="AN41" s="164">
        <v>0</v>
      </c>
      <c r="AP41" s="165">
        <v>0</v>
      </c>
      <c r="AQ41" s="164">
        <v>0</v>
      </c>
      <c r="AR41" s="164">
        <v>0</v>
      </c>
      <c r="AS41" s="164">
        <v>0</v>
      </c>
      <c r="AT41" s="164">
        <v>0</v>
      </c>
      <c r="AU41" s="164">
        <v>0</v>
      </c>
      <c r="AV41" s="164">
        <v>0</v>
      </c>
      <c r="AW41" s="166">
        <v>0</v>
      </c>
      <c r="AX41" s="166">
        <v>0</v>
      </c>
      <c r="AY41" s="166">
        <v>0</v>
      </c>
      <c r="AZ41" s="166">
        <v>0</v>
      </c>
      <c r="BA41" s="166">
        <v>0</v>
      </c>
      <c r="BB41" s="166">
        <v>0</v>
      </c>
      <c r="BC41" s="165">
        <v>0</v>
      </c>
      <c r="BD41" s="164">
        <v>0</v>
      </c>
      <c r="BE41" s="164">
        <v>0</v>
      </c>
      <c r="BF41" s="164">
        <v>0</v>
      </c>
      <c r="BG41" s="164">
        <v>0</v>
      </c>
      <c r="BH41" s="164">
        <v>0</v>
      </c>
      <c r="BI41" s="164">
        <v>0</v>
      </c>
      <c r="BJ41" s="166">
        <v>0</v>
      </c>
      <c r="BK41" s="166">
        <v>0</v>
      </c>
      <c r="BL41" s="166">
        <v>0</v>
      </c>
      <c r="BM41" s="166">
        <v>0</v>
      </c>
      <c r="BN41" s="166">
        <v>0</v>
      </c>
      <c r="BO41" s="166">
        <v>0</v>
      </c>
      <c r="BP41" s="165">
        <v>0</v>
      </c>
      <c r="BQ41" s="164">
        <v>0</v>
      </c>
      <c r="BR41" s="164">
        <v>0</v>
      </c>
      <c r="BS41" s="164">
        <v>0</v>
      </c>
      <c r="BT41" s="164">
        <v>0</v>
      </c>
      <c r="BU41" s="164">
        <v>0</v>
      </c>
      <c r="BV41" s="164">
        <v>0</v>
      </c>
      <c r="BW41" s="166">
        <v>0</v>
      </c>
      <c r="BX41" s="166">
        <v>0</v>
      </c>
      <c r="BY41" s="166">
        <v>0</v>
      </c>
      <c r="BZ41" s="166">
        <v>0</v>
      </c>
      <c r="CA41" s="166">
        <v>0</v>
      </c>
      <c r="CB41" s="166">
        <v>0</v>
      </c>
      <c r="CC41" s="163">
        <v>9.6999999999999993</v>
      </c>
      <c r="CD41" s="167"/>
      <c r="CE41" s="164"/>
      <c r="CF41" s="164"/>
      <c r="CG41" s="164"/>
      <c r="CH41" s="164"/>
      <c r="CI41" s="164"/>
      <c r="CJ41" s="164"/>
      <c r="CK41" s="166"/>
      <c r="CL41" s="166"/>
      <c r="CM41" s="166"/>
      <c r="CN41" s="166"/>
      <c r="CO41" s="166"/>
      <c r="CP41" s="166"/>
      <c r="CQ41" s="167">
        <v>0</v>
      </c>
      <c r="CR41" s="164"/>
      <c r="CS41" s="164"/>
      <c r="CT41" s="164"/>
      <c r="CU41" s="164"/>
      <c r="CV41" s="164"/>
      <c r="CW41" s="164"/>
      <c r="CX41" s="166">
        <v>0</v>
      </c>
      <c r="CY41" s="166">
        <v>0</v>
      </c>
      <c r="CZ41" s="166">
        <v>0</v>
      </c>
      <c r="DA41" s="166">
        <v>0</v>
      </c>
      <c r="DB41" s="166">
        <v>0</v>
      </c>
      <c r="DC41" s="166">
        <v>0</v>
      </c>
      <c r="DE41" s="168">
        <v>0</v>
      </c>
      <c r="DG41" s="172">
        <v>0</v>
      </c>
      <c r="DI41" s="205">
        <f t="shared" si="6"/>
        <v>0</v>
      </c>
      <c r="DJ41" s="204"/>
      <c r="DK41" s="205">
        <f t="shared" si="7"/>
        <v>0</v>
      </c>
      <c r="DL41" s="205">
        <f t="shared" si="2"/>
        <v>0</v>
      </c>
      <c r="DM41" s="205">
        <f t="shared" si="3"/>
        <v>0</v>
      </c>
      <c r="DN41" s="205">
        <f t="shared" si="4"/>
        <v>0</v>
      </c>
      <c r="DO41" s="205">
        <f t="shared" si="5"/>
        <v>0</v>
      </c>
    </row>
    <row r="42" spans="2:119" hidden="1">
      <c r="B42" s="103" t="s">
        <v>483</v>
      </c>
      <c r="C42" s="162">
        <v>0</v>
      </c>
      <c r="D42" s="162">
        <v>1</v>
      </c>
      <c r="E42" s="162">
        <v>-1</v>
      </c>
      <c r="F42" s="163">
        <v>8.6</v>
      </c>
      <c r="G42" s="164">
        <v>0</v>
      </c>
      <c r="H42" s="164">
        <v>0</v>
      </c>
      <c r="I42" s="164">
        <v>0</v>
      </c>
      <c r="J42" s="164">
        <v>0</v>
      </c>
      <c r="K42" s="164">
        <v>0</v>
      </c>
      <c r="L42" s="164">
        <v>0</v>
      </c>
      <c r="M42" s="164">
        <v>0</v>
      </c>
      <c r="N42" s="164">
        <v>0</v>
      </c>
      <c r="O42" s="164">
        <v>0</v>
      </c>
      <c r="P42" s="164">
        <v>0</v>
      </c>
      <c r="Q42" s="104">
        <v>0</v>
      </c>
      <c r="R42" s="164">
        <v>0</v>
      </c>
      <c r="S42" s="164">
        <v>0</v>
      </c>
      <c r="T42" s="164">
        <v>0</v>
      </c>
      <c r="U42" s="164">
        <v>0</v>
      </c>
      <c r="V42" s="164">
        <v>0</v>
      </c>
      <c r="W42" s="104">
        <v>0</v>
      </c>
      <c r="X42" s="104">
        <v>0</v>
      </c>
      <c r="Y42" s="164">
        <v>0</v>
      </c>
      <c r="Z42" s="164">
        <v>0</v>
      </c>
      <c r="AA42" s="164">
        <v>0</v>
      </c>
      <c r="AB42" s="164">
        <v>0</v>
      </c>
      <c r="AC42" s="164">
        <v>0</v>
      </c>
      <c r="AD42" s="164">
        <v>0</v>
      </c>
      <c r="AE42" s="164">
        <v>0</v>
      </c>
      <c r="AF42" s="164">
        <v>0</v>
      </c>
      <c r="AG42" s="164">
        <v>0</v>
      </c>
      <c r="AH42" s="164">
        <v>0</v>
      </c>
      <c r="AI42" s="164">
        <v>0</v>
      </c>
      <c r="AJ42" s="164">
        <v>0</v>
      </c>
      <c r="AK42" s="164">
        <v>0</v>
      </c>
      <c r="AL42" s="164">
        <v>0</v>
      </c>
      <c r="AM42" s="164">
        <v>0</v>
      </c>
      <c r="AN42" s="164">
        <v>0</v>
      </c>
      <c r="AP42" s="165">
        <v>0</v>
      </c>
      <c r="AQ42" s="164">
        <v>0</v>
      </c>
      <c r="AR42" s="164">
        <v>0</v>
      </c>
      <c r="AS42" s="164">
        <v>0</v>
      </c>
      <c r="AT42" s="164">
        <v>0</v>
      </c>
      <c r="AU42" s="164">
        <v>0</v>
      </c>
      <c r="AV42" s="164">
        <v>0</v>
      </c>
      <c r="AW42" s="166">
        <v>0</v>
      </c>
      <c r="AX42" s="166">
        <v>0</v>
      </c>
      <c r="AY42" s="166">
        <v>0</v>
      </c>
      <c r="AZ42" s="166">
        <v>0</v>
      </c>
      <c r="BA42" s="166">
        <v>0</v>
      </c>
      <c r="BB42" s="166">
        <v>0</v>
      </c>
      <c r="BC42" s="165">
        <v>0</v>
      </c>
      <c r="BD42" s="164">
        <v>0</v>
      </c>
      <c r="BE42" s="164">
        <v>0</v>
      </c>
      <c r="BF42" s="164">
        <v>0</v>
      </c>
      <c r="BG42" s="164">
        <v>0</v>
      </c>
      <c r="BH42" s="164">
        <v>0</v>
      </c>
      <c r="BI42" s="164">
        <v>0</v>
      </c>
      <c r="BJ42" s="166">
        <v>0</v>
      </c>
      <c r="BK42" s="166">
        <v>0</v>
      </c>
      <c r="BL42" s="166">
        <v>0</v>
      </c>
      <c r="BM42" s="166">
        <v>0</v>
      </c>
      <c r="BN42" s="166">
        <v>0</v>
      </c>
      <c r="BO42" s="166">
        <v>0</v>
      </c>
      <c r="BP42" s="165">
        <v>0</v>
      </c>
      <c r="BQ42" s="164">
        <v>0</v>
      </c>
      <c r="BR42" s="164">
        <v>0</v>
      </c>
      <c r="BS42" s="164">
        <v>0</v>
      </c>
      <c r="BT42" s="164">
        <v>0</v>
      </c>
      <c r="BU42" s="164">
        <v>0</v>
      </c>
      <c r="BV42" s="164">
        <v>0</v>
      </c>
      <c r="BW42" s="166">
        <v>0</v>
      </c>
      <c r="BX42" s="166">
        <v>0</v>
      </c>
      <c r="BY42" s="166">
        <v>0</v>
      </c>
      <c r="BZ42" s="166">
        <v>0</v>
      </c>
      <c r="CA42" s="166">
        <v>0</v>
      </c>
      <c r="CB42" s="166">
        <v>0</v>
      </c>
      <c r="CC42" s="163">
        <v>1</v>
      </c>
      <c r="CD42" s="167"/>
      <c r="CE42" s="164"/>
      <c r="CF42" s="164"/>
      <c r="CG42" s="164"/>
      <c r="CH42" s="164"/>
      <c r="CI42" s="164"/>
      <c r="CJ42" s="164"/>
      <c r="CK42" s="166"/>
      <c r="CL42" s="166"/>
      <c r="CM42" s="166"/>
      <c r="CN42" s="166"/>
      <c r="CO42" s="166"/>
      <c r="CP42" s="166"/>
      <c r="CQ42" s="167">
        <v>0</v>
      </c>
      <c r="CR42" s="164"/>
      <c r="CS42" s="164"/>
      <c r="CT42" s="164"/>
      <c r="CU42" s="164"/>
      <c r="CV42" s="164"/>
      <c r="CW42" s="164"/>
      <c r="CX42" s="166">
        <v>0</v>
      </c>
      <c r="CY42" s="166">
        <v>0</v>
      </c>
      <c r="CZ42" s="166">
        <v>0</v>
      </c>
      <c r="DA42" s="166">
        <v>0</v>
      </c>
      <c r="DB42" s="166">
        <v>0</v>
      </c>
      <c r="DC42" s="166">
        <v>0</v>
      </c>
      <c r="DE42" s="168">
        <v>0</v>
      </c>
      <c r="DG42" s="172">
        <v>0</v>
      </c>
      <c r="DI42" s="205">
        <f t="shared" si="6"/>
        <v>0</v>
      </c>
      <c r="DJ42" s="204"/>
      <c r="DK42" s="205">
        <f t="shared" si="7"/>
        <v>0</v>
      </c>
      <c r="DL42" s="205">
        <f t="shared" si="2"/>
        <v>0</v>
      </c>
      <c r="DM42" s="205">
        <f t="shared" si="3"/>
        <v>0</v>
      </c>
      <c r="DN42" s="205">
        <f t="shared" si="4"/>
        <v>0</v>
      </c>
      <c r="DO42" s="205">
        <f t="shared" si="5"/>
        <v>0</v>
      </c>
    </row>
    <row r="43" spans="2:119" hidden="1">
      <c r="B43" s="103" t="s">
        <v>236</v>
      </c>
      <c r="C43" s="162">
        <v>0</v>
      </c>
      <c r="D43" s="162">
        <v>0</v>
      </c>
      <c r="E43" s="162">
        <v>0</v>
      </c>
      <c r="F43" s="163">
        <v>8</v>
      </c>
      <c r="G43" s="164">
        <v>0</v>
      </c>
      <c r="H43" s="164">
        <v>0</v>
      </c>
      <c r="I43" s="164">
        <v>0</v>
      </c>
      <c r="J43" s="164">
        <v>0</v>
      </c>
      <c r="K43" s="164">
        <v>0</v>
      </c>
      <c r="L43" s="164">
        <v>0</v>
      </c>
      <c r="M43" s="164">
        <v>0</v>
      </c>
      <c r="N43" s="164">
        <v>0</v>
      </c>
      <c r="O43" s="164">
        <v>0</v>
      </c>
      <c r="P43" s="164">
        <v>0</v>
      </c>
      <c r="Q43" s="104">
        <v>0</v>
      </c>
      <c r="R43" s="164">
        <v>0</v>
      </c>
      <c r="S43" s="164">
        <v>0</v>
      </c>
      <c r="T43" s="164">
        <v>0</v>
      </c>
      <c r="U43" s="164">
        <v>0</v>
      </c>
      <c r="V43" s="164">
        <v>0</v>
      </c>
      <c r="W43" s="104">
        <v>0</v>
      </c>
      <c r="X43" s="104">
        <v>0</v>
      </c>
      <c r="Y43" s="164">
        <v>0</v>
      </c>
      <c r="Z43" s="164">
        <v>0</v>
      </c>
      <c r="AA43" s="164">
        <v>0</v>
      </c>
      <c r="AB43" s="164">
        <v>0</v>
      </c>
      <c r="AC43" s="164">
        <v>0</v>
      </c>
      <c r="AD43" s="164">
        <v>0</v>
      </c>
      <c r="AE43" s="164">
        <v>0</v>
      </c>
      <c r="AF43" s="164">
        <v>0</v>
      </c>
      <c r="AG43" s="164">
        <v>0</v>
      </c>
      <c r="AH43" s="164">
        <v>0</v>
      </c>
      <c r="AI43" s="164">
        <v>0</v>
      </c>
      <c r="AJ43" s="164">
        <v>0</v>
      </c>
      <c r="AK43" s="164">
        <v>0</v>
      </c>
      <c r="AL43" s="164">
        <v>0</v>
      </c>
      <c r="AM43" s="164">
        <v>0</v>
      </c>
      <c r="AN43" s="164">
        <v>0</v>
      </c>
      <c r="AP43" s="165">
        <v>0</v>
      </c>
      <c r="AQ43" s="164">
        <v>0</v>
      </c>
      <c r="AR43" s="164">
        <v>0</v>
      </c>
      <c r="AS43" s="164">
        <v>0</v>
      </c>
      <c r="AT43" s="164">
        <v>0</v>
      </c>
      <c r="AU43" s="164">
        <v>0</v>
      </c>
      <c r="AV43" s="164">
        <v>0</v>
      </c>
      <c r="AW43" s="166">
        <v>0</v>
      </c>
      <c r="AX43" s="166">
        <v>0</v>
      </c>
      <c r="AY43" s="166">
        <v>0</v>
      </c>
      <c r="AZ43" s="166">
        <v>0</v>
      </c>
      <c r="BA43" s="166">
        <v>0</v>
      </c>
      <c r="BB43" s="166">
        <v>0</v>
      </c>
      <c r="BC43" s="165">
        <v>0</v>
      </c>
      <c r="BD43" s="164">
        <v>0</v>
      </c>
      <c r="BE43" s="164">
        <v>0</v>
      </c>
      <c r="BF43" s="164">
        <v>0</v>
      </c>
      <c r="BG43" s="164">
        <v>0</v>
      </c>
      <c r="BH43" s="164">
        <v>0</v>
      </c>
      <c r="BI43" s="164">
        <v>0</v>
      </c>
      <c r="BJ43" s="166">
        <v>0</v>
      </c>
      <c r="BK43" s="166">
        <v>0</v>
      </c>
      <c r="BL43" s="166">
        <v>0</v>
      </c>
      <c r="BM43" s="166">
        <v>0</v>
      </c>
      <c r="BN43" s="166">
        <v>0</v>
      </c>
      <c r="BO43" s="166">
        <v>0</v>
      </c>
      <c r="BP43" s="165">
        <v>0</v>
      </c>
      <c r="BQ43" s="164">
        <v>0</v>
      </c>
      <c r="BR43" s="164">
        <v>0</v>
      </c>
      <c r="BS43" s="164">
        <v>0</v>
      </c>
      <c r="BT43" s="164">
        <v>0</v>
      </c>
      <c r="BU43" s="164">
        <v>0</v>
      </c>
      <c r="BV43" s="164">
        <v>0</v>
      </c>
      <c r="BW43" s="166">
        <v>0</v>
      </c>
      <c r="BX43" s="166">
        <v>0</v>
      </c>
      <c r="BY43" s="166">
        <v>0</v>
      </c>
      <c r="BZ43" s="166">
        <v>0</v>
      </c>
      <c r="CA43" s="166">
        <v>0</v>
      </c>
      <c r="CB43" s="166">
        <v>0</v>
      </c>
      <c r="CC43" s="163">
        <v>9</v>
      </c>
      <c r="CD43" s="167"/>
      <c r="CE43" s="164"/>
      <c r="CF43" s="164"/>
      <c r="CG43" s="164"/>
      <c r="CH43" s="164"/>
      <c r="CI43" s="164"/>
      <c r="CJ43" s="164"/>
      <c r="CK43" s="166"/>
      <c r="CL43" s="166"/>
      <c r="CM43" s="166"/>
      <c r="CN43" s="166"/>
      <c r="CO43" s="166"/>
      <c r="CP43" s="166"/>
      <c r="CQ43" s="167">
        <v>0</v>
      </c>
      <c r="CR43" s="164"/>
      <c r="CS43" s="164"/>
      <c r="CT43" s="164"/>
      <c r="CU43" s="164"/>
      <c r="CV43" s="164"/>
      <c r="CW43" s="164"/>
      <c r="CX43" s="166">
        <v>0</v>
      </c>
      <c r="CY43" s="166">
        <v>0</v>
      </c>
      <c r="CZ43" s="166">
        <v>0</v>
      </c>
      <c r="DA43" s="166">
        <v>0</v>
      </c>
      <c r="DB43" s="166">
        <v>0</v>
      </c>
      <c r="DC43" s="166">
        <v>0</v>
      </c>
      <c r="DE43" s="168">
        <v>0</v>
      </c>
      <c r="DG43" s="172">
        <v>0</v>
      </c>
      <c r="DI43" s="205">
        <f t="shared" si="6"/>
        <v>0</v>
      </c>
      <c r="DJ43" s="204"/>
      <c r="DK43" s="205">
        <f t="shared" si="7"/>
        <v>0</v>
      </c>
      <c r="DL43" s="205">
        <f t="shared" si="2"/>
        <v>0</v>
      </c>
      <c r="DM43" s="205">
        <f t="shared" si="3"/>
        <v>0</v>
      </c>
      <c r="DN43" s="205">
        <f t="shared" si="4"/>
        <v>0</v>
      </c>
      <c r="DO43" s="205">
        <f t="shared" si="5"/>
        <v>0</v>
      </c>
    </row>
    <row r="44" spans="2:119" hidden="1">
      <c r="B44" s="103" t="s">
        <v>484</v>
      </c>
      <c r="C44" s="162">
        <v>0</v>
      </c>
      <c r="D44" s="162">
        <v>1</v>
      </c>
      <c r="E44" s="162">
        <v>-1</v>
      </c>
      <c r="F44" s="163">
        <v>14.5</v>
      </c>
      <c r="G44" s="164">
        <v>0</v>
      </c>
      <c r="H44" s="164">
        <v>0</v>
      </c>
      <c r="I44" s="164">
        <v>0</v>
      </c>
      <c r="J44" s="164">
        <v>0</v>
      </c>
      <c r="K44" s="164">
        <v>0</v>
      </c>
      <c r="L44" s="164">
        <v>0</v>
      </c>
      <c r="M44" s="164">
        <v>0</v>
      </c>
      <c r="N44" s="164">
        <v>0</v>
      </c>
      <c r="O44" s="164">
        <v>0</v>
      </c>
      <c r="P44" s="164">
        <v>0</v>
      </c>
      <c r="Q44" s="104">
        <v>0</v>
      </c>
      <c r="R44" s="164">
        <v>0</v>
      </c>
      <c r="S44" s="164">
        <v>0</v>
      </c>
      <c r="T44" s="164">
        <v>0</v>
      </c>
      <c r="U44" s="164">
        <v>0</v>
      </c>
      <c r="V44" s="164">
        <v>0</v>
      </c>
      <c r="W44" s="104">
        <v>0</v>
      </c>
      <c r="X44" s="104">
        <v>0</v>
      </c>
      <c r="Y44" s="164">
        <v>0</v>
      </c>
      <c r="Z44" s="164">
        <v>0</v>
      </c>
      <c r="AA44" s="164">
        <v>0</v>
      </c>
      <c r="AB44" s="164">
        <v>0</v>
      </c>
      <c r="AC44" s="164">
        <v>0</v>
      </c>
      <c r="AD44" s="164">
        <v>0</v>
      </c>
      <c r="AE44" s="164">
        <v>0</v>
      </c>
      <c r="AF44" s="164">
        <v>0</v>
      </c>
      <c r="AG44" s="164">
        <v>0</v>
      </c>
      <c r="AH44" s="164">
        <v>0</v>
      </c>
      <c r="AI44" s="164">
        <v>0</v>
      </c>
      <c r="AJ44" s="164">
        <v>0</v>
      </c>
      <c r="AK44" s="164">
        <v>0</v>
      </c>
      <c r="AL44" s="164">
        <v>0</v>
      </c>
      <c r="AM44" s="164">
        <v>0</v>
      </c>
      <c r="AN44" s="164">
        <v>0</v>
      </c>
      <c r="AP44" s="165">
        <v>0</v>
      </c>
      <c r="AQ44" s="164">
        <v>0</v>
      </c>
      <c r="AR44" s="164">
        <v>0</v>
      </c>
      <c r="AS44" s="164">
        <v>0</v>
      </c>
      <c r="AT44" s="164">
        <v>0</v>
      </c>
      <c r="AU44" s="164">
        <v>0</v>
      </c>
      <c r="AV44" s="164">
        <v>0</v>
      </c>
      <c r="AW44" s="166">
        <v>0</v>
      </c>
      <c r="AX44" s="166">
        <v>0</v>
      </c>
      <c r="AY44" s="166">
        <v>0</v>
      </c>
      <c r="AZ44" s="166">
        <v>0</v>
      </c>
      <c r="BA44" s="166">
        <v>0</v>
      </c>
      <c r="BB44" s="166">
        <v>0</v>
      </c>
      <c r="BC44" s="165">
        <v>0</v>
      </c>
      <c r="BD44" s="164">
        <v>0</v>
      </c>
      <c r="BE44" s="164">
        <v>0</v>
      </c>
      <c r="BF44" s="164">
        <v>0</v>
      </c>
      <c r="BG44" s="164">
        <v>0</v>
      </c>
      <c r="BH44" s="164">
        <v>0</v>
      </c>
      <c r="BI44" s="164">
        <v>0</v>
      </c>
      <c r="BJ44" s="166">
        <v>0</v>
      </c>
      <c r="BK44" s="166">
        <v>0</v>
      </c>
      <c r="BL44" s="166">
        <v>0</v>
      </c>
      <c r="BM44" s="166">
        <v>0</v>
      </c>
      <c r="BN44" s="166">
        <v>0</v>
      </c>
      <c r="BO44" s="166">
        <v>0</v>
      </c>
      <c r="BP44" s="165">
        <v>0</v>
      </c>
      <c r="BQ44" s="164">
        <v>0</v>
      </c>
      <c r="BR44" s="164">
        <v>0</v>
      </c>
      <c r="BS44" s="164">
        <v>0</v>
      </c>
      <c r="BT44" s="164">
        <v>0</v>
      </c>
      <c r="BU44" s="164">
        <v>0</v>
      </c>
      <c r="BV44" s="164">
        <v>0</v>
      </c>
      <c r="BW44" s="166">
        <v>0</v>
      </c>
      <c r="BX44" s="166">
        <v>0</v>
      </c>
      <c r="BY44" s="166">
        <v>0</v>
      </c>
      <c r="BZ44" s="166">
        <v>0</v>
      </c>
      <c r="CA44" s="166">
        <v>0</v>
      </c>
      <c r="CB44" s="166">
        <v>0</v>
      </c>
      <c r="CC44" s="163">
        <v>1</v>
      </c>
      <c r="CD44" s="167"/>
      <c r="CE44" s="164"/>
      <c r="CF44" s="164"/>
      <c r="CG44" s="164"/>
      <c r="CH44" s="164"/>
      <c r="CI44" s="164"/>
      <c r="CJ44" s="164"/>
      <c r="CK44" s="166"/>
      <c r="CL44" s="166"/>
      <c r="CM44" s="166"/>
      <c r="CN44" s="166"/>
      <c r="CO44" s="166"/>
      <c r="CP44" s="166"/>
      <c r="CQ44" s="167">
        <v>0</v>
      </c>
      <c r="CR44" s="164"/>
      <c r="CS44" s="164"/>
      <c r="CT44" s="164"/>
      <c r="CU44" s="164"/>
      <c r="CV44" s="164"/>
      <c r="CW44" s="164"/>
      <c r="CX44" s="166">
        <v>0</v>
      </c>
      <c r="CY44" s="166">
        <v>0</v>
      </c>
      <c r="CZ44" s="166">
        <v>0</v>
      </c>
      <c r="DA44" s="166">
        <v>0</v>
      </c>
      <c r="DB44" s="166">
        <v>0</v>
      </c>
      <c r="DC44" s="166">
        <v>0</v>
      </c>
      <c r="DE44" s="168">
        <v>0</v>
      </c>
      <c r="DG44" s="172">
        <v>0</v>
      </c>
      <c r="DI44" s="205">
        <f t="shared" si="6"/>
        <v>0</v>
      </c>
      <c r="DJ44" s="204"/>
      <c r="DK44" s="205">
        <f t="shared" si="7"/>
        <v>0</v>
      </c>
      <c r="DL44" s="205">
        <f t="shared" si="2"/>
        <v>0</v>
      </c>
      <c r="DM44" s="205">
        <f t="shared" si="3"/>
        <v>0</v>
      </c>
      <c r="DN44" s="205">
        <f t="shared" si="4"/>
        <v>0</v>
      </c>
      <c r="DO44" s="205">
        <f t="shared" si="5"/>
        <v>0</v>
      </c>
    </row>
    <row r="45" spans="2:119" hidden="1">
      <c r="B45" s="103" t="s">
        <v>485</v>
      </c>
      <c r="C45" s="162">
        <v>0</v>
      </c>
      <c r="D45" s="162">
        <v>1</v>
      </c>
      <c r="E45" s="162">
        <v>-1</v>
      </c>
      <c r="F45" s="163">
        <v>11.2</v>
      </c>
      <c r="G45" s="164">
        <v>0</v>
      </c>
      <c r="H45" s="164">
        <v>0</v>
      </c>
      <c r="I45" s="164">
        <v>0</v>
      </c>
      <c r="J45" s="164">
        <v>0</v>
      </c>
      <c r="K45" s="164">
        <v>0</v>
      </c>
      <c r="L45" s="164">
        <v>0</v>
      </c>
      <c r="M45" s="164">
        <v>0</v>
      </c>
      <c r="N45" s="164">
        <v>0</v>
      </c>
      <c r="O45" s="164">
        <v>0</v>
      </c>
      <c r="P45" s="164">
        <v>0</v>
      </c>
      <c r="Q45" s="104">
        <v>0</v>
      </c>
      <c r="R45" s="164">
        <v>0</v>
      </c>
      <c r="S45" s="164">
        <v>0</v>
      </c>
      <c r="T45" s="164">
        <v>0</v>
      </c>
      <c r="U45" s="164">
        <v>0</v>
      </c>
      <c r="V45" s="164">
        <v>0</v>
      </c>
      <c r="W45" s="104">
        <v>0</v>
      </c>
      <c r="X45" s="104">
        <v>0</v>
      </c>
      <c r="Y45" s="164">
        <v>0</v>
      </c>
      <c r="Z45" s="164">
        <v>0</v>
      </c>
      <c r="AA45" s="164">
        <v>0</v>
      </c>
      <c r="AB45" s="164">
        <v>0</v>
      </c>
      <c r="AC45" s="164">
        <v>0</v>
      </c>
      <c r="AD45" s="164">
        <v>0</v>
      </c>
      <c r="AE45" s="164">
        <v>0</v>
      </c>
      <c r="AF45" s="164">
        <v>0</v>
      </c>
      <c r="AG45" s="164">
        <v>0</v>
      </c>
      <c r="AH45" s="164">
        <v>0</v>
      </c>
      <c r="AI45" s="164">
        <v>0</v>
      </c>
      <c r="AJ45" s="164">
        <v>0</v>
      </c>
      <c r="AK45" s="164">
        <v>0</v>
      </c>
      <c r="AL45" s="164">
        <v>0</v>
      </c>
      <c r="AM45" s="164">
        <v>0</v>
      </c>
      <c r="AN45" s="164">
        <v>0</v>
      </c>
      <c r="AP45" s="165">
        <v>0</v>
      </c>
      <c r="AQ45" s="164">
        <v>0</v>
      </c>
      <c r="AR45" s="164">
        <v>0</v>
      </c>
      <c r="AS45" s="164">
        <v>0</v>
      </c>
      <c r="AT45" s="164">
        <v>0</v>
      </c>
      <c r="AU45" s="164">
        <v>0</v>
      </c>
      <c r="AV45" s="164">
        <v>0</v>
      </c>
      <c r="AW45" s="166">
        <v>0</v>
      </c>
      <c r="AX45" s="166">
        <v>0</v>
      </c>
      <c r="AY45" s="166">
        <v>0</v>
      </c>
      <c r="AZ45" s="166">
        <v>0</v>
      </c>
      <c r="BA45" s="166">
        <v>0</v>
      </c>
      <c r="BB45" s="166">
        <v>0</v>
      </c>
      <c r="BC45" s="165">
        <v>0</v>
      </c>
      <c r="BD45" s="164">
        <v>0</v>
      </c>
      <c r="BE45" s="164">
        <v>0</v>
      </c>
      <c r="BF45" s="164">
        <v>0</v>
      </c>
      <c r="BG45" s="164">
        <v>0</v>
      </c>
      <c r="BH45" s="164">
        <v>0</v>
      </c>
      <c r="BI45" s="164">
        <v>0</v>
      </c>
      <c r="BJ45" s="166">
        <v>0</v>
      </c>
      <c r="BK45" s="166">
        <v>0</v>
      </c>
      <c r="BL45" s="166">
        <v>0</v>
      </c>
      <c r="BM45" s="166">
        <v>0</v>
      </c>
      <c r="BN45" s="166">
        <v>0</v>
      </c>
      <c r="BO45" s="166">
        <v>0</v>
      </c>
      <c r="BP45" s="165">
        <v>0</v>
      </c>
      <c r="BQ45" s="164">
        <v>0</v>
      </c>
      <c r="BR45" s="164">
        <v>0</v>
      </c>
      <c r="BS45" s="164">
        <v>0</v>
      </c>
      <c r="BT45" s="164">
        <v>0</v>
      </c>
      <c r="BU45" s="164">
        <v>0</v>
      </c>
      <c r="BV45" s="164">
        <v>0</v>
      </c>
      <c r="BW45" s="166">
        <v>0</v>
      </c>
      <c r="BX45" s="166">
        <v>0</v>
      </c>
      <c r="BY45" s="166">
        <v>0</v>
      </c>
      <c r="BZ45" s="166">
        <v>0</v>
      </c>
      <c r="CA45" s="166">
        <v>0</v>
      </c>
      <c r="CB45" s="166">
        <v>0</v>
      </c>
      <c r="CC45" s="163">
        <v>1</v>
      </c>
      <c r="CD45" s="167"/>
      <c r="CE45" s="164"/>
      <c r="CF45" s="164"/>
      <c r="CG45" s="164"/>
      <c r="CH45" s="164"/>
      <c r="CI45" s="164"/>
      <c r="CJ45" s="164"/>
      <c r="CK45" s="166"/>
      <c r="CL45" s="166"/>
      <c r="CM45" s="166"/>
      <c r="CN45" s="166"/>
      <c r="CO45" s="166"/>
      <c r="CP45" s="166"/>
      <c r="CQ45" s="167">
        <v>0</v>
      </c>
      <c r="CR45" s="164"/>
      <c r="CS45" s="164"/>
      <c r="CT45" s="164"/>
      <c r="CU45" s="164"/>
      <c r="CV45" s="164"/>
      <c r="CW45" s="164"/>
      <c r="CX45" s="166">
        <v>0</v>
      </c>
      <c r="CY45" s="166">
        <v>0</v>
      </c>
      <c r="CZ45" s="166">
        <v>0</v>
      </c>
      <c r="DA45" s="166">
        <v>0</v>
      </c>
      <c r="DB45" s="166">
        <v>0</v>
      </c>
      <c r="DC45" s="166">
        <v>0</v>
      </c>
      <c r="DE45" s="168">
        <v>0</v>
      </c>
      <c r="DG45" s="172">
        <v>0</v>
      </c>
      <c r="DI45" s="205">
        <f t="shared" si="6"/>
        <v>0</v>
      </c>
      <c r="DJ45" s="204"/>
      <c r="DK45" s="205">
        <f t="shared" si="7"/>
        <v>0</v>
      </c>
      <c r="DL45" s="205">
        <f t="shared" si="2"/>
        <v>0</v>
      </c>
      <c r="DM45" s="205">
        <f t="shared" si="3"/>
        <v>0</v>
      </c>
      <c r="DN45" s="205">
        <f t="shared" si="4"/>
        <v>0</v>
      </c>
      <c r="DO45" s="205">
        <f t="shared" si="5"/>
        <v>0</v>
      </c>
    </row>
    <row r="46" spans="2:119" hidden="1">
      <c r="B46" s="103" t="s">
        <v>486</v>
      </c>
      <c r="C46" s="162">
        <v>0</v>
      </c>
      <c r="D46" s="162">
        <v>1</v>
      </c>
      <c r="E46" s="162">
        <v>-1</v>
      </c>
      <c r="F46" s="163">
        <v>9.3000000000000007</v>
      </c>
      <c r="G46" s="164">
        <v>0</v>
      </c>
      <c r="H46" s="164">
        <v>0</v>
      </c>
      <c r="I46" s="164">
        <v>0</v>
      </c>
      <c r="J46" s="164">
        <v>0</v>
      </c>
      <c r="K46" s="164">
        <v>0</v>
      </c>
      <c r="L46" s="164">
        <v>0</v>
      </c>
      <c r="M46" s="164">
        <v>0</v>
      </c>
      <c r="N46" s="164">
        <v>0</v>
      </c>
      <c r="O46" s="164">
        <v>0</v>
      </c>
      <c r="P46" s="164">
        <v>0</v>
      </c>
      <c r="Q46" s="104">
        <v>0</v>
      </c>
      <c r="R46" s="164">
        <v>0</v>
      </c>
      <c r="S46" s="164">
        <v>0</v>
      </c>
      <c r="T46" s="164">
        <v>0</v>
      </c>
      <c r="U46" s="164">
        <v>0</v>
      </c>
      <c r="V46" s="164">
        <v>0</v>
      </c>
      <c r="W46" s="104">
        <v>0</v>
      </c>
      <c r="X46" s="104">
        <v>0</v>
      </c>
      <c r="Y46" s="164">
        <v>0</v>
      </c>
      <c r="Z46" s="164">
        <v>0</v>
      </c>
      <c r="AA46" s="164">
        <v>0</v>
      </c>
      <c r="AB46" s="164">
        <v>0</v>
      </c>
      <c r="AC46" s="164">
        <v>0</v>
      </c>
      <c r="AD46" s="164">
        <v>0</v>
      </c>
      <c r="AE46" s="164">
        <v>0</v>
      </c>
      <c r="AF46" s="164">
        <v>0</v>
      </c>
      <c r="AG46" s="164">
        <v>0</v>
      </c>
      <c r="AH46" s="164">
        <v>0</v>
      </c>
      <c r="AI46" s="164">
        <v>0</v>
      </c>
      <c r="AJ46" s="164">
        <v>0</v>
      </c>
      <c r="AK46" s="164">
        <v>0</v>
      </c>
      <c r="AL46" s="164">
        <v>0</v>
      </c>
      <c r="AM46" s="164">
        <v>0</v>
      </c>
      <c r="AN46" s="164">
        <v>0</v>
      </c>
      <c r="AP46" s="165">
        <v>0</v>
      </c>
      <c r="AQ46" s="164">
        <v>0</v>
      </c>
      <c r="AR46" s="164">
        <v>0</v>
      </c>
      <c r="AS46" s="164">
        <v>0</v>
      </c>
      <c r="AT46" s="164">
        <v>0</v>
      </c>
      <c r="AU46" s="164">
        <v>0</v>
      </c>
      <c r="AV46" s="164">
        <v>0</v>
      </c>
      <c r="AW46" s="166">
        <v>0</v>
      </c>
      <c r="AX46" s="166">
        <v>0</v>
      </c>
      <c r="AY46" s="166">
        <v>0</v>
      </c>
      <c r="AZ46" s="166">
        <v>0</v>
      </c>
      <c r="BA46" s="166">
        <v>0</v>
      </c>
      <c r="BB46" s="166">
        <v>0</v>
      </c>
      <c r="BC46" s="165">
        <v>0</v>
      </c>
      <c r="BD46" s="164">
        <v>0</v>
      </c>
      <c r="BE46" s="164">
        <v>0</v>
      </c>
      <c r="BF46" s="164">
        <v>0</v>
      </c>
      <c r="BG46" s="164">
        <v>0</v>
      </c>
      <c r="BH46" s="164">
        <v>0</v>
      </c>
      <c r="BI46" s="164">
        <v>0</v>
      </c>
      <c r="BJ46" s="166">
        <v>0</v>
      </c>
      <c r="BK46" s="166">
        <v>0</v>
      </c>
      <c r="BL46" s="166">
        <v>0</v>
      </c>
      <c r="BM46" s="166">
        <v>0</v>
      </c>
      <c r="BN46" s="166">
        <v>0</v>
      </c>
      <c r="BO46" s="166">
        <v>0</v>
      </c>
      <c r="BP46" s="165">
        <v>0</v>
      </c>
      <c r="BQ46" s="164">
        <v>0</v>
      </c>
      <c r="BR46" s="164">
        <v>0</v>
      </c>
      <c r="BS46" s="164">
        <v>0</v>
      </c>
      <c r="BT46" s="164">
        <v>0</v>
      </c>
      <c r="BU46" s="164">
        <v>0</v>
      </c>
      <c r="BV46" s="164">
        <v>0</v>
      </c>
      <c r="BW46" s="166">
        <v>0</v>
      </c>
      <c r="BX46" s="166">
        <v>0</v>
      </c>
      <c r="BY46" s="166">
        <v>0</v>
      </c>
      <c r="BZ46" s="166">
        <v>0</v>
      </c>
      <c r="CA46" s="166">
        <v>0</v>
      </c>
      <c r="CB46" s="166">
        <v>0</v>
      </c>
      <c r="CC46" s="163">
        <v>1</v>
      </c>
      <c r="CD46" s="167"/>
      <c r="CE46" s="164"/>
      <c r="CF46" s="164"/>
      <c r="CG46" s="164"/>
      <c r="CH46" s="164"/>
      <c r="CI46" s="164"/>
      <c r="CJ46" s="164"/>
      <c r="CK46" s="166"/>
      <c r="CL46" s="166"/>
      <c r="CM46" s="166"/>
      <c r="CN46" s="166"/>
      <c r="CO46" s="166"/>
      <c r="CP46" s="166"/>
      <c r="CQ46" s="167">
        <v>0</v>
      </c>
      <c r="CR46" s="164"/>
      <c r="CS46" s="164"/>
      <c r="CT46" s="164"/>
      <c r="CU46" s="164"/>
      <c r="CV46" s="164"/>
      <c r="CW46" s="164"/>
      <c r="CX46" s="166">
        <v>0</v>
      </c>
      <c r="CY46" s="166">
        <v>0</v>
      </c>
      <c r="CZ46" s="166">
        <v>0</v>
      </c>
      <c r="DA46" s="166">
        <v>0</v>
      </c>
      <c r="DB46" s="166">
        <v>0</v>
      </c>
      <c r="DC46" s="166">
        <v>0</v>
      </c>
      <c r="DE46" s="168">
        <v>0</v>
      </c>
      <c r="DG46" s="172">
        <v>0</v>
      </c>
      <c r="DI46" s="205">
        <f t="shared" si="6"/>
        <v>0</v>
      </c>
      <c r="DJ46" s="204"/>
      <c r="DK46" s="205">
        <f t="shared" si="7"/>
        <v>0</v>
      </c>
      <c r="DL46" s="205">
        <f t="shared" si="2"/>
        <v>0</v>
      </c>
      <c r="DM46" s="205">
        <f t="shared" si="3"/>
        <v>0</v>
      </c>
      <c r="DN46" s="205">
        <f t="shared" si="4"/>
        <v>0</v>
      </c>
      <c r="DO46" s="205">
        <f t="shared" si="5"/>
        <v>0</v>
      </c>
    </row>
    <row r="47" spans="2:119" hidden="1">
      <c r="B47" s="103" t="s">
        <v>237</v>
      </c>
      <c r="C47" s="162">
        <v>0</v>
      </c>
      <c r="D47" s="162">
        <v>0.5</v>
      </c>
      <c r="E47" s="162">
        <v>-0.5</v>
      </c>
      <c r="F47" s="163">
        <v>7.8</v>
      </c>
      <c r="G47" s="164">
        <v>482154</v>
      </c>
      <c r="H47" s="164">
        <v>0</v>
      </c>
      <c r="I47" s="164">
        <v>0</v>
      </c>
      <c r="J47" s="164">
        <v>-482154</v>
      </c>
      <c r="K47" s="164">
        <v>0</v>
      </c>
      <c r="L47" s="164">
        <v>0</v>
      </c>
      <c r="M47" s="164">
        <v>0</v>
      </c>
      <c r="N47" s="164">
        <v>23212</v>
      </c>
      <c r="O47" s="164">
        <v>-23212</v>
      </c>
      <c r="P47" s="164">
        <v>0</v>
      </c>
      <c r="Q47" s="104">
        <v>0</v>
      </c>
      <c r="R47" s="164">
        <v>0</v>
      </c>
      <c r="S47" s="164">
        <v>-63555</v>
      </c>
      <c r="T47" s="164">
        <v>-63555</v>
      </c>
      <c r="U47" s="164">
        <v>0</v>
      </c>
      <c r="V47" s="164">
        <v>-432172</v>
      </c>
      <c r="W47" s="104">
        <v>-36784</v>
      </c>
      <c r="X47" s="104">
        <v>-495727</v>
      </c>
      <c r="Y47" s="164">
        <v>0</v>
      </c>
      <c r="Z47" s="164">
        <v>0</v>
      </c>
      <c r="AA47" s="164">
        <v>0</v>
      </c>
      <c r="AB47" s="164">
        <v>0</v>
      </c>
      <c r="AC47" s="164">
        <v>0</v>
      </c>
      <c r="AD47" s="164">
        <v>0</v>
      </c>
      <c r="AE47" s="164">
        <v>432172</v>
      </c>
      <c r="AF47" s="164">
        <v>0</v>
      </c>
      <c r="AG47" s="164">
        <v>0</v>
      </c>
      <c r="AH47" s="164">
        <v>0</v>
      </c>
      <c r="AI47" s="164">
        <v>-63555</v>
      </c>
      <c r="AJ47" s="164">
        <v>-63555</v>
      </c>
      <c r="AK47" s="164">
        <v>-63555</v>
      </c>
      <c r="AL47" s="164">
        <v>-63555</v>
      </c>
      <c r="AM47" s="164">
        <v>-63555</v>
      </c>
      <c r="AN47" s="164">
        <v>-114397</v>
      </c>
      <c r="AP47" s="165">
        <v>0</v>
      </c>
      <c r="AQ47" s="164">
        <v>0</v>
      </c>
      <c r="AR47" s="164">
        <v>0</v>
      </c>
      <c r="AS47" s="164">
        <v>0</v>
      </c>
      <c r="AT47" s="164">
        <v>0</v>
      </c>
      <c r="AU47" s="164">
        <v>0</v>
      </c>
      <c r="AV47" s="164">
        <v>0</v>
      </c>
      <c r="AW47" s="166">
        <v>0</v>
      </c>
      <c r="AX47" s="166">
        <v>0</v>
      </c>
      <c r="AY47" s="166">
        <v>0</v>
      </c>
      <c r="AZ47" s="166">
        <v>0</v>
      </c>
      <c r="BA47" s="166">
        <v>0</v>
      </c>
      <c r="BB47" s="166">
        <v>0</v>
      </c>
      <c r="BC47" s="165">
        <v>0</v>
      </c>
      <c r="BD47" s="164">
        <v>0</v>
      </c>
      <c r="BE47" s="164">
        <v>0</v>
      </c>
      <c r="BF47" s="164">
        <v>0</v>
      </c>
      <c r="BG47" s="164">
        <v>0</v>
      </c>
      <c r="BH47" s="164">
        <v>0</v>
      </c>
      <c r="BI47" s="164">
        <v>0</v>
      </c>
      <c r="BJ47" s="166">
        <v>0</v>
      </c>
      <c r="BK47" s="166">
        <v>0</v>
      </c>
      <c r="BL47" s="166">
        <v>0</v>
      </c>
      <c r="BM47" s="166">
        <v>0</v>
      </c>
      <c r="BN47" s="166">
        <v>0</v>
      </c>
      <c r="BO47" s="166">
        <v>0</v>
      </c>
      <c r="BP47" s="165">
        <v>-63555</v>
      </c>
      <c r="BQ47" s="164">
        <v>0</v>
      </c>
      <c r="BR47" s="164">
        <v>0</v>
      </c>
      <c r="BS47" s="164">
        <v>0</v>
      </c>
      <c r="BT47" s="164">
        <v>0</v>
      </c>
      <c r="BU47" s="164">
        <v>0</v>
      </c>
      <c r="BV47" s="164">
        <v>0</v>
      </c>
      <c r="BW47" s="166">
        <v>63555</v>
      </c>
      <c r="BX47" s="166">
        <v>63555</v>
      </c>
      <c r="BY47" s="166">
        <v>63555</v>
      </c>
      <c r="BZ47" s="166">
        <v>63555</v>
      </c>
      <c r="CA47" s="166">
        <v>63555</v>
      </c>
      <c r="CB47" s="166">
        <v>114397</v>
      </c>
      <c r="CC47" s="163">
        <v>7.8</v>
      </c>
      <c r="CD47" s="167"/>
      <c r="CE47" s="164"/>
      <c r="CF47" s="164"/>
      <c r="CG47" s="164"/>
      <c r="CH47" s="164"/>
      <c r="CI47" s="164"/>
      <c r="CJ47" s="164"/>
      <c r="CK47" s="166"/>
      <c r="CL47" s="166"/>
      <c r="CM47" s="166"/>
      <c r="CN47" s="166"/>
      <c r="CO47" s="166"/>
      <c r="CP47" s="166"/>
      <c r="CQ47" s="167">
        <v>0</v>
      </c>
      <c r="CR47" s="164"/>
      <c r="CS47" s="164"/>
      <c r="CT47" s="164"/>
      <c r="CU47" s="164"/>
      <c r="CV47" s="164"/>
      <c r="CW47" s="164"/>
      <c r="CX47" s="166">
        <v>0</v>
      </c>
      <c r="CY47" s="166">
        <v>0</v>
      </c>
      <c r="CZ47" s="166">
        <v>0</v>
      </c>
      <c r="DA47" s="166">
        <v>0</v>
      </c>
      <c r="DB47" s="166">
        <v>0</v>
      </c>
      <c r="DC47" s="166">
        <v>0</v>
      </c>
      <c r="DE47" s="168">
        <v>0</v>
      </c>
      <c r="DG47" s="172">
        <v>36784.5</v>
      </c>
      <c r="DI47" s="205">
        <f t="shared" si="6"/>
        <v>-495726.5</v>
      </c>
      <c r="DJ47" s="204"/>
      <c r="DK47" s="205">
        <f t="shared" si="7"/>
        <v>-482154</v>
      </c>
      <c r="DL47" s="205">
        <f t="shared" si="2"/>
        <v>0</v>
      </c>
      <c r="DM47" s="205">
        <f t="shared" si="3"/>
        <v>0</v>
      </c>
      <c r="DN47" s="205">
        <f t="shared" si="4"/>
        <v>0</v>
      </c>
      <c r="DO47" s="205">
        <f t="shared" si="5"/>
        <v>-432172</v>
      </c>
    </row>
    <row r="48" spans="2:119" hidden="1">
      <c r="B48" s="103" t="s">
        <v>238</v>
      </c>
      <c r="C48" s="162">
        <v>0</v>
      </c>
      <c r="D48" s="162">
        <v>0</v>
      </c>
      <c r="E48" s="162">
        <v>0</v>
      </c>
      <c r="F48" s="163">
        <v>8.5</v>
      </c>
      <c r="G48" s="164">
        <v>0</v>
      </c>
      <c r="H48" s="164">
        <v>0</v>
      </c>
      <c r="I48" s="164">
        <v>0</v>
      </c>
      <c r="J48" s="164">
        <v>0</v>
      </c>
      <c r="K48" s="164">
        <v>0</v>
      </c>
      <c r="L48" s="164">
        <v>0</v>
      </c>
      <c r="M48" s="164">
        <v>0</v>
      </c>
      <c r="N48" s="164">
        <v>0</v>
      </c>
      <c r="O48" s="164">
        <v>0</v>
      </c>
      <c r="P48" s="164">
        <v>0</v>
      </c>
      <c r="Q48" s="104">
        <v>0</v>
      </c>
      <c r="R48" s="164">
        <v>0</v>
      </c>
      <c r="S48" s="164">
        <v>0</v>
      </c>
      <c r="T48" s="164">
        <v>0</v>
      </c>
      <c r="U48" s="164">
        <v>0</v>
      </c>
      <c r="V48" s="164">
        <v>0</v>
      </c>
      <c r="W48" s="104">
        <v>0</v>
      </c>
      <c r="X48" s="104">
        <v>0</v>
      </c>
      <c r="Y48" s="164">
        <v>0</v>
      </c>
      <c r="Z48" s="164">
        <v>0</v>
      </c>
      <c r="AA48" s="164">
        <v>0</v>
      </c>
      <c r="AB48" s="164">
        <v>0</v>
      </c>
      <c r="AC48" s="164">
        <v>0</v>
      </c>
      <c r="AD48" s="164">
        <v>0</v>
      </c>
      <c r="AE48" s="164">
        <v>0</v>
      </c>
      <c r="AF48" s="164">
        <v>0</v>
      </c>
      <c r="AG48" s="164">
        <v>0</v>
      </c>
      <c r="AH48" s="164">
        <v>0</v>
      </c>
      <c r="AI48" s="164">
        <v>0</v>
      </c>
      <c r="AJ48" s="164">
        <v>0</v>
      </c>
      <c r="AK48" s="164">
        <v>0</v>
      </c>
      <c r="AL48" s="164">
        <v>0</v>
      </c>
      <c r="AM48" s="164">
        <v>0</v>
      </c>
      <c r="AN48" s="164">
        <v>0</v>
      </c>
      <c r="AP48" s="165">
        <v>0</v>
      </c>
      <c r="AQ48" s="164">
        <v>0</v>
      </c>
      <c r="AR48" s="164">
        <v>0</v>
      </c>
      <c r="AS48" s="164">
        <v>0</v>
      </c>
      <c r="AT48" s="164">
        <v>0</v>
      </c>
      <c r="AU48" s="164">
        <v>0</v>
      </c>
      <c r="AV48" s="164">
        <v>0</v>
      </c>
      <c r="AW48" s="166">
        <v>0</v>
      </c>
      <c r="AX48" s="166">
        <v>0</v>
      </c>
      <c r="AY48" s="166">
        <v>0</v>
      </c>
      <c r="AZ48" s="166">
        <v>0</v>
      </c>
      <c r="BA48" s="166">
        <v>0</v>
      </c>
      <c r="BB48" s="166">
        <v>0</v>
      </c>
      <c r="BC48" s="165">
        <v>0</v>
      </c>
      <c r="BD48" s="164">
        <v>0</v>
      </c>
      <c r="BE48" s="164">
        <v>0</v>
      </c>
      <c r="BF48" s="164">
        <v>0</v>
      </c>
      <c r="BG48" s="164">
        <v>0</v>
      </c>
      <c r="BH48" s="164">
        <v>0</v>
      </c>
      <c r="BI48" s="164">
        <v>0</v>
      </c>
      <c r="BJ48" s="166">
        <v>0</v>
      </c>
      <c r="BK48" s="166">
        <v>0</v>
      </c>
      <c r="BL48" s="166">
        <v>0</v>
      </c>
      <c r="BM48" s="166">
        <v>0</v>
      </c>
      <c r="BN48" s="166">
        <v>0</v>
      </c>
      <c r="BO48" s="166">
        <v>0</v>
      </c>
      <c r="BP48" s="165">
        <v>0</v>
      </c>
      <c r="BQ48" s="164">
        <v>0</v>
      </c>
      <c r="BR48" s="164">
        <v>0</v>
      </c>
      <c r="BS48" s="164">
        <v>0</v>
      </c>
      <c r="BT48" s="164">
        <v>0</v>
      </c>
      <c r="BU48" s="164">
        <v>0</v>
      </c>
      <c r="BV48" s="164">
        <v>0</v>
      </c>
      <c r="BW48" s="166">
        <v>0</v>
      </c>
      <c r="BX48" s="166">
        <v>0</v>
      </c>
      <c r="BY48" s="166">
        <v>0</v>
      </c>
      <c r="BZ48" s="166">
        <v>0</v>
      </c>
      <c r="CA48" s="166">
        <v>0</v>
      </c>
      <c r="CB48" s="166">
        <v>0</v>
      </c>
      <c r="CC48" s="163">
        <v>9.5</v>
      </c>
      <c r="CD48" s="167"/>
      <c r="CE48" s="164"/>
      <c r="CF48" s="164"/>
      <c r="CG48" s="164"/>
      <c r="CH48" s="164"/>
      <c r="CI48" s="164"/>
      <c r="CJ48" s="164"/>
      <c r="CK48" s="166"/>
      <c r="CL48" s="166"/>
      <c r="CM48" s="166"/>
      <c r="CN48" s="166"/>
      <c r="CO48" s="166"/>
      <c r="CP48" s="166"/>
      <c r="CQ48" s="167">
        <v>0</v>
      </c>
      <c r="CR48" s="164"/>
      <c r="CS48" s="164"/>
      <c r="CT48" s="164"/>
      <c r="CU48" s="164"/>
      <c r="CV48" s="164"/>
      <c r="CW48" s="164"/>
      <c r="CX48" s="166">
        <v>0</v>
      </c>
      <c r="CY48" s="166">
        <v>0</v>
      </c>
      <c r="CZ48" s="166">
        <v>0</v>
      </c>
      <c r="DA48" s="166">
        <v>0</v>
      </c>
      <c r="DB48" s="166">
        <v>0</v>
      </c>
      <c r="DC48" s="166">
        <v>0</v>
      </c>
      <c r="DE48" s="168">
        <v>0</v>
      </c>
      <c r="DG48" s="172">
        <v>0</v>
      </c>
      <c r="DI48" s="205">
        <f t="shared" si="6"/>
        <v>0</v>
      </c>
      <c r="DJ48" s="204"/>
      <c r="DK48" s="205">
        <f t="shared" si="7"/>
        <v>0</v>
      </c>
      <c r="DL48" s="205">
        <f t="shared" si="2"/>
        <v>0</v>
      </c>
      <c r="DM48" s="205">
        <f t="shared" si="3"/>
        <v>0</v>
      </c>
      <c r="DN48" s="205">
        <f t="shared" si="4"/>
        <v>0</v>
      </c>
      <c r="DO48" s="205">
        <f t="shared" si="5"/>
        <v>0</v>
      </c>
    </row>
    <row r="49" spans="2:119">
      <c r="B49" s="103" t="s">
        <v>239</v>
      </c>
      <c r="C49" s="502">
        <v>0.13081500000000001</v>
      </c>
      <c r="D49" s="502">
        <v>0.53767999999999994</v>
      </c>
      <c r="E49" s="502">
        <v>-0.40686499999999992</v>
      </c>
      <c r="F49" s="498">
        <v>8.1</v>
      </c>
      <c r="G49" s="497">
        <v>391544</v>
      </c>
      <c r="H49" s="497">
        <v>1852</v>
      </c>
      <c r="I49" s="497">
        <v>3404</v>
      </c>
      <c r="J49" s="497">
        <v>-296283</v>
      </c>
      <c r="K49" s="497">
        <v>-48371</v>
      </c>
      <c r="L49" s="497">
        <v>-4262</v>
      </c>
      <c r="M49" s="497">
        <v>-339</v>
      </c>
      <c r="N49" s="497">
        <v>8513</v>
      </c>
      <c r="O49" s="497">
        <v>-11496</v>
      </c>
      <c r="P49" s="497">
        <v>44562</v>
      </c>
      <c r="Q49" s="496">
        <v>-48371</v>
      </c>
      <c r="R49" s="497">
        <v>-1567</v>
      </c>
      <c r="S49" s="497">
        <v>-38672</v>
      </c>
      <c r="T49" s="497">
        <v>-83354</v>
      </c>
      <c r="U49" s="497">
        <v>105</v>
      </c>
      <c r="V49" s="497">
        <v>-285796</v>
      </c>
      <c r="W49" s="496">
        <v>-33663</v>
      </c>
      <c r="X49" s="496">
        <v>-313243</v>
      </c>
      <c r="Y49" s="497">
        <v>52230</v>
      </c>
      <c r="Z49" s="497">
        <v>38299</v>
      </c>
      <c r="AA49" s="497">
        <v>44562</v>
      </c>
      <c r="AB49" s="497">
        <v>44562</v>
      </c>
      <c r="AC49" s="497">
        <v>3736</v>
      </c>
      <c r="AD49" s="497">
        <v>7489</v>
      </c>
      <c r="AE49" s="497">
        <v>274571</v>
      </c>
      <c r="AF49" s="497">
        <v>0</v>
      </c>
      <c r="AG49" s="497">
        <v>0</v>
      </c>
      <c r="AH49" s="497">
        <v>0</v>
      </c>
      <c r="AI49" s="497">
        <v>-40239</v>
      </c>
      <c r="AJ49" s="497">
        <v>-40239</v>
      </c>
      <c r="AK49" s="497">
        <v>-40239</v>
      </c>
      <c r="AL49" s="497">
        <v>-40239</v>
      </c>
      <c r="AM49" s="497">
        <v>-40239</v>
      </c>
      <c r="AN49" s="497">
        <v>-84601</v>
      </c>
      <c r="AO49" s="495"/>
      <c r="AP49" s="500">
        <v>-526</v>
      </c>
      <c r="AQ49" s="497">
        <v>0</v>
      </c>
      <c r="AR49" s="497">
        <v>0</v>
      </c>
      <c r="AS49" s="497">
        <v>0</v>
      </c>
      <c r="AT49" s="497">
        <v>0</v>
      </c>
      <c r="AU49" s="497">
        <v>0</v>
      </c>
      <c r="AV49" s="497">
        <v>0</v>
      </c>
      <c r="AW49" s="499">
        <v>526</v>
      </c>
      <c r="AX49" s="499">
        <v>526</v>
      </c>
      <c r="AY49" s="499">
        <v>526</v>
      </c>
      <c r="AZ49" s="499">
        <v>526</v>
      </c>
      <c r="BA49" s="499">
        <v>526</v>
      </c>
      <c r="BB49" s="499">
        <v>1106</v>
      </c>
      <c r="BC49" s="500">
        <v>-42</v>
      </c>
      <c r="BD49" s="497">
        <v>0</v>
      </c>
      <c r="BE49" s="497">
        <v>0</v>
      </c>
      <c r="BF49" s="497">
        <v>0</v>
      </c>
      <c r="BG49" s="497">
        <v>0</v>
      </c>
      <c r="BH49" s="497">
        <v>0</v>
      </c>
      <c r="BI49" s="497">
        <v>0</v>
      </c>
      <c r="BJ49" s="499">
        <v>42</v>
      </c>
      <c r="BK49" s="499">
        <v>42</v>
      </c>
      <c r="BL49" s="499">
        <v>42</v>
      </c>
      <c r="BM49" s="499">
        <v>42</v>
      </c>
      <c r="BN49" s="499">
        <v>42</v>
      </c>
      <c r="BO49" s="499">
        <v>87</v>
      </c>
      <c r="BP49" s="500">
        <v>-38672</v>
      </c>
      <c r="BQ49" s="497">
        <v>0</v>
      </c>
      <c r="BR49" s="497">
        <v>0</v>
      </c>
      <c r="BS49" s="497">
        <v>0</v>
      </c>
      <c r="BT49" s="497">
        <v>0</v>
      </c>
      <c r="BU49" s="497">
        <v>0</v>
      </c>
      <c r="BV49" s="497">
        <v>0</v>
      </c>
      <c r="BW49" s="499">
        <v>38672</v>
      </c>
      <c r="BX49" s="499">
        <v>38672</v>
      </c>
      <c r="BY49" s="499">
        <v>38672</v>
      </c>
      <c r="BZ49" s="499">
        <v>38672</v>
      </c>
      <c r="CA49" s="499">
        <v>38672</v>
      </c>
      <c r="CB49" s="499">
        <v>81211</v>
      </c>
      <c r="CC49" s="498">
        <v>9.1999999999999993</v>
      </c>
      <c r="CD49" s="501"/>
      <c r="CE49" s="497"/>
      <c r="CF49" s="497"/>
      <c r="CG49" s="497"/>
      <c r="CH49" s="497"/>
      <c r="CI49" s="497"/>
      <c r="CJ49" s="497"/>
      <c r="CK49" s="499"/>
      <c r="CL49" s="499"/>
      <c r="CM49" s="499"/>
      <c r="CN49" s="499"/>
      <c r="CO49" s="499"/>
      <c r="CP49" s="499"/>
      <c r="CQ49" s="501">
        <v>-999</v>
      </c>
      <c r="CR49" s="497"/>
      <c r="CS49" s="497"/>
      <c r="CT49" s="497"/>
      <c r="CU49" s="497"/>
      <c r="CV49" s="497"/>
      <c r="CW49" s="497"/>
      <c r="CX49" s="499">
        <v>999</v>
      </c>
      <c r="CY49" s="499">
        <v>999</v>
      </c>
      <c r="CZ49" s="499">
        <v>999</v>
      </c>
      <c r="DA49" s="499">
        <v>999</v>
      </c>
      <c r="DB49" s="499">
        <v>999</v>
      </c>
      <c r="DC49" s="499">
        <v>2197</v>
      </c>
      <c r="DE49" s="168">
        <v>0</v>
      </c>
      <c r="DG49" s="622">
        <f>'LEA Post-65 (1)'!W49*'LEA Post-65 (2)'!E49</f>
        <v>25473.003919999996</v>
      </c>
      <c r="DI49" s="205">
        <f t="shared" si="6"/>
        <v>-313243.00391999999</v>
      </c>
      <c r="DJ49" s="204"/>
      <c r="DK49" s="205">
        <f t="shared" si="7"/>
        <v>-346982</v>
      </c>
      <c r="DL49" s="205">
        <f t="shared" si="2"/>
        <v>-7192</v>
      </c>
      <c r="DM49" s="205">
        <f t="shared" si="3"/>
        <v>-297</v>
      </c>
      <c r="DN49" s="205">
        <f t="shared" si="4"/>
        <v>-3736</v>
      </c>
      <c r="DO49" s="205">
        <f t="shared" si="5"/>
        <v>-274571</v>
      </c>
    </row>
    <row r="50" spans="2:119" hidden="1">
      <c r="B50" s="103" t="s">
        <v>240</v>
      </c>
      <c r="C50" s="162">
        <v>0</v>
      </c>
      <c r="D50" s="162">
        <v>0</v>
      </c>
      <c r="E50" s="162">
        <v>0</v>
      </c>
      <c r="F50" s="163">
        <v>7.8</v>
      </c>
      <c r="G50" s="164">
        <v>0</v>
      </c>
      <c r="H50" s="164">
        <v>0</v>
      </c>
      <c r="I50" s="164">
        <v>0</v>
      </c>
      <c r="J50" s="164">
        <v>0</v>
      </c>
      <c r="K50" s="164">
        <v>0</v>
      </c>
      <c r="L50" s="164">
        <v>0</v>
      </c>
      <c r="M50" s="164">
        <v>0</v>
      </c>
      <c r="N50" s="164">
        <v>0</v>
      </c>
      <c r="O50" s="164">
        <v>0</v>
      </c>
      <c r="P50" s="164">
        <v>0</v>
      </c>
      <c r="Q50" s="104">
        <v>0</v>
      </c>
      <c r="R50" s="164">
        <v>0</v>
      </c>
      <c r="S50" s="164">
        <v>0</v>
      </c>
      <c r="T50" s="164">
        <v>0</v>
      </c>
      <c r="U50" s="164">
        <v>0</v>
      </c>
      <c r="V50" s="164">
        <v>0</v>
      </c>
      <c r="W50" s="104">
        <v>0</v>
      </c>
      <c r="X50" s="104">
        <v>0</v>
      </c>
      <c r="Y50" s="164">
        <v>0</v>
      </c>
      <c r="Z50" s="164">
        <v>0</v>
      </c>
      <c r="AA50" s="164">
        <v>0</v>
      </c>
      <c r="AB50" s="164">
        <v>0</v>
      </c>
      <c r="AC50" s="164">
        <v>0</v>
      </c>
      <c r="AD50" s="164">
        <v>0</v>
      </c>
      <c r="AE50" s="164">
        <v>0</v>
      </c>
      <c r="AF50" s="164">
        <v>0</v>
      </c>
      <c r="AG50" s="164">
        <v>0</v>
      </c>
      <c r="AH50" s="164">
        <v>0</v>
      </c>
      <c r="AI50" s="164">
        <v>0</v>
      </c>
      <c r="AJ50" s="164">
        <v>0</v>
      </c>
      <c r="AK50" s="164">
        <v>0</v>
      </c>
      <c r="AL50" s="164">
        <v>0</v>
      </c>
      <c r="AM50" s="164">
        <v>0</v>
      </c>
      <c r="AN50" s="164">
        <v>0</v>
      </c>
      <c r="AP50" s="165">
        <v>0</v>
      </c>
      <c r="AQ50" s="164">
        <v>0</v>
      </c>
      <c r="AR50" s="164">
        <v>0</v>
      </c>
      <c r="AS50" s="164">
        <v>0</v>
      </c>
      <c r="AT50" s="164">
        <v>0</v>
      </c>
      <c r="AU50" s="164">
        <v>0</v>
      </c>
      <c r="AV50" s="164">
        <v>0</v>
      </c>
      <c r="AW50" s="166">
        <v>0</v>
      </c>
      <c r="AX50" s="166">
        <v>0</v>
      </c>
      <c r="AY50" s="166">
        <v>0</v>
      </c>
      <c r="AZ50" s="166">
        <v>0</v>
      </c>
      <c r="BA50" s="166">
        <v>0</v>
      </c>
      <c r="BB50" s="166">
        <v>0</v>
      </c>
      <c r="BC50" s="165">
        <v>0</v>
      </c>
      <c r="BD50" s="164">
        <v>0</v>
      </c>
      <c r="BE50" s="164">
        <v>0</v>
      </c>
      <c r="BF50" s="164">
        <v>0</v>
      </c>
      <c r="BG50" s="164">
        <v>0</v>
      </c>
      <c r="BH50" s="164">
        <v>0</v>
      </c>
      <c r="BI50" s="164">
        <v>0</v>
      </c>
      <c r="BJ50" s="166">
        <v>0</v>
      </c>
      <c r="BK50" s="166">
        <v>0</v>
      </c>
      <c r="BL50" s="166">
        <v>0</v>
      </c>
      <c r="BM50" s="166">
        <v>0</v>
      </c>
      <c r="BN50" s="166">
        <v>0</v>
      </c>
      <c r="BO50" s="166">
        <v>0</v>
      </c>
      <c r="BP50" s="165">
        <v>0</v>
      </c>
      <c r="BQ50" s="164">
        <v>0</v>
      </c>
      <c r="BR50" s="164">
        <v>0</v>
      </c>
      <c r="BS50" s="164">
        <v>0</v>
      </c>
      <c r="BT50" s="164">
        <v>0</v>
      </c>
      <c r="BU50" s="164">
        <v>0</v>
      </c>
      <c r="BV50" s="164">
        <v>0</v>
      </c>
      <c r="BW50" s="166">
        <v>0</v>
      </c>
      <c r="BX50" s="166">
        <v>0</v>
      </c>
      <c r="BY50" s="166">
        <v>0</v>
      </c>
      <c r="BZ50" s="166">
        <v>0</v>
      </c>
      <c r="CA50" s="166">
        <v>0</v>
      </c>
      <c r="CB50" s="166">
        <v>0</v>
      </c>
      <c r="CC50" s="163">
        <v>8.8000000000000007</v>
      </c>
      <c r="CD50" s="167"/>
      <c r="CE50" s="164"/>
      <c r="CF50" s="164"/>
      <c r="CG50" s="164"/>
      <c r="CH50" s="164"/>
      <c r="CI50" s="164"/>
      <c r="CJ50" s="164"/>
      <c r="CK50" s="166"/>
      <c r="CL50" s="166"/>
      <c r="CM50" s="166"/>
      <c r="CN50" s="166"/>
      <c r="CO50" s="166"/>
      <c r="CP50" s="166"/>
      <c r="CQ50" s="167">
        <v>0</v>
      </c>
      <c r="CR50" s="164"/>
      <c r="CS50" s="164"/>
      <c r="CT50" s="164"/>
      <c r="CU50" s="164"/>
      <c r="CV50" s="164"/>
      <c r="CW50" s="164"/>
      <c r="CX50" s="166">
        <v>0</v>
      </c>
      <c r="CY50" s="166">
        <v>0</v>
      </c>
      <c r="CZ50" s="166">
        <v>0</v>
      </c>
      <c r="DA50" s="166">
        <v>0</v>
      </c>
      <c r="DB50" s="166">
        <v>0</v>
      </c>
      <c r="DC50" s="166">
        <v>0</v>
      </c>
      <c r="DE50" s="168">
        <v>0</v>
      </c>
      <c r="DG50" s="172">
        <v>0</v>
      </c>
      <c r="DI50" s="205">
        <f t="shared" si="6"/>
        <v>0</v>
      </c>
      <c r="DJ50" s="204"/>
      <c r="DK50" s="205">
        <f t="shared" si="7"/>
        <v>0</v>
      </c>
      <c r="DL50" s="205">
        <f t="shared" si="2"/>
        <v>0</v>
      </c>
      <c r="DM50" s="205">
        <f t="shared" si="3"/>
        <v>0</v>
      </c>
      <c r="DN50" s="205">
        <f t="shared" si="4"/>
        <v>0</v>
      </c>
      <c r="DO50" s="205">
        <f t="shared" si="5"/>
        <v>0</v>
      </c>
    </row>
    <row r="51" spans="2:119" hidden="1">
      <c r="B51" s="103" t="s">
        <v>241</v>
      </c>
      <c r="C51" s="162">
        <v>0</v>
      </c>
      <c r="D51" s="162">
        <v>0</v>
      </c>
      <c r="E51" s="162">
        <v>0</v>
      </c>
      <c r="F51" s="163">
        <v>8.1999999999999993</v>
      </c>
      <c r="G51" s="164">
        <v>0</v>
      </c>
      <c r="H51" s="164">
        <v>0</v>
      </c>
      <c r="I51" s="164">
        <v>0</v>
      </c>
      <c r="J51" s="164">
        <v>0</v>
      </c>
      <c r="K51" s="164">
        <v>0</v>
      </c>
      <c r="L51" s="164">
        <v>0</v>
      </c>
      <c r="M51" s="164">
        <v>0</v>
      </c>
      <c r="N51" s="164">
        <v>0</v>
      </c>
      <c r="O51" s="164">
        <v>0</v>
      </c>
      <c r="P51" s="164">
        <v>0</v>
      </c>
      <c r="Q51" s="104">
        <v>0</v>
      </c>
      <c r="R51" s="164">
        <v>0</v>
      </c>
      <c r="S51" s="164">
        <v>0</v>
      </c>
      <c r="T51" s="164">
        <v>0</v>
      </c>
      <c r="U51" s="164">
        <v>0</v>
      </c>
      <c r="V51" s="164">
        <v>0</v>
      </c>
      <c r="W51" s="104">
        <v>0</v>
      </c>
      <c r="X51" s="104">
        <v>0</v>
      </c>
      <c r="Y51" s="164">
        <v>0</v>
      </c>
      <c r="Z51" s="164">
        <v>0</v>
      </c>
      <c r="AA51" s="164">
        <v>0</v>
      </c>
      <c r="AB51" s="164">
        <v>0</v>
      </c>
      <c r="AC51" s="164">
        <v>0</v>
      </c>
      <c r="AD51" s="164">
        <v>0</v>
      </c>
      <c r="AE51" s="164">
        <v>0</v>
      </c>
      <c r="AF51" s="164">
        <v>0</v>
      </c>
      <c r="AG51" s="164">
        <v>0</v>
      </c>
      <c r="AH51" s="164">
        <v>0</v>
      </c>
      <c r="AI51" s="164">
        <v>0</v>
      </c>
      <c r="AJ51" s="164">
        <v>0</v>
      </c>
      <c r="AK51" s="164">
        <v>0</v>
      </c>
      <c r="AL51" s="164">
        <v>0</v>
      </c>
      <c r="AM51" s="164">
        <v>0</v>
      </c>
      <c r="AN51" s="164">
        <v>0</v>
      </c>
      <c r="AP51" s="165">
        <v>0</v>
      </c>
      <c r="AQ51" s="164">
        <v>0</v>
      </c>
      <c r="AR51" s="164">
        <v>0</v>
      </c>
      <c r="AS51" s="164">
        <v>0</v>
      </c>
      <c r="AT51" s="164">
        <v>0</v>
      </c>
      <c r="AU51" s="164">
        <v>0</v>
      </c>
      <c r="AV51" s="164">
        <v>0</v>
      </c>
      <c r="AW51" s="166">
        <v>0</v>
      </c>
      <c r="AX51" s="166">
        <v>0</v>
      </c>
      <c r="AY51" s="166">
        <v>0</v>
      </c>
      <c r="AZ51" s="166">
        <v>0</v>
      </c>
      <c r="BA51" s="166">
        <v>0</v>
      </c>
      <c r="BB51" s="166">
        <v>0</v>
      </c>
      <c r="BC51" s="165">
        <v>0</v>
      </c>
      <c r="BD51" s="164">
        <v>0</v>
      </c>
      <c r="BE51" s="164">
        <v>0</v>
      </c>
      <c r="BF51" s="164">
        <v>0</v>
      </c>
      <c r="BG51" s="164">
        <v>0</v>
      </c>
      <c r="BH51" s="164">
        <v>0</v>
      </c>
      <c r="BI51" s="164">
        <v>0</v>
      </c>
      <c r="BJ51" s="166">
        <v>0</v>
      </c>
      <c r="BK51" s="166">
        <v>0</v>
      </c>
      <c r="BL51" s="166">
        <v>0</v>
      </c>
      <c r="BM51" s="166">
        <v>0</v>
      </c>
      <c r="BN51" s="166">
        <v>0</v>
      </c>
      <c r="BO51" s="166">
        <v>0</v>
      </c>
      <c r="BP51" s="165">
        <v>0</v>
      </c>
      <c r="BQ51" s="164">
        <v>0</v>
      </c>
      <c r="BR51" s="164">
        <v>0</v>
      </c>
      <c r="BS51" s="164">
        <v>0</v>
      </c>
      <c r="BT51" s="164">
        <v>0</v>
      </c>
      <c r="BU51" s="164">
        <v>0</v>
      </c>
      <c r="BV51" s="164">
        <v>0</v>
      </c>
      <c r="BW51" s="166">
        <v>0</v>
      </c>
      <c r="BX51" s="166">
        <v>0</v>
      </c>
      <c r="BY51" s="166">
        <v>0</v>
      </c>
      <c r="BZ51" s="166">
        <v>0</v>
      </c>
      <c r="CA51" s="166">
        <v>0</v>
      </c>
      <c r="CB51" s="166">
        <v>0</v>
      </c>
      <c r="CC51" s="163">
        <v>9.3000000000000007</v>
      </c>
      <c r="CD51" s="167"/>
      <c r="CE51" s="164"/>
      <c r="CF51" s="164"/>
      <c r="CG51" s="164"/>
      <c r="CH51" s="164"/>
      <c r="CI51" s="164"/>
      <c r="CJ51" s="164"/>
      <c r="CK51" s="166"/>
      <c r="CL51" s="166"/>
      <c r="CM51" s="166"/>
      <c r="CN51" s="166"/>
      <c r="CO51" s="166"/>
      <c r="CP51" s="166"/>
      <c r="CQ51" s="167">
        <v>0</v>
      </c>
      <c r="CR51" s="164"/>
      <c r="CS51" s="164"/>
      <c r="CT51" s="164"/>
      <c r="CU51" s="164"/>
      <c r="CV51" s="164"/>
      <c r="CW51" s="164"/>
      <c r="CX51" s="166">
        <v>0</v>
      </c>
      <c r="CY51" s="166">
        <v>0</v>
      </c>
      <c r="CZ51" s="166">
        <v>0</v>
      </c>
      <c r="DA51" s="166">
        <v>0</v>
      </c>
      <c r="DB51" s="166">
        <v>0</v>
      </c>
      <c r="DC51" s="166">
        <v>0</v>
      </c>
      <c r="DE51" s="168">
        <v>0</v>
      </c>
      <c r="DG51" s="172">
        <v>0</v>
      </c>
      <c r="DI51" s="205">
        <f t="shared" si="6"/>
        <v>0</v>
      </c>
      <c r="DJ51" s="204"/>
      <c r="DK51" s="205">
        <f t="shared" si="7"/>
        <v>0</v>
      </c>
      <c r="DL51" s="205">
        <f t="shared" si="2"/>
        <v>0</v>
      </c>
      <c r="DM51" s="205">
        <f t="shared" si="3"/>
        <v>0</v>
      </c>
      <c r="DN51" s="205">
        <f t="shared" si="4"/>
        <v>0</v>
      </c>
      <c r="DO51" s="205">
        <f t="shared" si="5"/>
        <v>0</v>
      </c>
    </row>
    <row r="52" spans="2:119" hidden="1">
      <c r="B52" s="103" t="s">
        <v>382</v>
      </c>
      <c r="C52" s="162">
        <v>0</v>
      </c>
      <c r="D52" s="162">
        <v>0</v>
      </c>
      <c r="E52" s="162">
        <v>0</v>
      </c>
      <c r="F52" s="163">
        <v>11</v>
      </c>
      <c r="G52" s="164">
        <v>0</v>
      </c>
      <c r="H52" s="164">
        <v>0</v>
      </c>
      <c r="I52" s="164">
        <v>0</v>
      </c>
      <c r="J52" s="164">
        <v>0</v>
      </c>
      <c r="K52" s="164">
        <v>0</v>
      </c>
      <c r="L52" s="164">
        <v>0</v>
      </c>
      <c r="M52" s="164">
        <v>0</v>
      </c>
      <c r="N52" s="164">
        <v>0</v>
      </c>
      <c r="O52" s="164">
        <v>0</v>
      </c>
      <c r="P52" s="164">
        <v>0</v>
      </c>
      <c r="Q52" s="104">
        <v>0</v>
      </c>
      <c r="R52" s="164">
        <v>0</v>
      </c>
      <c r="S52" s="164">
        <v>0</v>
      </c>
      <c r="T52" s="164">
        <v>0</v>
      </c>
      <c r="U52" s="164">
        <v>0</v>
      </c>
      <c r="V52" s="164">
        <v>0</v>
      </c>
      <c r="W52" s="104">
        <v>0</v>
      </c>
      <c r="X52" s="104">
        <v>0</v>
      </c>
      <c r="Y52" s="164">
        <v>0</v>
      </c>
      <c r="Z52" s="164">
        <v>0</v>
      </c>
      <c r="AA52" s="164">
        <v>0</v>
      </c>
      <c r="AB52" s="164">
        <v>0</v>
      </c>
      <c r="AC52" s="164">
        <v>0</v>
      </c>
      <c r="AD52" s="164">
        <v>0</v>
      </c>
      <c r="AE52" s="164">
        <v>0</v>
      </c>
      <c r="AF52" s="164">
        <v>0</v>
      </c>
      <c r="AG52" s="164">
        <v>0</v>
      </c>
      <c r="AH52" s="164">
        <v>0</v>
      </c>
      <c r="AI52" s="164">
        <v>0</v>
      </c>
      <c r="AJ52" s="164">
        <v>0</v>
      </c>
      <c r="AK52" s="164">
        <v>0</v>
      </c>
      <c r="AL52" s="164">
        <v>0</v>
      </c>
      <c r="AM52" s="164">
        <v>0</v>
      </c>
      <c r="AN52" s="164">
        <v>0</v>
      </c>
      <c r="AP52" s="165">
        <v>0</v>
      </c>
      <c r="AQ52" s="164">
        <v>0</v>
      </c>
      <c r="AR52" s="164">
        <v>0</v>
      </c>
      <c r="AS52" s="164">
        <v>0</v>
      </c>
      <c r="AT52" s="164">
        <v>0</v>
      </c>
      <c r="AU52" s="164">
        <v>0</v>
      </c>
      <c r="AV52" s="164">
        <v>0</v>
      </c>
      <c r="AW52" s="166">
        <v>0</v>
      </c>
      <c r="AX52" s="166">
        <v>0</v>
      </c>
      <c r="AY52" s="166">
        <v>0</v>
      </c>
      <c r="AZ52" s="166">
        <v>0</v>
      </c>
      <c r="BA52" s="166">
        <v>0</v>
      </c>
      <c r="BB52" s="166">
        <v>0</v>
      </c>
      <c r="BC52" s="165">
        <v>0</v>
      </c>
      <c r="BD52" s="164">
        <v>0</v>
      </c>
      <c r="BE52" s="164">
        <v>0</v>
      </c>
      <c r="BF52" s="164">
        <v>0</v>
      </c>
      <c r="BG52" s="164">
        <v>0</v>
      </c>
      <c r="BH52" s="164">
        <v>0</v>
      </c>
      <c r="BI52" s="164">
        <v>0</v>
      </c>
      <c r="BJ52" s="166">
        <v>0</v>
      </c>
      <c r="BK52" s="166">
        <v>0</v>
      </c>
      <c r="BL52" s="166">
        <v>0</v>
      </c>
      <c r="BM52" s="166">
        <v>0</v>
      </c>
      <c r="BN52" s="166">
        <v>0</v>
      </c>
      <c r="BO52" s="166">
        <v>0</v>
      </c>
      <c r="BP52" s="165">
        <v>0</v>
      </c>
      <c r="BQ52" s="164">
        <v>0</v>
      </c>
      <c r="BR52" s="164">
        <v>0</v>
      </c>
      <c r="BS52" s="164">
        <v>0</v>
      </c>
      <c r="BT52" s="164">
        <v>0</v>
      </c>
      <c r="BU52" s="164">
        <v>0</v>
      </c>
      <c r="BV52" s="164">
        <v>0</v>
      </c>
      <c r="BW52" s="166">
        <v>0</v>
      </c>
      <c r="BX52" s="166">
        <v>0</v>
      </c>
      <c r="BY52" s="166">
        <v>0</v>
      </c>
      <c r="BZ52" s="166">
        <v>0</v>
      </c>
      <c r="CA52" s="166">
        <v>0</v>
      </c>
      <c r="CB52" s="166">
        <v>0</v>
      </c>
      <c r="CC52" s="163">
        <v>11.5</v>
      </c>
      <c r="CD52" s="167"/>
      <c r="CE52" s="164"/>
      <c r="CF52" s="164"/>
      <c r="CG52" s="164"/>
      <c r="CH52" s="164"/>
      <c r="CI52" s="164"/>
      <c r="CJ52" s="164"/>
      <c r="CK52" s="166"/>
      <c r="CL52" s="166"/>
      <c r="CM52" s="166"/>
      <c r="CN52" s="166"/>
      <c r="CO52" s="166"/>
      <c r="CP52" s="166"/>
      <c r="CQ52" s="167">
        <v>0</v>
      </c>
      <c r="CR52" s="164"/>
      <c r="CS52" s="164"/>
      <c r="CT52" s="164"/>
      <c r="CU52" s="164"/>
      <c r="CV52" s="164"/>
      <c r="CW52" s="164"/>
      <c r="CX52" s="166">
        <v>0</v>
      </c>
      <c r="CY52" s="166">
        <v>0</v>
      </c>
      <c r="CZ52" s="166">
        <v>0</v>
      </c>
      <c r="DA52" s="166">
        <v>0</v>
      </c>
      <c r="DB52" s="166">
        <v>0</v>
      </c>
      <c r="DC52" s="166">
        <v>0</v>
      </c>
      <c r="DE52" s="168">
        <v>0</v>
      </c>
      <c r="DG52" s="172">
        <v>0</v>
      </c>
      <c r="DI52" s="205">
        <f t="shared" si="6"/>
        <v>0</v>
      </c>
      <c r="DJ52" s="204"/>
      <c r="DK52" s="205">
        <f t="shared" si="7"/>
        <v>0</v>
      </c>
      <c r="DL52" s="205">
        <f t="shared" si="2"/>
        <v>0</v>
      </c>
      <c r="DM52" s="205">
        <f t="shared" si="3"/>
        <v>0</v>
      </c>
      <c r="DN52" s="205">
        <f t="shared" si="4"/>
        <v>0</v>
      </c>
      <c r="DO52" s="205">
        <f t="shared" si="5"/>
        <v>0</v>
      </c>
    </row>
    <row r="53" spans="2:119" hidden="1">
      <c r="B53" s="103" t="s">
        <v>487</v>
      </c>
      <c r="C53" s="162">
        <v>0</v>
      </c>
      <c r="D53" s="162">
        <v>1</v>
      </c>
      <c r="E53" s="162">
        <v>-1</v>
      </c>
      <c r="F53" s="163">
        <v>1</v>
      </c>
      <c r="G53" s="164">
        <v>0</v>
      </c>
      <c r="H53" s="164">
        <v>0</v>
      </c>
      <c r="I53" s="164">
        <v>0</v>
      </c>
      <c r="J53" s="164">
        <v>0</v>
      </c>
      <c r="K53" s="164">
        <v>0</v>
      </c>
      <c r="L53" s="164">
        <v>0</v>
      </c>
      <c r="M53" s="164">
        <v>0</v>
      </c>
      <c r="N53" s="164">
        <v>0</v>
      </c>
      <c r="O53" s="164">
        <v>0</v>
      </c>
      <c r="P53" s="164">
        <v>0</v>
      </c>
      <c r="Q53" s="104">
        <v>0</v>
      </c>
      <c r="R53" s="164">
        <v>0</v>
      </c>
      <c r="S53" s="164">
        <v>0</v>
      </c>
      <c r="T53" s="164">
        <v>0</v>
      </c>
      <c r="U53" s="164">
        <v>0</v>
      </c>
      <c r="V53" s="164">
        <v>0</v>
      </c>
      <c r="W53" s="104">
        <v>0</v>
      </c>
      <c r="X53" s="104">
        <v>0</v>
      </c>
      <c r="Y53" s="164">
        <v>0</v>
      </c>
      <c r="Z53" s="164">
        <v>0</v>
      </c>
      <c r="AA53" s="164">
        <v>0</v>
      </c>
      <c r="AB53" s="164">
        <v>0</v>
      </c>
      <c r="AC53" s="164">
        <v>0</v>
      </c>
      <c r="AD53" s="164">
        <v>0</v>
      </c>
      <c r="AE53" s="164">
        <v>0</v>
      </c>
      <c r="AF53" s="164">
        <v>0</v>
      </c>
      <c r="AG53" s="164">
        <v>0</v>
      </c>
      <c r="AH53" s="164">
        <v>0</v>
      </c>
      <c r="AI53" s="164">
        <v>0</v>
      </c>
      <c r="AJ53" s="164">
        <v>0</v>
      </c>
      <c r="AK53" s="164">
        <v>0</v>
      </c>
      <c r="AL53" s="164">
        <v>0</v>
      </c>
      <c r="AM53" s="164">
        <v>0</v>
      </c>
      <c r="AN53" s="164">
        <v>0</v>
      </c>
      <c r="AP53" s="165">
        <v>0</v>
      </c>
      <c r="AQ53" s="164">
        <v>0</v>
      </c>
      <c r="AR53" s="164">
        <v>0</v>
      </c>
      <c r="AS53" s="164">
        <v>0</v>
      </c>
      <c r="AT53" s="164">
        <v>0</v>
      </c>
      <c r="AU53" s="164">
        <v>0</v>
      </c>
      <c r="AV53" s="164">
        <v>0</v>
      </c>
      <c r="AW53" s="166">
        <v>0</v>
      </c>
      <c r="AX53" s="166">
        <v>0</v>
      </c>
      <c r="AY53" s="166">
        <v>0</v>
      </c>
      <c r="AZ53" s="166">
        <v>0</v>
      </c>
      <c r="BA53" s="166">
        <v>0</v>
      </c>
      <c r="BB53" s="166">
        <v>0</v>
      </c>
      <c r="BC53" s="165">
        <v>0</v>
      </c>
      <c r="BD53" s="164">
        <v>0</v>
      </c>
      <c r="BE53" s="164">
        <v>0</v>
      </c>
      <c r="BF53" s="164">
        <v>0</v>
      </c>
      <c r="BG53" s="164">
        <v>0</v>
      </c>
      <c r="BH53" s="164">
        <v>0</v>
      </c>
      <c r="BI53" s="164">
        <v>0</v>
      </c>
      <c r="BJ53" s="166">
        <v>0</v>
      </c>
      <c r="BK53" s="166">
        <v>0</v>
      </c>
      <c r="BL53" s="166">
        <v>0</v>
      </c>
      <c r="BM53" s="166">
        <v>0</v>
      </c>
      <c r="BN53" s="166">
        <v>0</v>
      </c>
      <c r="BO53" s="166">
        <v>0</v>
      </c>
      <c r="BP53" s="165">
        <v>0</v>
      </c>
      <c r="BQ53" s="164">
        <v>0</v>
      </c>
      <c r="BR53" s="164">
        <v>0</v>
      </c>
      <c r="BS53" s="164">
        <v>0</v>
      </c>
      <c r="BT53" s="164">
        <v>0</v>
      </c>
      <c r="BU53" s="164">
        <v>0</v>
      </c>
      <c r="BV53" s="164">
        <v>0</v>
      </c>
      <c r="BW53" s="166">
        <v>0</v>
      </c>
      <c r="BX53" s="166">
        <v>0</v>
      </c>
      <c r="BY53" s="166">
        <v>0</v>
      </c>
      <c r="BZ53" s="166">
        <v>0</v>
      </c>
      <c r="CA53" s="166">
        <v>0</v>
      </c>
      <c r="CB53" s="166">
        <v>0</v>
      </c>
      <c r="CC53" s="163">
        <v>1</v>
      </c>
      <c r="CD53" s="167"/>
      <c r="CE53" s="164"/>
      <c r="CF53" s="164"/>
      <c r="CG53" s="164"/>
      <c r="CH53" s="164"/>
      <c r="CI53" s="164"/>
      <c r="CJ53" s="164"/>
      <c r="CK53" s="166"/>
      <c r="CL53" s="166"/>
      <c r="CM53" s="166"/>
      <c r="CN53" s="166"/>
      <c r="CO53" s="166"/>
      <c r="CP53" s="166"/>
      <c r="CQ53" s="167">
        <v>0</v>
      </c>
      <c r="CR53" s="164"/>
      <c r="CS53" s="164"/>
      <c r="CT53" s="164"/>
      <c r="CU53" s="164"/>
      <c r="CV53" s="164"/>
      <c r="CW53" s="164"/>
      <c r="CX53" s="166">
        <v>0</v>
      </c>
      <c r="CY53" s="166">
        <v>0</v>
      </c>
      <c r="CZ53" s="166">
        <v>0</v>
      </c>
      <c r="DA53" s="166">
        <v>0</v>
      </c>
      <c r="DB53" s="166">
        <v>0</v>
      </c>
      <c r="DC53" s="166">
        <v>0</v>
      </c>
      <c r="DE53" s="168">
        <v>0</v>
      </c>
      <c r="DG53" s="172">
        <v>0</v>
      </c>
      <c r="DI53" s="205">
        <f t="shared" si="6"/>
        <v>0</v>
      </c>
      <c r="DJ53" s="204"/>
      <c r="DK53" s="205">
        <f t="shared" si="7"/>
        <v>0</v>
      </c>
      <c r="DL53" s="205">
        <f t="shared" si="2"/>
        <v>0</v>
      </c>
      <c r="DM53" s="205">
        <f t="shared" si="3"/>
        <v>0</v>
      </c>
      <c r="DN53" s="205">
        <f t="shared" si="4"/>
        <v>0</v>
      </c>
      <c r="DO53" s="205">
        <f t="shared" si="5"/>
        <v>0</v>
      </c>
    </row>
    <row r="54" spans="2:119" hidden="1">
      <c r="B54" s="103" t="s">
        <v>488</v>
      </c>
      <c r="C54" s="162">
        <v>0</v>
      </c>
      <c r="D54" s="162">
        <v>1</v>
      </c>
      <c r="E54" s="162">
        <v>-1</v>
      </c>
      <c r="F54" s="163">
        <v>1</v>
      </c>
      <c r="G54" s="164">
        <v>0</v>
      </c>
      <c r="H54" s="164">
        <v>0</v>
      </c>
      <c r="I54" s="164">
        <v>0</v>
      </c>
      <c r="J54" s="164">
        <v>0</v>
      </c>
      <c r="K54" s="164">
        <v>0</v>
      </c>
      <c r="L54" s="164">
        <v>0</v>
      </c>
      <c r="M54" s="164">
        <v>0</v>
      </c>
      <c r="N54" s="164">
        <v>0</v>
      </c>
      <c r="O54" s="164">
        <v>0</v>
      </c>
      <c r="P54" s="164">
        <v>0</v>
      </c>
      <c r="Q54" s="104">
        <v>0</v>
      </c>
      <c r="R54" s="164">
        <v>0</v>
      </c>
      <c r="S54" s="164">
        <v>0</v>
      </c>
      <c r="T54" s="164">
        <v>0</v>
      </c>
      <c r="U54" s="164">
        <v>0</v>
      </c>
      <c r="V54" s="164">
        <v>0</v>
      </c>
      <c r="W54" s="104">
        <v>0</v>
      </c>
      <c r="X54" s="104">
        <v>0</v>
      </c>
      <c r="Y54" s="164">
        <v>0</v>
      </c>
      <c r="Z54" s="164">
        <v>0</v>
      </c>
      <c r="AA54" s="164">
        <v>0</v>
      </c>
      <c r="AB54" s="164">
        <v>0</v>
      </c>
      <c r="AC54" s="164">
        <v>0</v>
      </c>
      <c r="AD54" s="164">
        <v>0</v>
      </c>
      <c r="AE54" s="164">
        <v>0</v>
      </c>
      <c r="AF54" s="164">
        <v>0</v>
      </c>
      <c r="AG54" s="164">
        <v>0</v>
      </c>
      <c r="AH54" s="164">
        <v>0</v>
      </c>
      <c r="AI54" s="164">
        <v>0</v>
      </c>
      <c r="AJ54" s="164">
        <v>0</v>
      </c>
      <c r="AK54" s="164">
        <v>0</v>
      </c>
      <c r="AL54" s="164">
        <v>0</v>
      </c>
      <c r="AM54" s="164">
        <v>0</v>
      </c>
      <c r="AN54" s="164">
        <v>0</v>
      </c>
      <c r="AP54" s="165">
        <v>0</v>
      </c>
      <c r="AQ54" s="164">
        <v>0</v>
      </c>
      <c r="AR54" s="164">
        <v>0</v>
      </c>
      <c r="AS54" s="164">
        <v>0</v>
      </c>
      <c r="AT54" s="164">
        <v>0</v>
      </c>
      <c r="AU54" s="164">
        <v>0</v>
      </c>
      <c r="AV54" s="164">
        <v>0</v>
      </c>
      <c r="AW54" s="166">
        <v>0</v>
      </c>
      <c r="AX54" s="166">
        <v>0</v>
      </c>
      <c r="AY54" s="166">
        <v>0</v>
      </c>
      <c r="AZ54" s="166">
        <v>0</v>
      </c>
      <c r="BA54" s="166">
        <v>0</v>
      </c>
      <c r="BB54" s="166">
        <v>0</v>
      </c>
      <c r="BC54" s="165">
        <v>0</v>
      </c>
      <c r="BD54" s="164">
        <v>0</v>
      </c>
      <c r="BE54" s="164">
        <v>0</v>
      </c>
      <c r="BF54" s="164">
        <v>0</v>
      </c>
      <c r="BG54" s="164">
        <v>0</v>
      </c>
      <c r="BH54" s="164">
        <v>0</v>
      </c>
      <c r="BI54" s="164">
        <v>0</v>
      </c>
      <c r="BJ54" s="166">
        <v>0</v>
      </c>
      <c r="BK54" s="166">
        <v>0</v>
      </c>
      <c r="BL54" s="166">
        <v>0</v>
      </c>
      <c r="BM54" s="166">
        <v>0</v>
      </c>
      <c r="BN54" s="166">
        <v>0</v>
      </c>
      <c r="BO54" s="166">
        <v>0</v>
      </c>
      <c r="BP54" s="165">
        <v>0</v>
      </c>
      <c r="BQ54" s="164">
        <v>0</v>
      </c>
      <c r="BR54" s="164">
        <v>0</v>
      </c>
      <c r="BS54" s="164">
        <v>0</v>
      </c>
      <c r="BT54" s="164">
        <v>0</v>
      </c>
      <c r="BU54" s="164">
        <v>0</v>
      </c>
      <c r="BV54" s="164">
        <v>0</v>
      </c>
      <c r="BW54" s="166">
        <v>0</v>
      </c>
      <c r="BX54" s="166">
        <v>0</v>
      </c>
      <c r="BY54" s="166">
        <v>0</v>
      </c>
      <c r="BZ54" s="166">
        <v>0</v>
      </c>
      <c r="CA54" s="166">
        <v>0</v>
      </c>
      <c r="CB54" s="166">
        <v>0</v>
      </c>
      <c r="CC54" s="163">
        <v>1</v>
      </c>
      <c r="CD54" s="167"/>
      <c r="CE54" s="164"/>
      <c r="CF54" s="164"/>
      <c r="CG54" s="164"/>
      <c r="CH54" s="164"/>
      <c r="CI54" s="164"/>
      <c r="CJ54" s="164"/>
      <c r="CK54" s="166"/>
      <c r="CL54" s="166"/>
      <c r="CM54" s="166"/>
      <c r="CN54" s="166"/>
      <c r="CO54" s="166"/>
      <c r="CP54" s="166"/>
      <c r="CQ54" s="167">
        <v>0</v>
      </c>
      <c r="CR54" s="164"/>
      <c r="CS54" s="164"/>
      <c r="CT54" s="164"/>
      <c r="CU54" s="164"/>
      <c r="CV54" s="164"/>
      <c r="CW54" s="164"/>
      <c r="CX54" s="166">
        <v>0</v>
      </c>
      <c r="CY54" s="166">
        <v>0</v>
      </c>
      <c r="CZ54" s="166">
        <v>0</v>
      </c>
      <c r="DA54" s="166">
        <v>0</v>
      </c>
      <c r="DB54" s="166">
        <v>0</v>
      </c>
      <c r="DC54" s="166">
        <v>0</v>
      </c>
      <c r="DE54" s="168">
        <v>0</v>
      </c>
      <c r="DG54" s="172">
        <v>0</v>
      </c>
      <c r="DI54" s="205">
        <f t="shared" si="6"/>
        <v>0</v>
      </c>
      <c r="DJ54" s="204"/>
      <c r="DK54" s="205">
        <f t="shared" si="7"/>
        <v>0</v>
      </c>
      <c r="DL54" s="205">
        <f t="shared" si="2"/>
        <v>0</v>
      </c>
      <c r="DM54" s="205">
        <f t="shared" si="3"/>
        <v>0</v>
      </c>
      <c r="DN54" s="205">
        <f t="shared" si="4"/>
        <v>0</v>
      </c>
      <c r="DO54" s="205">
        <f t="shared" si="5"/>
        <v>0</v>
      </c>
    </row>
    <row r="55" spans="2:119" hidden="1">
      <c r="B55" s="103" t="s">
        <v>242</v>
      </c>
      <c r="C55" s="162">
        <v>0</v>
      </c>
      <c r="D55" s="162">
        <v>1</v>
      </c>
      <c r="E55" s="162">
        <v>-1</v>
      </c>
      <c r="F55" s="163">
        <v>1</v>
      </c>
      <c r="G55" s="164">
        <v>0</v>
      </c>
      <c r="H55" s="164">
        <v>0</v>
      </c>
      <c r="I55" s="164">
        <v>0</v>
      </c>
      <c r="J55" s="164">
        <v>0</v>
      </c>
      <c r="K55" s="164">
        <v>0</v>
      </c>
      <c r="L55" s="164">
        <v>0</v>
      </c>
      <c r="M55" s="164">
        <v>0</v>
      </c>
      <c r="N55" s="164">
        <v>0</v>
      </c>
      <c r="O55" s="164">
        <v>0</v>
      </c>
      <c r="P55" s="164">
        <v>0</v>
      </c>
      <c r="Q55" s="104">
        <v>0</v>
      </c>
      <c r="R55" s="164">
        <v>0</v>
      </c>
      <c r="S55" s="164">
        <v>0</v>
      </c>
      <c r="T55" s="164">
        <v>0</v>
      </c>
      <c r="U55" s="164">
        <v>0</v>
      </c>
      <c r="V55" s="164">
        <v>0</v>
      </c>
      <c r="W55" s="104">
        <v>0</v>
      </c>
      <c r="X55" s="104">
        <v>0</v>
      </c>
      <c r="Y55" s="164">
        <v>0</v>
      </c>
      <c r="Z55" s="164">
        <v>0</v>
      </c>
      <c r="AA55" s="164">
        <v>0</v>
      </c>
      <c r="AB55" s="164">
        <v>0</v>
      </c>
      <c r="AC55" s="164">
        <v>0</v>
      </c>
      <c r="AD55" s="164">
        <v>0</v>
      </c>
      <c r="AE55" s="164">
        <v>0</v>
      </c>
      <c r="AF55" s="164">
        <v>0</v>
      </c>
      <c r="AG55" s="164">
        <v>0</v>
      </c>
      <c r="AH55" s="164">
        <v>0</v>
      </c>
      <c r="AI55" s="164">
        <v>0</v>
      </c>
      <c r="AJ55" s="164">
        <v>0</v>
      </c>
      <c r="AK55" s="164">
        <v>0</v>
      </c>
      <c r="AL55" s="164">
        <v>0</v>
      </c>
      <c r="AM55" s="164">
        <v>0</v>
      </c>
      <c r="AN55" s="164">
        <v>0</v>
      </c>
      <c r="AP55" s="165">
        <v>0</v>
      </c>
      <c r="AQ55" s="164">
        <v>0</v>
      </c>
      <c r="AR55" s="164">
        <v>0</v>
      </c>
      <c r="AS55" s="164">
        <v>0</v>
      </c>
      <c r="AT55" s="164">
        <v>0</v>
      </c>
      <c r="AU55" s="164">
        <v>0</v>
      </c>
      <c r="AV55" s="164">
        <v>0</v>
      </c>
      <c r="AW55" s="166">
        <v>0</v>
      </c>
      <c r="AX55" s="166">
        <v>0</v>
      </c>
      <c r="AY55" s="166">
        <v>0</v>
      </c>
      <c r="AZ55" s="166">
        <v>0</v>
      </c>
      <c r="BA55" s="166">
        <v>0</v>
      </c>
      <c r="BB55" s="166">
        <v>0</v>
      </c>
      <c r="BC55" s="165">
        <v>0</v>
      </c>
      <c r="BD55" s="164">
        <v>0</v>
      </c>
      <c r="BE55" s="164">
        <v>0</v>
      </c>
      <c r="BF55" s="164">
        <v>0</v>
      </c>
      <c r="BG55" s="164">
        <v>0</v>
      </c>
      <c r="BH55" s="164">
        <v>0</v>
      </c>
      <c r="BI55" s="164">
        <v>0</v>
      </c>
      <c r="BJ55" s="166">
        <v>0</v>
      </c>
      <c r="BK55" s="166">
        <v>0</v>
      </c>
      <c r="BL55" s="166">
        <v>0</v>
      </c>
      <c r="BM55" s="166">
        <v>0</v>
      </c>
      <c r="BN55" s="166">
        <v>0</v>
      </c>
      <c r="BO55" s="166">
        <v>0</v>
      </c>
      <c r="BP55" s="165">
        <v>0</v>
      </c>
      <c r="BQ55" s="164">
        <v>0</v>
      </c>
      <c r="BR55" s="164">
        <v>0</v>
      </c>
      <c r="BS55" s="164">
        <v>0</v>
      </c>
      <c r="BT55" s="164">
        <v>0</v>
      </c>
      <c r="BU55" s="164">
        <v>0</v>
      </c>
      <c r="BV55" s="164">
        <v>0</v>
      </c>
      <c r="BW55" s="166">
        <v>0</v>
      </c>
      <c r="BX55" s="166">
        <v>0</v>
      </c>
      <c r="BY55" s="166">
        <v>0</v>
      </c>
      <c r="BZ55" s="166">
        <v>0</v>
      </c>
      <c r="CA55" s="166">
        <v>0</v>
      </c>
      <c r="CB55" s="166">
        <v>0</v>
      </c>
      <c r="CC55" s="163">
        <v>1</v>
      </c>
      <c r="CD55" s="167"/>
      <c r="CE55" s="164"/>
      <c r="CF55" s="164"/>
      <c r="CG55" s="164"/>
      <c r="CH55" s="164"/>
      <c r="CI55" s="164"/>
      <c r="CJ55" s="164"/>
      <c r="CK55" s="166"/>
      <c r="CL55" s="166"/>
      <c r="CM55" s="166"/>
      <c r="CN55" s="166"/>
      <c r="CO55" s="166"/>
      <c r="CP55" s="166"/>
      <c r="CQ55" s="167">
        <v>0</v>
      </c>
      <c r="CR55" s="164"/>
      <c r="CS55" s="164"/>
      <c r="CT55" s="164"/>
      <c r="CU55" s="164"/>
      <c r="CV55" s="164"/>
      <c r="CW55" s="164"/>
      <c r="CX55" s="166">
        <v>0</v>
      </c>
      <c r="CY55" s="166">
        <v>0</v>
      </c>
      <c r="CZ55" s="166">
        <v>0</v>
      </c>
      <c r="DA55" s="166">
        <v>0</v>
      </c>
      <c r="DB55" s="166">
        <v>0</v>
      </c>
      <c r="DC55" s="166">
        <v>0</v>
      </c>
      <c r="DE55" s="168">
        <v>0</v>
      </c>
      <c r="DG55" s="172">
        <v>0</v>
      </c>
      <c r="DI55" s="205">
        <f t="shared" si="6"/>
        <v>0</v>
      </c>
      <c r="DJ55" s="204"/>
      <c r="DK55" s="205">
        <f t="shared" si="7"/>
        <v>0</v>
      </c>
      <c r="DL55" s="205">
        <f t="shared" si="2"/>
        <v>0</v>
      </c>
      <c r="DM55" s="205">
        <f t="shared" si="3"/>
        <v>0</v>
      </c>
      <c r="DN55" s="205">
        <f t="shared" si="4"/>
        <v>0</v>
      </c>
      <c r="DO55" s="205">
        <f t="shared" si="5"/>
        <v>0</v>
      </c>
    </row>
    <row r="56" spans="2:119" hidden="1">
      <c r="B56" s="103" t="s">
        <v>243</v>
      </c>
      <c r="C56" s="162">
        <v>0</v>
      </c>
      <c r="D56" s="162">
        <v>0</v>
      </c>
      <c r="E56" s="162">
        <v>0</v>
      </c>
      <c r="F56" s="163">
        <v>9.6</v>
      </c>
      <c r="G56" s="164">
        <v>0</v>
      </c>
      <c r="H56" s="164">
        <v>0</v>
      </c>
      <c r="I56" s="164">
        <v>0</v>
      </c>
      <c r="J56" s="164">
        <v>0</v>
      </c>
      <c r="K56" s="164">
        <v>0</v>
      </c>
      <c r="L56" s="164">
        <v>0</v>
      </c>
      <c r="M56" s="164">
        <v>0</v>
      </c>
      <c r="N56" s="164">
        <v>0</v>
      </c>
      <c r="O56" s="164">
        <v>0</v>
      </c>
      <c r="P56" s="164">
        <v>0</v>
      </c>
      <c r="Q56" s="104">
        <v>0</v>
      </c>
      <c r="R56" s="164">
        <v>0</v>
      </c>
      <c r="S56" s="164">
        <v>0</v>
      </c>
      <c r="T56" s="164">
        <v>0</v>
      </c>
      <c r="U56" s="164">
        <v>0</v>
      </c>
      <c r="V56" s="164">
        <v>0</v>
      </c>
      <c r="W56" s="104">
        <v>0</v>
      </c>
      <c r="X56" s="104">
        <v>0</v>
      </c>
      <c r="Y56" s="164">
        <v>0</v>
      </c>
      <c r="Z56" s="164">
        <v>0</v>
      </c>
      <c r="AA56" s="164">
        <v>0</v>
      </c>
      <c r="AB56" s="164">
        <v>0</v>
      </c>
      <c r="AC56" s="164">
        <v>0</v>
      </c>
      <c r="AD56" s="164">
        <v>0</v>
      </c>
      <c r="AE56" s="164">
        <v>0</v>
      </c>
      <c r="AF56" s="164">
        <v>0</v>
      </c>
      <c r="AG56" s="164">
        <v>0</v>
      </c>
      <c r="AH56" s="164">
        <v>0</v>
      </c>
      <c r="AI56" s="164">
        <v>0</v>
      </c>
      <c r="AJ56" s="164">
        <v>0</v>
      </c>
      <c r="AK56" s="164">
        <v>0</v>
      </c>
      <c r="AL56" s="164">
        <v>0</v>
      </c>
      <c r="AM56" s="164">
        <v>0</v>
      </c>
      <c r="AN56" s="164">
        <v>0</v>
      </c>
      <c r="AP56" s="165">
        <v>0</v>
      </c>
      <c r="AQ56" s="164">
        <v>0</v>
      </c>
      <c r="AR56" s="164">
        <v>0</v>
      </c>
      <c r="AS56" s="164">
        <v>0</v>
      </c>
      <c r="AT56" s="164">
        <v>0</v>
      </c>
      <c r="AU56" s="164">
        <v>0</v>
      </c>
      <c r="AV56" s="164">
        <v>0</v>
      </c>
      <c r="AW56" s="166">
        <v>0</v>
      </c>
      <c r="AX56" s="166">
        <v>0</v>
      </c>
      <c r="AY56" s="166">
        <v>0</v>
      </c>
      <c r="AZ56" s="166">
        <v>0</v>
      </c>
      <c r="BA56" s="166">
        <v>0</v>
      </c>
      <c r="BB56" s="166">
        <v>0</v>
      </c>
      <c r="BC56" s="165">
        <v>0</v>
      </c>
      <c r="BD56" s="164">
        <v>0</v>
      </c>
      <c r="BE56" s="164">
        <v>0</v>
      </c>
      <c r="BF56" s="164">
        <v>0</v>
      </c>
      <c r="BG56" s="164">
        <v>0</v>
      </c>
      <c r="BH56" s="164">
        <v>0</v>
      </c>
      <c r="BI56" s="164">
        <v>0</v>
      </c>
      <c r="BJ56" s="166">
        <v>0</v>
      </c>
      <c r="BK56" s="166">
        <v>0</v>
      </c>
      <c r="BL56" s="166">
        <v>0</v>
      </c>
      <c r="BM56" s="166">
        <v>0</v>
      </c>
      <c r="BN56" s="166">
        <v>0</v>
      </c>
      <c r="BO56" s="166">
        <v>0</v>
      </c>
      <c r="BP56" s="165">
        <v>0</v>
      </c>
      <c r="BQ56" s="164">
        <v>0</v>
      </c>
      <c r="BR56" s="164">
        <v>0</v>
      </c>
      <c r="BS56" s="164">
        <v>0</v>
      </c>
      <c r="BT56" s="164">
        <v>0</v>
      </c>
      <c r="BU56" s="164">
        <v>0</v>
      </c>
      <c r="BV56" s="164">
        <v>0</v>
      </c>
      <c r="BW56" s="166">
        <v>0</v>
      </c>
      <c r="BX56" s="166">
        <v>0</v>
      </c>
      <c r="BY56" s="166">
        <v>0</v>
      </c>
      <c r="BZ56" s="166">
        <v>0</v>
      </c>
      <c r="CA56" s="166">
        <v>0</v>
      </c>
      <c r="CB56" s="166">
        <v>0</v>
      </c>
      <c r="CC56" s="163">
        <v>9.8000000000000007</v>
      </c>
      <c r="CD56" s="167"/>
      <c r="CE56" s="164"/>
      <c r="CF56" s="164"/>
      <c r="CG56" s="164"/>
      <c r="CH56" s="164"/>
      <c r="CI56" s="164"/>
      <c r="CJ56" s="164"/>
      <c r="CK56" s="166"/>
      <c r="CL56" s="166"/>
      <c r="CM56" s="166"/>
      <c r="CN56" s="166"/>
      <c r="CO56" s="166"/>
      <c r="CP56" s="166"/>
      <c r="CQ56" s="167">
        <v>0</v>
      </c>
      <c r="CR56" s="164"/>
      <c r="CS56" s="164"/>
      <c r="CT56" s="164"/>
      <c r="CU56" s="164"/>
      <c r="CV56" s="164"/>
      <c r="CW56" s="164"/>
      <c r="CX56" s="166">
        <v>0</v>
      </c>
      <c r="CY56" s="166">
        <v>0</v>
      </c>
      <c r="CZ56" s="166">
        <v>0</v>
      </c>
      <c r="DA56" s="166">
        <v>0</v>
      </c>
      <c r="DB56" s="166">
        <v>0</v>
      </c>
      <c r="DC56" s="166">
        <v>0</v>
      </c>
      <c r="DE56" s="168">
        <v>0</v>
      </c>
      <c r="DG56" s="172">
        <v>0</v>
      </c>
      <c r="DI56" s="205">
        <f t="shared" si="6"/>
        <v>0</v>
      </c>
      <c r="DJ56" s="204"/>
      <c r="DK56" s="205">
        <f t="shared" si="7"/>
        <v>0</v>
      </c>
      <c r="DL56" s="205">
        <f t="shared" si="2"/>
        <v>0</v>
      </c>
      <c r="DM56" s="205">
        <f t="shared" si="3"/>
        <v>0</v>
      </c>
      <c r="DN56" s="205">
        <f t="shared" si="4"/>
        <v>0</v>
      </c>
      <c r="DO56" s="205">
        <f t="shared" si="5"/>
        <v>0</v>
      </c>
    </row>
    <row r="57" spans="2:119" hidden="1">
      <c r="B57" s="103" t="s">
        <v>244</v>
      </c>
      <c r="C57" s="162">
        <v>0</v>
      </c>
      <c r="D57" s="162">
        <v>0</v>
      </c>
      <c r="E57" s="162">
        <v>0</v>
      </c>
      <c r="F57" s="163">
        <v>8.4</v>
      </c>
      <c r="G57" s="164">
        <v>0</v>
      </c>
      <c r="H57" s="164">
        <v>0</v>
      </c>
      <c r="I57" s="164">
        <v>0</v>
      </c>
      <c r="J57" s="164">
        <v>0</v>
      </c>
      <c r="K57" s="164">
        <v>0</v>
      </c>
      <c r="L57" s="164">
        <v>0</v>
      </c>
      <c r="M57" s="164">
        <v>0</v>
      </c>
      <c r="N57" s="164">
        <v>0</v>
      </c>
      <c r="O57" s="164">
        <v>0</v>
      </c>
      <c r="P57" s="164">
        <v>0</v>
      </c>
      <c r="Q57" s="104">
        <v>0</v>
      </c>
      <c r="R57" s="164">
        <v>0</v>
      </c>
      <c r="S57" s="164">
        <v>0</v>
      </c>
      <c r="T57" s="164">
        <v>0</v>
      </c>
      <c r="U57" s="164">
        <v>0</v>
      </c>
      <c r="V57" s="164">
        <v>0</v>
      </c>
      <c r="W57" s="104">
        <v>0</v>
      </c>
      <c r="X57" s="104">
        <v>0</v>
      </c>
      <c r="Y57" s="164">
        <v>0</v>
      </c>
      <c r="Z57" s="164">
        <v>0</v>
      </c>
      <c r="AA57" s="164">
        <v>0</v>
      </c>
      <c r="AB57" s="164">
        <v>0</v>
      </c>
      <c r="AC57" s="164">
        <v>0</v>
      </c>
      <c r="AD57" s="164">
        <v>0</v>
      </c>
      <c r="AE57" s="164">
        <v>0</v>
      </c>
      <c r="AF57" s="164">
        <v>0</v>
      </c>
      <c r="AG57" s="164">
        <v>0</v>
      </c>
      <c r="AH57" s="164">
        <v>0</v>
      </c>
      <c r="AI57" s="164">
        <v>0</v>
      </c>
      <c r="AJ57" s="164">
        <v>0</v>
      </c>
      <c r="AK57" s="164">
        <v>0</v>
      </c>
      <c r="AL57" s="164">
        <v>0</v>
      </c>
      <c r="AM57" s="164">
        <v>0</v>
      </c>
      <c r="AN57" s="164">
        <v>0</v>
      </c>
      <c r="AP57" s="165">
        <v>0</v>
      </c>
      <c r="AQ57" s="164">
        <v>0</v>
      </c>
      <c r="AR57" s="164">
        <v>0</v>
      </c>
      <c r="AS57" s="164">
        <v>0</v>
      </c>
      <c r="AT57" s="164">
        <v>0</v>
      </c>
      <c r="AU57" s="164">
        <v>0</v>
      </c>
      <c r="AV57" s="164">
        <v>0</v>
      </c>
      <c r="AW57" s="166">
        <v>0</v>
      </c>
      <c r="AX57" s="166">
        <v>0</v>
      </c>
      <c r="AY57" s="166">
        <v>0</v>
      </c>
      <c r="AZ57" s="166">
        <v>0</v>
      </c>
      <c r="BA57" s="166">
        <v>0</v>
      </c>
      <c r="BB57" s="166">
        <v>0</v>
      </c>
      <c r="BC57" s="165">
        <v>0</v>
      </c>
      <c r="BD57" s="164">
        <v>0</v>
      </c>
      <c r="BE57" s="164">
        <v>0</v>
      </c>
      <c r="BF57" s="164">
        <v>0</v>
      </c>
      <c r="BG57" s="164">
        <v>0</v>
      </c>
      <c r="BH57" s="164">
        <v>0</v>
      </c>
      <c r="BI57" s="164">
        <v>0</v>
      </c>
      <c r="BJ57" s="166">
        <v>0</v>
      </c>
      <c r="BK57" s="166">
        <v>0</v>
      </c>
      <c r="BL57" s="166">
        <v>0</v>
      </c>
      <c r="BM57" s="166">
        <v>0</v>
      </c>
      <c r="BN57" s="166">
        <v>0</v>
      </c>
      <c r="BO57" s="166">
        <v>0</v>
      </c>
      <c r="BP57" s="165">
        <v>0</v>
      </c>
      <c r="BQ57" s="164">
        <v>0</v>
      </c>
      <c r="BR57" s="164">
        <v>0</v>
      </c>
      <c r="BS57" s="164">
        <v>0</v>
      </c>
      <c r="BT57" s="164">
        <v>0</v>
      </c>
      <c r="BU57" s="164">
        <v>0</v>
      </c>
      <c r="BV57" s="164">
        <v>0</v>
      </c>
      <c r="BW57" s="166">
        <v>0</v>
      </c>
      <c r="BX57" s="166">
        <v>0</v>
      </c>
      <c r="BY57" s="166">
        <v>0</v>
      </c>
      <c r="BZ57" s="166">
        <v>0</v>
      </c>
      <c r="CA57" s="166">
        <v>0</v>
      </c>
      <c r="CB57" s="166">
        <v>0</v>
      </c>
      <c r="CC57" s="163">
        <v>9.6999999999999993</v>
      </c>
      <c r="CD57" s="167"/>
      <c r="CE57" s="164"/>
      <c r="CF57" s="164"/>
      <c r="CG57" s="164"/>
      <c r="CH57" s="164"/>
      <c r="CI57" s="164"/>
      <c r="CJ57" s="164"/>
      <c r="CK57" s="166"/>
      <c r="CL57" s="166"/>
      <c r="CM57" s="166"/>
      <c r="CN57" s="166"/>
      <c r="CO57" s="166"/>
      <c r="CP57" s="166"/>
      <c r="CQ57" s="167">
        <v>0</v>
      </c>
      <c r="CR57" s="164"/>
      <c r="CS57" s="164"/>
      <c r="CT57" s="164"/>
      <c r="CU57" s="164"/>
      <c r="CV57" s="164"/>
      <c r="CW57" s="164"/>
      <c r="CX57" s="166">
        <v>0</v>
      </c>
      <c r="CY57" s="166">
        <v>0</v>
      </c>
      <c r="CZ57" s="166">
        <v>0</v>
      </c>
      <c r="DA57" s="166">
        <v>0</v>
      </c>
      <c r="DB57" s="166">
        <v>0</v>
      </c>
      <c r="DC57" s="166">
        <v>0</v>
      </c>
      <c r="DE57" s="168">
        <v>0</v>
      </c>
      <c r="DG57" s="172">
        <v>0</v>
      </c>
      <c r="DI57" s="205">
        <f t="shared" si="6"/>
        <v>0</v>
      </c>
      <c r="DJ57" s="204"/>
      <c r="DK57" s="205">
        <f t="shared" si="7"/>
        <v>0</v>
      </c>
      <c r="DL57" s="205">
        <f t="shared" si="2"/>
        <v>0</v>
      </c>
      <c r="DM57" s="205">
        <f t="shared" si="3"/>
        <v>0</v>
      </c>
      <c r="DN57" s="205">
        <f t="shared" si="4"/>
        <v>0</v>
      </c>
      <c r="DO57" s="205">
        <f t="shared" si="5"/>
        <v>0</v>
      </c>
    </row>
    <row r="58" spans="2:119" hidden="1">
      <c r="B58" s="103" t="s">
        <v>383</v>
      </c>
      <c r="C58" s="162">
        <v>0</v>
      </c>
      <c r="D58" s="162">
        <v>0</v>
      </c>
      <c r="E58" s="162">
        <v>0</v>
      </c>
      <c r="F58" s="163">
        <v>10.9</v>
      </c>
      <c r="G58" s="164">
        <v>0</v>
      </c>
      <c r="H58" s="164">
        <v>0</v>
      </c>
      <c r="I58" s="164">
        <v>0</v>
      </c>
      <c r="J58" s="164">
        <v>0</v>
      </c>
      <c r="K58" s="164">
        <v>0</v>
      </c>
      <c r="L58" s="164">
        <v>0</v>
      </c>
      <c r="M58" s="164">
        <v>0</v>
      </c>
      <c r="N58" s="164">
        <v>0</v>
      </c>
      <c r="O58" s="164">
        <v>0</v>
      </c>
      <c r="P58" s="164">
        <v>0</v>
      </c>
      <c r="Q58" s="104">
        <v>0</v>
      </c>
      <c r="R58" s="164">
        <v>0</v>
      </c>
      <c r="S58" s="164">
        <v>0</v>
      </c>
      <c r="T58" s="164">
        <v>0</v>
      </c>
      <c r="U58" s="164">
        <v>0</v>
      </c>
      <c r="V58" s="164">
        <v>0</v>
      </c>
      <c r="W58" s="104">
        <v>0</v>
      </c>
      <c r="X58" s="104">
        <v>0</v>
      </c>
      <c r="Y58" s="164">
        <v>0</v>
      </c>
      <c r="Z58" s="164">
        <v>0</v>
      </c>
      <c r="AA58" s="164">
        <v>0</v>
      </c>
      <c r="AB58" s="164">
        <v>0</v>
      </c>
      <c r="AC58" s="164">
        <v>0</v>
      </c>
      <c r="AD58" s="164">
        <v>0</v>
      </c>
      <c r="AE58" s="164">
        <v>0</v>
      </c>
      <c r="AF58" s="164">
        <v>0</v>
      </c>
      <c r="AG58" s="164">
        <v>0</v>
      </c>
      <c r="AH58" s="164">
        <v>0</v>
      </c>
      <c r="AI58" s="164">
        <v>0</v>
      </c>
      <c r="AJ58" s="164">
        <v>0</v>
      </c>
      <c r="AK58" s="164">
        <v>0</v>
      </c>
      <c r="AL58" s="164">
        <v>0</v>
      </c>
      <c r="AM58" s="164">
        <v>0</v>
      </c>
      <c r="AN58" s="164">
        <v>0</v>
      </c>
      <c r="AP58" s="165">
        <v>0</v>
      </c>
      <c r="AQ58" s="164">
        <v>0</v>
      </c>
      <c r="AR58" s="164">
        <v>0</v>
      </c>
      <c r="AS58" s="164">
        <v>0</v>
      </c>
      <c r="AT58" s="164">
        <v>0</v>
      </c>
      <c r="AU58" s="164">
        <v>0</v>
      </c>
      <c r="AV58" s="164">
        <v>0</v>
      </c>
      <c r="AW58" s="166">
        <v>0</v>
      </c>
      <c r="AX58" s="166">
        <v>0</v>
      </c>
      <c r="AY58" s="166">
        <v>0</v>
      </c>
      <c r="AZ58" s="166">
        <v>0</v>
      </c>
      <c r="BA58" s="166">
        <v>0</v>
      </c>
      <c r="BB58" s="166">
        <v>0</v>
      </c>
      <c r="BC58" s="165">
        <v>0</v>
      </c>
      <c r="BD58" s="164">
        <v>0</v>
      </c>
      <c r="BE58" s="164">
        <v>0</v>
      </c>
      <c r="BF58" s="164">
        <v>0</v>
      </c>
      <c r="BG58" s="164">
        <v>0</v>
      </c>
      <c r="BH58" s="164">
        <v>0</v>
      </c>
      <c r="BI58" s="164">
        <v>0</v>
      </c>
      <c r="BJ58" s="166">
        <v>0</v>
      </c>
      <c r="BK58" s="166">
        <v>0</v>
      </c>
      <c r="BL58" s="166">
        <v>0</v>
      </c>
      <c r="BM58" s="166">
        <v>0</v>
      </c>
      <c r="BN58" s="166">
        <v>0</v>
      </c>
      <c r="BO58" s="166">
        <v>0</v>
      </c>
      <c r="BP58" s="165">
        <v>0</v>
      </c>
      <c r="BQ58" s="164">
        <v>0</v>
      </c>
      <c r="BR58" s="164">
        <v>0</v>
      </c>
      <c r="BS58" s="164">
        <v>0</v>
      </c>
      <c r="BT58" s="164">
        <v>0</v>
      </c>
      <c r="BU58" s="164">
        <v>0</v>
      </c>
      <c r="BV58" s="164">
        <v>0</v>
      </c>
      <c r="BW58" s="166">
        <v>0</v>
      </c>
      <c r="BX58" s="166">
        <v>0</v>
      </c>
      <c r="BY58" s="166">
        <v>0</v>
      </c>
      <c r="BZ58" s="166">
        <v>0</v>
      </c>
      <c r="CA58" s="166">
        <v>0</v>
      </c>
      <c r="CB58" s="166">
        <v>0</v>
      </c>
      <c r="CC58" s="163">
        <v>11.9</v>
      </c>
      <c r="CD58" s="167"/>
      <c r="CE58" s="164"/>
      <c r="CF58" s="164"/>
      <c r="CG58" s="164"/>
      <c r="CH58" s="164"/>
      <c r="CI58" s="164"/>
      <c r="CJ58" s="164"/>
      <c r="CK58" s="166"/>
      <c r="CL58" s="166"/>
      <c r="CM58" s="166"/>
      <c r="CN58" s="166"/>
      <c r="CO58" s="166"/>
      <c r="CP58" s="166"/>
      <c r="CQ58" s="167">
        <v>0</v>
      </c>
      <c r="CR58" s="164"/>
      <c r="CS58" s="164"/>
      <c r="CT58" s="164"/>
      <c r="CU58" s="164"/>
      <c r="CV58" s="164"/>
      <c r="CW58" s="164"/>
      <c r="CX58" s="166">
        <v>0</v>
      </c>
      <c r="CY58" s="166">
        <v>0</v>
      </c>
      <c r="CZ58" s="166">
        <v>0</v>
      </c>
      <c r="DA58" s="166">
        <v>0</v>
      </c>
      <c r="DB58" s="166">
        <v>0</v>
      </c>
      <c r="DC58" s="166">
        <v>0</v>
      </c>
      <c r="DE58" s="168">
        <v>0</v>
      </c>
      <c r="DG58" s="172">
        <v>0</v>
      </c>
      <c r="DI58" s="205">
        <f t="shared" si="6"/>
        <v>0</v>
      </c>
      <c r="DJ58" s="204"/>
      <c r="DK58" s="205">
        <f t="shared" si="7"/>
        <v>0</v>
      </c>
      <c r="DL58" s="205">
        <f t="shared" si="2"/>
        <v>0</v>
      </c>
      <c r="DM58" s="205">
        <f t="shared" si="3"/>
        <v>0</v>
      </c>
      <c r="DN58" s="205">
        <f t="shared" si="4"/>
        <v>0</v>
      </c>
      <c r="DO58" s="205">
        <f t="shared" si="5"/>
        <v>0</v>
      </c>
    </row>
    <row r="59" spans="2:119" hidden="1">
      <c r="B59" s="103" t="s">
        <v>245</v>
      </c>
      <c r="C59" s="162">
        <v>0</v>
      </c>
      <c r="D59" s="162">
        <v>0</v>
      </c>
      <c r="E59" s="162">
        <v>0</v>
      </c>
      <c r="F59" s="163">
        <v>7.9</v>
      </c>
      <c r="G59" s="164">
        <v>0</v>
      </c>
      <c r="H59" s="164">
        <v>0</v>
      </c>
      <c r="I59" s="164">
        <v>0</v>
      </c>
      <c r="J59" s="164">
        <v>0</v>
      </c>
      <c r="K59" s="164">
        <v>0</v>
      </c>
      <c r="L59" s="164">
        <v>0</v>
      </c>
      <c r="M59" s="164">
        <v>0</v>
      </c>
      <c r="N59" s="164">
        <v>0</v>
      </c>
      <c r="O59" s="164">
        <v>0</v>
      </c>
      <c r="P59" s="164">
        <v>0</v>
      </c>
      <c r="Q59" s="104">
        <v>0</v>
      </c>
      <c r="R59" s="164">
        <v>0</v>
      </c>
      <c r="S59" s="164">
        <v>0</v>
      </c>
      <c r="T59" s="164">
        <v>0</v>
      </c>
      <c r="U59" s="164">
        <v>0</v>
      </c>
      <c r="V59" s="164">
        <v>0</v>
      </c>
      <c r="W59" s="104">
        <v>0</v>
      </c>
      <c r="X59" s="104">
        <v>0</v>
      </c>
      <c r="Y59" s="164">
        <v>0</v>
      </c>
      <c r="Z59" s="164">
        <v>0</v>
      </c>
      <c r="AA59" s="164">
        <v>0</v>
      </c>
      <c r="AB59" s="164">
        <v>0</v>
      </c>
      <c r="AC59" s="164">
        <v>0</v>
      </c>
      <c r="AD59" s="164">
        <v>0</v>
      </c>
      <c r="AE59" s="164">
        <v>0</v>
      </c>
      <c r="AF59" s="164">
        <v>0</v>
      </c>
      <c r="AG59" s="164">
        <v>0</v>
      </c>
      <c r="AH59" s="164">
        <v>0</v>
      </c>
      <c r="AI59" s="164">
        <v>0</v>
      </c>
      <c r="AJ59" s="164">
        <v>0</v>
      </c>
      <c r="AK59" s="164">
        <v>0</v>
      </c>
      <c r="AL59" s="164">
        <v>0</v>
      </c>
      <c r="AM59" s="164">
        <v>0</v>
      </c>
      <c r="AN59" s="164">
        <v>0</v>
      </c>
      <c r="AP59" s="165">
        <v>0</v>
      </c>
      <c r="AQ59" s="164">
        <v>0</v>
      </c>
      <c r="AR59" s="164">
        <v>0</v>
      </c>
      <c r="AS59" s="164">
        <v>0</v>
      </c>
      <c r="AT59" s="164">
        <v>0</v>
      </c>
      <c r="AU59" s="164">
        <v>0</v>
      </c>
      <c r="AV59" s="164">
        <v>0</v>
      </c>
      <c r="AW59" s="166">
        <v>0</v>
      </c>
      <c r="AX59" s="166">
        <v>0</v>
      </c>
      <c r="AY59" s="166">
        <v>0</v>
      </c>
      <c r="AZ59" s="166">
        <v>0</v>
      </c>
      <c r="BA59" s="166">
        <v>0</v>
      </c>
      <c r="BB59" s="166">
        <v>0</v>
      </c>
      <c r="BC59" s="165">
        <v>0</v>
      </c>
      <c r="BD59" s="164">
        <v>0</v>
      </c>
      <c r="BE59" s="164">
        <v>0</v>
      </c>
      <c r="BF59" s="164">
        <v>0</v>
      </c>
      <c r="BG59" s="164">
        <v>0</v>
      </c>
      <c r="BH59" s="164">
        <v>0</v>
      </c>
      <c r="BI59" s="164">
        <v>0</v>
      </c>
      <c r="BJ59" s="166">
        <v>0</v>
      </c>
      <c r="BK59" s="166">
        <v>0</v>
      </c>
      <c r="BL59" s="166">
        <v>0</v>
      </c>
      <c r="BM59" s="166">
        <v>0</v>
      </c>
      <c r="BN59" s="166">
        <v>0</v>
      </c>
      <c r="BO59" s="166">
        <v>0</v>
      </c>
      <c r="BP59" s="165">
        <v>0</v>
      </c>
      <c r="BQ59" s="164">
        <v>0</v>
      </c>
      <c r="BR59" s="164">
        <v>0</v>
      </c>
      <c r="BS59" s="164">
        <v>0</v>
      </c>
      <c r="BT59" s="164">
        <v>0</v>
      </c>
      <c r="BU59" s="164">
        <v>0</v>
      </c>
      <c r="BV59" s="164">
        <v>0</v>
      </c>
      <c r="BW59" s="166">
        <v>0</v>
      </c>
      <c r="BX59" s="166">
        <v>0</v>
      </c>
      <c r="BY59" s="166">
        <v>0</v>
      </c>
      <c r="BZ59" s="166">
        <v>0</v>
      </c>
      <c r="CA59" s="166">
        <v>0</v>
      </c>
      <c r="CB59" s="166">
        <v>0</v>
      </c>
      <c r="CC59" s="163">
        <v>8.9</v>
      </c>
      <c r="CD59" s="167"/>
      <c r="CE59" s="164"/>
      <c r="CF59" s="164"/>
      <c r="CG59" s="164"/>
      <c r="CH59" s="164"/>
      <c r="CI59" s="164"/>
      <c r="CJ59" s="164"/>
      <c r="CK59" s="166"/>
      <c r="CL59" s="166"/>
      <c r="CM59" s="166"/>
      <c r="CN59" s="166"/>
      <c r="CO59" s="166"/>
      <c r="CP59" s="166"/>
      <c r="CQ59" s="167">
        <v>0</v>
      </c>
      <c r="CR59" s="164"/>
      <c r="CS59" s="164"/>
      <c r="CT59" s="164"/>
      <c r="CU59" s="164"/>
      <c r="CV59" s="164"/>
      <c r="CW59" s="164"/>
      <c r="CX59" s="166">
        <v>0</v>
      </c>
      <c r="CY59" s="166">
        <v>0</v>
      </c>
      <c r="CZ59" s="166">
        <v>0</v>
      </c>
      <c r="DA59" s="166">
        <v>0</v>
      </c>
      <c r="DB59" s="166">
        <v>0</v>
      </c>
      <c r="DC59" s="166">
        <v>0</v>
      </c>
      <c r="DE59" s="168">
        <v>0</v>
      </c>
      <c r="DG59" s="172">
        <v>0</v>
      </c>
      <c r="DI59" s="205">
        <f t="shared" si="6"/>
        <v>0</v>
      </c>
      <c r="DJ59" s="204"/>
      <c r="DK59" s="205">
        <f t="shared" si="7"/>
        <v>0</v>
      </c>
      <c r="DL59" s="205">
        <f t="shared" si="2"/>
        <v>0</v>
      </c>
      <c r="DM59" s="205">
        <f t="shared" si="3"/>
        <v>0</v>
      </c>
      <c r="DN59" s="205">
        <f t="shared" si="4"/>
        <v>0</v>
      </c>
      <c r="DO59" s="205">
        <f t="shared" si="5"/>
        <v>0</v>
      </c>
    </row>
    <row r="60" spans="2:119" hidden="1">
      <c r="B60" s="103" t="s">
        <v>246</v>
      </c>
      <c r="C60" s="162">
        <v>0</v>
      </c>
      <c r="D60" s="162">
        <v>0</v>
      </c>
      <c r="E60" s="162">
        <v>0</v>
      </c>
      <c r="F60" s="163">
        <v>8.5</v>
      </c>
      <c r="G60" s="164">
        <v>0</v>
      </c>
      <c r="H60" s="164">
        <v>0</v>
      </c>
      <c r="I60" s="164">
        <v>0</v>
      </c>
      <c r="J60" s="164">
        <v>0</v>
      </c>
      <c r="K60" s="164">
        <v>0</v>
      </c>
      <c r="L60" s="164">
        <v>0</v>
      </c>
      <c r="M60" s="164">
        <v>0</v>
      </c>
      <c r="N60" s="164">
        <v>0</v>
      </c>
      <c r="O60" s="164">
        <v>0</v>
      </c>
      <c r="P60" s="164">
        <v>0</v>
      </c>
      <c r="Q60" s="104">
        <v>0</v>
      </c>
      <c r="R60" s="164">
        <v>0</v>
      </c>
      <c r="S60" s="164">
        <v>0</v>
      </c>
      <c r="T60" s="164">
        <v>0</v>
      </c>
      <c r="U60" s="164">
        <v>0</v>
      </c>
      <c r="V60" s="164">
        <v>0</v>
      </c>
      <c r="W60" s="104">
        <v>0</v>
      </c>
      <c r="X60" s="104">
        <v>0</v>
      </c>
      <c r="Y60" s="164">
        <v>0</v>
      </c>
      <c r="Z60" s="164">
        <v>0</v>
      </c>
      <c r="AA60" s="164">
        <v>0</v>
      </c>
      <c r="AB60" s="164">
        <v>0</v>
      </c>
      <c r="AC60" s="164">
        <v>0</v>
      </c>
      <c r="AD60" s="164">
        <v>0</v>
      </c>
      <c r="AE60" s="164">
        <v>0</v>
      </c>
      <c r="AF60" s="164">
        <v>0</v>
      </c>
      <c r="AG60" s="164">
        <v>0</v>
      </c>
      <c r="AH60" s="164">
        <v>0</v>
      </c>
      <c r="AI60" s="164">
        <v>0</v>
      </c>
      <c r="AJ60" s="164">
        <v>0</v>
      </c>
      <c r="AK60" s="164">
        <v>0</v>
      </c>
      <c r="AL60" s="164">
        <v>0</v>
      </c>
      <c r="AM60" s="164">
        <v>0</v>
      </c>
      <c r="AN60" s="164">
        <v>0</v>
      </c>
      <c r="AP60" s="165">
        <v>0</v>
      </c>
      <c r="AQ60" s="164">
        <v>0</v>
      </c>
      <c r="AR60" s="164">
        <v>0</v>
      </c>
      <c r="AS60" s="164">
        <v>0</v>
      </c>
      <c r="AT60" s="164">
        <v>0</v>
      </c>
      <c r="AU60" s="164">
        <v>0</v>
      </c>
      <c r="AV60" s="164">
        <v>0</v>
      </c>
      <c r="AW60" s="166">
        <v>0</v>
      </c>
      <c r="AX60" s="166">
        <v>0</v>
      </c>
      <c r="AY60" s="166">
        <v>0</v>
      </c>
      <c r="AZ60" s="166">
        <v>0</v>
      </c>
      <c r="BA60" s="166">
        <v>0</v>
      </c>
      <c r="BB60" s="166">
        <v>0</v>
      </c>
      <c r="BC60" s="165">
        <v>0</v>
      </c>
      <c r="BD60" s="164">
        <v>0</v>
      </c>
      <c r="BE60" s="164">
        <v>0</v>
      </c>
      <c r="BF60" s="164">
        <v>0</v>
      </c>
      <c r="BG60" s="164">
        <v>0</v>
      </c>
      <c r="BH60" s="164">
        <v>0</v>
      </c>
      <c r="BI60" s="164">
        <v>0</v>
      </c>
      <c r="BJ60" s="166">
        <v>0</v>
      </c>
      <c r="BK60" s="166">
        <v>0</v>
      </c>
      <c r="BL60" s="166">
        <v>0</v>
      </c>
      <c r="BM60" s="166">
        <v>0</v>
      </c>
      <c r="BN60" s="166">
        <v>0</v>
      </c>
      <c r="BO60" s="166">
        <v>0</v>
      </c>
      <c r="BP60" s="165">
        <v>0</v>
      </c>
      <c r="BQ60" s="164">
        <v>0</v>
      </c>
      <c r="BR60" s="164">
        <v>0</v>
      </c>
      <c r="BS60" s="164">
        <v>0</v>
      </c>
      <c r="BT60" s="164">
        <v>0</v>
      </c>
      <c r="BU60" s="164">
        <v>0</v>
      </c>
      <c r="BV60" s="164">
        <v>0</v>
      </c>
      <c r="BW60" s="166">
        <v>0</v>
      </c>
      <c r="BX60" s="166">
        <v>0</v>
      </c>
      <c r="BY60" s="166">
        <v>0</v>
      </c>
      <c r="BZ60" s="166">
        <v>0</v>
      </c>
      <c r="CA60" s="166">
        <v>0</v>
      </c>
      <c r="CB60" s="166">
        <v>0</v>
      </c>
      <c r="CC60" s="163">
        <v>9.6</v>
      </c>
      <c r="CD60" s="167"/>
      <c r="CE60" s="164"/>
      <c r="CF60" s="164"/>
      <c r="CG60" s="164"/>
      <c r="CH60" s="164"/>
      <c r="CI60" s="164"/>
      <c r="CJ60" s="164"/>
      <c r="CK60" s="166"/>
      <c r="CL60" s="166"/>
      <c r="CM60" s="166"/>
      <c r="CN60" s="166"/>
      <c r="CO60" s="166"/>
      <c r="CP60" s="166"/>
      <c r="CQ60" s="167">
        <v>0</v>
      </c>
      <c r="CR60" s="164"/>
      <c r="CS60" s="164"/>
      <c r="CT60" s="164"/>
      <c r="CU60" s="164"/>
      <c r="CV60" s="164"/>
      <c r="CW60" s="164"/>
      <c r="CX60" s="166">
        <v>0</v>
      </c>
      <c r="CY60" s="166">
        <v>0</v>
      </c>
      <c r="CZ60" s="166">
        <v>0</v>
      </c>
      <c r="DA60" s="166">
        <v>0</v>
      </c>
      <c r="DB60" s="166">
        <v>0</v>
      </c>
      <c r="DC60" s="166">
        <v>0</v>
      </c>
      <c r="DE60" s="168">
        <v>0</v>
      </c>
      <c r="DG60" s="172">
        <v>0</v>
      </c>
      <c r="DI60" s="205">
        <f t="shared" si="6"/>
        <v>0</v>
      </c>
      <c r="DJ60" s="204"/>
      <c r="DK60" s="205">
        <f t="shared" si="7"/>
        <v>0</v>
      </c>
      <c r="DL60" s="205">
        <f t="shared" si="2"/>
        <v>0</v>
      </c>
      <c r="DM60" s="205">
        <f t="shared" si="3"/>
        <v>0</v>
      </c>
      <c r="DN60" s="205">
        <f t="shared" si="4"/>
        <v>0</v>
      </c>
      <c r="DO60" s="205">
        <f t="shared" si="5"/>
        <v>0</v>
      </c>
    </row>
    <row r="61" spans="2:119" hidden="1">
      <c r="B61" s="103" t="s">
        <v>247</v>
      </c>
      <c r="C61" s="162">
        <v>0</v>
      </c>
      <c r="D61" s="162">
        <v>0</v>
      </c>
      <c r="E61" s="162">
        <v>0</v>
      </c>
      <c r="F61" s="163">
        <v>7.9</v>
      </c>
      <c r="G61" s="164">
        <v>0</v>
      </c>
      <c r="H61" s="164">
        <v>0</v>
      </c>
      <c r="I61" s="164">
        <v>0</v>
      </c>
      <c r="J61" s="164">
        <v>0</v>
      </c>
      <c r="K61" s="164">
        <v>0</v>
      </c>
      <c r="L61" s="164">
        <v>0</v>
      </c>
      <c r="M61" s="164">
        <v>0</v>
      </c>
      <c r="N61" s="164">
        <v>0</v>
      </c>
      <c r="O61" s="164">
        <v>0</v>
      </c>
      <c r="P61" s="164">
        <v>0</v>
      </c>
      <c r="Q61" s="104">
        <v>0</v>
      </c>
      <c r="R61" s="164">
        <v>0</v>
      </c>
      <c r="S61" s="164">
        <v>0</v>
      </c>
      <c r="T61" s="164">
        <v>0</v>
      </c>
      <c r="U61" s="164">
        <v>0</v>
      </c>
      <c r="V61" s="164">
        <v>0</v>
      </c>
      <c r="W61" s="104">
        <v>0</v>
      </c>
      <c r="X61" s="104">
        <v>0</v>
      </c>
      <c r="Y61" s="164">
        <v>0</v>
      </c>
      <c r="Z61" s="164">
        <v>0</v>
      </c>
      <c r="AA61" s="164">
        <v>0</v>
      </c>
      <c r="AB61" s="164">
        <v>0</v>
      </c>
      <c r="AC61" s="164">
        <v>0</v>
      </c>
      <c r="AD61" s="164">
        <v>0</v>
      </c>
      <c r="AE61" s="164">
        <v>0</v>
      </c>
      <c r="AF61" s="164">
        <v>0</v>
      </c>
      <c r="AG61" s="164">
        <v>0</v>
      </c>
      <c r="AH61" s="164">
        <v>0</v>
      </c>
      <c r="AI61" s="164">
        <v>0</v>
      </c>
      <c r="AJ61" s="164">
        <v>0</v>
      </c>
      <c r="AK61" s="164">
        <v>0</v>
      </c>
      <c r="AL61" s="164">
        <v>0</v>
      </c>
      <c r="AM61" s="164">
        <v>0</v>
      </c>
      <c r="AN61" s="164">
        <v>0</v>
      </c>
      <c r="AP61" s="165">
        <v>0</v>
      </c>
      <c r="AQ61" s="164">
        <v>0</v>
      </c>
      <c r="AR61" s="164">
        <v>0</v>
      </c>
      <c r="AS61" s="164">
        <v>0</v>
      </c>
      <c r="AT61" s="164">
        <v>0</v>
      </c>
      <c r="AU61" s="164">
        <v>0</v>
      </c>
      <c r="AV61" s="164">
        <v>0</v>
      </c>
      <c r="AW61" s="166">
        <v>0</v>
      </c>
      <c r="AX61" s="166">
        <v>0</v>
      </c>
      <c r="AY61" s="166">
        <v>0</v>
      </c>
      <c r="AZ61" s="166">
        <v>0</v>
      </c>
      <c r="BA61" s="166">
        <v>0</v>
      </c>
      <c r="BB61" s="166">
        <v>0</v>
      </c>
      <c r="BC61" s="165">
        <v>0</v>
      </c>
      <c r="BD61" s="164">
        <v>0</v>
      </c>
      <c r="BE61" s="164">
        <v>0</v>
      </c>
      <c r="BF61" s="164">
        <v>0</v>
      </c>
      <c r="BG61" s="164">
        <v>0</v>
      </c>
      <c r="BH61" s="164">
        <v>0</v>
      </c>
      <c r="BI61" s="164">
        <v>0</v>
      </c>
      <c r="BJ61" s="166">
        <v>0</v>
      </c>
      <c r="BK61" s="166">
        <v>0</v>
      </c>
      <c r="BL61" s="166">
        <v>0</v>
      </c>
      <c r="BM61" s="166">
        <v>0</v>
      </c>
      <c r="BN61" s="166">
        <v>0</v>
      </c>
      <c r="BO61" s="166">
        <v>0</v>
      </c>
      <c r="BP61" s="165">
        <v>0</v>
      </c>
      <c r="BQ61" s="164">
        <v>0</v>
      </c>
      <c r="BR61" s="164">
        <v>0</v>
      </c>
      <c r="BS61" s="164">
        <v>0</v>
      </c>
      <c r="BT61" s="164">
        <v>0</v>
      </c>
      <c r="BU61" s="164">
        <v>0</v>
      </c>
      <c r="BV61" s="164">
        <v>0</v>
      </c>
      <c r="BW61" s="166">
        <v>0</v>
      </c>
      <c r="BX61" s="166">
        <v>0</v>
      </c>
      <c r="BY61" s="166">
        <v>0</v>
      </c>
      <c r="BZ61" s="166">
        <v>0</v>
      </c>
      <c r="CA61" s="166">
        <v>0</v>
      </c>
      <c r="CB61" s="166">
        <v>0</v>
      </c>
      <c r="CC61" s="163">
        <v>8.9</v>
      </c>
      <c r="CD61" s="167"/>
      <c r="CE61" s="164"/>
      <c r="CF61" s="164"/>
      <c r="CG61" s="164"/>
      <c r="CH61" s="164"/>
      <c r="CI61" s="164"/>
      <c r="CJ61" s="164"/>
      <c r="CK61" s="166"/>
      <c r="CL61" s="166"/>
      <c r="CM61" s="166"/>
      <c r="CN61" s="166"/>
      <c r="CO61" s="166"/>
      <c r="CP61" s="166"/>
      <c r="CQ61" s="167">
        <v>0</v>
      </c>
      <c r="CR61" s="164"/>
      <c r="CS61" s="164"/>
      <c r="CT61" s="164"/>
      <c r="CU61" s="164"/>
      <c r="CV61" s="164"/>
      <c r="CW61" s="164"/>
      <c r="CX61" s="166">
        <v>0</v>
      </c>
      <c r="CY61" s="166">
        <v>0</v>
      </c>
      <c r="CZ61" s="166">
        <v>0</v>
      </c>
      <c r="DA61" s="166">
        <v>0</v>
      </c>
      <c r="DB61" s="166">
        <v>0</v>
      </c>
      <c r="DC61" s="166">
        <v>0</v>
      </c>
      <c r="DE61" s="168">
        <v>0</v>
      </c>
      <c r="DG61" s="172">
        <v>0</v>
      </c>
      <c r="DI61" s="205">
        <f t="shared" si="6"/>
        <v>0</v>
      </c>
      <c r="DJ61" s="204"/>
      <c r="DK61" s="205">
        <f t="shared" si="7"/>
        <v>0</v>
      </c>
      <c r="DL61" s="205">
        <f t="shared" si="2"/>
        <v>0</v>
      </c>
      <c r="DM61" s="205">
        <f t="shared" si="3"/>
        <v>0</v>
      </c>
      <c r="DN61" s="205">
        <f t="shared" si="4"/>
        <v>0</v>
      </c>
      <c r="DO61" s="205">
        <f t="shared" si="5"/>
        <v>0</v>
      </c>
    </row>
    <row r="62" spans="2:119" hidden="1">
      <c r="B62" s="103" t="s">
        <v>248</v>
      </c>
      <c r="C62" s="162">
        <v>0</v>
      </c>
      <c r="D62" s="162">
        <v>0</v>
      </c>
      <c r="E62" s="162">
        <v>0</v>
      </c>
      <c r="F62" s="163">
        <v>1</v>
      </c>
      <c r="G62" s="164">
        <v>0</v>
      </c>
      <c r="H62" s="164">
        <v>0</v>
      </c>
      <c r="I62" s="164">
        <v>0</v>
      </c>
      <c r="J62" s="164">
        <v>0</v>
      </c>
      <c r="K62" s="164">
        <v>0</v>
      </c>
      <c r="L62" s="164">
        <v>0</v>
      </c>
      <c r="M62" s="164">
        <v>0</v>
      </c>
      <c r="N62" s="164">
        <v>0</v>
      </c>
      <c r="O62" s="164">
        <v>0</v>
      </c>
      <c r="P62" s="164">
        <v>0</v>
      </c>
      <c r="Q62" s="104">
        <v>0</v>
      </c>
      <c r="R62" s="164">
        <v>0</v>
      </c>
      <c r="S62" s="164">
        <v>0</v>
      </c>
      <c r="T62" s="164">
        <v>0</v>
      </c>
      <c r="U62" s="164">
        <v>0</v>
      </c>
      <c r="V62" s="164">
        <v>0</v>
      </c>
      <c r="W62" s="104">
        <v>0</v>
      </c>
      <c r="X62" s="104">
        <v>0</v>
      </c>
      <c r="Y62" s="164">
        <v>0</v>
      </c>
      <c r="Z62" s="164">
        <v>0</v>
      </c>
      <c r="AA62" s="164">
        <v>0</v>
      </c>
      <c r="AB62" s="164">
        <v>0</v>
      </c>
      <c r="AC62" s="164">
        <v>0</v>
      </c>
      <c r="AD62" s="164">
        <v>0</v>
      </c>
      <c r="AE62" s="164">
        <v>0</v>
      </c>
      <c r="AF62" s="164">
        <v>0</v>
      </c>
      <c r="AG62" s="164">
        <v>0</v>
      </c>
      <c r="AH62" s="164">
        <v>0</v>
      </c>
      <c r="AI62" s="164">
        <v>0</v>
      </c>
      <c r="AJ62" s="164">
        <v>0</v>
      </c>
      <c r="AK62" s="164">
        <v>0</v>
      </c>
      <c r="AL62" s="164">
        <v>0</v>
      </c>
      <c r="AM62" s="164">
        <v>0</v>
      </c>
      <c r="AN62" s="164">
        <v>0</v>
      </c>
      <c r="AP62" s="165">
        <v>0</v>
      </c>
      <c r="AQ62" s="164">
        <v>0</v>
      </c>
      <c r="AR62" s="164">
        <v>0</v>
      </c>
      <c r="AS62" s="164">
        <v>0</v>
      </c>
      <c r="AT62" s="164">
        <v>0</v>
      </c>
      <c r="AU62" s="164">
        <v>0</v>
      </c>
      <c r="AV62" s="164">
        <v>0</v>
      </c>
      <c r="AW62" s="166">
        <v>0</v>
      </c>
      <c r="AX62" s="166">
        <v>0</v>
      </c>
      <c r="AY62" s="166">
        <v>0</v>
      </c>
      <c r="AZ62" s="166">
        <v>0</v>
      </c>
      <c r="BA62" s="166">
        <v>0</v>
      </c>
      <c r="BB62" s="166">
        <v>0</v>
      </c>
      <c r="BC62" s="165">
        <v>0</v>
      </c>
      <c r="BD62" s="164">
        <v>0</v>
      </c>
      <c r="BE62" s="164">
        <v>0</v>
      </c>
      <c r="BF62" s="164">
        <v>0</v>
      </c>
      <c r="BG62" s="164">
        <v>0</v>
      </c>
      <c r="BH62" s="164">
        <v>0</v>
      </c>
      <c r="BI62" s="164">
        <v>0</v>
      </c>
      <c r="BJ62" s="166">
        <v>0</v>
      </c>
      <c r="BK62" s="166">
        <v>0</v>
      </c>
      <c r="BL62" s="166">
        <v>0</v>
      </c>
      <c r="BM62" s="166">
        <v>0</v>
      </c>
      <c r="BN62" s="166">
        <v>0</v>
      </c>
      <c r="BO62" s="166">
        <v>0</v>
      </c>
      <c r="BP62" s="165">
        <v>0</v>
      </c>
      <c r="BQ62" s="164">
        <v>0</v>
      </c>
      <c r="BR62" s="164">
        <v>0</v>
      </c>
      <c r="BS62" s="164">
        <v>0</v>
      </c>
      <c r="BT62" s="164">
        <v>0</v>
      </c>
      <c r="BU62" s="164">
        <v>0</v>
      </c>
      <c r="BV62" s="164">
        <v>0</v>
      </c>
      <c r="BW62" s="166">
        <v>0</v>
      </c>
      <c r="BX62" s="166">
        <v>0</v>
      </c>
      <c r="BY62" s="166">
        <v>0</v>
      </c>
      <c r="BZ62" s="166">
        <v>0</v>
      </c>
      <c r="CA62" s="166">
        <v>0</v>
      </c>
      <c r="CB62" s="166">
        <v>0</v>
      </c>
      <c r="CC62" s="163">
        <v>8.6999999999999993</v>
      </c>
      <c r="CD62" s="167"/>
      <c r="CE62" s="164"/>
      <c r="CF62" s="164"/>
      <c r="CG62" s="164"/>
      <c r="CH62" s="164"/>
      <c r="CI62" s="164"/>
      <c r="CJ62" s="164"/>
      <c r="CK62" s="166"/>
      <c r="CL62" s="166"/>
      <c r="CM62" s="166"/>
      <c r="CN62" s="166"/>
      <c r="CO62" s="166"/>
      <c r="CP62" s="166"/>
      <c r="CQ62" s="167">
        <v>0</v>
      </c>
      <c r="CR62" s="164"/>
      <c r="CS62" s="164"/>
      <c r="CT62" s="164"/>
      <c r="CU62" s="164"/>
      <c r="CV62" s="164"/>
      <c r="CW62" s="164"/>
      <c r="CX62" s="166">
        <v>0</v>
      </c>
      <c r="CY62" s="166">
        <v>0</v>
      </c>
      <c r="CZ62" s="166">
        <v>0</v>
      </c>
      <c r="DA62" s="166">
        <v>0</v>
      </c>
      <c r="DB62" s="166">
        <v>0</v>
      </c>
      <c r="DC62" s="166">
        <v>0</v>
      </c>
      <c r="DE62" s="168">
        <v>0</v>
      </c>
      <c r="DG62" s="172">
        <v>0</v>
      </c>
      <c r="DI62" s="205">
        <f t="shared" si="6"/>
        <v>0</v>
      </c>
      <c r="DJ62" s="204"/>
      <c r="DK62" s="205">
        <f t="shared" si="7"/>
        <v>0</v>
      </c>
      <c r="DL62" s="205">
        <f t="shared" si="2"/>
        <v>0</v>
      </c>
      <c r="DM62" s="205">
        <f t="shared" si="3"/>
        <v>0</v>
      </c>
      <c r="DN62" s="205">
        <f t="shared" si="4"/>
        <v>0</v>
      </c>
      <c r="DO62" s="205">
        <f t="shared" si="5"/>
        <v>0</v>
      </c>
    </row>
    <row r="63" spans="2:119" hidden="1">
      <c r="B63" s="103" t="s">
        <v>249</v>
      </c>
      <c r="C63" s="162">
        <v>0</v>
      </c>
      <c r="D63" s="162">
        <v>0</v>
      </c>
      <c r="E63" s="162">
        <v>0</v>
      </c>
      <c r="F63" s="163">
        <v>8.9</v>
      </c>
      <c r="G63" s="164">
        <v>0</v>
      </c>
      <c r="H63" s="164">
        <v>0</v>
      </c>
      <c r="I63" s="164">
        <v>0</v>
      </c>
      <c r="J63" s="164">
        <v>0</v>
      </c>
      <c r="K63" s="164">
        <v>0</v>
      </c>
      <c r="L63" s="164">
        <v>0</v>
      </c>
      <c r="M63" s="164">
        <v>0</v>
      </c>
      <c r="N63" s="164">
        <v>0</v>
      </c>
      <c r="O63" s="164">
        <v>0</v>
      </c>
      <c r="P63" s="164">
        <v>0</v>
      </c>
      <c r="Q63" s="104">
        <v>0</v>
      </c>
      <c r="R63" s="164">
        <v>0</v>
      </c>
      <c r="S63" s="164">
        <v>0</v>
      </c>
      <c r="T63" s="164">
        <v>0</v>
      </c>
      <c r="U63" s="164">
        <v>0</v>
      </c>
      <c r="V63" s="164">
        <v>0</v>
      </c>
      <c r="W63" s="104">
        <v>0</v>
      </c>
      <c r="X63" s="104">
        <v>0</v>
      </c>
      <c r="Y63" s="164">
        <v>0</v>
      </c>
      <c r="Z63" s="164">
        <v>0</v>
      </c>
      <c r="AA63" s="164">
        <v>0</v>
      </c>
      <c r="AB63" s="164">
        <v>0</v>
      </c>
      <c r="AC63" s="164">
        <v>0</v>
      </c>
      <c r="AD63" s="164">
        <v>0</v>
      </c>
      <c r="AE63" s="164">
        <v>0</v>
      </c>
      <c r="AF63" s="164">
        <v>0</v>
      </c>
      <c r="AG63" s="164">
        <v>0</v>
      </c>
      <c r="AH63" s="164">
        <v>0</v>
      </c>
      <c r="AI63" s="164">
        <v>0</v>
      </c>
      <c r="AJ63" s="164">
        <v>0</v>
      </c>
      <c r="AK63" s="164">
        <v>0</v>
      </c>
      <c r="AL63" s="164">
        <v>0</v>
      </c>
      <c r="AM63" s="164">
        <v>0</v>
      </c>
      <c r="AN63" s="164">
        <v>0</v>
      </c>
      <c r="AP63" s="165">
        <v>0</v>
      </c>
      <c r="AQ63" s="164">
        <v>0</v>
      </c>
      <c r="AR63" s="164">
        <v>0</v>
      </c>
      <c r="AS63" s="164">
        <v>0</v>
      </c>
      <c r="AT63" s="164">
        <v>0</v>
      </c>
      <c r="AU63" s="164">
        <v>0</v>
      </c>
      <c r="AV63" s="164">
        <v>0</v>
      </c>
      <c r="AW63" s="166">
        <v>0</v>
      </c>
      <c r="AX63" s="166">
        <v>0</v>
      </c>
      <c r="AY63" s="166">
        <v>0</v>
      </c>
      <c r="AZ63" s="166">
        <v>0</v>
      </c>
      <c r="BA63" s="166">
        <v>0</v>
      </c>
      <c r="BB63" s="166">
        <v>0</v>
      </c>
      <c r="BC63" s="165">
        <v>0</v>
      </c>
      <c r="BD63" s="164">
        <v>0</v>
      </c>
      <c r="BE63" s="164">
        <v>0</v>
      </c>
      <c r="BF63" s="164">
        <v>0</v>
      </c>
      <c r="BG63" s="164">
        <v>0</v>
      </c>
      <c r="BH63" s="164">
        <v>0</v>
      </c>
      <c r="BI63" s="164">
        <v>0</v>
      </c>
      <c r="BJ63" s="166">
        <v>0</v>
      </c>
      <c r="BK63" s="166">
        <v>0</v>
      </c>
      <c r="BL63" s="166">
        <v>0</v>
      </c>
      <c r="BM63" s="166">
        <v>0</v>
      </c>
      <c r="BN63" s="166">
        <v>0</v>
      </c>
      <c r="BO63" s="166">
        <v>0</v>
      </c>
      <c r="BP63" s="165">
        <v>0</v>
      </c>
      <c r="BQ63" s="164">
        <v>0</v>
      </c>
      <c r="BR63" s="164">
        <v>0</v>
      </c>
      <c r="BS63" s="164">
        <v>0</v>
      </c>
      <c r="BT63" s="164">
        <v>0</v>
      </c>
      <c r="BU63" s="164">
        <v>0</v>
      </c>
      <c r="BV63" s="164">
        <v>0</v>
      </c>
      <c r="BW63" s="166">
        <v>0</v>
      </c>
      <c r="BX63" s="166">
        <v>0</v>
      </c>
      <c r="BY63" s="166">
        <v>0</v>
      </c>
      <c r="BZ63" s="166">
        <v>0</v>
      </c>
      <c r="CA63" s="166">
        <v>0</v>
      </c>
      <c r="CB63" s="166">
        <v>0</v>
      </c>
      <c r="CC63" s="163">
        <v>9.8000000000000007</v>
      </c>
      <c r="CD63" s="167"/>
      <c r="CE63" s="164"/>
      <c r="CF63" s="164"/>
      <c r="CG63" s="164"/>
      <c r="CH63" s="164"/>
      <c r="CI63" s="164"/>
      <c r="CJ63" s="164"/>
      <c r="CK63" s="166"/>
      <c r="CL63" s="166"/>
      <c r="CM63" s="166"/>
      <c r="CN63" s="166"/>
      <c r="CO63" s="166"/>
      <c r="CP63" s="166"/>
      <c r="CQ63" s="167">
        <v>0</v>
      </c>
      <c r="CR63" s="164"/>
      <c r="CS63" s="164"/>
      <c r="CT63" s="164"/>
      <c r="CU63" s="164"/>
      <c r="CV63" s="164"/>
      <c r="CW63" s="164"/>
      <c r="CX63" s="166">
        <v>0</v>
      </c>
      <c r="CY63" s="166">
        <v>0</v>
      </c>
      <c r="CZ63" s="166">
        <v>0</v>
      </c>
      <c r="DA63" s="166">
        <v>0</v>
      </c>
      <c r="DB63" s="166">
        <v>0</v>
      </c>
      <c r="DC63" s="166">
        <v>0</v>
      </c>
      <c r="DE63" s="168">
        <v>0</v>
      </c>
      <c r="DG63" s="172">
        <v>0</v>
      </c>
      <c r="DI63" s="205">
        <f t="shared" si="6"/>
        <v>0</v>
      </c>
      <c r="DJ63" s="204"/>
      <c r="DK63" s="205">
        <f t="shared" si="7"/>
        <v>0</v>
      </c>
      <c r="DL63" s="205">
        <f t="shared" si="2"/>
        <v>0</v>
      </c>
      <c r="DM63" s="205">
        <f t="shared" si="3"/>
        <v>0</v>
      </c>
      <c r="DN63" s="205">
        <f t="shared" si="4"/>
        <v>0</v>
      </c>
      <c r="DO63" s="205">
        <f t="shared" si="5"/>
        <v>0</v>
      </c>
    </row>
    <row r="64" spans="2:119" hidden="1">
      <c r="B64" s="103" t="s">
        <v>250</v>
      </c>
      <c r="C64" s="162">
        <v>0</v>
      </c>
      <c r="D64" s="162">
        <v>0</v>
      </c>
      <c r="E64" s="162">
        <v>0</v>
      </c>
      <c r="F64" s="163">
        <v>4.9000000000000004</v>
      </c>
      <c r="G64" s="164">
        <v>0</v>
      </c>
      <c r="H64" s="164">
        <v>0</v>
      </c>
      <c r="I64" s="164">
        <v>0</v>
      </c>
      <c r="J64" s="164">
        <v>0</v>
      </c>
      <c r="K64" s="164">
        <v>0</v>
      </c>
      <c r="L64" s="164">
        <v>0</v>
      </c>
      <c r="M64" s="164">
        <v>0</v>
      </c>
      <c r="N64" s="164">
        <v>0</v>
      </c>
      <c r="O64" s="164">
        <v>0</v>
      </c>
      <c r="P64" s="164">
        <v>0</v>
      </c>
      <c r="Q64" s="104">
        <v>0</v>
      </c>
      <c r="R64" s="164">
        <v>0</v>
      </c>
      <c r="S64" s="164">
        <v>0</v>
      </c>
      <c r="T64" s="164">
        <v>0</v>
      </c>
      <c r="U64" s="164">
        <v>0</v>
      </c>
      <c r="V64" s="164">
        <v>0</v>
      </c>
      <c r="W64" s="104">
        <v>0</v>
      </c>
      <c r="X64" s="104">
        <v>0</v>
      </c>
      <c r="Y64" s="164">
        <v>0</v>
      </c>
      <c r="Z64" s="164">
        <v>0</v>
      </c>
      <c r="AA64" s="164">
        <v>0</v>
      </c>
      <c r="AB64" s="164">
        <v>0</v>
      </c>
      <c r="AC64" s="164">
        <v>0</v>
      </c>
      <c r="AD64" s="164">
        <v>0</v>
      </c>
      <c r="AE64" s="164">
        <v>0</v>
      </c>
      <c r="AF64" s="164">
        <v>0</v>
      </c>
      <c r="AG64" s="164">
        <v>0</v>
      </c>
      <c r="AH64" s="164">
        <v>0</v>
      </c>
      <c r="AI64" s="164">
        <v>0</v>
      </c>
      <c r="AJ64" s="164">
        <v>0</v>
      </c>
      <c r="AK64" s="164">
        <v>0</v>
      </c>
      <c r="AL64" s="164">
        <v>0</v>
      </c>
      <c r="AM64" s="164">
        <v>0</v>
      </c>
      <c r="AN64" s="164">
        <v>0</v>
      </c>
      <c r="AP64" s="165">
        <v>0</v>
      </c>
      <c r="AQ64" s="164">
        <v>0</v>
      </c>
      <c r="AR64" s="164">
        <v>0</v>
      </c>
      <c r="AS64" s="164">
        <v>0</v>
      </c>
      <c r="AT64" s="164">
        <v>0</v>
      </c>
      <c r="AU64" s="164">
        <v>0</v>
      </c>
      <c r="AV64" s="164">
        <v>0</v>
      </c>
      <c r="AW64" s="166">
        <v>0</v>
      </c>
      <c r="AX64" s="166">
        <v>0</v>
      </c>
      <c r="AY64" s="166">
        <v>0</v>
      </c>
      <c r="AZ64" s="166">
        <v>0</v>
      </c>
      <c r="BA64" s="166">
        <v>0</v>
      </c>
      <c r="BB64" s="166">
        <v>0</v>
      </c>
      <c r="BC64" s="165">
        <v>0</v>
      </c>
      <c r="BD64" s="164">
        <v>0</v>
      </c>
      <c r="BE64" s="164">
        <v>0</v>
      </c>
      <c r="BF64" s="164">
        <v>0</v>
      </c>
      <c r="BG64" s="164">
        <v>0</v>
      </c>
      <c r="BH64" s="164">
        <v>0</v>
      </c>
      <c r="BI64" s="164">
        <v>0</v>
      </c>
      <c r="BJ64" s="166">
        <v>0</v>
      </c>
      <c r="BK64" s="166">
        <v>0</v>
      </c>
      <c r="BL64" s="166">
        <v>0</v>
      </c>
      <c r="BM64" s="166">
        <v>0</v>
      </c>
      <c r="BN64" s="166">
        <v>0</v>
      </c>
      <c r="BO64" s="166">
        <v>0</v>
      </c>
      <c r="BP64" s="165">
        <v>0</v>
      </c>
      <c r="BQ64" s="164">
        <v>0</v>
      </c>
      <c r="BR64" s="164">
        <v>0</v>
      </c>
      <c r="BS64" s="164">
        <v>0</v>
      </c>
      <c r="BT64" s="164">
        <v>0</v>
      </c>
      <c r="BU64" s="164">
        <v>0</v>
      </c>
      <c r="BV64" s="164">
        <v>0</v>
      </c>
      <c r="BW64" s="166">
        <v>0</v>
      </c>
      <c r="BX64" s="166">
        <v>0</v>
      </c>
      <c r="BY64" s="166">
        <v>0</v>
      </c>
      <c r="BZ64" s="166">
        <v>0</v>
      </c>
      <c r="CA64" s="166">
        <v>0</v>
      </c>
      <c r="CB64" s="166">
        <v>0</v>
      </c>
      <c r="CC64" s="163">
        <v>6.8</v>
      </c>
      <c r="CD64" s="167"/>
      <c r="CE64" s="164"/>
      <c r="CF64" s="164"/>
      <c r="CG64" s="164"/>
      <c r="CH64" s="164"/>
      <c r="CI64" s="164"/>
      <c r="CJ64" s="164"/>
      <c r="CK64" s="166"/>
      <c r="CL64" s="166"/>
      <c r="CM64" s="166"/>
      <c r="CN64" s="166"/>
      <c r="CO64" s="166"/>
      <c r="CP64" s="166"/>
      <c r="CQ64" s="167">
        <v>0</v>
      </c>
      <c r="CR64" s="164"/>
      <c r="CS64" s="164"/>
      <c r="CT64" s="164"/>
      <c r="CU64" s="164"/>
      <c r="CV64" s="164"/>
      <c r="CW64" s="164"/>
      <c r="CX64" s="166">
        <v>0</v>
      </c>
      <c r="CY64" s="166">
        <v>0</v>
      </c>
      <c r="CZ64" s="166">
        <v>0</v>
      </c>
      <c r="DA64" s="166">
        <v>0</v>
      </c>
      <c r="DB64" s="166">
        <v>0</v>
      </c>
      <c r="DC64" s="166">
        <v>0</v>
      </c>
      <c r="DE64" s="168">
        <v>0</v>
      </c>
      <c r="DG64" s="172">
        <v>0</v>
      </c>
      <c r="DI64" s="205">
        <f t="shared" si="6"/>
        <v>0</v>
      </c>
      <c r="DJ64" s="204"/>
      <c r="DK64" s="205">
        <f t="shared" si="7"/>
        <v>0</v>
      </c>
      <c r="DL64" s="205">
        <f t="shared" si="2"/>
        <v>0</v>
      </c>
      <c r="DM64" s="205">
        <f t="shared" si="3"/>
        <v>0</v>
      </c>
      <c r="DN64" s="205">
        <f t="shared" si="4"/>
        <v>0</v>
      </c>
      <c r="DO64" s="205">
        <f t="shared" si="5"/>
        <v>0</v>
      </c>
    </row>
    <row r="65" spans="2:119" hidden="1">
      <c r="B65" s="103" t="s">
        <v>251</v>
      </c>
      <c r="C65" s="162">
        <v>0</v>
      </c>
      <c r="D65" s="162">
        <v>0</v>
      </c>
      <c r="E65" s="162">
        <v>0</v>
      </c>
      <c r="F65" s="163">
        <v>8.8000000000000007</v>
      </c>
      <c r="G65" s="164">
        <v>0</v>
      </c>
      <c r="H65" s="164">
        <v>0</v>
      </c>
      <c r="I65" s="164">
        <v>0</v>
      </c>
      <c r="J65" s="164">
        <v>0</v>
      </c>
      <c r="K65" s="164">
        <v>0</v>
      </c>
      <c r="L65" s="164">
        <v>0</v>
      </c>
      <c r="M65" s="164">
        <v>0</v>
      </c>
      <c r="N65" s="164">
        <v>0</v>
      </c>
      <c r="O65" s="164">
        <v>0</v>
      </c>
      <c r="P65" s="164">
        <v>0</v>
      </c>
      <c r="Q65" s="104">
        <v>0</v>
      </c>
      <c r="R65" s="164">
        <v>0</v>
      </c>
      <c r="S65" s="164">
        <v>0</v>
      </c>
      <c r="T65" s="164">
        <v>0</v>
      </c>
      <c r="U65" s="164">
        <v>0</v>
      </c>
      <c r="V65" s="164">
        <v>0</v>
      </c>
      <c r="W65" s="104">
        <v>0</v>
      </c>
      <c r="X65" s="104">
        <v>0</v>
      </c>
      <c r="Y65" s="164">
        <v>0</v>
      </c>
      <c r="Z65" s="164">
        <v>0</v>
      </c>
      <c r="AA65" s="164">
        <v>0</v>
      </c>
      <c r="AB65" s="164">
        <v>0</v>
      </c>
      <c r="AC65" s="164">
        <v>0</v>
      </c>
      <c r="AD65" s="164">
        <v>0</v>
      </c>
      <c r="AE65" s="164">
        <v>0</v>
      </c>
      <c r="AF65" s="164">
        <v>0</v>
      </c>
      <c r="AG65" s="164">
        <v>0</v>
      </c>
      <c r="AH65" s="164">
        <v>0</v>
      </c>
      <c r="AI65" s="164">
        <v>0</v>
      </c>
      <c r="AJ65" s="164">
        <v>0</v>
      </c>
      <c r="AK65" s="164">
        <v>0</v>
      </c>
      <c r="AL65" s="164">
        <v>0</v>
      </c>
      <c r="AM65" s="164">
        <v>0</v>
      </c>
      <c r="AN65" s="164">
        <v>0</v>
      </c>
      <c r="AP65" s="165">
        <v>0</v>
      </c>
      <c r="AQ65" s="164">
        <v>0</v>
      </c>
      <c r="AR65" s="164">
        <v>0</v>
      </c>
      <c r="AS65" s="164">
        <v>0</v>
      </c>
      <c r="AT65" s="164">
        <v>0</v>
      </c>
      <c r="AU65" s="164">
        <v>0</v>
      </c>
      <c r="AV65" s="164">
        <v>0</v>
      </c>
      <c r="AW65" s="166">
        <v>0</v>
      </c>
      <c r="AX65" s="166">
        <v>0</v>
      </c>
      <c r="AY65" s="166">
        <v>0</v>
      </c>
      <c r="AZ65" s="166">
        <v>0</v>
      </c>
      <c r="BA65" s="166">
        <v>0</v>
      </c>
      <c r="BB65" s="166">
        <v>0</v>
      </c>
      <c r="BC65" s="165">
        <v>0</v>
      </c>
      <c r="BD65" s="164">
        <v>0</v>
      </c>
      <c r="BE65" s="164">
        <v>0</v>
      </c>
      <c r="BF65" s="164">
        <v>0</v>
      </c>
      <c r="BG65" s="164">
        <v>0</v>
      </c>
      <c r="BH65" s="164">
        <v>0</v>
      </c>
      <c r="BI65" s="164">
        <v>0</v>
      </c>
      <c r="BJ65" s="166">
        <v>0</v>
      </c>
      <c r="BK65" s="166">
        <v>0</v>
      </c>
      <c r="BL65" s="166">
        <v>0</v>
      </c>
      <c r="BM65" s="166">
        <v>0</v>
      </c>
      <c r="BN65" s="166">
        <v>0</v>
      </c>
      <c r="BO65" s="166">
        <v>0</v>
      </c>
      <c r="BP65" s="165">
        <v>0</v>
      </c>
      <c r="BQ65" s="164">
        <v>0</v>
      </c>
      <c r="BR65" s="164">
        <v>0</v>
      </c>
      <c r="BS65" s="164">
        <v>0</v>
      </c>
      <c r="BT65" s="164">
        <v>0</v>
      </c>
      <c r="BU65" s="164">
        <v>0</v>
      </c>
      <c r="BV65" s="164">
        <v>0</v>
      </c>
      <c r="BW65" s="166">
        <v>0</v>
      </c>
      <c r="BX65" s="166">
        <v>0</v>
      </c>
      <c r="BY65" s="166">
        <v>0</v>
      </c>
      <c r="BZ65" s="166">
        <v>0</v>
      </c>
      <c r="CA65" s="166">
        <v>0</v>
      </c>
      <c r="CB65" s="166">
        <v>0</v>
      </c>
      <c r="CC65" s="163">
        <v>10</v>
      </c>
      <c r="CD65" s="167"/>
      <c r="CE65" s="164"/>
      <c r="CF65" s="164"/>
      <c r="CG65" s="164"/>
      <c r="CH65" s="164"/>
      <c r="CI65" s="164"/>
      <c r="CJ65" s="164"/>
      <c r="CK65" s="166"/>
      <c r="CL65" s="166"/>
      <c r="CM65" s="166"/>
      <c r="CN65" s="166"/>
      <c r="CO65" s="166"/>
      <c r="CP65" s="166"/>
      <c r="CQ65" s="167">
        <v>0</v>
      </c>
      <c r="CR65" s="164"/>
      <c r="CS65" s="164"/>
      <c r="CT65" s="164"/>
      <c r="CU65" s="164"/>
      <c r="CV65" s="164"/>
      <c r="CW65" s="164"/>
      <c r="CX65" s="166">
        <v>0</v>
      </c>
      <c r="CY65" s="166">
        <v>0</v>
      </c>
      <c r="CZ65" s="166">
        <v>0</v>
      </c>
      <c r="DA65" s="166">
        <v>0</v>
      </c>
      <c r="DB65" s="166">
        <v>0</v>
      </c>
      <c r="DC65" s="166">
        <v>0</v>
      </c>
      <c r="DE65" s="168">
        <v>0</v>
      </c>
      <c r="DG65" s="172">
        <v>0</v>
      </c>
      <c r="DI65" s="205">
        <f t="shared" si="6"/>
        <v>0</v>
      </c>
      <c r="DJ65" s="204"/>
      <c r="DK65" s="205">
        <f t="shared" si="7"/>
        <v>0</v>
      </c>
      <c r="DL65" s="205">
        <f t="shared" si="2"/>
        <v>0</v>
      </c>
      <c r="DM65" s="205">
        <f t="shared" si="3"/>
        <v>0</v>
      </c>
      <c r="DN65" s="205">
        <f t="shared" si="4"/>
        <v>0</v>
      </c>
      <c r="DO65" s="205">
        <f t="shared" si="5"/>
        <v>0</v>
      </c>
    </row>
    <row r="66" spans="2:119" hidden="1">
      <c r="B66" s="103" t="s">
        <v>489</v>
      </c>
      <c r="C66" s="162">
        <v>0</v>
      </c>
      <c r="D66" s="162">
        <v>1</v>
      </c>
      <c r="E66" s="162">
        <v>-1</v>
      </c>
      <c r="F66" s="163">
        <v>15.2</v>
      </c>
      <c r="G66" s="164">
        <v>0</v>
      </c>
      <c r="H66" s="164">
        <v>0</v>
      </c>
      <c r="I66" s="164">
        <v>0</v>
      </c>
      <c r="J66" s="164">
        <v>0</v>
      </c>
      <c r="K66" s="164">
        <v>0</v>
      </c>
      <c r="L66" s="164">
        <v>0</v>
      </c>
      <c r="M66" s="164">
        <v>0</v>
      </c>
      <c r="N66" s="164">
        <v>0</v>
      </c>
      <c r="O66" s="164">
        <v>0</v>
      </c>
      <c r="P66" s="164">
        <v>0</v>
      </c>
      <c r="Q66" s="104">
        <v>0</v>
      </c>
      <c r="R66" s="164">
        <v>0</v>
      </c>
      <c r="S66" s="164">
        <v>0</v>
      </c>
      <c r="T66" s="164">
        <v>0</v>
      </c>
      <c r="U66" s="164">
        <v>0</v>
      </c>
      <c r="V66" s="164">
        <v>0</v>
      </c>
      <c r="W66" s="104">
        <v>0</v>
      </c>
      <c r="X66" s="104">
        <v>0</v>
      </c>
      <c r="Y66" s="164">
        <v>0</v>
      </c>
      <c r="Z66" s="164">
        <v>0</v>
      </c>
      <c r="AA66" s="164">
        <v>0</v>
      </c>
      <c r="AB66" s="164">
        <v>0</v>
      </c>
      <c r="AC66" s="164">
        <v>0</v>
      </c>
      <c r="AD66" s="164">
        <v>0</v>
      </c>
      <c r="AE66" s="164">
        <v>0</v>
      </c>
      <c r="AF66" s="164">
        <v>0</v>
      </c>
      <c r="AG66" s="164">
        <v>0</v>
      </c>
      <c r="AH66" s="164">
        <v>0</v>
      </c>
      <c r="AI66" s="164">
        <v>0</v>
      </c>
      <c r="AJ66" s="164">
        <v>0</v>
      </c>
      <c r="AK66" s="164">
        <v>0</v>
      </c>
      <c r="AL66" s="164">
        <v>0</v>
      </c>
      <c r="AM66" s="164">
        <v>0</v>
      </c>
      <c r="AN66" s="164">
        <v>0</v>
      </c>
      <c r="AP66" s="165">
        <v>0</v>
      </c>
      <c r="AQ66" s="164">
        <v>0</v>
      </c>
      <c r="AR66" s="164">
        <v>0</v>
      </c>
      <c r="AS66" s="164">
        <v>0</v>
      </c>
      <c r="AT66" s="164">
        <v>0</v>
      </c>
      <c r="AU66" s="164">
        <v>0</v>
      </c>
      <c r="AV66" s="164">
        <v>0</v>
      </c>
      <c r="AW66" s="166">
        <v>0</v>
      </c>
      <c r="AX66" s="166">
        <v>0</v>
      </c>
      <c r="AY66" s="166">
        <v>0</v>
      </c>
      <c r="AZ66" s="166">
        <v>0</v>
      </c>
      <c r="BA66" s="166">
        <v>0</v>
      </c>
      <c r="BB66" s="166">
        <v>0</v>
      </c>
      <c r="BC66" s="165">
        <v>0</v>
      </c>
      <c r="BD66" s="164">
        <v>0</v>
      </c>
      <c r="BE66" s="164">
        <v>0</v>
      </c>
      <c r="BF66" s="164">
        <v>0</v>
      </c>
      <c r="BG66" s="164">
        <v>0</v>
      </c>
      <c r="BH66" s="164">
        <v>0</v>
      </c>
      <c r="BI66" s="164">
        <v>0</v>
      </c>
      <c r="BJ66" s="166">
        <v>0</v>
      </c>
      <c r="BK66" s="166">
        <v>0</v>
      </c>
      <c r="BL66" s="166">
        <v>0</v>
      </c>
      <c r="BM66" s="166">
        <v>0</v>
      </c>
      <c r="BN66" s="166">
        <v>0</v>
      </c>
      <c r="BO66" s="166">
        <v>0</v>
      </c>
      <c r="BP66" s="165">
        <v>0</v>
      </c>
      <c r="BQ66" s="164">
        <v>0</v>
      </c>
      <c r="BR66" s="164">
        <v>0</v>
      </c>
      <c r="BS66" s="164">
        <v>0</v>
      </c>
      <c r="BT66" s="164">
        <v>0</v>
      </c>
      <c r="BU66" s="164">
        <v>0</v>
      </c>
      <c r="BV66" s="164">
        <v>0</v>
      </c>
      <c r="BW66" s="166">
        <v>0</v>
      </c>
      <c r="BX66" s="166">
        <v>0</v>
      </c>
      <c r="BY66" s="166">
        <v>0</v>
      </c>
      <c r="BZ66" s="166">
        <v>0</v>
      </c>
      <c r="CA66" s="166">
        <v>0</v>
      </c>
      <c r="CB66" s="166">
        <v>0</v>
      </c>
      <c r="CC66" s="163">
        <v>1</v>
      </c>
      <c r="CD66" s="167"/>
      <c r="CE66" s="164"/>
      <c r="CF66" s="164"/>
      <c r="CG66" s="164"/>
      <c r="CH66" s="164"/>
      <c r="CI66" s="164"/>
      <c r="CJ66" s="164"/>
      <c r="CK66" s="166"/>
      <c r="CL66" s="166"/>
      <c r="CM66" s="166"/>
      <c r="CN66" s="166"/>
      <c r="CO66" s="166"/>
      <c r="CP66" s="166"/>
      <c r="CQ66" s="167">
        <v>0</v>
      </c>
      <c r="CR66" s="164"/>
      <c r="CS66" s="164"/>
      <c r="CT66" s="164"/>
      <c r="CU66" s="164"/>
      <c r="CV66" s="164"/>
      <c r="CW66" s="164"/>
      <c r="CX66" s="166">
        <v>0</v>
      </c>
      <c r="CY66" s="166">
        <v>0</v>
      </c>
      <c r="CZ66" s="166">
        <v>0</v>
      </c>
      <c r="DA66" s="166">
        <v>0</v>
      </c>
      <c r="DB66" s="166">
        <v>0</v>
      </c>
      <c r="DC66" s="166">
        <v>0</v>
      </c>
      <c r="DE66" s="168">
        <v>0</v>
      </c>
      <c r="DG66" s="172">
        <v>0</v>
      </c>
      <c r="DI66" s="205">
        <f t="shared" si="6"/>
        <v>0</v>
      </c>
      <c r="DJ66" s="204"/>
      <c r="DK66" s="205">
        <f t="shared" si="7"/>
        <v>0</v>
      </c>
      <c r="DL66" s="205">
        <f t="shared" si="2"/>
        <v>0</v>
      </c>
      <c r="DM66" s="205">
        <f t="shared" si="3"/>
        <v>0</v>
      </c>
      <c r="DN66" s="205">
        <f t="shared" si="4"/>
        <v>0</v>
      </c>
      <c r="DO66" s="205">
        <f t="shared" si="5"/>
        <v>0</v>
      </c>
    </row>
    <row r="67" spans="2:119" hidden="1">
      <c r="B67" s="103" t="s">
        <v>252</v>
      </c>
      <c r="C67" s="162">
        <v>0</v>
      </c>
      <c r="D67" s="162">
        <v>0</v>
      </c>
      <c r="E67" s="162">
        <v>0</v>
      </c>
      <c r="F67" s="163">
        <v>8.6</v>
      </c>
      <c r="G67" s="164">
        <v>0</v>
      </c>
      <c r="H67" s="164">
        <v>0</v>
      </c>
      <c r="I67" s="164">
        <v>0</v>
      </c>
      <c r="J67" s="164">
        <v>0</v>
      </c>
      <c r="K67" s="164">
        <v>0</v>
      </c>
      <c r="L67" s="164">
        <v>0</v>
      </c>
      <c r="M67" s="164">
        <v>0</v>
      </c>
      <c r="N67" s="164">
        <v>0</v>
      </c>
      <c r="O67" s="164">
        <v>0</v>
      </c>
      <c r="P67" s="164">
        <v>0</v>
      </c>
      <c r="Q67" s="104">
        <v>0</v>
      </c>
      <c r="R67" s="164">
        <v>0</v>
      </c>
      <c r="S67" s="164">
        <v>0</v>
      </c>
      <c r="T67" s="164">
        <v>0</v>
      </c>
      <c r="U67" s="164">
        <v>0</v>
      </c>
      <c r="V67" s="164">
        <v>0</v>
      </c>
      <c r="W67" s="104">
        <v>0</v>
      </c>
      <c r="X67" s="104">
        <v>0</v>
      </c>
      <c r="Y67" s="164">
        <v>0</v>
      </c>
      <c r="Z67" s="164">
        <v>0</v>
      </c>
      <c r="AA67" s="164">
        <v>0</v>
      </c>
      <c r="AB67" s="164">
        <v>0</v>
      </c>
      <c r="AC67" s="164">
        <v>0</v>
      </c>
      <c r="AD67" s="164">
        <v>0</v>
      </c>
      <c r="AE67" s="164">
        <v>0</v>
      </c>
      <c r="AF67" s="164">
        <v>0</v>
      </c>
      <c r="AG67" s="164">
        <v>0</v>
      </c>
      <c r="AH67" s="164">
        <v>0</v>
      </c>
      <c r="AI67" s="164">
        <v>0</v>
      </c>
      <c r="AJ67" s="164">
        <v>0</v>
      </c>
      <c r="AK67" s="164">
        <v>0</v>
      </c>
      <c r="AL67" s="164">
        <v>0</v>
      </c>
      <c r="AM67" s="164">
        <v>0</v>
      </c>
      <c r="AN67" s="164">
        <v>0</v>
      </c>
      <c r="AP67" s="165">
        <v>0</v>
      </c>
      <c r="AQ67" s="164">
        <v>0</v>
      </c>
      <c r="AR67" s="164">
        <v>0</v>
      </c>
      <c r="AS67" s="164">
        <v>0</v>
      </c>
      <c r="AT67" s="164">
        <v>0</v>
      </c>
      <c r="AU67" s="164">
        <v>0</v>
      </c>
      <c r="AV67" s="164">
        <v>0</v>
      </c>
      <c r="AW67" s="166">
        <v>0</v>
      </c>
      <c r="AX67" s="166">
        <v>0</v>
      </c>
      <c r="AY67" s="166">
        <v>0</v>
      </c>
      <c r="AZ67" s="166">
        <v>0</v>
      </c>
      <c r="BA67" s="166">
        <v>0</v>
      </c>
      <c r="BB67" s="166">
        <v>0</v>
      </c>
      <c r="BC67" s="165">
        <v>0</v>
      </c>
      <c r="BD67" s="164">
        <v>0</v>
      </c>
      <c r="BE67" s="164">
        <v>0</v>
      </c>
      <c r="BF67" s="164">
        <v>0</v>
      </c>
      <c r="BG67" s="164">
        <v>0</v>
      </c>
      <c r="BH67" s="164">
        <v>0</v>
      </c>
      <c r="BI67" s="164">
        <v>0</v>
      </c>
      <c r="BJ67" s="166">
        <v>0</v>
      </c>
      <c r="BK67" s="166">
        <v>0</v>
      </c>
      <c r="BL67" s="166">
        <v>0</v>
      </c>
      <c r="BM67" s="166">
        <v>0</v>
      </c>
      <c r="BN67" s="166">
        <v>0</v>
      </c>
      <c r="BO67" s="166">
        <v>0</v>
      </c>
      <c r="BP67" s="165">
        <v>0</v>
      </c>
      <c r="BQ67" s="164">
        <v>0</v>
      </c>
      <c r="BR67" s="164">
        <v>0</v>
      </c>
      <c r="BS67" s="164">
        <v>0</v>
      </c>
      <c r="BT67" s="164">
        <v>0</v>
      </c>
      <c r="BU67" s="164">
        <v>0</v>
      </c>
      <c r="BV67" s="164">
        <v>0</v>
      </c>
      <c r="BW67" s="166">
        <v>0</v>
      </c>
      <c r="BX67" s="166">
        <v>0</v>
      </c>
      <c r="BY67" s="166">
        <v>0</v>
      </c>
      <c r="BZ67" s="166">
        <v>0</v>
      </c>
      <c r="CA67" s="166">
        <v>0</v>
      </c>
      <c r="CB67" s="166">
        <v>0</v>
      </c>
      <c r="CC67" s="163">
        <v>10.1</v>
      </c>
      <c r="CD67" s="167"/>
      <c r="CE67" s="164"/>
      <c r="CF67" s="164"/>
      <c r="CG67" s="164"/>
      <c r="CH67" s="164"/>
      <c r="CI67" s="164"/>
      <c r="CJ67" s="164"/>
      <c r="CK67" s="166"/>
      <c r="CL67" s="166"/>
      <c r="CM67" s="166"/>
      <c r="CN67" s="166"/>
      <c r="CO67" s="166"/>
      <c r="CP67" s="166"/>
      <c r="CQ67" s="167">
        <v>0</v>
      </c>
      <c r="CR67" s="164"/>
      <c r="CS67" s="164"/>
      <c r="CT67" s="164"/>
      <c r="CU67" s="164"/>
      <c r="CV67" s="164"/>
      <c r="CW67" s="164"/>
      <c r="CX67" s="166">
        <v>0</v>
      </c>
      <c r="CY67" s="166">
        <v>0</v>
      </c>
      <c r="CZ67" s="166">
        <v>0</v>
      </c>
      <c r="DA67" s="166">
        <v>0</v>
      </c>
      <c r="DB67" s="166">
        <v>0</v>
      </c>
      <c r="DC67" s="166">
        <v>0</v>
      </c>
      <c r="DE67" s="168">
        <v>0</v>
      </c>
      <c r="DG67" s="172">
        <v>0</v>
      </c>
      <c r="DI67" s="205">
        <f t="shared" si="6"/>
        <v>0</v>
      </c>
      <c r="DJ67" s="204"/>
      <c r="DK67" s="205">
        <f t="shared" si="7"/>
        <v>0</v>
      </c>
      <c r="DL67" s="205">
        <f t="shared" si="2"/>
        <v>0</v>
      </c>
      <c r="DM67" s="205">
        <f t="shared" si="3"/>
        <v>0</v>
      </c>
      <c r="DN67" s="205">
        <f t="shared" si="4"/>
        <v>0</v>
      </c>
      <c r="DO67" s="205">
        <f t="shared" si="5"/>
        <v>0</v>
      </c>
    </row>
    <row r="68" spans="2:119" hidden="1">
      <c r="B68" s="103" t="s">
        <v>490</v>
      </c>
      <c r="C68" s="162">
        <v>0</v>
      </c>
      <c r="D68" s="162">
        <v>1</v>
      </c>
      <c r="E68" s="162">
        <v>-1</v>
      </c>
      <c r="F68" s="163">
        <v>15.8</v>
      </c>
      <c r="G68" s="164">
        <v>0</v>
      </c>
      <c r="H68" s="164">
        <v>0</v>
      </c>
      <c r="I68" s="164">
        <v>0</v>
      </c>
      <c r="J68" s="164">
        <v>0</v>
      </c>
      <c r="K68" s="164">
        <v>0</v>
      </c>
      <c r="L68" s="164">
        <v>0</v>
      </c>
      <c r="M68" s="164">
        <v>0</v>
      </c>
      <c r="N68" s="164">
        <v>0</v>
      </c>
      <c r="O68" s="164">
        <v>0</v>
      </c>
      <c r="P68" s="164">
        <v>0</v>
      </c>
      <c r="Q68" s="104">
        <v>0</v>
      </c>
      <c r="R68" s="164">
        <v>0</v>
      </c>
      <c r="S68" s="164">
        <v>0</v>
      </c>
      <c r="T68" s="164">
        <v>0</v>
      </c>
      <c r="U68" s="164">
        <v>0</v>
      </c>
      <c r="V68" s="164">
        <v>0</v>
      </c>
      <c r="W68" s="104">
        <v>0</v>
      </c>
      <c r="X68" s="104">
        <v>0</v>
      </c>
      <c r="Y68" s="164">
        <v>0</v>
      </c>
      <c r="Z68" s="164">
        <v>0</v>
      </c>
      <c r="AA68" s="164">
        <v>0</v>
      </c>
      <c r="AB68" s="164">
        <v>0</v>
      </c>
      <c r="AC68" s="164">
        <v>0</v>
      </c>
      <c r="AD68" s="164">
        <v>0</v>
      </c>
      <c r="AE68" s="164">
        <v>0</v>
      </c>
      <c r="AF68" s="164">
        <v>0</v>
      </c>
      <c r="AG68" s="164">
        <v>0</v>
      </c>
      <c r="AH68" s="164">
        <v>0</v>
      </c>
      <c r="AI68" s="164">
        <v>0</v>
      </c>
      <c r="AJ68" s="164">
        <v>0</v>
      </c>
      <c r="AK68" s="164">
        <v>0</v>
      </c>
      <c r="AL68" s="164">
        <v>0</v>
      </c>
      <c r="AM68" s="164">
        <v>0</v>
      </c>
      <c r="AN68" s="164">
        <v>0</v>
      </c>
      <c r="AP68" s="165">
        <v>0</v>
      </c>
      <c r="AQ68" s="164">
        <v>0</v>
      </c>
      <c r="AR68" s="164">
        <v>0</v>
      </c>
      <c r="AS68" s="164">
        <v>0</v>
      </c>
      <c r="AT68" s="164">
        <v>0</v>
      </c>
      <c r="AU68" s="164">
        <v>0</v>
      </c>
      <c r="AV68" s="164">
        <v>0</v>
      </c>
      <c r="AW68" s="166">
        <v>0</v>
      </c>
      <c r="AX68" s="166">
        <v>0</v>
      </c>
      <c r="AY68" s="166">
        <v>0</v>
      </c>
      <c r="AZ68" s="166">
        <v>0</v>
      </c>
      <c r="BA68" s="166">
        <v>0</v>
      </c>
      <c r="BB68" s="166">
        <v>0</v>
      </c>
      <c r="BC68" s="165">
        <v>0</v>
      </c>
      <c r="BD68" s="164">
        <v>0</v>
      </c>
      <c r="BE68" s="164">
        <v>0</v>
      </c>
      <c r="BF68" s="164">
        <v>0</v>
      </c>
      <c r="BG68" s="164">
        <v>0</v>
      </c>
      <c r="BH68" s="164">
        <v>0</v>
      </c>
      <c r="BI68" s="164">
        <v>0</v>
      </c>
      <c r="BJ68" s="166">
        <v>0</v>
      </c>
      <c r="BK68" s="166">
        <v>0</v>
      </c>
      <c r="BL68" s="166">
        <v>0</v>
      </c>
      <c r="BM68" s="166">
        <v>0</v>
      </c>
      <c r="BN68" s="166">
        <v>0</v>
      </c>
      <c r="BO68" s="166">
        <v>0</v>
      </c>
      <c r="BP68" s="165">
        <v>0</v>
      </c>
      <c r="BQ68" s="164">
        <v>0</v>
      </c>
      <c r="BR68" s="164">
        <v>0</v>
      </c>
      <c r="BS68" s="164">
        <v>0</v>
      </c>
      <c r="BT68" s="164">
        <v>0</v>
      </c>
      <c r="BU68" s="164">
        <v>0</v>
      </c>
      <c r="BV68" s="164">
        <v>0</v>
      </c>
      <c r="BW68" s="166">
        <v>0</v>
      </c>
      <c r="BX68" s="166">
        <v>0</v>
      </c>
      <c r="BY68" s="166">
        <v>0</v>
      </c>
      <c r="BZ68" s="166">
        <v>0</v>
      </c>
      <c r="CA68" s="166">
        <v>0</v>
      </c>
      <c r="CB68" s="166">
        <v>0</v>
      </c>
      <c r="CC68" s="163">
        <v>1</v>
      </c>
      <c r="CD68" s="167"/>
      <c r="CE68" s="164"/>
      <c r="CF68" s="164"/>
      <c r="CG68" s="164"/>
      <c r="CH68" s="164"/>
      <c r="CI68" s="164"/>
      <c r="CJ68" s="164"/>
      <c r="CK68" s="166"/>
      <c r="CL68" s="166"/>
      <c r="CM68" s="166"/>
      <c r="CN68" s="166"/>
      <c r="CO68" s="166"/>
      <c r="CP68" s="166"/>
      <c r="CQ68" s="167">
        <v>0</v>
      </c>
      <c r="CR68" s="164"/>
      <c r="CS68" s="164"/>
      <c r="CT68" s="164"/>
      <c r="CU68" s="164"/>
      <c r="CV68" s="164"/>
      <c r="CW68" s="164"/>
      <c r="CX68" s="166">
        <v>0</v>
      </c>
      <c r="CY68" s="166">
        <v>0</v>
      </c>
      <c r="CZ68" s="166">
        <v>0</v>
      </c>
      <c r="DA68" s="166">
        <v>0</v>
      </c>
      <c r="DB68" s="166">
        <v>0</v>
      </c>
      <c r="DC68" s="166">
        <v>0</v>
      </c>
      <c r="DE68" s="168">
        <v>0</v>
      </c>
      <c r="DG68" s="172">
        <v>0</v>
      </c>
      <c r="DI68" s="205">
        <f t="shared" si="6"/>
        <v>0</v>
      </c>
      <c r="DJ68" s="204"/>
      <c r="DK68" s="205">
        <f t="shared" si="7"/>
        <v>0</v>
      </c>
      <c r="DL68" s="205">
        <f t="shared" si="2"/>
        <v>0</v>
      </c>
      <c r="DM68" s="205">
        <f t="shared" si="3"/>
        <v>0</v>
      </c>
      <c r="DN68" s="205">
        <f t="shared" si="4"/>
        <v>0</v>
      </c>
      <c r="DO68" s="205">
        <f t="shared" si="5"/>
        <v>0</v>
      </c>
    </row>
    <row r="69" spans="2:119" hidden="1">
      <c r="B69" s="103" t="s">
        <v>253</v>
      </c>
      <c r="C69" s="162">
        <v>0</v>
      </c>
      <c r="D69" s="162">
        <v>0</v>
      </c>
      <c r="E69" s="162">
        <v>0</v>
      </c>
      <c r="F69" s="163">
        <v>8.1999999999999993</v>
      </c>
      <c r="G69" s="164">
        <v>0</v>
      </c>
      <c r="H69" s="164">
        <v>0</v>
      </c>
      <c r="I69" s="164">
        <v>0</v>
      </c>
      <c r="J69" s="164">
        <v>0</v>
      </c>
      <c r="K69" s="164">
        <v>0</v>
      </c>
      <c r="L69" s="164">
        <v>0</v>
      </c>
      <c r="M69" s="164">
        <v>0</v>
      </c>
      <c r="N69" s="164">
        <v>0</v>
      </c>
      <c r="O69" s="164">
        <v>0</v>
      </c>
      <c r="P69" s="164">
        <v>0</v>
      </c>
      <c r="Q69" s="104">
        <v>0</v>
      </c>
      <c r="R69" s="164">
        <v>0</v>
      </c>
      <c r="S69" s="164">
        <v>0</v>
      </c>
      <c r="T69" s="164">
        <v>0</v>
      </c>
      <c r="U69" s="164">
        <v>0</v>
      </c>
      <c r="V69" s="164">
        <v>0</v>
      </c>
      <c r="W69" s="104">
        <v>0</v>
      </c>
      <c r="X69" s="104">
        <v>0</v>
      </c>
      <c r="Y69" s="164">
        <v>0</v>
      </c>
      <c r="Z69" s="164">
        <v>0</v>
      </c>
      <c r="AA69" s="164">
        <v>0</v>
      </c>
      <c r="AB69" s="164">
        <v>0</v>
      </c>
      <c r="AC69" s="164">
        <v>0</v>
      </c>
      <c r="AD69" s="164">
        <v>0</v>
      </c>
      <c r="AE69" s="164">
        <v>0</v>
      </c>
      <c r="AF69" s="164">
        <v>0</v>
      </c>
      <c r="AG69" s="164">
        <v>0</v>
      </c>
      <c r="AH69" s="164">
        <v>0</v>
      </c>
      <c r="AI69" s="164">
        <v>0</v>
      </c>
      <c r="AJ69" s="164">
        <v>0</v>
      </c>
      <c r="AK69" s="164">
        <v>0</v>
      </c>
      <c r="AL69" s="164">
        <v>0</v>
      </c>
      <c r="AM69" s="164">
        <v>0</v>
      </c>
      <c r="AN69" s="164">
        <v>0</v>
      </c>
      <c r="AP69" s="165">
        <v>0</v>
      </c>
      <c r="AQ69" s="164">
        <v>0</v>
      </c>
      <c r="AR69" s="164">
        <v>0</v>
      </c>
      <c r="AS69" s="164">
        <v>0</v>
      </c>
      <c r="AT69" s="164">
        <v>0</v>
      </c>
      <c r="AU69" s="164">
        <v>0</v>
      </c>
      <c r="AV69" s="164">
        <v>0</v>
      </c>
      <c r="AW69" s="166">
        <v>0</v>
      </c>
      <c r="AX69" s="166">
        <v>0</v>
      </c>
      <c r="AY69" s="166">
        <v>0</v>
      </c>
      <c r="AZ69" s="166">
        <v>0</v>
      </c>
      <c r="BA69" s="166">
        <v>0</v>
      </c>
      <c r="BB69" s="166">
        <v>0</v>
      </c>
      <c r="BC69" s="165">
        <v>0</v>
      </c>
      <c r="BD69" s="164">
        <v>0</v>
      </c>
      <c r="BE69" s="164">
        <v>0</v>
      </c>
      <c r="BF69" s="164">
        <v>0</v>
      </c>
      <c r="BG69" s="164">
        <v>0</v>
      </c>
      <c r="BH69" s="164">
        <v>0</v>
      </c>
      <c r="BI69" s="164">
        <v>0</v>
      </c>
      <c r="BJ69" s="166">
        <v>0</v>
      </c>
      <c r="BK69" s="166">
        <v>0</v>
      </c>
      <c r="BL69" s="166">
        <v>0</v>
      </c>
      <c r="BM69" s="166">
        <v>0</v>
      </c>
      <c r="BN69" s="166">
        <v>0</v>
      </c>
      <c r="BO69" s="166">
        <v>0</v>
      </c>
      <c r="BP69" s="165">
        <v>0</v>
      </c>
      <c r="BQ69" s="164">
        <v>0</v>
      </c>
      <c r="BR69" s="164">
        <v>0</v>
      </c>
      <c r="BS69" s="164">
        <v>0</v>
      </c>
      <c r="BT69" s="164">
        <v>0</v>
      </c>
      <c r="BU69" s="164">
        <v>0</v>
      </c>
      <c r="BV69" s="164">
        <v>0</v>
      </c>
      <c r="BW69" s="166">
        <v>0</v>
      </c>
      <c r="BX69" s="166">
        <v>0</v>
      </c>
      <c r="BY69" s="166">
        <v>0</v>
      </c>
      <c r="BZ69" s="166">
        <v>0</v>
      </c>
      <c r="CA69" s="166">
        <v>0</v>
      </c>
      <c r="CB69" s="166">
        <v>0</v>
      </c>
      <c r="CC69" s="163">
        <v>9</v>
      </c>
      <c r="CD69" s="167"/>
      <c r="CE69" s="164"/>
      <c r="CF69" s="164"/>
      <c r="CG69" s="164"/>
      <c r="CH69" s="164"/>
      <c r="CI69" s="164"/>
      <c r="CJ69" s="164"/>
      <c r="CK69" s="166"/>
      <c r="CL69" s="166"/>
      <c r="CM69" s="166"/>
      <c r="CN69" s="166"/>
      <c r="CO69" s="166"/>
      <c r="CP69" s="166"/>
      <c r="CQ69" s="167">
        <v>0</v>
      </c>
      <c r="CR69" s="164"/>
      <c r="CS69" s="164"/>
      <c r="CT69" s="164"/>
      <c r="CU69" s="164"/>
      <c r="CV69" s="164"/>
      <c r="CW69" s="164"/>
      <c r="CX69" s="166">
        <v>0</v>
      </c>
      <c r="CY69" s="166">
        <v>0</v>
      </c>
      <c r="CZ69" s="166">
        <v>0</v>
      </c>
      <c r="DA69" s="166">
        <v>0</v>
      </c>
      <c r="DB69" s="166">
        <v>0</v>
      </c>
      <c r="DC69" s="166">
        <v>0</v>
      </c>
      <c r="DE69" s="168">
        <v>0</v>
      </c>
      <c r="DG69" s="172">
        <v>0</v>
      </c>
      <c r="DI69" s="205">
        <f t="shared" si="6"/>
        <v>0</v>
      </c>
      <c r="DJ69" s="204"/>
      <c r="DK69" s="205">
        <f t="shared" si="7"/>
        <v>0</v>
      </c>
      <c r="DL69" s="205">
        <f t="shared" si="2"/>
        <v>0</v>
      </c>
      <c r="DM69" s="205">
        <f t="shared" si="3"/>
        <v>0</v>
      </c>
      <c r="DN69" s="205">
        <f t="shared" si="4"/>
        <v>0</v>
      </c>
      <c r="DO69" s="205">
        <f t="shared" si="5"/>
        <v>0</v>
      </c>
    </row>
    <row r="70" spans="2:119" hidden="1">
      <c r="B70" s="103" t="s">
        <v>254</v>
      </c>
      <c r="C70" s="162">
        <v>0</v>
      </c>
      <c r="D70" s="162">
        <v>0</v>
      </c>
      <c r="E70" s="162">
        <v>0</v>
      </c>
      <c r="F70" s="163">
        <v>9.1999999999999993</v>
      </c>
      <c r="G70" s="164">
        <v>0</v>
      </c>
      <c r="H70" s="164">
        <v>0</v>
      </c>
      <c r="I70" s="164">
        <v>0</v>
      </c>
      <c r="J70" s="164">
        <v>0</v>
      </c>
      <c r="K70" s="164">
        <v>0</v>
      </c>
      <c r="L70" s="164">
        <v>0</v>
      </c>
      <c r="M70" s="164">
        <v>0</v>
      </c>
      <c r="N70" s="164">
        <v>0</v>
      </c>
      <c r="O70" s="164">
        <v>0</v>
      </c>
      <c r="P70" s="164">
        <v>0</v>
      </c>
      <c r="Q70" s="104">
        <v>0</v>
      </c>
      <c r="R70" s="164">
        <v>0</v>
      </c>
      <c r="S70" s="164">
        <v>0</v>
      </c>
      <c r="T70" s="164">
        <v>0</v>
      </c>
      <c r="U70" s="164">
        <v>0</v>
      </c>
      <c r="V70" s="164">
        <v>0</v>
      </c>
      <c r="W70" s="104">
        <v>0</v>
      </c>
      <c r="X70" s="104">
        <v>0</v>
      </c>
      <c r="Y70" s="164">
        <v>0</v>
      </c>
      <c r="Z70" s="164">
        <v>0</v>
      </c>
      <c r="AA70" s="164">
        <v>0</v>
      </c>
      <c r="AB70" s="164">
        <v>0</v>
      </c>
      <c r="AC70" s="164">
        <v>0</v>
      </c>
      <c r="AD70" s="164">
        <v>0</v>
      </c>
      <c r="AE70" s="164">
        <v>0</v>
      </c>
      <c r="AF70" s="164">
        <v>0</v>
      </c>
      <c r="AG70" s="164">
        <v>0</v>
      </c>
      <c r="AH70" s="164">
        <v>0</v>
      </c>
      <c r="AI70" s="164">
        <v>0</v>
      </c>
      <c r="AJ70" s="164">
        <v>0</v>
      </c>
      <c r="AK70" s="164">
        <v>0</v>
      </c>
      <c r="AL70" s="164">
        <v>0</v>
      </c>
      <c r="AM70" s="164">
        <v>0</v>
      </c>
      <c r="AN70" s="164">
        <v>0</v>
      </c>
      <c r="AP70" s="165">
        <v>0</v>
      </c>
      <c r="AQ70" s="164">
        <v>0</v>
      </c>
      <c r="AR70" s="164">
        <v>0</v>
      </c>
      <c r="AS70" s="164">
        <v>0</v>
      </c>
      <c r="AT70" s="164">
        <v>0</v>
      </c>
      <c r="AU70" s="164">
        <v>0</v>
      </c>
      <c r="AV70" s="164">
        <v>0</v>
      </c>
      <c r="AW70" s="166">
        <v>0</v>
      </c>
      <c r="AX70" s="166">
        <v>0</v>
      </c>
      <c r="AY70" s="166">
        <v>0</v>
      </c>
      <c r="AZ70" s="166">
        <v>0</v>
      </c>
      <c r="BA70" s="166">
        <v>0</v>
      </c>
      <c r="BB70" s="166">
        <v>0</v>
      </c>
      <c r="BC70" s="165">
        <v>0</v>
      </c>
      <c r="BD70" s="164">
        <v>0</v>
      </c>
      <c r="BE70" s="164">
        <v>0</v>
      </c>
      <c r="BF70" s="164">
        <v>0</v>
      </c>
      <c r="BG70" s="164">
        <v>0</v>
      </c>
      <c r="BH70" s="164">
        <v>0</v>
      </c>
      <c r="BI70" s="164">
        <v>0</v>
      </c>
      <c r="BJ70" s="166">
        <v>0</v>
      </c>
      <c r="BK70" s="166">
        <v>0</v>
      </c>
      <c r="BL70" s="166">
        <v>0</v>
      </c>
      <c r="BM70" s="166">
        <v>0</v>
      </c>
      <c r="BN70" s="166">
        <v>0</v>
      </c>
      <c r="BO70" s="166">
        <v>0</v>
      </c>
      <c r="BP70" s="165">
        <v>0</v>
      </c>
      <c r="BQ70" s="164">
        <v>0</v>
      </c>
      <c r="BR70" s="164">
        <v>0</v>
      </c>
      <c r="BS70" s="164">
        <v>0</v>
      </c>
      <c r="BT70" s="164">
        <v>0</v>
      </c>
      <c r="BU70" s="164">
        <v>0</v>
      </c>
      <c r="BV70" s="164">
        <v>0</v>
      </c>
      <c r="BW70" s="166">
        <v>0</v>
      </c>
      <c r="BX70" s="166">
        <v>0</v>
      </c>
      <c r="BY70" s="166">
        <v>0</v>
      </c>
      <c r="BZ70" s="166">
        <v>0</v>
      </c>
      <c r="CA70" s="166">
        <v>0</v>
      </c>
      <c r="CB70" s="166">
        <v>0</v>
      </c>
      <c r="CC70" s="163">
        <v>9.9</v>
      </c>
      <c r="CD70" s="167"/>
      <c r="CE70" s="164"/>
      <c r="CF70" s="164"/>
      <c r="CG70" s="164"/>
      <c r="CH70" s="164"/>
      <c r="CI70" s="164"/>
      <c r="CJ70" s="164"/>
      <c r="CK70" s="166"/>
      <c r="CL70" s="166"/>
      <c r="CM70" s="166"/>
      <c r="CN70" s="166"/>
      <c r="CO70" s="166"/>
      <c r="CP70" s="166"/>
      <c r="CQ70" s="167">
        <v>0</v>
      </c>
      <c r="CR70" s="164"/>
      <c r="CS70" s="164"/>
      <c r="CT70" s="164"/>
      <c r="CU70" s="164"/>
      <c r="CV70" s="164"/>
      <c r="CW70" s="164"/>
      <c r="CX70" s="166">
        <v>0</v>
      </c>
      <c r="CY70" s="166">
        <v>0</v>
      </c>
      <c r="CZ70" s="166">
        <v>0</v>
      </c>
      <c r="DA70" s="166">
        <v>0</v>
      </c>
      <c r="DB70" s="166">
        <v>0</v>
      </c>
      <c r="DC70" s="166">
        <v>0</v>
      </c>
      <c r="DE70" s="168">
        <v>0</v>
      </c>
      <c r="DG70" s="172">
        <v>0</v>
      </c>
      <c r="DI70" s="205">
        <f t="shared" si="6"/>
        <v>0</v>
      </c>
      <c r="DJ70" s="204"/>
      <c r="DK70" s="205">
        <f t="shared" si="7"/>
        <v>0</v>
      </c>
      <c r="DL70" s="205">
        <f t="shared" ref="DL70:DL133" si="8">SUM(CR70:CW70)-SUM(CX70:DC70)</f>
        <v>0</v>
      </c>
      <c r="DM70" s="205">
        <f t="shared" ref="DM70:DM133" si="9">SUM(BD70:BI70)-SUM(BJ70:BO70)</f>
        <v>0</v>
      </c>
      <c r="DN70" s="205">
        <f t="shared" ref="DN70:DN133" si="10">SUM(AQ70:AV70)-SUM(AW70:BB70)</f>
        <v>0</v>
      </c>
      <c r="DO70" s="205">
        <f t="shared" ref="DO70:DO133" si="11">SUM(BQ70:BV70)-SUM(BW70:CB70)</f>
        <v>0</v>
      </c>
    </row>
    <row r="71" spans="2:119" hidden="1">
      <c r="B71" s="103" t="s">
        <v>255</v>
      </c>
      <c r="C71" s="162">
        <v>0</v>
      </c>
      <c r="D71" s="162">
        <v>0</v>
      </c>
      <c r="E71" s="162">
        <v>0</v>
      </c>
      <c r="F71" s="163">
        <v>6.4</v>
      </c>
      <c r="G71" s="164">
        <v>0</v>
      </c>
      <c r="H71" s="164">
        <v>0</v>
      </c>
      <c r="I71" s="164">
        <v>0</v>
      </c>
      <c r="J71" s="164">
        <v>0</v>
      </c>
      <c r="K71" s="164">
        <v>0</v>
      </c>
      <c r="L71" s="164">
        <v>0</v>
      </c>
      <c r="M71" s="164">
        <v>0</v>
      </c>
      <c r="N71" s="164">
        <v>0</v>
      </c>
      <c r="O71" s="164">
        <v>0</v>
      </c>
      <c r="P71" s="164">
        <v>0</v>
      </c>
      <c r="Q71" s="104">
        <v>0</v>
      </c>
      <c r="R71" s="164">
        <v>0</v>
      </c>
      <c r="S71" s="164">
        <v>0</v>
      </c>
      <c r="T71" s="164">
        <v>0</v>
      </c>
      <c r="U71" s="164">
        <v>0</v>
      </c>
      <c r="V71" s="164">
        <v>0</v>
      </c>
      <c r="W71" s="104">
        <v>0</v>
      </c>
      <c r="X71" s="104">
        <v>0</v>
      </c>
      <c r="Y71" s="164">
        <v>0</v>
      </c>
      <c r="Z71" s="164">
        <v>0</v>
      </c>
      <c r="AA71" s="164">
        <v>0</v>
      </c>
      <c r="AB71" s="164">
        <v>0</v>
      </c>
      <c r="AC71" s="164">
        <v>0</v>
      </c>
      <c r="AD71" s="164">
        <v>0</v>
      </c>
      <c r="AE71" s="164">
        <v>0</v>
      </c>
      <c r="AF71" s="164">
        <v>0</v>
      </c>
      <c r="AG71" s="164">
        <v>0</v>
      </c>
      <c r="AH71" s="164">
        <v>0</v>
      </c>
      <c r="AI71" s="164">
        <v>0</v>
      </c>
      <c r="AJ71" s="164">
        <v>0</v>
      </c>
      <c r="AK71" s="164">
        <v>0</v>
      </c>
      <c r="AL71" s="164">
        <v>0</v>
      </c>
      <c r="AM71" s="164">
        <v>0</v>
      </c>
      <c r="AN71" s="164">
        <v>0</v>
      </c>
      <c r="AP71" s="165">
        <v>0</v>
      </c>
      <c r="AQ71" s="164">
        <v>0</v>
      </c>
      <c r="AR71" s="164">
        <v>0</v>
      </c>
      <c r="AS71" s="164">
        <v>0</v>
      </c>
      <c r="AT71" s="164">
        <v>0</v>
      </c>
      <c r="AU71" s="164">
        <v>0</v>
      </c>
      <c r="AV71" s="164">
        <v>0</v>
      </c>
      <c r="AW71" s="166">
        <v>0</v>
      </c>
      <c r="AX71" s="166">
        <v>0</v>
      </c>
      <c r="AY71" s="166">
        <v>0</v>
      </c>
      <c r="AZ71" s="166">
        <v>0</v>
      </c>
      <c r="BA71" s="166">
        <v>0</v>
      </c>
      <c r="BB71" s="166">
        <v>0</v>
      </c>
      <c r="BC71" s="165">
        <v>0</v>
      </c>
      <c r="BD71" s="164">
        <v>0</v>
      </c>
      <c r="BE71" s="164">
        <v>0</v>
      </c>
      <c r="BF71" s="164">
        <v>0</v>
      </c>
      <c r="BG71" s="164">
        <v>0</v>
      </c>
      <c r="BH71" s="164">
        <v>0</v>
      </c>
      <c r="BI71" s="164">
        <v>0</v>
      </c>
      <c r="BJ71" s="166">
        <v>0</v>
      </c>
      <c r="BK71" s="166">
        <v>0</v>
      </c>
      <c r="BL71" s="166">
        <v>0</v>
      </c>
      <c r="BM71" s="166">
        <v>0</v>
      </c>
      <c r="BN71" s="166">
        <v>0</v>
      </c>
      <c r="BO71" s="166">
        <v>0</v>
      </c>
      <c r="BP71" s="165">
        <v>0</v>
      </c>
      <c r="BQ71" s="164">
        <v>0</v>
      </c>
      <c r="BR71" s="164">
        <v>0</v>
      </c>
      <c r="BS71" s="164">
        <v>0</v>
      </c>
      <c r="BT71" s="164">
        <v>0</v>
      </c>
      <c r="BU71" s="164">
        <v>0</v>
      </c>
      <c r="BV71" s="164">
        <v>0</v>
      </c>
      <c r="BW71" s="166">
        <v>0</v>
      </c>
      <c r="BX71" s="166">
        <v>0</v>
      </c>
      <c r="BY71" s="166">
        <v>0</v>
      </c>
      <c r="BZ71" s="166">
        <v>0</v>
      </c>
      <c r="CA71" s="166">
        <v>0</v>
      </c>
      <c r="CB71" s="166">
        <v>0</v>
      </c>
      <c r="CC71" s="163">
        <v>7.6</v>
      </c>
      <c r="CD71" s="167"/>
      <c r="CE71" s="164"/>
      <c r="CF71" s="164"/>
      <c r="CG71" s="164"/>
      <c r="CH71" s="164"/>
      <c r="CI71" s="164"/>
      <c r="CJ71" s="164"/>
      <c r="CK71" s="166"/>
      <c r="CL71" s="166"/>
      <c r="CM71" s="166"/>
      <c r="CN71" s="166"/>
      <c r="CO71" s="166"/>
      <c r="CP71" s="166"/>
      <c r="CQ71" s="167">
        <v>0</v>
      </c>
      <c r="CR71" s="164"/>
      <c r="CS71" s="164"/>
      <c r="CT71" s="164"/>
      <c r="CU71" s="164"/>
      <c r="CV71" s="164"/>
      <c r="CW71" s="164"/>
      <c r="CX71" s="166">
        <v>0</v>
      </c>
      <c r="CY71" s="166">
        <v>0</v>
      </c>
      <c r="CZ71" s="166">
        <v>0</v>
      </c>
      <c r="DA71" s="166">
        <v>0</v>
      </c>
      <c r="DB71" s="166">
        <v>0</v>
      </c>
      <c r="DC71" s="166">
        <v>0</v>
      </c>
      <c r="DE71" s="168">
        <v>0</v>
      </c>
      <c r="DG71" s="172">
        <v>0</v>
      </c>
      <c r="DI71" s="205">
        <f t="shared" si="6"/>
        <v>0</v>
      </c>
      <c r="DJ71" s="204"/>
      <c r="DK71" s="205">
        <f t="shared" si="7"/>
        <v>0</v>
      </c>
      <c r="DL71" s="205">
        <f t="shared" si="8"/>
        <v>0</v>
      </c>
      <c r="DM71" s="205">
        <f t="shared" si="9"/>
        <v>0</v>
      </c>
      <c r="DN71" s="205">
        <f t="shared" si="10"/>
        <v>0</v>
      </c>
      <c r="DO71" s="205">
        <f t="shared" si="11"/>
        <v>0</v>
      </c>
    </row>
    <row r="72" spans="2:119" hidden="1">
      <c r="B72" s="103" t="s">
        <v>256</v>
      </c>
      <c r="C72" s="162">
        <v>0</v>
      </c>
      <c r="D72" s="162">
        <v>0</v>
      </c>
      <c r="E72" s="162">
        <v>0</v>
      </c>
      <c r="F72" s="163">
        <v>7.2</v>
      </c>
      <c r="G72" s="164">
        <v>0</v>
      </c>
      <c r="H72" s="164">
        <v>0</v>
      </c>
      <c r="I72" s="164">
        <v>0</v>
      </c>
      <c r="J72" s="164">
        <v>0</v>
      </c>
      <c r="K72" s="164">
        <v>0</v>
      </c>
      <c r="L72" s="164">
        <v>0</v>
      </c>
      <c r="M72" s="164">
        <v>0</v>
      </c>
      <c r="N72" s="164">
        <v>0</v>
      </c>
      <c r="O72" s="164">
        <v>0</v>
      </c>
      <c r="P72" s="164">
        <v>0</v>
      </c>
      <c r="Q72" s="104">
        <v>0</v>
      </c>
      <c r="R72" s="164">
        <v>0</v>
      </c>
      <c r="S72" s="164">
        <v>0</v>
      </c>
      <c r="T72" s="164">
        <v>0</v>
      </c>
      <c r="U72" s="164">
        <v>0</v>
      </c>
      <c r="V72" s="164">
        <v>0</v>
      </c>
      <c r="W72" s="104">
        <v>0</v>
      </c>
      <c r="X72" s="104">
        <v>0</v>
      </c>
      <c r="Y72" s="164">
        <v>0</v>
      </c>
      <c r="Z72" s="164">
        <v>0</v>
      </c>
      <c r="AA72" s="164">
        <v>0</v>
      </c>
      <c r="AB72" s="164">
        <v>0</v>
      </c>
      <c r="AC72" s="164">
        <v>0</v>
      </c>
      <c r="AD72" s="164">
        <v>0</v>
      </c>
      <c r="AE72" s="164">
        <v>0</v>
      </c>
      <c r="AF72" s="164">
        <v>0</v>
      </c>
      <c r="AG72" s="164">
        <v>0</v>
      </c>
      <c r="AH72" s="164">
        <v>0</v>
      </c>
      <c r="AI72" s="164">
        <v>0</v>
      </c>
      <c r="AJ72" s="164">
        <v>0</v>
      </c>
      <c r="AK72" s="164">
        <v>0</v>
      </c>
      <c r="AL72" s="164">
        <v>0</v>
      </c>
      <c r="AM72" s="164">
        <v>0</v>
      </c>
      <c r="AN72" s="164">
        <v>0</v>
      </c>
      <c r="AP72" s="165">
        <v>0</v>
      </c>
      <c r="AQ72" s="164">
        <v>0</v>
      </c>
      <c r="AR72" s="164">
        <v>0</v>
      </c>
      <c r="AS72" s="164">
        <v>0</v>
      </c>
      <c r="AT72" s="164">
        <v>0</v>
      </c>
      <c r="AU72" s="164">
        <v>0</v>
      </c>
      <c r="AV72" s="164">
        <v>0</v>
      </c>
      <c r="AW72" s="166">
        <v>0</v>
      </c>
      <c r="AX72" s="166">
        <v>0</v>
      </c>
      <c r="AY72" s="166">
        <v>0</v>
      </c>
      <c r="AZ72" s="166">
        <v>0</v>
      </c>
      <c r="BA72" s="166">
        <v>0</v>
      </c>
      <c r="BB72" s="166">
        <v>0</v>
      </c>
      <c r="BC72" s="165">
        <v>0</v>
      </c>
      <c r="BD72" s="164">
        <v>0</v>
      </c>
      <c r="BE72" s="164">
        <v>0</v>
      </c>
      <c r="BF72" s="164">
        <v>0</v>
      </c>
      <c r="BG72" s="164">
        <v>0</v>
      </c>
      <c r="BH72" s="164">
        <v>0</v>
      </c>
      <c r="BI72" s="164">
        <v>0</v>
      </c>
      <c r="BJ72" s="166">
        <v>0</v>
      </c>
      <c r="BK72" s="166">
        <v>0</v>
      </c>
      <c r="BL72" s="166">
        <v>0</v>
      </c>
      <c r="BM72" s="166">
        <v>0</v>
      </c>
      <c r="BN72" s="166">
        <v>0</v>
      </c>
      <c r="BO72" s="166">
        <v>0</v>
      </c>
      <c r="BP72" s="165">
        <v>0</v>
      </c>
      <c r="BQ72" s="164">
        <v>0</v>
      </c>
      <c r="BR72" s="164">
        <v>0</v>
      </c>
      <c r="BS72" s="164">
        <v>0</v>
      </c>
      <c r="BT72" s="164">
        <v>0</v>
      </c>
      <c r="BU72" s="164">
        <v>0</v>
      </c>
      <c r="BV72" s="164">
        <v>0</v>
      </c>
      <c r="BW72" s="166">
        <v>0</v>
      </c>
      <c r="BX72" s="166">
        <v>0</v>
      </c>
      <c r="BY72" s="166">
        <v>0</v>
      </c>
      <c r="BZ72" s="166">
        <v>0</v>
      </c>
      <c r="CA72" s="166">
        <v>0</v>
      </c>
      <c r="CB72" s="166">
        <v>0</v>
      </c>
      <c r="CC72" s="163">
        <v>7.8</v>
      </c>
      <c r="CD72" s="167"/>
      <c r="CE72" s="164"/>
      <c r="CF72" s="164"/>
      <c r="CG72" s="164"/>
      <c r="CH72" s="164"/>
      <c r="CI72" s="164"/>
      <c r="CJ72" s="164"/>
      <c r="CK72" s="166"/>
      <c r="CL72" s="166"/>
      <c r="CM72" s="166"/>
      <c r="CN72" s="166"/>
      <c r="CO72" s="166"/>
      <c r="CP72" s="166"/>
      <c r="CQ72" s="167">
        <v>0</v>
      </c>
      <c r="CR72" s="164"/>
      <c r="CS72" s="164"/>
      <c r="CT72" s="164"/>
      <c r="CU72" s="164"/>
      <c r="CV72" s="164"/>
      <c r="CW72" s="164"/>
      <c r="CX72" s="166">
        <v>0</v>
      </c>
      <c r="CY72" s="166">
        <v>0</v>
      </c>
      <c r="CZ72" s="166">
        <v>0</v>
      </c>
      <c r="DA72" s="166">
        <v>0</v>
      </c>
      <c r="DB72" s="166">
        <v>0</v>
      </c>
      <c r="DC72" s="166">
        <v>0</v>
      </c>
      <c r="DE72" s="168">
        <v>0</v>
      </c>
      <c r="DG72" s="172">
        <v>0</v>
      </c>
      <c r="DI72" s="205">
        <f t="shared" si="6"/>
        <v>0</v>
      </c>
      <c r="DJ72" s="204"/>
      <c r="DK72" s="205">
        <f t="shared" si="7"/>
        <v>0</v>
      </c>
      <c r="DL72" s="205">
        <f t="shared" si="8"/>
        <v>0</v>
      </c>
      <c r="DM72" s="205">
        <f t="shared" si="9"/>
        <v>0</v>
      </c>
      <c r="DN72" s="205">
        <f t="shared" si="10"/>
        <v>0</v>
      </c>
      <c r="DO72" s="205">
        <f t="shared" si="11"/>
        <v>0</v>
      </c>
    </row>
    <row r="73" spans="2:119" hidden="1">
      <c r="B73" s="103" t="s">
        <v>257</v>
      </c>
      <c r="C73" s="162">
        <v>0</v>
      </c>
      <c r="D73" s="162">
        <v>0</v>
      </c>
      <c r="E73" s="162">
        <v>0</v>
      </c>
      <c r="F73" s="163">
        <v>7.7</v>
      </c>
      <c r="G73" s="164">
        <v>0</v>
      </c>
      <c r="H73" s="164">
        <v>0</v>
      </c>
      <c r="I73" s="164">
        <v>0</v>
      </c>
      <c r="J73" s="164">
        <v>0</v>
      </c>
      <c r="K73" s="164">
        <v>0</v>
      </c>
      <c r="L73" s="164">
        <v>0</v>
      </c>
      <c r="M73" s="164">
        <v>0</v>
      </c>
      <c r="N73" s="164">
        <v>0</v>
      </c>
      <c r="O73" s="164">
        <v>0</v>
      </c>
      <c r="P73" s="164">
        <v>0</v>
      </c>
      <c r="Q73" s="104">
        <v>0</v>
      </c>
      <c r="R73" s="164">
        <v>0</v>
      </c>
      <c r="S73" s="164">
        <v>0</v>
      </c>
      <c r="T73" s="164">
        <v>0</v>
      </c>
      <c r="U73" s="164">
        <v>0</v>
      </c>
      <c r="V73" s="164">
        <v>0</v>
      </c>
      <c r="W73" s="104">
        <v>0</v>
      </c>
      <c r="X73" s="104">
        <v>0</v>
      </c>
      <c r="Y73" s="164">
        <v>0</v>
      </c>
      <c r="Z73" s="164">
        <v>0</v>
      </c>
      <c r="AA73" s="164">
        <v>0</v>
      </c>
      <c r="AB73" s="164">
        <v>0</v>
      </c>
      <c r="AC73" s="164">
        <v>0</v>
      </c>
      <c r="AD73" s="164">
        <v>0</v>
      </c>
      <c r="AE73" s="164">
        <v>0</v>
      </c>
      <c r="AF73" s="164">
        <v>0</v>
      </c>
      <c r="AG73" s="164">
        <v>0</v>
      </c>
      <c r="AH73" s="164">
        <v>0</v>
      </c>
      <c r="AI73" s="164">
        <v>0</v>
      </c>
      <c r="AJ73" s="164">
        <v>0</v>
      </c>
      <c r="AK73" s="164">
        <v>0</v>
      </c>
      <c r="AL73" s="164">
        <v>0</v>
      </c>
      <c r="AM73" s="164">
        <v>0</v>
      </c>
      <c r="AN73" s="164">
        <v>0</v>
      </c>
      <c r="AP73" s="165">
        <v>0</v>
      </c>
      <c r="AQ73" s="164">
        <v>0</v>
      </c>
      <c r="AR73" s="164">
        <v>0</v>
      </c>
      <c r="AS73" s="164">
        <v>0</v>
      </c>
      <c r="AT73" s="164">
        <v>0</v>
      </c>
      <c r="AU73" s="164">
        <v>0</v>
      </c>
      <c r="AV73" s="164">
        <v>0</v>
      </c>
      <c r="AW73" s="166">
        <v>0</v>
      </c>
      <c r="AX73" s="166">
        <v>0</v>
      </c>
      <c r="AY73" s="166">
        <v>0</v>
      </c>
      <c r="AZ73" s="166">
        <v>0</v>
      </c>
      <c r="BA73" s="166">
        <v>0</v>
      </c>
      <c r="BB73" s="166">
        <v>0</v>
      </c>
      <c r="BC73" s="165">
        <v>0</v>
      </c>
      <c r="BD73" s="164">
        <v>0</v>
      </c>
      <c r="BE73" s="164">
        <v>0</v>
      </c>
      <c r="BF73" s="164">
        <v>0</v>
      </c>
      <c r="BG73" s="164">
        <v>0</v>
      </c>
      <c r="BH73" s="164">
        <v>0</v>
      </c>
      <c r="BI73" s="164">
        <v>0</v>
      </c>
      <c r="BJ73" s="166">
        <v>0</v>
      </c>
      <c r="BK73" s="166">
        <v>0</v>
      </c>
      <c r="BL73" s="166">
        <v>0</v>
      </c>
      <c r="BM73" s="166">
        <v>0</v>
      </c>
      <c r="BN73" s="166">
        <v>0</v>
      </c>
      <c r="BO73" s="166">
        <v>0</v>
      </c>
      <c r="BP73" s="165">
        <v>0</v>
      </c>
      <c r="BQ73" s="164">
        <v>0</v>
      </c>
      <c r="BR73" s="164">
        <v>0</v>
      </c>
      <c r="BS73" s="164">
        <v>0</v>
      </c>
      <c r="BT73" s="164">
        <v>0</v>
      </c>
      <c r="BU73" s="164">
        <v>0</v>
      </c>
      <c r="BV73" s="164">
        <v>0</v>
      </c>
      <c r="BW73" s="166">
        <v>0</v>
      </c>
      <c r="BX73" s="166">
        <v>0</v>
      </c>
      <c r="BY73" s="166">
        <v>0</v>
      </c>
      <c r="BZ73" s="166">
        <v>0</v>
      </c>
      <c r="CA73" s="166">
        <v>0</v>
      </c>
      <c r="CB73" s="166">
        <v>0</v>
      </c>
      <c r="CC73" s="163">
        <v>9.5</v>
      </c>
      <c r="CD73" s="167"/>
      <c r="CE73" s="164"/>
      <c r="CF73" s="164"/>
      <c r="CG73" s="164"/>
      <c r="CH73" s="164"/>
      <c r="CI73" s="164"/>
      <c r="CJ73" s="164"/>
      <c r="CK73" s="166"/>
      <c r="CL73" s="166"/>
      <c r="CM73" s="166"/>
      <c r="CN73" s="166"/>
      <c r="CO73" s="166"/>
      <c r="CP73" s="166"/>
      <c r="CQ73" s="167">
        <v>0</v>
      </c>
      <c r="CR73" s="164"/>
      <c r="CS73" s="164"/>
      <c r="CT73" s="164"/>
      <c r="CU73" s="164"/>
      <c r="CV73" s="164"/>
      <c r="CW73" s="164"/>
      <c r="CX73" s="166">
        <v>0</v>
      </c>
      <c r="CY73" s="166">
        <v>0</v>
      </c>
      <c r="CZ73" s="166">
        <v>0</v>
      </c>
      <c r="DA73" s="166">
        <v>0</v>
      </c>
      <c r="DB73" s="166">
        <v>0</v>
      </c>
      <c r="DC73" s="166">
        <v>0</v>
      </c>
      <c r="DE73" s="168">
        <v>0</v>
      </c>
      <c r="DG73" s="172">
        <v>0</v>
      </c>
      <c r="DI73" s="205">
        <f t="shared" si="6"/>
        <v>0</v>
      </c>
      <c r="DJ73" s="204"/>
      <c r="DK73" s="205">
        <f t="shared" si="7"/>
        <v>0</v>
      </c>
      <c r="DL73" s="205">
        <f t="shared" si="8"/>
        <v>0</v>
      </c>
      <c r="DM73" s="205">
        <f t="shared" si="9"/>
        <v>0</v>
      </c>
      <c r="DN73" s="205">
        <f t="shared" si="10"/>
        <v>0</v>
      </c>
      <c r="DO73" s="205">
        <f t="shared" si="11"/>
        <v>0</v>
      </c>
    </row>
    <row r="74" spans="2:119" hidden="1">
      <c r="B74" s="103" t="s">
        <v>258</v>
      </c>
      <c r="C74" s="162">
        <v>0</v>
      </c>
      <c r="D74" s="162">
        <v>0</v>
      </c>
      <c r="E74" s="162">
        <v>0</v>
      </c>
      <c r="F74" s="163">
        <v>15.1</v>
      </c>
      <c r="G74" s="164">
        <v>0</v>
      </c>
      <c r="H74" s="164">
        <v>0</v>
      </c>
      <c r="I74" s="164">
        <v>0</v>
      </c>
      <c r="J74" s="164">
        <v>0</v>
      </c>
      <c r="K74" s="164">
        <v>0</v>
      </c>
      <c r="L74" s="164">
        <v>0</v>
      </c>
      <c r="M74" s="164">
        <v>0</v>
      </c>
      <c r="N74" s="164">
        <v>0</v>
      </c>
      <c r="O74" s="164">
        <v>0</v>
      </c>
      <c r="P74" s="164">
        <v>0</v>
      </c>
      <c r="Q74" s="104">
        <v>0</v>
      </c>
      <c r="R74" s="164">
        <v>0</v>
      </c>
      <c r="S74" s="164">
        <v>0</v>
      </c>
      <c r="T74" s="164">
        <v>0</v>
      </c>
      <c r="U74" s="164">
        <v>0</v>
      </c>
      <c r="V74" s="164">
        <v>0</v>
      </c>
      <c r="W74" s="104">
        <v>0</v>
      </c>
      <c r="X74" s="104">
        <v>0</v>
      </c>
      <c r="Y74" s="164">
        <v>0</v>
      </c>
      <c r="Z74" s="164">
        <v>0</v>
      </c>
      <c r="AA74" s="164">
        <v>0</v>
      </c>
      <c r="AB74" s="164">
        <v>0</v>
      </c>
      <c r="AC74" s="164">
        <v>0</v>
      </c>
      <c r="AD74" s="164">
        <v>0</v>
      </c>
      <c r="AE74" s="164">
        <v>0</v>
      </c>
      <c r="AF74" s="164">
        <v>0</v>
      </c>
      <c r="AG74" s="164">
        <v>0</v>
      </c>
      <c r="AH74" s="164">
        <v>0</v>
      </c>
      <c r="AI74" s="164">
        <v>0</v>
      </c>
      <c r="AJ74" s="164">
        <v>0</v>
      </c>
      <c r="AK74" s="164">
        <v>0</v>
      </c>
      <c r="AL74" s="164">
        <v>0</v>
      </c>
      <c r="AM74" s="164">
        <v>0</v>
      </c>
      <c r="AN74" s="164">
        <v>0</v>
      </c>
      <c r="AP74" s="165">
        <v>0</v>
      </c>
      <c r="AQ74" s="164">
        <v>0</v>
      </c>
      <c r="AR74" s="164">
        <v>0</v>
      </c>
      <c r="AS74" s="164">
        <v>0</v>
      </c>
      <c r="AT74" s="164">
        <v>0</v>
      </c>
      <c r="AU74" s="164">
        <v>0</v>
      </c>
      <c r="AV74" s="164">
        <v>0</v>
      </c>
      <c r="AW74" s="166">
        <v>0</v>
      </c>
      <c r="AX74" s="166">
        <v>0</v>
      </c>
      <c r="AY74" s="166">
        <v>0</v>
      </c>
      <c r="AZ74" s="166">
        <v>0</v>
      </c>
      <c r="BA74" s="166">
        <v>0</v>
      </c>
      <c r="BB74" s="166">
        <v>0</v>
      </c>
      <c r="BC74" s="165">
        <v>0</v>
      </c>
      <c r="BD74" s="164">
        <v>0</v>
      </c>
      <c r="BE74" s="164">
        <v>0</v>
      </c>
      <c r="BF74" s="164">
        <v>0</v>
      </c>
      <c r="BG74" s="164">
        <v>0</v>
      </c>
      <c r="BH74" s="164">
        <v>0</v>
      </c>
      <c r="BI74" s="164">
        <v>0</v>
      </c>
      <c r="BJ74" s="166">
        <v>0</v>
      </c>
      <c r="BK74" s="166">
        <v>0</v>
      </c>
      <c r="BL74" s="166">
        <v>0</v>
      </c>
      <c r="BM74" s="166">
        <v>0</v>
      </c>
      <c r="BN74" s="166">
        <v>0</v>
      </c>
      <c r="BO74" s="166">
        <v>0</v>
      </c>
      <c r="BP74" s="165">
        <v>0</v>
      </c>
      <c r="BQ74" s="164">
        <v>0</v>
      </c>
      <c r="BR74" s="164">
        <v>0</v>
      </c>
      <c r="BS74" s="164">
        <v>0</v>
      </c>
      <c r="BT74" s="164">
        <v>0</v>
      </c>
      <c r="BU74" s="164">
        <v>0</v>
      </c>
      <c r="BV74" s="164">
        <v>0</v>
      </c>
      <c r="BW74" s="166">
        <v>0</v>
      </c>
      <c r="BX74" s="166">
        <v>0</v>
      </c>
      <c r="BY74" s="166">
        <v>0</v>
      </c>
      <c r="BZ74" s="166">
        <v>0</v>
      </c>
      <c r="CA74" s="166">
        <v>0</v>
      </c>
      <c r="CB74" s="166">
        <v>0</v>
      </c>
      <c r="CC74" s="163">
        <v>15.2</v>
      </c>
      <c r="CD74" s="167"/>
      <c r="CE74" s="164"/>
      <c r="CF74" s="164"/>
      <c r="CG74" s="164"/>
      <c r="CH74" s="164"/>
      <c r="CI74" s="164"/>
      <c r="CJ74" s="164"/>
      <c r="CK74" s="166"/>
      <c r="CL74" s="166"/>
      <c r="CM74" s="166"/>
      <c r="CN74" s="166"/>
      <c r="CO74" s="166"/>
      <c r="CP74" s="166"/>
      <c r="CQ74" s="167">
        <v>0</v>
      </c>
      <c r="CR74" s="164"/>
      <c r="CS74" s="164"/>
      <c r="CT74" s="164"/>
      <c r="CU74" s="164"/>
      <c r="CV74" s="164"/>
      <c r="CW74" s="164"/>
      <c r="CX74" s="166">
        <v>0</v>
      </c>
      <c r="CY74" s="166">
        <v>0</v>
      </c>
      <c r="CZ74" s="166">
        <v>0</v>
      </c>
      <c r="DA74" s="166">
        <v>0</v>
      </c>
      <c r="DB74" s="166">
        <v>0</v>
      </c>
      <c r="DC74" s="166">
        <v>0</v>
      </c>
      <c r="DE74" s="168">
        <v>0</v>
      </c>
      <c r="DG74" s="172">
        <v>0</v>
      </c>
      <c r="DI74" s="205">
        <f t="shared" si="6"/>
        <v>0</v>
      </c>
      <c r="DJ74" s="204"/>
      <c r="DK74" s="205">
        <f t="shared" si="7"/>
        <v>0</v>
      </c>
      <c r="DL74" s="205">
        <f t="shared" si="8"/>
        <v>0</v>
      </c>
      <c r="DM74" s="205">
        <f t="shared" si="9"/>
        <v>0</v>
      </c>
      <c r="DN74" s="205">
        <f t="shared" si="10"/>
        <v>0</v>
      </c>
      <c r="DO74" s="205">
        <f t="shared" si="11"/>
        <v>0</v>
      </c>
    </row>
    <row r="75" spans="2:119" hidden="1">
      <c r="B75" s="103" t="s">
        <v>384</v>
      </c>
      <c r="C75" s="162">
        <v>0</v>
      </c>
      <c r="D75" s="162">
        <v>0</v>
      </c>
      <c r="E75" s="162">
        <v>0</v>
      </c>
      <c r="F75" s="163">
        <v>16.2</v>
      </c>
      <c r="G75" s="164">
        <v>0</v>
      </c>
      <c r="H75" s="164">
        <v>0</v>
      </c>
      <c r="I75" s="164">
        <v>0</v>
      </c>
      <c r="J75" s="164">
        <v>0</v>
      </c>
      <c r="K75" s="164">
        <v>0</v>
      </c>
      <c r="L75" s="164">
        <v>0</v>
      </c>
      <c r="M75" s="164">
        <v>0</v>
      </c>
      <c r="N75" s="164">
        <v>0</v>
      </c>
      <c r="O75" s="164">
        <v>0</v>
      </c>
      <c r="P75" s="164">
        <v>0</v>
      </c>
      <c r="Q75" s="104">
        <v>0</v>
      </c>
      <c r="R75" s="164">
        <v>0</v>
      </c>
      <c r="S75" s="164">
        <v>0</v>
      </c>
      <c r="T75" s="164">
        <v>0</v>
      </c>
      <c r="U75" s="164">
        <v>0</v>
      </c>
      <c r="V75" s="164">
        <v>0</v>
      </c>
      <c r="W75" s="104">
        <v>0</v>
      </c>
      <c r="X75" s="104">
        <v>0</v>
      </c>
      <c r="Y75" s="164">
        <v>0</v>
      </c>
      <c r="Z75" s="164">
        <v>0</v>
      </c>
      <c r="AA75" s="164">
        <v>0</v>
      </c>
      <c r="AB75" s="164">
        <v>0</v>
      </c>
      <c r="AC75" s="164">
        <v>0</v>
      </c>
      <c r="AD75" s="164">
        <v>0</v>
      </c>
      <c r="AE75" s="164">
        <v>0</v>
      </c>
      <c r="AF75" s="164">
        <v>0</v>
      </c>
      <c r="AG75" s="164">
        <v>0</v>
      </c>
      <c r="AH75" s="164">
        <v>0</v>
      </c>
      <c r="AI75" s="164">
        <v>0</v>
      </c>
      <c r="AJ75" s="164">
        <v>0</v>
      </c>
      <c r="AK75" s="164">
        <v>0</v>
      </c>
      <c r="AL75" s="164">
        <v>0</v>
      </c>
      <c r="AM75" s="164">
        <v>0</v>
      </c>
      <c r="AN75" s="164">
        <v>0</v>
      </c>
      <c r="AP75" s="165">
        <v>0</v>
      </c>
      <c r="AQ75" s="164">
        <v>0</v>
      </c>
      <c r="AR75" s="164">
        <v>0</v>
      </c>
      <c r="AS75" s="164">
        <v>0</v>
      </c>
      <c r="AT75" s="164">
        <v>0</v>
      </c>
      <c r="AU75" s="164">
        <v>0</v>
      </c>
      <c r="AV75" s="164">
        <v>0</v>
      </c>
      <c r="AW75" s="166">
        <v>0</v>
      </c>
      <c r="AX75" s="166">
        <v>0</v>
      </c>
      <c r="AY75" s="166">
        <v>0</v>
      </c>
      <c r="AZ75" s="166">
        <v>0</v>
      </c>
      <c r="BA75" s="166">
        <v>0</v>
      </c>
      <c r="BB75" s="166">
        <v>0</v>
      </c>
      <c r="BC75" s="165">
        <v>0</v>
      </c>
      <c r="BD75" s="164">
        <v>0</v>
      </c>
      <c r="BE75" s="164">
        <v>0</v>
      </c>
      <c r="BF75" s="164">
        <v>0</v>
      </c>
      <c r="BG75" s="164">
        <v>0</v>
      </c>
      <c r="BH75" s="164">
        <v>0</v>
      </c>
      <c r="BI75" s="164">
        <v>0</v>
      </c>
      <c r="BJ75" s="166">
        <v>0</v>
      </c>
      <c r="BK75" s="166">
        <v>0</v>
      </c>
      <c r="BL75" s="166">
        <v>0</v>
      </c>
      <c r="BM75" s="166">
        <v>0</v>
      </c>
      <c r="BN75" s="166">
        <v>0</v>
      </c>
      <c r="BO75" s="166">
        <v>0</v>
      </c>
      <c r="BP75" s="165">
        <v>0</v>
      </c>
      <c r="BQ75" s="164">
        <v>0</v>
      </c>
      <c r="BR75" s="164">
        <v>0</v>
      </c>
      <c r="BS75" s="164">
        <v>0</v>
      </c>
      <c r="BT75" s="164">
        <v>0</v>
      </c>
      <c r="BU75" s="164">
        <v>0</v>
      </c>
      <c r="BV75" s="164">
        <v>0</v>
      </c>
      <c r="BW75" s="166">
        <v>0</v>
      </c>
      <c r="BX75" s="166">
        <v>0</v>
      </c>
      <c r="BY75" s="166">
        <v>0</v>
      </c>
      <c r="BZ75" s="166">
        <v>0</v>
      </c>
      <c r="CA75" s="166">
        <v>0</v>
      </c>
      <c r="CB75" s="166">
        <v>0</v>
      </c>
      <c r="CC75" s="163">
        <v>15.4</v>
      </c>
      <c r="CD75" s="167"/>
      <c r="CE75" s="164"/>
      <c r="CF75" s="164"/>
      <c r="CG75" s="164"/>
      <c r="CH75" s="164"/>
      <c r="CI75" s="164"/>
      <c r="CJ75" s="164"/>
      <c r="CK75" s="166"/>
      <c r="CL75" s="166"/>
      <c r="CM75" s="166"/>
      <c r="CN75" s="166"/>
      <c r="CO75" s="166"/>
      <c r="CP75" s="166"/>
      <c r="CQ75" s="167">
        <v>0</v>
      </c>
      <c r="CR75" s="164"/>
      <c r="CS75" s="164"/>
      <c r="CT75" s="164"/>
      <c r="CU75" s="164"/>
      <c r="CV75" s="164"/>
      <c r="CW75" s="164"/>
      <c r="CX75" s="166">
        <v>0</v>
      </c>
      <c r="CY75" s="166">
        <v>0</v>
      </c>
      <c r="CZ75" s="166">
        <v>0</v>
      </c>
      <c r="DA75" s="166">
        <v>0</v>
      </c>
      <c r="DB75" s="166">
        <v>0</v>
      </c>
      <c r="DC75" s="166">
        <v>0</v>
      </c>
      <c r="DE75" s="168">
        <v>0</v>
      </c>
      <c r="DG75" s="172">
        <v>0</v>
      </c>
      <c r="DI75" s="205">
        <f t="shared" si="6"/>
        <v>0</v>
      </c>
      <c r="DJ75" s="204"/>
      <c r="DK75" s="205">
        <f t="shared" si="7"/>
        <v>0</v>
      </c>
      <c r="DL75" s="205">
        <f t="shared" si="8"/>
        <v>0</v>
      </c>
      <c r="DM75" s="205">
        <f t="shared" si="9"/>
        <v>0</v>
      </c>
      <c r="DN75" s="205">
        <f t="shared" si="10"/>
        <v>0</v>
      </c>
      <c r="DO75" s="205">
        <f t="shared" si="11"/>
        <v>0</v>
      </c>
    </row>
    <row r="76" spans="2:119" hidden="1">
      <c r="B76" s="103" t="s">
        <v>259</v>
      </c>
      <c r="C76" s="162">
        <v>0</v>
      </c>
      <c r="D76" s="162">
        <v>1</v>
      </c>
      <c r="E76" s="162">
        <v>-1</v>
      </c>
      <c r="F76" s="163">
        <v>15.6</v>
      </c>
      <c r="G76" s="164">
        <v>0</v>
      </c>
      <c r="H76" s="164">
        <v>0</v>
      </c>
      <c r="I76" s="164">
        <v>0</v>
      </c>
      <c r="J76" s="164">
        <v>0</v>
      </c>
      <c r="K76" s="164">
        <v>0</v>
      </c>
      <c r="L76" s="164">
        <v>0</v>
      </c>
      <c r="M76" s="164">
        <v>0</v>
      </c>
      <c r="N76" s="164">
        <v>0</v>
      </c>
      <c r="O76" s="164">
        <v>0</v>
      </c>
      <c r="P76" s="164">
        <v>0</v>
      </c>
      <c r="Q76" s="104">
        <v>0</v>
      </c>
      <c r="R76" s="164">
        <v>0</v>
      </c>
      <c r="S76" s="164">
        <v>0</v>
      </c>
      <c r="T76" s="164">
        <v>0</v>
      </c>
      <c r="U76" s="164">
        <v>0</v>
      </c>
      <c r="V76" s="164">
        <v>0</v>
      </c>
      <c r="W76" s="104">
        <v>0</v>
      </c>
      <c r="X76" s="104">
        <v>0</v>
      </c>
      <c r="Y76" s="164">
        <v>0</v>
      </c>
      <c r="Z76" s="164">
        <v>0</v>
      </c>
      <c r="AA76" s="164">
        <v>0</v>
      </c>
      <c r="AB76" s="164">
        <v>0</v>
      </c>
      <c r="AC76" s="164">
        <v>0</v>
      </c>
      <c r="AD76" s="164">
        <v>0</v>
      </c>
      <c r="AE76" s="164">
        <v>0</v>
      </c>
      <c r="AF76" s="164">
        <v>0</v>
      </c>
      <c r="AG76" s="164">
        <v>0</v>
      </c>
      <c r="AH76" s="164">
        <v>0</v>
      </c>
      <c r="AI76" s="164">
        <v>0</v>
      </c>
      <c r="AJ76" s="164">
        <v>0</v>
      </c>
      <c r="AK76" s="164">
        <v>0</v>
      </c>
      <c r="AL76" s="164">
        <v>0</v>
      </c>
      <c r="AM76" s="164">
        <v>0</v>
      </c>
      <c r="AN76" s="164">
        <v>0</v>
      </c>
      <c r="AP76" s="165">
        <v>0</v>
      </c>
      <c r="AQ76" s="164">
        <v>0</v>
      </c>
      <c r="AR76" s="164">
        <v>0</v>
      </c>
      <c r="AS76" s="164">
        <v>0</v>
      </c>
      <c r="AT76" s="164">
        <v>0</v>
      </c>
      <c r="AU76" s="164">
        <v>0</v>
      </c>
      <c r="AV76" s="164">
        <v>0</v>
      </c>
      <c r="AW76" s="166">
        <v>0</v>
      </c>
      <c r="AX76" s="166">
        <v>0</v>
      </c>
      <c r="AY76" s="166">
        <v>0</v>
      </c>
      <c r="AZ76" s="166">
        <v>0</v>
      </c>
      <c r="BA76" s="166">
        <v>0</v>
      </c>
      <c r="BB76" s="166">
        <v>0</v>
      </c>
      <c r="BC76" s="165">
        <v>0</v>
      </c>
      <c r="BD76" s="164">
        <v>0</v>
      </c>
      <c r="BE76" s="164">
        <v>0</v>
      </c>
      <c r="BF76" s="164">
        <v>0</v>
      </c>
      <c r="BG76" s="164">
        <v>0</v>
      </c>
      <c r="BH76" s="164">
        <v>0</v>
      </c>
      <c r="BI76" s="164">
        <v>0</v>
      </c>
      <c r="BJ76" s="166">
        <v>0</v>
      </c>
      <c r="BK76" s="166">
        <v>0</v>
      </c>
      <c r="BL76" s="166">
        <v>0</v>
      </c>
      <c r="BM76" s="166">
        <v>0</v>
      </c>
      <c r="BN76" s="166">
        <v>0</v>
      </c>
      <c r="BO76" s="166">
        <v>0</v>
      </c>
      <c r="BP76" s="165">
        <v>0</v>
      </c>
      <c r="BQ76" s="164">
        <v>0</v>
      </c>
      <c r="BR76" s="164">
        <v>0</v>
      </c>
      <c r="BS76" s="164">
        <v>0</v>
      </c>
      <c r="BT76" s="164">
        <v>0</v>
      </c>
      <c r="BU76" s="164">
        <v>0</v>
      </c>
      <c r="BV76" s="164">
        <v>0</v>
      </c>
      <c r="BW76" s="166">
        <v>0</v>
      </c>
      <c r="BX76" s="166">
        <v>0</v>
      </c>
      <c r="BY76" s="166">
        <v>0</v>
      </c>
      <c r="BZ76" s="166">
        <v>0</v>
      </c>
      <c r="CA76" s="166">
        <v>0</v>
      </c>
      <c r="CB76" s="166">
        <v>0</v>
      </c>
      <c r="CC76" s="163">
        <v>1</v>
      </c>
      <c r="CD76" s="167"/>
      <c r="CE76" s="164"/>
      <c r="CF76" s="164"/>
      <c r="CG76" s="164"/>
      <c r="CH76" s="164"/>
      <c r="CI76" s="164"/>
      <c r="CJ76" s="164"/>
      <c r="CK76" s="166"/>
      <c r="CL76" s="166"/>
      <c r="CM76" s="166"/>
      <c r="CN76" s="166"/>
      <c r="CO76" s="166"/>
      <c r="CP76" s="166"/>
      <c r="CQ76" s="167">
        <v>0</v>
      </c>
      <c r="CR76" s="164"/>
      <c r="CS76" s="164"/>
      <c r="CT76" s="164"/>
      <c r="CU76" s="164"/>
      <c r="CV76" s="164"/>
      <c r="CW76" s="164"/>
      <c r="CX76" s="166">
        <v>0</v>
      </c>
      <c r="CY76" s="166">
        <v>0</v>
      </c>
      <c r="CZ76" s="166">
        <v>0</v>
      </c>
      <c r="DA76" s="166">
        <v>0</v>
      </c>
      <c r="DB76" s="166">
        <v>0</v>
      </c>
      <c r="DC76" s="166">
        <v>0</v>
      </c>
      <c r="DE76" s="168">
        <v>0</v>
      </c>
      <c r="DG76" s="172">
        <v>0</v>
      </c>
      <c r="DI76" s="205">
        <f t="shared" si="6"/>
        <v>0</v>
      </c>
      <c r="DJ76" s="204"/>
      <c r="DK76" s="205">
        <f t="shared" si="7"/>
        <v>0</v>
      </c>
      <c r="DL76" s="205">
        <f t="shared" si="8"/>
        <v>0</v>
      </c>
      <c r="DM76" s="205">
        <f t="shared" si="9"/>
        <v>0</v>
      </c>
      <c r="DN76" s="205">
        <f t="shared" si="10"/>
        <v>0</v>
      </c>
      <c r="DO76" s="205">
        <f t="shared" si="11"/>
        <v>0</v>
      </c>
    </row>
    <row r="77" spans="2:119" hidden="1">
      <c r="B77" s="103" t="s">
        <v>491</v>
      </c>
      <c r="C77" s="162">
        <v>0</v>
      </c>
      <c r="D77" s="162">
        <v>1</v>
      </c>
      <c r="E77" s="162">
        <v>-1</v>
      </c>
      <c r="F77" s="163">
        <v>15.3</v>
      </c>
      <c r="G77" s="164">
        <v>0</v>
      </c>
      <c r="H77" s="164">
        <v>0</v>
      </c>
      <c r="I77" s="164">
        <v>0</v>
      </c>
      <c r="J77" s="164">
        <v>0</v>
      </c>
      <c r="K77" s="164">
        <v>0</v>
      </c>
      <c r="L77" s="164">
        <v>0</v>
      </c>
      <c r="M77" s="164">
        <v>0</v>
      </c>
      <c r="N77" s="164">
        <v>0</v>
      </c>
      <c r="O77" s="164">
        <v>0</v>
      </c>
      <c r="P77" s="164">
        <v>0</v>
      </c>
      <c r="Q77" s="104">
        <v>0</v>
      </c>
      <c r="R77" s="164">
        <v>0</v>
      </c>
      <c r="S77" s="164">
        <v>0</v>
      </c>
      <c r="T77" s="164">
        <v>0</v>
      </c>
      <c r="U77" s="164">
        <v>0</v>
      </c>
      <c r="V77" s="164">
        <v>0</v>
      </c>
      <c r="W77" s="104">
        <v>0</v>
      </c>
      <c r="X77" s="104">
        <v>0</v>
      </c>
      <c r="Y77" s="164">
        <v>0</v>
      </c>
      <c r="Z77" s="164">
        <v>0</v>
      </c>
      <c r="AA77" s="164">
        <v>0</v>
      </c>
      <c r="AB77" s="164">
        <v>0</v>
      </c>
      <c r="AC77" s="164">
        <v>0</v>
      </c>
      <c r="AD77" s="164">
        <v>0</v>
      </c>
      <c r="AE77" s="164">
        <v>0</v>
      </c>
      <c r="AF77" s="164">
        <v>0</v>
      </c>
      <c r="AG77" s="164">
        <v>0</v>
      </c>
      <c r="AH77" s="164">
        <v>0</v>
      </c>
      <c r="AI77" s="164">
        <v>0</v>
      </c>
      <c r="AJ77" s="164">
        <v>0</v>
      </c>
      <c r="AK77" s="164">
        <v>0</v>
      </c>
      <c r="AL77" s="164">
        <v>0</v>
      </c>
      <c r="AM77" s="164">
        <v>0</v>
      </c>
      <c r="AN77" s="164">
        <v>0</v>
      </c>
      <c r="AP77" s="165">
        <v>0</v>
      </c>
      <c r="AQ77" s="164">
        <v>0</v>
      </c>
      <c r="AR77" s="164">
        <v>0</v>
      </c>
      <c r="AS77" s="164">
        <v>0</v>
      </c>
      <c r="AT77" s="164">
        <v>0</v>
      </c>
      <c r="AU77" s="164">
        <v>0</v>
      </c>
      <c r="AV77" s="164">
        <v>0</v>
      </c>
      <c r="AW77" s="166">
        <v>0</v>
      </c>
      <c r="AX77" s="166">
        <v>0</v>
      </c>
      <c r="AY77" s="166">
        <v>0</v>
      </c>
      <c r="AZ77" s="166">
        <v>0</v>
      </c>
      <c r="BA77" s="166">
        <v>0</v>
      </c>
      <c r="BB77" s="166">
        <v>0</v>
      </c>
      <c r="BC77" s="165">
        <v>0</v>
      </c>
      <c r="BD77" s="164">
        <v>0</v>
      </c>
      <c r="BE77" s="164">
        <v>0</v>
      </c>
      <c r="BF77" s="164">
        <v>0</v>
      </c>
      <c r="BG77" s="164">
        <v>0</v>
      </c>
      <c r="BH77" s="164">
        <v>0</v>
      </c>
      <c r="BI77" s="164">
        <v>0</v>
      </c>
      <c r="BJ77" s="166">
        <v>0</v>
      </c>
      <c r="BK77" s="166">
        <v>0</v>
      </c>
      <c r="BL77" s="166">
        <v>0</v>
      </c>
      <c r="BM77" s="166">
        <v>0</v>
      </c>
      <c r="BN77" s="166">
        <v>0</v>
      </c>
      <c r="BO77" s="166">
        <v>0</v>
      </c>
      <c r="BP77" s="165">
        <v>0</v>
      </c>
      <c r="BQ77" s="164">
        <v>0</v>
      </c>
      <c r="BR77" s="164">
        <v>0</v>
      </c>
      <c r="BS77" s="164">
        <v>0</v>
      </c>
      <c r="BT77" s="164">
        <v>0</v>
      </c>
      <c r="BU77" s="164">
        <v>0</v>
      </c>
      <c r="BV77" s="164">
        <v>0</v>
      </c>
      <c r="BW77" s="166">
        <v>0</v>
      </c>
      <c r="BX77" s="166">
        <v>0</v>
      </c>
      <c r="BY77" s="166">
        <v>0</v>
      </c>
      <c r="BZ77" s="166">
        <v>0</v>
      </c>
      <c r="CA77" s="166">
        <v>0</v>
      </c>
      <c r="CB77" s="166">
        <v>0</v>
      </c>
      <c r="CC77" s="163">
        <v>1</v>
      </c>
      <c r="CD77" s="167"/>
      <c r="CE77" s="164"/>
      <c r="CF77" s="164"/>
      <c r="CG77" s="164"/>
      <c r="CH77" s="164"/>
      <c r="CI77" s="164"/>
      <c r="CJ77" s="164"/>
      <c r="CK77" s="166"/>
      <c r="CL77" s="166"/>
      <c r="CM77" s="166"/>
      <c r="CN77" s="166"/>
      <c r="CO77" s="166"/>
      <c r="CP77" s="166"/>
      <c r="CQ77" s="167">
        <v>0</v>
      </c>
      <c r="CR77" s="164"/>
      <c r="CS77" s="164"/>
      <c r="CT77" s="164"/>
      <c r="CU77" s="164"/>
      <c r="CV77" s="164"/>
      <c r="CW77" s="164"/>
      <c r="CX77" s="166">
        <v>0</v>
      </c>
      <c r="CY77" s="166">
        <v>0</v>
      </c>
      <c r="CZ77" s="166">
        <v>0</v>
      </c>
      <c r="DA77" s="166">
        <v>0</v>
      </c>
      <c r="DB77" s="166">
        <v>0</v>
      </c>
      <c r="DC77" s="166">
        <v>0</v>
      </c>
      <c r="DE77" s="168">
        <v>0</v>
      </c>
      <c r="DG77" s="172">
        <v>0</v>
      </c>
      <c r="DI77" s="205">
        <f t="shared" si="6"/>
        <v>0</v>
      </c>
      <c r="DJ77" s="204"/>
      <c r="DK77" s="205">
        <f t="shared" si="7"/>
        <v>0</v>
      </c>
      <c r="DL77" s="205">
        <f t="shared" si="8"/>
        <v>0</v>
      </c>
      <c r="DM77" s="205">
        <f t="shared" si="9"/>
        <v>0</v>
      </c>
      <c r="DN77" s="205">
        <f t="shared" si="10"/>
        <v>0</v>
      </c>
      <c r="DO77" s="205">
        <f t="shared" si="11"/>
        <v>0</v>
      </c>
    </row>
    <row r="78" spans="2:119" hidden="1">
      <c r="B78" s="103" t="s">
        <v>385</v>
      </c>
      <c r="C78" s="162">
        <v>0</v>
      </c>
      <c r="D78" s="162">
        <v>0</v>
      </c>
      <c r="E78" s="162">
        <v>0</v>
      </c>
      <c r="F78" s="163">
        <v>11.6</v>
      </c>
      <c r="G78" s="164">
        <v>0</v>
      </c>
      <c r="H78" s="164">
        <v>0</v>
      </c>
      <c r="I78" s="164">
        <v>0</v>
      </c>
      <c r="J78" s="164">
        <v>0</v>
      </c>
      <c r="K78" s="164">
        <v>0</v>
      </c>
      <c r="L78" s="164">
        <v>0</v>
      </c>
      <c r="M78" s="164">
        <v>0</v>
      </c>
      <c r="N78" s="164">
        <v>0</v>
      </c>
      <c r="O78" s="164">
        <v>0</v>
      </c>
      <c r="P78" s="164">
        <v>0</v>
      </c>
      <c r="Q78" s="104">
        <v>0</v>
      </c>
      <c r="R78" s="164">
        <v>0</v>
      </c>
      <c r="S78" s="164">
        <v>0</v>
      </c>
      <c r="T78" s="164">
        <v>0</v>
      </c>
      <c r="U78" s="164">
        <v>0</v>
      </c>
      <c r="V78" s="164">
        <v>0</v>
      </c>
      <c r="W78" s="104">
        <v>0</v>
      </c>
      <c r="X78" s="104">
        <v>0</v>
      </c>
      <c r="Y78" s="164">
        <v>0</v>
      </c>
      <c r="Z78" s="164">
        <v>0</v>
      </c>
      <c r="AA78" s="164">
        <v>0</v>
      </c>
      <c r="AB78" s="164">
        <v>0</v>
      </c>
      <c r="AC78" s="164">
        <v>0</v>
      </c>
      <c r="AD78" s="164">
        <v>0</v>
      </c>
      <c r="AE78" s="164">
        <v>0</v>
      </c>
      <c r="AF78" s="164">
        <v>0</v>
      </c>
      <c r="AG78" s="164">
        <v>0</v>
      </c>
      <c r="AH78" s="164">
        <v>0</v>
      </c>
      <c r="AI78" s="164">
        <v>0</v>
      </c>
      <c r="AJ78" s="164">
        <v>0</v>
      </c>
      <c r="AK78" s="164">
        <v>0</v>
      </c>
      <c r="AL78" s="164">
        <v>0</v>
      </c>
      <c r="AM78" s="164">
        <v>0</v>
      </c>
      <c r="AN78" s="164">
        <v>0</v>
      </c>
      <c r="AP78" s="165">
        <v>0</v>
      </c>
      <c r="AQ78" s="164">
        <v>0</v>
      </c>
      <c r="AR78" s="164">
        <v>0</v>
      </c>
      <c r="AS78" s="164">
        <v>0</v>
      </c>
      <c r="AT78" s="164">
        <v>0</v>
      </c>
      <c r="AU78" s="164">
        <v>0</v>
      </c>
      <c r="AV78" s="164">
        <v>0</v>
      </c>
      <c r="AW78" s="166">
        <v>0</v>
      </c>
      <c r="AX78" s="166">
        <v>0</v>
      </c>
      <c r="AY78" s="166">
        <v>0</v>
      </c>
      <c r="AZ78" s="166">
        <v>0</v>
      </c>
      <c r="BA78" s="166">
        <v>0</v>
      </c>
      <c r="BB78" s="166">
        <v>0</v>
      </c>
      <c r="BC78" s="165">
        <v>0</v>
      </c>
      <c r="BD78" s="164">
        <v>0</v>
      </c>
      <c r="BE78" s="164">
        <v>0</v>
      </c>
      <c r="BF78" s="164">
        <v>0</v>
      </c>
      <c r="BG78" s="164">
        <v>0</v>
      </c>
      <c r="BH78" s="164">
        <v>0</v>
      </c>
      <c r="BI78" s="164">
        <v>0</v>
      </c>
      <c r="BJ78" s="166">
        <v>0</v>
      </c>
      <c r="BK78" s="166">
        <v>0</v>
      </c>
      <c r="BL78" s="166">
        <v>0</v>
      </c>
      <c r="BM78" s="166">
        <v>0</v>
      </c>
      <c r="BN78" s="166">
        <v>0</v>
      </c>
      <c r="BO78" s="166">
        <v>0</v>
      </c>
      <c r="BP78" s="165">
        <v>0</v>
      </c>
      <c r="BQ78" s="164">
        <v>0</v>
      </c>
      <c r="BR78" s="164">
        <v>0</v>
      </c>
      <c r="BS78" s="164">
        <v>0</v>
      </c>
      <c r="BT78" s="164">
        <v>0</v>
      </c>
      <c r="BU78" s="164">
        <v>0</v>
      </c>
      <c r="BV78" s="164">
        <v>0</v>
      </c>
      <c r="BW78" s="166">
        <v>0</v>
      </c>
      <c r="BX78" s="166">
        <v>0</v>
      </c>
      <c r="BY78" s="166">
        <v>0</v>
      </c>
      <c r="BZ78" s="166">
        <v>0</v>
      </c>
      <c r="CA78" s="166">
        <v>0</v>
      </c>
      <c r="CB78" s="166">
        <v>0</v>
      </c>
      <c r="CC78" s="163">
        <v>12</v>
      </c>
      <c r="CD78" s="167"/>
      <c r="CE78" s="164"/>
      <c r="CF78" s="164"/>
      <c r="CG78" s="164"/>
      <c r="CH78" s="164"/>
      <c r="CI78" s="164"/>
      <c r="CJ78" s="164"/>
      <c r="CK78" s="166"/>
      <c r="CL78" s="166"/>
      <c r="CM78" s="166"/>
      <c r="CN78" s="166"/>
      <c r="CO78" s="166"/>
      <c r="CP78" s="166"/>
      <c r="CQ78" s="167">
        <v>0</v>
      </c>
      <c r="CR78" s="164"/>
      <c r="CS78" s="164"/>
      <c r="CT78" s="164"/>
      <c r="CU78" s="164"/>
      <c r="CV78" s="164"/>
      <c r="CW78" s="164"/>
      <c r="CX78" s="166">
        <v>0</v>
      </c>
      <c r="CY78" s="166">
        <v>0</v>
      </c>
      <c r="CZ78" s="166">
        <v>0</v>
      </c>
      <c r="DA78" s="166">
        <v>0</v>
      </c>
      <c r="DB78" s="166">
        <v>0</v>
      </c>
      <c r="DC78" s="166">
        <v>0</v>
      </c>
      <c r="DE78" s="168">
        <v>0</v>
      </c>
      <c r="DG78" s="172">
        <v>0</v>
      </c>
      <c r="DI78" s="205">
        <f t="shared" si="6"/>
        <v>0</v>
      </c>
      <c r="DJ78" s="204"/>
      <c r="DK78" s="205">
        <f t="shared" si="7"/>
        <v>0</v>
      </c>
      <c r="DL78" s="205">
        <f t="shared" si="8"/>
        <v>0</v>
      </c>
      <c r="DM78" s="205">
        <f t="shared" si="9"/>
        <v>0</v>
      </c>
      <c r="DN78" s="205">
        <f t="shared" si="10"/>
        <v>0</v>
      </c>
      <c r="DO78" s="205">
        <f t="shared" si="11"/>
        <v>0</v>
      </c>
    </row>
    <row r="79" spans="2:119" hidden="1">
      <c r="B79" s="103" t="s">
        <v>492</v>
      </c>
      <c r="C79" s="162">
        <v>0</v>
      </c>
      <c r="D79" s="162">
        <v>1</v>
      </c>
      <c r="E79" s="162">
        <v>-1</v>
      </c>
      <c r="F79" s="163">
        <v>1</v>
      </c>
      <c r="G79" s="164">
        <v>0</v>
      </c>
      <c r="H79" s="164">
        <v>0</v>
      </c>
      <c r="I79" s="164">
        <v>0</v>
      </c>
      <c r="J79" s="164">
        <v>0</v>
      </c>
      <c r="K79" s="164">
        <v>0</v>
      </c>
      <c r="L79" s="164">
        <v>0</v>
      </c>
      <c r="M79" s="164">
        <v>0</v>
      </c>
      <c r="N79" s="164">
        <v>0</v>
      </c>
      <c r="O79" s="164">
        <v>0</v>
      </c>
      <c r="P79" s="164">
        <v>0</v>
      </c>
      <c r="Q79" s="104">
        <v>0</v>
      </c>
      <c r="R79" s="164">
        <v>0</v>
      </c>
      <c r="S79" s="164">
        <v>0</v>
      </c>
      <c r="T79" s="164">
        <v>0</v>
      </c>
      <c r="U79" s="164">
        <v>0</v>
      </c>
      <c r="V79" s="164">
        <v>0</v>
      </c>
      <c r="W79" s="104">
        <v>0</v>
      </c>
      <c r="X79" s="104">
        <v>0</v>
      </c>
      <c r="Y79" s="164">
        <v>0</v>
      </c>
      <c r="Z79" s="164">
        <v>0</v>
      </c>
      <c r="AA79" s="164">
        <v>0</v>
      </c>
      <c r="AB79" s="164">
        <v>0</v>
      </c>
      <c r="AC79" s="164">
        <v>0</v>
      </c>
      <c r="AD79" s="164">
        <v>0</v>
      </c>
      <c r="AE79" s="164">
        <v>0</v>
      </c>
      <c r="AF79" s="164">
        <v>0</v>
      </c>
      <c r="AG79" s="164">
        <v>0</v>
      </c>
      <c r="AH79" s="164">
        <v>0</v>
      </c>
      <c r="AI79" s="164">
        <v>0</v>
      </c>
      <c r="AJ79" s="164">
        <v>0</v>
      </c>
      <c r="AK79" s="164">
        <v>0</v>
      </c>
      <c r="AL79" s="164">
        <v>0</v>
      </c>
      <c r="AM79" s="164">
        <v>0</v>
      </c>
      <c r="AN79" s="164">
        <v>0</v>
      </c>
      <c r="AP79" s="165">
        <v>0</v>
      </c>
      <c r="AQ79" s="164">
        <v>0</v>
      </c>
      <c r="AR79" s="164">
        <v>0</v>
      </c>
      <c r="AS79" s="164">
        <v>0</v>
      </c>
      <c r="AT79" s="164">
        <v>0</v>
      </c>
      <c r="AU79" s="164">
        <v>0</v>
      </c>
      <c r="AV79" s="164">
        <v>0</v>
      </c>
      <c r="AW79" s="166">
        <v>0</v>
      </c>
      <c r="AX79" s="166">
        <v>0</v>
      </c>
      <c r="AY79" s="166">
        <v>0</v>
      </c>
      <c r="AZ79" s="166">
        <v>0</v>
      </c>
      <c r="BA79" s="166">
        <v>0</v>
      </c>
      <c r="BB79" s="166">
        <v>0</v>
      </c>
      <c r="BC79" s="165">
        <v>0</v>
      </c>
      <c r="BD79" s="164">
        <v>0</v>
      </c>
      <c r="BE79" s="164">
        <v>0</v>
      </c>
      <c r="BF79" s="164">
        <v>0</v>
      </c>
      <c r="BG79" s="164">
        <v>0</v>
      </c>
      <c r="BH79" s="164">
        <v>0</v>
      </c>
      <c r="BI79" s="164">
        <v>0</v>
      </c>
      <c r="BJ79" s="166">
        <v>0</v>
      </c>
      <c r="BK79" s="166">
        <v>0</v>
      </c>
      <c r="BL79" s="166">
        <v>0</v>
      </c>
      <c r="BM79" s="166">
        <v>0</v>
      </c>
      <c r="BN79" s="166">
        <v>0</v>
      </c>
      <c r="BO79" s="166">
        <v>0</v>
      </c>
      <c r="BP79" s="165">
        <v>0</v>
      </c>
      <c r="BQ79" s="164">
        <v>0</v>
      </c>
      <c r="BR79" s="164">
        <v>0</v>
      </c>
      <c r="BS79" s="164">
        <v>0</v>
      </c>
      <c r="BT79" s="164">
        <v>0</v>
      </c>
      <c r="BU79" s="164">
        <v>0</v>
      </c>
      <c r="BV79" s="164">
        <v>0</v>
      </c>
      <c r="BW79" s="166">
        <v>0</v>
      </c>
      <c r="BX79" s="166">
        <v>0</v>
      </c>
      <c r="BY79" s="166">
        <v>0</v>
      </c>
      <c r="BZ79" s="166">
        <v>0</v>
      </c>
      <c r="CA79" s="166">
        <v>0</v>
      </c>
      <c r="CB79" s="166">
        <v>0</v>
      </c>
      <c r="CC79" s="163">
        <v>1</v>
      </c>
      <c r="CD79" s="167"/>
      <c r="CE79" s="164"/>
      <c r="CF79" s="164"/>
      <c r="CG79" s="164"/>
      <c r="CH79" s="164"/>
      <c r="CI79" s="164"/>
      <c r="CJ79" s="164"/>
      <c r="CK79" s="166"/>
      <c r="CL79" s="166"/>
      <c r="CM79" s="166"/>
      <c r="CN79" s="166"/>
      <c r="CO79" s="166"/>
      <c r="CP79" s="166"/>
      <c r="CQ79" s="167">
        <v>0</v>
      </c>
      <c r="CR79" s="164"/>
      <c r="CS79" s="164"/>
      <c r="CT79" s="164"/>
      <c r="CU79" s="164"/>
      <c r="CV79" s="164"/>
      <c r="CW79" s="164"/>
      <c r="CX79" s="166">
        <v>0</v>
      </c>
      <c r="CY79" s="166">
        <v>0</v>
      </c>
      <c r="CZ79" s="166">
        <v>0</v>
      </c>
      <c r="DA79" s="166">
        <v>0</v>
      </c>
      <c r="DB79" s="166">
        <v>0</v>
      </c>
      <c r="DC79" s="166">
        <v>0</v>
      </c>
      <c r="DE79" s="168">
        <v>0</v>
      </c>
      <c r="DG79" s="172">
        <v>0</v>
      </c>
      <c r="DI79" s="205">
        <f t="shared" si="6"/>
        <v>0</v>
      </c>
      <c r="DJ79" s="204"/>
      <c r="DK79" s="205">
        <f t="shared" si="7"/>
        <v>0</v>
      </c>
      <c r="DL79" s="205">
        <f t="shared" si="8"/>
        <v>0</v>
      </c>
      <c r="DM79" s="205">
        <f t="shared" si="9"/>
        <v>0</v>
      </c>
      <c r="DN79" s="205">
        <f t="shared" si="10"/>
        <v>0</v>
      </c>
      <c r="DO79" s="205">
        <f t="shared" si="11"/>
        <v>0</v>
      </c>
    </row>
    <row r="80" spans="2:119" hidden="1">
      <c r="B80" s="103" t="s">
        <v>260</v>
      </c>
      <c r="C80" s="162">
        <v>0</v>
      </c>
      <c r="D80" s="162">
        <v>1</v>
      </c>
      <c r="E80" s="162">
        <v>-1</v>
      </c>
      <c r="F80" s="163">
        <v>2.2000000000000002</v>
      </c>
      <c r="G80" s="164">
        <v>0</v>
      </c>
      <c r="H80" s="164">
        <v>0</v>
      </c>
      <c r="I80" s="164">
        <v>0</v>
      </c>
      <c r="J80" s="164">
        <v>0</v>
      </c>
      <c r="K80" s="164">
        <v>0</v>
      </c>
      <c r="L80" s="164">
        <v>0</v>
      </c>
      <c r="M80" s="164">
        <v>0</v>
      </c>
      <c r="N80" s="164">
        <v>0</v>
      </c>
      <c r="O80" s="164">
        <v>0</v>
      </c>
      <c r="P80" s="164">
        <v>0</v>
      </c>
      <c r="Q80" s="104">
        <v>0</v>
      </c>
      <c r="R80" s="164">
        <v>0</v>
      </c>
      <c r="S80" s="164">
        <v>0</v>
      </c>
      <c r="T80" s="164">
        <v>0</v>
      </c>
      <c r="U80" s="164">
        <v>0</v>
      </c>
      <c r="V80" s="164">
        <v>0</v>
      </c>
      <c r="W80" s="104">
        <v>0</v>
      </c>
      <c r="X80" s="104">
        <v>0</v>
      </c>
      <c r="Y80" s="164">
        <v>0</v>
      </c>
      <c r="Z80" s="164">
        <v>0</v>
      </c>
      <c r="AA80" s="164">
        <v>0</v>
      </c>
      <c r="AB80" s="164">
        <v>0</v>
      </c>
      <c r="AC80" s="164">
        <v>0</v>
      </c>
      <c r="AD80" s="164">
        <v>0</v>
      </c>
      <c r="AE80" s="164">
        <v>0</v>
      </c>
      <c r="AF80" s="164">
        <v>0</v>
      </c>
      <c r="AG80" s="164">
        <v>0</v>
      </c>
      <c r="AH80" s="164">
        <v>0</v>
      </c>
      <c r="AI80" s="164">
        <v>0</v>
      </c>
      <c r="AJ80" s="164">
        <v>0</v>
      </c>
      <c r="AK80" s="164">
        <v>0</v>
      </c>
      <c r="AL80" s="164">
        <v>0</v>
      </c>
      <c r="AM80" s="164">
        <v>0</v>
      </c>
      <c r="AN80" s="164">
        <v>0</v>
      </c>
      <c r="AP80" s="165">
        <v>0</v>
      </c>
      <c r="AQ80" s="164">
        <v>0</v>
      </c>
      <c r="AR80" s="164">
        <v>0</v>
      </c>
      <c r="AS80" s="164">
        <v>0</v>
      </c>
      <c r="AT80" s="164">
        <v>0</v>
      </c>
      <c r="AU80" s="164">
        <v>0</v>
      </c>
      <c r="AV80" s="164">
        <v>0</v>
      </c>
      <c r="AW80" s="166">
        <v>0</v>
      </c>
      <c r="AX80" s="166">
        <v>0</v>
      </c>
      <c r="AY80" s="166">
        <v>0</v>
      </c>
      <c r="AZ80" s="166">
        <v>0</v>
      </c>
      <c r="BA80" s="166">
        <v>0</v>
      </c>
      <c r="BB80" s="166">
        <v>0</v>
      </c>
      <c r="BC80" s="165">
        <v>0</v>
      </c>
      <c r="BD80" s="164">
        <v>0</v>
      </c>
      <c r="BE80" s="164">
        <v>0</v>
      </c>
      <c r="BF80" s="164">
        <v>0</v>
      </c>
      <c r="BG80" s="164">
        <v>0</v>
      </c>
      <c r="BH80" s="164">
        <v>0</v>
      </c>
      <c r="BI80" s="164">
        <v>0</v>
      </c>
      <c r="BJ80" s="166">
        <v>0</v>
      </c>
      <c r="BK80" s="166">
        <v>0</v>
      </c>
      <c r="BL80" s="166">
        <v>0</v>
      </c>
      <c r="BM80" s="166">
        <v>0</v>
      </c>
      <c r="BN80" s="166">
        <v>0</v>
      </c>
      <c r="BO80" s="166">
        <v>0</v>
      </c>
      <c r="BP80" s="165">
        <v>0</v>
      </c>
      <c r="BQ80" s="164">
        <v>0</v>
      </c>
      <c r="BR80" s="164">
        <v>0</v>
      </c>
      <c r="BS80" s="164">
        <v>0</v>
      </c>
      <c r="BT80" s="164">
        <v>0</v>
      </c>
      <c r="BU80" s="164">
        <v>0</v>
      </c>
      <c r="BV80" s="164">
        <v>0</v>
      </c>
      <c r="BW80" s="166">
        <v>0</v>
      </c>
      <c r="BX80" s="166">
        <v>0</v>
      </c>
      <c r="BY80" s="166">
        <v>0</v>
      </c>
      <c r="BZ80" s="166">
        <v>0</v>
      </c>
      <c r="CA80" s="166">
        <v>0</v>
      </c>
      <c r="CB80" s="166">
        <v>0</v>
      </c>
      <c r="CC80" s="163">
        <v>1</v>
      </c>
      <c r="CD80" s="167"/>
      <c r="CE80" s="164"/>
      <c r="CF80" s="164"/>
      <c r="CG80" s="164"/>
      <c r="CH80" s="164"/>
      <c r="CI80" s="164"/>
      <c r="CJ80" s="164"/>
      <c r="CK80" s="166"/>
      <c r="CL80" s="166"/>
      <c r="CM80" s="166"/>
      <c r="CN80" s="166"/>
      <c r="CO80" s="166"/>
      <c r="CP80" s="166"/>
      <c r="CQ80" s="167">
        <v>0</v>
      </c>
      <c r="CR80" s="164"/>
      <c r="CS80" s="164"/>
      <c r="CT80" s="164"/>
      <c r="CU80" s="164"/>
      <c r="CV80" s="164"/>
      <c r="CW80" s="164"/>
      <c r="CX80" s="166">
        <v>0</v>
      </c>
      <c r="CY80" s="166">
        <v>0</v>
      </c>
      <c r="CZ80" s="166">
        <v>0</v>
      </c>
      <c r="DA80" s="166">
        <v>0</v>
      </c>
      <c r="DB80" s="166">
        <v>0</v>
      </c>
      <c r="DC80" s="166">
        <v>0</v>
      </c>
      <c r="DE80" s="168">
        <v>0</v>
      </c>
      <c r="DG80" s="172">
        <v>0</v>
      </c>
      <c r="DI80" s="205">
        <f t="shared" si="6"/>
        <v>0</v>
      </c>
      <c r="DJ80" s="204"/>
      <c r="DK80" s="205">
        <f t="shared" si="7"/>
        <v>0</v>
      </c>
      <c r="DL80" s="205">
        <f t="shared" si="8"/>
        <v>0</v>
      </c>
      <c r="DM80" s="205">
        <f t="shared" si="9"/>
        <v>0</v>
      </c>
      <c r="DN80" s="205">
        <f t="shared" si="10"/>
        <v>0</v>
      </c>
      <c r="DO80" s="205">
        <f t="shared" si="11"/>
        <v>0</v>
      </c>
    </row>
    <row r="81" spans="2:119" hidden="1">
      <c r="B81" s="103" t="s">
        <v>386</v>
      </c>
      <c r="C81" s="162">
        <v>0</v>
      </c>
      <c r="D81" s="162">
        <v>0</v>
      </c>
      <c r="E81" s="162">
        <v>0</v>
      </c>
      <c r="F81" s="163">
        <v>15.6</v>
      </c>
      <c r="G81" s="164">
        <v>0</v>
      </c>
      <c r="H81" s="164">
        <v>0</v>
      </c>
      <c r="I81" s="164">
        <v>0</v>
      </c>
      <c r="J81" s="164">
        <v>0</v>
      </c>
      <c r="K81" s="164">
        <v>0</v>
      </c>
      <c r="L81" s="164">
        <v>0</v>
      </c>
      <c r="M81" s="164">
        <v>0</v>
      </c>
      <c r="N81" s="164">
        <v>0</v>
      </c>
      <c r="O81" s="164">
        <v>0</v>
      </c>
      <c r="P81" s="164">
        <v>0</v>
      </c>
      <c r="Q81" s="104">
        <v>0</v>
      </c>
      <c r="R81" s="164">
        <v>0</v>
      </c>
      <c r="S81" s="164">
        <v>0</v>
      </c>
      <c r="T81" s="164">
        <v>0</v>
      </c>
      <c r="U81" s="164">
        <v>0</v>
      </c>
      <c r="V81" s="164">
        <v>0</v>
      </c>
      <c r="W81" s="104">
        <v>0</v>
      </c>
      <c r="X81" s="104">
        <v>0</v>
      </c>
      <c r="Y81" s="164">
        <v>0</v>
      </c>
      <c r="Z81" s="164">
        <v>0</v>
      </c>
      <c r="AA81" s="164">
        <v>0</v>
      </c>
      <c r="AB81" s="164">
        <v>0</v>
      </c>
      <c r="AC81" s="164">
        <v>0</v>
      </c>
      <c r="AD81" s="164">
        <v>0</v>
      </c>
      <c r="AE81" s="164">
        <v>0</v>
      </c>
      <c r="AF81" s="164">
        <v>0</v>
      </c>
      <c r="AG81" s="164">
        <v>0</v>
      </c>
      <c r="AH81" s="164">
        <v>0</v>
      </c>
      <c r="AI81" s="164">
        <v>0</v>
      </c>
      <c r="AJ81" s="164">
        <v>0</v>
      </c>
      <c r="AK81" s="164">
        <v>0</v>
      </c>
      <c r="AL81" s="164">
        <v>0</v>
      </c>
      <c r="AM81" s="164">
        <v>0</v>
      </c>
      <c r="AN81" s="164">
        <v>0</v>
      </c>
      <c r="AP81" s="165">
        <v>0</v>
      </c>
      <c r="AQ81" s="164">
        <v>0</v>
      </c>
      <c r="AR81" s="164">
        <v>0</v>
      </c>
      <c r="AS81" s="164">
        <v>0</v>
      </c>
      <c r="AT81" s="164">
        <v>0</v>
      </c>
      <c r="AU81" s="164">
        <v>0</v>
      </c>
      <c r="AV81" s="164">
        <v>0</v>
      </c>
      <c r="AW81" s="166">
        <v>0</v>
      </c>
      <c r="AX81" s="166">
        <v>0</v>
      </c>
      <c r="AY81" s="166">
        <v>0</v>
      </c>
      <c r="AZ81" s="166">
        <v>0</v>
      </c>
      <c r="BA81" s="166">
        <v>0</v>
      </c>
      <c r="BB81" s="166">
        <v>0</v>
      </c>
      <c r="BC81" s="165">
        <v>0</v>
      </c>
      <c r="BD81" s="164">
        <v>0</v>
      </c>
      <c r="BE81" s="164">
        <v>0</v>
      </c>
      <c r="BF81" s="164">
        <v>0</v>
      </c>
      <c r="BG81" s="164">
        <v>0</v>
      </c>
      <c r="BH81" s="164">
        <v>0</v>
      </c>
      <c r="BI81" s="164">
        <v>0</v>
      </c>
      <c r="BJ81" s="166">
        <v>0</v>
      </c>
      <c r="BK81" s="166">
        <v>0</v>
      </c>
      <c r="BL81" s="166">
        <v>0</v>
      </c>
      <c r="BM81" s="166">
        <v>0</v>
      </c>
      <c r="BN81" s="166">
        <v>0</v>
      </c>
      <c r="BO81" s="166">
        <v>0</v>
      </c>
      <c r="BP81" s="165">
        <v>0</v>
      </c>
      <c r="BQ81" s="164">
        <v>0</v>
      </c>
      <c r="BR81" s="164">
        <v>0</v>
      </c>
      <c r="BS81" s="164">
        <v>0</v>
      </c>
      <c r="BT81" s="164">
        <v>0</v>
      </c>
      <c r="BU81" s="164">
        <v>0</v>
      </c>
      <c r="BV81" s="164">
        <v>0</v>
      </c>
      <c r="BW81" s="166">
        <v>0</v>
      </c>
      <c r="BX81" s="166">
        <v>0</v>
      </c>
      <c r="BY81" s="166">
        <v>0</v>
      </c>
      <c r="BZ81" s="166">
        <v>0</v>
      </c>
      <c r="CA81" s="166">
        <v>0</v>
      </c>
      <c r="CB81" s="166">
        <v>0</v>
      </c>
      <c r="CC81" s="163">
        <v>14.5</v>
      </c>
      <c r="CD81" s="167"/>
      <c r="CE81" s="164"/>
      <c r="CF81" s="164"/>
      <c r="CG81" s="164"/>
      <c r="CH81" s="164"/>
      <c r="CI81" s="164"/>
      <c r="CJ81" s="164"/>
      <c r="CK81" s="166"/>
      <c r="CL81" s="166"/>
      <c r="CM81" s="166"/>
      <c r="CN81" s="166"/>
      <c r="CO81" s="166"/>
      <c r="CP81" s="166"/>
      <c r="CQ81" s="167">
        <v>0</v>
      </c>
      <c r="CR81" s="164"/>
      <c r="CS81" s="164"/>
      <c r="CT81" s="164"/>
      <c r="CU81" s="164"/>
      <c r="CV81" s="164"/>
      <c r="CW81" s="164"/>
      <c r="CX81" s="166">
        <v>0</v>
      </c>
      <c r="CY81" s="166">
        <v>0</v>
      </c>
      <c r="CZ81" s="166">
        <v>0</v>
      </c>
      <c r="DA81" s="166">
        <v>0</v>
      </c>
      <c r="DB81" s="166">
        <v>0</v>
      </c>
      <c r="DC81" s="166">
        <v>0</v>
      </c>
      <c r="DE81" s="168">
        <v>0</v>
      </c>
      <c r="DG81" s="172">
        <v>0</v>
      </c>
      <c r="DI81" s="205">
        <f t="shared" si="6"/>
        <v>0</v>
      </c>
      <c r="DJ81" s="204"/>
      <c r="DK81" s="205">
        <f t="shared" si="7"/>
        <v>0</v>
      </c>
      <c r="DL81" s="205">
        <f t="shared" si="8"/>
        <v>0</v>
      </c>
      <c r="DM81" s="205">
        <f t="shared" si="9"/>
        <v>0</v>
      </c>
      <c r="DN81" s="205">
        <f t="shared" si="10"/>
        <v>0</v>
      </c>
      <c r="DO81" s="205">
        <f t="shared" si="11"/>
        <v>0</v>
      </c>
    </row>
    <row r="82" spans="2:119" hidden="1">
      <c r="B82" s="103" t="s">
        <v>261</v>
      </c>
      <c r="C82" s="162">
        <v>0</v>
      </c>
      <c r="D82" s="162">
        <v>0</v>
      </c>
      <c r="E82" s="162">
        <v>0</v>
      </c>
      <c r="F82" s="163">
        <v>8.1999999999999993</v>
      </c>
      <c r="G82" s="164">
        <v>0</v>
      </c>
      <c r="H82" s="164">
        <v>0</v>
      </c>
      <c r="I82" s="164">
        <v>0</v>
      </c>
      <c r="J82" s="164">
        <v>0</v>
      </c>
      <c r="K82" s="164">
        <v>0</v>
      </c>
      <c r="L82" s="164">
        <v>0</v>
      </c>
      <c r="M82" s="164">
        <v>0</v>
      </c>
      <c r="N82" s="164">
        <v>0</v>
      </c>
      <c r="O82" s="164">
        <v>0</v>
      </c>
      <c r="P82" s="164">
        <v>0</v>
      </c>
      <c r="Q82" s="104">
        <v>0</v>
      </c>
      <c r="R82" s="164">
        <v>0</v>
      </c>
      <c r="S82" s="164">
        <v>0</v>
      </c>
      <c r="T82" s="164">
        <v>0</v>
      </c>
      <c r="U82" s="164">
        <v>0</v>
      </c>
      <c r="V82" s="164">
        <v>0</v>
      </c>
      <c r="W82" s="104">
        <v>0</v>
      </c>
      <c r="X82" s="104">
        <v>0</v>
      </c>
      <c r="Y82" s="164">
        <v>0</v>
      </c>
      <c r="Z82" s="164">
        <v>0</v>
      </c>
      <c r="AA82" s="164">
        <v>0</v>
      </c>
      <c r="AB82" s="164">
        <v>0</v>
      </c>
      <c r="AC82" s="164">
        <v>0</v>
      </c>
      <c r="AD82" s="164">
        <v>0</v>
      </c>
      <c r="AE82" s="164">
        <v>0</v>
      </c>
      <c r="AF82" s="164">
        <v>0</v>
      </c>
      <c r="AG82" s="164">
        <v>0</v>
      </c>
      <c r="AH82" s="164">
        <v>0</v>
      </c>
      <c r="AI82" s="164">
        <v>0</v>
      </c>
      <c r="AJ82" s="164">
        <v>0</v>
      </c>
      <c r="AK82" s="164">
        <v>0</v>
      </c>
      <c r="AL82" s="164">
        <v>0</v>
      </c>
      <c r="AM82" s="164">
        <v>0</v>
      </c>
      <c r="AN82" s="164">
        <v>0</v>
      </c>
      <c r="AP82" s="165">
        <v>0</v>
      </c>
      <c r="AQ82" s="164">
        <v>0</v>
      </c>
      <c r="AR82" s="164">
        <v>0</v>
      </c>
      <c r="AS82" s="164">
        <v>0</v>
      </c>
      <c r="AT82" s="164">
        <v>0</v>
      </c>
      <c r="AU82" s="164">
        <v>0</v>
      </c>
      <c r="AV82" s="164">
        <v>0</v>
      </c>
      <c r="AW82" s="166">
        <v>0</v>
      </c>
      <c r="AX82" s="166">
        <v>0</v>
      </c>
      <c r="AY82" s="166">
        <v>0</v>
      </c>
      <c r="AZ82" s="166">
        <v>0</v>
      </c>
      <c r="BA82" s="166">
        <v>0</v>
      </c>
      <c r="BB82" s="166">
        <v>0</v>
      </c>
      <c r="BC82" s="165">
        <v>0</v>
      </c>
      <c r="BD82" s="164">
        <v>0</v>
      </c>
      <c r="BE82" s="164">
        <v>0</v>
      </c>
      <c r="BF82" s="164">
        <v>0</v>
      </c>
      <c r="BG82" s="164">
        <v>0</v>
      </c>
      <c r="BH82" s="164">
        <v>0</v>
      </c>
      <c r="BI82" s="164">
        <v>0</v>
      </c>
      <c r="BJ82" s="166">
        <v>0</v>
      </c>
      <c r="BK82" s="166">
        <v>0</v>
      </c>
      <c r="BL82" s="166">
        <v>0</v>
      </c>
      <c r="BM82" s="166">
        <v>0</v>
      </c>
      <c r="BN82" s="166">
        <v>0</v>
      </c>
      <c r="BO82" s="166">
        <v>0</v>
      </c>
      <c r="BP82" s="165">
        <v>0</v>
      </c>
      <c r="BQ82" s="164">
        <v>0</v>
      </c>
      <c r="BR82" s="164">
        <v>0</v>
      </c>
      <c r="BS82" s="164">
        <v>0</v>
      </c>
      <c r="BT82" s="164">
        <v>0</v>
      </c>
      <c r="BU82" s="164">
        <v>0</v>
      </c>
      <c r="BV82" s="164">
        <v>0</v>
      </c>
      <c r="BW82" s="166">
        <v>0</v>
      </c>
      <c r="BX82" s="166">
        <v>0</v>
      </c>
      <c r="BY82" s="166">
        <v>0</v>
      </c>
      <c r="BZ82" s="166">
        <v>0</v>
      </c>
      <c r="CA82" s="166">
        <v>0</v>
      </c>
      <c r="CB82" s="166">
        <v>0</v>
      </c>
      <c r="CC82" s="163">
        <v>8.8000000000000007</v>
      </c>
      <c r="CD82" s="167"/>
      <c r="CE82" s="164"/>
      <c r="CF82" s="164"/>
      <c r="CG82" s="164"/>
      <c r="CH82" s="164"/>
      <c r="CI82" s="164"/>
      <c r="CJ82" s="164"/>
      <c r="CK82" s="166"/>
      <c r="CL82" s="166"/>
      <c r="CM82" s="166"/>
      <c r="CN82" s="166"/>
      <c r="CO82" s="166"/>
      <c r="CP82" s="166"/>
      <c r="CQ82" s="167">
        <v>0</v>
      </c>
      <c r="CR82" s="164"/>
      <c r="CS82" s="164"/>
      <c r="CT82" s="164"/>
      <c r="CU82" s="164"/>
      <c r="CV82" s="164"/>
      <c r="CW82" s="164"/>
      <c r="CX82" s="166">
        <v>0</v>
      </c>
      <c r="CY82" s="166">
        <v>0</v>
      </c>
      <c r="CZ82" s="166">
        <v>0</v>
      </c>
      <c r="DA82" s="166">
        <v>0</v>
      </c>
      <c r="DB82" s="166">
        <v>0</v>
      </c>
      <c r="DC82" s="166">
        <v>0</v>
      </c>
      <c r="DE82" s="168">
        <v>0</v>
      </c>
      <c r="DG82" s="172">
        <v>0</v>
      </c>
      <c r="DI82" s="205">
        <f t="shared" si="6"/>
        <v>0</v>
      </c>
      <c r="DJ82" s="204"/>
      <c r="DK82" s="205">
        <f t="shared" si="7"/>
        <v>0</v>
      </c>
      <c r="DL82" s="205">
        <f t="shared" si="8"/>
        <v>0</v>
      </c>
      <c r="DM82" s="205">
        <f t="shared" si="9"/>
        <v>0</v>
      </c>
      <c r="DN82" s="205">
        <f t="shared" si="10"/>
        <v>0</v>
      </c>
      <c r="DO82" s="205">
        <f t="shared" si="11"/>
        <v>0</v>
      </c>
    </row>
    <row r="83" spans="2:119" hidden="1">
      <c r="B83" s="103" t="s">
        <v>262</v>
      </c>
      <c r="C83" s="162">
        <v>0</v>
      </c>
      <c r="D83" s="162">
        <v>0</v>
      </c>
      <c r="E83" s="162">
        <v>0</v>
      </c>
      <c r="F83" s="163">
        <v>6.3</v>
      </c>
      <c r="G83" s="164">
        <v>0</v>
      </c>
      <c r="H83" s="164">
        <v>0</v>
      </c>
      <c r="I83" s="164">
        <v>0</v>
      </c>
      <c r="J83" s="164">
        <v>0</v>
      </c>
      <c r="K83" s="164">
        <v>0</v>
      </c>
      <c r="L83" s="164">
        <v>0</v>
      </c>
      <c r="M83" s="164">
        <v>0</v>
      </c>
      <c r="N83" s="164">
        <v>0</v>
      </c>
      <c r="O83" s="164">
        <v>0</v>
      </c>
      <c r="P83" s="164">
        <v>0</v>
      </c>
      <c r="Q83" s="104">
        <v>0</v>
      </c>
      <c r="R83" s="164">
        <v>0</v>
      </c>
      <c r="S83" s="164">
        <v>0</v>
      </c>
      <c r="T83" s="164">
        <v>0</v>
      </c>
      <c r="U83" s="164">
        <v>0</v>
      </c>
      <c r="V83" s="164">
        <v>0</v>
      </c>
      <c r="W83" s="104">
        <v>0</v>
      </c>
      <c r="X83" s="104">
        <v>0</v>
      </c>
      <c r="Y83" s="164">
        <v>0</v>
      </c>
      <c r="Z83" s="164">
        <v>0</v>
      </c>
      <c r="AA83" s="164">
        <v>0</v>
      </c>
      <c r="AB83" s="164">
        <v>0</v>
      </c>
      <c r="AC83" s="164">
        <v>0</v>
      </c>
      <c r="AD83" s="164">
        <v>0</v>
      </c>
      <c r="AE83" s="164">
        <v>0</v>
      </c>
      <c r="AF83" s="164">
        <v>0</v>
      </c>
      <c r="AG83" s="164">
        <v>0</v>
      </c>
      <c r="AH83" s="164">
        <v>0</v>
      </c>
      <c r="AI83" s="164">
        <v>0</v>
      </c>
      <c r="AJ83" s="164">
        <v>0</v>
      </c>
      <c r="AK83" s="164">
        <v>0</v>
      </c>
      <c r="AL83" s="164">
        <v>0</v>
      </c>
      <c r="AM83" s="164">
        <v>0</v>
      </c>
      <c r="AN83" s="164">
        <v>0</v>
      </c>
      <c r="AP83" s="165">
        <v>0</v>
      </c>
      <c r="AQ83" s="164">
        <v>0</v>
      </c>
      <c r="AR83" s="164">
        <v>0</v>
      </c>
      <c r="AS83" s="164">
        <v>0</v>
      </c>
      <c r="AT83" s="164">
        <v>0</v>
      </c>
      <c r="AU83" s="164">
        <v>0</v>
      </c>
      <c r="AV83" s="164">
        <v>0</v>
      </c>
      <c r="AW83" s="166">
        <v>0</v>
      </c>
      <c r="AX83" s="166">
        <v>0</v>
      </c>
      <c r="AY83" s="166">
        <v>0</v>
      </c>
      <c r="AZ83" s="166">
        <v>0</v>
      </c>
      <c r="BA83" s="166">
        <v>0</v>
      </c>
      <c r="BB83" s="166">
        <v>0</v>
      </c>
      <c r="BC83" s="165">
        <v>0</v>
      </c>
      <c r="BD83" s="164">
        <v>0</v>
      </c>
      <c r="BE83" s="164">
        <v>0</v>
      </c>
      <c r="BF83" s="164">
        <v>0</v>
      </c>
      <c r="BG83" s="164">
        <v>0</v>
      </c>
      <c r="BH83" s="164">
        <v>0</v>
      </c>
      <c r="BI83" s="164">
        <v>0</v>
      </c>
      <c r="BJ83" s="166">
        <v>0</v>
      </c>
      <c r="BK83" s="166">
        <v>0</v>
      </c>
      <c r="BL83" s="166">
        <v>0</v>
      </c>
      <c r="BM83" s="166">
        <v>0</v>
      </c>
      <c r="BN83" s="166">
        <v>0</v>
      </c>
      <c r="BO83" s="166">
        <v>0</v>
      </c>
      <c r="BP83" s="165">
        <v>0</v>
      </c>
      <c r="BQ83" s="164">
        <v>0</v>
      </c>
      <c r="BR83" s="164">
        <v>0</v>
      </c>
      <c r="BS83" s="164">
        <v>0</v>
      </c>
      <c r="BT83" s="164">
        <v>0</v>
      </c>
      <c r="BU83" s="164">
        <v>0</v>
      </c>
      <c r="BV83" s="164">
        <v>0</v>
      </c>
      <c r="BW83" s="166">
        <v>0</v>
      </c>
      <c r="BX83" s="166">
        <v>0</v>
      </c>
      <c r="BY83" s="166">
        <v>0</v>
      </c>
      <c r="BZ83" s="166">
        <v>0</v>
      </c>
      <c r="CA83" s="166">
        <v>0</v>
      </c>
      <c r="CB83" s="166">
        <v>0</v>
      </c>
      <c r="CC83" s="163">
        <v>7.5</v>
      </c>
      <c r="CD83" s="167"/>
      <c r="CE83" s="164"/>
      <c r="CF83" s="164"/>
      <c r="CG83" s="164"/>
      <c r="CH83" s="164"/>
      <c r="CI83" s="164"/>
      <c r="CJ83" s="164"/>
      <c r="CK83" s="166"/>
      <c r="CL83" s="166"/>
      <c r="CM83" s="166"/>
      <c r="CN83" s="166"/>
      <c r="CO83" s="166"/>
      <c r="CP83" s="166"/>
      <c r="CQ83" s="167">
        <v>0</v>
      </c>
      <c r="CR83" s="164"/>
      <c r="CS83" s="164"/>
      <c r="CT83" s="164"/>
      <c r="CU83" s="164"/>
      <c r="CV83" s="164"/>
      <c r="CW83" s="164"/>
      <c r="CX83" s="166">
        <v>0</v>
      </c>
      <c r="CY83" s="166">
        <v>0</v>
      </c>
      <c r="CZ83" s="166">
        <v>0</v>
      </c>
      <c r="DA83" s="166">
        <v>0</v>
      </c>
      <c r="DB83" s="166">
        <v>0</v>
      </c>
      <c r="DC83" s="166">
        <v>0</v>
      </c>
      <c r="DE83" s="168">
        <v>0</v>
      </c>
      <c r="DG83" s="172">
        <v>0</v>
      </c>
      <c r="DI83" s="205">
        <f t="shared" si="6"/>
        <v>0</v>
      </c>
      <c r="DJ83" s="204"/>
      <c r="DK83" s="205">
        <f t="shared" si="7"/>
        <v>0</v>
      </c>
      <c r="DL83" s="205">
        <f t="shared" si="8"/>
        <v>0</v>
      </c>
      <c r="DM83" s="205">
        <f t="shared" si="9"/>
        <v>0</v>
      </c>
      <c r="DN83" s="205">
        <f t="shared" si="10"/>
        <v>0</v>
      </c>
      <c r="DO83" s="205">
        <f t="shared" si="11"/>
        <v>0</v>
      </c>
    </row>
    <row r="84" spans="2:119" hidden="1">
      <c r="B84" s="103" t="s">
        <v>493</v>
      </c>
      <c r="C84" s="162">
        <v>0</v>
      </c>
      <c r="D84" s="162">
        <v>1</v>
      </c>
      <c r="E84" s="162">
        <v>-1</v>
      </c>
      <c r="F84" s="163">
        <v>13</v>
      </c>
      <c r="G84" s="164">
        <v>0</v>
      </c>
      <c r="H84" s="164">
        <v>0</v>
      </c>
      <c r="I84" s="164">
        <v>0</v>
      </c>
      <c r="J84" s="164">
        <v>0</v>
      </c>
      <c r="K84" s="164">
        <v>0</v>
      </c>
      <c r="L84" s="164">
        <v>0</v>
      </c>
      <c r="M84" s="164">
        <v>0</v>
      </c>
      <c r="N84" s="164">
        <v>0</v>
      </c>
      <c r="O84" s="164">
        <v>0</v>
      </c>
      <c r="P84" s="164">
        <v>0</v>
      </c>
      <c r="Q84" s="104">
        <v>0</v>
      </c>
      <c r="R84" s="164">
        <v>0</v>
      </c>
      <c r="S84" s="164">
        <v>0</v>
      </c>
      <c r="T84" s="164">
        <v>0</v>
      </c>
      <c r="U84" s="164">
        <v>0</v>
      </c>
      <c r="V84" s="164">
        <v>0</v>
      </c>
      <c r="W84" s="104">
        <v>0</v>
      </c>
      <c r="X84" s="104">
        <v>0</v>
      </c>
      <c r="Y84" s="164">
        <v>0</v>
      </c>
      <c r="Z84" s="164">
        <v>0</v>
      </c>
      <c r="AA84" s="164">
        <v>0</v>
      </c>
      <c r="AB84" s="164">
        <v>0</v>
      </c>
      <c r="AC84" s="164">
        <v>0</v>
      </c>
      <c r="AD84" s="164">
        <v>0</v>
      </c>
      <c r="AE84" s="164">
        <v>0</v>
      </c>
      <c r="AF84" s="164">
        <v>0</v>
      </c>
      <c r="AG84" s="164">
        <v>0</v>
      </c>
      <c r="AH84" s="164">
        <v>0</v>
      </c>
      <c r="AI84" s="164">
        <v>0</v>
      </c>
      <c r="AJ84" s="164">
        <v>0</v>
      </c>
      <c r="AK84" s="164">
        <v>0</v>
      </c>
      <c r="AL84" s="164">
        <v>0</v>
      </c>
      <c r="AM84" s="164">
        <v>0</v>
      </c>
      <c r="AN84" s="164">
        <v>0</v>
      </c>
      <c r="AP84" s="165">
        <v>0</v>
      </c>
      <c r="AQ84" s="164">
        <v>0</v>
      </c>
      <c r="AR84" s="164">
        <v>0</v>
      </c>
      <c r="AS84" s="164">
        <v>0</v>
      </c>
      <c r="AT84" s="164">
        <v>0</v>
      </c>
      <c r="AU84" s="164">
        <v>0</v>
      </c>
      <c r="AV84" s="164">
        <v>0</v>
      </c>
      <c r="AW84" s="166">
        <v>0</v>
      </c>
      <c r="AX84" s="166">
        <v>0</v>
      </c>
      <c r="AY84" s="166">
        <v>0</v>
      </c>
      <c r="AZ84" s="166">
        <v>0</v>
      </c>
      <c r="BA84" s="166">
        <v>0</v>
      </c>
      <c r="BB84" s="166">
        <v>0</v>
      </c>
      <c r="BC84" s="165">
        <v>0</v>
      </c>
      <c r="BD84" s="164">
        <v>0</v>
      </c>
      <c r="BE84" s="164">
        <v>0</v>
      </c>
      <c r="BF84" s="164">
        <v>0</v>
      </c>
      <c r="BG84" s="164">
        <v>0</v>
      </c>
      <c r="BH84" s="164">
        <v>0</v>
      </c>
      <c r="BI84" s="164">
        <v>0</v>
      </c>
      <c r="BJ84" s="166">
        <v>0</v>
      </c>
      <c r="BK84" s="166">
        <v>0</v>
      </c>
      <c r="BL84" s="166">
        <v>0</v>
      </c>
      <c r="BM84" s="166">
        <v>0</v>
      </c>
      <c r="BN84" s="166">
        <v>0</v>
      </c>
      <c r="BO84" s="166">
        <v>0</v>
      </c>
      <c r="BP84" s="165">
        <v>0</v>
      </c>
      <c r="BQ84" s="164">
        <v>0</v>
      </c>
      <c r="BR84" s="164">
        <v>0</v>
      </c>
      <c r="BS84" s="164">
        <v>0</v>
      </c>
      <c r="BT84" s="164">
        <v>0</v>
      </c>
      <c r="BU84" s="164">
        <v>0</v>
      </c>
      <c r="BV84" s="164">
        <v>0</v>
      </c>
      <c r="BW84" s="166">
        <v>0</v>
      </c>
      <c r="BX84" s="166">
        <v>0</v>
      </c>
      <c r="BY84" s="166">
        <v>0</v>
      </c>
      <c r="BZ84" s="166">
        <v>0</v>
      </c>
      <c r="CA84" s="166">
        <v>0</v>
      </c>
      <c r="CB84" s="166">
        <v>0</v>
      </c>
      <c r="CC84" s="163">
        <v>1</v>
      </c>
      <c r="CD84" s="167"/>
      <c r="CE84" s="164"/>
      <c r="CF84" s="164"/>
      <c r="CG84" s="164"/>
      <c r="CH84" s="164"/>
      <c r="CI84" s="164"/>
      <c r="CJ84" s="164"/>
      <c r="CK84" s="166"/>
      <c r="CL84" s="166"/>
      <c r="CM84" s="166"/>
      <c r="CN84" s="166"/>
      <c r="CO84" s="166"/>
      <c r="CP84" s="166"/>
      <c r="CQ84" s="167">
        <v>0</v>
      </c>
      <c r="CR84" s="164"/>
      <c r="CS84" s="164"/>
      <c r="CT84" s="164"/>
      <c r="CU84" s="164"/>
      <c r="CV84" s="164"/>
      <c r="CW84" s="164"/>
      <c r="CX84" s="166">
        <v>0</v>
      </c>
      <c r="CY84" s="166">
        <v>0</v>
      </c>
      <c r="CZ84" s="166">
        <v>0</v>
      </c>
      <c r="DA84" s="166">
        <v>0</v>
      </c>
      <c r="DB84" s="166">
        <v>0</v>
      </c>
      <c r="DC84" s="166">
        <v>0</v>
      </c>
      <c r="DE84" s="168">
        <v>0</v>
      </c>
      <c r="DG84" s="172">
        <v>0</v>
      </c>
      <c r="DI84" s="205">
        <f t="shared" si="6"/>
        <v>0</v>
      </c>
      <c r="DJ84" s="204"/>
      <c r="DK84" s="205">
        <f t="shared" si="7"/>
        <v>0</v>
      </c>
      <c r="DL84" s="205">
        <f t="shared" si="8"/>
        <v>0</v>
      </c>
      <c r="DM84" s="205">
        <f t="shared" si="9"/>
        <v>0</v>
      </c>
      <c r="DN84" s="205">
        <f t="shared" si="10"/>
        <v>0</v>
      </c>
      <c r="DO84" s="205">
        <f t="shared" si="11"/>
        <v>0</v>
      </c>
    </row>
    <row r="85" spans="2:119" hidden="1">
      <c r="B85" s="103" t="s">
        <v>263</v>
      </c>
      <c r="C85" s="162">
        <v>0</v>
      </c>
      <c r="D85" s="162">
        <v>0</v>
      </c>
      <c r="E85" s="162">
        <v>0</v>
      </c>
      <c r="F85" s="163">
        <v>15.5</v>
      </c>
      <c r="G85" s="164">
        <v>0</v>
      </c>
      <c r="H85" s="164">
        <v>0</v>
      </c>
      <c r="I85" s="164">
        <v>0</v>
      </c>
      <c r="J85" s="164">
        <v>0</v>
      </c>
      <c r="K85" s="164">
        <v>0</v>
      </c>
      <c r="L85" s="164">
        <v>0</v>
      </c>
      <c r="M85" s="164">
        <v>0</v>
      </c>
      <c r="N85" s="164">
        <v>0</v>
      </c>
      <c r="O85" s="164">
        <v>0</v>
      </c>
      <c r="P85" s="164">
        <v>0</v>
      </c>
      <c r="Q85" s="104">
        <v>0</v>
      </c>
      <c r="R85" s="164">
        <v>0</v>
      </c>
      <c r="S85" s="164">
        <v>0</v>
      </c>
      <c r="T85" s="164">
        <v>0</v>
      </c>
      <c r="U85" s="164">
        <v>0</v>
      </c>
      <c r="V85" s="164">
        <v>0</v>
      </c>
      <c r="W85" s="104">
        <v>0</v>
      </c>
      <c r="X85" s="104">
        <v>0</v>
      </c>
      <c r="Y85" s="164">
        <v>0</v>
      </c>
      <c r="Z85" s="164">
        <v>0</v>
      </c>
      <c r="AA85" s="164">
        <v>0</v>
      </c>
      <c r="AB85" s="164">
        <v>0</v>
      </c>
      <c r="AC85" s="164">
        <v>0</v>
      </c>
      <c r="AD85" s="164">
        <v>0</v>
      </c>
      <c r="AE85" s="164">
        <v>0</v>
      </c>
      <c r="AF85" s="164">
        <v>0</v>
      </c>
      <c r="AG85" s="164">
        <v>0</v>
      </c>
      <c r="AH85" s="164">
        <v>0</v>
      </c>
      <c r="AI85" s="164">
        <v>0</v>
      </c>
      <c r="AJ85" s="164">
        <v>0</v>
      </c>
      <c r="AK85" s="164">
        <v>0</v>
      </c>
      <c r="AL85" s="164">
        <v>0</v>
      </c>
      <c r="AM85" s="164">
        <v>0</v>
      </c>
      <c r="AN85" s="164">
        <v>0</v>
      </c>
      <c r="AP85" s="165">
        <v>0</v>
      </c>
      <c r="AQ85" s="164">
        <v>0</v>
      </c>
      <c r="AR85" s="164">
        <v>0</v>
      </c>
      <c r="AS85" s="164">
        <v>0</v>
      </c>
      <c r="AT85" s="164">
        <v>0</v>
      </c>
      <c r="AU85" s="164">
        <v>0</v>
      </c>
      <c r="AV85" s="164">
        <v>0</v>
      </c>
      <c r="AW85" s="166">
        <v>0</v>
      </c>
      <c r="AX85" s="166">
        <v>0</v>
      </c>
      <c r="AY85" s="166">
        <v>0</v>
      </c>
      <c r="AZ85" s="166">
        <v>0</v>
      </c>
      <c r="BA85" s="166">
        <v>0</v>
      </c>
      <c r="BB85" s="166">
        <v>0</v>
      </c>
      <c r="BC85" s="165">
        <v>0</v>
      </c>
      <c r="BD85" s="164">
        <v>0</v>
      </c>
      <c r="BE85" s="164">
        <v>0</v>
      </c>
      <c r="BF85" s="164">
        <v>0</v>
      </c>
      <c r="BG85" s="164">
        <v>0</v>
      </c>
      <c r="BH85" s="164">
        <v>0</v>
      </c>
      <c r="BI85" s="164">
        <v>0</v>
      </c>
      <c r="BJ85" s="166">
        <v>0</v>
      </c>
      <c r="BK85" s="166">
        <v>0</v>
      </c>
      <c r="BL85" s="166">
        <v>0</v>
      </c>
      <c r="BM85" s="166">
        <v>0</v>
      </c>
      <c r="BN85" s="166">
        <v>0</v>
      </c>
      <c r="BO85" s="166">
        <v>0</v>
      </c>
      <c r="BP85" s="165">
        <v>0</v>
      </c>
      <c r="BQ85" s="164">
        <v>0</v>
      </c>
      <c r="BR85" s="164">
        <v>0</v>
      </c>
      <c r="BS85" s="164">
        <v>0</v>
      </c>
      <c r="BT85" s="164">
        <v>0</v>
      </c>
      <c r="BU85" s="164">
        <v>0</v>
      </c>
      <c r="BV85" s="164">
        <v>0</v>
      </c>
      <c r="BW85" s="166">
        <v>0</v>
      </c>
      <c r="BX85" s="166">
        <v>0</v>
      </c>
      <c r="BY85" s="166">
        <v>0</v>
      </c>
      <c r="BZ85" s="166">
        <v>0</v>
      </c>
      <c r="CA85" s="166">
        <v>0</v>
      </c>
      <c r="CB85" s="166">
        <v>0</v>
      </c>
      <c r="CC85" s="163">
        <v>15</v>
      </c>
      <c r="CD85" s="167"/>
      <c r="CE85" s="164"/>
      <c r="CF85" s="164"/>
      <c r="CG85" s="164"/>
      <c r="CH85" s="164"/>
      <c r="CI85" s="164"/>
      <c r="CJ85" s="164"/>
      <c r="CK85" s="166"/>
      <c r="CL85" s="166"/>
      <c r="CM85" s="166"/>
      <c r="CN85" s="166"/>
      <c r="CO85" s="166"/>
      <c r="CP85" s="166"/>
      <c r="CQ85" s="167">
        <v>0</v>
      </c>
      <c r="CR85" s="164"/>
      <c r="CS85" s="164"/>
      <c r="CT85" s="164"/>
      <c r="CU85" s="164"/>
      <c r="CV85" s="164"/>
      <c r="CW85" s="164"/>
      <c r="CX85" s="166">
        <v>0</v>
      </c>
      <c r="CY85" s="166">
        <v>0</v>
      </c>
      <c r="CZ85" s="166">
        <v>0</v>
      </c>
      <c r="DA85" s="166">
        <v>0</v>
      </c>
      <c r="DB85" s="166">
        <v>0</v>
      </c>
      <c r="DC85" s="166">
        <v>0</v>
      </c>
      <c r="DE85" s="168">
        <v>0</v>
      </c>
      <c r="DG85" s="172">
        <v>0</v>
      </c>
      <c r="DI85" s="205">
        <f t="shared" si="6"/>
        <v>0</v>
      </c>
      <c r="DJ85" s="204"/>
      <c r="DK85" s="205">
        <f t="shared" si="7"/>
        <v>0</v>
      </c>
      <c r="DL85" s="205">
        <f t="shared" si="8"/>
        <v>0</v>
      </c>
      <c r="DM85" s="205">
        <f t="shared" si="9"/>
        <v>0</v>
      </c>
      <c r="DN85" s="205">
        <f t="shared" si="10"/>
        <v>0</v>
      </c>
      <c r="DO85" s="205">
        <f t="shared" si="11"/>
        <v>0</v>
      </c>
    </row>
    <row r="86" spans="2:119" hidden="1">
      <c r="B86" s="103" t="s">
        <v>264</v>
      </c>
      <c r="C86" s="162">
        <v>0</v>
      </c>
      <c r="D86" s="162">
        <v>0</v>
      </c>
      <c r="E86" s="162">
        <v>0</v>
      </c>
      <c r="F86" s="163">
        <v>8.4</v>
      </c>
      <c r="G86" s="164">
        <v>0</v>
      </c>
      <c r="H86" s="164">
        <v>0</v>
      </c>
      <c r="I86" s="164">
        <v>0</v>
      </c>
      <c r="J86" s="164">
        <v>0</v>
      </c>
      <c r="K86" s="164">
        <v>0</v>
      </c>
      <c r="L86" s="164">
        <v>0</v>
      </c>
      <c r="M86" s="164">
        <v>0</v>
      </c>
      <c r="N86" s="164">
        <v>0</v>
      </c>
      <c r="O86" s="164">
        <v>0</v>
      </c>
      <c r="P86" s="164">
        <v>0</v>
      </c>
      <c r="Q86" s="104">
        <v>0</v>
      </c>
      <c r="R86" s="164">
        <v>0</v>
      </c>
      <c r="S86" s="164">
        <v>0</v>
      </c>
      <c r="T86" s="164">
        <v>0</v>
      </c>
      <c r="U86" s="164">
        <v>0</v>
      </c>
      <c r="V86" s="164">
        <v>0</v>
      </c>
      <c r="W86" s="104">
        <v>0</v>
      </c>
      <c r="X86" s="104">
        <v>0</v>
      </c>
      <c r="Y86" s="164">
        <v>0</v>
      </c>
      <c r="Z86" s="164">
        <v>0</v>
      </c>
      <c r="AA86" s="164">
        <v>0</v>
      </c>
      <c r="AB86" s="164">
        <v>0</v>
      </c>
      <c r="AC86" s="164">
        <v>0</v>
      </c>
      <c r="AD86" s="164">
        <v>0</v>
      </c>
      <c r="AE86" s="164">
        <v>0</v>
      </c>
      <c r="AF86" s="164">
        <v>0</v>
      </c>
      <c r="AG86" s="164">
        <v>0</v>
      </c>
      <c r="AH86" s="164">
        <v>0</v>
      </c>
      <c r="AI86" s="164">
        <v>0</v>
      </c>
      <c r="AJ86" s="164">
        <v>0</v>
      </c>
      <c r="AK86" s="164">
        <v>0</v>
      </c>
      <c r="AL86" s="164">
        <v>0</v>
      </c>
      <c r="AM86" s="164">
        <v>0</v>
      </c>
      <c r="AN86" s="164">
        <v>0</v>
      </c>
      <c r="AP86" s="165">
        <v>0</v>
      </c>
      <c r="AQ86" s="164">
        <v>0</v>
      </c>
      <c r="AR86" s="164">
        <v>0</v>
      </c>
      <c r="AS86" s="164">
        <v>0</v>
      </c>
      <c r="AT86" s="164">
        <v>0</v>
      </c>
      <c r="AU86" s="164">
        <v>0</v>
      </c>
      <c r="AV86" s="164">
        <v>0</v>
      </c>
      <c r="AW86" s="166">
        <v>0</v>
      </c>
      <c r="AX86" s="166">
        <v>0</v>
      </c>
      <c r="AY86" s="166">
        <v>0</v>
      </c>
      <c r="AZ86" s="166">
        <v>0</v>
      </c>
      <c r="BA86" s="166">
        <v>0</v>
      </c>
      <c r="BB86" s="166">
        <v>0</v>
      </c>
      <c r="BC86" s="165">
        <v>0</v>
      </c>
      <c r="BD86" s="164">
        <v>0</v>
      </c>
      <c r="BE86" s="164">
        <v>0</v>
      </c>
      <c r="BF86" s="164">
        <v>0</v>
      </c>
      <c r="BG86" s="164">
        <v>0</v>
      </c>
      <c r="BH86" s="164">
        <v>0</v>
      </c>
      <c r="BI86" s="164">
        <v>0</v>
      </c>
      <c r="BJ86" s="166">
        <v>0</v>
      </c>
      <c r="BK86" s="166">
        <v>0</v>
      </c>
      <c r="BL86" s="166">
        <v>0</v>
      </c>
      <c r="BM86" s="166">
        <v>0</v>
      </c>
      <c r="BN86" s="166">
        <v>0</v>
      </c>
      <c r="BO86" s="166">
        <v>0</v>
      </c>
      <c r="BP86" s="165">
        <v>0</v>
      </c>
      <c r="BQ86" s="164">
        <v>0</v>
      </c>
      <c r="BR86" s="164">
        <v>0</v>
      </c>
      <c r="BS86" s="164">
        <v>0</v>
      </c>
      <c r="BT86" s="164">
        <v>0</v>
      </c>
      <c r="BU86" s="164">
        <v>0</v>
      </c>
      <c r="BV86" s="164">
        <v>0</v>
      </c>
      <c r="BW86" s="166">
        <v>0</v>
      </c>
      <c r="BX86" s="166">
        <v>0</v>
      </c>
      <c r="BY86" s="166">
        <v>0</v>
      </c>
      <c r="BZ86" s="166">
        <v>0</v>
      </c>
      <c r="CA86" s="166">
        <v>0</v>
      </c>
      <c r="CB86" s="166">
        <v>0</v>
      </c>
      <c r="CC86" s="163">
        <v>9.6</v>
      </c>
      <c r="CD86" s="167"/>
      <c r="CE86" s="164"/>
      <c r="CF86" s="164"/>
      <c r="CG86" s="164"/>
      <c r="CH86" s="164"/>
      <c r="CI86" s="164"/>
      <c r="CJ86" s="164"/>
      <c r="CK86" s="166"/>
      <c r="CL86" s="166"/>
      <c r="CM86" s="166"/>
      <c r="CN86" s="166"/>
      <c r="CO86" s="166"/>
      <c r="CP86" s="166"/>
      <c r="CQ86" s="167">
        <v>0</v>
      </c>
      <c r="CR86" s="164"/>
      <c r="CS86" s="164"/>
      <c r="CT86" s="164"/>
      <c r="CU86" s="164"/>
      <c r="CV86" s="164"/>
      <c r="CW86" s="164"/>
      <c r="CX86" s="166">
        <v>0</v>
      </c>
      <c r="CY86" s="166">
        <v>0</v>
      </c>
      <c r="CZ86" s="166">
        <v>0</v>
      </c>
      <c r="DA86" s="166">
        <v>0</v>
      </c>
      <c r="DB86" s="166">
        <v>0</v>
      </c>
      <c r="DC86" s="166">
        <v>0</v>
      </c>
      <c r="DE86" s="168">
        <v>0</v>
      </c>
      <c r="DG86" s="172">
        <v>0</v>
      </c>
      <c r="DI86" s="205">
        <f t="shared" si="6"/>
        <v>0</v>
      </c>
      <c r="DJ86" s="204"/>
      <c r="DK86" s="205">
        <f t="shared" si="7"/>
        <v>0</v>
      </c>
      <c r="DL86" s="205">
        <f t="shared" si="8"/>
        <v>0</v>
      </c>
      <c r="DM86" s="205">
        <f t="shared" si="9"/>
        <v>0</v>
      </c>
      <c r="DN86" s="205">
        <f t="shared" si="10"/>
        <v>0</v>
      </c>
      <c r="DO86" s="205">
        <f t="shared" si="11"/>
        <v>0</v>
      </c>
    </row>
    <row r="87" spans="2:119" hidden="1">
      <c r="B87" s="103" t="s">
        <v>494</v>
      </c>
      <c r="C87" s="162">
        <v>0</v>
      </c>
      <c r="D87" s="162">
        <v>1</v>
      </c>
      <c r="E87" s="162">
        <v>-1</v>
      </c>
      <c r="F87" s="163">
        <v>15.5</v>
      </c>
      <c r="G87" s="164">
        <v>0</v>
      </c>
      <c r="H87" s="164">
        <v>0</v>
      </c>
      <c r="I87" s="164">
        <v>0</v>
      </c>
      <c r="J87" s="164">
        <v>0</v>
      </c>
      <c r="K87" s="164">
        <v>0</v>
      </c>
      <c r="L87" s="164">
        <v>0</v>
      </c>
      <c r="M87" s="164">
        <v>0</v>
      </c>
      <c r="N87" s="164">
        <v>0</v>
      </c>
      <c r="O87" s="164">
        <v>0</v>
      </c>
      <c r="P87" s="164">
        <v>0</v>
      </c>
      <c r="Q87" s="104">
        <v>0</v>
      </c>
      <c r="R87" s="164">
        <v>0</v>
      </c>
      <c r="S87" s="164">
        <v>0</v>
      </c>
      <c r="T87" s="164">
        <v>0</v>
      </c>
      <c r="U87" s="164">
        <v>0</v>
      </c>
      <c r="V87" s="164">
        <v>0</v>
      </c>
      <c r="W87" s="104">
        <v>0</v>
      </c>
      <c r="X87" s="104">
        <v>0</v>
      </c>
      <c r="Y87" s="164">
        <v>0</v>
      </c>
      <c r="Z87" s="164">
        <v>0</v>
      </c>
      <c r="AA87" s="164">
        <v>0</v>
      </c>
      <c r="AB87" s="164">
        <v>0</v>
      </c>
      <c r="AC87" s="164">
        <v>0</v>
      </c>
      <c r="AD87" s="164">
        <v>0</v>
      </c>
      <c r="AE87" s="164">
        <v>0</v>
      </c>
      <c r="AF87" s="164">
        <v>0</v>
      </c>
      <c r="AG87" s="164">
        <v>0</v>
      </c>
      <c r="AH87" s="164">
        <v>0</v>
      </c>
      <c r="AI87" s="164">
        <v>0</v>
      </c>
      <c r="AJ87" s="164">
        <v>0</v>
      </c>
      <c r="AK87" s="164">
        <v>0</v>
      </c>
      <c r="AL87" s="164">
        <v>0</v>
      </c>
      <c r="AM87" s="164">
        <v>0</v>
      </c>
      <c r="AN87" s="164">
        <v>0</v>
      </c>
      <c r="AP87" s="165">
        <v>0</v>
      </c>
      <c r="AQ87" s="164">
        <v>0</v>
      </c>
      <c r="AR87" s="164">
        <v>0</v>
      </c>
      <c r="AS87" s="164">
        <v>0</v>
      </c>
      <c r="AT87" s="164">
        <v>0</v>
      </c>
      <c r="AU87" s="164">
        <v>0</v>
      </c>
      <c r="AV87" s="164">
        <v>0</v>
      </c>
      <c r="AW87" s="166">
        <v>0</v>
      </c>
      <c r="AX87" s="166">
        <v>0</v>
      </c>
      <c r="AY87" s="166">
        <v>0</v>
      </c>
      <c r="AZ87" s="166">
        <v>0</v>
      </c>
      <c r="BA87" s="166">
        <v>0</v>
      </c>
      <c r="BB87" s="166">
        <v>0</v>
      </c>
      <c r="BC87" s="165">
        <v>0</v>
      </c>
      <c r="BD87" s="164">
        <v>0</v>
      </c>
      <c r="BE87" s="164">
        <v>0</v>
      </c>
      <c r="BF87" s="164">
        <v>0</v>
      </c>
      <c r="BG87" s="164">
        <v>0</v>
      </c>
      <c r="BH87" s="164">
        <v>0</v>
      </c>
      <c r="BI87" s="164">
        <v>0</v>
      </c>
      <c r="BJ87" s="166">
        <v>0</v>
      </c>
      <c r="BK87" s="166">
        <v>0</v>
      </c>
      <c r="BL87" s="166">
        <v>0</v>
      </c>
      <c r="BM87" s="166">
        <v>0</v>
      </c>
      <c r="BN87" s="166">
        <v>0</v>
      </c>
      <c r="BO87" s="166">
        <v>0</v>
      </c>
      <c r="BP87" s="165">
        <v>0</v>
      </c>
      <c r="BQ87" s="164">
        <v>0</v>
      </c>
      <c r="BR87" s="164">
        <v>0</v>
      </c>
      <c r="BS87" s="164">
        <v>0</v>
      </c>
      <c r="BT87" s="164">
        <v>0</v>
      </c>
      <c r="BU87" s="164">
        <v>0</v>
      </c>
      <c r="BV87" s="164">
        <v>0</v>
      </c>
      <c r="BW87" s="166">
        <v>0</v>
      </c>
      <c r="BX87" s="166">
        <v>0</v>
      </c>
      <c r="BY87" s="166">
        <v>0</v>
      </c>
      <c r="BZ87" s="166">
        <v>0</v>
      </c>
      <c r="CA87" s="166">
        <v>0</v>
      </c>
      <c r="CB87" s="166">
        <v>0</v>
      </c>
      <c r="CC87" s="163">
        <v>1</v>
      </c>
      <c r="CD87" s="167"/>
      <c r="CE87" s="164"/>
      <c r="CF87" s="164"/>
      <c r="CG87" s="164"/>
      <c r="CH87" s="164"/>
      <c r="CI87" s="164"/>
      <c r="CJ87" s="164"/>
      <c r="CK87" s="166"/>
      <c r="CL87" s="166"/>
      <c r="CM87" s="166"/>
      <c r="CN87" s="166"/>
      <c r="CO87" s="166"/>
      <c r="CP87" s="166"/>
      <c r="CQ87" s="167">
        <v>0</v>
      </c>
      <c r="CR87" s="164"/>
      <c r="CS87" s="164"/>
      <c r="CT87" s="164"/>
      <c r="CU87" s="164"/>
      <c r="CV87" s="164"/>
      <c r="CW87" s="164"/>
      <c r="CX87" s="166">
        <v>0</v>
      </c>
      <c r="CY87" s="166">
        <v>0</v>
      </c>
      <c r="CZ87" s="166">
        <v>0</v>
      </c>
      <c r="DA87" s="166">
        <v>0</v>
      </c>
      <c r="DB87" s="166">
        <v>0</v>
      </c>
      <c r="DC87" s="166">
        <v>0</v>
      </c>
      <c r="DE87" s="168">
        <v>0</v>
      </c>
      <c r="DG87" s="172">
        <v>0</v>
      </c>
      <c r="DI87" s="205">
        <f t="shared" si="6"/>
        <v>0</v>
      </c>
      <c r="DJ87" s="204"/>
      <c r="DK87" s="205">
        <f t="shared" si="7"/>
        <v>0</v>
      </c>
      <c r="DL87" s="205">
        <f t="shared" si="8"/>
        <v>0</v>
      </c>
      <c r="DM87" s="205">
        <f t="shared" si="9"/>
        <v>0</v>
      </c>
      <c r="DN87" s="205">
        <f t="shared" si="10"/>
        <v>0</v>
      </c>
      <c r="DO87" s="205">
        <f t="shared" si="11"/>
        <v>0</v>
      </c>
    </row>
    <row r="88" spans="2:119" hidden="1">
      <c r="B88" s="103" t="s">
        <v>265</v>
      </c>
      <c r="C88" s="162">
        <v>0</v>
      </c>
      <c r="D88" s="162">
        <v>0</v>
      </c>
      <c r="E88" s="162">
        <v>0</v>
      </c>
      <c r="F88" s="163">
        <v>7.4</v>
      </c>
      <c r="G88" s="164">
        <v>0</v>
      </c>
      <c r="H88" s="164">
        <v>0</v>
      </c>
      <c r="I88" s="164">
        <v>0</v>
      </c>
      <c r="J88" s="164">
        <v>0</v>
      </c>
      <c r="K88" s="164">
        <v>0</v>
      </c>
      <c r="L88" s="164">
        <v>0</v>
      </c>
      <c r="M88" s="164">
        <v>0</v>
      </c>
      <c r="N88" s="164">
        <v>0</v>
      </c>
      <c r="O88" s="164">
        <v>0</v>
      </c>
      <c r="P88" s="164">
        <v>0</v>
      </c>
      <c r="Q88" s="104">
        <v>0</v>
      </c>
      <c r="R88" s="164">
        <v>0</v>
      </c>
      <c r="S88" s="164">
        <v>0</v>
      </c>
      <c r="T88" s="164">
        <v>0</v>
      </c>
      <c r="U88" s="164">
        <v>0</v>
      </c>
      <c r="V88" s="164">
        <v>0</v>
      </c>
      <c r="W88" s="104">
        <v>0</v>
      </c>
      <c r="X88" s="104">
        <v>0</v>
      </c>
      <c r="Y88" s="164">
        <v>0</v>
      </c>
      <c r="Z88" s="164">
        <v>0</v>
      </c>
      <c r="AA88" s="164">
        <v>0</v>
      </c>
      <c r="AB88" s="164">
        <v>0</v>
      </c>
      <c r="AC88" s="164">
        <v>0</v>
      </c>
      <c r="AD88" s="164">
        <v>0</v>
      </c>
      <c r="AE88" s="164">
        <v>0</v>
      </c>
      <c r="AF88" s="164">
        <v>0</v>
      </c>
      <c r="AG88" s="164">
        <v>0</v>
      </c>
      <c r="AH88" s="164">
        <v>0</v>
      </c>
      <c r="AI88" s="164">
        <v>0</v>
      </c>
      <c r="AJ88" s="164">
        <v>0</v>
      </c>
      <c r="AK88" s="164">
        <v>0</v>
      </c>
      <c r="AL88" s="164">
        <v>0</v>
      </c>
      <c r="AM88" s="164">
        <v>0</v>
      </c>
      <c r="AN88" s="164">
        <v>0</v>
      </c>
      <c r="AP88" s="165">
        <v>0</v>
      </c>
      <c r="AQ88" s="164">
        <v>0</v>
      </c>
      <c r="AR88" s="164">
        <v>0</v>
      </c>
      <c r="AS88" s="164">
        <v>0</v>
      </c>
      <c r="AT88" s="164">
        <v>0</v>
      </c>
      <c r="AU88" s="164">
        <v>0</v>
      </c>
      <c r="AV88" s="164">
        <v>0</v>
      </c>
      <c r="AW88" s="166">
        <v>0</v>
      </c>
      <c r="AX88" s="166">
        <v>0</v>
      </c>
      <c r="AY88" s="166">
        <v>0</v>
      </c>
      <c r="AZ88" s="166">
        <v>0</v>
      </c>
      <c r="BA88" s="166">
        <v>0</v>
      </c>
      <c r="BB88" s="166">
        <v>0</v>
      </c>
      <c r="BC88" s="165">
        <v>0</v>
      </c>
      <c r="BD88" s="164">
        <v>0</v>
      </c>
      <c r="BE88" s="164">
        <v>0</v>
      </c>
      <c r="BF88" s="164">
        <v>0</v>
      </c>
      <c r="BG88" s="164">
        <v>0</v>
      </c>
      <c r="BH88" s="164">
        <v>0</v>
      </c>
      <c r="BI88" s="164">
        <v>0</v>
      </c>
      <c r="BJ88" s="166">
        <v>0</v>
      </c>
      <c r="BK88" s="166">
        <v>0</v>
      </c>
      <c r="BL88" s="166">
        <v>0</v>
      </c>
      <c r="BM88" s="166">
        <v>0</v>
      </c>
      <c r="BN88" s="166">
        <v>0</v>
      </c>
      <c r="BO88" s="166">
        <v>0</v>
      </c>
      <c r="BP88" s="165">
        <v>0</v>
      </c>
      <c r="BQ88" s="164">
        <v>0</v>
      </c>
      <c r="BR88" s="164">
        <v>0</v>
      </c>
      <c r="BS88" s="164">
        <v>0</v>
      </c>
      <c r="BT88" s="164">
        <v>0</v>
      </c>
      <c r="BU88" s="164">
        <v>0</v>
      </c>
      <c r="BV88" s="164">
        <v>0</v>
      </c>
      <c r="BW88" s="166">
        <v>0</v>
      </c>
      <c r="BX88" s="166">
        <v>0</v>
      </c>
      <c r="BY88" s="166">
        <v>0</v>
      </c>
      <c r="BZ88" s="166">
        <v>0</v>
      </c>
      <c r="CA88" s="166">
        <v>0</v>
      </c>
      <c r="CB88" s="166">
        <v>0</v>
      </c>
      <c r="CC88" s="163">
        <v>9.1</v>
      </c>
      <c r="CD88" s="167"/>
      <c r="CE88" s="164"/>
      <c r="CF88" s="164"/>
      <c r="CG88" s="164"/>
      <c r="CH88" s="164"/>
      <c r="CI88" s="164"/>
      <c r="CJ88" s="164"/>
      <c r="CK88" s="166"/>
      <c r="CL88" s="166"/>
      <c r="CM88" s="166"/>
      <c r="CN88" s="166"/>
      <c r="CO88" s="166"/>
      <c r="CP88" s="166"/>
      <c r="CQ88" s="167">
        <v>0</v>
      </c>
      <c r="CR88" s="164"/>
      <c r="CS88" s="164"/>
      <c r="CT88" s="164"/>
      <c r="CU88" s="164"/>
      <c r="CV88" s="164"/>
      <c r="CW88" s="164"/>
      <c r="CX88" s="166">
        <v>0</v>
      </c>
      <c r="CY88" s="166">
        <v>0</v>
      </c>
      <c r="CZ88" s="166">
        <v>0</v>
      </c>
      <c r="DA88" s="166">
        <v>0</v>
      </c>
      <c r="DB88" s="166">
        <v>0</v>
      </c>
      <c r="DC88" s="166">
        <v>0</v>
      </c>
      <c r="DE88" s="168">
        <v>0</v>
      </c>
      <c r="DG88" s="172">
        <v>0</v>
      </c>
      <c r="DI88" s="205">
        <f t="shared" si="6"/>
        <v>0</v>
      </c>
      <c r="DJ88" s="204"/>
      <c r="DK88" s="205">
        <f t="shared" si="7"/>
        <v>0</v>
      </c>
      <c r="DL88" s="205">
        <f t="shared" si="8"/>
        <v>0</v>
      </c>
      <c r="DM88" s="205">
        <f t="shared" si="9"/>
        <v>0</v>
      </c>
      <c r="DN88" s="205">
        <f t="shared" si="10"/>
        <v>0</v>
      </c>
      <c r="DO88" s="205">
        <f t="shared" si="11"/>
        <v>0</v>
      </c>
    </row>
    <row r="89" spans="2:119" hidden="1">
      <c r="B89" s="103" t="s">
        <v>266</v>
      </c>
      <c r="C89" s="162">
        <v>8.3399000000000001E-2</v>
      </c>
      <c r="D89" s="162">
        <v>0.50099800000000005</v>
      </c>
      <c r="E89" s="162">
        <v>-0.41759900000000005</v>
      </c>
      <c r="F89" s="163">
        <v>7.2</v>
      </c>
      <c r="G89" s="164">
        <v>1217350</v>
      </c>
      <c r="H89" s="164">
        <v>3305</v>
      </c>
      <c r="I89" s="164">
        <v>7182</v>
      </c>
      <c r="J89" s="164">
        <v>-1014703</v>
      </c>
      <c r="K89" s="164">
        <v>-83062</v>
      </c>
      <c r="L89" s="164">
        <v>-21514</v>
      </c>
      <c r="M89" s="164">
        <v>-811</v>
      </c>
      <c r="N89" s="164">
        <v>41954</v>
      </c>
      <c r="O89" s="164">
        <v>-50351</v>
      </c>
      <c r="P89" s="164">
        <v>99350</v>
      </c>
      <c r="Q89" s="104">
        <v>-83062</v>
      </c>
      <c r="R89" s="164">
        <v>-5317</v>
      </c>
      <c r="S89" s="164">
        <v>-146354</v>
      </c>
      <c r="T89" s="164">
        <v>-224245</v>
      </c>
      <c r="U89" s="164">
        <v>114</v>
      </c>
      <c r="V89" s="164">
        <v>-940582</v>
      </c>
      <c r="W89" s="104">
        <v>-97178</v>
      </c>
      <c r="X89" s="104">
        <v>-1053750</v>
      </c>
      <c r="Y89" s="164">
        <v>114258</v>
      </c>
      <c r="Z89" s="164">
        <v>87133</v>
      </c>
      <c r="AA89" s="164">
        <v>99350</v>
      </c>
      <c r="AB89" s="164">
        <v>99350</v>
      </c>
      <c r="AC89" s="164">
        <v>18526</v>
      </c>
      <c r="AD89" s="164">
        <v>14660</v>
      </c>
      <c r="AE89" s="164">
        <v>907396</v>
      </c>
      <c r="AF89" s="164">
        <v>0</v>
      </c>
      <c r="AG89" s="164">
        <v>0</v>
      </c>
      <c r="AH89" s="164">
        <v>0</v>
      </c>
      <c r="AI89" s="164">
        <v>-151670</v>
      </c>
      <c r="AJ89" s="164">
        <v>-151670</v>
      </c>
      <c r="AK89" s="164">
        <v>-151670</v>
      </c>
      <c r="AL89" s="164">
        <v>-151670</v>
      </c>
      <c r="AM89" s="164">
        <v>-151670</v>
      </c>
      <c r="AN89" s="164">
        <v>-182232</v>
      </c>
      <c r="AP89" s="165">
        <v>-2988</v>
      </c>
      <c r="AQ89" s="164">
        <v>0</v>
      </c>
      <c r="AR89" s="164">
        <v>0</v>
      </c>
      <c r="AS89" s="164">
        <v>0</v>
      </c>
      <c r="AT89" s="164">
        <v>0</v>
      </c>
      <c r="AU89" s="164">
        <v>0</v>
      </c>
      <c r="AV89" s="164">
        <v>0</v>
      </c>
      <c r="AW89" s="166">
        <v>2988</v>
      </c>
      <c r="AX89" s="166">
        <v>2988</v>
      </c>
      <c r="AY89" s="166">
        <v>2988</v>
      </c>
      <c r="AZ89" s="166">
        <v>2988</v>
      </c>
      <c r="BA89" s="166">
        <v>2988</v>
      </c>
      <c r="BB89" s="166">
        <v>3586</v>
      </c>
      <c r="BC89" s="165">
        <v>-112</v>
      </c>
      <c r="BD89" s="164">
        <v>0</v>
      </c>
      <c r="BE89" s="164">
        <v>0</v>
      </c>
      <c r="BF89" s="164">
        <v>0</v>
      </c>
      <c r="BG89" s="164">
        <v>0</v>
      </c>
      <c r="BH89" s="164">
        <v>0</v>
      </c>
      <c r="BI89" s="164">
        <v>0</v>
      </c>
      <c r="BJ89" s="166">
        <v>112</v>
      </c>
      <c r="BK89" s="166">
        <v>112</v>
      </c>
      <c r="BL89" s="166">
        <v>112</v>
      </c>
      <c r="BM89" s="166">
        <v>112</v>
      </c>
      <c r="BN89" s="166">
        <v>112</v>
      </c>
      <c r="BO89" s="166">
        <v>139</v>
      </c>
      <c r="BP89" s="165">
        <v>-146354</v>
      </c>
      <c r="BQ89" s="164">
        <v>0</v>
      </c>
      <c r="BR89" s="164">
        <v>0</v>
      </c>
      <c r="BS89" s="164">
        <v>0</v>
      </c>
      <c r="BT89" s="164">
        <v>0</v>
      </c>
      <c r="BU89" s="164">
        <v>0</v>
      </c>
      <c r="BV89" s="164">
        <v>0</v>
      </c>
      <c r="BW89" s="166">
        <v>146354</v>
      </c>
      <c r="BX89" s="166">
        <v>146354</v>
      </c>
      <c r="BY89" s="166">
        <v>146354</v>
      </c>
      <c r="BZ89" s="166">
        <v>146354</v>
      </c>
      <c r="CA89" s="166">
        <v>146354</v>
      </c>
      <c r="CB89" s="166">
        <v>175626</v>
      </c>
      <c r="CC89" s="163">
        <v>8.3000000000000007</v>
      </c>
      <c r="CD89" s="167"/>
      <c r="CE89" s="164"/>
      <c r="CF89" s="164"/>
      <c r="CG89" s="164"/>
      <c r="CH89" s="164"/>
      <c r="CI89" s="164"/>
      <c r="CJ89" s="164"/>
      <c r="CK89" s="166"/>
      <c r="CL89" s="166"/>
      <c r="CM89" s="166"/>
      <c r="CN89" s="166"/>
      <c r="CO89" s="166"/>
      <c r="CP89" s="166"/>
      <c r="CQ89" s="167">
        <v>-2216</v>
      </c>
      <c r="CR89" s="164"/>
      <c r="CS89" s="164"/>
      <c r="CT89" s="164"/>
      <c r="CU89" s="164"/>
      <c r="CV89" s="164"/>
      <c r="CW89" s="164"/>
      <c r="CX89" s="166">
        <v>2216</v>
      </c>
      <c r="CY89" s="166">
        <v>2216</v>
      </c>
      <c r="CZ89" s="166">
        <v>2216</v>
      </c>
      <c r="DA89" s="166">
        <v>2216</v>
      </c>
      <c r="DB89" s="166">
        <v>2216</v>
      </c>
      <c r="DC89" s="166">
        <v>2881</v>
      </c>
      <c r="DE89" s="168">
        <v>0</v>
      </c>
      <c r="DG89" s="172">
        <v>81000.842829999994</v>
      </c>
      <c r="DI89" s="205">
        <f t="shared" si="6"/>
        <v>-1053749.84283</v>
      </c>
      <c r="DJ89" s="204"/>
      <c r="DK89" s="205">
        <f t="shared" si="7"/>
        <v>-1118000</v>
      </c>
      <c r="DL89" s="205">
        <f t="shared" si="8"/>
        <v>-13961</v>
      </c>
      <c r="DM89" s="205">
        <f t="shared" si="9"/>
        <v>-699</v>
      </c>
      <c r="DN89" s="205">
        <f t="shared" si="10"/>
        <v>-18526</v>
      </c>
      <c r="DO89" s="205">
        <f t="shared" si="11"/>
        <v>-907396</v>
      </c>
    </row>
    <row r="90" spans="2:119" hidden="1">
      <c r="B90" s="103" t="s">
        <v>267</v>
      </c>
      <c r="C90" s="162">
        <v>0</v>
      </c>
      <c r="D90" s="162">
        <v>0</v>
      </c>
      <c r="E90" s="162">
        <v>0</v>
      </c>
      <c r="F90" s="163">
        <v>6.8</v>
      </c>
      <c r="G90" s="164">
        <v>0</v>
      </c>
      <c r="H90" s="164">
        <v>0</v>
      </c>
      <c r="I90" s="164">
        <v>0</v>
      </c>
      <c r="J90" s="164">
        <v>0</v>
      </c>
      <c r="K90" s="164">
        <v>0</v>
      </c>
      <c r="L90" s="164">
        <v>0</v>
      </c>
      <c r="M90" s="164">
        <v>0</v>
      </c>
      <c r="N90" s="164">
        <v>0</v>
      </c>
      <c r="O90" s="164">
        <v>0</v>
      </c>
      <c r="P90" s="164">
        <v>0</v>
      </c>
      <c r="Q90" s="104">
        <v>0</v>
      </c>
      <c r="R90" s="164">
        <v>0</v>
      </c>
      <c r="S90" s="164">
        <v>0</v>
      </c>
      <c r="T90" s="164">
        <v>0</v>
      </c>
      <c r="U90" s="164">
        <v>0</v>
      </c>
      <c r="V90" s="164">
        <v>0</v>
      </c>
      <c r="W90" s="104">
        <v>0</v>
      </c>
      <c r="X90" s="104">
        <v>0</v>
      </c>
      <c r="Y90" s="164">
        <v>0</v>
      </c>
      <c r="Z90" s="164">
        <v>0</v>
      </c>
      <c r="AA90" s="164">
        <v>0</v>
      </c>
      <c r="AB90" s="164">
        <v>0</v>
      </c>
      <c r="AC90" s="164">
        <v>0</v>
      </c>
      <c r="AD90" s="164">
        <v>0</v>
      </c>
      <c r="AE90" s="164">
        <v>0</v>
      </c>
      <c r="AF90" s="164">
        <v>0</v>
      </c>
      <c r="AG90" s="164">
        <v>0</v>
      </c>
      <c r="AH90" s="164">
        <v>0</v>
      </c>
      <c r="AI90" s="164">
        <v>0</v>
      </c>
      <c r="AJ90" s="164">
        <v>0</v>
      </c>
      <c r="AK90" s="164">
        <v>0</v>
      </c>
      <c r="AL90" s="164">
        <v>0</v>
      </c>
      <c r="AM90" s="164">
        <v>0</v>
      </c>
      <c r="AN90" s="164">
        <v>0</v>
      </c>
      <c r="AP90" s="165">
        <v>0</v>
      </c>
      <c r="AQ90" s="164">
        <v>0</v>
      </c>
      <c r="AR90" s="164">
        <v>0</v>
      </c>
      <c r="AS90" s="164">
        <v>0</v>
      </c>
      <c r="AT90" s="164">
        <v>0</v>
      </c>
      <c r="AU90" s="164">
        <v>0</v>
      </c>
      <c r="AV90" s="164">
        <v>0</v>
      </c>
      <c r="AW90" s="166">
        <v>0</v>
      </c>
      <c r="AX90" s="166">
        <v>0</v>
      </c>
      <c r="AY90" s="166">
        <v>0</v>
      </c>
      <c r="AZ90" s="166">
        <v>0</v>
      </c>
      <c r="BA90" s="166">
        <v>0</v>
      </c>
      <c r="BB90" s="166">
        <v>0</v>
      </c>
      <c r="BC90" s="165">
        <v>0</v>
      </c>
      <c r="BD90" s="164">
        <v>0</v>
      </c>
      <c r="BE90" s="164">
        <v>0</v>
      </c>
      <c r="BF90" s="164">
        <v>0</v>
      </c>
      <c r="BG90" s="164">
        <v>0</v>
      </c>
      <c r="BH90" s="164">
        <v>0</v>
      </c>
      <c r="BI90" s="164">
        <v>0</v>
      </c>
      <c r="BJ90" s="166">
        <v>0</v>
      </c>
      <c r="BK90" s="166">
        <v>0</v>
      </c>
      <c r="BL90" s="166">
        <v>0</v>
      </c>
      <c r="BM90" s="166">
        <v>0</v>
      </c>
      <c r="BN90" s="166">
        <v>0</v>
      </c>
      <c r="BO90" s="166">
        <v>0</v>
      </c>
      <c r="BP90" s="165">
        <v>0</v>
      </c>
      <c r="BQ90" s="164">
        <v>0</v>
      </c>
      <c r="BR90" s="164">
        <v>0</v>
      </c>
      <c r="BS90" s="164">
        <v>0</v>
      </c>
      <c r="BT90" s="164">
        <v>0</v>
      </c>
      <c r="BU90" s="164">
        <v>0</v>
      </c>
      <c r="BV90" s="164">
        <v>0</v>
      </c>
      <c r="BW90" s="166">
        <v>0</v>
      </c>
      <c r="BX90" s="166">
        <v>0</v>
      </c>
      <c r="BY90" s="166">
        <v>0</v>
      </c>
      <c r="BZ90" s="166">
        <v>0</v>
      </c>
      <c r="CA90" s="166">
        <v>0</v>
      </c>
      <c r="CB90" s="166">
        <v>0</v>
      </c>
      <c r="CC90" s="163">
        <v>8.5</v>
      </c>
      <c r="CD90" s="167"/>
      <c r="CE90" s="164"/>
      <c r="CF90" s="164"/>
      <c r="CG90" s="164"/>
      <c r="CH90" s="164"/>
      <c r="CI90" s="164"/>
      <c r="CJ90" s="164"/>
      <c r="CK90" s="166"/>
      <c r="CL90" s="166"/>
      <c r="CM90" s="166"/>
      <c r="CN90" s="166"/>
      <c r="CO90" s="166"/>
      <c r="CP90" s="166"/>
      <c r="CQ90" s="167">
        <v>0</v>
      </c>
      <c r="CR90" s="164"/>
      <c r="CS90" s="164"/>
      <c r="CT90" s="164"/>
      <c r="CU90" s="164"/>
      <c r="CV90" s="164"/>
      <c r="CW90" s="164"/>
      <c r="CX90" s="166">
        <v>0</v>
      </c>
      <c r="CY90" s="166">
        <v>0</v>
      </c>
      <c r="CZ90" s="166">
        <v>0</v>
      </c>
      <c r="DA90" s="166">
        <v>0</v>
      </c>
      <c r="DB90" s="166">
        <v>0</v>
      </c>
      <c r="DC90" s="166">
        <v>0</v>
      </c>
      <c r="DE90" s="168">
        <v>0</v>
      </c>
      <c r="DG90" s="172">
        <v>0</v>
      </c>
      <c r="DI90" s="205">
        <f t="shared" si="6"/>
        <v>0</v>
      </c>
      <c r="DJ90" s="204"/>
      <c r="DK90" s="205">
        <f t="shared" si="7"/>
        <v>0</v>
      </c>
      <c r="DL90" s="205">
        <f t="shared" si="8"/>
        <v>0</v>
      </c>
      <c r="DM90" s="205">
        <f t="shared" si="9"/>
        <v>0</v>
      </c>
      <c r="DN90" s="205">
        <f t="shared" si="10"/>
        <v>0</v>
      </c>
      <c r="DO90" s="205">
        <f t="shared" si="11"/>
        <v>0</v>
      </c>
    </row>
    <row r="91" spans="2:119" hidden="1">
      <c r="B91" s="103" t="s">
        <v>268</v>
      </c>
      <c r="C91" s="162">
        <v>0</v>
      </c>
      <c r="D91" s="162">
        <v>0</v>
      </c>
      <c r="E91" s="162">
        <v>0</v>
      </c>
      <c r="F91" s="163">
        <v>7.5</v>
      </c>
      <c r="G91" s="164">
        <v>0</v>
      </c>
      <c r="H91" s="164">
        <v>0</v>
      </c>
      <c r="I91" s="164">
        <v>0</v>
      </c>
      <c r="J91" s="164">
        <v>0</v>
      </c>
      <c r="K91" s="164">
        <v>0</v>
      </c>
      <c r="L91" s="164">
        <v>0</v>
      </c>
      <c r="M91" s="164">
        <v>0</v>
      </c>
      <c r="N91" s="164">
        <v>0</v>
      </c>
      <c r="O91" s="164">
        <v>0</v>
      </c>
      <c r="P91" s="164">
        <v>0</v>
      </c>
      <c r="Q91" s="104">
        <v>0</v>
      </c>
      <c r="R91" s="164">
        <v>0</v>
      </c>
      <c r="S91" s="164">
        <v>0</v>
      </c>
      <c r="T91" s="164">
        <v>0</v>
      </c>
      <c r="U91" s="164">
        <v>0</v>
      </c>
      <c r="V91" s="164">
        <v>0</v>
      </c>
      <c r="W91" s="104">
        <v>0</v>
      </c>
      <c r="X91" s="104">
        <v>0</v>
      </c>
      <c r="Y91" s="164">
        <v>0</v>
      </c>
      <c r="Z91" s="164">
        <v>0</v>
      </c>
      <c r="AA91" s="164">
        <v>0</v>
      </c>
      <c r="AB91" s="164">
        <v>0</v>
      </c>
      <c r="AC91" s="164">
        <v>0</v>
      </c>
      <c r="AD91" s="164">
        <v>0</v>
      </c>
      <c r="AE91" s="164">
        <v>0</v>
      </c>
      <c r="AF91" s="164">
        <v>0</v>
      </c>
      <c r="AG91" s="164">
        <v>0</v>
      </c>
      <c r="AH91" s="164">
        <v>0</v>
      </c>
      <c r="AI91" s="164">
        <v>0</v>
      </c>
      <c r="AJ91" s="164">
        <v>0</v>
      </c>
      <c r="AK91" s="164">
        <v>0</v>
      </c>
      <c r="AL91" s="164">
        <v>0</v>
      </c>
      <c r="AM91" s="164">
        <v>0</v>
      </c>
      <c r="AN91" s="164">
        <v>0</v>
      </c>
      <c r="AP91" s="165">
        <v>0</v>
      </c>
      <c r="AQ91" s="164">
        <v>0</v>
      </c>
      <c r="AR91" s="164">
        <v>0</v>
      </c>
      <c r="AS91" s="164">
        <v>0</v>
      </c>
      <c r="AT91" s="164">
        <v>0</v>
      </c>
      <c r="AU91" s="164">
        <v>0</v>
      </c>
      <c r="AV91" s="164">
        <v>0</v>
      </c>
      <c r="AW91" s="166">
        <v>0</v>
      </c>
      <c r="AX91" s="166">
        <v>0</v>
      </c>
      <c r="AY91" s="166">
        <v>0</v>
      </c>
      <c r="AZ91" s="166">
        <v>0</v>
      </c>
      <c r="BA91" s="166">
        <v>0</v>
      </c>
      <c r="BB91" s="166">
        <v>0</v>
      </c>
      <c r="BC91" s="165">
        <v>0</v>
      </c>
      <c r="BD91" s="164">
        <v>0</v>
      </c>
      <c r="BE91" s="164">
        <v>0</v>
      </c>
      <c r="BF91" s="164">
        <v>0</v>
      </c>
      <c r="BG91" s="164">
        <v>0</v>
      </c>
      <c r="BH91" s="164">
        <v>0</v>
      </c>
      <c r="BI91" s="164">
        <v>0</v>
      </c>
      <c r="BJ91" s="166">
        <v>0</v>
      </c>
      <c r="BK91" s="166">
        <v>0</v>
      </c>
      <c r="BL91" s="166">
        <v>0</v>
      </c>
      <c r="BM91" s="166">
        <v>0</v>
      </c>
      <c r="BN91" s="166">
        <v>0</v>
      </c>
      <c r="BO91" s="166">
        <v>0</v>
      </c>
      <c r="BP91" s="165">
        <v>0</v>
      </c>
      <c r="BQ91" s="164">
        <v>0</v>
      </c>
      <c r="BR91" s="164">
        <v>0</v>
      </c>
      <c r="BS91" s="164">
        <v>0</v>
      </c>
      <c r="BT91" s="164">
        <v>0</v>
      </c>
      <c r="BU91" s="164">
        <v>0</v>
      </c>
      <c r="BV91" s="164">
        <v>0</v>
      </c>
      <c r="BW91" s="166">
        <v>0</v>
      </c>
      <c r="BX91" s="166">
        <v>0</v>
      </c>
      <c r="BY91" s="166">
        <v>0</v>
      </c>
      <c r="BZ91" s="166">
        <v>0</v>
      </c>
      <c r="CA91" s="166">
        <v>0</v>
      </c>
      <c r="CB91" s="166">
        <v>0</v>
      </c>
      <c r="CC91" s="163">
        <v>8.5</v>
      </c>
      <c r="CD91" s="167"/>
      <c r="CE91" s="164"/>
      <c r="CF91" s="164"/>
      <c r="CG91" s="164"/>
      <c r="CH91" s="164"/>
      <c r="CI91" s="164"/>
      <c r="CJ91" s="164"/>
      <c r="CK91" s="166"/>
      <c r="CL91" s="166"/>
      <c r="CM91" s="166"/>
      <c r="CN91" s="166"/>
      <c r="CO91" s="166"/>
      <c r="CP91" s="166"/>
      <c r="CQ91" s="167">
        <v>0</v>
      </c>
      <c r="CR91" s="164"/>
      <c r="CS91" s="164"/>
      <c r="CT91" s="164"/>
      <c r="CU91" s="164"/>
      <c r="CV91" s="164"/>
      <c r="CW91" s="164"/>
      <c r="CX91" s="166">
        <v>0</v>
      </c>
      <c r="CY91" s="166">
        <v>0</v>
      </c>
      <c r="CZ91" s="166">
        <v>0</v>
      </c>
      <c r="DA91" s="166">
        <v>0</v>
      </c>
      <c r="DB91" s="166">
        <v>0</v>
      </c>
      <c r="DC91" s="166">
        <v>0</v>
      </c>
      <c r="DE91" s="168">
        <v>0</v>
      </c>
      <c r="DG91" s="172">
        <v>0</v>
      </c>
      <c r="DI91" s="205">
        <f t="shared" si="6"/>
        <v>0</v>
      </c>
      <c r="DJ91" s="204"/>
      <c r="DK91" s="205">
        <f t="shared" si="7"/>
        <v>0</v>
      </c>
      <c r="DL91" s="205">
        <f t="shared" si="8"/>
        <v>0</v>
      </c>
      <c r="DM91" s="205">
        <f t="shared" si="9"/>
        <v>0</v>
      </c>
      <c r="DN91" s="205">
        <f t="shared" si="10"/>
        <v>0</v>
      </c>
      <c r="DO91" s="205">
        <f t="shared" si="11"/>
        <v>0</v>
      </c>
    </row>
    <row r="92" spans="2:119">
      <c r="B92" s="103" t="s">
        <v>269</v>
      </c>
      <c r="C92" s="510">
        <v>0.14013059999999999</v>
      </c>
      <c r="D92" s="510">
        <v>0.53511500000000001</v>
      </c>
      <c r="E92" s="510">
        <v>-0.39498440000000001</v>
      </c>
      <c r="F92" s="506">
        <v>7.5</v>
      </c>
      <c r="G92" s="505">
        <v>3916805</v>
      </c>
      <c r="H92" s="505">
        <v>20123</v>
      </c>
      <c r="I92" s="505">
        <v>36522</v>
      </c>
      <c r="J92" s="505">
        <v>-2891111</v>
      </c>
      <c r="K92" s="505">
        <v>-513000</v>
      </c>
      <c r="L92" s="505">
        <v>-50457</v>
      </c>
      <c r="M92" s="505">
        <v>-3696</v>
      </c>
      <c r="N92" s="505">
        <v>104238</v>
      </c>
      <c r="O92" s="505">
        <v>-144080</v>
      </c>
      <c r="P92" s="505">
        <v>475344</v>
      </c>
      <c r="Q92" s="504">
        <v>-513000</v>
      </c>
      <c r="R92" s="505">
        <v>-18053</v>
      </c>
      <c r="S92" s="505">
        <v>-402928</v>
      </c>
      <c r="T92" s="505">
        <v>-877335</v>
      </c>
      <c r="U92" s="505">
        <v>2715</v>
      </c>
      <c r="V92" s="505">
        <v>-2738539</v>
      </c>
      <c r="W92" s="504">
        <v>-318491</v>
      </c>
      <c r="X92" s="504">
        <v>-3021961</v>
      </c>
      <c r="Y92" s="505">
        <v>555010</v>
      </c>
      <c r="Z92" s="505">
        <v>409584</v>
      </c>
      <c r="AA92" s="505">
        <v>475344</v>
      </c>
      <c r="AB92" s="505">
        <v>475344</v>
      </c>
      <c r="AC92" s="505">
        <v>43729</v>
      </c>
      <c r="AD92" s="505">
        <v>75777</v>
      </c>
      <c r="AE92" s="505">
        <v>2619033</v>
      </c>
      <c r="AF92" s="505">
        <v>0</v>
      </c>
      <c r="AG92" s="505">
        <v>0</v>
      </c>
      <c r="AH92" s="505">
        <v>0</v>
      </c>
      <c r="AI92" s="505">
        <v>-420981</v>
      </c>
      <c r="AJ92" s="505">
        <v>-420981</v>
      </c>
      <c r="AK92" s="505">
        <v>-420981</v>
      </c>
      <c r="AL92" s="505">
        <v>-420981</v>
      </c>
      <c r="AM92" s="505">
        <v>-420981</v>
      </c>
      <c r="AN92" s="505">
        <v>-633634</v>
      </c>
      <c r="AO92" s="503"/>
      <c r="AP92" s="508">
        <v>-6728</v>
      </c>
      <c r="AQ92" s="505">
        <v>0</v>
      </c>
      <c r="AR92" s="505">
        <v>0</v>
      </c>
      <c r="AS92" s="505">
        <v>0</v>
      </c>
      <c r="AT92" s="505">
        <v>0</v>
      </c>
      <c r="AU92" s="505">
        <v>0</v>
      </c>
      <c r="AV92" s="505">
        <v>0</v>
      </c>
      <c r="AW92" s="507">
        <v>6728</v>
      </c>
      <c r="AX92" s="507">
        <v>6728</v>
      </c>
      <c r="AY92" s="507">
        <v>6728</v>
      </c>
      <c r="AZ92" s="507">
        <v>6728</v>
      </c>
      <c r="BA92" s="507">
        <v>6728</v>
      </c>
      <c r="BB92" s="507">
        <v>10089</v>
      </c>
      <c r="BC92" s="508">
        <v>-493</v>
      </c>
      <c r="BD92" s="505">
        <v>0</v>
      </c>
      <c r="BE92" s="505">
        <v>0</v>
      </c>
      <c r="BF92" s="505">
        <v>0</v>
      </c>
      <c r="BG92" s="505">
        <v>0</v>
      </c>
      <c r="BH92" s="505">
        <v>0</v>
      </c>
      <c r="BI92" s="505">
        <v>0</v>
      </c>
      <c r="BJ92" s="507">
        <v>493</v>
      </c>
      <c r="BK92" s="507">
        <v>493</v>
      </c>
      <c r="BL92" s="507">
        <v>493</v>
      </c>
      <c r="BM92" s="507">
        <v>493</v>
      </c>
      <c r="BN92" s="507">
        <v>493</v>
      </c>
      <c r="BO92" s="507">
        <v>738</v>
      </c>
      <c r="BP92" s="508">
        <v>-402928</v>
      </c>
      <c r="BQ92" s="505">
        <v>0</v>
      </c>
      <c r="BR92" s="505">
        <v>0</v>
      </c>
      <c r="BS92" s="505">
        <v>0</v>
      </c>
      <c r="BT92" s="505">
        <v>0</v>
      </c>
      <c r="BU92" s="505">
        <v>0</v>
      </c>
      <c r="BV92" s="505">
        <v>0</v>
      </c>
      <c r="BW92" s="507">
        <v>402928</v>
      </c>
      <c r="BX92" s="507">
        <v>402928</v>
      </c>
      <c r="BY92" s="507">
        <v>402928</v>
      </c>
      <c r="BZ92" s="507">
        <v>402928</v>
      </c>
      <c r="CA92" s="507">
        <v>402928</v>
      </c>
      <c r="CB92" s="507">
        <v>604393</v>
      </c>
      <c r="CC92" s="506">
        <v>8.6999999999999993</v>
      </c>
      <c r="CD92" s="509"/>
      <c r="CE92" s="505"/>
      <c r="CF92" s="505"/>
      <c r="CG92" s="505"/>
      <c r="CH92" s="505"/>
      <c r="CI92" s="505"/>
      <c r="CJ92" s="505"/>
      <c r="CK92" s="507"/>
      <c r="CL92" s="507"/>
      <c r="CM92" s="507"/>
      <c r="CN92" s="507"/>
      <c r="CO92" s="507"/>
      <c r="CP92" s="507"/>
      <c r="CQ92" s="509">
        <v>-10832</v>
      </c>
      <c r="CR92" s="505"/>
      <c r="CS92" s="505"/>
      <c r="CT92" s="505"/>
      <c r="CU92" s="505"/>
      <c r="CV92" s="505"/>
      <c r="CW92" s="505"/>
      <c r="CX92" s="507">
        <v>10832</v>
      </c>
      <c r="CY92" s="507">
        <v>10832</v>
      </c>
      <c r="CZ92" s="507">
        <v>10832</v>
      </c>
      <c r="DA92" s="507">
        <v>10832</v>
      </c>
      <c r="DB92" s="507">
        <v>10832</v>
      </c>
      <c r="DC92" s="507">
        <v>18414</v>
      </c>
      <c r="DE92" s="168">
        <v>0</v>
      </c>
      <c r="DG92" s="622">
        <f>'LEA Post-65 (1)'!W92*'LEA Post-65 (2)'!E92</f>
        <v>235087.60516080001</v>
      </c>
      <c r="DI92" s="205">
        <f t="shared" si="6"/>
        <v>-3021960.6051607998</v>
      </c>
      <c r="DJ92" s="204"/>
      <c r="DK92" s="205">
        <f t="shared" si="7"/>
        <v>-3441461</v>
      </c>
      <c r="DL92" s="205">
        <f t="shared" si="8"/>
        <v>-72574</v>
      </c>
      <c r="DM92" s="205">
        <f t="shared" si="9"/>
        <v>-3203</v>
      </c>
      <c r="DN92" s="205">
        <f t="shared" si="10"/>
        <v>-43729</v>
      </c>
      <c r="DO92" s="205">
        <f t="shared" si="11"/>
        <v>-2619033</v>
      </c>
    </row>
    <row r="93" spans="2:119" hidden="1">
      <c r="B93" s="103" t="s">
        <v>387</v>
      </c>
      <c r="C93" s="162">
        <v>0</v>
      </c>
      <c r="D93" s="162">
        <v>0</v>
      </c>
      <c r="E93" s="162">
        <v>0</v>
      </c>
      <c r="F93" s="163">
        <v>8.9</v>
      </c>
      <c r="G93" s="164">
        <v>0</v>
      </c>
      <c r="H93" s="164">
        <v>0</v>
      </c>
      <c r="I93" s="164">
        <v>0</v>
      </c>
      <c r="J93" s="164">
        <v>0</v>
      </c>
      <c r="K93" s="164">
        <v>0</v>
      </c>
      <c r="L93" s="164">
        <v>0</v>
      </c>
      <c r="M93" s="164">
        <v>0</v>
      </c>
      <c r="N93" s="164">
        <v>0</v>
      </c>
      <c r="O93" s="164">
        <v>0</v>
      </c>
      <c r="P93" s="164">
        <v>0</v>
      </c>
      <c r="Q93" s="104">
        <v>0</v>
      </c>
      <c r="R93" s="164">
        <v>0</v>
      </c>
      <c r="S93" s="164">
        <v>0</v>
      </c>
      <c r="T93" s="164">
        <v>0</v>
      </c>
      <c r="U93" s="164">
        <v>0</v>
      </c>
      <c r="V93" s="164">
        <v>0</v>
      </c>
      <c r="W93" s="104">
        <v>0</v>
      </c>
      <c r="X93" s="104">
        <v>0</v>
      </c>
      <c r="Y93" s="164">
        <v>0</v>
      </c>
      <c r="Z93" s="164">
        <v>0</v>
      </c>
      <c r="AA93" s="164">
        <v>0</v>
      </c>
      <c r="AB93" s="164">
        <v>0</v>
      </c>
      <c r="AC93" s="164">
        <v>0</v>
      </c>
      <c r="AD93" s="164">
        <v>0</v>
      </c>
      <c r="AE93" s="164">
        <v>0</v>
      </c>
      <c r="AF93" s="164">
        <v>0</v>
      </c>
      <c r="AG93" s="164">
        <v>0</v>
      </c>
      <c r="AH93" s="164">
        <v>0</v>
      </c>
      <c r="AI93" s="164">
        <v>0</v>
      </c>
      <c r="AJ93" s="164">
        <v>0</v>
      </c>
      <c r="AK93" s="164">
        <v>0</v>
      </c>
      <c r="AL93" s="164">
        <v>0</v>
      </c>
      <c r="AM93" s="164">
        <v>0</v>
      </c>
      <c r="AN93" s="164">
        <v>0</v>
      </c>
      <c r="AP93" s="165">
        <v>0</v>
      </c>
      <c r="AQ93" s="164">
        <v>0</v>
      </c>
      <c r="AR93" s="164">
        <v>0</v>
      </c>
      <c r="AS93" s="164">
        <v>0</v>
      </c>
      <c r="AT93" s="164">
        <v>0</v>
      </c>
      <c r="AU93" s="164">
        <v>0</v>
      </c>
      <c r="AV93" s="164">
        <v>0</v>
      </c>
      <c r="AW93" s="166">
        <v>0</v>
      </c>
      <c r="AX93" s="166">
        <v>0</v>
      </c>
      <c r="AY93" s="166">
        <v>0</v>
      </c>
      <c r="AZ93" s="166">
        <v>0</v>
      </c>
      <c r="BA93" s="166">
        <v>0</v>
      </c>
      <c r="BB93" s="166">
        <v>0</v>
      </c>
      <c r="BC93" s="165">
        <v>0</v>
      </c>
      <c r="BD93" s="164">
        <v>0</v>
      </c>
      <c r="BE93" s="164">
        <v>0</v>
      </c>
      <c r="BF93" s="164">
        <v>0</v>
      </c>
      <c r="BG93" s="164">
        <v>0</v>
      </c>
      <c r="BH93" s="164">
        <v>0</v>
      </c>
      <c r="BI93" s="164">
        <v>0</v>
      </c>
      <c r="BJ93" s="166">
        <v>0</v>
      </c>
      <c r="BK93" s="166">
        <v>0</v>
      </c>
      <c r="BL93" s="166">
        <v>0</v>
      </c>
      <c r="BM93" s="166">
        <v>0</v>
      </c>
      <c r="BN93" s="166">
        <v>0</v>
      </c>
      <c r="BO93" s="166">
        <v>0</v>
      </c>
      <c r="BP93" s="165">
        <v>0</v>
      </c>
      <c r="BQ93" s="164">
        <v>0</v>
      </c>
      <c r="BR93" s="164">
        <v>0</v>
      </c>
      <c r="BS93" s="164">
        <v>0</v>
      </c>
      <c r="BT93" s="164">
        <v>0</v>
      </c>
      <c r="BU93" s="164">
        <v>0</v>
      </c>
      <c r="BV93" s="164">
        <v>0</v>
      </c>
      <c r="BW93" s="166">
        <v>0</v>
      </c>
      <c r="BX93" s="166">
        <v>0</v>
      </c>
      <c r="BY93" s="166">
        <v>0</v>
      </c>
      <c r="BZ93" s="166">
        <v>0</v>
      </c>
      <c r="CA93" s="166">
        <v>0</v>
      </c>
      <c r="CB93" s="166">
        <v>0</v>
      </c>
      <c r="CC93" s="163">
        <v>11.5</v>
      </c>
      <c r="CD93" s="167"/>
      <c r="CE93" s="164"/>
      <c r="CF93" s="164"/>
      <c r="CG93" s="164"/>
      <c r="CH93" s="164"/>
      <c r="CI93" s="164"/>
      <c r="CJ93" s="164"/>
      <c r="CK93" s="166"/>
      <c r="CL93" s="166"/>
      <c r="CM93" s="166"/>
      <c r="CN93" s="166"/>
      <c r="CO93" s="166"/>
      <c r="CP93" s="166"/>
      <c r="CQ93" s="167">
        <v>0</v>
      </c>
      <c r="CR93" s="164"/>
      <c r="CS93" s="164"/>
      <c r="CT93" s="164"/>
      <c r="CU93" s="164"/>
      <c r="CV93" s="164"/>
      <c r="CW93" s="164"/>
      <c r="CX93" s="166">
        <v>0</v>
      </c>
      <c r="CY93" s="166">
        <v>0</v>
      </c>
      <c r="CZ93" s="166">
        <v>0</v>
      </c>
      <c r="DA93" s="166">
        <v>0</v>
      </c>
      <c r="DB93" s="166">
        <v>0</v>
      </c>
      <c r="DC93" s="166">
        <v>0</v>
      </c>
      <c r="DE93" s="168">
        <v>0</v>
      </c>
      <c r="DG93" s="172">
        <v>0</v>
      </c>
      <c r="DI93" s="205">
        <f t="shared" si="6"/>
        <v>0</v>
      </c>
      <c r="DJ93" s="204"/>
      <c r="DK93" s="205">
        <f t="shared" si="7"/>
        <v>0</v>
      </c>
      <c r="DL93" s="205">
        <f t="shared" si="8"/>
        <v>0</v>
      </c>
      <c r="DM93" s="205">
        <f t="shared" si="9"/>
        <v>0</v>
      </c>
      <c r="DN93" s="205">
        <f t="shared" si="10"/>
        <v>0</v>
      </c>
      <c r="DO93" s="205">
        <f t="shared" si="11"/>
        <v>0</v>
      </c>
    </row>
    <row r="94" spans="2:119" hidden="1">
      <c r="B94" s="103" t="s">
        <v>388</v>
      </c>
      <c r="C94" s="162">
        <v>0</v>
      </c>
      <c r="D94" s="162">
        <v>0</v>
      </c>
      <c r="E94" s="162">
        <v>0</v>
      </c>
      <c r="F94" s="163">
        <v>10.3</v>
      </c>
      <c r="G94" s="164">
        <v>0</v>
      </c>
      <c r="H94" s="164">
        <v>0</v>
      </c>
      <c r="I94" s="164">
        <v>0</v>
      </c>
      <c r="J94" s="164">
        <v>0</v>
      </c>
      <c r="K94" s="164">
        <v>0</v>
      </c>
      <c r="L94" s="164">
        <v>0</v>
      </c>
      <c r="M94" s="164">
        <v>0</v>
      </c>
      <c r="N94" s="164">
        <v>0</v>
      </c>
      <c r="O94" s="164">
        <v>0</v>
      </c>
      <c r="P94" s="164">
        <v>0</v>
      </c>
      <c r="Q94" s="104">
        <v>0</v>
      </c>
      <c r="R94" s="164">
        <v>0</v>
      </c>
      <c r="S94" s="164">
        <v>0</v>
      </c>
      <c r="T94" s="164">
        <v>0</v>
      </c>
      <c r="U94" s="164">
        <v>0</v>
      </c>
      <c r="V94" s="164">
        <v>0</v>
      </c>
      <c r="W94" s="104">
        <v>0</v>
      </c>
      <c r="X94" s="104">
        <v>0</v>
      </c>
      <c r="Y94" s="164">
        <v>0</v>
      </c>
      <c r="Z94" s="164">
        <v>0</v>
      </c>
      <c r="AA94" s="164">
        <v>0</v>
      </c>
      <c r="AB94" s="164">
        <v>0</v>
      </c>
      <c r="AC94" s="164">
        <v>0</v>
      </c>
      <c r="AD94" s="164">
        <v>0</v>
      </c>
      <c r="AE94" s="164">
        <v>0</v>
      </c>
      <c r="AF94" s="164">
        <v>0</v>
      </c>
      <c r="AG94" s="164">
        <v>0</v>
      </c>
      <c r="AH94" s="164">
        <v>0</v>
      </c>
      <c r="AI94" s="164">
        <v>0</v>
      </c>
      <c r="AJ94" s="164">
        <v>0</v>
      </c>
      <c r="AK94" s="164">
        <v>0</v>
      </c>
      <c r="AL94" s="164">
        <v>0</v>
      </c>
      <c r="AM94" s="164">
        <v>0</v>
      </c>
      <c r="AN94" s="164">
        <v>0</v>
      </c>
      <c r="AP94" s="165">
        <v>0</v>
      </c>
      <c r="AQ94" s="164">
        <v>0</v>
      </c>
      <c r="AR94" s="164">
        <v>0</v>
      </c>
      <c r="AS94" s="164">
        <v>0</v>
      </c>
      <c r="AT94" s="164">
        <v>0</v>
      </c>
      <c r="AU94" s="164">
        <v>0</v>
      </c>
      <c r="AV94" s="164">
        <v>0</v>
      </c>
      <c r="AW94" s="166">
        <v>0</v>
      </c>
      <c r="AX94" s="166">
        <v>0</v>
      </c>
      <c r="AY94" s="166">
        <v>0</v>
      </c>
      <c r="AZ94" s="166">
        <v>0</v>
      </c>
      <c r="BA94" s="166">
        <v>0</v>
      </c>
      <c r="BB94" s="166">
        <v>0</v>
      </c>
      <c r="BC94" s="165">
        <v>0</v>
      </c>
      <c r="BD94" s="164">
        <v>0</v>
      </c>
      <c r="BE94" s="164">
        <v>0</v>
      </c>
      <c r="BF94" s="164">
        <v>0</v>
      </c>
      <c r="BG94" s="164">
        <v>0</v>
      </c>
      <c r="BH94" s="164">
        <v>0</v>
      </c>
      <c r="BI94" s="164">
        <v>0</v>
      </c>
      <c r="BJ94" s="166">
        <v>0</v>
      </c>
      <c r="BK94" s="166">
        <v>0</v>
      </c>
      <c r="BL94" s="166">
        <v>0</v>
      </c>
      <c r="BM94" s="166">
        <v>0</v>
      </c>
      <c r="BN94" s="166">
        <v>0</v>
      </c>
      <c r="BO94" s="166">
        <v>0</v>
      </c>
      <c r="BP94" s="165">
        <v>0</v>
      </c>
      <c r="BQ94" s="164">
        <v>0</v>
      </c>
      <c r="BR94" s="164">
        <v>0</v>
      </c>
      <c r="BS94" s="164">
        <v>0</v>
      </c>
      <c r="BT94" s="164">
        <v>0</v>
      </c>
      <c r="BU94" s="164">
        <v>0</v>
      </c>
      <c r="BV94" s="164">
        <v>0</v>
      </c>
      <c r="BW94" s="166">
        <v>0</v>
      </c>
      <c r="BX94" s="166">
        <v>0</v>
      </c>
      <c r="BY94" s="166">
        <v>0</v>
      </c>
      <c r="BZ94" s="166">
        <v>0</v>
      </c>
      <c r="CA94" s="166">
        <v>0</v>
      </c>
      <c r="CB94" s="166">
        <v>0</v>
      </c>
      <c r="CC94" s="163">
        <v>11.5</v>
      </c>
      <c r="CD94" s="167"/>
      <c r="CE94" s="164"/>
      <c r="CF94" s="164"/>
      <c r="CG94" s="164"/>
      <c r="CH94" s="164"/>
      <c r="CI94" s="164"/>
      <c r="CJ94" s="164"/>
      <c r="CK94" s="166"/>
      <c r="CL94" s="166"/>
      <c r="CM94" s="166"/>
      <c r="CN94" s="166"/>
      <c r="CO94" s="166"/>
      <c r="CP94" s="166"/>
      <c r="CQ94" s="167">
        <v>0</v>
      </c>
      <c r="CR94" s="164"/>
      <c r="CS94" s="164"/>
      <c r="CT94" s="164"/>
      <c r="CU94" s="164"/>
      <c r="CV94" s="164"/>
      <c r="CW94" s="164"/>
      <c r="CX94" s="166">
        <v>0</v>
      </c>
      <c r="CY94" s="166">
        <v>0</v>
      </c>
      <c r="CZ94" s="166">
        <v>0</v>
      </c>
      <c r="DA94" s="166">
        <v>0</v>
      </c>
      <c r="DB94" s="166">
        <v>0</v>
      </c>
      <c r="DC94" s="166">
        <v>0</v>
      </c>
      <c r="DE94" s="168">
        <v>0</v>
      </c>
      <c r="DG94" s="172">
        <v>0</v>
      </c>
      <c r="DI94" s="205">
        <f t="shared" si="6"/>
        <v>0</v>
      </c>
      <c r="DJ94" s="204"/>
      <c r="DK94" s="205">
        <f t="shared" si="7"/>
        <v>0</v>
      </c>
      <c r="DL94" s="205">
        <f t="shared" si="8"/>
        <v>0</v>
      </c>
      <c r="DM94" s="205">
        <f t="shared" si="9"/>
        <v>0</v>
      </c>
      <c r="DN94" s="205">
        <f t="shared" si="10"/>
        <v>0</v>
      </c>
      <c r="DO94" s="205">
        <f t="shared" si="11"/>
        <v>0</v>
      </c>
    </row>
    <row r="95" spans="2:119" hidden="1">
      <c r="B95" s="103" t="s">
        <v>270</v>
      </c>
      <c r="C95" s="162">
        <v>0</v>
      </c>
      <c r="D95" s="162">
        <v>0</v>
      </c>
      <c r="E95" s="162">
        <v>0</v>
      </c>
      <c r="F95" s="163">
        <v>8.4</v>
      </c>
      <c r="G95" s="164">
        <v>0</v>
      </c>
      <c r="H95" s="164">
        <v>0</v>
      </c>
      <c r="I95" s="164">
        <v>0</v>
      </c>
      <c r="J95" s="164">
        <v>0</v>
      </c>
      <c r="K95" s="164">
        <v>0</v>
      </c>
      <c r="L95" s="164">
        <v>0</v>
      </c>
      <c r="M95" s="164">
        <v>0</v>
      </c>
      <c r="N95" s="164">
        <v>0</v>
      </c>
      <c r="O95" s="164">
        <v>0</v>
      </c>
      <c r="P95" s="164">
        <v>0</v>
      </c>
      <c r="Q95" s="104">
        <v>0</v>
      </c>
      <c r="R95" s="164">
        <v>0</v>
      </c>
      <c r="S95" s="164">
        <v>0</v>
      </c>
      <c r="T95" s="164">
        <v>0</v>
      </c>
      <c r="U95" s="164">
        <v>0</v>
      </c>
      <c r="V95" s="164">
        <v>0</v>
      </c>
      <c r="W95" s="104">
        <v>0</v>
      </c>
      <c r="X95" s="104">
        <v>0</v>
      </c>
      <c r="Y95" s="164">
        <v>0</v>
      </c>
      <c r="Z95" s="164">
        <v>0</v>
      </c>
      <c r="AA95" s="164">
        <v>0</v>
      </c>
      <c r="AB95" s="164">
        <v>0</v>
      </c>
      <c r="AC95" s="164">
        <v>0</v>
      </c>
      <c r="AD95" s="164">
        <v>0</v>
      </c>
      <c r="AE95" s="164">
        <v>0</v>
      </c>
      <c r="AF95" s="164">
        <v>0</v>
      </c>
      <c r="AG95" s="164">
        <v>0</v>
      </c>
      <c r="AH95" s="164">
        <v>0</v>
      </c>
      <c r="AI95" s="164">
        <v>0</v>
      </c>
      <c r="AJ95" s="164">
        <v>0</v>
      </c>
      <c r="AK95" s="164">
        <v>0</v>
      </c>
      <c r="AL95" s="164">
        <v>0</v>
      </c>
      <c r="AM95" s="164">
        <v>0</v>
      </c>
      <c r="AN95" s="164">
        <v>0</v>
      </c>
      <c r="AP95" s="165">
        <v>0</v>
      </c>
      <c r="AQ95" s="164">
        <v>0</v>
      </c>
      <c r="AR95" s="164">
        <v>0</v>
      </c>
      <c r="AS95" s="164">
        <v>0</v>
      </c>
      <c r="AT95" s="164">
        <v>0</v>
      </c>
      <c r="AU95" s="164">
        <v>0</v>
      </c>
      <c r="AV95" s="164">
        <v>0</v>
      </c>
      <c r="AW95" s="166">
        <v>0</v>
      </c>
      <c r="AX95" s="166">
        <v>0</v>
      </c>
      <c r="AY95" s="166">
        <v>0</v>
      </c>
      <c r="AZ95" s="166">
        <v>0</v>
      </c>
      <c r="BA95" s="166">
        <v>0</v>
      </c>
      <c r="BB95" s="166">
        <v>0</v>
      </c>
      <c r="BC95" s="165">
        <v>0</v>
      </c>
      <c r="BD95" s="164">
        <v>0</v>
      </c>
      <c r="BE95" s="164">
        <v>0</v>
      </c>
      <c r="BF95" s="164">
        <v>0</v>
      </c>
      <c r="BG95" s="164">
        <v>0</v>
      </c>
      <c r="BH95" s="164">
        <v>0</v>
      </c>
      <c r="BI95" s="164">
        <v>0</v>
      </c>
      <c r="BJ95" s="166">
        <v>0</v>
      </c>
      <c r="BK95" s="166">
        <v>0</v>
      </c>
      <c r="BL95" s="166">
        <v>0</v>
      </c>
      <c r="BM95" s="166">
        <v>0</v>
      </c>
      <c r="BN95" s="166">
        <v>0</v>
      </c>
      <c r="BO95" s="166">
        <v>0</v>
      </c>
      <c r="BP95" s="165">
        <v>0</v>
      </c>
      <c r="BQ95" s="164">
        <v>0</v>
      </c>
      <c r="BR95" s="164">
        <v>0</v>
      </c>
      <c r="BS95" s="164">
        <v>0</v>
      </c>
      <c r="BT95" s="164">
        <v>0</v>
      </c>
      <c r="BU95" s="164">
        <v>0</v>
      </c>
      <c r="BV95" s="164">
        <v>0</v>
      </c>
      <c r="BW95" s="166">
        <v>0</v>
      </c>
      <c r="BX95" s="166">
        <v>0</v>
      </c>
      <c r="BY95" s="166">
        <v>0</v>
      </c>
      <c r="BZ95" s="166">
        <v>0</v>
      </c>
      <c r="CA95" s="166">
        <v>0</v>
      </c>
      <c r="CB95" s="166">
        <v>0</v>
      </c>
      <c r="CC95" s="163">
        <v>9.4</v>
      </c>
      <c r="CD95" s="167"/>
      <c r="CE95" s="164"/>
      <c r="CF95" s="164"/>
      <c r="CG95" s="164"/>
      <c r="CH95" s="164"/>
      <c r="CI95" s="164"/>
      <c r="CJ95" s="164"/>
      <c r="CK95" s="166"/>
      <c r="CL95" s="166"/>
      <c r="CM95" s="166"/>
      <c r="CN95" s="166"/>
      <c r="CO95" s="166"/>
      <c r="CP95" s="166"/>
      <c r="CQ95" s="167">
        <v>0</v>
      </c>
      <c r="CR95" s="164"/>
      <c r="CS95" s="164"/>
      <c r="CT95" s="164"/>
      <c r="CU95" s="164"/>
      <c r="CV95" s="164"/>
      <c r="CW95" s="164"/>
      <c r="CX95" s="166">
        <v>0</v>
      </c>
      <c r="CY95" s="166">
        <v>0</v>
      </c>
      <c r="CZ95" s="166">
        <v>0</v>
      </c>
      <c r="DA95" s="166">
        <v>0</v>
      </c>
      <c r="DB95" s="166">
        <v>0</v>
      </c>
      <c r="DC95" s="166">
        <v>0</v>
      </c>
      <c r="DE95" s="168">
        <v>0</v>
      </c>
      <c r="DG95" s="172">
        <v>0</v>
      </c>
      <c r="DI95" s="205">
        <f t="shared" si="6"/>
        <v>0</v>
      </c>
      <c r="DJ95" s="204"/>
      <c r="DK95" s="205">
        <f t="shared" si="7"/>
        <v>0</v>
      </c>
      <c r="DL95" s="205">
        <f t="shared" si="8"/>
        <v>0</v>
      </c>
      <c r="DM95" s="205">
        <f t="shared" si="9"/>
        <v>0</v>
      </c>
      <c r="DN95" s="205">
        <f t="shared" si="10"/>
        <v>0</v>
      </c>
      <c r="DO95" s="205">
        <f t="shared" si="11"/>
        <v>0</v>
      </c>
    </row>
    <row r="96" spans="2:119" hidden="1">
      <c r="B96" s="103" t="s">
        <v>271</v>
      </c>
      <c r="C96" s="162">
        <v>0</v>
      </c>
      <c r="D96" s="162">
        <v>0</v>
      </c>
      <c r="E96" s="162">
        <v>0</v>
      </c>
      <c r="F96" s="163">
        <v>7.6</v>
      </c>
      <c r="G96" s="164">
        <v>0</v>
      </c>
      <c r="H96" s="164">
        <v>0</v>
      </c>
      <c r="I96" s="164">
        <v>0</v>
      </c>
      <c r="J96" s="164">
        <v>0</v>
      </c>
      <c r="K96" s="164">
        <v>0</v>
      </c>
      <c r="L96" s="164">
        <v>0</v>
      </c>
      <c r="M96" s="164">
        <v>0</v>
      </c>
      <c r="N96" s="164">
        <v>0</v>
      </c>
      <c r="O96" s="164">
        <v>0</v>
      </c>
      <c r="P96" s="164">
        <v>0</v>
      </c>
      <c r="Q96" s="104">
        <v>0</v>
      </c>
      <c r="R96" s="164">
        <v>0</v>
      </c>
      <c r="S96" s="164">
        <v>0</v>
      </c>
      <c r="T96" s="164">
        <v>0</v>
      </c>
      <c r="U96" s="164">
        <v>0</v>
      </c>
      <c r="V96" s="164">
        <v>0</v>
      </c>
      <c r="W96" s="104">
        <v>0</v>
      </c>
      <c r="X96" s="104">
        <v>0</v>
      </c>
      <c r="Y96" s="164">
        <v>0</v>
      </c>
      <c r="Z96" s="164">
        <v>0</v>
      </c>
      <c r="AA96" s="164">
        <v>0</v>
      </c>
      <c r="AB96" s="164">
        <v>0</v>
      </c>
      <c r="AC96" s="164">
        <v>0</v>
      </c>
      <c r="AD96" s="164">
        <v>0</v>
      </c>
      <c r="AE96" s="164">
        <v>0</v>
      </c>
      <c r="AF96" s="164">
        <v>0</v>
      </c>
      <c r="AG96" s="164">
        <v>0</v>
      </c>
      <c r="AH96" s="164">
        <v>0</v>
      </c>
      <c r="AI96" s="164">
        <v>0</v>
      </c>
      <c r="AJ96" s="164">
        <v>0</v>
      </c>
      <c r="AK96" s="164">
        <v>0</v>
      </c>
      <c r="AL96" s="164">
        <v>0</v>
      </c>
      <c r="AM96" s="164">
        <v>0</v>
      </c>
      <c r="AN96" s="164">
        <v>0</v>
      </c>
      <c r="AP96" s="165">
        <v>0</v>
      </c>
      <c r="AQ96" s="164">
        <v>0</v>
      </c>
      <c r="AR96" s="164">
        <v>0</v>
      </c>
      <c r="AS96" s="164">
        <v>0</v>
      </c>
      <c r="AT96" s="164">
        <v>0</v>
      </c>
      <c r="AU96" s="164">
        <v>0</v>
      </c>
      <c r="AV96" s="164">
        <v>0</v>
      </c>
      <c r="AW96" s="166">
        <v>0</v>
      </c>
      <c r="AX96" s="166">
        <v>0</v>
      </c>
      <c r="AY96" s="166">
        <v>0</v>
      </c>
      <c r="AZ96" s="166">
        <v>0</v>
      </c>
      <c r="BA96" s="166">
        <v>0</v>
      </c>
      <c r="BB96" s="166">
        <v>0</v>
      </c>
      <c r="BC96" s="165">
        <v>0</v>
      </c>
      <c r="BD96" s="164">
        <v>0</v>
      </c>
      <c r="BE96" s="164">
        <v>0</v>
      </c>
      <c r="BF96" s="164">
        <v>0</v>
      </c>
      <c r="BG96" s="164">
        <v>0</v>
      </c>
      <c r="BH96" s="164">
        <v>0</v>
      </c>
      <c r="BI96" s="164">
        <v>0</v>
      </c>
      <c r="BJ96" s="166">
        <v>0</v>
      </c>
      <c r="BK96" s="166">
        <v>0</v>
      </c>
      <c r="BL96" s="166">
        <v>0</v>
      </c>
      <c r="BM96" s="166">
        <v>0</v>
      </c>
      <c r="BN96" s="166">
        <v>0</v>
      </c>
      <c r="BO96" s="166">
        <v>0</v>
      </c>
      <c r="BP96" s="165">
        <v>0</v>
      </c>
      <c r="BQ96" s="164">
        <v>0</v>
      </c>
      <c r="BR96" s="164">
        <v>0</v>
      </c>
      <c r="BS96" s="164">
        <v>0</v>
      </c>
      <c r="BT96" s="164">
        <v>0</v>
      </c>
      <c r="BU96" s="164">
        <v>0</v>
      </c>
      <c r="BV96" s="164">
        <v>0</v>
      </c>
      <c r="BW96" s="166">
        <v>0</v>
      </c>
      <c r="BX96" s="166">
        <v>0</v>
      </c>
      <c r="BY96" s="166">
        <v>0</v>
      </c>
      <c r="BZ96" s="166">
        <v>0</v>
      </c>
      <c r="CA96" s="166">
        <v>0</v>
      </c>
      <c r="CB96" s="166">
        <v>0</v>
      </c>
      <c r="CC96" s="163">
        <v>8.5</v>
      </c>
      <c r="CD96" s="167"/>
      <c r="CE96" s="164"/>
      <c r="CF96" s="164"/>
      <c r="CG96" s="164"/>
      <c r="CH96" s="164"/>
      <c r="CI96" s="164"/>
      <c r="CJ96" s="164"/>
      <c r="CK96" s="166"/>
      <c r="CL96" s="166"/>
      <c r="CM96" s="166"/>
      <c r="CN96" s="166"/>
      <c r="CO96" s="166"/>
      <c r="CP96" s="166"/>
      <c r="CQ96" s="167">
        <v>0</v>
      </c>
      <c r="CR96" s="164"/>
      <c r="CS96" s="164"/>
      <c r="CT96" s="164"/>
      <c r="CU96" s="164"/>
      <c r="CV96" s="164"/>
      <c r="CW96" s="164"/>
      <c r="CX96" s="166">
        <v>0</v>
      </c>
      <c r="CY96" s="166">
        <v>0</v>
      </c>
      <c r="CZ96" s="166">
        <v>0</v>
      </c>
      <c r="DA96" s="166">
        <v>0</v>
      </c>
      <c r="DB96" s="166">
        <v>0</v>
      </c>
      <c r="DC96" s="166">
        <v>0</v>
      </c>
      <c r="DE96" s="168">
        <v>0</v>
      </c>
      <c r="DG96" s="172">
        <v>0</v>
      </c>
      <c r="DI96" s="205">
        <f t="shared" si="6"/>
        <v>0</v>
      </c>
      <c r="DJ96" s="204"/>
      <c r="DK96" s="205">
        <f t="shared" si="7"/>
        <v>0</v>
      </c>
      <c r="DL96" s="205">
        <f t="shared" si="8"/>
        <v>0</v>
      </c>
      <c r="DM96" s="205">
        <f t="shared" si="9"/>
        <v>0</v>
      </c>
      <c r="DN96" s="205">
        <f t="shared" si="10"/>
        <v>0</v>
      </c>
      <c r="DO96" s="205">
        <f t="shared" si="11"/>
        <v>0</v>
      </c>
    </row>
    <row r="97" spans="2:119" hidden="1">
      <c r="B97" s="103" t="s">
        <v>272</v>
      </c>
      <c r="C97" s="162">
        <v>0</v>
      </c>
      <c r="D97" s="162">
        <v>0</v>
      </c>
      <c r="E97" s="162">
        <v>0</v>
      </c>
      <c r="F97" s="163">
        <v>6.6</v>
      </c>
      <c r="G97" s="164">
        <v>0</v>
      </c>
      <c r="H97" s="164">
        <v>0</v>
      </c>
      <c r="I97" s="164">
        <v>0</v>
      </c>
      <c r="J97" s="164">
        <v>0</v>
      </c>
      <c r="K97" s="164">
        <v>0</v>
      </c>
      <c r="L97" s="164">
        <v>0</v>
      </c>
      <c r="M97" s="164">
        <v>0</v>
      </c>
      <c r="N97" s="164">
        <v>0</v>
      </c>
      <c r="O97" s="164">
        <v>0</v>
      </c>
      <c r="P97" s="164">
        <v>0</v>
      </c>
      <c r="Q97" s="104">
        <v>0</v>
      </c>
      <c r="R97" s="164">
        <v>0</v>
      </c>
      <c r="S97" s="164">
        <v>0</v>
      </c>
      <c r="T97" s="164">
        <v>0</v>
      </c>
      <c r="U97" s="164">
        <v>0</v>
      </c>
      <c r="V97" s="164">
        <v>0</v>
      </c>
      <c r="W97" s="104">
        <v>0</v>
      </c>
      <c r="X97" s="104">
        <v>0</v>
      </c>
      <c r="Y97" s="164">
        <v>0</v>
      </c>
      <c r="Z97" s="164">
        <v>0</v>
      </c>
      <c r="AA97" s="164">
        <v>0</v>
      </c>
      <c r="AB97" s="164">
        <v>0</v>
      </c>
      <c r="AC97" s="164">
        <v>0</v>
      </c>
      <c r="AD97" s="164">
        <v>0</v>
      </c>
      <c r="AE97" s="164">
        <v>0</v>
      </c>
      <c r="AF97" s="164">
        <v>0</v>
      </c>
      <c r="AG97" s="164">
        <v>0</v>
      </c>
      <c r="AH97" s="164">
        <v>0</v>
      </c>
      <c r="AI97" s="164">
        <v>0</v>
      </c>
      <c r="AJ97" s="164">
        <v>0</v>
      </c>
      <c r="AK97" s="164">
        <v>0</v>
      </c>
      <c r="AL97" s="164">
        <v>0</v>
      </c>
      <c r="AM97" s="164">
        <v>0</v>
      </c>
      <c r="AN97" s="164">
        <v>0</v>
      </c>
      <c r="AP97" s="165">
        <v>0</v>
      </c>
      <c r="AQ97" s="164">
        <v>0</v>
      </c>
      <c r="AR97" s="164">
        <v>0</v>
      </c>
      <c r="AS97" s="164">
        <v>0</v>
      </c>
      <c r="AT97" s="164">
        <v>0</v>
      </c>
      <c r="AU97" s="164">
        <v>0</v>
      </c>
      <c r="AV97" s="164">
        <v>0</v>
      </c>
      <c r="AW97" s="166">
        <v>0</v>
      </c>
      <c r="AX97" s="166">
        <v>0</v>
      </c>
      <c r="AY97" s="166">
        <v>0</v>
      </c>
      <c r="AZ97" s="166">
        <v>0</v>
      </c>
      <c r="BA97" s="166">
        <v>0</v>
      </c>
      <c r="BB97" s="166">
        <v>0</v>
      </c>
      <c r="BC97" s="165">
        <v>0</v>
      </c>
      <c r="BD97" s="164">
        <v>0</v>
      </c>
      <c r="BE97" s="164">
        <v>0</v>
      </c>
      <c r="BF97" s="164">
        <v>0</v>
      </c>
      <c r="BG97" s="164">
        <v>0</v>
      </c>
      <c r="BH97" s="164">
        <v>0</v>
      </c>
      <c r="BI97" s="164">
        <v>0</v>
      </c>
      <c r="BJ97" s="166">
        <v>0</v>
      </c>
      <c r="BK97" s="166">
        <v>0</v>
      </c>
      <c r="BL97" s="166">
        <v>0</v>
      </c>
      <c r="BM97" s="166">
        <v>0</v>
      </c>
      <c r="BN97" s="166">
        <v>0</v>
      </c>
      <c r="BO97" s="166">
        <v>0</v>
      </c>
      <c r="BP97" s="165">
        <v>0</v>
      </c>
      <c r="BQ97" s="164">
        <v>0</v>
      </c>
      <c r="BR97" s="164">
        <v>0</v>
      </c>
      <c r="BS97" s="164">
        <v>0</v>
      </c>
      <c r="BT97" s="164">
        <v>0</v>
      </c>
      <c r="BU97" s="164">
        <v>0</v>
      </c>
      <c r="BV97" s="164">
        <v>0</v>
      </c>
      <c r="BW97" s="166">
        <v>0</v>
      </c>
      <c r="BX97" s="166">
        <v>0</v>
      </c>
      <c r="BY97" s="166">
        <v>0</v>
      </c>
      <c r="BZ97" s="166">
        <v>0</v>
      </c>
      <c r="CA97" s="166">
        <v>0</v>
      </c>
      <c r="CB97" s="166">
        <v>0</v>
      </c>
      <c r="CC97" s="163">
        <v>7.7</v>
      </c>
      <c r="CD97" s="167"/>
      <c r="CE97" s="164"/>
      <c r="CF97" s="164"/>
      <c r="CG97" s="164"/>
      <c r="CH97" s="164"/>
      <c r="CI97" s="164"/>
      <c r="CJ97" s="164"/>
      <c r="CK97" s="166"/>
      <c r="CL97" s="166"/>
      <c r="CM97" s="166"/>
      <c r="CN97" s="166"/>
      <c r="CO97" s="166"/>
      <c r="CP97" s="166"/>
      <c r="CQ97" s="167">
        <v>0</v>
      </c>
      <c r="CR97" s="164"/>
      <c r="CS97" s="164"/>
      <c r="CT97" s="164"/>
      <c r="CU97" s="164"/>
      <c r="CV97" s="164"/>
      <c r="CW97" s="164"/>
      <c r="CX97" s="166">
        <v>0</v>
      </c>
      <c r="CY97" s="166">
        <v>0</v>
      </c>
      <c r="CZ97" s="166">
        <v>0</v>
      </c>
      <c r="DA97" s="166">
        <v>0</v>
      </c>
      <c r="DB97" s="166">
        <v>0</v>
      </c>
      <c r="DC97" s="166">
        <v>0</v>
      </c>
      <c r="DE97" s="168">
        <v>0</v>
      </c>
      <c r="DG97" s="172">
        <v>0</v>
      </c>
      <c r="DI97" s="205">
        <f t="shared" ref="DI97:DI160" si="12">J97+N97-DG97</f>
        <v>0</v>
      </c>
      <c r="DJ97" s="204"/>
      <c r="DK97" s="205">
        <f t="shared" ref="DK97:DK160" si="13">SUM(H97:O97)</f>
        <v>0</v>
      </c>
      <c r="DL97" s="205">
        <f t="shared" si="8"/>
        <v>0</v>
      </c>
      <c r="DM97" s="205">
        <f t="shared" si="9"/>
        <v>0</v>
      </c>
      <c r="DN97" s="205">
        <f t="shared" si="10"/>
        <v>0</v>
      </c>
      <c r="DO97" s="205">
        <f t="shared" si="11"/>
        <v>0</v>
      </c>
    </row>
    <row r="98" spans="2:119" hidden="1">
      <c r="B98" s="103" t="s">
        <v>273</v>
      </c>
      <c r="C98" s="162">
        <v>0</v>
      </c>
      <c r="D98" s="162">
        <v>1</v>
      </c>
      <c r="E98" s="162">
        <v>-1</v>
      </c>
      <c r="F98" s="163">
        <v>1</v>
      </c>
      <c r="G98" s="164">
        <v>0</v>
      </c>
      <c r="H98" s="164">
        <v>0</v>
      </c>
      <c r="I98" s="164">
        <v>0</v>
      </c>
      <c r="J98" s="164">
        <v>0</v>
      </c>
      <c r="K98" s="164">
        <v>0</v>
      </c>
      <c r="L98" s="164">
        <v>0</v>
      </c>
      <c r="M98" s="164">
        <v>0</v>
      </c>
      <c r="N98" s="164">
        <v>0</v>
      </c>
      <c r="O98" s="164">
        <v>0</v>
      </c>
      <c r="P98" s="164">
        <v>0</v>
      </c>
      <c r="Q98" s="104">
        <v>0</v>
      </c>
      <c r="R98" s="164">
        <v>0</v>
      </c>
      <c r="S98" s="164">
        <v>0</v>
      </c>
      <c r="T98" s="164">
        <v>0</v>
      </c>
      <c r="U98" s="164">
        <v>0</v>
      </c>
      <c r="V98" s="164">
        <v>0</v>
      </c>
      <c r="W98" s="104">
        <v>0</v>
      </c>
      <c r="X98" s="104">
        <v>0</v>
      </c>
      <c r="Y98" s="164">
        <v>0</v>
      </c>
      <c r="Z98" s="164">
        <v>0</v>
      </c>
      <c r="AA98" s="164">
        <v>0</v>
      </c>
      <c r="AB98" s="164">
        <v>0</v>
      </c>
      <c r="AC98" s="164">
        <v>0</v>
      </c>
      <c r="AD98" s="164">
        <v>0</v>
      </c>
      <c r="AE98" s="164">
        <v>0</v>
      </c>
      <c r="AF98" s="164">
        <v>0</v>
      </c>
      <c r="AG98" s="164">
        <v>0</v>
      </c>
      <c r="AH98" s="164">
        <v>0</v>
      </c>
      <c r="AI98" s="164">
        <v>0</v>
      </c>
      <c r="AJ98" s="164">
        <v>0</v>
      </c>
      <c r="AK98" s="164">
        <v>0</v>
      </c>
      <c r="AL98" s="164">
        <v>0</v>
      </c>
      <c r="AM98" s="164">
        <v>0</v>
      </c>
      <c r="AN98" s="164">
        <v>0</v>
      </c>
      <c r="AP98" s="165">
        <v>0</v>
      </c>
      <c r="AQ98" s="164">
        <v>0</v>
      </c>
      <c r="AR98" s="164">
        <v>0</v>
      </c>
      <c r="AS98" s="164">
        <v>0</v>
      </c>
      <c r="AT98" s="164">
        <v>0</v>
      </c>
      <c r="AU98" s="164">
        <v>0</v>
      </c>
      <c r="AV98" s="164">
        <v>0</v>
      </c>
      <c r="AW98" s="166">
        <v>0</v>
      </c>
      <c r="AX98" s="166">
        <v>0</v>
      </c>
      <c r="AY98" s="166">
        <v>0</v>
      </c>
      <c r="AZ98" s="166">
        <v>0</v>
      </c>
      <c r="BA98" s="166">
        <v>0</v>
      </c>
      <c r="BB98" s="166">
        <v>0</v>
      </c>
      <c r="BC98" s="165">
        <v>0</v>
      </c>
      <c r="BD98" s="164">
        <v>0</v>
      </c>
      <c r="BE98" s="164">
        <v>0</v>
      </c>
      <c r="BF98" s="164">
        <v>0</v>
      </c>
      <c r="BG98" s="164">
        <v>0</v>
      </c>
      <c r="BH98" s="164">
        <v>0</v>
      </c>
      <c r="BI98" s="164">
        <v>0</v>
      </c>
      <c r="BJ98" s="166">
        <v>0</v>
      </c>
      <c r="BK98" s="166">
        <v>0</v>
      </c>
      <c r="BL98" s="166">
        <v>0</v>
      </c>
      <c r="BM98" s="166">
        <v>0</v>
      </c>
      <c r="BN98" s="166">
        <v>0</v>
      </c>
      <c r="BO98" s="166">
        <v>0</v>
      </c>
      <c r="BP98" s="165">
        <v>0</v>
      </c>
      <c r="BQ98" s="164">
        <v>0</v>
      </c>
      <c r="BR98" s="164">
        <v>0</v>
      </c>
      <c r="BS98" s="164">
        <v>0</v>
      </c>
      <c r="BT98" s="164">
        <v>0</v>
      </c>
      <c r="BU98" s="164">
        <v>0</v>
      </c>
      <c r="BV98" s="164">
        <v>0</v>
      </c>
      <c r="BW98" s="166">
        <v>0</v>
      </c>
      <c r="BX98" s="166">
        <v>0</v>
      </c>
      <c r="BY98" s="166">
        <v>0</v>
      </c>
      <c r="BZ98" s="166">
        <v>0</v>
      </c>
      <c r="CA98" s="166">
        <v>0</v>
      </c>
      <c r="CB98" s="166">
        <v>0</v>
      </c>
      <c r="CC98" s="163">
        <v>1</v>
      </c>
      <c r="CD98" s="167"/>
      <c r="CE98" s="164"/>
      <c r="CF98" s="164"/>
      <c r="CG98" s="164"/>
      <c r="CH98" s="164"/>
      <c r="CI98" s="164"/>
      <c r="CJ98" s="164"/>
      <c r="CK98" s="166"/>
      <c r="CL98" s="166"/>
      <c r="CM98" s="166"/>
      <c r="CN98" s="166"/>
      <c r="CO98" s="166"/>
      <c r="CP98" s="166"/>
      <c r="CQ98" s="167">
        <v>0</v>
      </c>
      <c r="CR98" s="164"/>
      <c r="CS98" s="164"/>
      <c r="CT98" s="164"/>
      <c r="CU98" s="164"/>
      <c r="CV98" s="164"/>
      <c r="CW98" s="164"/>
      <c r="CX98" s="166">
        <v>0</v>
      </c>
      <c r="CY98" s="166">
        <v>0</v>
      </c>
      <c r="CZ98" s="166">
        <v>0</v>
      </c>
      <c r="DA98" s="166">
        <v>0</v>
      </c>
      <c r="DB98" s="166">
        <v>0</v>
      </c>
      <c r="DC98" s="166">
        <v>0</v>
      </c>
      <c r="DE98" s="168">
        <v>0</v>
      </c>
      <c r="DG98" s="172">
        <v>0</v>
      </c>
      <c r="DI98" s="205">
        <f t="shared" si="12"/>
        <v>0</v>
      </c>
      <c r="DJ98" s="204"/>
      <c r="DK98" s="205">
        <f t="shared" si="13"/>
        <v>0</v>
      </c>
      <c r="DL98" s="205">
        <f t="shared" si="8"/>
        <v>0</v>
      </c>
      <c r="DM98" s="205">
        <f t="shared" si="9"/>
        <v>0</v>
      </c>
      <c r="DN98" s="205">
        <f t="shared" si="10"/>
        <v>0</v>
      </c>
      <c r="DO98" s="205">
        <f t="shared" si="11"/>
        <v>0</v>
      </c>
    </row>
    <row r="99" spans="2:119" hidden="1">
      <c r="B99" s="103" t="s">
        <v>274</v>
      </c>
      <c r="C99" s="162">
        <v>0.55927499999999997</v>
      </c>
      <c r="D99" s="162">
        <v>0.59187000000000001</v>
      </c>
      <c r="E99" s="162">
        <v>-3.2595000000000041E-2</v>
      </c>
      <c r="F99" s="163">
        <v>8.1999999999999993</v>
      </c>
      <c r="G99" s="164">
        <v>3510940</v>
      </c>
      <c r="H99" s="164">
        <v>96192</v>
      </c>
      <c r="I99" s="164">
        <v>119808</v>
      </c>
      <c r="J99" s="164">
        <v>-193352</v>
      </c>
      <c r="K99" s="164">
        <v>-149349</v>
      </c>
      <c r="L99" s="164">
        <v>-488643</v>
      </c>
      <c r="M99" s="164">
        <v>-23799</v>
      </c>
      <c r="N99" s="164">
        <v>-6867</v>
      </c>
      <c r="O99" s="164">
        <v>-89897</v>
      </c>
      <c r="P99" s="164">
        <v>2775033</v>
      </c>
      <c r="Q99" s="104">
        <v>-149349</v>
      </c>
      <c r="R99" s="164">
        <v>-97794</v>
      </c>
      <c r="S99" s="164">
        <v>-26474</v>
      </c>
      <c r="T99" s="164">
        <v>-57616</v>
      </c>
      <c r="U99" s="164">
        <v>89972</v>
      </c>
      <c r="V99" s="164">
        <v>-894725</v>
      </c>
      <c r="W99" s="104">
        <v>-306334</v>
      </c>
      <c r="X99" s="104">
        <v>-217089</v>
      </c>
      <c r="Y99" s="164">
        <v>3206809</v>
      </c>
      <c r="Z99" s="164">
        <v>2422977</v>
      </c>
      <c r="AA99" s="164">
        <v>2775033</v>
      </c>
      <c r="AB99" s="164">
        <v>2775033</v>
      </c>
      <c r="AC99" s="164">
        <v>429052</v>
      </c>
      <c r="AD99" s="164">
        <v>275058</v>
      </c>
      <c r="AE99" s="164">
        <v>190615</v>
      </c>
      <c r="AF99" s="164">
        <v>0</v>
      </c>
      <c r="AG99" s="164">
        <v>0</v>
      </c>
      <c r="AH99" s="164">
        <v>0</v>
      </c>
      <c r="AI99" s="164">
        <v>-124268</v>
      </c>
      <c r="AJ99" s="164">
        <v>-124268</v>
      </c>
      <c r="AK99" s="164">
        <v>-124268</v>
      </c>
      <c r="AL99" s="164">
        <v>-124268</v>
      </c>
      <c r="AM99" s="164">
        <v>-124268</v>
      </c>
      <c r="AN99" s="164">
        <v>-273385</v>
      </c>
      <c r="AP99" s="165">
        <v>-59591</v>
      </c>
      <c r="AQ99" s="164">
        <v>0</v>
      </c>
      <c r="AR99" s="164">
        <v>0</v>
      </c>
      <c r="AS99" s="164">
        <v>0</v>
      </c>
      <c r="AT99" s="164">
        <v>0</v>
      </c>
      <c r="AU99" s="164">
        <v>0</v>
      </c>
      <c r="AV99" s="164">
        <v>0</v>
      </c>
      <c r="AW99" s="166">
        <v>59591</v>
      </c>
      <c r="AX99" s="166">
        <v>59591</v>
      </c>
      <c r="AY99" s="166">
        <v>59591</v>
      </c>
      <c r="AZ99" s="166">
        <v>59591</v>
      </c>
      <c r="BA99" s="166">
        <v>59591</v>
      </c>
      <c r="BB99" s="166">
        <v>131097</v>
      </c>
      <c r="BC99" s="165">
        <v>-2903</v>
      </c>
      <c r="BD99" s="164">
        <v>0</v>
      </c>
      <c r="BE99" s="164">
        <v>0</v>
      </c>
      <c r="BF99" s="164">
        <v>0</v>
      </c>
      <c r="BG99" s="164">
        <v>0</v>
      </c>
      <c r="BH99" s="164">
        <v>0</v>
      </c>
      <c r="BI99" s="164">
        <v>0</v>
      </c>
      <c r="BJ99" s="166">
        <v>2903</v>
      </c>
      <c r="BK99" s="166">
        <v>2903</v>
      </c>
      <c r="BL99" s="166">
        <v>2903</v>
      </c>
      <c r="BM99" s="166">
        <v>2903</v>
      </c>
      <c r="BN99" s="166">
        <v>2903</v>
      </c>
      <c r="BO99" s="166">
        <v>6381</v>
      </c>
      <c r="BP99" s="165">
        <v>-26474</v>
      </c>
      <c r="BQ99" s="164">
        <v>0</v>
      </c>
      <c r="BR99" s="164">
        <v>0</v>
      </c>
      <c r="BS99" s="164">
        <v>0</v>
      </c>
      <c r="BT99" s="164">
        <v>0</v>
      </c>
      <c r="BU99" s="164">
        <v>0</v>
      </c>
      <c r="BV99" s="164">
        <v>0</v>
      </c>
      <c r="BW99" s="166">
        <v>26474</v>
      </c>
      <c r="BX99" s="166">
        <v>26474</v>
      </c>
      <c r="BY99" s="166">
        <v>26474</v>
      </c>
      <c r="BZ99" s="166">
        <v>26474</v>
      </c>
      <c r="CA99" s="166">
        <v>26474</v>
      </c>
      <c r="CB99" s="166">
        <v>58245</v>
      </c>
      <c r="CC99" s="163">
        <v>9.1999999999999993</v>
      </c>
      <c r="CD99" s="167"/>
      <c r="CE99" s="164"/>
      <c r="CF99" s="164"/>
      <c r="CG99" s="164"/>
      <c r="CH99" s="164"/>
      <c r="CI99" s="164"/>
      <c r="CJ99" s="164"/>
      <c r="CK99" s="166"/>
      <c r="CL99" s="166"/>
      <c r="CM99" s="166"/>
      <c r="CN99" s="166"/>
      <c r="CO99" s="166"/>
      <c r="CP99" s="166"/>
      <c r="CQ99" s="167">
        <v>-35300</v>
      </c>
      <c r="CR99" s="164"/>
      <c r="CS99" s="164"/>
      <c r="CT99" s="164"/>
      <c r="CU99" s="164"/>
      <c r="CV99" s="164"/>
      <c r="CW99" s="164"/>
      <c r="CX99" s="166">
        <v>35300</v>
      </c>
      <c r="CY99" s="166">
        <v>35300</v>
      </c>
      <c r="CZ99" s="166">
        <v>35300</v>
      </c>
      <c r="DA99" s="166">
        <v>35300</v>
      </c>
      <c r="DB99" s="166">
        <v>35300</v>
      </c>
      <c r="DC99" s="166">
        <v>77662</v>
      </c>
      <c r="DE99" s="168">
        <v>0</v>
      </c>
      <c r="DG99" s="172">
        <v>16870.194149999999</v>
      </c>
      <c r="DI99" s="205">
        <f t="shared" si="12"/>
        <v>-217089.19415</v>
      </c>
      <c r="DJ99" s="204"/>
      <c r="DK99" s="205">
        <f t="shared" si="13"/>
        <v>-735907</v>
      </c>
      <c r="DL99" s="205">
        <f t="shared" si="8"/>
        <v>-254162</v>
      </c>
      <c r="DM99" s="205">
        <f t="shared" si="9"/>
        <v>-20896</v>
      </c>
      <c r="DN99" s="205">
        <f t="shared" si="10"/>
        <v>-429052</v>
      </c>
      <c r="DO99" s="205">
        <f t="shared" si="11"/>
        <v>-190615</v>
      </c>
    </row>
    <row r="100" spans="2:119" hidden="1">
      <c r="B100" s="103" t="s">
        <v>275</v>
      </c>
      <c r="C100" s="162">
        <v>0</v>
      </c>
      <c r="D100" s="162">
        <v>0</v>
      </c>
      <c r="E100" s="162">
        <v>0</v>
      </c>
      <c r="F100" s="163">
        <v>7.7</v>
      </c>
      <c r="G100" s="164">
        <v>0</v>
      </c>
      <c r="H100" s="164">
        <v>0</v>
      </c>
      <c r="I100" s="164">
        <v>0</v>
      </c>
      <c r="J100" s="164">
        <v>0</v>
      </c>
      <c r="K100" s="164">
        <v>0</v>
      </c>
      <c r="L100" s="164">
        <v>0</v>
      </c>
      <c r="M100" s="164">
        <v>0</v>
      </c>
      <c r="N100" s="164">
        <v>0</v>
      </c>
      <c r="O100" s="164">
        <v>0</v>
      </c>
      <c r="P100" s="164">
        <v>0</v>
      </c>
      <c r="Q100" s="104">
        <v>0</v>
      </c>
      <c r="R100" s="164">
        <v>0</v>
      </c>
      <c r="S100" s="164">
        <v>0</v>
      </c>
      <c r="T100" s="164">
        <v>0</v>
      </c>
      <c r="U100" s="164">
        <v>0</v>
      </c>
      <c r="V100" s="164">
        <v>0</v>
      </c>
      <c r="W100" s="104">
        <v>0</v>
      </c>
      <c r="X100" s="104">
        <v>0</v>
      </c>
      <c r="Y100" s="164">
        <v>0</v>
      </c>
      <c r="Z100" s="164">
        <v>0</v>
      </c>
      <c r="AA100" s="164">
        <v>0</v>
      </c>
      <c r="AB100" s="164">
        <v>0</v>
      </c>
      <c r="AC100" s="164">
        <v>0</v>
      </c>
      <c r="AD100" s="164">
        <v>0</v>
      </c>
      <c r="AE100" s="164">
        <v>0</v>
      </c>
      <c r="AF100" s="164">
        <v>0</v>
      </c>
      <c r="AG100" s="164">
        <v>0</v>
      </c>
      <c r="AH100" s="164">
        <v>0</v>
      </c>
      <c r="AI100" s="164">
        <v>0</v>
      </c>
      <c r="AJ100" s="164">
        <v>0</v>
      </c>
      <c r="AK100" s="164">
        <v>0</v>
      </c>
      <c r="AL100" s="164">
        <v>0</v>
      </c>
      <c r="AM100" s="164">
        <v>0</v>
      </c>
      <c r="AN100" s="164">
        <v>0</v>
      </c>
      <c r="AP100" s="165">
        <v>0</v>
      </c>
      <c r="AQ100" s="164">
        <v>0</v>
      </c>
      <c r="AR100" s="164">
        <v>0</v>
      </c>
      <c r="AS100" s="164">
        <v>0</v>
      </c>
      <c r="AT100" s="164">
        <v>0</v>
      </c>
      <c r="AU100" s="164">
        <v>0</v>
      </c>
      <c r="AV100" s="164">
        <v>0</v>
      </c>
      <c r="AW100" s="166">
        <v>0</v>
      </c>
      <c r="AX100" s="166">
        <v>0</v>
      </c>
      <c r="AY100" s="166">
        <v>0</v>
      </c>
      <c r="AZ100" s="166">
        <v>0</v>
      </c>
      <c r="BA100" s="166">
        <v>0</v>
      </c>
      <c r="BB100" s="166">
        <v>0</v>
      </c>
      <c r="BC100" s="165">
        <v>0</v>
      </c>
      <c r="BD100" s="164">
        <v>0</v>
      </c>
      <c r="BE100" s="164">
        <v>0</v>
      </c>
      <c r="BF100" s="164">
        <v>0</v>
      </c>
      <c r="BG100" s="164">
        <v>0</v>
      </c>
      <c r="BH100" s="164">
        <v>0</v>
      </c>
      <c r="BI100" s="164">
        <v>0</v>
      </c>
      <c r="BJ100" s="166">
        <v>0</v>
      </c>
      <c r="BK100" s="166">
        <v>0</v>
      </c>
      <c r="BL100" s="166">
        <v>0</v>
      </c>
      <c r="BM100" s="166">
        <v>0</v>
      </c>
      <c r="BN100" s="166">
        <v>0</v>
      </c>
      <c r="BO100" s="166">
        <v>0</v>
      </c>
      <c r="BP100" s="165">
        <v>0</v>
      </c>
      <c r="BQ100" s="164">
        <v>0</v>
      </c>
      <c r="BR100" s="164">
        <v>0</v>
      </c>
      <c r="BS100" s="164">
        <v>0</v>
      </c>
      <c r="BT100" s="164">
        <v>0</v>
      </c>
      <c r="BU100" s="164">
        <v>0</v>
      </c>
      <c r="BV100" s="164">
        <v>0</v>
      </c>
      <c r="BW100" s="166">
        <v>0</v>
      </c>
      <c r="BX100" s="166">
        <v>0</v>
      </c>
      <c r="BY100" s="166">
        <v>0</v>
      </c>
      <c r="BZ100" s="166">
        <v>0</v>
      </c>
      <c r="CA100" s="166">
        <v>0</v>
      </c>
      <c r="CB100" s="166">
        <v>0</v>
      </c>
      <c r="CC100" s="163">
        <v>8.1999999999999993</v>
      </c>
      <c r="CD100" s="167"/>
      <c r="CE100" s="164"/>
      <c r="CF100" s="164"/>
      <c r="CG100" s="164"/>
      <c r="CH100" s="164"/>
      <c r="CI100" s="164"/>
      <c r="CJ100" s="164"/>
      <c r="CK100" s="166"/>
      <c r="CL100" s="166"/>
      <c r="CM100" s="166"/>
      <c r="CN100" s="166"/>
      <c r="CO100" s="166"/>
      <c r="CP100" s="166"/>
      <c r="CQ100" s="167">
        <v>0</v>
      </c>
      <c r="CR100" s="164"/>
      <c r="CS100" s="164"/>
      <c r="CT100" s="164"/>
      <c r="CU100" s="164"/>
      <c r="CV100" s="164"/>
      <c r="CW100" s="164"/>
      <c r="CX100" s="166">
        <v>0</v>
      </c>
      <c r="CY100" s="166">
        <v>0</v>
      </c>
      <c r="CZ100" s="166">
        <v>0</v>
      </c>
      <c r="DA100" s="166">
        <v>0</v>
      </c>
      <c r="DB100" s="166">
        <v>0</v>
      </c>
      <c r="DC100" s="166">
        <v>0</v>
      </c>
      <c r="DE100" s="168">
        <v>0</v>
      </c>
      <c r="DG100" s="172">
        <v>0</v>
      </c>
      <c r="DI100" s="205">
        <f t="shared" si="12"/>
        <v>0</v>
      </c>
      <c r="DJ100" s="204"/>
      <c r="DK100" s="205">
        <f t="shared" si="13"/>
        <v>0</v>
      </c>
      <c r="DL100" s="205">
        <f t="shared" si="8"/>
        <v>0</v>
      </c>
      <c r="DM100" s="205">
        <f t="shared" si="9"/>
        <v>0</v>
      </c>
      <c r="DN100" s="205">
        <f t="shared" si="10"/>
        <v>0</v>
      </c>
      <c r="DO100" s="205">
        <f t="shared" si="11"/>
        <v>0</v>
      </c>
    </row>
    <row r="101" spans="2:119" hidden="1">
      <c r="B101" s="103" t="s">
        <v>276</v>
      </c>
      <c r="C101" s="162">
        <v>0</v>
      </c>
      <c r="D101" s="162">
        <v>0</v>
      </c>
      <c r="E101" s="162">
        <v>0</v>
      </c>
      <c r="F101" s="163">
        <v>9</v>
      </c>
      <c r="G101" s="164">
        <v>0</v>
      </c>
      <c r="H101" s="164">
        <v>0</v>
      </c>
      <c r="I101" s="164">
        <v>0</v>
      </c>
      <c r="J101" s="164">
        <v>0</v>
      </c>
      <c r="K101" s="164">
        <v>0</v>
      </c>
      <c r="L101" s="164">
        <v>0</v>
      </c>
      <c r="M101" s="164">
        <v>0</v>
      </c>
      <c r="N101" s="164">
        <v>0</v>
      </c>
      <c r="O101" s="164">
        <v>0</v>
      </c>
      <c r="P101" s="164">
        <v>0</v>
      </c>
      <c r="Q101" s="104">
        <v>0</v>
      </c>
      <c r="R101" s="164">
        <v>0</v>
      </c>
      <c r="S101" s="164">
        <v>0</v>
      </c>
      <c r="T101" s="164">
        <v>0</v>
      </c>
      <c r="U101" s="164">
        <v>0</v>
      </c>
      <c r="V101" s="164">
        <v>0</v>
      </c>
      <c r="W101" s="104">
        <v>0</v>
      </c>
      <c r="X101" s="104">
        <v>0</v>
      </c>
      <c r="Y101" s="164">
        <v>0</v>
      </c>
      <c r="Z101" s="164">
        <v>0</v>
      </c>
      <c r="AA101" s="164">
        <v>0</v>
      </c>
      <c r="AB101" s="164">
        <v>0</v>
      </c>
      <c r="AC101" s="164">
        <v>0</v>
      </c>
      <c r="AD101" s="164">
        <v>0</v>
      </c>
      <c r="AE101" s="164">
        <v>0</v>
      </c>
      <c r="AF101" s="164">
        <v>0</v>
      </c>
      <c r="AG101" s="164">
        <v>0</v>
      </c>
      <c r="AH101" s="164">
        <v>0</v>
      </c>
      <c r="AI101" s="164">
        <v>0</v>
      </c>
      <c r="AJ101" s="164">
        <v>0</v>
      </c>
      <c r="AK101" s="164">
        <v>0</v>
      </c>
      <c r="AL101" s="164">
        <v>0</v>
      </c>
      <c r="AM101" s="164">
        <v>0</v>
      </c>
      <c r="AN101" s="164">
        <v>0</v>
      </c>
      <c r="AP101" s="165">
        <v>0</v>
      </c>
      <c r="AQ101" s="164">
        <v>0</v>
      </c>
      <c r="AR101" s="164">
        <v>0</v>
      </c>
      <c r="AS101" s="164">
        <v>0</v>
      </c>
      <c r="AT101" s="164">
        <v>0</v>
      </c>
      <c r="AU101" s="164">
        <v>0</v>
      </c>
      <c r="AV101" s="164">
        <v>0</v>
      </c>
      <c r="AW101" s="166">
        <v>0</v>
      </c>
      <c r="AX101" s="166">
        <v>0</v>
      </c>
      <c r="AY101" s="166">
        <v>0</v>
      </c>
      <c r="AZ101" s="166">
        <v>0</v>
      </c>
      <c r="BA101" s="166">
        <v>0</v>
      </c>
      <c r="BB101" s="166">
        <v>0</v>
      </c>
      <c r="BC101" s="165">
        <v>0</v>
      </c>
      <c r="BD101" s="164">
        <v>0</v>
      </c>
      <c r="BE101" s="164">
        <v>0</v>
      </c>
      <c r="BF101" s="164">
        <v>0</v>
      </c>
      <c r="BG101" s="164">
        <v>0</v>
      </c>
      <c r="BH101" s="164">
        <v>0</v>
      </c>
      <c r="BI101" s="164">
        <v>0</v>
      </c>
      <c r="BJ101" s="166">
        <v>0</v>
      </c>
      <c r="BK101" s="166">
        <v>0</v>
      </c>
      <c r="BL101" s="166">
        <v>0</v>
      </c>
      <c r="BM101" s="166">
        <v>0</v>
      </c>
      <c r="BN101" s="166">
        <v>0</v>
      </c>
      <c r="BO101" s="166">
        <v>0</v>
      </c>
      <c r="BP101" s="165">
        <v>0</v>
      </c>
      <c r="BQ101" s="164">
        <v>0</v>
      </c>
      <c r="BR101" s="164">
        <v>0</v>
      </c>
      <c r="BS101" s="164">
        <v>0</v>
      </c>
      <c r="BT101" s="164">
        <v>0</v>
      </c>
      <c r="BU101" s="164">
        <v>0</v>
      </c>
      <c r="BV101" s="164">
        <v>0</v>
      </c>
      <c r="BW101" s="166">
        <v>0</v>
      </c>
      <c r="BX101" s="166">
        <v>0</v>
      </c>
      <c r="BY101" s="166">
        <v>0</v>
      </c>
      <c r="BZ101" s="166">
        <v>0</v>
      </c>
      <c r="CA101" s="166">
        <v>0</v>
      </c>
      <c r="CB101" s="166">
        <v>0</v>
      </c>
      <c r="CC101" s="163">
        <v>9.5</v>
      </c>
      <c r="CD101" s="167"/>
      <c r="CE101" s="164"/>
      <c r="CF101" s="164"/>
      <c r="CG101" s="164"/>
      <c r="CH101" s="164"/>
      <c r="CI101" s="164"/>
      <c r="CJ101" s="164"/>
      <c r="CK101" s="166"/>
      <c r="CL101" s="166"/>
      <c r="CM101" s="166"/>
      <c r="CN101" s="166"/>
      <c r="CO101" s="166"/>
      <c r="CP101" s="166"/>
      <c r="CQ101" s="167">
        <v>0</v>
      </c>
      <c r="CR101" s="164"/>
      <c r="CS101" s="164"/>
      <c r="CT101" s="164"/>
      <c r="CU101" s="164"/>
      <c r="CV101" s="164"/>
      <c r="CW101" s="164"/>
      <c r="CX101" s="166">
        <v>0</v>
      </c>
      <c r="CY101" s="166">
        <v>0</v>
      </c>
      <c r="CZ101" s="166">
        <v>0</v>
      </c>
      <c r="DA101" s="166">
        <v>0</v>
      </c>
      <c r="DB101" s="166">
        <v>0</v>
      </c>
      <c r="DC101" s="166">
        <v>0</v>
      </c>
      <c r="DE101" s="168">
        <v>0</v>
      </c>
      <c r="DG101" s="172">
        <v>0</v>
      </c>
      <c r="DI101" s="205">
        <f t="shared" si="12"/>
        <v>0</v>
      </c>
      <c r="DJ101" s="204"/>
      <c r="DK101" s="205">
        <f t="shared" si="13"/>
        <v>0</v>
      </c>
      <c r="DL101" s="205">
        <f t="shared" si="8"/>
        <v>0</v>
      </c>
      <c r="DM101" s="205">
        <f t="shared" si="9"/>
        <v>0</v>
      </c>
      <c r="DN101" s="205">
        <f t="shared" si="10"/>
        <v>0</v>
      </c>
      <c r="DO101" s="205">
        <f t="shared" si="11"/>
        <v>0</v>
      </c>
    </row>
    <row r="102" spans="2:119" hidden="1">
      <c r="B102" s="103" t="s">
        <v>277</v>
      </c>
      <c r="C102" s="162">
        <v>0</v>
      </c>
      <c r="D102" s="162">
        <v>0</v>
      </c>
      <c r="E102" s="162">
        <v>0</v>
      </c>
      <c r="F102" s="163">
        <v>7.8</v>
      </c>
      <c r="G102" s="164">
        <v>0</v>
      </c>
      <c r="H102" s="164">
        <v>0</v>
      </c>
      <c r="I102" s="164">
        <v>0</v>
      </c>
      <c r="J102" s="164">
        <v>0</v>
      </c>
      <c r="K102" s="164">
        <v>0</v>
      </c>
      <c r="L102" s="164">
        <v>0</v>
      </c>
      <c r="M102" s="164">
        <v>0</v>
      </c>
      <c r="N102" s="164">
        <v>0</v>
      </c>
      <c r="O102" s="164">
        <v>0</v>
      </c>
      <c r="P102" s="164">
        <v>0</v>
      </c>
      <c r="Q102" s="104">
        <v>0</v>
      </c>
      <c r="R102" s="164">
        <v>0</v>
      </c>
      <c r="S102" s="164">
        <v>0</v>
      </c>
      <c r="T102" s="164">
        <v>0</v>
      </c>
      <c r="U102" s="164">
        <v>0</v>
      </c>
      <c r="V102" s="164">
        <v>0</v>
      </c>
      <c r="W102" s="104">
        <v>0</v>
      </c>
      <c r="X102" s="104">
        <v>0</v>
      </c>
      <c r="Y102" s="164">
        <v>0</v>
      </c>
      <c r="Z102" s="164">
        <v>0</v>
      </c>
      <c r="AA102" s="164">
        <v>0</v>
      </c>
      <c r="AB102" s="164">
        <v>0</v>
      </c>
      <c r="AC102" s="164">
        <v>0</v>
      </c>
      <c r="AD102" s="164">
        <v>0</v>
      </c>
      <c r="AE102" s="164">
        <v>0</v>
      </c>
      <c r="AF102" s="164">
        <v>0</v>
      </c>
      <c r="AG102" s="164">
        <v>0</v>
      </c>
      <c r="AH102" s="164">
        <v>0</v>
      </c>
      <c r="AI102" s="164">
        <v>0</v>
      </c>
      <c r="AJ102" s="164">
        <v>0</v>
      </c>
      <c r="AK102" s="164">
        <v>0</v>
      </c>
      <c r="AL102" s="164">
        <v>0</v>
      </c>
      <c r="AM102" s="164">
        <v>0</v>
      </c>
      <c r="AN102" s="164">
        <v>0</v>
      </c>
      <c r="AP102" s="165">
        <v>0</v>
      </c>
      <c r="AQ102" s="164">
        <v>0</v>
      </c>
      <c r="AR102" s="164">
        <v>0</v>
      </c>
      <c r="AS102" s="164">
        <v>0</v>
      </c>
      <c r="AT102" s="164">
        <v>0</v>
      </c>
      <c r="AU102" s="164">
        <v>0</v>
      </c>
      <c r="AV102" s="164">
        <v>0</v>
      </c>
      <c r="AW102" s="166">
        <v>0</v>
      </c>
      <c r="AX102" s="166">
        <v>0</v>
      </c>
      <c r="AY102" s="166">
        <v>0</v>
      </c>
      <c r="AZ102" s="166">
        <v>0</v>
      </c>
      <c r="BA102" s="166">
        <v>0</v>
      </c>
      <c r="BB102" s="166">
        <v>0</v>
      </c>
      <c r="BC102" s="165">
        <v>0</v>
      </c>
      <c r="BD102" s="164">
        <v>0</v>
      </c>
      <c r="BE102" s="164">
        <v>0</v>
      </c>
      <c r="BF102" s="164">
        <v>0</v>
      </c>
      <c r="BG102" s="164">
        <v>0</v>
      </c>
      <c r="BH102" s="164">
        <v>0</v>
      </c>
      <c r="BI102" s="164">
        <v>0</v>
      </c>
      <c r="BJ102" s="166">
        <v>0</v>
      </c>
      <c r="BK102" s="166">
        <v>0</v>
      </c>
      <c r="BL102" s="166">
        <v>0</v>
      </c>
      <c r="BM102" s="166">
        <v>0</v>
      </c>
      <c r="BN102" s="166">
        <v>0</v>
      </c>
      <c r="BO102" s="166">
        <v>0</v>
      </c>
      <c r="BP102" s="165">
        <v>0</v>
      </c>
      <c r="BQ102" s="164">
        <v>0</v>
      </c>
      <c r="BR102" s="164">
        <v>0</v>
      </c>
      <c r="BS102" s="164">
        <v>0</v>
      </c>
      <c r="BT102" s="164">
        <v>0</v>
      </c>
      <c r="BU102" s="164">
        <v>0</v>
      </c>
      <c r="BV102" s="164">
        <v>0</v>
      </c>
      <c r="BW102" s="166">
        <v>0</v>
      </c>
      <c r="BX102" s="166">
        <v>0</v>
      </c>
      <c r="BY102" s="166">
        <v>0</v>
      </c>
      <c r="BZ102" s="166">
        <v>0</v>
      </c>
      <c r="CA102" s="166">
        <v>0</v>
      </c>
      <c r="CB102" s="166">
        <v>0</v>
      </c>
      <c r="CC102" s="163">
        <v>8.8000000000000007</v>
      </c>
      <c r="CD102" s="167"/>
      <c r="CE102" s="164"/>
      <c r="CF102" s="164"/>
      <c r="CG102" s="164"/>
      <c r="CH102" s="164"/>
      <c r="CI102" s="164"/>
      <c r="CJ102" s="164"/>
      <c r="CK102" s="166"/>
      <c r="CL102" s="166"/>
      <c r="CM102" s="166"/>
      <c r="CN102" s="166"/>
      <c r="CO102" s="166"/>
      <c r="CP102" s="166"/>
      <c r="CQ102" s="167">
        <v>0</v>
      </c>
      <c r="CR102" s="164"/>
      <c r="CS102" s="164"/>
      <c r="CT102" s="164"/>
      <c r="CU102" s="164"/>
      <c r="CV102" s="164"/>
      <c r="CW102" s="164"/>
      <c r="CX102" s="166">
        <v>0</v>
      </c>
      <c r="CY102" s="166">
        <v>0</v>
      </c>
      <c r="CZ102" s="166">
        <v>0</v>
      </c>
      <c r="DA102" s="166">
        <v>0</v>
      </c>
      <c r="DB102" s="166">
        <v>0</v>
      </c>
      <c r="DC102" s="166">
        <v>0</v>
      </c>
      <c r="DE102" s="168">
        <v>0</v>
      </c>
      <c r="DG102" s="172">
        <v>0</v>
      </c>
      <c r="DI102" s="205">
        <f t="shared" si="12"/>
        <v>0</v>
      </c>
      <c r="DJ102" s="204"/>
      <c r="DK102" s="205">
        <f t="shared" si="13"/>
        <v>0</v>
      </c>
      <c r="DL102" s="205">
        <f t="shared" si="8"/>
        <v>0</v>
      </c>
      <c r="DM102" s="205">
        <f t="shared" si="9"/>
        <v>0</v>
      </c>
      <c r="DN102" s="205">
        <f t="shared" si="10"/>
        <v>0</v>
      </c>
      <c r="DO102" s="205">
        <f t="shared" si="11"/>
        <v>0</v>
      </c>
    </row>
    <row r="103" spans="2:119" hidden="1">
      <c r="B103" s="103" t="s">
        <v>278</v>
      </c>
      <c r="C103" s="162">
        <v>0.58023599999999997</v>
      </c>
      <c r="D103" s="162">
        <v>0.64714699999999992</v>
      </c>
      <c r="E103" s="162">
        <v>-6.6910999999999943E-2</v>
      </c>
      <c r="F103" s="163">
        <v>8.9</v>
      </c>
      <c r="G103" s="164">
        <v>1609880</v>
      </c>
      <c r="H103" s="164">
        <v>60284</v>
      </c>
      <c r="I103" s="164">
        <v>52778</v>
      </c>
      <c r="J103" s="164">
        <v>-166452</v>
      </c>
      <c r="K103" s="164">
        <v>-167439</v>
      </c>
      <c r="L103" s="164">
        <v>-145949</v>
      </c>
      <c r="M103" s="164">
        <v>-9887</v>
      </c>
      <c r="N103" s="164">
        <v>1104</v>
      </c>
      <c r="O103" s="164">
        <v>-43454</v>
      </c>
      <c r="P103" s="164">
        <v>1190865</v>
      </c>
      <c r="Q103" s="104">
        <v>-167439</v>
      </c>
      <c r="R103" s="164">
        <v>-32015</v>
      </c>
      <c r="S103" s="164">
        <v>-20176</v>
      </c>
      <c r="T103" s="164">
        <v>-106567</v>
      </c>
      <c r="U103" s="164">
        <v>43495</v>
      </c>
      <c r="V103" s="164">
        <v>-406502</v>
      </c>
      <c r="W103" s="104">
        <v>-137507</v>
      </c>
      <c r="X103" s="104">
        <v>-179565</v>
      </c>
      <c r="Y103" s="164">
        <v>1372501</v>
      </c>
      <c r="Z103" s="164">
        <v>1040674</v>
      </c>
      <c r="AA103" s="164">
        <v>1190865</v>
      </c>
      <c r="AB103" s="164">
        <v>1190865</v>
      </c>
      <c r="AC103" s="164">
        <v>129550</v>
      </c>
      <c r="AD103" s="164">
        <v>117563</v>
      </c>
      <c r="AE103" s="164">
        <v>159389</v>
      </c>
      <c r="AF103" s="164">
        <v>0</v>
      </c>
      <c r="AG103" s="164">
        <v>0</v>
      </c>
      <c r="AH103" s="164">
        <v>0</v>
      </c>
      <c r="AI103" s="164">
        <v>-52190</v>
      </c>
      <c r="AJ103" s="164">
        <v>-52190</v>
      </c>
      <c r="AK103" s="164">
        <v>-52190</v>
      </c>
      <c r="AL103" s="164">
        <v>-52190</v>
      </c>
      <c r="AM103" s="164">
        <v>-52190</v>
      </c>
      <c r="AN103" s="164">
        <v>-145552</v>
      </c>
      <c r="AP103" s="165">
        <v>-16399</v>
      </c>
      <c r="AQ103" s="164">
        <v>0</v>
      </c>
      <c r="AR103" s="164">
        <v>0</v>
      </c>
      <c r="AS103" s="164">
        <v>0</v>
      </c>
      <c r="AT103" s="164">
        <v>0</v>
      </c>
      <c r="AU103" s="164">
        <v>0</v>
      </c>
      <c r="AV103" s="164">
        <v>0</v>
      </c>
      <c r="AW103" s="166">
        <v>16399</v>
      </c>
      <c r="AX103" s="166">
        <v>16399</v>
      </c>
      <c r="AY103" s="166">
        <v>16399</v>
      </c>
      <c r="AZ103" s="166">
        <v>16399</v>
      </c>
      <c r="BA103" s="166">
        <v>16399</v>
      </c>
      <c r="BB103" s="166">
        <v>47555</v>
      </c>
      <c r="BC103" s="165">
        <v>-1110</v>
      </c>
      <c r="BD103" s="164">
        <v>0</v>
      </c>
      <c r="BE103" s="164">
        <v>0</v>
      </c>
      <c r="BF103" s="164">
        <v>0</v>
      </c>
      <c r="BG103" s="164">
        <v>0</v>
      </c>
      <c r="BH103" s="164">
        <v>0</v>
      </c>
      <c r="BI103" s="164">
        <v>0</v>
      </c>
      <c r="BJ103" s="166">
        <v>1110</v>
      </c>
      <c r="BK103" s="166">
        <v>1110</v>
      </c>
      <c r="BL103" s="166">
        <v>1110</v>
      </c>
      <c r="BM103" s="166">
        <v>1110</v>
      </c>
      <c r="BN103" s="166">
        <v>1110</v>
      </c>
      <c r="BO103" s="166">
        <v>3227</v>
      </c>
      <c r="BP103" s="165">
        <v>-20176</v>
      </c>
      <c r="BQ103" s="164">
        <v>0</v>
      </c>
      <c r="BR103" s="164">
        <v>0</v>
      </c>
      <c r="BS103" s="164">
        <v>0</v>
      </c>
      <c r="BT103" s="164">
        <v>0</v>
      </c>
      <c r="BU103" s="164">
        <v>0</v>
      </c>
      <c r="BV103" s="164">
        <v>0</v>
      </c>
      <c r="BW103" s="166">
        <v>20176</v>
      </c>
      <c r="BX103" s="166">
        <v>20176</v>
      </c>
      <c r="BY103" s="166">
        <v>20176</v>
      </c>
      <c r="BZ103" s="166">
        <v>20176</v>
      </c>
      <c r="CA103" s="166">
        <v>20176</v>
      </c>
      <c r="CB103" s="166">
        <v>58509</v>
      </c>
      <c r="CC103" s="163">
        <v>9.5</v>
      </c>
      <c r="CD103" s="167"/>
      <c r="CE103" s="164"/>
      <c r="CF103" s="164"/>
      <c r="CG103" s="164"/>
      <c r="CH103" s="164"/>
      <c r="CI103" s="164"/>
      <c r="CJ103" s="164"/>
      <c r="CK103" s="166"/>
      <c r="CL103" s="166"/>
      <c r="CM103" s="166"/>
      <c r="CN103" s="166"/>
      <c r="CO103" s="166"/>
      <c r="CP103" s="166"/>
      <c r="CQ103" s="167">
        <v>-14505</v>
      </c>
      <c r="CR103" s="164"/>
      <c r="CS103" s="164"/>
      <c r="CT103" s="164"/>
      <c r="CU103" s="164"/>
      <c r="CV103" s="164"/>
      <c r="CW103" s="164"/>
      <c r="CX103" s="166">
        <v>14505</v>
      </c>
      <c r="CY103" s="166">
        <v>14505</v>
      </c>
      <c r="CZ103" s="166">
        <v>14505</v>
      </c>
      <c r="DA103" s="166">
        <v>14505</v>
      </c>
      <c r="DB103" s="166">
        <v>14505</v>
      </c>
      <c r="DC103" s="166">
        <v>36261</v>
      </c>
      <c r="DE103" s="168">
        <v>0</v>
      </c>
      <c r="DG103" s="172">
        <v>14217.383099999999</v>
      </c>
      <c r="DI103" s="205">
        <f t="shared" si="12"/>
        <v>-179565.38310000001</v>
      </c>
      <c r="DJ103" s="204"/>
      <c r="DK103" s="205">
        <f t="shared" si="13"/>
        <v>-419015</v>
      </c>
      <c r="DL103" s="205">
        <f t="shared" si="8"/>
        <v>-108786</v>
      </c>
      <c r="DM103" s="205">
        <f t="shared" si="9"/>
        <v>-8777</v>
      </c>
      <c r="DN103" s="205">
        <f t="shared" si="10"/>
        <v>-129550</v>
      </c>
      <c r="DO103" s="205">
        <f t="shared" si="11"/>
        <v>-159389</v>
      </c>
    </row>
    <row r="104" spans="2:119" hidden="1">
      <c r="B104" s="103" t="s">
        <v>279</v>
      </c>
      <c r="C104" s="162">
        <v>0</v>
      </c>
      <c r="D104" s="162">
        <v>1</v>
      </c>
      <c r="E104" s="162">
        <v>-1</v>
      </c>
      <c r="F104" s="163">
        <v>1</v>
      </c>
      <c r="G104" s="164">
        <v>0</v>
      </c>
      <c r="H104" s="164">
        <v>0</v>
      </c>
      <c r="I104" s="164">
        <v>0</v>
      </c>
      <c r="J104" s="164">
        <v>0</v>
      </c>
      <c r="K104" s="164">
        <v>0</v>
      </c>
      <c r="L104" s="164">
        <v>0</v>
      </c>
      <c r="M104" s="164">
        <v>0</v>
      </c>
      <c r="N104" s="164">
        <v>0</v>
      </c>
      <c r="O104" s="164">
        <v>0</v>
      </c>
      <c r="P104" s="164">
        <v>0</v>
      </c>
      <c r="Q104" s="104">
        <v>0</v>
      </c>
      <c r="R104" s="164">
        <v>0</v>
      </c>
      <c r="S104" s="164">
        <v>0</v>
      </c>
      <c r="T104" s="164">
        <v>0</v>
      </c>
      <c r="U104" s="164">
        <v>0</v>
      </c>
      <c r="V104" s="164">
        <v>0</v>
      </c>
      <c r="W104" s="104">
        <v>0</v>
      </c>
      <c r="X104" s="104">
        <v>0</v>
      </c>
      <c r="Y104" s="164">
        <v>0</v>
      </c>
      <c r="Z104" s="164">
        <v>0</v>
      </c>
      <c r="AA104" s="164">
        <v>0</v>
      </c>
      <c r="AB104" s="164">
        <v>0</v>
      </c>
      <c r="AC104" s="164">
        <v>0</v>
      </c>
      <c r="AD104" s="164">
        <v>0</v>
      </c>
      <c r="AE104" s="164">
        <v>0</v>
      </c>
      <c r="AF104" s="164">
        <v>0</v>
      </c>
      <c r="AG104" s="164">
        <v>0</v>
      </c>
      <c r="AH104" s="164">
        <v>0</v>
      </c>
      <c r="AI104" s="164">
        <v>0</v>
      </c>
      <c r="AJ104" s="164">
        <v>0</v>
      </c>
      <c r="AK104" s="164">
        <v>0</v>
      </c>
      <c r="AL104" s="164">
        <v>0</v>
      </c>
      <c r="AM104" s="164">
        <v>0</v>
      </c>
      <c r="AN104" s="164">
        <v>0</v>
      </c>
      <c r="AP104" s="165">
        <v>0</v>
      </c>
      <c r="AQ104" s="164">
        <v>0</v>
      </c>
      <c r="AR104" s="164">
        <v>0</v>
      </c>
      <c r="AS104" s="164">
        <v>0</v>
      </c>
      <c r="AT104" s="164">
        <v>0</v>
      </c>
      <c r="AU104" s="164">
        <v>0</v>
      </c>
      <c r="AV104" s="164">
        <v>0</v>
      </c>
      <c r="AW104" s="166">
        <v>0</v>
      </c>
      <c r="AX104" s="166">
        <v>0</v>
      </c>
      <c r="AY104" s="166">
        <v>0</v>
      </c>
      <c r="AZ104" s="166">
        <v>0</v>
      </c>
      <c r="BA104" s="166">
        <v>0</v>
      </c>
      <c r="BB104" s="166">
        <v>0</v>
      </c>
      <c r="BC104" s="165">
        <v>0</v>
      </c>
      <c r="BD104" s="164">
        <v>0</v>
      </c>
      <c r="BE104" s="164">
        <v>0</v>
      </c>
      <c r="BF104" s="164">
        <v>0</v>
      </c>
      <c r="BG104" s="164">
        <v>0</v>
      </c>
      <c r="BH104" s="164">
        <v>0</v>
      </c>
      <c r="BI104" s="164">
        <v>0</v>
      </c>
      <c r="BJ104" s="166">
        <v>0</v>
      </c>
      <c r="BK104" s="166">
        <v>0</v>
      </c>
      <c r="BL104" s="166">
        <v>0</v>
      </c>
      <c r="BM104" s="166">
        <v>0</v>
      </c>
      <c r="BN104" s="166">
        <v>0</v>
      </c>
      <c r="BO104" s="166">
        <v>0</v>
      </c>
      <c r="BP104" s="165">
        <v>0</v>
      </c>
      <c r="BQ104" s="164">
        <v>0</v>
      </c>
      <c r="BR104" s="164">
        <v>0</v>
      </c>
      <c r="BS104" s="164">
        <v>0</v>
      </c>
      <c r="BT104" s="164">
        <v>0</v>
      </c>
      <c r="BU104" s="164">
        <v>0</v>
      </c>
      <c r="BV104" s="164">
        <v>0</v>
      </c>
      <c r="BW104" s="166">
        <v>0</v>
      </c>
      <c r="BX104" s="166">
        <v>0</v>
      </c>
      <c r="BY104" s="166">
        <v>0</v>
      </c>
      <c r="BZ104" s="166">
        <v>0</v>
      </c>
      <c r="CA104" s="166">
        <v>0</v>
      </c>
      <c r="CB104" s="166">
        <v>0</v>
      </c>
      <c r="CC104" s="163">
        <v>1</v>
      </c>
      <c r="CD104" s="167"/>
      <c r="CE104" s="164"/>
      <c r="CF104" s="164"/>
      <c r="CG104" s="164"/>
      <c r="CH104" s="164"/>
      <c r="CI104" s="164"/>
      <c r="CJ104" s="164"/>
      <c r="CK104" s="166"/>
      <c r="CL104" s="166"/>
      <c r="CM104" s="166"/>
      <c r="CN104" s="166"/>
      <c r="CO104" s="166"/>
      <c r="CP104" s="166"/>
      <c r="CQ104" s="167">
        <v>0</v>
      </c>
      <c r="CR104" s="164"/>
      <c r="CS104" s="164"/>
      <c r="CT104" s="164"/>
      <c r="CU104" s="164"/>
      <c r="CV104" s="164"/>
      <c r="CW104" s="164"/>
      <c r="CX104" s="166">
        <v>0</v>
      </c>
      <c r="CY104" s="166">
        <v>0</v>
      </c>
      <c r="CZ104" s="166">
        <v>0</v>
      </c>
      <c r="DA104" s="166">
        <v>0</v>
      </c>
      <c r="DB104" s="166">
        <v>0</v>
      </c>
      <c r="DC104" s="166">
        <v>0</v>
      </c>
      <c r="DE104" s="168">
        <v>0</v>
      </c>
      <c r="DG104" s="172">
        <v>0</v>
      </c>
      <c r="DI104" s="205">
        <f t="shared" si="12"/>
        <v>0</v>
      </c>
      <c r="DJ104" s="204"/>
      <c r="DK104" s="205">
        <f t="shared" si="13"/>
        <v>0</v>
      </c>
      <c r="DL104" s="205">
        <f t="shared" si="8"/>
        <v>0</v>
      </c>
      <c r="DM104" s="205">
        <f t="shared" si="9"/>
        <v>0</v>
      </c>
      <c r="DN104" s="205">
        <f t="shared" si="10"/>
        <v>0</v>
      </c>
      <c r="DO104" s="205">
        <f t="shared" si="11"/>
        <v>0</v>
      </c>
    </row>
    <row r="105" spans="2:119" hidden="1">
      <c r="B105" s="103" t="s">
        <v>280</v>
      </c>
      <c r="C105" s="162">
        <v>0</v>
      </c>
      <c r="D105" s="162">
        <v>0</v>
      </c>
      <c r="E105" s="162">
        <v>0</v>
      </c>
      <c r="F105" s="163">
        <v>7.8</v>
      </c>
      <c r="G105" s="164">
        <v>0</v>
      </c>
      <c r="H105" s="164">
        <v>0</v>
      </c>
      <c r="I105" s="164">
        <v>0</v>
      </c>
      <c r="J105" s="164">
        <v>0</v>
      </c>
      <c r="K105" s="164">
        <v>0</v>
      </c>
      <c r="L105" s="164">
        <v>0</v>
      </c>
      <c r="M105" s="164">
        <v>0</v>
      </c>
      <c r="N105" s="164">
        <v>0</v>
      </c>
      <c r="O105" s="164">
        <v>0</v>
      </c>
      <c r="P105" s="164">
        <v>0</v>
      </c>
      <c r="Q105" s="104">
        <v>0</v>
      </c>
      <c r="R105" s="164">
        <v>0</v>
      </c>
      <c r="S105" s="164">
        <v>0</v>
      </c>
      <c r="T105" s="164">
        <v>0</v>
      </c>
      <c r="U105" s="164">
        <v>0</v>
      </c>
      <c r="V105" s="164">
        <v>0</v>
      </c>
      <c r="W105" s="104">
        <v>0</v>
      </c>
      <c r="X105" s="104">
        <v>0</v>
      </c>
      <c r="Y105" s="164">
        <v>0</v>
      </c>
      <c r="Z105" s="164">
        <v>0</v>
      </c>
      <c r="AA105" s="164">
        <v>0</v>
      </c>
      <c r="AB105" s="164">
        <v>0</v>
      </c>
      <c r="AC105" s="164">
        <v>0</v>
      </c>
      <c r="AD105" s="164">
        <v>0</v>
      </c>
      <c r="AE105" s="164">
        <v>0</v>
      </c>
      <c r="AF105" s="164">
        <v>0</v>
      </c>
      <c r="AG105" s="164">
        <v>0</v>
      </c>
      <c r="AH105" s="164">
        <v>0</v>
      </c>
      <c r="AI105" s="164">
        <v>0</v>
      </c>
      <c r="AJ105" s="164">
        <v>0</v>
      </c>
      <c r="AK105" s="164">
        <v>0</v>
      </c>
      <c r="AL105" s="164">
        <v>0</v>
      </c>
      <c r="AM105" s="164">
        <v>0</v>
      </c>
      <c r="AN105" s="164">
        <v>0</v>
      </c>
      <c r="AP105" s="165">
        <v>0</v>
      </c>
      <c r="AQ105" s="164">
        <v>0</v>
      </c>
      <c r="AR105" s="164">
        <v>0</v>
      </c>
      <c r="AS105" s="164">
        <v>0</v>
      </c>
      <c r="AT105" s="164">
        <v>0</v>
      </c>
      <c r="AU105" s="164">
        <v>0</v>
      </c>
      <c r="AV105" s="164">
        <v>0</v>
      </c>
      <c r="AW105" s="166">
        <v>0</v>
      </c>
      <c r="AX105" s="166">
        <v>0</v>
      </c>
      <c r="AY105" s="166">
        <v>0</v>
      </c>
      <c r="AZ105" s="166">
        <v>0</v>
      </c>
      <c r="BA105" s="166">
        <v>0</v>
      </c>
      <c r="BB105" s="166">
        <v>0</v>
      </c>
      <c r="BC105" s="165">
        <v>0</v>
      </c>
      <c r="BD105" s="164">
        <v>0</v>
      </c>
      <c r="BE105" s="164">
        <v>0</v>
      </c>
      <c r="BF105" s="164">
        <v>0</v>
      </c>
      <c r="BG105" s="164">
        <v>0</v>
      </c>
      <c r="BH105" s="164">
        <v>0</v>
      </c>
      <c r="BI105" s="164">
        <v>0</v>
      </c>
      <c r="BJ105" s="166">
        <v>0</v>
      </c>
      <c r="BK105" s="166">
        <v>0</v>
      </c>
      <c r="BL105" s="166">
        <v>0</v>
      </c>
      <c r="BM105" s="166">
        <v>0</v>
      </c>
      <c r="BN105" s="166">
        <v>0</v>
      </c>
      <c r="BO105" s="166">
        <v>0</v>
      </c>
      <c r="BP105" s="165">
        <v>0</v>
      </c>
      <c r="BQ105" s="164">
        <v>0</v>
      </c>
      <c r="BR105" s="164">
        <v>0</v>
      </c>
      <c r="BS105" s="164">
        <v>0</v>
      </c>
      <c r="BT105" s="164">
        <v>0</v>
      </c>
      <c r="BU105" s="164">
        <v>0</v>
      </c>
      <c r="BV105" s="164">
        <v>0</v>
      </c>
      <c r="BW105" s="166">
        <v>0</v>
      </c>
      <c r="BX105" s="166">
        <v>0</v>
      </c>
      <c r="BY105" s="166">
        <v>0</v>
      </c>
      <c r="BZ105" s="166">
        <v>0</v>
      </c>
      <c r="CA105" s="166">
        <v>0</v>
      </c>
      <c r="CB105" s="166">
        <v>0</v>
      </c>
      <c r="CC105" s="163">
        <v>8.8000000000000007</v>
      </c>
      <c r="CD105" s="167"/>
      <c r="CE105" s="164"/>
      <c r="CF105" s="164"/>
      <c r="CG105" s="164"/>
      <c r="CH105" s="164"/>
      <c r="CI105" s="164"/>
      <c r="CJ105" s="164"/>
      <c r="CK105" s="166"/>
      <c r="CL105" s="166"/>
      <c r="CM105" s="166"/>
      <c r="CN105" s="166"/>
      <c r="CO105" s="166"/>
      <c r="CP105" s="166"/>
      <c r="CQ105" s="167">
        <v>0</v>
      </c>
      <c r="CR105" s="164"/>
      <c r="CS105" s="164"/>
      <c r="CT105" s="164"/>
      <c r="CU105" s="164"/>
      <c r="CV105" s="164"/>
      <c r="CW105" s="164"/>
      <c r="CX105" s="166">
        <v>0</v>
      </c>
      <c r="CY105" s="166">
        <v>0</v>
      </c>
      <c r="CZ105" s="166">
        <v>0</v>
      </c>
      <c r="DA105" s="166">
        <v>0</v>
      </c>
      <c r="DB105" s="166">
        <v>0</v>
      </c>
      <c r="DC105" s="166">
        <v>0</v>
      </c>
      <c r="DE105" s="168">
        <v>0</v>
      </c>
      <c r="DG105" s="172">
        <v>0</v>
      </c>
      <c r="DI105" s="205">
        <f t="shared" si="12"/>
        <v>0</v>
      </c>
      <c r="DJ105" s="204"/>
      <c r="DK105" s="205">
        <f t="shared" si="13"/>
        <v>0</v>
      </c>
      <c r="DL105" s="205">
        <f t="shared" si="8"/>
        <v>0</v>
      </c>
      <c r="DM105" s="205">
        <f t="shared" si="9"/>
        <v>0</v>
      </c>
      <c r="DN105" s="205">
        <f t="shared" si="10"/>
        <v>0</v>
      </c>
      <c r="DO105" s="205">
        <f t="shared" si="11"/>
        <v>0</v>
      </c>
    </row>
    <row r="106" spans="2:119">
      <c r="B106" s="103" t="s">
        <v>281</v>
      </c>
      <c r="C106" s="518">
        <v>0.16925800000000002</v>
      </c>
      <c r="D106" s="518">
        <v>0.50282000000000004</v>
      </c>
      <c r="E106" s="518">
        <v>-0.33356200000000003</v>
      </c>
      <c r="F106" s="514">
        <v>7.2</v>
      </c>
      <c r="G106" s="513">
        <v>624178</v>
      </c>
      <c r="H106" s="513">
        <v>2486</v>
      </c>
      <c r="I106" s="513">
        <v>7362</v>
      </c>
      <c r="J106" s="513">
        <v>-414069</v>
      </c>
      <c r="K106" s="513">
        <v>-79736</v>
      </c>
      <c r="L106" s="513">
        <v>-29706</v>
      </c>
      <c r="M106" s="513">
        <v>-652</v>
      </c>
      <c r="N106" s="513">
        <v>22950</v>
      </c>
      <c r="O106" s="513">
        <v>-34539</v>
      </c>
      <c r="P106" s="513">
        <v>98274</v>
      </c>
      <c r="Q106" s="512">
        <v>-79736</v>
      </c>
      <c r="R106" s="513">
        <v>-6323</v>
      </c>
      <c r="S106" s="513">
        <v>-58244</v>
      </c>
      <c r="T106" s="513">
        <v>-134456</v>
      </c>
      <c r="U106" s="513">
        <v>775</v>
      </c>
      <c r="V106" s="513">
        <v>-399478</v>
      </c>
      <c r="W106" s="512">
        <v>-42571</v>
      </c>
      <c r="X106" s="512">
        <v>-419360</v>
      </c>
      <c r="Y106" s="513">
        <v>113884</v>
      </c>
      <c r="Z106" s="513">
        <v>85405</v>
      </c>
      <c r="AA106" s="513">
        <v>98274</v>
      </c>
      <c r="AB106" s="513">
        <v>98274</v>
      </c>
      <c r="AC106" s="513">
        <v>25580</v>
      </c>
      <c r="AD106" s="513">
        <v>12782</v>
      </c>
      <c r="AE106" s="513">
        <v>361116</v>
      </c>
      <c r="AF106" s="513">
        <v>0</v>
      </c>
      <c r="AG106" s="513">
        <v>0</v>
      </c>
      <c r="AH106" s="513">
        <v>0</v>
      </c>
      <c r="AI106" s="513">
        <v>-64567</v>
      </c>
      <c r="AJ106" s="513">
        <v>-64567</v>
      </c>
      <c r="AK106" s="513">
        <v>-64567</v>
      </c>
      <c r="AL106" s="513">
        <v>-64567</v>
      </c>
      <c r="AM106" s="513">
        <v>-64567</v>
      </c>
      <c r="AN106" s="513">
        <v>-76643</v>
      </c>
      <c r="AO106" s="511"/>
      <c r="AP106" s="516">
        <v>-4126</v>
      </c>
      <c r="AQ106" s="513">
        <v>0</v>
      </c>
      <c r="AR106" s="513">
        <v>0</v>
      </c>
      <c r="AS106" s="513">
        <v>0</v>
      </c>
      <c r="AT106" s="513">
        <v>0</v>
      </c>
      <c r="AU106" s="513">
        <v>0</v>
      </c>
      <c r="AV106" s="513">
        <v>0</v>
      </c>
      <c r="AW106" s="515">
        <v>4126</v>
      </c>
      <c r="AX106" s="515">
        <v>4126</v>
      </c>
      <c r="AY106" s="515">
        <v>4126</v>
      </c>
      <c r="AZ106" s="515">
        <v>4126</v>
      </c>
      <c r="BA106" s="515">
        <v>4126</v>
      </c>
      <c r="BB106" s="515">
        <v>4950</v>
      </c>
      <c r="BC106" s="516">
        <v>-90</v>
      </c>
      <c r="BD106" s="513">
        <v>0</v>
      </c>
      <c r="BE106" s="513">
        <v>0</v>
      </c>
      <c r="BF106" s="513">
        <v>0</v>
      </c>
      <c r="BG106" s="513">
        <v>0</v>
      </c>
      <c r="BH106" s="513">
        <v>0</v>
      </c>
      <c r="BI106" s="513">
        <v>0</v>
      </c>
      <c r="BJ106" s="515">
        <v>90</v>
      </c>
      <c r="BK106" s="515">
        <v>90</v>
      </c>
      <c r="BL106" s="515">
        <v>90</v>
      </c>
      <c r="BM106" s="515">
        <v>90</v>
      </c>
      <c r="BN106" s="515">
        <v>90</v>
      </c>
      <c r="BO106" s="515">
        <v>112</v>
      </c>
      <c r="BP106" s="516">
        <v>-58244</v>
      </c>
      <c r="BQ106" s="513">
        <v>0</v>
      </c>
      <c r="BR106" s="513">
        <v>0</v>
      </c>
      <c r="BS106" s="513">
        <v>0</v>
      </c>
      <c r="BT106" s="513">
        <v>0</v>
      </c>
      <c r="BU106" s="513">
        <v>0</v>
      </c>
      <c r="BV106" s="513">
        <v>0</v>
      </c>
      <c r="BW106" s="515">
        <v>58244</v>
      </c>
      <c r="BX106" s="515">
        <v>58244</v>
      </c>
      <c r="BY106" s="515">
        <v>58244</v>
      </c>
      <c r="BZ106" s="515">
        <v>58244</v>
      </c>
      <c r="CA106" s="515">
        <v>58244</v>
      </c>
      <c r="CB106" s="515">
        <v>69896</v>
      </c>
      <c r="CC106" s="514">
        <v>7.8</v>
      </c>
      <c r="CD106" s="517"/>
      <c r="CE106" s="513"/>
      <c r="CF106" s="513"/>
      <c r="CG106" s="513"/>
      <c r="CH106" s="513"/>
      <c r="CI106" s="513"/>
      <c r="CJ106" s="513"/>
      <c r="CK106" s="515"/>
      <c r="CL106" s="515"/>
      <c r="CM106" s="515"/>
      <c r="CN106" s="515"/>
      <c r="CO106" s="515"/>
      <c r="CP106" s="515"/>
      <c r="CQ106" s="517">
        <v>-2107</v>
      </c>
      <c r="CR106" s="513"/>
      <c r="CS106" s="513"/>
      <c r="CT106" s="513"/>
      <c r="CU106" s="513"/>
      <c r="CV106" s="513"/>
      <c r="CW106" s="513"/>
      <c r="CX106" s="515">
        <v>2107</v>
      </c>
      <c r="CY106" s="515">
        <v>2107</v>
      </c>
      <c r="CZ106" s="515">
        <v>2107</v>
      </c>
      <c r="DA106" s="515">
        <v>2107</v>
      </c>
      <c r="DB106" s="515">
        <v>2107</v>
      </c>
      <c r="DC106" s="515">
        <v>1685</v>
      </c>
      <c r="DE106" s="168">
        <v>0</v>
      </c>
      <c r="DG106" s="622">
        <f>'LEA Post-65 (1)'!W106*'LEA Post-65 (2)'!E106</f>
        <v>28240.693168000002</v>
      </c>
      <c r="DI106" s="205">
        <f t="shared" si="12"/>
        <v>-419359.69316800003</v>
      </c>
      <c r="DJ106" s="204"/>
      <c r="DK106" s="205">
        <f t="shared" si="13"/>
        <v>-525904</v>
      </c>
      <c r="DL106" s="205">
        <f t="shared" si="8"/>
        <v>-12220</v>
      </c>
      <c r="DM106" s="205">
        <f t="shared" si="9"/>
        <v>-562</v>
      </c>
      <c r="DN106" s="205">
        <f t="shared" si="10"/>
        <v>-25580</v>
      </c>
      <c r="DO106" s="205">
        <f t="shared" si="11"/>
        <v>-361116</v>
      </c>
    </row>
    <row r="107" spans="2:119" hidden="1">
      <c r="B107" s="103" t="s">
        <v>282</v>
      </c>
      <c r="C107" s="162">
        <v>0</v>
      </c>
      <c r="D107" s="162">
        <v>0</v>
      </c>
      <c r="E107" s="162">
        <v>0</v>
      </c>
      <c r="F107" s="163">
        <v>7.9</v>
      </c>
      <c r="G107" s="164">
        <v>0</v>
      </c>
      <c r="H107" s="164">
        <v>0</v>
      </c>
      <c r="I107" s="164">
        <v>0</v>
      </c>
      <c r="J107" s="164">
        <v>0</v>
      </c>
      <c r="K107" s="164">
        <v>0</v>
      </c>
      <c r="L107" s="164">
        <v>0</v>
      </c>
      <c r="M107" s="164">
        <v>0</v>
      </c>
      <c r="N107" s="164">
        <v>0</v>
      </c>
      <c r="O107" s="164">
        <v>0</v>
      </c>
      <c r="P107" s="164">
        <v>0</v>
      </c>
      <c r="Q107" s="104">
        <v>0</v>
      </c>
      <c r="R107" s="164">
        <v>0</v>
      </c>
      <c r="S107" s="164">
        <v>0</v>
      </c>
      <c r="T107" s="164">
        <v>0</v>
      </c>
      <c r="U107" s="164">
        <v>0</v>
      </c>
      <c r="V107" s="164">
        <v>0</v>
      </c>
      <c r="W107" s="104">
        <v>0</v>
      </c>
      <c r="X107" s="104">
        <v>0</v>
      </c>
      <c r="Y107" s="164">
        <v>0</v>
      </c>
      <c r="Z107" s="164">
        <v>0</v>
      </c>
      <c r="AA107" s="164">
        <v>0</v>
      </c>
      <c r="AB107" s="164">
        <v>0</v>
      </c>
      <c r="AC107" s="164">
        <v>0</v>
      </c>
      <c r="AD107" s="164">
        <v>0</v>
      </c>
      <c r="AE107" s="164">
        <v>0</v>
      </c>
      <c r="AF107" s="164">
        <v>0</v>
      </c>
      <c r="AG107" s="164">
        <v>0</v>
      </c>
      <c r="AH107" s="164">
        <v>0</v>
      </c>
      <c r="AI107" s="164">
        <v>0</v>
      </c>
      <c r="AJ107" s="164">
        <v>0</v>
      </c>
      <c r="AK107" s="164">
        <v>0</v>
      </c>
      <c r="AL107" s="164">
        <v>0</v>
      </c>
      <c r="AM107" s="164">
        <v>0</v>
      </c>
      <c r="AN107" s="164">
        <v>0</v>
      </c>
      <c r="AP107" s="165">
        <v>0</v>
      </c>
      <c r="AQ107" s="164">
        <v>0</v>
      </c>
      <c r="AR107" s="164">
        <v>0</v>
      </c>
      <c r="AS107" s="164">
        <v>0</v>
      </c>
      <c r="AT107" s="164">
        <v>0</v>
      </c>
      <c r="AU107" s="164">
        <v>0</v>
      </c>
      <c r="AV107" s="164">
        <v>0</v>
      </c>
      <c r="AW107" s="166">
        <v>0</v>
      </c>
      <c r="AX107" s="166">
        <v>0</v>
      </c>
      <c r="AY107" s="166">
        <v>0</v>
      </c>
      <c r="AZ107" s="166">
        <v>0</v>
      </c>
      <c r="BA107" s="166">
        <v>0</v>
      </c>
      <c r="BB107" s="166">
        <v>0</v>
      </c>
      <c r="BC107" s="165">
        <v>0</v>
      </c>
      <c r="BD107" s="164">
        <v>0</v>
      </c>
      <c r="BE107" s="164">
        <v>0</v>
      </c>
      <c r="BF107" s="164">
        <v>0</v>
      </c>
      <c r="BG107" s="164">
        <v>0</v>
      </c>
      <c r="BH107" s="164">
        <v>0</v>
      </c>
      <c r="BI107" s="164">
        <v>0</v>
      </c>
      <c r="BJ107" s="166">
        <v>0</v>
      </c>
      <c r="BK107" s="166">
        <v>0</v>
      </c>
      <c r="BL107" s="166">
        <v>0</v>
      </c>
      <c r="BM107" s="166">
        <v>0</v>
      </c>
      <c r="BN107" s="166">
        <v>0</v>
      </c>
      <c r="BO107" s="166">
        <v>0</v>
      </c>
      <c r="BP107" s="165">
        <v>0</v>
      </c>
      <c r="BQ107" s="164">
        <v>0</v>
      </c>
      <c r="BR107" s="164">
        <v>0</v>
      </c>
      <c r="BS107" s="164">
        <v>0</v>
      </c>
      <c r="BT107" s="164">
        <v>0</v>
      </c>
      <c r="BU107" s="164">
        <v>0</v>
      </c>
      <c r="BV107" s="164">
        <v>0</v>
      </c>
      <c r="BW107" s="166">
        <v>0</v>
      </c>
      <c r="BX107" s="166">
        <v>0</v>
      </c>
      <c r="BY107" s="166">
        <v>0</v>
      </c>
      <c r="BZ107" s="166">
        <v>0</v>
      </c>
      <c r="CA107" s="166">
        <v>0</v>
      </c>
      <c r="CB107" s="166">
        <v>0</v>
      </c>
      <c r="CC107" s="163">
        <v>8.6999999999999993</v>
      </c>
      <c r="CD107" s="167"/>
      <c r="CE107" s="164"/>
      <c r="CF107" s="164"/>
      <c r="CG107" s="164"/>
      <c r="CH107" s="164"/>
      <c r="CI107" s="164"/>
      <c r="CJ107" s="164"/>
      <c r="CK107" s="166"/>
      <c r="CL107" s="166"/>
      <c r="CM107" s="166"/>
      <c r="CN107" s="166"/>
      <c r="CO107" s="166"/>
      <c r="CP107" s="166"/>
      <c r="CQ107" s="167">
        <v>0</v>
      </c>
      <c r="CR107" s="164"/>
      <c r="CS107" s="164"/>
      <c r="CT107" s="164"/>
      <c r="CU107" s="164"/>
      <c r="CV107" s="164"/>
      <c r="CW107" s="164"/>
      <c r="CX107" s="166">
        <v>0</v>
      </c>
      <c r="CY107" s="166">
        <v>0</v>
      </c>
      <c r="CZ107" s="166">
        <v>0</v>
      </c>
      <c r="DA107" s="166">
        <v>0</v>
      </c>
      <c r="DB107" s="166">
        <v>0</v>
      </c>
      <c r="DC107" s="166">
        <v>0</v>
      </c>
      <c r="DE107" s="168">
        <v>0</v>
      </c>
      <c r="DG107" s="172">
        <v>0</v>
      </c>
      <c r="DI107" s="205">
        <f t="shared" si="12"/>
        <v>0</v>
      </c>
      <c r="DJ107" s="204"/>
      <c r="DK107" s="205">
        <f t="shared" si="13"/>
        <v>0</v>
      </c>
      <c r="DL107" s="205">
        <f t="shared" si="8"/>
        <v>0</v>
      </c>
      <c r="DM107" s="205">
        <f t="shared" si="9"/>
        <v>0</v>
      </c>
      <c r="DN107" s="205">
        <f t="shared" si="10"/>
        <v>0</v>
      </c>
      <c r="DO107" s="205">
        <f t="shared" si="11"/>
        <v>0</v>
      </c>
    </row>
    <row r="108" spans="2:119" hidden="1">
      <c r="B108" s="103" t="s">
        <v>283</v>
      </c>
      <c r="C108" s="162">
        <v>0</v>
      </c>
      <c r="D108" s="162">
        <v>0</v>
      </c>
      <c r="E108" s="162">
        <v>0</v>
      </c>
      <c r="F108" s="163">
        <v>8.1</v>
      </c>
      <c r="G108" s="164">
        <v>0</v>
      </c>
      <c r="H108" s="164">
        <v>0</v>
      </c>
      <c r="I108" s="164">
        <v>0</v>
      </c>
      <c r="J108" s="164">
        <v>0</v>
      </c>
      <c r="K108" s="164">
        <v>0</v>
      </c>
      <c r="L108" s="164">
        <v>0</v>
      </c>
      <c r="M108" s="164">
        <v>0</v>
      </c>
      <c r="N108" s="164">
        <v>0</v>
      </c>
      <c r="O108" s="164">
        <v>0</v>
      </c>
      <c r="P108" s="164">
        <v>0</v>
      </c>
      <c r="Q108" s="104">
        <v>0</v>
      </c>
      <c r="R108" s="164">
        <v>0</v>
      </c>
      <c r="S108" s="164">
        <v>0</v>
      </c>
      <c r="T108" s="164">
        <v>0</v>
      </c>
      <c r="U108" s="164">
        <v>0</v>
      </c>
      <c r="V108" s="164">
        <v>0</v>
      </c>
      <c r="W108" s="104">
        <v>0</v>
      </c>
      <c r="X108" s="104">
        <v>0</v>
      </c>
      <c r="Y108" s="164">
        <v>0</v>
      </c>
      <c r="Z108" s="164">
        <v>0</v>
      </c>
      <c r="AA108" s="164">
        <v>0</v>
      </c>
      <c r="AB108" s="164">
        <v>0</v>
      </c>
      <c r="AC108" s="164">
        <v>0</v>
      </c>
      <c r="AD108" s="164">
        <v>0</v>
      </c>
      <c r="AE108" s="164">
        <v>0</v>
      </c>
      <c r="AF108" s="164">
        <v>0</v>
      </c>
      <c r="AG108" s="164">
        <v>0</v>
      </c>
      <c r="AH108" s="164">
        <v>0</v>
      </c>
      <c r="AI108" s="164">
        <v>0</v>
      </c>
      <c r="AJ108" s="164">
        <v>0</v>
      </c>
      <c r="AK108" s="164">
        <v>0</v>
      </c>
      <c r="AL108" s="164">
        <v>0</v>
      </c>
      <c r="AM108" s="164">
        <v>0</v>
      </c>
      <c r="AN108" s="164">
        <v>0</v>
      </c>
      <c r="AP108" s="165">
        <v>0</v>
      </c>
      <c r="AQ108" s="164">
        <v>0</v>
      </c>
      <c r="AR108" s="164">
        <v>0</v>
      </c>
      <c r="AS108" s="164">
        <v>0</v>
      </c>
      <c r="AT108" s="164">
        <v>0</v>
      </c>
      <c r="AU108" s="164">
        <v>0</v>
      </c>
      <c r="AV108" s="164">
        <v>0</v>
      </c>
      <c r="AW108" s="166">
        <v>0</v>
      </c>
      <c r="AX108" s="166">
        <v>0</v>
      </c>
      <c r="AY108" s="166">
        <v>0</v>
      </c>
      <c r="AZ108" s="166">
        <v>0</v>
      </c>
      <c r="BA108" s="166">
        <v>0</v>
      </c>
      <c r="BB108" s="166">
        <v>0</v>
      </c>
      <c r="BC108" s="165">
        <v>0</v>
      </c>
      <c r="BD108" s="164">
        <v>0</v>
      </c>
      <c r="BE108" s="164">
        <v>0</v>
      </c>
      <c r="BF108" s="164">
        <v>0</v>
      </c>
      <c r="BG108" s="164">
        <v>0</v>
      </c>
      <c r="BH108" s="164">
        <v>0</v>
      </c>
      <c r="BI108" s="164">
        <v>0</v>
      </c>
      <c r="BJ108" s="166">
        <v>0</v>
      </c>
      <c r="BK108" s="166">
        <v>0</v>
      </c>
      <c r="BL108" s="166">
        <v>0</v>
      </c>
      <c r="BM108" s="166">
        <v>0</v>
      </c>
      <c r="BN108" s="166">
        <v>0</v>
      </c>
      <c r="BO108" s="166">
        <v>0</v>
      </c>
      <c r="BP108" s="165">
        <v>0</v>
      </c>
      <c r="BQ108" s="164">
        <v>0</v>
      </c>
      <c r="BR108" s="164">
        <v>0</v>
      </c>
      <c r="BS108" s="164">
        <v>0</v>
      </c>
      <c r="BT108" s="164">
        <v>0</v>
      </c>
      <c r="BU108" s="164">
        <v>0</v>
      </c>
      <c r="BV108" s="164">
        <v>0</v>
      </c>
      <c r="BW108" s="166">
        <v>0</v>
      </c>
      <c r="BX108" s="166">
        <v>0</v>
      </c>
      <c r="BY108" s="166">
        <v>0</v>
      </c>
      <c r="BZ108" s="166">
        <v>0</v>
      </c>
      <c r="CA108" s="166">
        <v>0</v>
      </c>
      <c r="CB108" s="166">
        <v>0</v>
      </c>
      <c r="CC108" s="163">
        <v>9.4</v>
      </c>
      <c r="CD108" s="167"/>
      <c r="CE108" s="164"/>
      <c r="CF108" s="164"/>
      <c r="CG108" s="164"/>
      <c r="CH108" s="164"/>
      <c r="CI108" s="164"/>
      <c r="CJ108" s="164"/>
      <c r="CK108" s="166"/>
      <c r="CL108" s="166"/>
      <c r="CM108" s="166"/>
      <c r="CN108" s="166"/>
      <c r="CO108" s="166"/>
      <c r="CP108" s="166"/>
      <c r="CQ108" s="167">
        <v>0</v>
      </c>
      <c r="CR108" s="164"/>
      <c r="CS108" s="164"/>
      <c r="CT108" s="164"/>
      <c r="CU108" s="164"/>
      <c r="CV108" s="164"/>
      <c r="CW108" s="164"/>
      <c r="CX108" s="166">
        <v>0</v>
      </c>
      <c r="CY108" s="166">
        <v>0</v>
      </c>
      <c r="CZ108" s="166">
        <v>0</v>
      </c>
      <c r="DA108" s="166">
        <v>0</v>
      </c>
      <c r="DB108" s="166">
        <v>0</v>
      </c>
      <c r="DC108" s="166">
        <v>0</v>
      </c>
      <c r="DE108" s="168">
        <v>0</v>
      </c>
      <c r="DG108" s="172">
        <v>0</v>
      </c>
      <c r="DI108" s="205">
        <f t="shared" si="12"/>
        <v>0</v>
      </c>
      <c r="DJ108" s="204"/>
      <c r="DK108" s="205">
        <f t="shared" si="13"/>
        <v>0</v>
      </c>
      <c r="DL108" s="205">
        <f t="shared" si="8"/>
        <v>0</v>
      </c>
      <c r="DM108" s="205">
        <f t="shared" si="9"/>
        <v>0</v>
      </c>
      <c r="DN108" s="205">
        <f t="shared" si="10"/>
        <v>0</v>
      </c>
      <c r="DO108" s="205">
        <f t="shared" si="11"/>
        <v>0</v>
      </c>
    </row>
    <row r="109" spans="2:119" hidden="1">
      <c r="B109" s="103" t="s">
        <v>495</v>
      </c>
      <c r="C109" s="162">
        <v>0</v>
      </c>
      <c r="D109" s="162">
        <v>1</v>
      </c>
      <c r="E109" s="162">
        <v>-1</v>
      </c>
      <c r="F109" s="163">
        <v>16.399999999999999</v>
      </c>
      <c r="G109" s="164">
        <v>0</v>
      </c>
      <c r="H109" s="164">
        <v>0</v>
      </c>
      <c r="I109" s="164">
        <v>0</v>
      </c>
      <c r="J109" s="164">
        <v>0</v>
      </c>
      <c r="K109" s="164">
        <v>0</v>
      </c>
      <c r="L109" s="164">
        <v>0</v>
      </c>
      <c r="M109" s="164">
        <v>0</v>
      </c>
      <c r="N109" s="164">
        <v>0</v>
      </c>
      <c r="O109" s="164">
        <v>0</v>
      </c>
      <c r="P109" s="164">
        <v>0</v>
      </c>
      <c r="Q109" s="104">
        <v>0</v>
      </c>
      <c r="R109" s="164">
        <v>0</v>
      </c>
      <c r="S109" s="164">
        <v>0</v>
      </c>
      <c r="T109" s="164">
        <v>0</v>
      </c>
      <c r="U109" s="164">
        <v>0</v>
      </c>
      <c r="V109" s="164">
        <v>0</v>
      </c>
      <c r="W109" s="104">
        <v>0</v>
      </c>
      <c r="X109" s="104">
        <v>0</v>
      </c>
      <c r="Y109" s="164">
        <v>0</v>
      </c>
      <c r="Z109" s="164">
        <v>0</v>
      </c>
      <c r="AA109" s="164">
        <v>0</v>
      </c>
      <c r="AB109" s="164">
        <v>0</v>
      </c>
      <c r="AC109" s="164">
        <v>0</v>
      </c>
      <c r="AD109" s="164">
        <v>0</v>
      </c>
      <c r="AE109" s="164">
        <v>0</v>
      </c>
      <c r="AF109" s="164">
        <v>0</v>
      </c>
      <c r="AG109" s="164">
        <v>0</v>
      </c>
      <c r="AH109" s="164">
        <v>0</v>
      </c>
      <c r="AI109" s="164">
        <v>0</v>
      </c>
      <c r="AJ109" s="164">
        <v>0</v>
      </c>
      <c r="AK109" s="164">
        <v>0</v>
      </c>
      <c r="AL109" s="164">
        <v>0</v>
      </c>
      <c r="AM109" s="164">
        <v>0</v>
      </c>
      <c r="AN109" s="164">
        <v>0</v>
      </c>
      <c r="AP109" s="165">
        <v>0</v>
      </c>
      <c r="AQ109" s="164">
        <v>0</v>
      </c>
      <c r="AR109" s="164">
        <v>0</v>
      </c>
      <c r="AS109" s="164">
        <v>0</v>
      </c>
      <c r="AT109" s="164">
        <v>0</v>
      </c>
      <c r="AU109" s="164">
        <v>0</v>
      </c>
      <c r="AV109" s="164">
        <v>0</v>
      </c>
      <c r="AW109" s="166">
        <v>0</v>
      </c>
      <c r="AX109" s="166">
        <v>0</v>
      </c>
      <c r="AY109" s="166">
        <v>0</v>
      </c>
      <c r="AZ109" s="166">
        <v>0</v>
      </c>
      <c r="BA109" s="166">
        <v>0</v>
      </c>
      <c r="BB109" s="166">
        <v>0</v>
      </c>
      <c r="BC109" s="165">
        <v>0</v>
      </c>
      <c r="BD109" s="164">
        <v>0</v>
      </c>
      <c r="BE109" s="164">
        <v>0</v>
      </c>
      <c r="BF109" s="164">
        <v>0</v>
      </c>
      <c r="BG109" s="164">
        <v>0</v>
      </c>
      <c r="BH109" s="164">
        <v>0</v>
      </c>
      <c r="BI109" s="164">
        <v>0</v>
      </c>
      <c r="BJ109" s="166">
        <v>0</v>
      </c>
      <c r="BK109" s="166">
        <v>0</v>
      </c>
      <c r="BL109" s="166">
        <v>0</v>
      </c>
      <c r="BM109" s="166">
        <v>0</v>
      </c>
      <c r="BN109" s="166">
        <v>0</v>
      </c>
      <c r="BO109" s="166">
        <v>0</v>
      </c>
      <c r="BP109" s="165">
        <v>0</v>
      </c>
      <c r="BQ109" s="164">
        <v>0</v>
      </c>
      <c r="BR109" s="164">
        <v>0</v>
      </c>
      <c r="BS109" s="164">
        <v>0</v>
      </c>
      <c r="BT109" s="164">
        <v>0</v>
      </c>
      <c r="BU109" s="164">
        <v>0</v>
      </c>
      <c r="BV109" s="164">
        <v>0</v>
      </c>
      <c r="BW109" s="166">
        <v>0</v>
      </c>
      <c r="BX109" s="166">
        <v>0</v>
      </c>
      <c r="BY109" s="166">
        <v>0</v>
      </c>
      <c r="BZ109" s="166">
        <v>0</v>
      </c>
      <c r="CA109" s="166">
        <v>0</v>
      </c>
      <c r="CB109" s="166">
        <v>0</v>
      </c>
      <c r="CC109" s="163">
        <v>1</v>
      </c>
      <c r="CD109" s="167"/>
      <c r="CE109" s="164"/>
      <c r="CF109" s="164"/>
      <c r="CG109" s="164"/>
      <c r="CH109" s="164"/>
      <c r="CI109" s="164"/>
      <c r="CJ109" s="164"/>
      <c r="CK109" s="166"/>
      <c r="CL109" s="166"/>
      <c r="CM109" s="166"/>
      <c r="CN109" s="166"/>
      <c r="CO109" s="166"/>
      <c r="CP109" s="166"/>
      <c r="CQ109" s="167">
        <v>0</v>
      </c>
      <c r="CR109" s="164"/>
      <c r="CS109" s="164"/>
      <c r="CT109" s="164"/>
      <c r="CU109" s="164"/>
      <c r="CV109" s="164"/>
      <c r="CW109" s="164"/>
      <c r="CX109" s="166">
        <v>0</v>
      </c>
      <c r="CY109" s="166">
        <v>0</v>
      </c>
      <c r="CZ109" s="166">
        <v>0</v>
      </c>
      <c r="DA109" s="166">
        <v>0</v>
      </c>
      <c r="DB109" s="166">
        <v>0</v>
      </c>
      <c r="DC109" s="166">
        <v>0</v>
      </c>
      <c r="DE109" s="168">
        <v>0</v>
      </c>
      <c r="DG109" s="172">
        <v>0</v>
      </c>
      <c r="DI109" s="205">
        <f t="shared" si="12"/>
        <v>0</v>
      </c>
      <c r="DJ109" s="204"/>
      <c r="DK109" s="205">
        <f t="shared" si="13"/>
        <v>0</v>
      </c>
      <c r="DL109" s="205">
        <f t="shared" si="8"/>
        <v>0</v>
      </c>
      <c r="DM109" s="205">
        <f t="shared" si="9"/>
        <v>0</v>
      </c>
      <c r="DN109" s="205">
        <f t="shared" si="10"/>
        <v>0</v>
      </c>
      <c r="DO109" s="205">
        <f t="shared" si="11"/>
        <v>0</v>
      </c>
    </row>
    <row r="110" spans="2:119" hidden="1">
      <c r="B110" s="103" t="s">
        <v>496</v>
      </c>
      <c r="C110" s="162">
        <v>0</v>
      </c>
      <c r="D110" s="162">
        <v>1</v>
      </c>
      <c r="E110" s="162">
        <v>-1</v>
      </c>
      <c r="F110" s="163">
        <v>14.4</v>
      </c>
      <c r="G110" s="164">
        <v>0</v>
      </c>
      <c r="H110" s="164">
        <v>0</v>
      </c>
      <c r="I110" s="164">
        <v>0</v>
      </c>
      <c r="J110" s="164">
        <v>0</v>
      </c>
      <c r="K110" s="164">
        <v>0</v>
      </c>
      <c r="L110" s="164">
        <v>0</v>
      </c>
      <c r="M110" s="164">
        <v>0</v>
      </c>
      <c r="N110" s="164">
        <v>0</v>
      </c>
      <c r="O110" s="164">
        <v>0</v>
      </c>
      <c r="P110" s="164">
        <v>0</v>
      </c>
      <c r="Q110" s="104">
        <v>0</v>
      </c>
      <c r="R110" s="164">
        <v>0</v>
      </c>
      <c r="S110" s="164">
        <v>0</v>
      </c>
      <c r="T110" s="164">
        <v>0</v>
      </c>
      <c r="U110" s="164">
        <v>0</v>
      </c>
      <c r="V110" s="164">
        <v>0</v>
      </c>
      <c r="W110" s="104">
        <v>0</v>
      </c>
      <c r="X110" s="104">
        <v>0</v>
      </c>
      <c r="Y110" s="164">
        <v>0</v>
      </c>
      <c r="Z110" s="164">
        <v>0</v>
      </c>
      <c r="AA110" s="164">
        <v>0</v>
      </c>
      <c r="AB110" s="164">
        <v>0</v>
      </c>
      <c r="AC110" s="164">
        <v>0</v>
      </c>
      <c r="AD110" s="164">
        <v>0</v>
      </c>
      <c r="AE110" s="164">
        <v>0</v>
      </c>
      <c r="AF110" s="164">
        <v>0</v>
      </c>
      <c r="AG110" s="164">
        <v>0</v>
      </c>
      <c r="AH110" s="164">
        <v>0</v>
      </c>
      <c r="AI110" s="164">
        <v>0</v>
      </c>
      <c r="AJ110" s="164">
        <v>0</v>
      </c>
      <c r="AK110" s="164">
        <v>0</v>
      </c>
      <c r="AL110" s="164">
        <v>0</v>
      </c>
      <c r="AM110" s="164">
        <v>0</v>
      </c>
      <c r="AN110" s="164">
        <v>0</v>
      </c>
      <c r="AP110" s="165">
        <v>0</v>
      </c>
      <c r="AQ110" s="164">
        <v>0</v>
      </c>
      <c r="AR110" s="164">
        <v>0</v>
      </c>
      <c r="AS110" s="164">
        <v>0</v>
      </c>
      <c r="AT110" s="164">
        <v>0</v>
      </c>
      <c r="AU110" s="164">
        <v>0</v>
      </c>
      <c r="AV110" s="164">
        <v>0</v>
      </c>
      <c r="AW110" s="166">
        <v>0</v>
      </c>
      <c r="AX110" s="166">
        <v>0</v>
      </c>
      <c r="AY110" s="166">
        <v>0</v>
      </c>
      <c r="AZ110" s="166">
        <v>0</v>
      </c>
      <c r="BA110" s="166">
        <v>0</v>
      </c>
      <c r="BB110" s="166">
        <v>0</v>
      </c>
      <c r="BC110" s="165">
        <v>0</v>
      </c>
      <c r="BD110" s="164">
        <v>0</v>
      </c>
      <c r="BE110" s="164">
        <v>0</v>
      </c>
      <c r="BF110" s="164">
        <v>0</v>
      </c>
      <c r="BG110" s="164">
        <v>0</v>
      </c>
      <c r="BH110" s="164">
        <v>0</v>
      </c>
      <c r="BI110" s="164">
        <v>0</v>
      </c>
      <c r="BJ110" s="166">
        <v>0</v>
      </c>
      <c r="BK110" s="166">
        <v>0</v>
      </c>
      <c r="BL110" s="166">
        <v>0</v>
      </c>
      <c r="BM110" s="166">
        <v>0</v>
      </c>
      <c r="BN110" s="166">
        <v>0</v>
      </c>
      <c r="BO110" s="166">
        <v>0</v>
      </c>
      <c r="BP110" s="165">
        <v>0</v>
      </c>
      <c r="BQ110" s="164">
        <v>0</v>
      </c>
      <c r="BR110" s="164">
        <v>0</v>
      </c>
      <c r="BS110" s="164">
        <v>0</v>
      </c>
      <c r="BT110" s="164">
        <v>0</v>
      </c>
      <c r="BU110" s="164">
        <v>0</v>
      </c>
      <c r="BV110" s="164">
        <v>0</v>
      </c>
      <c r="BW110" s="166">
        <v>0</v>
      </c>
      <c r="BX110" s="166">
        <v>0</v>
      </c>
      <c r="BY110" s="166">
        <v>0</v>
      </c>
      <c r="BZ110" s="166">
        <v>0</v>
      </c>
      <c r="CA110" s="166">
        <v>0</v>
      </c>
      <c r="CB110" s="166">
        <v>0</v>
      </c>
      <c r="CC110" s="163">
        <v>1</v>
      </c>
      <c r="CD110" s="167"/>
      <c r="CE110" s="164"/>
      <c r="CF110" s="164"/>
      <c r="CG110" s="164"/>
      <c r="CH110" s="164"/>
      <c r="CI110" s="164"/>
      <c r="CJ110" s="164"/>
      <c r="CK110" s="166"/>
      <c r="CL110" s="166"/>
      <c r="CM110" s="166"/>
      <c r="CN110" s="166"/>
      <c r="CO110" s="166"/>
      <c r="CP110" s="166"/>
      <c r="CQ110" s="167">
        <v>0</v>
      </c>
      <c r="CR110" s="164"/>
      <c r="CS110" s="164"/>
      <c r="CT110" s="164"/>
      <c r="CU110" s="164"/>
      <c r="CV110" s="164"/>
      <c r="CW110" s="164"/>
      <c r="CX110" s="166">
        <v>0</v>
      </c>
      <c r="CY110" s="166">
        <v>0</v>
      </c>
      <c r="CZ110" s="166">
        <v>0</v>
      </c>
      <c r="DA110" s="166">
        <v>0</v>
      </c>
      <c r="DB110" s="166">
        <v>0</v>
      </c>
      <c r="DC110" s="166">
        <v>0</v>
      </c>
      <c r="DE110" s="168">
        <v>0</v>
      </c>
      <c r="DG110" s="172">
        <v>0</v>
      </c>
      <c r="DI110" s="205">
        <f t="shared" si="12"/>
        <v>0</v>
      </c>
      <c r="DJ110" s="204"/>
      <c r="DK110" s="205">
        <f t="shared" si="13"/>
        <v>0</v>
      </c>
      <c r="DL110" s="205">
        <f t="shared" si="8"/>
        <v>0</v>
      </c>
      <c r="DM110" s="205">
        <f t="shared" si="9"/>
        <v>0</v>
      </c>
      <c r="DN110" s="205">
        <f t="shared" si="10"/>
        <v>0</v>
      </c>
      <c r="DO110" s="205">
        <f t="shared" si="11"/>
        <v>0</v>
      </c>
    </row>
    <row r="111" spans="2:119">
      <c r="B111" s="103" t="s">
        <v>284</v>
      </c>
      <c r="C111" s="526">
        <v>8.8299000000000016E-2</v>
      </c>
      <c r="D111" s="526">
        <v>0.54505199999999998</v>
      </c>
      <c r="E111" s="526">
        <v>-0.45675299999999996</v>
      </c>
      <c r="F111" s="522">
        <v>8.4</v>
      </c>
      <c r="G111" s="521">
        <v>680581</v>
      </c>
      <c r="H111" s="521">
        <v>2471</v>
      </c>
      <c r="I111" s="521">
        <v>3957</v>
      </c>
      <c r="J111" s="521">
        <v>-570326</v>
      </c>
      <c r="K111" s="521">
        <v>-56756</v>
      </c>
      <c r="L111" s="521">
        <v>-8693</v>
      </c>
      <c r="M111" s="521">
        <v>-402</v>
      </c>
      <c r="N111" s="521">
        <v>14773</v>
      </c>
      <c r="O111" s="521">
        <v>-17902</v>
      </c>
      <c r="P111" s="521">
        <v>47703</v>
      </c>
      <c r="Q111" s="520">
        <v>-56756</v>
      </c>
      <c r="R111" s="521">
        <v>-2309</v>
      </c>
      <c r="S111" s="521">
        <v>-72183</v>
      </c>
      <c r="T111" s="521">
        <v>-124821</v>
      </c>
      <c r="U111" s="521">
        <v>0</v>
      </c>
      <c r="V111" s="521">
        <v>-550761</v>
      </c>
      <c r="W111" s="520">
        <v>-60607</v>
      </c>
      <c r="X111" s="520">
        <v>-606341</v>
      </c>
      <c r="Y111" s="521">
        <v>57041</v>
      </c>
      <c r="Z111" s="521">
        <v>40152</v>
      </c>
      <c r="AA111" s="521">
        <v>47703</v>
      </c>
      <c r="AB111" s="521">
        <v>47703</v>
      </c>
      <c r="AC111" s="521">
        <v>7658</v>
      </c>
      <c r="AD111" s="521">
        <v>8945</v>
      </c>
      <c r="AE111" s="521">
        <v>534158</v>
      </c>
      <c r="AF111" s="521">
        <v>0</v>
      </c>
      <c r="AG111" s="521">
        <v>0</v>
      </c>
      <c r="AH111" s="521">
        <v>0</v>
      </c>
      <c r="AI111" s="521">
        <v>-74492</v>
      </c>
      <c r="AJ111" s="521">
        <v>-74492</v>
      </c>
      <c r="AK111" s="521">
        <v>-74492</v>
      </c>
      <c r="AL111" s="521">
        <v>-74492</v>
      </c>
      <c r="AM111" s="521">
        <v>-74492</v>
      </c>
      <c r="AN111" s="521">
        <v>-178301</v>
      </c>
      <c r="AO111" s="519"/>
      <c r="AP111" s="524">
        <v>-1035</v>
      </c>
      <c r="AQ111" s="521">
        <v>0</v>
      </c>
      <c r="AR111" s="521">
        <v>0</v>
      </c>
      <c r="AS111" s="521">
        <v>0</v>
      </c>
      <c r="AT111" s="521">
        <v>0</v>
      </c>
      <c r="AU111" s="521">
        <v>0</v>
      </c>
      <c r="AV111" s="521">
        <v>0</v>
      </c>
      <c r="AW111" s="523">
        <v>1035</v>
      </c>
      <c r="AX111" s="523">
        <v>1035</v>
      </c>
      <c r="AY111" s="523">
        <v>1035</v>
      </c>
      <c r="AZ111" s="523">
        <v>1035</v>
      </c>
      <c r="BA111" s="523">
        <v>1035</v>
      </c>
      <c r="BB111" s="523">
        <v>2483</v>
      </c>
      <c r="BC111" s="524">
        <v>-47</v>
      </c>
      <c r="BD111" s="521">
        <v>0</v>
      </c>
      <c r="BE111" s="521">
        <v>0</v>
      </c>
      <c r="BF111" s="521">
        <v>0</v>
      </c>
      <c r="BG111" s="521">
        <v>0</v>
      </c>
      <c r="BH111" s="521">
        <v>0</v>
      </c>
      <c r="BI111" s="521">
        <v>0</v>
      </c>
      <c r="BJ111" s="523">
        <v>47</v>
      </c>
      <c r="BK111" s="523">
        <v>47</v>
      </c>
      <c r="BL111" s="523">
        <v>47</v>
      </c>
      <c r="BM111" s="523">
        <v>47</v>
      </c>
      <c r="BN111" s="523">
        <v>47</v>
      </c>
      <c r="BO111" s="523">
        <v>120</v>
      </c>
      <c r="BP111" s="524">
        <v>-72183</v>
      </c>
      <c r="BQ111" s="521">
        <v>0</v>
      </c>
      <c r="BR111" s="521">
        <v>0</v>
      </c>
      <c r="BS111" s="521">
        <v>0</v>
      </c>
      <c r="BT111" s="521">
        <v>0</v>
      </c>
      <c r="BU111" s="521">
        <v>0</v>
      </c>
      <c r="BV111" s="521">
        <v>0</v>
      </c>
      <c r="BW111" s="523">
        <v>72183</v>
      </c>
      <c r="BX111" s="523">
        <v>72183</v>
      </c>
      <c r="BY111" s="523">
        <v>72183</v>
      </c>
      <c r="BZ111" s="523">
        <v>72183</v>
      </c>
      <c r="CA111" s="523">
        <v>72183</v>
      </c>
      <c r="CB111" s="523">
        <v>173243</v>
      </c>
      <c r="CC111" s="522">
        <v>9</v>
      </c>
      <c r="CD111" s="525"/>
      <c r="CE111" s="521"/>
      <c r="CF111" s="521"/>
      <c r="CG111" s="521"/>
      <c r="CH111" s="521"/>
      <c r="CI111" s="521"/>
      <c r="CJ111" s="521"/>
      <c r="CK111" s="523"/>
      <c r="CL111" s="523"/>
      <c r="CM111" s="523"/>
      <c r="CN111" s="523"/>
      <c r="CO111" s="523"/>
      <c r="CP111" s="523"/>
      <c r="CQ111" s="525">
        <v>-1227</v>
      </c>
      <c r="CR111" s="521"/>
      <c r="CS111" s="521"/>
      <c r="CT111" s="521"/>
      <c r="CU111" s="521"/>
      <c r="CV111" s="521"/>
      <c r="CW111" s="521"/>
      <c r="CX111" s="523">
        <v>1227</v>
      </c>
      <c r="CY111" s="523">
        <v>1227</v>
      </c>
      <c r="CZ111" s="523">
        <v>1227</v>
      </c>
      <c r="DA111" s="523">
        <v>1227</v>
      </c>
      <c r="DB111" s="523">
        <v>1227</v>
      </c>
      <c r="DC111" s="523">
        <v>2455</v>
      </c>
      <c r="DE111" s="168">
        <v>0</v>
      </c>
      <c r="DG111" s="622">
        <f>'LEA Post-65 (1)'!W111*'LEA Post-65 (2)'!E111</f>
        <v>50788.193081999998</v>
      </c>
      <c r="DI111" s="205">
        <f t="shared" si="12"/>
        <v>-606341.19308200001</v>
      </c>
      <c r="DJ111" s="204"/>
      <c r="DK111" s="205">
        <f t="shared" si="13"/>
        <v>-632878</v>
      </c>
      <c r="DL111" s="205">
        <f t="shared" si="8"/>
        <v>-8590</v>
      </c>
      <c r="DM111" s="205">
        <f t="shared" si="9"/>
        <v>-355</v>
      </c>
      <c r="DN111" s="205">
        <f t="shared" si="10"/>
        <v>-7658</v>
      </c>
      <c r="DO111" s="205">
        <f t="shared" si="11"/>
        <v>-534158</v>
      </c>
    </row>
    <row r="112" spans="2:119" hidden="1">
      <c r="B112" s="103" t="s">
        <v>285</v>
      </c>
      <c r="C112" s="162">
        <v>0</v>
      </c>
      <c r="D112" s="162">
        <v>0</v>
      </c>
      <c r="E112" s="162">
        <v>0</v>
      </c>
      <c r="F112" s="163">
        <v>6.9</v>
      </c>
      <c r="G112" s="164">
        <v>0</v>
      </c>
      <c r="H112" s="164">
        <v>0</v>
      </c>
      <c r="I112" s="164">
        <v>0</v>
      </c>
      <c r="J112" s="164">
        <v>0</v>
      </c>
      <c r="K112" s="164">
        <v>0</v>
      </c>
      <c r="L112" s="164">
        <v>0</v>
      </c>
      <c r="M112" s="164">
        <v>0</v>
      </c>
      <c r="N112" s="164">
        <v>0</v>
      </c>
      <c r="O112" s="164">
        <v>0</v>
      </c>
      <c r="P112" s="164">
        <v>0</v>
      </c>
      <c r="Q112" s="104">
        <v>0</v>
      </c>
      <c r="R112" s="164">
        <v>0</v>
      </c>
      <c r="S112" s="164">
        <v>0</v>
      </c>
      <c r="T112" s="164">
        <v>0</v>
      </c>
      <c r="U112" s="164">
        <v>0</v>
      </c>
      <c r="V112" s="164">
        <v>0</v>
      </c>
      <c r="W112" s="104">
        <v>0</v>
      </c>
      <c r="X112" s="104">
        <v>0</v>
      </c>
      <c r="Y112" s="164">
        <v>0</v>
      </c>
      <c r="Z112" s="164">
        <v>0</v>
      </c>
      <c r="AA112" s="164">
        <v>0</v>
      </c>
      <c r="AB112" s="164">
        <v>0</v>
      </c>
      <c r="AC112" s="164">
        <v>0</v>
      </c>
      <c r="AD112" s="164">
        <v>0</v>
      </c>
      <c r="AE112" s="164">
        <v>0</v>
      </c>
      <c r="AF112" s="164">
        <v>0</v>
      </c>
      <c r="AG112" s="164">
        <v>0</v>
      </c>
      <c r="AH112" s="164">
        <v>0</v>
      </c>
      <c r="AI112" s="164">
        <v>0</v>
      </c>
      <c r="AJ112" s="164">
        <v>0</v>
      </c>
      <c r="AK112" s="164">
        <v>0</v>
      </c>
      <c r="AL112" s="164">
        <v>0</v>
      </c>
      <c r="AM112" s="164">
        <v>0</v>
      </c>
      <c r="AN112" s="164">
        <v>0</v>
      </c>
      <c r="AP112" s="165">
        <v>0</v>
      </c>
      <c r="AQ112" s="164">
        <v>0</v>
      </c>
      <c r="AR112" s="164">
        <v>0</v>
      </c>
      <c r="AS112" s="164">
        <v>0</v>
      </c>
      <c r="AT112" s="164">
        <v>0</v>
      </c>
      <c r="AU112" s="164">
        <v>0</v>
      </c>
      <c r="AV112" s="164">
        <v>0</v>
      </c>
      <c r="AW112" s="166">
        <v>0</v>
      </c>
      <c r="AX112" s="166">
        <v>0</v>
      </c>
      <c r="AY112" s="166">
        <v>0</v>
      </c>
      <c r="AZ112" s="166">
        <v>0</v>
      </c>
      <c r="BA112" s="166">
        <v>0</v>
      </c>
      <c r="BB112" s="166">
        <v>0</v>
      </c>
      <c r="BC112" s="165">
        <v>0</v>
      </c>
      <c r="BD112" s="164">
        <v>0</v>
      </c>
      <c r="BE112" s="164">
        <v>0</v>
      </c>
      <c r="BF112" s="164">
        <v>0</v>
      </c>
      <c r="BG112" s="164">
        <v>0</v>
      </c>
      <c r="BH112" s="164">
        <v>0</v>
      </c>
      <c r="BI112" s="164">
        <v>0</v>
      </c>
      <c r="BJ112" s="166">
        <v>0</v>
      </c>
      <c r="BK112" s="166">
        <v>0</v>
      </c>
      <c r="BL112" s="166">
        <v>0</v>
      </c>
      <c r="BM112" s="166">
        <v>0</v>
      </c>
      <c r="BN112" s="166">
        <v>0</v>
      </c>
      <c r="BO112" s="166">
        <v>0</v>
      </c>
      <c r="BP112" s="165">
        <v>0</v>
      </c>
      <c r="BQ112" s="164">
        <v>0</v>
      </c>
      <c r="BR112" s="164">
        <v>0</v>
      </c>
      <c r="BS112" s="164">
        <v>0</v>
      </c>
      <c r="BT112" s="164">
        <v>0</v>
      </c>
      <c r="BU112" s="164">
        <v>0</v>
      </c>
      <c r="BV112" s="164">
        <v>0</v>
      </c>
      <c r="BW112" s="166">
        <v>0</v>
      </c>
      <c r="BX112" s="166">
        <v>0</v>
      </c>
      <c r="BY112" s="166">
        <v>0</v>
      </c>
      <c r="BZ112" s="166">
        <v>0</v>
      </c>
      <c r="CA112" s="166">
        <v>0</v>
      </c>
      <c r="CB112" s="166">
        <v>0</v>
      </c>
      <c r="CC112" s="163">
        <v>8.3000000000000007</v>
      </c>
      <c r="CD112" s="167"/>
      <c r="CE112" s="164"/>
      <c r="CF112" s="164"/>
      <c r="CG112" s="164"/>
      <c r="CH112" s="164"/>
      <c r="CI112" s="164"/>
      <c r="CJ112" s="164"/>
      <c r="CK112" s="166"/>
      <c r="CL112" s="166"/>
      <c r="CM112" s="166"/>
      <c r="CN112" s="166"/>
      <c r="CO112" s="166"/>
      <c r="CP112" s="166"/>
      <c r="CQ112" s="167">
        <v>0</v>
      </c>
      <c r="CR112" s="164"/>
      <c r="CS112" s="164"/>
      <c r="CT112" s="164"/>
      <c r="CU112" s="164"/>
      <c r="CV112" s="164"/>
      <c r="CW112" s="164"/>
      <c r="CX112" s="166">
        <v>0</v>
      </c>
      <c r="CY112" s="166">
        <v>0</v>
      </c>
      <c r="CZ112" s="166">
        <v>0</v>
      </c>
      <c r="DA112" s="166">
        <v>0</v>
      </c>
      <c r="DB112" s="166">
        <v>0</v>
      </c>
      <c r="DC112" s="166">
        <v>0</v>
      </c>
      <c r="DE112" s="168">
        <v>0</v>
      </c>
      <c r="DG112" s="172">
        <v>0</v>
      </c>
      <c r="DI112" s="205">
        <f t="shared" si="12"/>
        <v>0</v>
      </c>
      <c r="DJ112" s="204"/>
      <c r="DK112" s="205">
        <f t="shared" si="13"/>
        <v>0</v>
      </c>
      <c r="DL112" s="205">
        <f t="shared" si="8"/>
        <v>0</v>
      </c>
      <c r="DM112" s="205">
        <f t="shared" si="9"/>
        <v>0</v>
      </c>
      <c r="DN112" s="205">
        <f t="shared" si="10"/>
        <v>0</v>
      </c>
      <c r="DO112" s="205">
        <f t="shared" si="11"/>
        <v>0</v>
      </c>
    </row>
    <row r="113" spans="2:119" hidden="1">
      <c r="B113" s="103" t="s">
        <v>286</v>
      </c>
      <c r="C113" s="162">
        <v>0</v>
      </c>
      <c r="D113" s="162">
        <v>0</v>
      </c>
      <c r="E113" s="162">
        <v>0</v>
      </c>
      <c r="F113" s="163">
        <v>8</v>
      </c>
      <c r="G113" s="164">
        <v>0</v>
      </c>
      <c r="H113" s="164">
        <v>0</v>
      </c>
      <c r="I113" s="164">
        <v>0</v>
      </c>
      <c r="J113" s="164">
        <v>0</v>
      </c>
      <c r="K113" s="164">
        <v>0</v>
      </c>
      <c r="L113" s="164">
        <v>0</v>
      </c>
      <c r="M113" s="164">
        <v>0</v>
      </c>
      <c r="N113" s="164">
        <v>0</v>
      </c>
      <c r="O113" s="164">
        <v>0</v>
      </c>
      <c r="P113" s="164">
        <v>0</v>
      </c>
      <c r="Q113" s="104">
        <v>0</v>
      </c>
      <c r="R113" s="164">
        <v>0</v>
      </c>
      <c r="S113" s="164">
        <v>0</v>
      </c>
      <c r="T113" s="164">
        <v>0</v>
      </c>
      <c r="U113" s="164">
        <v>0</v>
      </c>
      <c r="V113" s="164">
        <v>0</v>
      </c>
      <c r="W113" s="104">
        <v>0</v>
      </c>
      <c r="X113" s="104">
        <v>0</v>
      </c>
      <c r="Y113" s="164">
        <v>0</v>
      </c>
      <c r="Z113" s="164">
        <v>0</v>
      </c>
      <c r="AA113" s="164">
        <v>0</v>
      </c>
      <c r="AB113" s="164">
        <v>0</v>
      </c>
      <c r="AC113" s="164">
        <v>0</v>
      </c>
      <c r="AD113" s="164">
        <v>0</v>
      </c>
      <c r="AE113" s="164">
        <v>0</v>
      </c>
      <c r="AF113" s="164">
        <v>0</v>
      </c>
      <c r="AG113" s="164">
        <v>0</v>
      </c>
      <c r="AH113" s="164">
        <v>0</v>
      </c>
      <c r="AI113" s="164">
        <v>0</v>
      </c>
      <c r="AJ113" s="164">
        <v>0</v>
      </c>
      <c r="AK113" s="164">
        <v>0</v>
      </c>
      <c r="AL113" s="164">
        <v>0</v>
      </c>
      <c r="AM113" s="164">
        <v>0</v>
      </c>
      <c r="AN113" s="164">
        <v>0</v>
      </c>
      <c r="AP113" s="165">
        <v>0</v>
      </c>
      <c r="AQ113" s="164">
        <v>0</v>
      </c>
      <c r="AR113" s="164">
        <v>0</v>
      </c>
      <c r="AS113" s="164">
        <v>0</v>
      </c>
      <c r="AT113" s="164">
        <v>0</v>
      </c>
      <c r="AU113" s="164">
        <v>0</v>
      </c>
      <c r="AV113" s="164">
        <v>0</v>
      </c>
      <c r="AW113" s="166">
        <v>0</v>
      </c>
      <c r="AX113" s="166">
        <v>0</v>
      </c>
      <c r="AY113" s="166">
        <v>0</v>
      </c>
      <c r="AZ113" s="166">
        <v>0</v>
      </c>
      <c r="BA113" s="166">
        <v>0</v>
      </c>
      <c r="BB113" s="166">
        <v>0</v>
      </c>
      <c r="BC113" s="165">
        <v>0</v>
      </c>
      <c r="BD113" s="164">
        <v>0</v>
      </c>
      <c r="BE113" s="164">
        <v>0</v>
      </c>
      <c r="BF113" s="164">
        <v>0</v>
      </c>
      <c r="BG113" s="164">
        <v>0</v>
      </c>
      <c r="BH113" s="164">
        <v>0</v>
      </c>
      <c r="BI113" s="164">
        <v>0</v>
      </c>
      <c r="BJ113" s="166">
        <v>0</v>
      </c>
      <c r="BK113" s="166">
        <v>0</v>
      </c>
      <c r="BL113" s="166">
        <v>0</v>
      </c>
      <c r="BM113" s="166">
        <v>0</v>
      </c>
      <c r="BN113" s="166">
        <v>0</v>
      </c>
      <c r="BO113" s="166">
        <v>0</v>
      </c>
      <c r="BP113" s="165">
        <v>0</v>
      </c>
      <c r="BQ113" s="164">
        <v>0</v>
      </c>
      <c r="BR113" s="164">
        <v>0</v>
      </c>
      <c r="BS113" s="164">
        <v>0</v>
      </c>
      <c r="BT113" s="164">
        <v>0</v>
      </c>
      <c r="BU113" s="164">
        <v>0</v>
      </c>
      <c r="BV113" s="164">
        <v>0</v>
      </c>
      <c r="BW113" s="166">
        <v>0</v>
      </c>
      <c r="BX113" s="166">
        <v>0</v>
      </c>
      <c r="BY113" s="166">
        <v>0</v>
      </c>
      <c r="BZ113" s="166">
        <v>0</v>
      </c>
      <c r="CA113" s="166">
        <v>0</v>
      </c>
      <c r="CB113" s="166">
        <v>0</v>
      </c>
      <c r="CC113" s="163">
        <v>9.4</v>
      </c>
      <c r="CD113" s="167"/>
      <c r="CE113" s="164"/>
      <c r="CF113" s="164"/>
      <c r="CG113" s="164"/>
      <c r="CH113" s="164"/>
      <c r="CI113" s="164"/>
      <c r="CJ113" s="164"/>
      <c r="CK113" s="166"/>
      <c r="CL113" s="166"/>
      <c r="CM113" s="166"/>
      <c r="CN113" s="166"/>
      <c r="CO113" s="166"/>
      <c r="CP113" s="166"/>
      <c r="CQ113" s="167">
        <v>0</v>
      </c>
      <c r="CR113" s="164"/>
      <c r="CS113" s="164"/>
      <c r="CT113" s="164"/>
      <c r="CU113" s="164"/>
      <c r="CV113" s="164"/>
      <c r="CW113" s="164"/>
      <c r="CX113" s="166">
        <v>0</v>
      </c>
      <c r="CY113" s="166">
        <v>0</v>
      </c>
      <c r="CZ113" s="166">
        <v>0</v>
      </c>
      <c r="DA113" s="166">
        <v>0</v>
      </c>
      <c r="DB113" s="166">
        <v>0</v>
      </c>
      <c r="DC113" s="166">
        <v>0</v>
      </c>
      <c r="DE113" s="168">
        <v>0</v>
      </c>
      <c r="DG113" s="172">
        <v>0</v>
      </c>
      <c r="DI113" s="205">
        <f t="shared" si="12"/>
        <v>0</v>
      </c>
      <c r="DJ113" s="204"/>
      <c r="DK113" s="205">
        <f t="shared" si="13"/>
        <v>0</v>
      </c>
      <c r="DL113" s="205">
        <f t="shared" si="8"/>
        <v>0</v>
      </c>
      <c r="DM113" s="205">
        <f t="shared" si="9"/>
        <v>0</v>
      </c>
      <c r="DN113" s="205">
        <f t="shared" si="10"/>
        <v>0</v>
      </c>
      <c r="DO113" s="205">
        <f t="shared" si="11"/>
        <v>0</v>
      </c>
    </row>
    <row r="114" spans="2:119" hidden="1">
      <c r="B114" s="103" t="s">
        <v>287</v>
      </c>
      <c r="C114" s="162">
        <v>0</v>
      </c>
      <c r="D114" s="162">
        <v>0</v>
      </c>
      <c r="E114" s="162">
        <v>0</v>
      </c>
      <c r="F114" s="163">
        <v>8.6</v>
      </c>
      <c r="G114" s="164">
        <v>0</v>
      </c>
      <c r="H114" s="164">
        <v>0</v>
      </c>
      <c r="I114" s="164">
        <v>0</v>
      </c>
      <c r="J114" s="164">
        <v>0</v>
      </c>
      <c r="K114" s="164">
        <v>0</v>
      </c>
      <c r="L114" s="164">
        <v>0</v>
      </c>
      <c r="M114" s="164">
        <v>0</v>
      </c>
      <c r="N114" s="164">
        <v>0</v>
      </c>
      <c r="O114" s="164">
        <v>0</v>
      </c>
      <c r="P114" s="164">
        <v>0</v>
      </c>
      <c r="Q114" s="104">
        <v>0</v>
      </c>
      <c r="R114" s="164">
        <v>0</v>
      </c>
      <c r="S114" s="164">
        <v>0</v>
      </c>
      <c r="T114" s="164">
        <v>0</v>
      </c>
      <c r="U114" s="164">
        <v>0</v>
      </c>
      <c r="V114" s="164">
        <v>0</v>
      </c>
      <c r="W114" s="104">
        <v>0</v>
      </c>
      <c r="X114" s="104">
        <v>0</v>
      </c>
      <c r="Y114" s="164">
        <v>0</v>
      </c>
      <c r="Z114" s="164">
        <v>0</v>
      </c>
      <c r="AA114" s="164">
        <v>0</v>
      </c>
      <c r="AB114" s="164">
        <v>0</v>
      </c>
      <c r="AC114" s="164">
        <v>0</v>
      </c>
      <c r="AD114" s="164">
        <v>0</v>
      </c>
      <c r="AE114" s="164">
        <v>0</v>
      </c>
      <c r="AF114" s="164">
        <v>0</v>
      </c>
      <c r="AG114" s="164">
        <v>0</v>
      </c>
      <c r="AH114" s="164">
        <v>0</v>
      </c>
      <c r="AI114" s="164">
        <v>0</v>
      </c>
      <c r="AJ114" s="164">
        <v>0</v>
      </c>
      <c r="AK114" s="164">
        <v>0</v>
      </c>
      <c r="AL114" s="164">
        <v>0</v>
      </c>
      <c r="AM114" s="164">
        <v>0</v>
      </c>
      <c r="AN114" s="164">
        <v>0</v>
      </c>
      <c r="AP114" s="165">
        <v>0</v>
      </c>
      <c r="AQ114" s="164">
        <v>0</v>
      </c>
      <c r="AR114" s="164">
        <v>0</v>
      </c>
      <c r="AS114" s="164">
        <v>0</v>
      </c>
      <c r="AT114" s="164">
        <v>0</v>
      </c>
      <c r="AU114" s="164">
        <v>0</v>
      </c>
      <c r="AV114" s="164">
        <v>0</v>
      </c>
      <c r="AW114" s="166">
        <v>0</v>
      </c>
      <c r="AX114" s="166">
        <v>0</v>
      </c>
      <c r="AY114" s="166">
        <v>0</v>
      </c>
      <c r="AZ114" s="166">
        <v>0</v>
      </c>
      <c r="BA114" s="166">
        <v>0</v>
      </c>
      <c r="BB114" s="166">
        <v>0</v>
      </c>
      <c r="BC114" s="165">
        <v>0</v>
      </c>
      <c r="BD114" s="164">
        <v>0</v>
      </c>
      <c r="BE114" s="164">
        <v>0</v>
      </c>
      <c r="BF114" s="164">
        <v>0</v>
      </c>
      <c r="BG114" s="164">
        <v>0</v>
      </c>
      <c r="BH114" s="164">
        <v>0</v>
      </c>
      <c r="BI114" s="164">
        <v>0</v>
      </c>
      <c r="BJ114" s="166">
        <v>0</v>
      </c>
      <c r="BK114" s="166">
        <v>0</v>
      </c>
      <c r="BL114" s="166">
        <v>0</v>
      </c>
      <c r="BM114" s="166">
        <v>0</v>
      </c>
      <c r="BN114" s="166">
        <v>0</v>
      </c>
      <c r="BO114" s="166">
        <v>0</v>
      </c>
      <c r="BP114" s="165">
        <v>0</v>
      </c>
      <c r="BQ114" s="164">
        <v>0</v>
      </c>
      <c r="BR114" s="164">
        <v>0</v>
      </c>
      <c r="BS114" s="164">
        <v>0</v>
      </c>
      <c r="BT114" s="164">
        <v>0</v>
      </c>
      <c r="BU114" s="164">
        <v>0</v>
      </c>
      <c r="BV114" s="164">
        <v>0</v>
      </c>
      <c r="BW114" s="166">
        <v>0</v>
      </c>
      <c r="BX114" s="166">
        <v>0</v>
      </c>
      <c r="BY114" s="166">
        <v>0</v>
      </c>
      <c r="BZ114" s="166">
        <v>0</v>
      </c>
      <c r="CA114" s="166">
        <v>0</v>
      </c>
      <c r="CB114" s="166">
        <v>0</v>
      </c>
      <c r="CC114" s="163">
        <v>9.4</v>
      </c>
      <c r="CD114" s="167"/>
      <c r="CE114" s="164"/>
      <c r="CF114" s="164"/>
      <c r="CG114" s="164"/>
      <c r="CH114" s="164"/>
      <c r="CI114" s="164"/>
      <c r="CJ114" s="164"/>
      <c r="CK114" s="166"/>
      <c r="CL114" s="166"/>
      <c r="CM114" s="166"/>
      <c r="CN114" s="166"/>
      <c r="CO114" s="166"/>
      <c r="CP114" s="166"/>
      <c r="CQ114" s="167">
        <v>0</v>
      </c>
      <c r="CR114" s="164"/>
      <c r="CS114" s="164"/>
      <c r="CT114" s="164"/>
      <c r="CU114" s="164"/>
      <c r="CV114" s="164"/>
      <c r="CW114" s="164"/>
      <c r="CX114" s="166">
        <v>0</v>
      </c>
      <c r="CY114" s="166">
        <v>0</v>
      </c>
      <c r="CZ114" s="166">
        <v>0</v>
      </c>
      <c r="DA114" s="166">
        <v>0</v>
      </c>
      <c r="DB114" s="166">
        <v>0</v>
      </c>
      <c r="DC114" s="166">
        <v>0</v>
      </c>
      <c r="DE114" s="168">
        <v>0</v>
      </c>
      <c r="DG114" s="172">
        <v>0</v>
      </c>
      <c r="DI114" s="205">
        <f t="shared" si="12"/>
        <v>0</v>
      </c>
      <c r="DJ114" s="204"/>
      <c r="DK114" s="205">
        <f t="shared" si="13"/>
        <v>0</v>
      </c>
      <c r="DL114" s="205">
        <f t="shared" si="8"/>
        <v>0</v>
      </c>
      <c r="DM114" s="205">
        <f t="shared" si="9"/>
        <v>0</v>
      </c>
      <c r="DN114" s="205">
        <f t="shared" si="10"/>
        <v>0</v>
      </c>
      <c r="DO114" s="205">
        <f t="shared" si="11"/>
        <v>0</v>
      </c>
    </row>
    <row r="115" spans="2:119" hidden="1">
      <c r="B115" s="103" t="s">
        <v>288</v>
      </c>
      <c r="C115" s="162">
        <v>0</v>
      </c>
      <c r="D115" s="162">
        <v>1</v>
      </c>
      <c r="E115" s="162">
        <v>-1</v>
      </c>
      <c r="F115" s="163">
        <v>1</v>
      </c>
      <c r="G115" s="164">
        <v>0</v>
      </c>
      <c r="H115" s="164">
        <v>0</v>
      </c>
      <c r="I115" s="164">
        <v>0</v>
      </c>
      <c r="J115" s="164">
        <v>0</v>
      </c>
      <c r="K115" s="164">
        <v>0</v>
      </c>
      <c r="L115" s="164">
        <v>0</v>
      </c>
      <c r="M115" s="164">
        <v>0</v>
      </c>
      <c r="N115" s="164">
        <v>0</v>
      </c>
      <c r="O115" s="164">
        <v>0</v>
      </c>
      <c r="P115" s="164">
        <v>0</v>
      </c>
      <c r="Q115" s="104">
        <v>0</v>
      </c>
      <c r="R115" s="164">
        <v>0</v>
      </c>
      <c r="S115" s="164">
        <v>0</v>
      </c>
      <c r="T115" s="164">
        <v>0</v>
      </c>
      <c r="U115" s="164">
        <v>0</v>
      </c>
      <c r="V115" s="164">
        <v>0</v>
      </c>
      <c r="W115" s="104">
        <v>0</v>
      </c>
      <c r="X115" s="104">
        <v>0</v>
      </c>
      <c r="Y115" s="164">
        <v>0</v>
      </c>
      <c r="Z115" s="164">
        <v>0</v>
      </c>
      <c r="AA115" s="164">
        <v>0</v>
      </c>
      <c r="AB115" s="164">
        <v>0</v>
      </c>
      <c r="AC115" s="164">
        <v>0</v>
      </c>
      <c r="AD115" s="164">
        <v>0</v>
      </c>
      <c r="AE115" s="164">
        <v>0</v>
      </c>
      <c r="AF115" s="164">
        <v>0</v>
      </c>
      <c r="AG115" s="164">
        <v>0</v>
      </c>
      <c r="AH115" s="164">
        <v>0</v>
      </c>
      <c r="AI115" s="164">
        <v>0</v>
      </c>
      <c r="AJ115" s="164">
        <v>0</v>
      </c>
      <c r="AK115" s="164">
        <v>0</v>
      </c>
      <c r="AL115" s="164">
        <v>0</v>
      </c>
      <c r="AM115" s="164">
        <v>0</v>
      </c>
      <c r="AN115" s="164">
        <v>0</v>
      </c>
      <c r="AP115" s="165">
        <v>0</v>
      </c>
      <c r="AQ115" s="164">
        <v>0</v>
      </c>
      <c r="AR115" s="164">
        <v>0</v>
      </c>
      <c r="AS115" s="164">
        <v>0</v>
      </c>
      <c r="AT115" s="164">
        <v>0</v>
      </c>
      <c r="AU115" s="164">
        <v>0</v>
      </c>
      <c r="AV115" s="164">
        <v>0</v>
      </c>
      <c r="AW115" s="166">
        <v>0</v>
      </c>
      <c r="AX115" s="166">
        <v>0</v>
      </c>
      <c r="AY115" s="166">
        <v>0</v>
      </c>
      <c r="AZ115" s="166">
        <v>0</v>
      </c>
      <c r="BA115" s="166">
        <v>0</v>
      </c>
      <c r="BB115" s="166">
        <v>0</v>
      </c>
      <c r="BC115" s="165">
        <v>0</v>
      </c>
      <c r="BD115" s="164">
        <v>0</v>
      </c>
      <c r="BE115" s="164">
        <v>0</v>
      </c>
      <c r="BF115" s="164">
        <v>0</v>
      </c>
      <c r="BG115" s="164">
        <v>0</v>
      </c>
      <c r="BH115" s="164">
        <v>0</v>
      </c>
      <c r="BI115" s="164">
        <v>0</v>
      </c>
      <c r="BJ115" s="166">
        <v>0</v>
      </c>
      <c r="BK115" s="166">
        <v>0</v>
      </c>
      <c r="BL115" s="166">
        <v>0</v>
      </c>
      <c r="BM115" s="166">
        <v>0</v>
      </c>
      <c r="BN115" s="166">
        <v>0</v>
      </c>
      <c r="BO115" s="166">
        <v>0</v>
      </c>
      <c r="BP115" s="165">
        <v>0</v>
      </c>
      <c r="BQ115" s="164">
        <v>0</v>
      </c>
      <c r="BR115" s="164">
        <v>0</v>
      </c>
      <c r="BS115" s="164">
        <v>0</v>
      </c>
      <c r="BT115" s="164">
        <v>0</v>
      </c>
      <c r="BU115" s="164">
        <v>0</v>
      </c>
      <c r="BV115" s="164">
        <v>0</v>
      </c>
      <c r="BW115" s="166">
        <v>0</v>
      </c>
      <c r="BX115" s="166">
        <v>0</v>
      </c>
      <c r="BY115" s="166">
        <v>0</v>
      </c>
      <c r="BZ115" s="166">
        <v>0</v>
      </c>
      <c r="CA115" s="166">
        <v>0</v>
      </c>
      <c r="CB115" s="166">
        <v>0</v>
      </c>
      <c r="CC115" s="163">
        <v>1</v>
      </c>
      <c r="CD115" s="167"/>
      <c r="CE115" s="164"/>
      <c r="CF115" s="164"/>
      <c r="CG115" s="164"/>
      <c r="CH115" s="164"/>
      <c r="CI115" s="164"/>
      <c r="CJ115" s="164"/>
      <c r="CK115" s="166"/>
      <c r="CL115" s="166"/>
      <c r="CM115" s="166"/>
      <c r="CN115" s="166"/>
      <c r="CO115" s="166"/>
      <c r="CP115" s="166"/>
      <c r="CQ115" s="167">
        <v>0</v>
      </c>
      <c r="CR115" s="164"/>
      <c r="CS115" s="164"/>
      <c r="CT115" s="164"/>
      <c r="CU115" s="164"/>
      <c r="CV115" s="164"/>
      <c r="CW115" s="164"/>
      <c r="CX115" s="166">
        <v>0</v>
      </c>
      <c r="CY115" s="166">
        <v>0</v>
      </c>
      <c r="CZ115" s="166">
        <v>0</v>
      </c>
      <c r="DA115" s="166">
        <v>0</v>
      </c>
      <c r="DB115" s="166">
        <v>0</v>
      </c>
      <c r="DC115" s="166">
        <v>0</v>
      </c>
      <c r="DE115" s="168">
        <v>0</v>
      </c>
      <c r="DG115" s="172">
        <v>0</v>
      </c>
      <c r="DI115" s="205">
        <f t="shared" si="12"/>
        <v>0</v>
      </c>
      <c r="DJ115" s="204"/>
      <c r="DK115" s="205">
        <f t="shared" si="13"/>
        <v>0</v>
      </c>
      <c r="DL115" s="205">
        <f t="shared" si="8"/>
        <v>0</v>
      </c>
      <c r="DM115" s="205">
        <f t="shared" si="9"/>
        <v>0</v>
      </c>
      <c r="DN115" s="205">
        <f t="shared" si="10"/>
        <v>0</v>
      </c>
      <c r="DO115" s="205">
        <f t="shared" si="11"/>
        <v>0</v>
      </c>
    </row>
    <row r="116" spans="2:119" hidden="1">
      <c r="B116" s="103" t="s">
        <v>497</v>
      </c>
      <c r="C116" s="162">
        <v>0</v>
      </c>
      <c r="D116" s="162">
        <v>1</v>
      </c>
      <c r="E116" s="162">
        <v>-1</v>
      </c>
      <c r="F116" s="163">
        <v>18.2</v>
      </c>
      <c r="G116" s="164">
        <v>0</v>
      </c>
      <c r="H116" s="164">
        <v>0</v>
      </c>
      <c r="I116" s="164">
        <v>0</v>
      </c>
      <c r="J116" s="164">
        <v>0</v>
      </c>
      <c r="K116" s="164">
        <v>0</v>
      </c>
      <c r="L116" s="164">
        <v>0</v>
      </c>
      <c r="M116" s="164">
        <v>0</v>
      </c>
      <c r="N116" s="164">
        <v>0</v>
      </c>
      <c r="O116" s="164">
        <v>0</v>
      </c>
      <c r="P116" s="164">
        <v>0</v>
      </c>
      <c r="Q116" s="104">
        <v>0</v>
      </c>
      <c r="R116" s="164">
        <v>0</v>
      </c>
      <c r="S116" s="164">
        <v>0</v>
      </c>
      <c r="T116" s="164">
        <v>0</v>
      </c>
      <c r="U116" s="164">
        <v>0</v>
      </c>
      <c r="V116" s="164">
        <v>0</v>
      </c>
      <c r="W116" s="104">
        <v>0</v>
      </c>
      <c r="X116" s="104">
        <v>0</v>
      </c>
      <c r="Y116" s="164">
        <v>0</v>
      </c>
      <c r="Z116" s="164">
        <v>0</v>
      </c>
      <c r="AA116" s="164">
        <v>0</v>
      </c>
      <c r="AB116" s="164">
        <v>0</v>
      </c>
      <c r="AC116" s="164">
        <v>0</v>
      </c>
      <c r="AD116" s="164">
        <v>0</v>
      </c>
      <c r="AE116" s="164">
        <v>0</v>
      </c>
      <c r="AF116" s="164">
        <v>0</v>
      </c>
      <c r="AG116" s="164">
        <v>0</v>
      </c>
      <c r="AH116" s="164">
        <v>0</v>
      </c>
      <c r="AI116" s="164">
        <v>0</v>
      </c>
      <c r="AJ116" s="164">
        <v>0</v>
      </c>
      <c r="AK116" s="164">
        <v>0</v>
      </c>
      <c r="AL116" s="164">
        <v>0</v>
      </c>
      <c r="AM116" s="164">
        <v>0</v>
      </c>
      <c r="AN116" s="164">
        <v>0</v>
      </c>
      <c r="AP116" s="165">
        <v>0</v>
      </c>
      <c r="AQ116" s="164">
        <v>0</v>
      </c>
      <c r="AR116" s="164">
        <v>0</v>
      </c>
      <c r="AS116" s="164">
        <v>0</v>
      </c>
      <c r="AT116" s="164">
        <v>0</v>
      </c>
      <c r="AU116" s="164">
        <v>0</v>
      </c>
      <c r="AV116" s="164">
        <v>0</v>
      </c>
      <c r="AW116" s="166">
        <v>0</v>
      </c>
      <c r="AX116" s="166">
        <v>0</v>
      </c>
      <c r="AY116" s="166">
        <v>0</v>
      </c>
      <c r="AZ116" s="166">
        <v>0</v>
      </c>
      <c r="BA116" s="166">
        <v>0</v>
      </c>
      <c r="BB116" s="166">
        <v>0</v>
      </c>
      <c r="BC116" s="165">
        <v>0</v>
      </c>
      <c r="BD116" s="164">
        <v>0</v>
      </c>
      <c r="BE116" s="164">
        <v>0</v>
      </c>
      <c r="BF116" s="164">
        <v>0</v>
      </c>
      <c r="BG116" s="164">
        <v>0</v>
      </c>
      <c r="BH116" s="164">
        <v>0</v>
      </c>
      <c r="BI116" s="164">
        <v>0</v>
      </c>
      <c r="BJ116" s="166">
        <v>0</v>
      </c>
      <c r="BK116" s="166">
        <v>0</v>
      </c>
      <c r="BL116" s="166">
        <v>0</v>
      </c>
      <c r="BM116" s="166">
        <v>0</v>
      </c>
      <c r="BN116" s="166">
        <v>0</v>
      </c>
      <c r="BO116" s="166">
        <v>0</v>
      </c>
      <c r="BP116" s="165">
        <v>0</v>
      </c>
      <c r="BQ116" s="164">
        <v>0</v>
      </c>
      <c r="BR116" s="164">
        <v>0</v>
      </c>
      <c r="BS116" s="164">
        <v>0</v>
      </c>
      <c r="BT116" s="164">
        <v>0</v>
      </c>
      <c r="BU116" s="164">
        <v>0</v>
      </c>
      <c r="BV116" s="164">
        <v>0</v>
      </c>
      <c r="BW116" s="166">
        <v>0</v>
      </c>
      <c r="BX116" s="166">
        <v>0</v>
      </c>
      <c r="BY116" s="166">
        <v>0</v>
      </c>
      <c r="BZ116" s="166">
        <v>0</v>
      </c>
      <c r="CA116" s="166">
        <v>0</v>
      </c>
      <c r="CB116" s="166">
        <v>0</v>
      </c>
      <c r="CC116" s="163">
        <v>1</v>
      </c>
      <c r="CD116" s="167"/>
      <c r="CE116" s="164"/>
      <c r="CF116" s="164"/>
      <c r="CG116" s="164"/>
      <c r="CH116" s="164"/>
      <c r="CI116" s="164"/>
      <c r="CJ116" s="164"/>
      <c r="CK116" s="166"/>
      <c r="CL116" s="166"/>
      <c r="CM116" s="166"/>
      <c r="CN116" s="166"/>
      <c r="CO116" s="166"/>
      <c r="CP116" s="166"/>
      <c r="CQ116" s="167">
        <v>0</v>
      </c>
      <c r="CR116" s="164"/>
      <c r="CS116" s="164"/>
      <c r="CT116" s="164"/>
      <c r="CU116" s="164"/>
      <c r="CV116" s="164"/>
      <c r="CW116" s="164"/>
      <c r="CX116" s="166">
        <v>0</v>
      </c>
      <c r="CY116" s="166">
        <v>0</v>
      </c>
      <c r="CZ116" s="166">
        <v>0</v>
      </c>
      <c r="DA116" s="166">
        <v>0</v>
      </c>
      <c r="DB116" s="166">
        <v>0</v>
      </c>
      <c r="DC116" s="166">
        <v>0</v>
      </c>
      <c r="DE116" s="168">
        <v>0</v>
      </c>
      <c r="DG116" s="172">
        <v>0</v>
      </c>
      <c r="DI116" s="205">
        <f t="shared" si="12"/>
        <v>0</v>
      </c>
      <c r="DJ116" s="204"/>
      <c r="DK116" s="205">
        <f t="shared" si="13"/>
        <v>0</v>
      </c>
      <c r="DL116" s="205">
        <f t="shared" si="8"/>
        <v>0</v>
      </c>
      <c r="DM116" s="205">
        <f t="shared" si="9"/>
        <v>0</v>
      </c>
      <c r="DN116" s="205">
        <f t="shared" si="10"/>
        <v>0</v>
      </c>
      <c r="DO116" s="205">
        <f t="shared" si="11"/>
        <v>0</v>
      </c>
    </row>
    <row r="117" spans="2:119">
      <c r="B117" s="103" t="s">
        <v>289</v>
      </c>
      <c r="C117" s="534">
        <v>0.89126499999999997</v>
      </c>
      <c r="D117" s="534">
        <v>0.90104799999999996</v>
      </c>
      <c r="E117" s="534">
        <v>-9.7829999999999862E-3</v>
      </c>
      <c r="F117" s="530">
        <v>7.7</v>
      </c>
      <c r="G117" s="529">
        <v>24818270</v>
      </c>
      <c r="H117" s="529">
        <v>1570847</v>
      </c>
      <c r="I117" s="529">
        <v>922347</v>
      </c>
      <c r="J117" s="529">
        <v>-269461</v>
      </c>
      <c r="K117" s="529">
        <v>0</v>
      </c>
      <c r="L117" s="529">
        <v>-8145748</v>
      </c>
      <c r="M117" s="529">
        <v>-971187</v>
      </c>
      <c r="N117" s="529">
        <v>-84801</v>
      </c>
      <c r="O117" s="529">
        <v>-337249</v>
      </c>
      <c r="P117" s="529">
        <v>17503018</v>
      </c>
      <c r="Q117" s="528">
        <v>0</v>
      </c>
      <c r="R117" s="529">
        <v>-1529676</v>
      </c>
      <c r="S117" s="529">
        <v>-49556</v>
      </c>
      <c r="T117" s="529">
        <v>913962</v>
      </c>
      <c r="U117" s="529">
        <v>377468</v>
      </c>
      <c r="V117" s="529">
        <v>-10408020</v>
      </c>
      <c r="W117" s="528">
        <v>-2516058</v>
      </c>
      <c r="X117" s="528">
        <v>-381580</v>
      </c>
      <c r="Y117" s="529">
        <v>20709169</v>
      </c>
      <c r="Z117" s="529">
        <v>14902451</v>
      </c>
      <c r="AA117" s="529">
        <v>14246000</v>
      </c>
      <c r="AB117" s="529">
        <v>21734199</v>
      </c>
      <c r="AC117" s="529">
        <v>7087858</v>
      </c>
      <c r="AD117" s="529">
        <v>2988138</v>
      </c>
      <c r="AE117" s="529">
        <v>332024</v>
      </c>
      <c r="AF117" s="529">
        <v>0</v>
      </c>
      <c r="AG117" s="529">
        <v>0</v>
      </c>
      <c r="AH117" s="529">
        <v>0</v>
      </c>
      <c r="AI117" s="529">
        <v>-1579232</v>
      </c>
      <c r="AJ117" s="529">
        <v>-1579232</v>
      </c>
      <c r="AK117" s="529">
        <v>-1579232</v>
      </c>
      <c r="AL117" s="529">
        <v>-1579232</v>
      </c>
      <c r="AM117" s="529">
        <v>-1579232</v>
      </c>
      <c r="AN117" s="529">
        <v>-2511860</v>
      </c>
      <c r="AO117" s="527"/>
      <c r="AP117" s="532">
        <v>-1057890</v>
      </c>
      <c r="AQ117" s="529">
        <v>0</v>
      </c>
      <c r="AR117" s="529">
        <v>0</v>
      </c>
      <c r="AS117" s="529">
        <v>0</v>
      </c>
      <c r="AT117" s="529">
        <v>0</v>
      </c>
      <c r="AU117" s="529">
        <v>0</v>
      </c>
      <c r="AV117" s="529">
        <v>0</v>
      </c>
      <c r="AW117" s="531">
        <v>1057890</v>
      </c>
      <c r="AX117" s="531">
        <v>1057890</v>
      </c>
      <c r="AY117" s="531">
        <v>1057890</v>
      </c>
      <c r="AZ117" s="531">
        <v>1057890</v>
      </c>
      <c r="BA117" s="531">
        <v>1057890</v>
      </c>
      <c r="BB117" s="531">
        <v>1798408</v>
      </c>
      <c r="BC117" s="532">
        <v>-126128</v>
      </c>
      <c r="BD117" s="529">
        <v>0</v>
      </c>
      <c r="BE117" s="529">
        <v>0</v>
      </c>
      <c r="BF117" s="529">
        <v>0</v>
      </c>
      <c r="BG117" s="529">
        <v>0</v>
      </c>
      <c r="BH117" s="529">
        <v>0</v>
      </c>
      <c r="BI117" s="529">
        <v>0</v>
      </c>
      <c r="BJ117" s="531">
        <v>126128</v>
      </c>
      <c r="BK117" s="531">
        <v>126128</v>
      </c>
      <c r="BL117" s="531">
        <v>126128</v>
      </c>
      <c r="BM117" s="531">
        <v>126128</v>
      </c>
      <c r="BN117" s="531">
        <v>126128</v>
      </c>
      <c r="BO117" s="531">
        <v>214419</v>
      </c>
      <c r="BP117" s="532">
        <v>-49556</v>
      </c>
      <c r="BQ117" s="529">
        <v>0</v>
      </c>
      <c r="BR117" s="529">
        <v>0</v>
      </c>
      <c r="BS117" s="529">
        <v>0</v>
      </c>
      <c r="BT117" s="529">
        <v>0</v>
      </c>
      <c r="BU117" s="529">
        <v>0</v>
      </c>
      <c r="BV117" s="529">
        <v>0</v>
      </c>
      <c r="BW117" s="531">
        <v>49556</v>
      </c>
      <c r="BX117" s="531">
        <v>49556</v>
      </c>
      <c r="BY117" s="531">
        <v>49556</v>
      </c>
      <c r="BZ117" s="531">
        <v>49556</v>
      </c>
      <c r="CA117" s="531">
        <v>49556</v>
      </c>
      <c r="CB117" s="531">
        <v>84244</v>
      </c>
      <c r="CC117" s="530">
        <v>8.1999999999999993</v>
      </c>
      <c r="CD117" s="533"/>
      <c r="CE117" s="529"/>
      <c r="CF117" s="529"/>
      <c r="CG117" s="529"/>
      <c r="CH117" s="529"/>
      <c r="CI117" s="529"/>
      <c r="CJ117" s="529"/>
      <c r="CK117" s="531"/>
      <c r="CL117" s="531"/>
      <c r="CM117" s="531"/>
      <c r="CN117" s="531"/>
      <c r="CO117" s="531"/>
      <c r="CP117" s="531"/>
      <c r="CQ117" s="533">
        <v>-345658</v>
      </c>
      <c r="CR117" s="529"/>
      <c r="CS117" s="529"/>
      <c r="CT117" s="529"/>
      <c r="CU117" s="529"/>
      <c r="CV117" s="529"/>
      <c r="CW117" s="529"/>
      <c r="CX117" s="531">
        <v>345658</v>
      </c>
      <c r="CY117" s="531">
        <v>345658</v>
      </c>
      <c r="CZ117" s="531">
        <v>345658</v>
      </c>
      <c r="DA117" s="531">
        <v>345658</v>
      </c>
      <c r="DB117" s="531">
        <v>345658</v>
      </c>
      <c r="DC117" s="531">
        <v>414789</v>
      </c>
      <c r="DE117" s="168">
        <v>0</v>
      </c>
      <c r="DG117" s="622">
        <f>'LEA Post-65 (1)'!W117*'LEA Post-65 (2)'!E117</f>
        <v>27317.736143999962</v>
      </c>
      <c r="DI117" s="205">
        <f t="shared" si="12"/>
        <v>-381579.73614399997</v>
      </c>
      <c r="DJ117" s="204"/>
      <c r="DK117" s="205">
        <f t="shared" si="13"/>
        <v>-7315252</v>
      </c>
      <c r="DL117" s="205">
        <f t="shared" si="8"/>
        <v>-2143079</v>
      </c>
      <c r="DM117" s="205">
        <f t="shared" si="9"/>
        <v>-845059</v>
      </c>
      <c r="DN117" s="205">
        <f t="shared" si="10"/>
        <v>-7087858</v>
      </c>
      <c r="DO117" s="205">
        <f t="shared" si="11"/>
        <v>-332024</v>
      </c>
    </row>
    <row r="118" spans="2:119" hidden="1">
      <c r="B118" s="103" t="s">
        <v>498</v>
      </c>
      <c r="C118" s="162">
        <v>0</v>
      </c>
      <c r="D118" s="162">
        <v>1</v>
      </c>
      <c r="E118" s="162">
        <v>-1</v>
      </c>
      <c r="F118" s="163">
        <v>16.2</v>
      </c>
      <c r="G118" s="164">
        <v>0</v>
      </c>
      <c r="H118" s="164">
        <v>0</v>
      </c>
      <c r="I118" s="164">
        <v>0</v>
      </c>
      <c r="J118" s="164">
        <v>0</v>
      </c>
      <c r="K118" s="164">
        <v>0</v>
      </c>
      <c r="L118" s="164">
        <v>0</v>
      </c>
      <c r="M118" s="164">
        <v>0</v>
      </c>
      <c r="N118" s="164">
        <v>0</v>
      </c>
      <c r="O118" s="164">
        <v>0</v>
      </c>
      <c r="P118" s="164">
        <v>0</v>
      </c>
      <c r="Q118" s="104">
        <v>0</v>
      </c>
      <c r="R118" s="164">
        <v>0</v>
      </c>
      <c r="S118" s="164">
        <v>0</v>
      </c>
      <c r="T118" s="164">
        <v>0</v>
      </c>
      <c r="U118" s="164">
        <v>0</v>
      </c>
      <c r="V118" s="164">
        <v>0</v>
      </c>
      <c r="W118" s="104">
        <v>0</v>
      </c>
      <c r="X118" s="104">
        <v>0</v>
      </c>
      <c r="Y118" s="164">
        <v>0</v>
      </c>
      <c r="Z118" s="164">
        <v>0</v>
      </c>
      <c r="AA118" s="164">
        <v>0</v>
      </c>
      <c r="AB118" s="164">
        <v>0</v>
      </c>
      <c r="AC118" s="164">
        <v>0</v>
      </c>
      <c r="AD118" s="164">
        <v>0</v>
      </c>
      <c r="AE118" s="164">
        <v>0</v>
      </c>
      <c r="AF118" s="164">
        <v>0</v>
      </c>
      <c r="AG118" s="164">
        <v>0</v>
      </c>
      <c r="AH118" s="164">
        <v>0</v>
      </c>
      <c r="AI118" s="164">
        <v>0</v>
      </c>
      <c r="AJ118" s="164">
        <v>0</v>
      </c>
      <c r="AK118" s="164">
        <v>0</v>
      </c>
      <c r="AL118" s="164">
        <v>0</v>
      </c>
      <c r="AM118" s="164">
        <v>0</v>
      </c>
      <c r="AN118" s="164">
        <v>0</v>
      </c>
      <c r="AP118" s="165">
        <v>0</v>
      </c>
      <c r="AQ118" s="164">
        <v>0</v>
      </c>
      <c r="AR118" s="164">
        <v>0</v>
      </c>
      <c r="AS118" s="164">
        <v>0</v>
      </c>
      <c r="AT118" s="164">
        <v>0</v>
      </c>
      <c r="AU118" s="164">
        <v>0</v>
      </c>
      <c r="AV118" s="164">
        <v>0</v>
      </c>
      <c r="AW118" s="166">
        <v>0</v>
      </c>
      <c r="AX118" s="166">
        <v>0</v>
      </c>
      <c r="AY118" s="166">
        <v>0</v>
      </c>
      <c r="AZ118" s="166">
        <v>0</v>
      </c>
      <c r="BA118" s="166">
        <v>0</v>
      </c>
      <c r="BB118" s="166">
        <v>0</v>
      </c>
      <c r="BC118" s="165">
        <v>0</v>
      </c>
      <c r="BD118" s="164">
        <v>0</v>
      </c>
      <c r="BE118" s="164">
        <v>0</v>
      </c>
      <c r="BF118" s="164">
        <v>0</v>
      </c>
      <c r="BG118" s="164">
        <v>0</v>
      </c>
      <c r="BH118" s="164">
        <v>0</v>
      </c>
      <c r="BI118" s="164">
        <v>0</v>
      </c>
      <c r="BJ118" s="166">
        <v>0</v>
      </c>
      <c r="BK118" s="166">
        <v>0</v>
      </c>
      <c r="BL118" s="166">
        <v>0</v>
      </c>
      <c r="BM118" s="166">
        <v>0</v>
      </c>
      <c r="BN118" s="166">
        <v>0</v>
      </c>
      <c r="BO118" s="166">
        <v>0</v>
      </c>
      <c r="BP118" s="165">
        <v>0</v>
      </c>
      <c r="BQ118" s="164">
        <v>0</v>
      </c>
      <c r="BR118" s="164">
        <v>0</v>
      </c>
      <c r="BS118" s="164">
        <v>0</v>
      </c>
      <c r="BT118" s="164">
        <v>0</v>
      </c>
      <c r="BU118" s="164">
        <v>0</v>
      </c>
      <c r="BV118" s="164">
        <v>0</v>
      </c>
      <c r="BW118" s="166">
        <v>0</v>
      </c>
      <c r="BX118" s="166">
        <v>0</v>
      </c>
      <c r="BY118" s="166">
        <v>0</v>
      </c>
      <c r="BZ118" s="166">
        <v>0</v>
      </c>
      <c r="CA118" s="166">
        <v>0</v>
      </c>
      <c r="CB118" s="166">
        <v>0</v>
      </c>
      <c r="CC118" s="163">
        <v>1</v>
      </c>
      <c r="CD118" s="167"/>
      <c r="CE118" s="164"/>
      <c r="CF118" s="164"/>
      <c r="CG118" s="164"/>
      <c r="CH118" s="164"/>
      <c r="CI118" s="164"/>
      <c r="CJ118" s="164"/>
      <c r="CK118" s="166"/>
      <c r="CL118" s="166"/>
      <c r="CM118" s="166"/>
      <c r="CN118" s="166"/>
      <c r="CO118" s="166"/>
      <c r="CP118" s="166"/>
      <c r="CQ118" s="167">
        <v>0</v>
      </c>
      <c r="CR118" s="164"/>
      <c r="CS118" s="164"/>
      <c r="CT118" s="164"/>
      <c r="CU118" s="164"/>
      <c r="CV118" s="164"/>
      <c r="CW118" s="164"/>
      <c r="CX118" s="166">
        <v>0</v>
      </c>
      <c r="CY118" s="166">
        <v>0</v>
      </c>
      <c r="CZ118" s="166">
        <v>0</v>
      </c>
      <c r="DA118" s="166">
        <v>0</v>
      </c>
      <c r="DB118" s="166">
        <v>0</v>
      </c>
      <c r="DC118" s="166">
        <v>0</v>
      </c>
      <c r="DE118" s="168">
        <v>0</v>
      </c>
      <c r="DG118" s="172">
        <v>0</v>
      </c>
      <c r="DI118" s="205">
        <f t="shared" si="12"/>
        <v>0</v>
      </c>
      <c r="DJ118" s="204"/>
      <c r="DK118" s="205">
        <f t="shared" si="13"/>
        <v>0</v>
      </c>
      <c r="DL118" s="205">
        <f t="shared" si="8"/>
        <v>0</v>
      </c>
      <c r="DM118" s="205">
        <f t="shared" si="9"/>
        <v>0</v>
      </c>
      <c r="DN118" s="205">
        <f t="shared" si="10"/>
        <v>0</v>
      </c>
      <c r="DO118" s="205">
        <f t="shared" si="11"/>
        <v>0</v>
      </c>
    </row>
    <row r="119" spans="2:119" hidden="1">
      <c r="B119" s="103" t="s">
        <v>290</v>
      </c>
      <c r="C119" s="162">
        <v>0</v>
      </c>
      <c r="D119" s="162">
        <v>0</v>
      </c>
      <c r="E119" s="162">
        <v>0</v>
      </c>
      <c r="F119" s="163">
        <v>15.8</v>
      </c>
      <c r="G119" s="164">
        <v>0</v>
      </c>
      <c r="H119" s="164">
        <v>0</v>
      </c>
      <c r="I119" s="164">
        <v>0</v>
      </c>
      <c r="J119" s="164">
        <v>0</v>
      </c>
      <c r="K119" s="164">
        <v>0</v>
      </c>
      <c r="L119" s="164">
        <v>0</v>
      </c>
      <c r="M119" s="164">
        <v>0</v>
      </c>
      <c r="N119" s="164">
        <v>0</v>
      </c>
      <c r="O119" s="164">
        <v>0</v>
      </c>
      <c r="P119" s="164">
        <v>0</v>
      </c>
      <c r="Q119" s="104">
        <v>0</v>
      </c>
      <c r="R119" s="164">
        <v>0</v>
      </c>
      <c r="S119" s="164">
        <v>0</v>
      </c>
      <c r="T119" s="164">
        <v>0</v>
      </c>
      <c r="U119" s="164">
        <v>0</v>
      </c>
      <c r="V119" s="164">
        <v>0</v>
      </c>
      <c r="W119" s="104">
        <v>0</v>
      </c>
      <c r="X119" s="104">
        <v>0</v>
      </c>
      <c r="Y119" s="164">
        <v>0</v>
      </c>
      <c r="Z119" s="164">
        <v>0</v>
      </c>
      <c r="AA119" s="164">
        <v>0</v>
      </c>
      <c r="AB119" s="164">
        <v>0</v>
      </c>
      <c r="AC119" s="164">
        <v>0</v>
      </c>
      <c r="AD119" s="164">
        <v>0</v>
      </c>
      <c r="AE119" s="164">
        <v>0</v>
      </c>
      <c r="AF119" s="164">
        <v>0</v>
      </c>
      <c r="AG119" s="164">
        <v>0</v>
      </c>
      <c r="AH119" s="164">
        <v>0</v>
      </c>
      <c r="AI119" s="164">
        <v>0</v>
      </c>
      <c r="AJ119" s="164">
        <v>0</v>
      </c>
      <c r="AK119" s="164">
        <v>0</v>
      </c>
      <c r="AL119" s="164">
        <v>0</v>
      </c>
      <c r="AM119" s="164">
        <v>0</v>
      </c>
      <c r="AN119" s="164">
        <v>0</v>
      </c>
      <c r="AP119" s="165">
        <v>0</v>
      </c>
      <c r="AQ119" s="164">
        <v>0</v>
      </c>
      <c r="AR119" s="164">
        <v>0</v>
      </c>
      <c r="AS119" s="164">
        <v>0</v>
      </c>
      <c r="AT119" s="164">
        <v>0</v>
      </c>
      <c r="AU119" s="164">
        <v>0</v>
      </c>
      <c r="AV119" s="164">
        <v>0</v>
      </c>
      <c r="AW119" s="166">
        <v>0</v>
      </c>
      <c r="AX119" s="166">
        <v>0</v>
      </c>
      <c r="AY119" s="166">
        <v>0</v>
      </c>
      <c r="AZ119" s="166">
        <v>0</v>
      </c>
      <c r="BA119" s="166">
        <v>0</v>
      </c>
      <c r="BB119" s="166">
        <v>0</v>
      </c>
      <c r="BC119" s="165">
        <v>0</v>
      </c>
      <c r="BD119" s="164">
        <v>0</v>
      </c>
      <c r="BE119" s="164">
        <v>0</v>
      </c>
      <c r="BF119" s="164">
        <v>0</v>
      </c>
      <c r="BG119" s="164">
        <v>0</v>
      </c>
      <c r="BH119" s="164">
        <v>0</v>
      </c>
      <c r="BI119" s="164">
        <v>0</v>
      </c>
      <c r="BJ119" s="166">
        <v>0</v>
      </c>
      <c r="BK119" s="166">
        <v>0</v>
      </c>
      <c r="BL119" s="166">
        <v>0</v>
      </c>
      <c r="BM119" s="166">
        <v>0</v>
      </c>
      <c r="BN119" s="166">
        <v>0</v>
      </c>
      <c r="BO119" s="166">
        <v>0</v>
      </c>
      <c r="BP119" s="165">
        <v>0</v>
      </c>
      <c r="BQ119" s="164">
        <v>0</v>
      </c>
      <c r="BR119" s="164">
        <v>0</v>
      </c>
      <c r="BS119" s="164">
        <v>0</v>
      </c>
      <c r="BT119" s="164">
        <v>0</v>
      </c>
      <c r="BU119" s="164">
        <v>0</v>
      </c>
      <c r="BV119" s="164">
        <v>0</v>
      </c>
      <c r="BW119" s="166">
        <v>0</v>
      </c>
      <c r="BX119" s="166">
        <v>0</v>
      </c>
      <c r="BY119" s="166">
        <v>0</v>
      </c>
      <c r="BZ119" s="166">
        <v>0</v>
      </c>
      <c r="CA119" s="166">
        <v>0</v>
      </c>
      <c r="CB119" s="166">
        <v>0</v>
      </c>
      <c r="CC119" s="163">
        <v>15.7</v>
      </c>
      <c r="CD119" s="167"/>
      <c r="CE119" s="164"/>
      <c r="CF119" s="164"/>
      <c r="CG119" s="164"/>
      <c r="CH119" s="164"/>
      <c r="CI119" s="164"/>
      <c r="CJ119" s="164"/>
      <c r="CK119" s="166"/>
      <c r="CL119" s="166"/>
      <c r="CM119" s="166"/>
      <c r="CN119" s="166"/>
      <c r="CO119" s="166"/>
      <c r="CP119" s="166"/>
      <c r="CQ119" s="167">
        <v>0</v>
      </c>
      <c r="CR119" s="164"/>
      <c r="CS119" s="164"/>
      <c r="CT119" s="164"/>
      <c r="CU119" s="164"/>
      <c r="CV119" s="164"/>
      <c r="CW119" s="164"/>
      <c r="CX119" s="166">
        <v>0</v>
      </c>
      <c r="CY119" s="166">
        <v>0</v>
      </c>
      <c r="CZ119" s="166">
        <v>0</v>
      </c>
      <c r="DA119" s="166">
        <v>0</v>
      </c>
      <c r="DB119" s="166">
        <v>0</v>
      </c>
      <c r="DC119" s="166">
        <v>0</v>
      </c>
      <c r="DE119" s="168">
        <v>0</v>
      </c>
      <c r="DG119" s="172">
        <v>0</v>
      </c>
      <c r="DI119" s="205">
        <f t="shared" si="12"/>
        <v>0</v>
      </c>
      <c r="DJ119" s="204"/>
      <c r="DK119" s="205">
        <f t="shared" si="13"/>
        <v>0</v>
      </c>
      <c r="DL119" s="205">
        <f t="shared" si="8"/>
        <v>0</v>
      </c>
      <c r="DM119" s="205">
        <f t="shared" si="9"/>
        <v>0</v>
      </c>
      <c r="DN119" s="205">
        <f t="shared" si="10"/>
        <v>0</v>
      </c>
      <c r="DO119" s="205">
        <f t="shared" si="11"/>
        <v>0</v>
      </c>
    </row>
    <row r="120" spans="2:119" hidden="1">
      <c r="B120" s="103" t="s">
        <v>389</v>
      </c>
      <c r="C120" s="162">
        <v>0</v>
      </c>
      <c r="D120" s="162">
        <v>0</v>
      </c>
      <c r="E120" s="162">
        <v>0</v>
      </c>
      <c r="F120" s="163">
        <v>16.2</v>
      </c>
      <c r="G120" s="164">
        <v>0</v>
      </c>
      <c r="H120" s="164">
        <v>0</v>
      </c>
      <c r="I120" s="164">
        <v>0</v>
      </c>
      <c r="J120" s="164">
        <v>0</v>
      </c>
      <c r="K120" s="164">
        <v>0</v>
      </c>
      <c r="L120" s="164">
        <v>0</v>
      </c>
      <c r="M120" s="164">
        <v>0</v>
      </c>
      <c r="N120" s="164">
        <v>0</v>
      </c>
      <c r="O120" s="164">
        <v>0</v>
      </c>
      <c r="P120" s="164">
        <v>0</v>
      </c>
      <c r="Q120" s="104">
        <v>0</v>
      </c>
      <c r="R120" s="164">
        <v>0</v>
      </c>
      <c r="S120" s="164">
        <v>0</v>
      </c>
      <c r="T120" s="164">
        <v>0</v>
      </c>
      <c r="U120" s="164">
        <v>0</v>
      </c>
      <c r="V120" s="164">
        <v>0</v>
      </c>
      <c r="W120" s="104">
        <v>0</v>
      </c>
      <c r="X120" s="104">
        <v>0</v>
      </c>
      <c r="Y120" s="164">
        <v>0</v>
      </c>
      <c r="Z120" s="164">
        <v>0</v>
      </c>
      <c r="AA120" s="164">
        <v>0</v>
      </c>
      <c r="AB120" s="164">
        <v>0</v>
      </c>
      <c r="AC120" s="164">
        <v>0</v>
      </c>
      <c r="AD120" s="164">
        <v>0</v>
      </c>
      <c r="AE120" s="164">
        <v>0</v>
      </c>
      <c r="AF120" s="164">
        <v>0</v>
      </c>
      <c r="AG120" s="164">
        <v>0</v>
      </c>
      <c r="AH120" s="164">
        <v>0</v>
      </c>
      <c r="AI120" s="164">
        <v>0</v>
      </c>
      <c r="AJ120" s="164">
        <v>0</v>
      </c>
      <c r="AK120" s="164">
        <v>0</v>
      </c>
      <c r="AL120" s="164">
        <v>0</v>
      </c>
      <c r="AM120" s="164">
        <v>0</v>
      </c>
      <c r="AN120" s="164">
        <v>0</v>
      </c>
      <c r="AP120" s="165">
        <v>0</v>
      </c>
      <c r="AQ120" s="164">
        <v>0</v>
      </c>
      <c r="AR120" s="164">
        <v>0</v>
      </c>
      <c r="AS120" s="164">
        <v>0</v>
      </c>
      <c r="AT120" s="164">
        <v>0</v>
      </c>
      <c r="AU120" s="164">
        <v>0</v>
      </c>
      <c r="AV120" s="164">
        <v>0</v>
      </c>
      <c r="AW120" s="166">
        <v>0</v>
      </c>
      <c r="AX120" s="166">
        <v>0</v>
      </c>
      <c r="AY120" s="166">
        <v>0</v>
      </c>
      <c r="AZ120" s="166">
        <v>0</v>
      </c>
      <c r="BA120" s="166">
        <v>0</v>
      </c>
      <c r="BB120" s="166">
        <v>0</v>
      </c>
      <c r="BC120" s="165">
        <v>0</v>
      </c>
      <c r="BD120" s="164">
        <v>0</v>
      </c>
      <c r="BE120" s="164">
        <v>0</v>
      </c>
      <c r="BF120" s="164">
        <v>0</v>
      </c>
      <c r="BG120" s="164">
        <v>0</v>
      </c>
      <c r="BH120" s="164">
        <v>0</v>
      </c>
      <c r="BI120" s="164">
        <v>0</v>
      </c>
      <c r="BJ120" s="166">
        <v>0</v>
      </c>
      <c r="BK120" s="166">
        <v>0</v>
      </c>
      <c r="BL120" s="166">
        <v>0</v>
      </c>
      <c r="BM120" s="166">
        <v>0</v>
      </c>
      <c r="BN120" s="166">
        <v>0</v>
      </c>
      <c r="BO120" s="166">
        <v>0</v>
      </c>
      <c r="BP120" s="165">
        <v>0</v>
      </c>
      <c r="BQ120" s="164">
        <v>0</v>
      </c>
      <c r="BR120" s="164">
        <v>0</v>
      </c>
      <c r="BS120" s="164">
        <v>0</v>
      </c>
      <c r="BT120" s="164">
        <v>0</v>
      </c>
      <c r="BU120" s="164">
        <v>0</v>
      </c>
      <c r="BV120" s="164">
        <v>0</v>
      </c>
      <c r="BW120" s="166">
        <v>0</v>
      </c>
      <c r="BX120" s="166">
        <v>0</v>
      </c>
      <c r="BY120" s="166">
        <v>0</v>
      </c>
      <c r="BZ120" s="166">
        <v>0</v>
      </c>
      <c r="CA120" s="166">
        <v>0</v>
      </c>
      <c r="CB120" s="166">
        <v>0</v>
      </c>
      <c r="CC120" s="163">
        <v>16</v>
      </c>
      <c r="CD120" s="167"/>
      <c r="CE120" s="164"/>
      <c r="CF120" s="164"/>
      <c r="CG120" s="164"/>
      <c r="CH120" s="164"/>
      <c r="CI120" s="164"/>
      <c r="CJ120" s="164"/>
      <c r="CK120" s="166"/>
      <c r="CL120" s="166"/>
      <c r="CM120" s="166"/>
      <c r="CN120" s="166"/>
      <c r="CO120" s="166"/>
      <c r="CP120" s="166"/>
      <c r="CQ120" s="167">
        <v>0</v>
      </c>
      <c r="CR120" s="164"/>
      <c r="CS120" s="164"/>
      <c r="CT120" s="164"/>
      <c r="CU120" s="164"/>
      <c r="CV120" s="164"/>
      <c r="CW120" s="164"/>
      <c r="CX120" s="166">
        <v>0</v>
      </c>
      <c r="CY120" s="166">
        <v>0</v>
      </c>
      <c r="CZ120" s="166">
        <v>0</v>
      </c>
      <c r="DA120" s="166">
        <v>0</v>
      </c>
      <c r="DB120" s="166">
        <v>0</v>
      </c>
      <c r="DC120" s="166">
        <v>0</v>
      </c>
      <c r="DE120" s="168">
        <v>0</v>
      </c>
      <c r="DG120" s="172">
        <v>0</v>
      </c>
      <c r="DI120" s="205">
        <f t="shared" si="12"/>
        <v>0</v>
      </c>
      <c r="DJ120" s="204"/>
      <c r="DK120" s="205">
        <f t="shared" si="13"/>
        <v>0</v>
      </c>
      <c r="DL120" s="205">
        <f t="shared" si="8"/>
        <v>0</v>
      </c>
      <c r="DM120" s="205">
        <f t="shared" si="9"/>
        <v>0</v>
      </c>
      <c r="DN120" s="205">
        <f t="shared" si="10"/>
        <v>0</v>
      </c>
      <c r="DO120" s="205">
        <f t="shared" si="11"/>
        <v>0</v>
      </c>
    </row>
    <row r="121" spans="2:119" hidden="1">
      <c r="B121" s="103" t="s">
        <v>499</v>
      </c>
      <c r="C121" s="162">
        <v>0</v>
      </c>
      <c r="D121" s="162">
        <v>1</v>
      </c>
      <c r="E121" s="162">
        <v>-1</v>
      </c>
      <c r="F121" s="163">
        <v>15</v>
      </c>
      <c r="G121" s="164">
        <v>0</v>
      </c>
      <c r="H121" s="164">
        <v>0</v>
      </c>
      <c r="I121" s="164">
        <v>0</v>
      </c>
      <c r="J121" s="164">
        <v>0</v>
      </c>
      <c r="K121" s="164">
        <v>0</v>
      </c>
      <c r="L121" s="164">
        <v>0</v>
      </c>
      <c r="M121" s="164">
        <v>0</v>
      </c>
      <c r="N121" s="164">
        <v>0</v>
      </c>
      <c r="O121" s="164">
        <v>0</v>
      </c>
      <c r="P121" s="164">
        <v>0</v>
      </c>
      <c r="Q121" s="104">
        <v>0</v>
      </c>
      <c r="R121" s="164">
        <v>0</v>
      </c>
      <c r="S121" s="164">
        <v>0</v>
      </c>
      <c r="T121" s="164">
        <v>0</v>
      </c>
      <c r="U121" s="164">
        <v>0</v>
      </c>
      <c r="V121" s="164">
        <v>0</v>
      </c>
      <c r="W121" s="104">
        <v>0</v>
      </c>
      <c r="X121" s="104">
        <v>0</v>
      </c>
      <c r="Y121" s="164">
        <v>0</v>
      </c>
      <c r="Z121" s="164">
        <v>0</v>
      </c>
      <c r="AA121" s="164">
        <v>0</v>
      </c>
      <c r="AB121" s="164">
        <v>0</v>
      </c>
      <c r="AC121" s="164">
        <v>0</v>
      </c>
      <c r="AD121" s="164">
        <v>0</v>
      </c>
      <c r="AE121" s="164">
        <v>0</v>
      </c>
      <c r="AF121" s="164">
        <v>0</v>
      </c>
      <c r="AG121" s="164">
        <v>0</v>
      </c>
      <c r="AH121" s="164">
        <v>0</v>
      </c>
      <c r="AI121" s="164">
        <v>0</v>
      </c>
      <c r="AJ121" s="164">
        <v>0</v>
      </c>
      <c r="AK121" s="164">
        <v>0</v>
      </c>
      <c r="AL121" s="164">
        <v>0</v>
      </c>
      <c r="AM121" s="164">
        <v>0</v>
      </c>
      <c r="AN121" s="164">
        <v>0</v>
      </c>
      <c r="AP121" s="165">
        <v>0</v>
      </c>
      <c r="AQ121" s="164">
        <v>0</v>
      </c>
      <c r="AR121" s="164">
        <v>0</v>
      </c>
      <c r="AS121" s="164">
        <v>0</v>
      </c>
      <c r="AT121" s="164">
        <v>0</v>
      </c>
      <c r="AU121" s="164">
        <v>0</v>
      </c>
      <c r="AV121" s="164">
        <v>0</v>
      </c>
      <c r="AW121" s="166">
        <v>0</v>
      </c>
      <c r="AX121" s="166">
        <v>0</v>
      </c>
      <c r="AY121" s="166">
        <v>0</v>
      </c>
      <c r="AZ121" s="166">
        <v>0</v>
      </c>
      <c r="BA121" s="166">
        <v>0</v>
      </c>
      <c r="BB121" s="166">
        <v>0</v>
      </c>
      <c r="BC121" s="165">
        <v>0</v>
      </c>
      <c r="BD121" s="164">
        <v>0</v>
      </c>
      <c r="BE121" s="164">
        <v>0</v>
      </c>
      <c r="BF121" s="164">
        <v>0</v>
      </c>
      <c r="BG121" s="164">
        <v>0</v>
      </c>
      <c r="BH121" s="164">
        <v>0</v>
      </c>
      <c r="BI121" s="164">
        <v>0</v>
      </c>
      <c r="BJ121" s="166">
        <v>0</v>
      </c>
      <c r="BK121" s="166">
        <v>0</v>
      </c>
      <c r="BL121" s="166">
        <v>0</v>
      </c>
      <c r="BM121" s="166">
        <v>0</v>
      </c>
      <c r="BN121" s="166">
        <v>0</v>
      </c>
      <c r="BO121" s="166">
        <v>0</v>
      </c>
      <c r="BP121" s="165">
        <v>0</v>
      </c>
      <c r="BQ121" s="164">
        <v>0</v>
      </c>
      <c r="BR121" s="164">
        <v>0</v>
      </c>
      <c r="BS121" s="164">
        <v>0</v>
      </c>
      <c r="BT121" s="164">
        <v>0</v>
      </c>
      <c r="BU121" s="164">
        <v>0</v>
      </c>
      <c r="BV121" s="164">
        <v>0</v>
      </c>
      <c r="BW121" s="166">
        <v>0</v>
      </c>
      <c r="BX121" s="166">
        <v>0</v>
      </c>
      <c r="BY121" s="166">
        <v>0</v>
      </c>
      <c r="BZ121" s="166">
        <v>0</v>
      </c>
      <c r="CA121" s="166">
        <v>0</v>
      </c>
      <c r="CB121" s="166">
        <v>0</v>
      </c>
      <c r="CC121" s="163">
        <v>1</v>
      </c>
      <c r="CD121" s="167"/>
      <c r="CE121" s="164"/>
      <c r="CF121" s="164"/>
      <c r="CG121" s="164"/>
      <c r="CH121" s="164"/>
      <c r="CI121" s="164"/>
      <c r="CJ121" s="164"/>
      <c r="CK121" s="166"/>
      <c r="CL121" s="166"/>
      <c r="CM121" s="166"/>
      <c r="CN121" s="166"/>
      <c r="CO121" s="166"/>
      <c r="CP121" s="166"/>
      <c r="CQ121" s="167">
        <v>0</v>
      </c>
      <c r="CR121" s="164"/>
      <c r="CS121" s="164"/>
      <c r="CT121" s="164"/>
      <c r="CU121" s="164"/>
      <c r="CV121" s="164"/>
      <c r="CW121" s="164"/>
      <c r="CX121" s="166">
        <v>0</v>
      </c>
      <c r="CY121" s="166">
        <v>0</v>
      </c>
      <c r="CZ121" s="166">
        <v>0</v>
      </c>
      <c r="DA121" s="166">
        <v>0</v>
      </c>
      <c r="DB121" s="166">
        <v>0</v>
      </c>
      <c r="DC121" s="166">
        <v>0</v>
      </c>
      <c r="DE121" s="168">
        <v>0</v>
      </c>
      <c r="DG121" s="172">
        <v>0</v>
      </c>
      <c r="DI121" s="205">
        <f t="shared" si="12"/>
        <v>0</v>
      </c>
      <c r="DJ121" s="204"/>
      <c r="DK121" s="205">
        <f t="shared" si="13"/>
        <v>0</v>
      </c>
      <c r="DL121" s="205">
        <f t="shared" si="8"/>
        <v>0</v>
      </c>
      <c r="DM121" s="205">
        <f t="shared" si="9"/>
        <v>0</v>
      </c>
      <c r="DN121" s="205">
        <f t="shared" si="10"/>
        <v>0</v>
      </c>
      <c r="DO121" s="205">
        <f t="shared" si="11"/>
        <v>0</v>
      </c>
    </row>
    <row r="122" spans="2:119" hidden="1">
      <c r="B122" s="103" t="s">
        <v>291</v>
      </c>
      <c r="C122" s="162">
        <v>0</v>
      </c>
      <c r="D122" s="162">
        <v>0</v>
      </c>
      <c r="E122" s="162">
        <v>0</v>
      </c>
      <c r="F122" s="163">
        <v>8.9</v>
      </c>
      <c r="G122" s="164">
        <v>0</v>
      </c>
      <c r="H122" s="164">
        <v>0</v>
      </c>
      <c r="I122" s="164">
        <v>0</v>
      </c>
      <c r="J122" s="164">
        <v>0</v>
      </c>
      <c r="K122" s="164">
        <v>0</v>
      </c>
      <c r="L122" s="164">
        <v>0</v>
      </c>
      <c r="M122" s="164">
        <v>0</v>
      </c>
      <c r="N122" s="164">
        <v>0</v>
      </c>
      <c r="O122" s="164">
        <v>0</v>
      </c>
      <c r="P122" s="164">
        <v>0</v>
      </c>
      <c r="Q122" s="104">
        <v>0</v>
      </c>
      <c r="R122" s="164">
        <v>0</v>
      </c>
      <c r="S122" s="164">
        <v>0</v>
      </c>
      <c r="T122" s="164">
        <v>0</v>
      </c>
      <c r="U122" s="164">
        <v>0</v>
      </c>
      <c r="V122" s="164">
        <v>0</v>
      </c>
      <c r="W122" s="104">
        <v>0</v>
      </c>
      <c r="X122" s="104">
        <v>0</v>
      </c>
      <c r="Y122" s="164">
        <v>0</v>
      </c>
      <c r="Z122" s="164">
        <v>0</v>
      </c>
      <c r="AA122" s="164">
        <v>0</v>
      </c>
      <c r="AB122" s="164">
        <v>0</v>
      </c>
      <c r="AC122" s="164">
        <v>0</v>
      </c>
      <c r="AD122" s="164">
        <v>0</v>
      </c>
      <c r="AE122" s="164">
        <v>0</v>
      </c>
      <c r="AF122" s="164">
        <v>0</v>
      </c>
      <c r="AG122" s="164">
        <v>0</v>
      </c>
      <c r="AH122" s="164">
        <v>0</v>
      </c>
      <c r="AI122" s="164">
        <v>0</v>
      </c>
      <c r="AJ122" s="164">
        <v>0</v>
      </c>
      <c r="AK122" s="164">
        <v>0</v>
      </c>
      <c r="AL122" s="164">
        <v>0</v>
      </c>
      <c r="AM122" s="164">
        <v>0</v>
      </c>
      <c r="AN122" s="164">
        <v>0</v>
      </c>
      <c r="AP122" s="165">
        <v>0</v>
      </c>
      <c r="AQ122" s="164">
        <v>0</v>
      </c>
      <c r="AR122" s="164">
        <v>0</v>
      </c>
      <c r="AS122" s="164">
        <v>0</v>
      </c>
      <c r="AT122" s="164">
        <v>0</v>
      </c>
      <c r="AU122" s="164">
        <v>0</v>
      </c>
      <c r="AV122" s="164">
        <v>0</v>
      </c>
      <c r="AW122" s="166">
        <v>0</v>
      </c>
      <c r="AX122" s="166">
        <v>0</v>
      </c>
      <c r="AY122" s="166">
        <v>0</v>
      </c>
      <c r="AZ122" s="166">
        <v>0</v>
      </c>
      <c r="BA122" s="166">
        <v>0</v>
      </c>
      <c r="BB122" s="166">
        <v>0</v>
      </c>
      <c r="BC122" s="165">
        <v>0</v>
      </c>
      <c r="BD122" s="164">
        <v>0</v>
      </c>
      <c r="BE122" s="164">
        <v>0</v>
      </c>
      <c r="BF122" s="164">
        <v>0</v>
      </c>
      <c r="BG122" s="164">
        <v>0</v>
      </c>
      <c r="BH122" s="164">
        <v>0</v>
      </c>
      <c r="BI122" s="164">
        <v>0</v>
      </c>
      <c r="BJ122" s="166">
        <v>0</v>
      </c>
      <c r="BK122" s="166">
        <v>0</v>
      </c>
      <c r="BL122" s="166">
        <v>0</v>
      </c>
      <c r="BM122" s="166">
        <v>0</v>
      </c>
      <c r="BN122" s="166">
        <v>0</v>
      </c>
      <c r="BO122" s="166">
        <v>0</v>
      </c>
      <c r="BP122" s="165">
        <v>0</v>
      </c>
      <c r="BQ122" s="164">
        <v>0</v>
      </c>
      <c r="BR122" s="164">
        <v>0</v>
      </c>
      <c r="BS122" s="164">
        <v>0</v>
      </c>
      <c r="BT122" s="164">
        <v>0</v>
      </c>
      <c r="BU122" s="164">
        <v>0</v>
      </c>
      <c r="BV122" s="164">
        <v>0</v>
      </c>
      <c r="BW122" s="166">
        <v>0</v>
      </c>
      <c r="BX122" s="166">
        <v>0</v>
      </c>
      <c r="BY122" s="166">
        <v>0</v>
      </c>
      <c r="BZ122" s="166">
        <v>0</v>
      </c>
      <c r="CA122" s="166">
        <v>0</v>
      </c>
      <c r="CB122" s="166">
        <v>0</v>
      </c>
      <c r="CC122" s="163">
        <v>10</v>
      </c>
      <c r="CD122" s="167"/>
      <c r="CE122" s="164"/>
      <c r="CF122" s="164"/>
      <c r="CG122" s="164"/>
      <c r="CH122" s="164"/>
      <c r="CI122" s="164"/>
      <c r="CJ122" s="164"/>
      <c r="CK122" s="166"/>
      <c r="CL122" s="166"/>
      <c r="CM122" s="166"/>
      <c r="CN122" s="166"/>
      <c r="CO122" s="166"/>
      <c r="CP122" s="166"/>
      <c r="CQ122" s="167">
        <v>0</v>
      </c>
      <c r="CR122" s="164"/>
      <c r="CS122" s="164"/>
      <c r="CT122" s="164"/>
      <c r="CU122" s="164"/>
      <c r="CV122" s="164"/>
      <c r="CW122" s="164"/>
      <c r="CX122" s="166">
        <v>0</v>
      </c>
      <c r="CY122" s="166">
        <v>0</v>
      </c>
      <c r="CZ122" s="166">
        <v>0</v>
      </c>
      <c r="DA122" s="166">
        <v>0</v>
      </c>
      <c r="DB122" s="166">
        <v>0</v>
      </c>
      <c r="DC122" s="166">
        <v>0</v>
      </c>
      <c r="DE122" s="168">
        <v>0</v>
      </c>
      <c r="DG122" s="172">
        <v>0</v>
      </c>
      <c r="DI122" s="205">
        <f t="shared" si="12"/>
        <v>0</v>
      </c>
      <c r="DJ122" s="204"/>
      <c r="DK122" s="205">
        <f t="shared" si="13"/>
        <v>0</v>
      </c>
      <c r="DL122" s="205">
        <f t="shared" si="8"/>
        <v>0</v>
      </c>
      <c r="DM122" s="205">
        <f t="shared" si="9"/>
        <v>0</v>
      </c>
      <c r="DN122" s="205">
        <f t="shared" si="10"/>
        <v>0</v>
      </c>
      <c r="DO122" s="205">
        <f t="shared" si="11"/>
        <v>0</v>
      </c>
    </row>
    <row r="123" spans="2:119" hidden="1">
      <c r="B123" s="103" t="s">
        <v>292</v>
      </c>
      <c r="C123" s="162">
        <v>0</v>
      </c>
      <c r="D123" s="162">
        <v>0</v>
      </c>
      <c r="E123" s="162">
        <v>0</v>
      </c>
      <c r="F123" s="163">
        <v>7.3</v>
      </c>
      <c r="G123" s="164">
        <v>0</v>
      </c>
      <c r="H123" s="164">
        <v>0</v>
      </c>
      <c r="I123" s="164">
        <v>0</v>
      </c>
      <c r="J123" s="164">
        <v>0</v>
      </c>
      <c r="K123" s="164">
        <v>0</v>
      </c>
      <c r="L123" s="164">
        <v>0</v>
      </c>
      <c r="M123" s="164">
        <v>0</v>
      </c>
      <c r="N123" s="164">
        <v>0</v>
      </c>
      <c r="O123" s="164">
        <v>0</v>
      </c>
      <c r="P123" s="164">
        <v>0</v>
      </c>
      <c r="Q123" s="104">
        <v>0</v>
      </c>
      <c r="R123" s="164">
        <v>0</v>
      </c>
      <c r="S123" s="164">
        <v>0</v>
      </c>
      <c r="T123" s="164">
        <v>0</v>
      </c>
      <c r="U123" s="164">
        <v>0</v>
      </c>
      <c r="V123" s="164">
        <v>0</v>
      </c>
      <c r="W123" s="104">
        <v>0</v>
      </c>
      <c r="X123" s="104">
        <v>0</v>
      </c>
      <c r="Y123" s="164">
        <v>0</v>
      </c>
      <c r="Z123" s="164">
        <v>0</v>
      </c>
      <c r="AA123" s="164">
        <v>0</v>
      </c>
      <c r="AB123" s="164">
        <v>0</v>
      </c>
      <c r="AC123" s="164">
        <v>0</v>
      </c>
      <c r="AD123" s="164">
        <v>0</v>
      </c>
      <c r="AE123" s="164">
        <v>0</v>
      </c>
      <c r="AF123" s="164">
        <v>0</v>
      </c>
      <c r="AG123" s="164">
        <v>0</v>
      </c>
      <c r="AH123" s="164">
        <v>0</v>
      </c>
      <c r="AI123" s="164">
        <v>0</v>
      </c>
      <c r="AJ123" s="164">
        <v>0</v>
      </c>
      <c r="AK123" s="164">
        <v>0</v>
      </c>
      <c r="AL123" s="164">
        <v>0</v>
      </c>
      <c r="AM123" s="164">
        <v>0</v>
      </c>
      <c r="AN123" s="164">
        <v>0</v>
      </c>
      <c r="AP123" s="165">
        <v>0</v>
      </c>
      <c r="AQ123" s="164">
        <v>0</v>
      </c>
      <c r="AR123" s="164">
        <v>0</v>
      </c>
      <c r="AS123" s="164">
        <v>0</v>
      </c>
      <c r="AT123" s="164">
        <v>0</v>
      </c>
      <c r="AU123" s="164">
        <v>0</v>
      </c>
      <c r="AV123" s="164">
        <v>0</v>
      </c>
      <c r="AW123" s="166">
        <v>0</v>
      </c>
      <c r="AX123" s="166">
        <v>0</v>
      </c>
      <c r="AY123" s="166">
        <v>0</v>
      </c>
      <c r="AZ123" s="166">
        <v>0</v>
      </c>
      <c r="BA123" s="166">
        <v>0</v>
      </c>
      <c r="BB123" s="166">
        <v>0</v>
      </c>
      <c r="BC123" s="165">
        <v>0</v>
      </c>
      <c r="BD123" s="164">
        <v>0</v>
      </c>
      <c r="BE123" s="164">
        <v>0</v>
      </c>
      <c r="BF123" s="164">
        <v>0</v>
      </c>
      <c r="BG123" s="164">
        <v>0</v>
      </c>
      <c r="BH123" s="164">
        <v>0</v>
      </c>
      <c r="BI123" s="164">
        <v>0</v>
      </c>
      <c r="BJ123" s="166">
        <v>0</v>
      </c>
      <c r="BK123" s="166">
        <v>0</v>
      </c>
      <c r="BL123" s="166">
        <v>0</v>
      </c>
      <c r="BM123" s="166">
        <v>0</v>
      </c>
      <c r="BN123" s="166">
        <v>0</v>
      </c>
      <c r="BO123" s="166">
        <v>0</v>
      </c>
      <c r="BP123" s="165">
        <v>0</v>
      </c>
      <c r="BQ123" s="164">
        <v>0</v>
      </c>
      <c r="BR123" s="164">
        <v>0</v>
      </c>
      <c r="BS123" s="164">
        <v>0</v>
      </c>
      <c r="BT123" s="164">
        <v>0</v>
      </c>
      <c r="BU123" s="164">
        <v>0</v>
      </c>
      <c r="BV123" s="164">
        <v>0</v>
      </c>
      <c r="BW123" s="166">
        <v>0</v>
      </c>
      <c r="BX123" s="166">
        <v>0</v>
      </c>
      <c r="BY123" s="166">
        <v>0</v>
      </c>
      <c r="BZ123" s="166">
        <v>0</v>
      </c>
      <c r="CA123" s="166">
        <v>0</v>
      </c>
      <c r="CB123" s="166">
        <v>0</v>
      </c>
      <c r="CC123" s="163">
        <v>8.6999999999999993</v>
      </c>
      <c r="CD123" s="167"/>
      <c r="CE123" s="164"/>
      <c r="CF123" s="164"/>
      <c r="CG123" s="164"/>
      <c r="CH123" s="164"/>
      <c r="CI123" s="164"/>
      <c r="CJ123" s="164"/>
      <c r="CK123" s="166"/>
      <c r="CL123" s="166"/>
      <c r="CM123" s="166"/>
      <c r="CN123" s="166"/>
      <c r="CO123" s="166"/>
      <c r="CP123" s="166"/>
      <c r="CQ123" s="167">
        <v>0</v>
      </c>
      <c r="CR123" s="164"/>
      <c r="CS123" s="164"/>
      <c r="CT123" s="164"/>
      <c r="CU123" s="164"/>
      <c r="CV123" s="164"/>
      <c r="CW123" s="164"/>
      <c r="CX123" s="166">
        <v>0</v>
      </c>
      <c r="CY123" s="166">
        <v>0</v>
      </c>
      <c r="CZ123" s="166">
        <v>0</v>
      </c>
      <c r="DA123" s="166">
        <v>0</v>
      </c>
      <c r="DB123" s="166">
        <v>0</v>
      </c>
      <c r="DC123" s="166">
        <v>0</v>
      </c>
      <c r="DE123" s="168">
        <v>0</v>
      </c>
      <c r="DG123" s="172">
        <v>0</v>
      </c>
      <c r="DI123" s="205">
        <f t="shared" si="12"/>
        <v>0</v>
      </c>
      <c r="DJ123" s="204"/>
      <c r="DK123" s="205">
        <f t="shared" si="13"/>
        <v>0</v>
      </c>
      <c r="DL123" s="205">
        <f t="shared" si="8"/>
        <v>0</v>
      </c>
      <c r="DM123" s="205">
        <f t="shared" si="9"/>
        <v>0</v>
      </c>
      <c r="DN123" s="205">
        <f t="shared" si="10"/>
        <v>0</v>
      </c>
      <c r="DO123" s="205">
        <f t="shared" si="11"/>
        <v>0</v>
      </c>
    </row>
    <row r="124" spans="2:119" hidden="1">
      <c r="B124" s="103" t="s">
        <v>390</v>
      </c>
      <c r="C124" s="162">
        <v>0</v>
      </c>
      <c r="D124" s="162">
        <v>0</v>
      </c>
      <c r="E124" s="162">
        <v>0</v>
      </c>
      <c r="F124" s="163">
        <v>11.4</v>
      </c>
      <c r="G124" s="164">
        <v>0</v>
      </c>
      <c r="H124" s="164">
        <v>0</v>
      </c>
      <c r="I124" s="164">
        <v>0</v>
      </c>
      <c r="J124" s="164">
        <v>0</v>
      </c>
      <c r="K124" s="164">
        <v>0</v>
      </c>
      <c r="L124" s="164">
        <v>0</v>
      </c>
      <c r="M124" s="164">
        <v>0</v>
      </c>
      <c r="N124" s="164">
        <v>0</v>
      </c>
      <c r="O124" s="164">
        <v>0</v>
      </c>
      <c r="P124" s="164">
        <v>0</v>
      </c>
      <c r="Q124" s="104">
        <v>0</v>
      </c>
      <c r="R124" s="164">
        <v>0</v>
      </c>
      <c r="S124" s="164">
        <v>0</v>
      </c>
      <c r="T124" s="164">
        <v>0</v>
      </c>
      <c r="U124" s="164">
        <v>0</v>
      </c>
      <c r="V124" s="164">
        <v>0</v>
      </c>
      <c r="W124" s="104">
        <v>0</v>
      </c>
      <c r="X124" s="104">
        <v>0</v>
      </c>
      <c r="Y124" s="164">
        <v>0</v>
      </c>
      <c r="Z124" s="164">
        <v>0</v>
      </c>
      <c r="AA124" s="164">
        <v>0</v>
      </c>
      <c r="AB124" s="164">
        <v>0</v>
      </c>
      <c r="AC124" s="164">
        <v>0</v>
      </c>
      <c r="AD124" s="164">
        <v>0</v>
      </c>
      <c r="AE124" s="164">
        <v>0</v>
      </c>
      <c r="AF124" s="164">
        <v>0</v>
      </c>
      <c r="AG124" s="164">
        <v>0</v>
      </c>
      <c r="AH124" s="164">
        <v>0</v>
      </c>
      <c r="AI124" s="164">
        <v>0</v>
      </c>
      <c r="AJ124" s="164">
        <v>0</v>
      </c>
      <c r="AK124" s="164">
        <v>0</v>
      </c>
      <c r="AL124" s="164">
        <v>0</v>
      </c>
      <c r="AM124" s="164">
        <v>0</v>
      </c>
      <c r="AN124" s="164">
        <v>0</v>
      </c>
      <c r="AP124" s="165">
        <v>0</v>
      </c>
      <c r="AQ124" s="164">
        <v>0</v>
      </c>
      <c r="AR124" s="164">
        <v>0</v>
      </c>
      <c r="AS124" s="164">
        <v>0</v>
      </c>
      <c r="AT124" s="164">
        <v>0</v>
      </c>
      <c r="AU124" s="164">
        <v>0</v>
      </c>
      <c r="AV124" s="164">
        <v>0</v>
      </c>
      <c r="AW124" s="166">
        <v>0</v>
      </c>
      <c r="AX124" s="166">
        <v>0</v>
      </c>
      <c r="AY124" s="166">
        <v>0</v>
      </c>
      <c r="AZ124" s="166">
        <v>0</v>
      </c>
      <c r="BA124" s="166">
        <v>0</v>
      </c>
      <c r="BB124" s="166">
        <v>0</v>
      </c>
      <c r="BC124" s="165">
        <v>0</v>
      </c>
      <c r="BD124" s="164">
        <v>0</v>
      </c>
      <c r="BE124" s="164">
        <v>0</v>
      </c>
      <c r="BF124" s="164">
        <v>0</v>
      </c>
      <c r="BG124" s="164">
        <v>0</v>
      </c>
      <c r="BH124" s="164">
        <v>0</v>
      </c>
      <c r="BI124" s="164">
        <v>0</v>
      </c>
      <c r="BJ124" s="166">
        <v>0</v>
      </c>
      <c r="BK124" s="166">
        <v>0</v>
      </c>
      <c r="BL124" s="166">
        <v>0</v>
      </c>
      <c r="BM124" s="166">
        <v>0</v>
      </c>
      <c r="BN124" s="166">
        <v>0</v>
      </c>
      <c r="BO124" s="166">
        <v>0</v>
      </c>
      <c r="BP124" s="165">
        <v>0</v>
      </c>
      <c r="BQ124" s="164">
        <v>0</v>
      </c>
      <c r="BR124" s="164">
        <v>0</v>
      </c>
      <c r="BS124" s="164">
        <v>0</v>
      </c>
      <c r="BT124" s="164">
        <v>0</v>
      </c>
      <c r="BU124" s="164">
        <v>0</v>
      </c>
      <c r="BV124" s="164">
        <v>0</v>
      </c>
      <c r="BW124" s="166">
        <v>0</v>
      </c>
      <c r="BX124" s="166">
        <v>0</v>
      </c>
      <c r="BY124" s="166">
        <v>0</v>
      </c>
      <c r="BZ124" s="166">
        <v>0</v>
      </c>
      <c r="CA124" s="166">
        <v>0</v>
      </c>
      <c r="CB124" s="166">
        <v>0</v>
      </c>
      <c r="CC124" s="163">
        <v>11</v>
      </c>
      <c r="CD124" s="167"/>
      <c r="CE124" s="164"/>
      <c r="CF124" s="164"/>
      <c r="CG124" s="164"/>
      <c r="CH124" s="164"/>
      <c r="CI124" s="164"/>
      <c r="CJ124" s="164"/>
      <c r="CK124" s="166"/>
      <c r="CL124" s="166"/>
      <c r="CM124" s="166"/>
      <c r="CN124" s="166"/>
      <c r="CO124" s="166"/>
      <c r="CP124" s="166"/>
      <c r="CQ124" s="167">
        <v>0</v>
      </c>
      <c r="CR124" s="164"/>
      <c r="CS124" s="164"/>
      <c r="CT124" s="164"/>
      <c r="CU124" s="164"/>
      <c r="CV124" s="164"/>
      <c r="CW124" s="164"/>
      <c r="CX124" s="166">
        <v>0</v>
      </c>
      <c r="CY124" s="166">
        <v>0</v>
      </c>
      <c r="CZ124" s="166">
        <v>0</v>
      </c>
      <c r="DA124" s="166">
        <v>0</v>
      </c>
      <c r="DB124" s="166">
        <v>0</v>
      </c>
      <c r="DC124" s="166">
        <v>0</v>
      </c>
      <c r="DE124" s="168">
        <v>0</v>
      </c>
      <c r="DG124" s="172">
        <v>0</v>
      </c>
      <c r="DI124" s="205">
        <f t="shared" si="12"/>
        <v>0</v>
      </c>
      <c r="DJ124" s="204"/>
      <c r="DK124" s="205">
        <f t="shared" si="13"/>
        <v>0</v>
      </c>
      <c r="DL124" s="205">
        <f t="shared" si="8"/>
        <v>0</v>
      </c>
      <c r="DM124" s="205">
        <f t="shared" si="9"/>
        <v>0</v>
      </c>
      <c r="DN124" s="205">
        <f t="shared" si="10"/>
        <v>0</v>
      </c>
      <c r="DO124" s="205">
        <f t="shared" si="11"/>
        <v>0</v>
      </c>
    </row>
    <row r="125" spans="2:119" hidden="1">
      <c r="B125" s="103" t="s">
        <v>293</v>
      </c>
      <c r="C125" s="162">
        <v>0</v>
      </c>
      <c r="D125" s="162">
        <v>0</v>
      </c>
      <c r="E125" s="162">
        <v>0</v>
      </c>
      <c r="F125" s="163">
        <v>8.1</v>
      </c>
      <c r="G125" s="164">
        <v>0</v>
      </c>
      <c r="H125" s="164">
        <v>0</v>
      </c>
      <c r="I125" s="164">
        <v>0</v>
      </c>
      <c r="J125" s="164">
        <v>0</v>
      </c>
      <c r="K125" s="164">
        <v>0</v>
      </c>
      <c r="L125" s="164">
        <v>0</v>
      </c>
      <c r="M125" s="164">
        <v>0</v>
      </c>
      <c r="N125" s="164">
        <v>0</v>
      </c>
      <c r="O125" s="164">
        <v>0</v>
      </c>
      <c r="P125" s="164">
        <v>0</v>
      </c>
      <c r="Q125" s="104">
        <v>0</v>
      </c>
      <c r="R125" s="164">
        <v>0</v>
      </c>
      <c r="S125" s="164">
        <v>0</v>
      </c>
      <c r="T125" s="164">
        <v>0</v>
      </c>
      <c r="U125" s="164">
        <v>0</v>
      </c>
      <c r="V125" s="164">
        <v>0</v>
      </c>
      <c r="W125" s="104">
        <v>0</v>
      </c>
      <c r="X125" s="104">
        <v>0</v>
      </c>
      <c r="Y125" s="164">
        <v>0</v>
      </c>
      <c r="Z125" s="164">
        <v>0</v>
      </c>
      <c r="AA125" s="164">
        <v>0</v>
      </c>
      <c r="AB125" s="164">
        <v>0</v>
      </c>
      <c r="AC125" s="164">
        <v>0</v>
      </c>
      <c r="AD125" s="164">
        <v>0</v>
      </c>
      <c r="AE125" s="164">
        <v>0</v>
      </c>
      <c r="AF125" s="164">
        <v>0</v>
      </c>
      <c r="AG125" s="164">
        <v>0</v>
      </c>
      <c r="AH125" s="164">
        <v>0</v>
      </c>
      <c r="AI125" s="164">
        <v>0</v>
      </c>
      <c r="AJ125" s="164">
        <v>0</v>
      </c>
      <c r="AK125" s="164">
        <v>0</v>
      </c>
      <c r="AL125" s="164">
        <v>0</v>
      </c>
      <c r="AM125" s="164">
        <v>0</v>
      </c>
      <c r="AN125" s="164">
        <v>0</v>
      </c>
      <c r="AP125" s="165">
        <v>0</v>
      </c>
      <c r="AQ125" s="164">
        <v>0</v>
      </c>
      <c r="AR125" s="164">
        <v>0</v>
      </c>
      <c r="AS125" s="164">
        <v>0</v>
      </c>
      <c r="AT125" s="164">
        <v>0</v>
      </c>
      <c r="AU125" s="164">
        <v>0</v>
      </c>
      <c r="AV125" s="164">
        <v>0</v>
      </c>
      <c r="AW125" s="166">
        <v>0</v>
      </c>
      <c r="AX125" s="166">
        <v>0</v>
      </c>
      <c r="AY125" s="166">
        <v>0</v>
      </c>
      <c r="AZ125" s="166">
        <v>0</v>
      </c>
      <c r="BA125" s="166">
        <v>0</v>
      </c>
      <c r="BB125" s="166">
        <v>0</v>
      </c>
      <c r="BC125" s="165">
        <v>0</v>
      </c>
      <c r="BD125" s="164">
        <v>0</v>
      </c>
      <c r="BE125" s="164">
        <v>0</v>
      </c>
      <c r="BF125" s="164">
        <v>0</v>
      </c>
      <c r="BG125" s="164">
        <v>0</v>
      </c>
      <c r="BH125" s="164">
        <v>0</v>
      </c>
      <c r="BI125" s="164">
        <v>0</v>
      </c>
      <c r="BJ125" s="166">
        <v>0</v>
      </c>
      <c r="BK125" s="166">
        <v>0</v>
      </c>
      <c r="BL125" s="166">
        <v>0</v>
      </c>
      <c r="BM125" s="166">
        <v>0</v>
      </c>
      <c r="BN125" s="166">
        <v>0</v>
      </c>
      <c r="BO125" s="166">
        <v>0</v>
      </c>
      <c r="BP125" s="165">
        <v>0</v>
      </c>
      <c r="BQ125" s="164">
        <v>0</v>
      </c>
      <c r="BR125" s="164">
        <v>0</v>
      </c>
      <c r="BS125" s="164">
        <v>0</v>
      </c>
      <c r="BT125" s="164">
        <v>0</v>
      </c>
      <c r="BU125" s="164">
        <v>0</v>
      </c>
      <c r="BV125" s="164">
        <v>0</v>
      </c>
      <c r="BW125" s="166">
        <v>0</v>
      </c>
      <c r="BX125" s="166">
        <v>0</v>
      </c>
      <c r="BY125" s="166">
        <v>0</v>
      </c>
      <c r="BZ125" s="166">
        <v>0</v>
      </c>
      <c r="CA125" s="166">
        <v>0</v>
      </c>
      <c r="CB125" s="166">
        <v>0</v>
      </c>
      <c r="CC125" s="163">
        <v>8.8000000000000007</v>
      </c>
      <c r="CD125" s="167"/>
      <c r="CE125" s="164"/>
      <c r="CF125" s="164"/>
      <c r="CG125" s="164"/>
      <c r="CH125" s="164"/>
      <c r="CI125" s="164"/>
      <c r="CJ125" s="164"/>
      <c r="CK125" s="166"/>
      <c r="CL125" s="166"/>
      <c r="CM125" s="166"/>
      <c r="CN125" s="166"/>
      <c r="CO125" s="166"/>
      <c r="CP125" s="166"/>
      <c r="CQ125" s="167">
        <v>0</v>
      </c>
      <c r="CR125" s="164"/>
      <c r="CS125" s="164"/>
      <c r="CT125" s="164"/>
      <c r="CU125" s="164"/>
      <c r="CV125" s="164"/>
      <c r="CW125" s="164"/>
      <c r="CX125" s="166">
        <v>0</v>
      </c>
      <c r="CY125" s="166">
        <v>0</v>
      </c>
      <c r="CZ125" s="166">
        <v>0</v>
      </c>
      <c r="DA125" s="166">
        <v>0</v>
      </c>
      <c r="DB125" s="166">
        <v>0</v>
      </c>
      <c r="DC125" s="166">
        <v>0</v>
      </c>
      <c r="DE125" s="168">
        <v>0</v>
      </c>
      <c r="DG125" s="172">
        <v>0</v>
      </c>
      <c r="DI125" s="205">
        <f t="shared" si="12"/>
        <v>0</v>
      </c>
      <c r="DJ125" s="204"/>
      <c r="DK125" s="205">
        <f t="shared" si="13"/>
        <v>0</v>
      </c>
      <c r="DL125" s="205">
        <f t="shared" si="8"/>
        <v>0</v>
      </c>
      <c r="DM125" s="205">
        <f t="shared" si="9"/>
        <v>0</v>
      </c>
      <c r="DN125" s="205">
        <f t="shared" si="10"/>
        <v>0</v>
      </c>
      <c r="DO125" s="205">
        <f t="shared" si="11"/>
        <v>0</v>
      </c>
    </row>
    <row r="126" spans="2:119" hidden="1">
      <c r="B126" s="103" t="s">
        <v>294</v>
      </c>
      <c r="C126" s="162">
        <v>0</v>
      </c>
      <c r="D126" s="162">
        <v>0</v>
      </c>
      <c r="E126" s="162">
        <v>0</v>
      </c>
      <c r="F126" s="163">
        <v>7.6</v>
      </c>
      <c r="G126" s="164">
        <v>0</v>
      </c>
      <c r="H126" s="164">
        <v>0</v>
      </c>
      <c r="I126" s="164">
        <v>0</v>
      </c>
      <c r="J126" s="164">
        <v>0</v>
      </c>
      <c r="K126" s="164">
        <v>0</v>
      </c>
      <c r="L126" s="164">
        <v>0</v>
      </c>
      <c r="M126" s="164">
        <v>0</v>
      </c>
      <c r="N126" s="164">
        <v>0</v>
      </c>
      <c r="O126" s="164">
        <v>0</v>
      </c>
      <c r="P126" s="164">
        <v>0</v>
      </c>
      <c r="Q126" s="104">
        <v>0</v>
      </c>
      <c r="R126" s="164">
        <v>0</v>
      </c>
      <c r="S126" s="164">
        <v>0</v>
      </c>
      <c r="T126" s="164">
        <v>0</v>
      </c>
      <c r="U126" s="164">
        <v>0</v>
      </c>
      <c r="V126" s="164">
        <v>0</v>
      </c>
      <c r="W126" s="104">
        <v>0</v>
      </c>
      <c r="X126" s="104">
        <v>0</v>
      </c>
      <c r="Y126" s="164">
        <v>0</v>
      </c>
      <c r="Z126" s="164">
        <v>0</v>
      </c>
      <c r="AA126" s="164">
        <v>0</v>
      </c>
      <c r="AB126" s="164">
        <v>0</v>
      </c>
      <c r="AC126" s="164">
        <v>0</v>
      </c>
      <c r="AD126" s="164">
        <v>0</v>
      </c>
      <c r="AE126" s="164">
        <v>0</v>
      </c>
      <c r="AF126" s="164">
        <v>0</v>
      </c>
      <c r="AG126" s="164">
        <v>0</v>
      </c>
      <c r="AH126" s="164">
        <v>0</v>
      </c>
      <c r="AI126" s="164">
        <v>0</v>
      </c>
      <c r="AJ126" s="164">
        <v>0</v>
      </c>
      <c r="AK126" s="164">
        <v>0</v>
      </c>
      <c r="AL126" s="164">
        <v>0</v>
      </c>
      <c r="AM126" s="164">
        <v>0</v>
      </c>
      <c r="AN126" s="164">
        <v>0</v>
      </c>
      <c r="AP126" s="165">
        <v>0</v>
      </c>
      <c r="AQ126" s="164">
        <v>0</v>
      </c>
      <c r="AR126" s="164">
        <v>0</v>
      </c>
      <c r="AS126" s="164">
        <v>0</v>
      </c>
      <c r="AT126" s="164">
        <v>0</v>
      </c>
      <c r="AU126" s="164">
        <v>0</v>
      </c>
      <c r="AV126" s="164">
        <v>0</v>
      </c>
      <c r="AW126" s="166">
        <v>0</v>
      </c>
      <c r="AX126" s="166">
        <v>0</v>
      </c>
      <c r="AY126" s="166">
        <v>0</v>
      </c>
      <c r="AZ126" s="166">
        <v>0</v>
      </c>
      <c r="BA126" s="166">
        <v>0</v>
      </c>
      <c r="BB126" s="166">
        <v>0</v>
      </c>
      <c r="BC126" s="165">
        <v>0</v>
      </c>
      <c r="BD126" s="164">
        <v>0</v>
      </c>
      <c r="BE126" s="164">
        <v>0</v>
      </c>
      <c r="BF126" s="164">
        <v>0</v>
      </c>
      <c r="BG126" s="164">
        <v>0</v>
      </c>
      <c r="BH126" s="164">
        <v>0</v>
      </c>
      <c r="BI126" s="164">
        <v>0</v>
      </c>
      <c r="BJ126" s="166">
        <v>0</v>
      </c>
      <c r="BK126" s="166">
        <v>0</v>
      </c>
      <c r="BL126" s="166">
        <v>0</v>
      </c>
      <c r="BM126" s="166">
        <v>0</v>
      </c>
      <c r="BN126" s="166">
        <v>0</v>
      </c>
      <c r="BO126" s="166">
        <v>0</v>
      </c>
      <c r="BP126" s="165">
        <v>0</v>
      </c>
      <c r="BQ126" s="164">
        <v>0</v>
      </c>
      <c r="BR126" s="164">
        <v>0</v>
      </c>
      <c r="BS126" s="164">
        <v>0</v>
      </c>
      <c r="BT126" s="164">
        <v>0</v>
      </c>
      <c r="BU126" s="164">
        <v>0</v>
      </c>
      <c r="BV126" s="164">
        <v>0</v>
      </c>
      <c r="BW126" s="166">
        <v>0</v>
      </c>
      <c r="BX126" s="166">
        <v>0</v>
      </c>
      <c r="BY126" s="166">
        <v>0</v>
      </c>
      <c r="BZ126" s="166">
        <v>0</v>
      </c>
      <c r="CA126" s="166">
        <v>0</v>
      </c>
      <c r="CB126" s="166">
        <v>0</v>
      </c>
      <c r="CC126" s="163">
        <v>8.6</v>
      </c>
      <c r="CD126" s="167"/>
      <c r="CE126" s="164"/>
      <c r="CF126" s="164"/>
      <c r="CG126" s="164"/>
      <c r="CH126" s="164"/>
      <c r="CI126" s="164"/>
      <c r="CJ126" s="164"/>
      <c r="CK126" s="166"/>
      <c r="CL126" s="166"/>
      <c r="CM126" s="166"/>
      <c r="CN126" s="166"/>
      <c r="CO126" s="166"/>
      <c r="CP126" s="166"/>
      <c r="CQ126" s="167">
        <v>0</v>
      </c>
      <c r="CR126" s="164"/>
      <c r="CS126" s="164"/>
      <c r="CT126" s="164"/>
      <c r="CU126" s="164"/>
      <c r="CV126" s="164"/>
      <c r="CW126" s="164"/>
      <c r="CX126" s="166">
        <v>0</v>
      </c>
      <c r="CY126" s="166">
        <v>0</v>
      </c>
      <c r="CZ126" s="166">
        <v>0</v>
      </c>
      <c r="DA126" s="166">
        <v>0</v>
      </c>
      <c r="DB126" s="166">
        <v>0</v>
      </c>
      <c r="DC126" s="166">
        <v>0</v>
      </c>
      <c r="DE126" s="168">
        <v>0</v>
      </c>
      <c r="DG126" s="172">
        <v>0</v>
      </c>
      <c r="DI126" s="205">
        <f t="shared" si="12"/>
        <v>0</v>
      </c>
      <c r="DJ126" s="204"/>
      <c r="DK126" s="205">
        <f t="shared" si="13"/>
        <v>0</v>
      </c>
      <c r="DL126" s="205">
        <f t="shared" si="8"/>
        <v>0</v>
      </c>
      <c r="DM126" s="205">
        <f t="shared" si="9"/>
        <v>0</v>
      </c>
      <c r="DN126" s="205">
        <f t="shared" si="10"/>
        <v>0</v>
      </c>
      <c r="DO126" s="205">
        <f t="shared" si="11"/>
        <v>0</v>
      </c>
    </row>
    <row r="127" spans="2:119" hidden="1">
      <c r="B127" s="103" t="s">
        <v>295</v>
      </c>
      <c r="C127" s="162">
        <v>0</v>
      </c>
      <c r="D127" s="162">
        <v>1</v>
      </c>
      <c r="E127" s="162">
        <v>-1</v>
      </c>
      <c r="F127" s="163">
        <v>15.5</v>
      </c>
      <c r="G127" s="164">
        <v>0</v>
      </c>
      <c r="H127" s="164">
        <v>0</v>
      </c>
      <c r="I127" s="164">
        <v>0</v>
      </c>
      <c r="J127" s="164">
        <v>0</v>
      </c>
      <c r="K127" s="164">
        <v>0</v>
      </c>
      <c r="L127" s="164">
        <v>0</v>
      </c>
      <c r="M127" s="164">
        <v>0</v>
      </c>
      <c r="N127" s="164">
        <v>0</v>
      </c>
      <c r="O127" s="164">
        <v>0</v>
      </c>
      <c r="P127" s="164">
        <v>0</v>
      </c>
      <c r="Q127" s="104">
        <v>0</v>
      </c>
      <c r="R127" s="164">
        <v>0</v>
      </c>
      <c r="S127" s="164">
        <v>0</v>
      </c>
      <c r="T127" s="164">
        <v>0</v>
      </c>
      <c r="U127" s="164">
        <v>0</v>
      </c>
      <c r="V127" s="164">
        <v>0</v>
      </c>
      <c r="W127" s="104">
        <v>0</v>
      </c>
      <c r="X127" s="104">
        <v>0</v>
      </c>
      <c r="Y127" s="164">
        <v>0</v>
      </c>
      <c r="Z127" s="164">
        <v>0</v>
      </c>
      <c r="AA127" s="164">
        <v>0</v>
      </c>
      <c r="AB127" s="164">
        <v>0</v>
      </c>
      <c r="AC127" s="164">
        <v>0</v>
      </c>
      <c r="AD127" s="164">
        <v>0</v>
      </c>
      <c r="AE127" s="164">
        <v>0</v>
      </c>
      <c r="AF127" s="164">
        <v>0</v>
      </c>
      <c r="AG127" s="164">
        <v>0</v>
      </c>
      <c r="AH127" s="164">
        <v>0</v>
      </c>
      <c r="AI127" s="164">
        <v>0</v>
      </c>
      <c r="AJ127" s="164">
        <v>0</v>
      </c>
      <c r="AK127" s="164">
        <v>0</v>
      </c>
      <c r="AL127" s="164">
        <v>0</v>
      </c>
      <c r="AM127" s="164">
        <v>0</v>
      </c>
      <c r="AN127" s="164">
        <v>0</v>
      </c>
      <c r="AP127" s="165">
        <v>0</v>
      </c>
      <c r="AQ127" s="164">
        <v>0</v>
      </c>
      <c r="AR127" s="164">
        <v>0</v>
      </c>
      <c r="AS127" s="164">
        <v>0</v>
      </c>
      <c r="AT127" s="164">
        <v>0</v>
      </c>
      <c r="AU127" s="164">
        <v>0</v>
      </c>
      <c r="AV127" s="164">
        <v>0</v>
      </c>
      <c r="AW127" s="166">
        <v>0</v>
      </c>
      <c r="AX127" s="166">
        <v>0</v>
      </c>
      <c r="AY127" s="166">
        <v>0</v>
      </c>
      <c r="AZ127" s="166">
        <v>0</v>
      </c>
      <c r="BA127" s="166">
        <v>0</v>
      </c>
      <c r="BB127" s="166">
        <v>0</v>
      </c>
      <c r="BC127" s="165">
        <v>0</v>
      </c>
      <c r="BD127" s="164">
        <v>0</v>
      </c>
      <c r="BE127" s="164">
        <v>0</v>
      </c>
      <c r="BF127" s="164">
        <v>0</v>
      </c>
      <c r="BG127" s="164">
        <v>0</v>
      </c>
      <c r="BH127" s="164">
        <v>0</v>
      </c>
      <c r="BI127" s="164">
        <v>0</v>
      </c>
      <c r="BJ127" s="166">
        <v>0</v>
      </c>
      <c r="BK127" s="166">
        <v>0</v>
      </c>
      <c r="BL127" s="166">
        <v>0</v>
      </c>
      <c r="BM127" s="166">
        <v>0</v>
      </c>
      <c r="BN127" s="166">
        <v>0</v>
      </c>
      <c r="BO127" s="166">
        <v>0</v>
      </c>
      <c r="BP127" s="165">
        <v>0</v>
      </c>
      <c r="BQ127" s="164">
        <v>0</v>
      </c>
      <c r="BR127" s="164">
        <v>0</v>
      </c>
      <c r="BS127" s="164">
        <v>0</v>
      </c>
      <c r="BT127" s="164">
        <v>0</v>
      </c>
      <c r="BU127" s="164">
        <v>0</v>
      </c>
      <c r="BV127" s="164">
        <v>0</v>
      </c>
      <c r="BW127" s="166">
        <v>0</v>
      </c>
      <c r="BX127" s="166">
        <v>0</v>
      </c>
      <c r="BY127" s="166">
        <v>0</v>
      </c>
      <c r="BZ127" s="166">
        <v>0</v>
      </c>
      <c r="CA127" s="166">
        <v>0</v>
      </c>
      <c r="CB127" s="166">
        <v>0</v>
      </c>
      <c r="CC127" s="163">
        <v>1</v>
      </c>
      <c r="CD127" s="167"/>
      <c r="CE127" s="164"/>
      <c r="CF127" s="164"/>
      <c r="CG127" s="164"/>
      <c r="CH127" s="164"/>
      <c r="CI127" s="164"/>
      <c r="CJ127" s="164"/>
      <c r="CK127" s="166"/>
      <c r="CL127" s="166"/>
      <c r="CM127" s="166"/>
      <c r="CN127" s="166"/>
      <c r="CO127" s="166"/>
      <c r="CP127" s="166"/>
      <c r="CQ127" s="167">
        <v>0</v>
      </c>
      <c r="CR127" s="164"/>
      <c r="CS127" s="164"/>
      <c r="CT127" s="164"/>
      <c r="CU127" s="164"/>
      <c r="CV127" s="164"/>
      <c r="CW127" s="164"/>
      <c r="CX127" s="166">
        <v>0</v>
      </c>
      <c r="CY127" s="166">
        <v>0</v>
      </c>
      <c r="CZ127" s="166">
        <v>0</v>
      </c>
      <c r="DA127" s="166">
        <v>0</v>
      </c>
      <c r="DB127" s="166">
        <v>0</v>
      </c>
      <c r="DC127" s="166">
        <v>0</v>
      </c>
      <c r="DE127" s="168">
        <v>0</v>
      </c>
      <c r="DG127" s="172">
        <v>0</v>
      </c>
      <c r="DI127" s="205">
        <f t="shared" si="12"/>
        <v>0</v>
      </c>
      <c r="DJ127" s="204"/>
      <c r="DK127" s="205">
        <f t="shared" si="13"/>
        <v>0</v>
      </c>
      <c r="DL127" s="205">
        <f t="shared" si="8"/>
        <v>0</v>
      </c>
      <c r="DM127" s="205">
        <f t="shared" si="9"/>
        <v>0</v>
      </c>
      <c r="DN127" s="205">
        <f t="shared" si="10"/>
        <v>0</v>
      </c>
      <c r="DO127" s="205">
        <f t="shared" si="11"/>
        <v>0</v>
      </c>
    </row>
    <row r="128" spans="2:119" hidden="1">
      <c r="B128" s="103" t="s">
        <v>500</v>
      </c>
      <c r="C128" s="162">
        <v>0</v>
      </c>
      <c r="D128" s="162">
        <v>1</v>
      </c>
      <c r="E128" s="162">
        <v>-1</v>
      </c>
      <c r="F128" s="163">
        <v>17</v>
      </c>
      <c r="G128" s="164">
        <v>0</v>
      </c>
      <c r="H128" s="164">
        <v>0</v>
      </c>
      <c r="I128" s="164">
        <v>0</v>
      </c>
      <c r="J128" s="164">
        <v>0</v>
      </c>
      <c r="K128" s="164">
        <v>0</v>
      </c>
      <c r="L128" s="164">
        <v>0</v>
      </c>
      <c r="M128" s="164">
        <v>0</v>
      </c>
      <c r="N128" s="164">
        <v>0</v>
      </c>
      <c r="O128" s="164">
        <v>0</v>
      </c>
      <c r="P128" s="164">
        <v>0</v>
      </c>
      <c r="Q128" s="104">
        <v>0</v>
      </c>
      <c r="R128" s="164">
        <v>0</v>
      </c>
      <c r="S128" s="164">
        <v>0</v>
      </c>
      <c r="T128" s="164">
        <v>0</v>
      </c>
      <c r="U128" s="164">
        <v>0</v>
      </c>
      <c r="V128" s="164">
        <v>0</v>
      </c>
      <c r="W128" s="104">
        <v>0</v>
      </c>
      <c r="X128" s="104">
        <v>0</v>
      </c>
      <c r="Y128" s="164">
        <v>0</v>
      </c>
      <c r="Z128" s="164">
        <v>0</v>
      </c>
      <c r="AA128" s="164">
        <v>0</v>
      </c>
      <c r="AB128" s="164">
        <v>0</v>
      </c>
      <c r="AC128" s="164">
        <v>0</v>
      </c>
      <c r="AD128" s="164">
        <v>0</v>
      </c>
      <c r="AE128" s="164">
        <v>0</v>
      </c>
      <c r="AF128" s="164">
        <v>0</v>
      </c>
      <c r="AG128" s="164">
        <v>0</v>
      </c>
      <c r="AH128" s="164">
        <v>0</v>
      </c>
      <c r="AI128" s="164">
        <v>0</v>
      </c>
      <c r="AJ128" s="164">
        <v>0</v>
      </c>
      <c r="AK128" s="164">
        <v>0</v>
      </c>
      <c r="AL128" s="164">
        <v>0</v>
      </c>
      <c r="AM128" s="164">
        <v>0</v>
      </c>
      <c r="AN128" s="164">
        <v>0</v>
      </c>
      <c r="AP128" s="165">
        <v>0</v>
      </c>
      <c r="AQ128" s="164">
        <v>0</v>
      </c>
      <c r="AR128" s="164">
        <v>0</v>
      </c>
      <c r="AS128" s="164">
        <v>0</v>
      </c>
      <c r="AT128" s="164">
        <v>0</v>
      </c>
      <c r="AU128" s="164">
        <v>0</v>
      </c>
      <c r="AV128" s="164">
        <v>0</v>
      </c>
      <c r="AW128" s="166">
        <v>0</v>
      </c>
      <c r="AX128" s="166">
        <v>0</v>
      </c>
      <c r="AY128" s="166">
        <v>0</v>
      </c>
      <c r="AZ128" s="166">
        <v>0</v>
      </c>
      <c r="BA128" s="166">
        <v>0</v>
      </c>
      <c r="BB128" s="166">
        <v>0</v>
      </c>
      <c r="BC128" s="165">
        <v>0</v>
      </c>
      <c r="BD128" s="164">
        <v>0</v>
      </c>
      <c r="BE128" s="164">
        <v>0</v>
      </c>
      <c r="BF128" s="164">
        <v>0</v>
      </c>
      <c r="BG128" s="164">
        <v>0</v>
      </c>
      <c r="BH128" s="164">
        <v>0</v>
      </c>
      <c r="BI128" s="164">
        <v>0</v>
      </c>
      <c r="BJ128" s="166">
        <v>0</v>
      </c>
      <c r="BK128" s="166">
        <v>0</v>
      </c>
      <c r="BL128" s="166">
        <v>0</v>
      </c>
      <c r="BM128" s="166">
        <v>0</v>
      </c>
      <c r="BN128" s="166">
        <v>0</v>
      </c>
      <c r="BO128" s="166">
        <v>0</v>
      </c>
      <c r="BP128" s="165">
        <v>0</v>
      </c>
      <c r="BQ128" s="164">
        <v>0</v>
      </c>
      <c r="BR128" s="164">
        <v>0</v>
      </c>
      <c r="BS128" s="164">
        <v>0</v>
      </c>
      <c r="BT128" s="164">
        <v>0</v>
      </c>
      <c r="BU128" s="164">
        <v>0</v>
      </c>
      <c r="BV128" s="164">
        <v>0</v>
      </c>
      <c r="BW128" s="166">
        <v>0</v>
      </c>
      <c r="BX128" s="166">
        <v>0</v>
      </c>
      <c r="BY128" s="166">
        <v>0</v>
      </c>
      <c r="BZ128" s="166">
        <v>0</v>
      </c>
      <c r="CA128" s="166">
        <v>0</v>
      </c>
      <c r="CB128" s="166">
        <v>0</v>
      </c>
      <c r="CC128" s="163">
        <v>1</v>
      </c>
      <c r="CD128" s="167"/>
      <c r="CE128" s="164"/>
      <c r="CF128" s="164"/>
      <c r="CG128" s="164"/>
      <c r="CH128" s="164"/>
      <c r="CI128" s="164"/>
      <c r="CJ128" s="164"/>
      <c r="CK128" s="166"/>
      <c r="CL128" s="166"/>
      <c r="CM128" s="166"/>
      <c r="CN128" s="166"/>
      <c r="CO128" s="166"/>
      <c r="CP128" s="166"/>
      <c r="CQ128" s="167">
        <v>0</v>
      </c>
      <c r="CR128" s="164"/>
      <c r="CS128" s="164"/>
      <c r="CT128" s="164"/>
      <c r="CU128" s="164"/>
      <c r="CV128" s="164"/>
      <c r="CW128" s="164"/>
      <c r="CX128" s="166">
        <v>0</v>
      </c>
      <c r="CY128" s="166">
        <v>0</v>
      </c>
      <c r="CZ128" s="166">
        <v>0</v>
      </c>
      <c r="DA128" s="166">
        <v>0</v>
      </c>
      <c r="DB128" s="166">
        <v>0</v>
      </c>
      <c r="DC128" s="166">
        <v>0</v>
      </c>
      <c r="DE128" s="168">
        <v>0</v>
      </c>
      <c r="DG128" s="172">
        <v>0</v>
      </c>
      <c r="DI128" s="205">
        <f t="shared" si="12"/>
        <v>0</v>
      </c>
      <c r="DJ128" s="204"/>
      <c r="DK128" s="205">
        <f t="shared" si="13"/>
        <v>0</v>
      </c>
      <c r="DL128" s="205">
        <f t="shared" si="8"/>
        <v>0</v>
      </c>
      <c r="DM128" s="205">
        <f t="shared" si="9"/>
        <v>0</v>
      </c>
      <c r="DN128" s="205">
        <f t="shared" si="10"/>
        <v>0</v>
      </c>
      <c r="DO128" s="205">
        <f t="shared" si="11"/>
        <v>0</v>
      </c>
    </row>
    <row r="129" spans="2:119" hidden="1">
      <c r="B129" s="103" t="s">
        <v>296</v>
      </c>
      <c r="C129" s="162">
        <v>0</v>
      </c>
      <c r="D129" s="162">
        <v>0</v>
      </c>
      <c r="E129" s="162">
        <v>0</v>
      </c>
      <c r="F129" s="163">
        <v>9.1</v>
      </c>
      <c r="G129" s="164">
        <v>0</v>
      </c>
      <c r="H129" s="164">
        <v>0</v>
      </c>
      <c r="I129" s="164">
        <v>0</v>
      </c>
      <c r="J129" s="164">
        <v>0</v>
      </c>
      <c r="K129" s="164">
        <v>0</v>
      </c>
      <c r="L129" s="164">
        <v>0</v>
      </c>
      <c r="M129" s="164">
        <v>0</v>
      </c>
      <c r="N129" s="164">
        <v>0</v>
      </c>
      <c r="O129" s="164">
        <v>0</v>
      </c>
      <c r="P129" s="164">
        <v>0</v>
      </c>
      <c r="Q129" s="104">
        <v>0</v>
      </c>
      <c r="R129" s="164">
        <v>0</v>
      </c>
      <c r="S129" s="164">
        <v>0</v>
      </c>
      <c r="T129" s="164">
        <v>0</v>
      </c>
      <c r="U129" s="164">
        <v>0</v>
      </c>
      <c r="V129" s="164">
        <v>0</v>
      </c>
      <c r="W129" s="104">
        <v>0</v>
      </c>
      <c r="X129" s="104">
        <v>0</v>
      </c>
      <c r="Y129" s="164">
        <v>0</v>
      </c>
      <c r="Z129" s="164">
        <v>0</v>
      </c>
      <c r="AA129" s="164">
        <v>0</v>
      </c>
      <c r="AB129" s="164">
        <v>0</v>
      </c>
      <c r="AC129" s="164">
        <v>0</v>
      </c>
      <c r="AD129" s="164">
        <v>0</v>
      </c>
      <c r="AE129" s="164">
        <v>0</v>
      </c>
      <c r="AF129" s="164">
        <v>0</v>
      </c>
      <c r="AG129" s="164">
        <v>0</v>
      </c>
      <c r="AH129" s="164">
        <v>0</v>
      </c>
      <c r="AI129" s="164">
        <v>0</v>
      </c>
      <c r="AJ129" s="164">
        <v>0</v>
      </c>
      <c r="AK129" s="164">
        <v>0</v>
      </c>
      <c r="AL129" s="164">
        <v>0</v>
      </c>
      <c r="AM129" s="164">
        <v>0</v>
      </c>
      <c r="AN129" s="164">
        <v>0</v>
      </c>
      <c r="AP129" s="165">
        <v>0</v>
      </c>
      <c r="AQ129" s="164">
        <v>0</v>
      </c>
      <c r="AR129" s="164">
        <v>0</v>
      </c>
      <c r="AS129" s="164">
        <v>0</v>
      </c>
      <c r="AT129" s="164">
        <v>0</v>
      </c>
      <c r="AU129" s="164">
        <v>0</v>
      </c>
      <c r="AV129" s="164">
        <v>0</v>
      </c>
      <c r="AW129" s="166">
        <v>0</v>
      </c>
      <c r="AX129" s="166">
        <v>0</v>
      </c>
      <c r="AY129" s="166">
        <v>0</v>
      </c>
      <c r="AZ129" s="166">
        <v>0</v>
      </c>
      <c r="BA129" s="166">
        <v>0</v>
      </c>
      <c r="BB129" s="166">
        <v>0</v>
      </c>
      <c r="BC129" s="165">
        <v>0</v>
      </c>
      <c r="BD129" s="164">
        <v>0</v>
      </c>
      <c r="BE129" s="164">
        <v>0</v>
      </c>
      <c r="BF129" s="164">
        <v>0</v>
      </c>
      <c r="BG129" s="164">
        <v>0</v>
      </c>
      <c r="BH129" s="164">
        <v>0</v>
      </c>
      <c r="BI129" s="164">
        <v>0</v>
      </c>
      <c r="BJ129" s="166">
        <v>0</v>
      </c>
      <c r="BK129" s="166">
        <v>0</v>
      </c>
      <c r="BL129" s="166">
        <v>0</v>
      </c>
      <c r="BM129" s="166">
        <v>0</v>
      </c>
      <c r="BN129" s="166">
        <v>0</v>
      </c>
      <c r="BO129" s="166">
        <v>0</v>
      </c>
      <c r="BP129" s="165">
        <v>0</v>
      </c>
      <c r="BQ129" s="164">
        <v>0</v>
      </c>
      <c r="BR129" s="164">
        <v>0</v>
      </c>
      <c r="BS129" s="164">
        <v>0</v>
      </c>
      <c r="BT129" s="164">
        <v>0</v>
      </c>
      <c r="BU129" s="164">
        <v>0</v>
      </c>
      <c r="BV129" s="164">
        <v>0</v>
      </c>
      <c r="BW129" s="166">
        <v>0</v>
      </c>
      <c r="BX129" s="166">
        <v>0</v>
      </c>
      <c r="BY129" s="166">
        <v>0</v>
      </c>
      <c r="BZ129" s="166">
        <v>0</v>
      </c>
      <c r="CA129" s="166">
        <v>0</v>
      </c>
      <c r="CB129" s="166">
        <v>0</v>
      </c>
      <c r="CC129" s="163">
        <v>10.1</v>
      </c>
      <c r="CD129" s="167"/>
      <c r="CE129" s="164"/>
      <c r="CF129" s="164"/>
      <c r="CG129" s="164"/>
      <c r="CH129" s="164"/>
      <c r="CI129" s="164"/>
      <c r="CJ129" s="164"/>
      <c r="CK129" s="166"/>
      <c r="CL129" s="166"/>
      <c r="CM129" s="166"/>
      <c r="CN129" s="166"/>
      <c r="CO129" s="166"/>
      <c r="CP129" s="166"/>
      <c r="CQ129" s="167">
        <v>0</v>
      </c>
      <c r="CR129" s="164"/>
      <c r="CS129" s="164"/>
      <c r="CT129" s="164"/>
      <c r="CU129" s="164"/>
      <c r="CV129" s="164"/>
      <c r="CW129" s="164"/>
      <c r="CX129" s="166">
        <v>0</v>
      </c>
      <c r="CY129" s="166">
        <v>0</v>
      </c>
      <c r="CZ129" s="166">
        <v>0</v>
      </c>
      <c r="DA129" s="166">
        <v>0</v>
      </c>
      <c r="DB129" s="166">
        <v>0</v>
      </c>
      <c r="DC129" s="166">
        <v>0</v>
      </c>
      <c r="DE129" s="168">
        <v>0</v>
      </c>
      <c r="DG129" s="172">
        <v>0</v>
      </c>
      <c r="DI129" s="205">
        <f t="shared" si="12"/>
        <v>0</v>
      </c>
      <c r="DJ129" s="204"/>
      <c r="DK129" s="205">
        <f t="shared" si="13"/>
        <v>0</v>
      </c>
      <c r="DL129" s="205">
        <f t="shared" si="8"/>
        <v>0</v>
      </c>
      <c r="DM129" s="205">
        <f t="shared" si="9"/>
        <v>0</v>
      </c>
      <c r="DN129" s="205">
        <f t="shared" si="10"/>
        <v>0</v>
      </c>
      <c r="DO129" s="205">
        <f t="shared" si="11"/>
        <v>0</v>
      </c>
    </row>
    <row r="130" spans="2:119" hidden="1">
      <c r="B130" s="103" t="s">
        <v>501</v>
      </c>
      <c r="C130" s="162">
        <v>0</v>
      </c>
      <c r="D130" s="162">
        <v>1</v>
      </c>
      <c r="E130" s="162">
        <v>-1</v>
      </c>
      <c r="F130" s="163">
        <v>8.6999999999999993</v>
      </c>
      <c r="G130" s="164">
        <v>0</v>
      </c>
      <c r="H130" s="164">
        <v>0</v>
      </c>
      <c r="I130" s="164">
        <v>0</v>
      </c>
      <c r="J130" s="164">
        <v>0</v>
      </c>
      <c r="K130" s="164">
        <v>0</v>
      </c>
      <c r="L130" s="164">
        <v>0</v>
      </c>
      <c r="M130" s="164">
        <v>0</v>
      </c>
      <c r="N130" s="164">
        <v>0</v>
      </c>
      <c r="O130" s="164">
        <v>0</v>
      </c>
      <c r="P130" s="164">
        <v>0</v>
      </c>
      <c r="Q130" s="104">
        <v>0</v>
      </c>
      <c r="R130" s="164">
        <v>0</v>
      </c>
      <c r="S130" s="164">
        <v>0</v>
      </c>
      <c r="T130" s="164">
        <v>0</v>
      </c>
      <c r="U130" s="164">
        <v>0</v>
      </c>
      <c r="V130" s="164">
        <v>0</v>
      </c>
      <c r="W130" s="104">
        <v>0</v>
      </c>
      <c r="X130" s="104">
        <v>0</v>
      </c>
      <c r="Y130" s="164">
        <v>0</v>
      </c>
      <c r="Z130" s="164">
        <v>0</v>
      </c>
      <c r="AA130" s="164">
        <v>0</v>
      </c>
      <c r="AB130" s="164">
        <v>0</v>
      </c>
      <c r="AC130" s="164">
        <v>0</v>
      </c>
      <c r="AD130" s="164">
        <v>0</v>
      </c>
      <c r="AE130" s="164">
        <v>0</v>
      </c>
      <c r="AF130" s="164">
        <v>0</v>
      </c>
      <c r="AG130" s="164">
        <v>0</v>
      </c>
      <c r="AH130" s="164">
        <v>0</v>
      </c>
      <c r="AI130" s="164">
        <v>0</v>
      </c>
      <c r="AJ130" s="164">
        <v>0</v>
      </c>
      <c r="AK130" s="164">
        <v>0</v>
      </c>
      <c r="AL130" s="164">
        <v>0</v>
      </c>
      <c r="AM130" s="164">
        <v>0</v>
      </c>
      <c r="AN130" s="164">
        <v>0</v>
      </c>
      <c r="AP130" s="165">
        <v>0</v>
      </c>
      <c r="AQ130" s="164">
        <v>0</v>
      </c>
      <c r="AR130" s="164">
        <v>0</v>
      </c>
      <c r="AS130" s="164">
        <v>0</v>
      </c>
      <c r="AT130" s="164">
        <v>0</v>
      </c>
      <c r="AU130" s="164">
        <v>0</v>
      </c>
      <c r="AV130" s="164">
        <v>0</v>
      </c>
      <c r="AW130" s="166">
        <v>0</v>
      </c>
      <c r="AX130" s="166">
        <v>0</v>
      </c>
      <c r="AY130" s="166">
        <v>0</v>
      </c>
      <c r="AZ130" s="166">
        <v>0</v>
      </c>
      <c r="BA130" s="166">
        <v>0</v>
      </c>
      <c r="BB130" s="166">
        <v>0</v>
      </c>
      <c r="BC130" s="165">
        <v>0</v>
      </c>
      <c r="BD130" s="164">
        <v>0</v>
      </c>
      <c r="BE130" s="164">
        <v>0</v>
      </c>
      <c r="BF130" s="164">
        <v>0</v>
      </c>
      <c r="BG130" s="164">
        <v>0</v>
      </c>
      <c r="BH130" s="164">
        <v>0</v>
      </c>
      <c r="BI130" s="164">
        <v>0</v>
      </c>
      <c r="BJ130" s="166">
        <v>0</v>
      </c>
      <c r="BK130" s="166">
        <v>0</v>
      </c>
      <c r="BL130" s="166">
        <v>0</v>
      </c>
      <c r="BM130" s="166">
        <v>0</v>
      </c>
      <c r="BN130" s="166">
        <v>0</v>
      </c>
      <c r="BO130" s="166">
        <v>0</v>
      </c>
      <c r="BP130" s="165">
        <v>0</v>
      </c>
      <c r="BQ130" s="164">
        <v>0</v>
      </c>
      <c r="BR130" s="164">
        <v>0</v>
      </c>
      <c r="BS130" s="164">
        <v>0</v>
      </c>
      <c r="BT130" s="164">
        <v>0</v>
      </c>
      <c r="BU130" s="164">
        <v>0</v>
      </c>
      <c r="BV130" s="164">
        <v>0</v>
      </c>
      <c r="BW130" s="166">
        <v>0</v>
      </c>
      <c r="BX130" s="166">
        <v>0</v>
      </c>
      <c r="BY130" s="166">
        <v>0</v>
      </c>
      <c r="BZ130" s="166">
        <v>0</v>
      </c>
      <c r="CA130" s="166">
        <v>0</v>
      </c>
      <c r="CB130" s="166">
        <v>0</v>
      </c>
      <c r="CC130" s="163">
        <v>1</v>
      </c>
      <c r="CD130" s="167"/>
      <c r="CE130" s="164"/>
      <c r="CF130" s="164"/>
      <c r="CG130" s="164"/>
      <c r="CH130" s="164"/>
      <c r="CI130" s="164"/>
      <c r="CJ130" s="164"/>
      <c r="CK130" s="166"/>
      <c r="CL130" s="166"/>
      <c r="CM130" s="166"/>
      <c r="CN130" s="166"/>
      <c r="CO130" s="166"/>
      <c r="CP130" s="166"/>
      <c r="CQ130" s="167">
        <v>0</v>
      </c>
      <c r="CR130" s="164"/>
      <c r="CS130" s="164"/>
      <c r="CT130" s="164"/>
      <c r="CU130" s="164"/>
      <c r="CV130" s="164"/>
      <c r="CW130" s="164"/>
      <c r="CX130" s="166">
        <v>0</v>
      </c>
      <c r="CY130" s="166">
        <v>0</v>
      </c>
      <c r="CZ130" s="166">
        <v>0</v>
      </c>
      <c r="DA130" s="166">
        <v>0</v>
      </c>
      <c r="DB130" s="166">
        <v>0</v>
      </c>
      <c r="DC130" s="166">
        <v>0</v>
      </c>
      <c r="DE130" s="168">
        <v>0</v>
      </c>
      <c r="DG130" s="172">
        <v>0</v>
      </c>
      <c r="DI130" s="205">
        <f t="shared" si="12"/>
        <v>0</v>
      </c>
      <c r="DJ130" s="204"/>
      <c r="DK130" s="205">
        <f t="shared" si="13"/>
        <v>0</v>
      </c>
      <c r="DL130" s="205">
        <f t="shared" si="8"/>
        <v>0</v>
      </c>
      <c r="DM130" s="205">
        <f t="shared" si="9"/>
        <v>0</v>
      </c>
      <c r="DN130" s="205">
        <f t="shared" si="10"/>
        <v>0</v>
      </c>
      <c r="DO130" s="205">
        <f t="shared" si="11"/>
        <v>0</v>
      </c>
    </row>
    <row r="131" spans="2:119" hidden="1">
      <c r="B131" s="103" t="s">
        <v>297</v>
      </c>
      <c r="C131" s="162">
        <v>0</v>
      </c>
      <c r="D131" s="162">
        <v>0</v>
      </c>
      <c r="E131" s="162">
        <v>0</v>
      </c>
      <c r="F131" s="163">
        <v>8.1999999999999993</v>
      </c>
      <c r="G131" s="164">
        <v>0</v>
      </c>
      <c r="H131" s="164">
        <v>0</v>
      </c>
      <c r="I131" s="164">
        <v>0</v>
      </c>
      <c r="J131" s="164">
        <v>0</v>
      </c>
      <c r="K131" s="164">
        <v>0</v>
      </c>
      <c r="L131" s="164">
        <v>0</v>
      </c>
      <c r="M131" s="164">
        <v>0</v>
      </c>
      <c r="N131" s="164">
        <v>0</v>
      </c>
      <c r="O131" s="164">
        <v>0</v>
      </c>
      <c r="P131" s="164">
        <v>0</v>
      </c>
      <c r="Q131" s="104">
        <v>0</v>
      </c>
      <c r="R131" s="164">
        <v>0</v>
      </c>
      <c r="S131" s="164">
        <v>0</v>
      </c>
      <c r="T131" s="164">
        <v>0</v>
      </c>
      <c r="U131" s="164">
        <v>0</v>
      </c>
      <c r="V131" s="164">
        <v>0</v>
      </c>
      <c r="W131" s="104">
        <v>0</v>
      </c>
      <c r="X131" s="104">
        <v>0</v>
      </c>
      <c r="Y131" s="164">
        <v>0</v>
      </c>
      <c r="Z131" s="164">
        <v>0</v>
      </c>
      <c r="AA131" s="164">
        <v>0</v>
      </c>
      <c r="AB131" s="164">
        <v>0</v>
      </c>
      <c r="AC131" s="164">
        <v>0</v>
      </c>
      <c r="AD131" s="164">
        <v>0</v>
      </c>
      <c r="AE131" s="164">
        <v>0</v>
      </c>
      <c r="AF131" s="164">
        <v>0</v>
      </c>
      <c r="AG131" s="164">
        <v>0</v>
      </c>
      <c r="AH131" s="164">
        <v>0</v>
      </c>
      <c r="AI131" s="164">
        <v>0</v>
      </c>
      <c r="AJ131" s="164">
        <v>0</v>
      </c>
      <c r="AK131" s="164">
        <v>0</v>
      </c>
      <c r="AL131" s="164">
        <v>0</v>
      </c>
      <c r="AM131" s="164">
        <v>0</v>
      </c>
      <c r="AN131" s="164">
        <v>0</v>
      </c>
      <c r="AP131" s="165">
        <v>0</v>
      </c>
      <c r="AQ131" s="164">
        <v>0</v>
      </c>
      <c r="AR131" s="164">
        <v>0</v>
      </c>
      <c r="AS131" s="164">
        <v>0</v>
      </c>
      <c r="AT131" s="164">
        <v>0</v>
      </c>
      <c r="AU131" s="164">
        <v>0</v>
      </c>
      <c r="AV131" s="164">
        <v>0</v>
      </c>
      <c r="AW131" s="166">
        <v>0</v>
      </c>
      <c r="AX131" s="166">
        <v>0</v>
      </c>
      <c r="AY131" s="166">
        <v>0</v>
      </c>
      <c r="AZ131" s="166">
        <v>0</v>
      </c>
      <c r="BA131" s="166">
        <v>0</v>
      </c>
      <c r="BB131" s="166">
        <v>0</v>
      </c>
      <c r="BC131" s="165">
        <v>0</v>
      </c>
      <c r="BD131" s="164">
        <v>0</v>
      </c>
      <c r="BE131" s="164">
        <v>0</v>
      </c>
      <c r="BF131" s="164">
        <v>0</v>
      </c>
      <c r="BG131" s="164">
        <v>0</v>
      </c>
      <c r="BH131" s="164">
        <v>0</v>
      </c>
      <c r="BI131" s="164">
        <v>0</v>
      </c>
      <c r="BJ131" s="166">
        <v>0</v>
      </c>
      <c r="BK131" s="166">
        <v>0</v>
      </c>
      <c r="BL131" s="166">
        <v>0</v>
      </c>
      <c r="BM131" s="166">
        <v>0</v>
      </c>
      <c r="BN131" s="166">
        <v>0</v>
      </c>
      <c r="BO131" s="166">
        <v>0</v>
      </c>
      <c r="BP131" s="165">
        <v>0</v>
      </c>
      <c r="BQ131" s="164">
        <v>0</v>
      </c>
      <c r="BR131" s="164">
        <v>0</v>
      </c>
      <c r="BS131" s="164">
        <v>0</v>
      </c>
      <c r="BT131" s="164">
        <v>0</v>
      </c>
      <c r="BU131" s="164">
        <v>0</v>
      </c>
      <c r="BV131" s="164">
        <v>0</v>
      </c>
      <c r="BW131" s="166">
        <v>0</v>
      </c>
      <c r="BX131" s="166">
        <v>0</v>
      </c>
      <c r="BY131" s="166">
        <v>0</v>
      </c>
      <c r="BZ131" s="166">
        <v>0</v>
      </c>
      <c r="CA131" s="166">
        <v>0</v>
      </c>
      <c r="CB131" s="166">
        <v>0</v>
      </c>
      <c r="CC131" s="163">
        <v>9.3000000000000007</v>
      </c>
      <c r="CD131" s="167"/>
      <c r="CE131" s="164"/>
      <c r="CF131" s="164"/>
      <c r="CG131" s="164"/>
      <c r="CH131" s="164"/>
      <c r="CI131" s="164"/>
      <c r="CJ131" s="164"/>
      <c r="CK131" s="166"/>
      <c r="CL131" s="166"/>
      <c r="CM131" s="166"/>
      <c r="CN131" s="166"/>
      <c r="CO131" s="166"/>
      <c r="CP131" s="166"/>
      <c r="CQ131" s="167">
        <v>0</v>
      </c>
      <c r="CR131" s="164"/>
      <c r="CS131" s="164"/>
      <c r="CT131" s="164"/>
      <c r="CU131" s="164"/>
      <c r="CV131" s="164"/>
      <c r="CW131" s="164"/>
      <c r="CX131" s="166">
        <v>0</v>
      </c>
      <c r="CY131" s="166">
        <v>0</v>
      </c>
      <c r="CZ131" s="166">
        <v>0</v>
      </c>
      <c r="DA131" s="166">
        <v>0</v>
      </c>
      <c r="DB131" s="166">
        <v>0</v>
      </c>
      <c r="DC131" s="166">
        <v>0</v>
      </c>
      <c r="DE131" s="168">
        <v>0</v>
      </c>
      <c r="DG131" s="172">
        <v>0</v>
      </c>
      <c r="DI131" s="205">
        <f t="shared" si="12"/>
        <v>0</v>
      </c>
      <c r="DJ131" s="204"/>
      <c r="DK131" s="205">
        <f t="shared" si="13"/>
        <v>0</v>
      </c>
      <c r="DL131" s="205">
        <f t="shared" si="8"/>
        <v>0</v>
      </c>
      <c r="DM131" s="205">
        <f t="shared" si="9"/>
        <v>0</v>
      </c>
      <c r="DN131" s="205">
        <f t="shared" si="10"/>
        <v>0</v>
      </c>
      <c r="DO131" s="205">
        <f t="shared" si="11"/>
        <v>0</v>
      </c>
    </row>
    <row r="132" spans="2:119" hidden="1">
      <c r="B132" s="103" t="s">
        <v>298</v>
      </c>
      <c r="C132" s="162">
        <v>0</v>
      </c>
      <c r="D132" s="162">
        <v>0</v>
      </c>
      <c r="E132" s="162">
        <v>0</v>
      </c>
      <c r="F132" s="163">
        <v>8</v>
      </c>
      <c r="G132" s="164">
        <v>0</v>
      </c>
      <c r="H132" s="164">
        <v>0</v>
      </c>
      <c r="I132" s="164">
        <v>0</v>
      </c>
      <c r="J132" s="164">
        <v>0</v>
      </c>
      <c r="K132" s="164">
        <v>0</v>
      </c>
      <c r="L132" s="164">
        <v>0</v>
      </c>
      <c r="M132" s="164">
        <v>0</v>
      </c>
      <c r="N132" s="164">
        <v>0</v>
      </c>
      <c r="O132" s="164">
        <v>0</v>
      </c>
      <c r="P132" s="164">
        <v>0</v>
      </c>
      <c r="Q132" s="104">
        <v>0</v>
      </c>
      <c r="R132" s="164">
        <v>0</v>
      </c>
      <c r="S132" s="164">
        <v>0</v>
      </c>
      <c r="T132" s="164">
        <v>0</v>
      </c>
      <c r="U132" s="164">
        <v>0</v>
      </c>
      <c r="V132" s="164">
        <v>0</v>
      </c>
      <c r="W132" s="104">
        <v>0</v>
      </c>
      <c r="X132" s="104">
        <v>0</v>
      </c>
      <c r="Y132" s="164">
        <v>0</v>
      </c>
      <c r="Z132" s="164">
        <v>0</v>
      </c>
      <c r="AA132" s="164">
        <v>0</v>
      </c>
      <c r="AB132" s="164">
        <v>0</v>
      </c>
      <c r="AC132" s="164">
        <v>0</v>
      </c>
      <c r="AD132" s="164">
        <v>0</v>
      </c>
      <c r="AE132" s="164">
        <v>0</v>
      </c>
      <c r="AF132" s="164">
        <v>0</v>
      </c>
      <c r="AG132" s="164">
        <v>0</v>
      </c>
      <c r="AH132" s="164">
        <v>0</v>
      </c>
      <c r="AI132" s="164">
        <v>0</v>
      </c>
      <c r="AJ132" s="164">
        <v>0</v>
      </c>
      <c r="AK132" s="164">
        <v>0</v>
      </c>
      <c r="AL132" s="164">
        <v>0</v>
      </c>
      <c r="AM132" s="164">
        <v>0</v>
      </c>
      <c r="AN132" s="164">
        <v>0</v>
      </c>
      <c r="AP132" s="165">
        <v>0</v>
      </c>
      <c r="AQ132" s="164">
        <v>0</v>
      </c>
      <c r="AR132" s="164">
        <v>0</v>
      </c>
      <c r="AS132" s="164">
        <v>0</v>
      </c>
      <c r="AT132" s="164">
        <v>0</v>
      </c>
      <c r="AU132" s="164">
        <v>0</v>
      </c>
      <c r="AV132" s="164">
        <v>0</v>
      </c>
      <c r="AW132" s="166">
        <v>0</v>
      </c>
      <c r="AX132" s="166">
        <v>0</v>
      </c>
      <c r="AY132" s="166">
        <v>0</v>
      </c>
      <c r="AZ132" s="166">
        <v>0</v>
      </c>
      <c r="BA132" s="166">
        <v>0</v>
      </c>
      <c r="BB132" s="166">
        <v>0</v>
      </c>
      <c r="BC132" s="165">
        <v>0</v>
      </c>
      <c r="BD132" s="164">
        <v>0</v>
      </c>
      <c r="BE132" s="164">
        <v>0</v>
      </c>
      <c r="BF132" s="164">
        <v>0</v>
      </c>
      <c r="BG132" s="164">
        <v>0</v>
      </c>
      <c r="BH132" s="164">
        <v>0</v>
      </c>
      <c r="BI132" s="164">
        <v>0</v>
      </c>
      <c r="BJ132" s="166">
        <v>0</v>
      </c>
      <c r="BK132" s="166">
        <v>0</v>
      </c>
      <c r="BL132" s="166">
        <v>0</v>
      </c>
      <c r="BM132" s="166">
        <v>0</v>
      </c>
      <c r="BN132" s="166">
        <v>0</v>
      </c>
      <c r="BO132" s="166">
        <v>0</v>
      </c>
      <c r="BP132" s="165">
        <v>0</v>
      </c>
      <c r="BQ132" s="164">
        <v>0</v>
      </c>
      <c r="BR132" s="164">
        <v>0</v>
      </c>
      <c r="BS132" s="164">
        <v>0</v>
      </c>
      <c r="BT132" s="164">
        <v>0</v>
      </c>
      <c r="BU132" s="164">
        <v>0</v>
      </c>
      <c r="BV132" s="164">
        <v>0</v>
      </c>
      <c r="BW132" s="166">
        <v>0</v>
      </c>
      <c r="BX132" s="166">
        <v>0</v>
      </c>
      <c r="BY132" s="166">
        <v>0</v>
      </c>
      <c r="BZ132" s="166">
        <v>0</v>
      </c>
      <c r="CA132" s="166">
        <v>0</v>
      </c>
      <c r="CB132" s="166">
        <v>0</v>
      </c>
      <c r="CC132" s="163">
        <v>8.9</v>
      </c>
      <c r="CD132" s="167"/>
      <c r="CE132" s="164"/>
      <c r="CF132" s="164"/>
      <c r="CG132" s="164"/>
      <c r="CH132" s="164"/>
      <c r="CI132" s="164"/>
      <c r="CJ132" s="164"/>
      <c r="CK132" s="166"/>
      <c r="CL132" s="166"/>
      <c r="CM132" s="166"/>
      <c r="CN132" s="166"/>
      <c r="CO132" s="166"/>
      <c r="CP132" s="166"/>
      <c r="CQ132" s="167">
        <v>0</v>
      </c>
      <c r="CR132" s="164"/>
      <c r="CS132" s="164"/>
      <c r="CT132" s="164"/>
      <c r="CU132" s="164"/>
      <c r="CV132" s="164"/>
      <c r="CW132" s="164"/>
      <c r="CX132" s="166">
        <v>0</v>
      </c>
      <c r="CY132" s="166">
        <v>0</v>
      </c>
      <c r="CZ132" s="166">
        <v>0</v>
      </c>
      <c r="DA132" s="166">
        <v>0</v>
      </c>
      <c r="DB132" s="166">
        <v>0</v>
      </c>
      <c r="DC132" s="166">
        <v>0</v>
      </c>
      <c r="DE132" s="168">
        <v>0</v>
      </c>
      <c r="DG132" s="172">
        <v>0</v>
      </c>
      <c r="DI132" s="205">
        <f t="shared" si="12"/>
        <v>0</v>
      </c>
      <c r="DJ132" s="204"/>
      <c r="DK132" s="205">
        <f t="shared" si="13"/>
        <v>0</v>
      </c>
      <c r="DL132" s="205">
        <f t="shared" si="8"/>
        <v>0</v>
      </c>
      <c r="DM132" s="205">
        <f t="shared" si="9"/>
        <v>0</v>
      </c>
      <c r="DN132" s="205">
        <f t="shared" si="10"/>
        <v>0</v>
      </c>
      <c r="DO132" s="205">
        <f t="shared" si="11"/>
        <v>0</v>
      </c>
    </row>
    <row r="133" spans="2:119" hidden="1">
      <c r="B133" s="103" t="s">
        <v>299</v>
      </c>
      <c r="C133" s="162">
        <v>0</v>
      </c>
      <c r="D133" s="162">
        <v>0</v>
      </c>
      <c r="E133" s="162">
        <v>0</v>
      </c>
      <c r="F133" s="163">
        <v>7.6</v>
      </c>
      <c r="G133" s="164">
        <v>0</v>
      </c>
      <c r="H133" s="164">
        <v>0</v>
      </c>
      <c r="I133" s="164">
        <v>0</v>
      </c>
      <c r="J133" s="164">
        <v>0</v>
      </c>
      <c r="K133" s="164">
        <v>0</v>
      </c>
      <c r="L133" s="164">
        <v>0</v>
      </c>
      <c r="M133" s="164">
        <v>0</v>
      </c>
      <c r="N133" s="164">
        <v>0</v>
      </c>
      <c r="O133" s="164">
        <v>0</v>
      </c>
      <c r="P133" s="164">
        <v>0</v>
      </c>
      <c r="Q133" s="104">
        <v>0</v>
      </c>
      <c r="R133" s="164">
        <v>0</v>
      </c>
      <c r="S133" s="164">
        <v>0</v>
      </c>
      <c r="T133" s="164">
        <v>0</v>
      </c>
      <c r="U133" s="164">
        <v>0</v>
      </c>
      <c r="V133" s="164">
        <v>0</v>
      </c>
      <c r="W133" s="104">
        <v>0</v>
      </c>
      <c r="X133" s="104">
        <v>0</v>
      </c>
      <c r="Y133" s="164">
        <v>0</v>
      </c>
      <c r="Z133" s="164">
        <v>0</v>
      </c>
      <c r="AA133" s="164">
        <v>0</v>
      </c>
      <c r="AB133" s="164">
        <v>0</v>
      </c>
      <c r="AC133" s="164">
        <v>0</v>
      </c>
      <c r="AD133" s="164">
        <v>0</v>
      </c>
      <c r="AE133" s="164">
        <v>0</v>
      </c>
      <c r="AF133" s="164">
        <v>0</v>
      </c>
      <c r="AG133" s="164">
        <v>0</v>
      </c>
      <c r="AH133" s="164">
        <v>0</v>
      </c>
      <c r="AI133" s="164">
        <v>0</v>
      </c>
      <c r="AJ133" s="164">
        <v>0</v>
      </c>
      <c r="AK133" s="164">
        <v>0</v>
      </c>
      <c r="AL133" s="164">
        <v>0</v>
      </c>
      <c r="AM133" s="164">
        <v>0</v>
      </c>
      <c r="AN133" s="164">
        <v>0</v>
      </c>
      <c r="AP133" s="165">
        <v>0</v>
      </c>
      <c r="AQ133" s="164">
        <v>0</v>
      </c>
      <c r="AR133" s="164">
        <v>0</v>
      </c>
      <c r="AS133" s="164">
        <v>0</v>
      </c>
      <c r="AT133" s="164">
        <v>0</v>
      </c>
      <c r="AU133" s="164">
        <v>0</v>
      </c>
      <c r="AV133" s="164">
        <v>0</v>
      </c>
      <c r="AW133" s="166">
        <v>0</v>
      </c>
      <c r="AX133" s="166">
        <v>0</v>
      </c>
      <c r="AY133" s="166">
        <v>0</v>
      </c>
      <c r="AZ133" s="166">
        <v>0</v>
      </c>
      <c r="BA133" s="166">
        <v>0</v>
      </c>
      <c r="BB133" s="166">
        <v>0</v>
      </c>
      <c r="BC133" s="165">
        <v>0</v>
      </c>
      <c r="BD133" s="164">
        <v>0</v>
      </c>
      <c r="BE133" s="164">
        <v>0</v>
      </c>
      <c r="BF133" s="164">
        <v>0</v>
      </c>
      <c r="BG133" s="164">
        <v>0</v>
      </c>
      <c r="BH133" s="164">
        <v>0</v>
      </c>
      <c r="BI133" s="164">
        <v>0</v>
      </c>
      <c r="BJ133" s="166">
        <v>0</v>
      </c>
      <c r="BK133" s="166">
        <v>0</v>
      </c>
      <c r="BL133" s="166">
        <v>0</v>
      </c>
      <c r="BM133" s="166">
        <v>0</v>
      </c>
      <c r="BN133" s="166">
        <v>0</v>
      </c>
      <c r="BO133" s="166">
        <v>0</v>
      </c>
      <c r="BP133" s="165">
        <v>0</v>
      </c>
      <c r="BQ133" s="164">
        <v>0</v>
      </c>
      <c r="BR133" s="164">
        <v>0</v>
      </c>
      <c r="BS133" s="164">
        <v>0</v>
      </c>
      <c r="BT133" s="164">
        <v>0</v>
      </c>
      <c r="BU133" s="164">
        <v>0</v>
      </c>
      <c r="BV133" s="164">
        <v>0</v>
      </c>
      <c r="BW133" s="166">
        <v>0</v>
      </c>
      <c r="BX133" s="166">
        <v>0</v>
      </c>
      <c r="BY133" s="166">
        <v>0</v>
      </c>
      <c r="BZ133" s="166">
        <v>0</v>
      </c>
      <c r="CA133" s="166">
        <v>0</v>
      </c>
      <c r="CB133" s="166">
        <v>0</v>
      </c>
      <c r="CC133" s="163">
        <v>8.6999999999999993</v>
      </c>
      <c r="CD133" s="167"/>
      <c r="CE133" s="164"/>
      <c r="CF133" s="164"/>
      <c r="CG133" s="164"/>
      <c r="CH133" s="164"/>
      <c r="CI133" s="164"/>
      <c r="CJ133" s="164"/>
      <c r="CK133" s="166"/>
      <c r="CL133" s="166"/>
      <c r="CM133" s="166"/>
      <c r="CN133" s="166"/>
      <c r="CO133" s="166"/>
      <c r="CP133" s="166"/>
      <c r="CQ133" s="167">
        <v>0</v>
      </c>
      <c r="CR133" s="164"/>
      <c r="CS133" s="164"/>
      <c r="CT133" s="164"/>
      <c r="CU133" s="164"/>
      <c r="CV133" s="164"/>
      <c r="CW133" s="164"/>
      <c r="CX133" s="166">
        <v>0</v>
      </c>
      <c r="CY133" s="166">
        <v>0</v>
      </c>
      <c r="CZ133" s="166">
        <v>0</v>
      </c>
      <c r="DA133" s="166">
        <v>0</v>
      </c>
      <c r="DB133" s="166">
        <v>0</v>
      </c>
      <c r="DC133" s="166">
        <v>0</v>
      </c>
      <c r="DE133" s="168">
        <v>0</v>
      </c>
      <c r="DG133" s="172">
        <v>0</v>
      </c>
      <c r="DI133" s="205">
        <f t="shared" si="12"/>
        <v>0</v>
      </c>
      <c r="DJ133" s="204"/>
      <c r="DK133" s="205">
        <f t="shared" si="13"/>
        <v>0</v>
      </c>
      <c r="DL133" s="205">
        <f t="shared" si="8"/>
        <v>0</v>
      </c>
      <c r="DM133" s="205">
        <f t="shared" si="9"/>
        <v>0</v>
      </c>
      <c r="DN133" s="205">
        <f t="shared" si="10"/>
        <v>0</v>
      </c>
      <c r="DO133" s="205">
        <f t="shared" si="11"/>
        <v>0</v>
      </c>
    </row>
    <row r="134" spans="2:119" hidden="1">
      <c r="B134" s="103" t="s">
        <v>300</v>
      </c>
      <c r="C134" s="162">
        <v>0</v>
      </c>
      <c r="D134" s="162">
        <v>0</v>
      </c>
      <c r="E134" s="162">
        <v>0</v>
      </c>
      <c r="F134" s="163">
        <v>12.7</v>
      </c>
      <c r="G134" s="164">
        <v>0</v>
      </c>
      <c r="H134" s="164">
        <v>0</v>
      </c>
      <c r="I134" s="164">
        <v>0</v>
      </c>
      <c r="J134" s="164">
        <v>0</v>
      </c>
      <c r="K134" s="164">
        <v>0</v>
      </c>
      <c r="L134" s="164">
        <v>0</v>
      </c>
      <c r="M134" s="164">
        <v>0</v>
      </c>
      <c r="N134" s="164">
        <v>0</v>
      </c>
      <c r="O134" s="164">
        <v>0</v>
      </c>
      <c r="P134" s="164">
        <v>0</v>
      </c>
      <c r="Q134" s="104">
        <v>0</v>
      </c>
      <c r="R134" s="164">
        <v>0</v>
      </c>
      <c r="S134" s="164">
        <v>0</v>
      </c>
      <c r="T134" s="164">
        <v>0</v>
      </c>
      <c r="U134" s="164">
        <v>0</v>
      </c>
      <c r="V134" s="164">
        <v>0</v>
      </c>
      <c r="W134" s="104">
        <v>0</v>
      </c>
      <c r="X134" s="104">
        <v>0</v>
      </c>
      <c r="Y134" s="164">
        <v>0</v>
      </c>
      <c r="Z134" s="164">
        <v>0</v>
      </c>
      <c r="AA134" s="164">
        <v>0</v>
      </c>
      <c r="AB134" s="164">
        <v>0</v>
      </c>
      <c r="AC134" s="164">
        <v>0</v>
      </c>
      <c r="AD134" s="164">
        <v>0</v>
      </c>
      <c r="AE134" s="164">
        <v>0</v>
      </c>
      <c r="AF134" s="164">
        <v>0</v>
      </c>
      <c r="AG134" s="164">
        <v>0</v>
      </c>
      <c r="AH134" s="164">
        <v>0</v>
      </c>
      <c r="AI134" s="164">
        <v>0</v>
      </c>
      <c r="AJ134" s="164">
        <v>0</v>
      </c>
      <c r="AK134" s="164">
        <v>0</v>
      </c>
      <c r="AL134" s="164">
        <v>0</v>
      </c>
      <c r="AM134" s="164">
        <v>0</v>
      </c>
      <c r="AN134" s="164">
        <v>0</v>
      </c>
      <c r="AP134" s="165">
        <v>0</v>
      </c>
      <c r="AQ134" s="164">
        <v>0</v>
      </c>
      <c r="AR134" s="164">
        <v>0</v>
      </c>
      <c r="AS134" s="164">
        <v>0</v>
      </c>
      <c r="AT134" s="164">
        <v>0</v>
      </c>
      <c r="AU134" s="164">
        <v>0</v>
      </c>
      <c r="AV134" s="164">
        <v>0</v>
      </c>
      <c r="AW134" s="166">
        <v>0</v>
      </c>
      <c r="AX134" s="166">
        <v>0</v>
      </c>
      <c r="AY134" s="166">
        <v>0</v>
      </c>
      <c r="AZ134" s="166">
        <v>0</v>
      </c>
      <c r="BA134" s="166">
        <v>0</v>
      </c>
      <c r="BB134" s="166">
        <v>0</v>
      </c>
      <c r="BC134" s="165">
        <v>0</v>
      </c>
      <c r="BD134" s="164">
        <v>0</v>
      </c>
      <c r="BE134" s="164">
        <v>0</v>
      </c>
      <c r="BF134" s="164">
        <v>0</v>
      </c>
      <c r="BG134" s="164">
        <v>0</v>
      </c>
      <c r="BH134" s="164">
        <v>0</v>
      </c>
      <c r="BI134" s="164">
        <v>0</v>
      </c>
      <c r="BJ134" s="166">
        <v>0</v>
      </c>
      <c r="BK134" s="166">
        <v>0</v>
      </c>
      <c r="BL134" s="166">
        <v>0</v>
      </c>
      <c r="BM134" s="166">
        <v>0</v>
      </c>
      <c r="BN134" s="166">
        <v>0</v>
      </c>
      <c r="BO134" s="166">
        <v>0</v>
      </c>
      <c r="BP134" s="165">
        <v>0</v>
      </c>
      <c r="BQ134" s="164">
        <v>0</v>
      </c>
      <c r="BR134" s="164">
        <v>0</v>
      </c>
      <c r="BS134" s="164">
        <v>0</v>
      </c>
      <c r="BT134" s="164">
        <v>0</v>
      </c>
      <c r="BU134" s="164">
        <v>0</v>
      </c>
      <c r="BV134" s="164">
        <v>0</v>
      </c>
      <c r="BW134" s="166">
        <v>0</v>
      </c>
      <c r="BX134" s="166">
        <v>0</v>
      </c>
      <c r="BY134" s="166">
        <v>0</v>
      </c>
      <c r="BZ134" s="166">
        <v>0</v>
      </c>
      <c r="CA134" s="166">
        <v>0</v>
      </c>
      <c r="CB134" s="166">
        <v>0</v>
      </c>
      <c r="CC134" s="163">
        <v>3.1</v>
      </c>
      <c r="CD134" s="167"/>
      <c r="CE134" s="164"/>
      <c r="CF134" s="164"/>
      <c r="CG134" s="164"/>
      <c r="CH134" s="164"/>
      <c r="CI134" s="164"/>
      <c r="CJ134" s="164"/>
      <c r="CK134" s="166"/>
      <c r="CL134" s="166"/>
      <c r="CM134" s="166"/>
      <c r="CN134" s="166"/>
      <c r="CO134" s="166"/>
      <c r="CP134" s="166"/>
      <c r="CQ134" s="167">
        <v>0</v>
      </c>
      <c r="CR134" s="164"/>
      <c r="CS134" s="164"/>
      <c r="CT134" s="164"/>
      <c r="CU134" s="164"/>
      <c r="CV134" s="164"/>
      <c r="CW134" s="164"/>
      <c r="CX134" s="166">
        <v>0</v>
      </c>
      <c r="CY134" s="166">
        <v>0</v>
      </c>
      <c r="CZ134" s="166">
        <v>0</v>
      </c>
      <c r="DA134" s="166">
        <v>0</v>
      </c>
      <c r="DB134" s="166">
        <v>0</v>
      </c>
      <c r="DC134" s="166">
        <v>0</v>
      </c>
      <c r="DE134" s="168">
        <v>0</v>
      </c>
      <c r="DG134" s="172">
        <v>0</v>
      </c>
      <c r="DI134" s="205">
        <f t="shared" si="12"/>
        <v>0</v>
      </c>
      <c r="DJ134" s="204"/>
      <c r="DK134" s="205">
        <f t="shared" si="13"/>
        <v>0</v>
      </c>
      <c r="DL134" s="205">
        <f t="shared" ref="DL134:DL197" si="14">SUM(CR134:CW134)-SUM(CX134:DC134)</f>
        <v>0</v>
      </c>
      <c r="DM134" s="205">
        <f t="shared" ref="DM134:DM197" si="15">SUM(BD134:BI134)-SUM(BJ134:BO134)</f>
        <v>0</v>
      </c>
      <c r="DN134" s="205">
        <f t="shared" ref="DN134:DN197" si="16">SUM(AQ134:AV134)-SUM(AW134:BB134)</f>
        <v>0</v>
      </c>
      <c r="DO134" s="205">
        <f t="shared" ref="DO134:DO197" si="17">SUM(BQ134:BV134)-SUM(BW134:CB134)</f>
        <v>0</v>
      </c>
    </row>
    <row r="135" spans="2:119" hidden="1">
      <c r="B135" s="103" t="s">
        <v>502</v>
      </c>
      <c r="C135" s="162">
        <v>0</v>
      </c>
      <c r="D135" s="162">
        <v>1</v>
      </c>
      <c r="E135" s="162">
        <v>-1</v>
      </c>
      <c r="F135" s="163">
        <v>15.9</v>
      </c>
      <c r="G135" s="164">
        <v>0</v>
      </c>
      <c r="H135" s="164">
        <v>0</v>
      </c>
      <c r="I135" s="164">
        <v>0</v>
      </c>
      <c r="J135" s="164">
        <v>0</v>
      </c>
      <c r="K135" s="164">
        <v>0</v>
      </c>
      <c r="L135" s="164">
        <v>0</v>
      </c>
      <c r="M135" s="164">
        <v>0</v>
      </c>
      <c r="N135" s="164">
        <v>0</v>
      </c>
      <c r="O135" s="164">
        <v>0</v>
      </c>
      <c r="P135" s="164">
        <v>0</v>
      </c>
      <c r="Q135" s="104">
        <v>0</v>
      </c>
      <c r="R135" s="164">
        <v>0</v>
      </c>
      <c r="S135" s="164">
        <v>0</v>
      </c>
      <c r="T135" s="164">
        <v>0</v>
      </c>
      <c r="U135" s="164">
        <v>0</v>
      </c>
      <c r="V135" s="164">
        <v>0</v>
      </c>
      <c r="W135" s="104">
        <v>0</v>
      </c>
      <c r="X135" s="104">
        <v>0</v>
      </c>
      <c r="Y135" s="164">
        <v>0</v>
      </c>
      <c r="Z135" s="164">
        <v>0</v>
      </c>
      <c r="AA135" s="164">
        <v>0</v>
      </c>
      <c r="AB135" s="164">
        <v>0</v>
      </c>
      <c r="AC135" s="164">
        <v>0</v>
      </c>
      <c r="AD135" s="164">
        <v>0</v>
      </c>
      <c r="AE135" s="164">
        <v>0</v>
      </c>
      <c r="AF135" s="164">
        <v>0</v>
      </c>
      <c r="AG135" s="164">
        <v>0</v>
      </c>
      <c r="AH135" s="164">
        <v>0</v>
      </c>
      <c r="AI135" s="164">
        <v>0</v>
      </c>
      <c r="AJ135" s="164">
        <v>0</v>
      </c>
      <c r="AK135" s="164">
        <v>0</v>
      </c>
      <c r="AL135" s="164">
        <v>0</v>
      </c>
      <c r="AM135" s="164">
        <v>0</v>
      </c>
      <c r="AN135" s="164">
        <v>0</v>
      </c>
      <c r="AP135" s="165">
        <v>0</v>
      </c>
      <c r="AQ135" s="164">
        <v>0</v>
      </c>
      <c r="AR135" s="164">
        <v>0</v>
      </c>
      <c r="AS135" s="164">
        <v>0</v>
      </c>
      <c r="AT135" s="164">
        <v>0</v>
      </c>
      <c r="AU135" s="164">
        <v>0</v>
      </c>
      <c r="AV135" s="164">
        <v>0</v>
      </c>
      <c r="AW135" s="166">
        <v>0</v>
      </c>
      <c r="AX135" s="166">
        <v>0</v>
      </c>
      <c r="AY135" s="166">
        <v>0</v>
      </c>
      <c r="AZ135" s="166">
        <v>0</v>
      </c>
      <c r="BA135" s="166">
        <v>0</v>
      </c>
      <c r="BB135" s="166">
        <v>0</v>
      </c>
      <c r="BC135" s="165">
        <v>0</v>
      </c>
      <c r="BD135" s="164">
        <v>0</v>
      </c>
      <c r="BE135" s="164">
        <v>0</v>
      </c>
      <c r="BF135" s="164">
        <v>0</v>
      </c>
      <c r="BG135" s="164">
        <v>0</v>
      </c>
      <c r="BH135" s="164">
        <v>0</v>
      </c>
      <c r="BI135" s="164">
        <v>0</v>
      </c>
      <c r="BJ135" s="166">
        <v>0</v>
      </c>
      <c r="BK135" s="166">
        <v>0</v>
      </c>
      <c r="BL135" s="166">
        <v>0</v>
      </c>
      <c r="BM135" s="166">
        <v>0</v>
      </c>
      <c r="BN135" s="166">
        <v>0</v>
      </c>
      <c r="BO135" s="166">
        <v>0</v>
      </c>
      <c r="BP135" s="165">
        <v>0</v>
      </c>
      <c r="BQ135" s="164">
        <v>0</v>
      </c>
      <c r="BR135" s="164">
        <v>0</v>
      </c>
      <c r="BS135" s="164">
        <v>0</v>
      </c>
      <c r="BT135" s="164">
        <v>0</v>
      </c>
      <c r="BU135" s="164">
        <v>0</v>
      </c>
      <c r="BV135" s="164">
        <v>0</v>
      </c>
      <c r="BW135" s="166">
        <v>0</v>
      </c>
      <c r="BX135" s="166">
        <v>0</v>
      </c>
      <c r="BY135" s="166">
        <v>0</v>
      </c>
      <c r="BZ135" s="166">
        <v>0</v>
      </c>
      <c r="CA135" s="166">
        <v>0</v>
      </c>
      <c r="CB135" s="166">
        <v>0</v>
      </c>
      <c r="CC135" s="163">
        <v>1</v>
      </c>
      <c r="CD135" s="167"/>
      <c r="CE135" s="164"/>
      <c r="CF135" s="164"/>
      <c r="CG135" s="164"/>
      <c r="CH135" s="164"/>
      <c r="CI135" s="164"/>
      <c r="CJ135" s="164"/>
      <c r="CK135" s="166"/>
      <c r="CL135" s="166"/>
      <c r="CM135" s="166"/>
      <c r="CN135" s="166"/>
      <c r="CO135" s="166"/>
      <c r="CP135" s="166"/>
      <c r="CQ135" s="167">
        <v>0</v>
      </c>
      <c r="CR135" s="164"/>
      <c r="CS135" s="164"/>
      <c r="CT135" s="164"/>
      <c r="CU135" s="164"/>
      <c r="CV135" s="164"/>
      <c r="CW135" s="164"/>
      <c r="CX135" s="166">
        <v>0</v>
      </c>
      <c r="CY135" s="166">
        <v>0</v>
      </c>
      <c r="CZ135" s="166">
        <v>0</v>
      </c>
      <c r="DA135" s="166">
        <v>0</v>
      </c>
      <c r="DB135" s="166">
        <v>0</v>
      </c>
      <c r="DC135" s="166">
        <v>0</v>
      </c>
      <c r="DE135" s="168">
        <v>0</v>
      </c>
      <c r="DG135" s="172">
        <v>0</v>
      </c>
      <c r="DI135" s="205">
        <f t="shared" si="12"/>
        <v>0</v>
      </c>
      <c r="DJ135" s="204"/>
      <c r="DK135" s="205">
        <f t="shared" si="13"/>
        <v>0</v>
      </c>
      <c r="DL135" s="205">
        <f t="shared" si="14"/>
        <v>0</v>
      </c>
      <c r="DM135" s="205">
        <f t="shared" si="15"/>
        <v>0</v>
      </c>
      <c r="DN135" s="205">
        <f t="shared" si="16"/>
        <v>0</v>
      </c>
      <c r="DO135" s="205">
        <f t="shared" si="17"/>
        <v>0</v>
      </c>
    </row>
    <row r="136" spans="2:119" hidden="1">
      <c r="B136" s="103" t="s">
        <v>301</v>
      </c>
      <c r="C136" s="162">
        <v>0</v>
      </c>
      <c r="D136" s="162">
        <v>0</v>
      </c>
      <c r="E136" s="162">
        <v>0</v>
      </c>
      <c r="F136" s="163">
        <v>8.3000000000000007</v>
      </c>
      <c r="G136" s="164">
        <v>0</v>
      </c>
      <c r="H136" s="164">
        <v>0</v>
      </c>
      <c r="I136" s="164">
        <v>0</v>
      </c>
      <c r="J136" s="164">
        <v>0</v>
      </c>
      <c r="K136" s="164">
        <v>0</v>
      </c>
      <c r="L136" s="164">
        <v>0</v>
      </c>
      <c r="M136" s="164">
        <v>0</v>
      </c>
      <c r="N136" s="164">
        <v>0</v>
      </c>
      <c r="O136" s="164">
        <v>0</v>
      </c>
      <c r="P136" s="164">
        <v>0</v>
      </c>
      <c r="Q136" s="104">
        <v>0</v>
      </c>
      <c r="R136" s="164">
        <v>0</v>
      </c>
      <c r="S136" s="164">
        <v>0</v>
      </c>
      <c r="T136" s="164">
        <v>0</v>
      </c>
      <c r="U136" s="164">
        <v>0</v>
      </c>
      <c r="V136" s="164">
        <v>0</v>
      </c>
      <c r="W136" s="104">
        <v>0</v>
      </c>
      <c r="X136" s="104">
        <v>0</v>
      </c>
      <c r="Y136" s="164">
        <v>0</v>
      </c>
      <c r="Z136" s="164">
        <v>0</v>
      </c>
      <c r="AA136" s="164">
        <v>0</v>
      </c>
      <c r="AB136" s="164">
        <v>0</v>
      </c>
      <c r="AC136" s="164">
        <v>0</v>
      </c>
      <c r="AD136" s="164">
        <v>0</v>
      </c>
      <c r="AE136" s="164">
        <v>0</v>
      </c>
      <c r="AF136" s="164">
        <v>0</v>
      </c>
      <c r="AG136" s="164">
        <v>0</v>
      </c>
      <c r="AH136" s="164">
        <v>0</v>
      </c>
      <c r="AI136" s="164">
        <v>0</v>
      </c>
      <c r="AJ136" s="164">
        <v>0</v>
      </c>
      <c r="AK136" s="164">
        <v>0</v>
      </c>
      <c r="AL136" s="164">
        <v>0</v>
      </c>
      <c r="AM136" s="164">
        <v>0</v>
      </c>
      <c r="AN136" s="164">
        <v>0</v>
      </c>
      <c r="AP136" s="165">
        <v>0</v>
      </c>
      <c r="AQ136" s="164">
        <v>0</v>
      </c>
      <c r="AR136" s="164">
        <v>0</v>
      </c>
      <c r="AS136" s="164">
        <v>0</v>
      </c>
      <c r="AT136" s="164">
        <v>0</v>
      </c>
      <c r="AU136" s="164">
        <v>0</v>
      </c>
      <c r="AV136" s="164">
        <v>0</v>
      </c>
      <c r="AW136" s="166">
        <v>0</v>
      </c>
      <c r="AX136" s="166">
        <v>0</v>
      </c>
      <c r="AY136" s="166">
        <v>0</v>
      </c>
      <c r="AZ136" s="166">
        <v>0</v>
      </c>
      <c r="BA136" s="166">
        <v>0</v>
      </c>
      <c r="BB136" s="166">
        <v>0</v>
      </c>
      <c r="BC136" s="165">
        <v>0</v>
      </c>
      <c r="BD136" s="164">
        <v>0</v>
      </c>
      <c r="BE136" s="164">
        <v>0</v>
      </c>
      <c r="BF136" s="164">
        <v>0</v>
      </c>
      <c r="BG136" s="164">
        <v>0</v>
      </c>
      <c r="BH136" s="164">
        <v>0</v>
      </c>
      <c r="BI136" s="164">
        <v>0</v>
      </c>
      <c r="BJ136" s="166">
        <v>0</v>
      </c>
      <c r="BK136" s="166">
        <v>0</v>
      </c>
      <c r="BL136" s="166">
        <v>0</v>
      </c>
      <c r="BM136" s="166">
        <v>0</v>
      </c>
      <c r="BN136" s="166">
        <v>0</v>
      </c>
      <c r="BO136" s="166">
        <v>0</v>
      </c>
      <c r="BP136" s="165">
        <v>0</v>
      </c>
      <c r="BQ136" s="164">
        <v>0</v>
      </c>
      <c r="BR136" s="164">
        <v>0</v>
      </c>
      <c r="BS136" s="164">
        <v>0</v>
      </c>
      <c r="BT136" s="164">
        <v>0</v>
      </c>
      <c r="BU136" s="164">
        <v>0</v>
      </c>
      <c r="BV136" s="164">
        <v>0</v>
      </c>
      <c r="BW136" s="166">
        <v>0</v>
      </c>
      <c r="BX136" s="166">
        <v>0</v>
      </c>
      <c r="BY136" s="166">
        <v>0</v>
      </c>
      <c r="BZ136" s="166">
        <v>0</v>
      </c>
      <c r="CA136" s="166">
        <v>0</v>
      </c>
      <c r="CB136" s="166">
        <v>0</v>
      </c>
      <c r="CC136" s="163">
        <v>9.1999999999999993</v>
      </c>
      <c r="CD136" s="167"/>
      <c r="CE136" s="164"/>
      <c r="CF136" s="164"/>
      <c r="CG136" s="164"/>
      <c r="CH136" s="164"/>
      <c r="CI136" s="164"/>
      <c r="CJ136" s="164"/>
      <c r="CK136" s="166"/>
      <c r="CL136" s="166"/>
      <c r="CM136" s="166"/>
      <c r="CN136" s="166"/>
      <c r="CO136" s="166"/>
      <c r="CP136" s="166"/>
      <c r="CQ136" s="167">
        <v>0</v>
      </c>
      <c r="CR136" s="164"/>
      <c r="CS136" s="164"/>
      <c r="CT136" s="164"/>
      <c r="CU136" s="164"/>
      <c r="CV136" s="164"/>
      <c r="CW136" s="164"/>
      <c r="CX136" s="166">
        <v>0</v>
      </c>
      <c r="CY136" s="166">
        <v>0</v>
      </c>
      <c r="CZ136" s="166">
        <v>0</v>
      </c>
      <c r="DA136" s="166">
        <v>0</v>
      </c>
      <c r="DB136" s="166">
        <v>0</v>
      </c>
      <c r="DC136" s="166">
        <v>0</v>
      </c>
      <c r="DE136" s="168">
        <v>0</v>
      </c>
      <c r="DG136" s="172">
        <v>0</v>
      </c>
      <c r="DI136" s="205">
        <f t="shared" si="12"/>
        <v>0</v>
      </c>
      <c r="DJ136" s="204"/>
      <c r="DK136" s="205">
        <f t="shared" si="13"/>
        <v>0</v>
      </c>
      <c r="DL136" s="205">
        <f t="shared" si="14"/>
        <v>0</v>
      </c>
      <c r="DM136" s="205">
        <f t="shared" si="15"/>
        <v>0</v>
      </c>
      <c r="DN136" s="205">
        <f t="shared" si="16"/>
        <v>0</v>
      </c>
      <c r="DO136" s="205">
        <f t="shared" si="17"/>
        <v>0</v>
      </c>
    </row>
    <row r="137" spans="2:119" hidden="1">
      <c r="B137" s="103" t="s">
        <v>302</v>
      </c>
      <c r="C137" s="162">
        <v>0</v>
      </c>
      <c r="D137" s="162">
        <v>0</v>
      </c>
      <c r="E137" s="162">
        <v>0</v>
      </c>
      <c r="F137" s="163">
        <v>1</v>
      </c>
      <c r="G137" s="164">
        <v>0</v>
      </c>
      <c r="H137" s="164">
        <v>0</v>
      </c>
      <c r="I137" s="164">
        <v>0</v>
      </c>
      <c r="J137" s="164">
        <v>0</v>
      </c>
      <c r="K137" s="164">
        <v>0</v>
      </c>
      <c r="L137" s="164">
        <v>0</v>
      </c>
      <c r="M137" s="164">
        <v>0</v>
      </c>
      <c r="N137" s="164">
        <v>0</v>
      </c>
      <c r="O137" s="164">
        <v>0</v>
      </c>
      <c r="P137" s="164">
        <v>0</v>
      </c>
      <c r="Q137" s="104">
        <v>0</v>
      </c>
      <c r="R137" s="164">
        <v>0</v>
      </c>
      <c r="S137" s="164">
        <v>0</v>
      </c>
      <c r="T137" s="164">
        <v>0</v>
      </c>
      <c r="U137" s="164">
        <v>0</v>
      </c>
      <c r="V137" s="164">
        <v>0</v>
      </c>
      <c r="W137" s="104">
        <v>0</v>
      </c>
      <c r="X137" s="104">
        <v>0</v>
      </c>
      <c r="Y137" s="164">
        <v>0</v>
      </c>
      <c r="Z137" s="164">
        <v>0</v>
      </c>
      <c r="AA137" s="164">
        <v>0</v>
      </c>
      <c r="AB137" s="164">
        <v>0</v>
      </c>
      <c r="AC137" s="164">
        <v>0</v>
      </c>
      <c r="AD137" s="164">
        <v>0</v>
      </c>
      <c r="AE137" s="164">
        <v>0</v>
      </c>
      <c r="AF137" s="164">
        <v>0</v>
      </c>
      <c r="AG137" s="164">
        <v>0</v>
      </c>
      <c r="AH137" s="164">
        <v>0</v>
      </c>
      <c r="AI137" s="164">
        <v>0</v>
      </c>
      <c r="AJ137" s="164">
        <v>0</v>
      </c>
      <c r="AK137" s="164">
        <v>0</v>
      </c>
      <c r="AL137" s="164">
        <v>0</v>
      </c>
      <c r="AM137" s="164">
        <v>0</v>
      </c>
      <c r="AN137" s="164">
        <v>0</v>
      </c>
      <c r="AP137" s="165">
        <v>0</v>
      </c>
      <c r="AQ137" s="164">
        <v>0</v>
      </c>
      <c r="AR137" s="164">
        <v>0</v>
      </c>
      <c r="AS137" s="164">
        <v>0</v>
      </c>
      <c r="AT137" s="164">
        <v>0</v>
      </c>
      <c r="AU137" s="164">
        <v>0</v>
      </c>
      <c r="AV137" s="164">
        <v>0</v>
      </c>
      <c r="AW137" s="166">
        <v>0</v>
      </c>
      <c r="AX137" s="166">
        <v>0</v>
      </c>
      <c r="AY137" s="166">
        <v>0</v>
      </c>
      <c r="AZ137" s="166">
        <v>0</v>
      </c>
      <c r="BA137" s="166">
        <v>0</v>
      </c>
      <c r="BB137" s="166">
        <v>0</v>
      </c>
      <c r="BC137" s="165">
        <v>0</v>
      </c>
      <c r="BD137" s="164">
        <v>0</v>
      </c>
      <c r="BE137" s="164">
        <v>0</v>
      </c>
      <c r="BF137" s="164">
        <v>0</v>
      </c>
      <c r="BG137" s="164">
        <v>0</v>
      </c>
      <c r="BH137" s="164">
        <v>0</v>
      </c>
      <c r="BI137" s="164">
        <v>0</v>
      </c>
      <c r="BJ137" s="166">
        <v>0</v>
      </c>
      <c r="BK137" s="166">
        <v>0</v>
      </c>
      <c r="BL137" s="166">
        <v>0</v>
      </c>
      <c r="BM137" s="166">
        <v>0</v>
      </c>
      <c r="BN137" s="166">
        <v>0</v>
      </c>
      <c r="BO137" s="166">
        <v>0</v>
      </c>
      <c r="BP137" s="165">
        <v>0</v>
      </c>
      <c r="BQ137" s="164">
        <v>0</v>
      </c>
      <c r="BR137" s="164">
        <v>0</v>
      </c>
      <c r="BS137" s="164">
        <v>0</v>
      </c>
      <c r="BT137" s="164">
        <v>0</v>
      </c>
      <c r="BU137" s="164">
        <v>0</v>
      </c>
      <c r="BV137" s="164">
        <v>0</v>
      </c>
      <c r="BW137" s="166">
        <v>0</v>
      </c>
      <c r="BX137" s="166">
        <v>0</v>
      </c>
      <c r="BY137" s="166">
        <v>0</v>
      </c>
      <c r="BZ137" s="166">
        <v>0</v>
      </c>
      <c r="CA137" s="166">
        <v>0</v>
      </c>
      <c r="CB137" s="166">
        <v>0</v>
      </c>
      <c r="CC137" s="163">
        <v>1</v>
      </c>
      <c r="CD137" s="167"/>
      <c r="CE137" s="164"/>
      <c r="CF137" s="164"/>
      <c r="CG137" s="164"/>
      <c r="CH137" s="164"/>
      <c r="CI137" s="164"/>
      <c r="CJ137" s="164"/>
      <c r="CK137" s="166"/>
      <c r="CL137" s="166"/>
      <c r="CM137" s="166"/>
      <c r="CN137" s="166"/>
      <c r="CO137" s="166"/>
      <c r="CP137" s="166"/>
      <c r="CQ137" s="167">
        <v>0</v>
      </c>
      <c r="CR137" s="164"/>
      <c r="CS137" s="164"/>
      <c r="CT137" s="164"/>
      <c r="CU137" s="164"/>
      <c r="CV137" s="164"/>
      <c r="CW137" s="164"/>
      <c r="CX137" s="166">
        <v>0</v>
      </c>
      <c r="CY137" s="166">
        <v>0</v>
      </c>
      <c r="CZ137" s="166">
        <v>0</v>
      </c>
      <c r="DA137" s="166">
        <v>0</v>
      </c>
      <c r="DB137" s="166">
        <v>0</v>
      </c>
      <c r="DC137" s="166">
        <v>0</v>
      </c>
      <c r="DE137" s="168">
        <v>0</v>
      </c>
      <c r="DG137" s="172">
        <v>0</v>
      </c>
      <c r="DI137" s="205">
        <f t="shared" si="12"/>
        <v>0</v>
      </c>
      <c r="DJ137" s="204"/>
      <c r="DK137" s="205">
        <f t="shared" si="13"/>
        <v>0</v>
      </c>
      <c r="DL137" s="205">
        <f t="shared" si="14"/>
        <v>0</v>
      </c>
      <c r="DM137" s="205">
        <f t="shared" si="15"/>
        <v>0</v>
      </c>
      <c r="DN137" s="205">
        <f t="shared" si="16"/>
        <v>0</v>
      </c>
      <c r="DO137" s="205">
        <f t="shared" si="17"/>
        <v>0</v>
      </c>
    </row>
    <row r="138" spans="2:119" hidden="1">
      <c r="B138" s="103" t="s">
        <v>303</v>
      </c>
      <c r="C138" s="162">
        <v>0</v>
      </c>
      <c r="D138" s="162">
        <v>0</v>
      </c>
      <c r="E138" s="162">
        <v>0</v>
      </c>
      <c r="F138" s="163">
        <v>8.6999999999999993</v>
      </c>
      <c r="G138" s="164">
        <v>0</v>
      </c>
      <c r="H138" s="164">
        <v>0</v>
      </c>
      <c r="I138" s="164">
        <v>0</v>
      </c>
      <c r="J138" s="164">
        <v>0</v>
      </c>
      <c r="K138" s="164">
        <v>0</v>
      </c>
      <c r="L138" s="164">
        <v>0</v>
      </c>
      <c r="M138" s="164">
        <v>0</v>
      </c>
      <c r="N138" s="164">
        <v>0</v>
      </c>
      <c r="O138" s="164">
        <v>0</v>
      </c>
      <c r="P138" s="164">
        <v>0</v>
      </c>
      <c r="Q138" s="104">
        <v>0</v>
      </c>
      <c r="R138" s="164">
        <v>0</v>
      </c>
      <c r="S138" s="164">
        <v>0</v>
      </c>
      <c r="T138" s="164">
        <v>0</v>
      </c>
      <c r="U138" s="164">
        <v>0</v>
      </c>
      <c r="V138" s="164">
        <v>0</v>
      </c>
      <c r="W138" s="104">
        <v>0</v>
      </c>
      <c r="X138" s="104">
        <v>0</v>
      </c>
      <c r="Y138" s="164">
        <v>0</v>
      </c>
      <c r="Z138" s="164">
        <v>0</v>
      </c>
      <c r="AA138" s="164">
        <v>0</v>
      </c>
      <c r="AB138" s="164">
        <v>0</v>
      </c>
      <c r="AC138" s="164">
        <v>0</v>
      </c>
      <c r="AD138" s="164">
        <v>0</v>
      </c>
      <c r="AE138" s="164">
        <v>0</v>
      </c>
      <c r="AF138" s="164">
        <v>0</v>
      </c>
      <c r="AG138" s="164">
        <v>0</v>
      </c>
      <c r="AH138" s="164">
        <v>0</v>
      </c>
      <c r="AI138" s="164">
        <v>0</v>
      </c>
      <c r="AJ138" s="164">
        <v>0</v>
      </c>
      <c r="AK138" s="164">
        <v>0</v>
      </c>
      <c r="AL138" s="164">
        <v>0</v>
      </c>
      <c r="AM138" s="164">
        <v>0</v>
      </c>
      <c r="AN138" s="164">
        <v>0</v>
      </c>
      <c r="AP138" s="165">
        <v>0</v>
      </c>
      <c r="AQ138" s="164">
        <v>0</v>
      </c>
      <c r="AR138" s="164">
        <v>0</v>
      </c>
      <c r="AS138" s="164">
        <v>0</v>
      </c>
      <c r="AT138" s="164">
        <v>0</v>
      </c>
      <c r="AU138" s="164">
        <v>0</v>
      </c>
      <c r="AV138" s="164">
        <v>0</v>
      </c>
      <c r="AW138" s="166">
        <v>0</v>
      </c>
      <c r="AX138" s="166">
        <v>0</v>
      </c>
      <c r="AY138" s="166">
        <v>0</v>
      </c>
      <c r="AZ138" s="166">
        <v>0</v>
      </c>
      <c r="BA138" s="166">
        <v>0</v>
      </c>
      <c r="BB138" s="166">
        <v>0</v>
      </c>
      <c r="BC138" s="165">
        <v>0</v>
      </c>
      <c r="BD138" s="164">
        <v>0</v>
      </c>
      <c r="BE138" s="164">
        <v>0</v>
      </c>
      <c r="BF138" s="164">
        <v>0</v>
      </c>
      <c r="BG138" s="164">
        <v>0</v>
      </c>
      <c r="BH138" s="164">
        <v>0</v>
      </c>
      <c r="BI138" s="164">
        <v>0</v>
      </c>
      <c r="BJ138" s="166">
        <v>0</v>
      </c>
      <c r="BK138" s="166">
        <v>0</v>
      </c>
      <c r="BL138" s="166">
        <v>0</v>
      </c>
      <c r="BM138" s="166">
        <v>0</v>
      </c>
      <c r="BN138" s="166">
        <v>0</v>
      </c>
      <c r="BO138" s="166">
        <v>0</v>
      </c>
      <c r="BP138" s="165">
        <v>0</v>
      </c>
      <c r="BQ138" s="164">
        <v>0</v>
      </c>
      <c r="BR138" s="164">
        <v>0</v>
      </c>
      <c r="BS138" s="164">
        <v>0</v>
      </c>
      <c r="BT138" s="164">
        <v>0</v>
      </c>
      <c r="BU138" s="164">
        <v>0</v>
      </c>
      <c r="BV138" s="164">
        <v>0</v>
      </c>
      <c r="BW138" s="166">
        <v>0</v>
      </c>
      <c r="BX138" s="166">
        <v>0</v>
      </c>
      <c r="BY138" s="166">
        <v>0</v>
      </c>
      <c r="BZ138" s="166">
        <v>0</v>
      </c>
      <c r="CA138" s="166">
        <v>0</v>
      </c>
      <c r="CB138" s="166">
        <v>0</v>
      </c>
      <c r="CC138" s="163">
        <v>9.8000000000000007</v>
      </c>
      <c r="CD138" s="167"/>
      <c r="CE138" s="164"/>
      <c r="CF138" s="164"/>
      <c r="CG138" s="164"/>
      <c r="CH138" s="164"/>
      <c r="CI138" s="164"/>
      <c r="CJ138" s="164"/>
      <c r="CK138" s="166"/>
      <c r="CL138" s="166"/>
      <c r="CM138" s="166"/>
      <c r="CN138" s="166"/>
      <c r="CO138" s="166"/>
      <c r="CP138" s="166"/>
      <c r="CQ138" s="167">
        <v>0</v>
      </c>
      <c r="CR138" s="164"/>
      <c r="CS138" s="164"/>
      <c r="CT138" s="164"/>
      <c r="CU138" s="164"/>
      <c r="CV138" s="164"/>
      <c r="CW138" s="164"/>
      <c r="CX138" s="166">
        <v>0</v>
      </c>
      <c r="CY138" s="166">
        <v>0</v>
      </c>
      <c r="CZ138" s="166">
        <v>0</v>
      </c>
      <c r="DA138" s="166">
        <v>0</v>
      </c>
      <c r="DB138" s="166">
        <v>0</v>
      </c>
      <c r="DC138" s="166">
        <v>0</v>
      </c>
      <c r="DE138" s="168">
        <v>0</v>
      </c>
      <c r="DG138" s="172">
        <v>0</v>
      </c>
      <c r="DI138" s="205">
        <f t="shared" si="12"/>
        <v>0</v>
      </c>
      <c r="DJ138" s="204"/>
      <c r="DK138" s="205">
        <f t="shared" si="13"/>
        <v>0</v>
      </c>
      <c r="DL138" s="205">
        <f t="shared" si="14"/>
        <v>0</v>
      </c>
      <c r="DM138" s="205">
        <f t="shared" si="15"/>
        <v>0</v>
      </c>
      <c r="DN138" s="205">
        <f t="shared" si="16"/>
        <v>0</v>
      </c>
      <c r="DO138" s="205">
        <f t="shared" si="17"/>
        <v>0</v>
      </c>
    </row>
    <row r="139" spans="2:119" hidden="1">
      <c r="B139" s="103" t="s">
        <v>304</v>
      </c>
      <c r="C139" s="162">
        <v>0</v>
      </c>
      <c r="D139" s="162">
        <v>0</v>
      </c>
      <c r="E139" s="162">
        <v>0</v>
      </c>
      <c r="F139" s="163">
        <v>8.8000000000000007</v>
      </c>
      <c r="G139" s="164">
        <v>0</v>
      </c>
      <c r="H139" s="164">
        <v>0</v>
      </c>
      <c r="I139" s="164">
        <v>0</v>
      </c>
      <c r="J139" s="164">
        <v>0</v>
      </c>
      <c r="K139" s="164">
        <v>0</v>
      </c>
      <c r="L139" s="164">
        <v>0</v>
      </c>
      <c r="M139" s="164">
        <v>0</v>
      </c>
      <c r="N139" s="164">
        <v>0</v>
      </c>
      <c r="O139" s="164">
        <v>0</v>
      </c>
      <c r="P139" s="164">
        <v>0</v>
      </c>
      <c r="Q139" s="104">
        <v>0</v>
      </c>
      <c r="R139" s="164">
        <v>0</v>
      </c>
      <c r="S139" s="164">
        <v>0</v>
      </c>
      <c r="T139" s="164">
        <v>0</v>
      </c>
      <c r="U139" s="164">
        <v>0</v>
      </c>
      <c r="V139" s="164">
        <v>0</v>
      </c>
      <c r="W139" s="104">
        <v>0</v>
      </c>
      <c r="X139" s="104">
        <v>0</v>
      </c>
      <c r="Y139" s="164">
        <v>0</v>
      </c>
      <c r="Z139" s="164">
        <v>0</v>
      </c>
      <c r="AA139" s="164">
        <v>0</v>
      </c>
      <c r="AB139" s="164">
        <v>0</v>
      </c>
      <c r="AC139" s="164">
        <v>0</v>
      </c>
      <c r="AD139" s="164">
        <v>0</v>
      </c>
      <c r="AE139" s="164">
        <v>0</v>
      </c>
      <c r="AF139" s="164">
        <v>0</v>
      </c>
      <c r="AG139" s="164">
        <v>0</v>
      </c>
      <c r="AH139" s="164">
        <v>0</v>
      </c>
      <c r="AI139" s="164">
        <v>0</v>
      </c>
      <c r="AJ139" s="164">
        <v>0</v>
      </c>
      <c r="AK139" s="164">
        <v>0</v>
      </c>
      <c r="AL139" s="164">
        <v>0</v>
      </c>
      <c r="AM139" s="164">
        <v>0</v>
      </c>
      <c r="AN139" s="164">
        <v>0</v>
      </c>
      <c r="AP139" s="165">
        <v>0</v>
      </c>
      <c r="AQ139" s="164">
        <v>0</v>
      </c>
      <c r="AR139" s="164">
        <v>0</v>
      </c>
      <c r="AS139" s="164">
        <v>0</v>
      </c>
      <c r="AT139" s="164">
        <v>0</v>
      </c>
      <c r="AU139" s="164">
        <v>0</v>
      </c>
      <c r="AV139" s="164">
        <v>0</v>
      </c>
      <c r="AW139" s="166">
        <v>0</v>
      </c>
      <c r="AX139" s="166">
        <v>0</v>
      </c>
      <c r="AY139" s="166">
        <v>0</v>
      </c>
      <c r="AZ139" s="166">
        <v>0</v>
      </c>
      <c r="BA139" s="166">
        <v>0</v>
      </c>
      <c r="BB139" s="166">
        <v>0</v>
      </c>
      <c r="BC139" s="165">
        <v>0</v>
      </c>
      <c r="BD139" s="164">
        <v>0</v>
      </c>
      <c r="BE139" s="164">
        <v>0</v>
      </c>
      <c r="BF139" s="164">
        <v>0</v>
      </c>
      <c r="BG139" s="164">
        <v>0</v>
      </c>
      <c r="BH139" s="164">
        <v>0</v>
      </c>
      <c r="BI139" s="164">
        <v>0</v>
      </c>
      <c r="BJ139" s="166">
        <v>0</v>
      </c>
      <c r="BK139" s="166">
        <v>0</v>
      </c>
      <c r="BL139" s="166">
        <v>0</v>
      </c>
      <c r="BM139" s="166">
        <v>0</v>
      </c>
      <c r="BN139" s="166">
        <v>0</v>
      </c>
      <c r="BO139" s="166">
        <v>0</v>
      </c>
      <c r="BP139" s="165">
        <v>0</v>
      </c>
      <c r="BQ139" s="164">
        <v>0</v>
      </c>
      <c r="BR139" s="164">
        <v>0</v>
      </c>
      <c r="BS139" s="164">
        <v>0</v>
      </c>
      <c r="BT139" s="164">
        <v>0</v>
      </c>
      <c r="BU139" s="164">
        <v>0</v>
      </c>
      <c r="BV139" s="164">
        <v>0</v>
      </c>
      <c r="BW139" s="166">
        <v>0</v>
      </c>
      <c r="BX139" s="166">
        <v>0</v>
      </c>
      <c r="BY139" s="166">
        <v>0</v>
      </c>
      <c r="BZ139" s="166">
        <v>0</v>
      </c>
      <c r="CA139" s="166">
        <v>0</v>
      </c>
      <c r="CB139" s="166">
        <v>0</v>
      </c>
      <c r="CC139" s="163">
        <v>9.9</v>
      </c>
      <c r="CD139" s="167"/>
      <c r="CE139" s="164"/>
      <c r="CF139" s="164"/>
      <c r="CG139" s="164"/>
      <c r="CH139" s="164"/>
      <c r="CI139" s="164"/>
      <c r="CJ139" s="164"/>
      <c r="CK139" s="166"/>
      <c r="CL139" s="166"/>
      <c r="CM139" s="166"/>
      <c r="CN139" s="166"/>
      <c r="CO139" s="166"/>
      <c r="CP139" s="166"/>
      <c r="CQ139" s="167">
        <v>0</v>
      </c>
      <c r="CR139" s="164"/>
      <c r="CS139" s="164"/>
      <c r="CT139" s="164"/>
      <c r="CU139" s="164"/>
      <c r="CV139" s="164"/>
      <c r="CW139" s="164"/>
      <c r="CX139" s="166">
        <v>0</v>
      </c>
      <c r="CY139" s="166">
        <v>0</v>
      </c>
      <c r="CZ139" s="166">
        <v>0</v>
      </c>
      <c r="DA139" s="166">
        <v>0</v>
      </c>
      <c r="DB139" s="166">
        <v>0</v>
      </c>
      <c r="DC139" s="166">
        <v>0</v>
      </c>
      <c r="DE139" s="168">
        <v>0</v>
      </c>
      <c r="DG139" s="172">
        <v>0</v>
      </c>
      <c r="DI139" s="205">
        <f t="shared" si="12"/>
        <v>0</v>
      </c>
      <c r="DJ139" s="204"/>
      <c r="DK139" s="205">
        <f t="shared" si="13"/>
        <v>0</v>
      </c>
      <c r="DL139" s="205">
        <f t="shared" si="14"/>
        <v>0</v>
      </c>
      <c r="DM139" s="205">
        <f t="shared" si="15"/>
        <v>0</v>
      </c>
      <c r="DN139" s="205">
        <f t="shared" si="16"/>
        <v>0</v>
      </c>
      <c r="DO139" s="205">
        <f t="shared" si="17"/>
        <v>0</v>
      </c>
    </row>
    <row r="140" spans="2:119" hidden="1">
      <c r="B140" s="103" t="s">
        <v>305</v>
      </c>
      <c r="C140" s="162">
        <v>0</v>
      </c>
      <c r="D140" s="162">
        <v>0</v>
      </c>
      <c r="E140" s="162">
        <v>0</v>
      </c>
      <c r="F140" s="163">
        <v>8.1</v>
      </c>
      <c r="G140" s="164">
        <v>0</v>
      </c>
      <c r="H140" s="164">
        <v>0</v>
      </c>
      <c r="I140" s="164">
        <v>0</v>
      </c>
      <c r="J140" s="164">
        <v>0</v>
      </c>
      <c r="K140" s="164">
        <v>0</v>
      </c>
      <c r="L140" s="164">
        <v>0</v>
      </c>
      <c r="M140" s="164">
        <v>0</v>
      </c>
      <c r="N140" s="164">
        <v>0</v>
      </c>
      <c r="O140" s="164">
        <v>0</v>
      </c>
      <c r="P140" s="164">
        <v>0</v>
      </c>
      <c r="Q140" s="104">
        <v>0</v>
      </c>
      <c r="R140" s="164">
        <v>0</v>
      </c>
      <c r="S140" s="164">
        <v>0</v>
      </c>
      <c r="T140" s="164">
        <v>0</v>
      </c>
      <c r="U140" s="164">
        <v>0</v>
      </c>
      <c r="V140" s="164">
        <v>0</v>
      </c>
      <c r="W140" s="104">
        <v>0</v>
      </c>
      <c r="X140" s="104">
        <v>0</v>
      </c>
      <c r="Y140" s="164">
        <v>0</v>
      </c>
      <c r="Z140" s="164">
        <v>0</v>
      </c>
      <c r="AA140" s="164">
        <v>0</v>
      </c>
      <c r="AB140" s="164">
        <v>0</v>
      </c>
      <c r="AC140" s="164">
        <v>0</v>
      </c>
      <c r="AD140" s="164">
        <v>0</v>
      </c>
      <c r="AE140" s="164">
        <v>0</v>
      </c>
      <c r="AF140" s="164">
        <v>0</v>
      </c>
      <c r="AG140" s="164">
        <v>0</v>
      </c>
      <c r="AH140" s="164">
        <v>0</v>
      </c>
      <c r="AI140" s="164">
        <v>0</v>
      </c>
      <c r="AJ140" s="164">
        <v>0</v>
      </c>
      <c r="AK140" s="164">
        <v>0</v>
      </c>
      <c r="AL140" s="164">
        <v>0</v>
      </c>
      <c r="AM140" s="164">
        <v>0</v>
      </c>
      <c r="AN140" s="164">
        <v>0</v>
      </c>
      <c r="AP140" s="165">
        <v>0</v>
      </c>
      <c r="AQ140" s="164">
        <v>0</v>
      </c>
      <c r="AR140" s="164">
        <v>0</v>
      </c>
      <c r="AS140" s="164">
        <v>0</v>
      </c>
      <c r="AT140" s="164">
        <v>0</v>
      </c>
      <c r="AU140" s="164">
        <v>0</v>
      </c>
      <c r="AV140" s="164">
        <v>0</v>
      </c>
      <c r="AW140" s="166">
        <v>0</v>
      </c>
      <c r="AX140" s="166">
        <v>0</v>
      </c>
      <c r="AY140" s="166">
        <v>0</v>
      </c>
      <c r="AZ140" s="166">
        <v>0</v>
      </c>
      <c r="BA140" s="166">
        <v>0</v>
      </c>
      <c r="BB140" s="166">
        <v>0</v>
      </c>
      <c r="BC140" s="165">
        <v>0</v>
      </c>
      <c r="BD140" s="164">
        <v>0</v>
      </c>
      <c r="BE140" s="164">
        <v>0</v>
      </c>
      <c r="BF140" s="164">
        <v>0</v>
      </c>
      <c r="BG140" s="164">
        <v>0</v>
      </c>
      <c r="BH140" s="164">
        <v>0</v>
      </c>
      <c r="BI140" s="164">
        <v>0</v>
      </c>
      <c r="BJ140" s="166">
        <v>0</v>
      </c>
      <c r="BK140" s="166">
        <v>0</v>
      </c>
      <c r="BL140" s="166">
        <v>0</v>
      </c>
      <c r="BM140" s="166">
        <v>0</v>
      </c>
      <c r="BN140" s="166">
        <v>0</v>
      </c>
      <c r="BO140" s="166">
        <v>0</v>
      </c>
      <c r="BP140" s="165">
        <v>0</v>
      </c>
      <c r="BQ140" s="164">
        <v>0</v>
      </c>
      <c r="BR140" s="164">
        <v>0</v>
      </c>
      <c r="BS140" s="164">
        <v>0</v>
      </c>
      <c r="BT140" s="164">
        <v>0</v>
      </c>
      <c r="BU140" s="164">
        <v>0</v>
      </c>
      <c r="BV140" s="164">
        <v>0</v>
      </c>
      <c r="BW140" s="166">
        <v>0</v>
      </c>
      <c r="BX140" s="166">
        <v>0</v>
      </c>
      <c r="BY140" s="166">
        <v>0</v>
      </c>
      <c r="BZ140" s="166">
        <v>0</v>
      </c>
      <c r="CA140" s="166">
        <v>0</v>
      </c>
      <c r="CB140" s="166">
        <v>0</v>
      </c>
      <c r="CC140" s="163">
        <v>8.6999999999999993</v>
      </c>
      <c r="CD140" s="167"/>
      <c r="CE140" s="164"/>
      <c r="CF140" s="164"/>
      <c r="CG140" s="164"/>
      <c r="CH140" s="164"/>
      <c r="CI140" s="164"/>
      <c r="CJ140" s="164"/>
      <c r="CK140" s="166"/>
      <c r="CL140" s="166"/>
      <c r="CM140" s="166"/>
      <c r="CN140" s="166"/>
      <c r="CO140" s="166"/>
      <c r="CP140" s="166"/>
      <c r="CQ140" s="167">
        <v>0</v>
      </c>
      <c r="CR140" s="164"/>
      <c r="CS140" s="164"/>
      <c r="CT140" s="164"/>
      <c r="CU140" s="164"/>
      <c r="CV140" s="164"/>
      <c r="CW140" s="164"/>
      <c r="CX140" s="166">
        <v>0</v>
      </c>
      <c r="CY140" s="166">
        <v>0</v>
      </c>
      <c r="CZ140" s="166">
        <v>0</v>
      </c>
      <c r="DA140" s="166">
        <v>0</v>
      </c>
      <c r="DB140" s="166">
        <v>0</v>
      </c>
      <c r="DC140" s="166">
        <v>0</v>
      </c>
      <c r="DE140" s="168">
        <v>0</v>
      </c>
      <c r="DG140" s="172">
        <v>0</v>
      </c>
      <c r="DI140" s="205">
        <f t="shared" si="12"/>
        <v>0</v>
      </c>
      <c r="DJ140" s="204"/>
      <c r="DK140" s="205">
        <f t="shared" si="13"/>
        <v>0</v>
      </c>
      <c r="DL140" s="205">
        <f t="shared" si="14"/>
        <v>0</v>
      </c>
      <c r="DM140" s="205">
        <f t="shared" si="15"/>
        <v>0</v>
      </c>
      <c r="DN140" s="205">
        <f t="shared" si="16"/>
        <v>0</v>
      </c>
      <c r="DO140" s="205">
        <f t="shared" si="17"/>
        <v>0</v>
      </c>
    </row>
    <row r="141" spans="2:119" hidden="1">
      <c r="B141" s="103" t="s">
        <v>306</v>
      </c>
      <c r="C141" s="162">
        <v>0</v>
      </c>
      <c r="D141" s="162">
        <v>0</v>
      </c>
      <c r="E141" s="162">
        <v>0</v>
      </c>
      <c r="F141" s="163">
        <v>7.5</v>
      </c>
      <c r="G141" s="164">
        <v>0</v>
      </c>
      <c r="H141" s="164">
        <v>0</v>
      </c>
      <c r="I141" s="164">
        <v>0</v>
      </c>
      <c r="J141" s="164">
        <v>0</v>
      </c>
      <c r="K141" s="164">
        <v>0</v>
      </c>
      <c r="L141" s="164">
        <v>0</v>
      </c>
      <c r="M141" s="164">
        <v>0</v>
      </c>
      <c r="N141" s="164">
        <v>0</v>
      </c>
      <c r="O141" s="164">
        <v>0</v>
      </c>
      <c r="P141" s="164">
        <v>0</v>
      </c>
      <c r="Q141" s="104">
        <v>0</v>
      </c>
      <c r="R141" s="164">
        <v>0</v>
      </c>
      <c r="S141" s="164">
        <v>0</v>
      </c>
      <c r="T141" s="164">
        <v>0</v>
      </c>
      <c r="U141" s="164">
        <v>0</v>
      </c>
      <c r="V141" s="164">
        <v>0</v>
      </c>
      <c r="W141" s="104">
        <v>0</v>
      </c>
      <c r="X141" s="104">
        <v>0</v>
      </c>
      <c r="Y141" s="164">
        <v>0</v>
      </c>
      <c r="Z141" s="164">
        <v>0</v>
      </c>
      <c r="AA141" s="164">
        <v>0</v>
      </c>
      <c r="AB141" s="164">
        <v>0</v>
      </c>
      <c r="AC141" s="164">
        <v>0</v>
      </c>
      <c r="AD141" s="164">
        <v>0</v>
      </c>
      <c r="AE141" s="164">
        <v>0</v>
      </c>
      <c r="AF141" s="164">
        <v>0</v>
      </c>
      <c r="AG141" s="164">
        <v>0</v>
      </c>
      <c r="AH141" s="164">
        <v>0</v>
      </c>
      <c r="AI141" s="164">
        <v>0</v>
      </c>
      <c r="AJ141" s="164">
        <v>0</v>
      </c>
      <c r="AK141" s="164">
        <v>0</v>
      </c>
      <c r="AL141" s="164">
        <v>0</v>
      </c>
      <c r="AM141" s="164">
        <v>0</v>
      </c>
      <c r="AN141" s="164">
        <v>0</v>
      </c>
      <c r="AP141" s="165">
        <v>0</v>
      </c>
      <c r="AQ141" s="164">
        <v>0</v>
      </c>
      <c r="AR141" s="164">
        <v>0</v>
      </c>
      <c r="AS141" s="164">
        <v>0</v>
      </c>
      <c r="AT141" s="164">
        <v>0</v>
      </c>
      <c r="AU141" s="164">
        <v>0</v>
      </c>
      <c r="AV141" s="164">
        <v>0</v>
      </c>
      <c r="AW141" s="166">
        <v>0</v>
      </c>
      <c r="AX141" s="166">
        <v>0</v>
      </c>
      <c r="AY141" s="166">
        <v>0</v>
      </c>
      <c r="AZ141" s="166">
        <v>0</v>
      </c>
      <c r="BA141" s="166">
        <v>0</v>
      </c>
      <c r="BB141" s="166">
        <v>0</v>
      </c>
      <c r="BC141" s="165">
        <v>0</v>
      </c>
      <c r="BD141" s="164">
        <v>0</v>
      </c>
      <c r="BE141" s="164">
        <v>0</v>
      </c>
      <c r="BF141" s="164">
        <v>0</v>
      </c>
      <c r="BG141" s="164">
        <v>0</v>
      </c>
      <c r="BH141" s="164">
        <v>0</v>
      </c>
      <c r="BI141" s="164">
        <v>0</v>
      </c>
      <c r="BJ141" s="166">
        <v>0</v>
      </c>
      <c r="BK141" s="166">
        <v>0</v>
      </c>
      <c r="BL141" s="166">
        <v>0</v>
      </c>
      <c r="BM141" s="166">
        <v>0</v>
      </c>
      <c r="BN141" s="166">
        <v>0</v>
      </c>
      <c r="BO141" s="166">
        <v>0</v>
      </c>
      <c r="BP141" s="165">
        <v>0</v>
      </c>
      <c r="BQ141" s="164">
        <v>0</v>
      </c>
      <c r="BR141" s="164">
        <v>0</v>
      </c>
      <c r="BS141" s="164">
        <v>0</v>
      </c>
      <c r="BT141" s="164">
        <v>0</v>
      </c>
      <c r="BU141" s="164">
        <v>0</v>
      </c>
      <c r="BV141" s="164">
        <v>0</v>
      </c>
      <c r="BW141" s="166">
        <v>0</v>
      </c>
      <c r="BX141" s="166">
        <v>0</v>
      </c>
      <c r="BY141" s="166">
        <v>0</v>
      </c>
      <c r="BZ141" s="166">
        <v>0</v>
      </c>
      <c r="CA141" s="166">
        <v>0</v>
      </c>
      <c r="CB141" s="166">
        <v>0</v>
      </c>
      <c r="CC141" s="163">
        <v>8.5</v>
      </c>
      <c r="CD141" s="167"/>
      <c r="CE141" s="164"/>
      <c r="CF141" s="164"/>
      <c r="CG141" s="164"/>
      <c r="CH141" s="164"/>
      <c r="CI141" s="164"/>
      <c r="CJ141" s="164"/>
      <c r="CK141" s="166"/>
      <c r="CL141" s="166"/>
      <c r="CM141" s="166"/>
      <c r="CN141" s="166"/>
      <c r="CO141" s="166"/>
      <c r="CP141" s="166"/>
      <c r="CQ141" s="167">
        <v>0</v>
      </c>
      <c r="CR141" s="164"/>
      <c r="CS141" s="164"/>
      <c r="CT141" s="164"/>
      <c r="CU141" s="164"/>
      <c r="CV141" s="164"/>
      <c r="CW141" s="164"/>
      <c r="CX141" s="166">
        <v>0</v>
      </c>
      <c r="CY141" s="166">
        <v>0</v>
      </c>
      <c r="CZ141" s="166">
        <v>0</v>
      </c>
      <c r="DA141" s="166">
        <v>0</v>
      </c>
      <c r="DB141" s="166">
        <v>0</v>
      </c>
      <c r="DC141" s="166">
        <v>0</v>
      </c>
      <c r="DE141" s="168">
        <v>0</v>
      </c>
      <c r="DG141" s="172">
        <v>0</v>
      </c>
      <c r="DI141" s="205">
        <f t="shared" si="12"/>
        <v>0</v>
      </c>
      <c r="DJ141" s="204"/>
      <c r="DK141" s="205">
        <f t="shared" si="13"/>
        <v>0</v>
      </c>
      <c r="DL141" s="205">
        <f t="shared" si="14"/>
        <v>0</v>
      </c>
      <c r="DM141" s="205">
        <f t="shared" si="15"/>
        <v>0</v>
      </c>
      <c r="DN141" s="205">
        <f t="shared" si="16"/>
        <v>0</v>
      </c>
      <c r="DO141" s="205">
        <f t="shared" si="17"/>
        <v>0</v>
      </c>
    </row>
    <row r="142" spans="2:119" hidden="1">
      <c r="B142" s="103" t="s">
        <v>307</v>
      </c>
      <c r="C142" s="162">
        <v>0</v>
      </c>
      <c r="D142" s="162">
        <v>0</v>
      </c>
      <c r="E142" s="162">
        <v>0</v>
      </c>
      <c r="F142" s="163">
        <v>8</v>
      </c>
      <c r="G142" s="164">
        <v>0</v>
      </c>
      <c r="H142" s="164">
        <v>0</v>
      </c>
      <c r="I142" s="164">
        <v>0</v>
      </c>
      <c r="J142" s="164">
        <v>0</v>
      </c>
      <c r="K142" s="164">
        <v>0</v>
      </c>
      <c r="L142" s="164">
        <v>0</v>
      </c>
      <c r="M142" s="164">
        <v>0</v>
      </c>
      <c r="N142" s="164">
        <v>0</v>
      </c>
      <c r="O142" s="164">
        <v>0</v>
      </c>
      <c r="P142" s="164">
        <v>0</v>
      </c>
      <c r="Q142" s="104">
        <v>0</v>
      </c>
      <c r="R142" s="164">
        <v>0</v>
      </c>
      <c r="S142" s="164">
        <v>0</v>
      </c>
      <c r="T142" s="164">
        <v>0</v>
      </c>
      <c r="U142" s="164">
        <v>0</v>
      </c>
      <c r="V142" s="164">
        <v>0</v>
      </c>
      <c r="W142" s="104">
        <v>0</v>
      </c>
      <c r="X142" s="104">
        <v>0</v>
      </c>
      <c r="Y142" s="164">
        <v>0</v>
      </c>
      <c r="Z142" s="164">
        <v>0</v>
      </c>
      <c r="AA142" s="164">
        <v>0</v>
      </c>
      <c r="AB142" s="164">
        <v>0</v>
      </c>
      <c r="AC142" s="164">
        <v>0</v>
      </c>
      <c r="AD142" s="164">
        <v>0</v>
      </c>
      <c r="AE142" s="164">
        <v>0</v>
      </c>
      <c r="AF142" s="164">
        <v>0</v>
      </c>
      <c r="AG142" s="164">
        <v>0</v>
      </c>
      <c r="AH142" s="164">
        <v>0</v>
      </c>
      <c r="AI142" s="164">
        <v>0</v>
      </c>
      <c r="AJ142" s="164">
        <v>0</v>
      </c>
      <c r="AK142" s="164">
        <v>0</v>
      </c>
      <c r="AL142" s="164">
        <v>0</v>
      </c>
      <c r="AM142" s="164">
        <v>0</v>
      </c>
      <c r="AN142" s="164">
        <v>0</v>
      </c>
      <c r="AP142" s="165">
        <v>0</v>
      </c>
      <c r="AQ142" s="164">
        <v>0</v>
      </c>
      <c r="AR142" s="164">
        <v>0</v>
      </c>
      <c r="AS142" s="164">
        <v>0</v>
      </c>
      <c r="AT142" s="164">
        <v>0</v>
      </c>
      <c r="AU142" s="164">
        <v>0</v>
      </c>
      <c r="AV142" s="164">
        <v>0</v>
      </c>
      <c r="AW142" s="166">
        <v>0</v>
      </c>
      <c r="AX142" s="166">
        <v>0</v>
      </c>
      <c r="AY142" s="166">
        <v>0</v>
      </c>
      <c r="AZ142" s="166">
        <v>0</v>
      </c>
      <c r="BA142" s="166">
        <v>0</v>
      </c>
      <c r="BB142" s="166">
        <v>0</v>
      </c>
      <c r="BC142" s="165">
        <v>0</v>
      </c>
      <c r="BD142" s="164">
        <v>0</v>
      </c>
      <c r="BE142" s="164">
        <v>0</v>
      </c>
      <c r="BF142" s="164">
        <v>0</v>
      </c>
      <c r="BG142" s="164">
        <v>0</v>
      </c>
      <c r="BH142" s="164">
        <v>0</v>
      </c>
      <c r="BI142" s="164">
        <v>0</v>
      </c>
      <c r="BJ142" s="166">
        <v>0</v>
      </c>
      <c r="BK142" s="166">
        <v>0</v>
      </c>
      <c r="BL142" s="166">
        <v>0</v>
      </c>
      <c r="BM142" s="166">
        <v>0</v>
      </c>
      <c r="BN142" s="166">
        <v>0</v>
      </c>
      <c r="BO142" s="166">
        <v>0</v>
      </c>
      <c r="BP142" s="165">
        <v>0</v>
      </c>
      <c r="BQ142" s="164">
        <v>0</v>
      </c>
      <c r="BR142" s="164">
        <v>0</v>
      </c>
      <c r="BS142" s="164">
        <v>0</v>
      </c>
      <c r="BT142" s="164">
        <v>0</v>
      </c>
      <c r="BU142" s="164">
        <v>0</v>
      </c>
      <c r="BV142" s="164">
        <v>0</v>
      </c>
      <c r="BW142" s="166">
        <v>0</v>
      </c>
      <c r="BX142" s="166">
        <v>0</v>
      </c>
      <c r="BY142" s="166">
        <v>0</v>
      </c>
      <c r="BZ142" s="166">
        <v>0</v>
      </c>
      <c r="CA142" s="166">
        <v>0</v>
      </c>
      <c r="CB142" s="166">
        <v>0</v>
      </c>
      <c r="CC142" s="163">
        <v>8.9</v>
      </c>
      <c r="CD142" s="167"/>
      <c r="CE142" s="164"/>
      <c r="CF142" s="164"/>
      <c r="CG142" s="164"/>
      <c r="CH142" s="164"/>
      <c r="CI142" s="164"/>
      <c r="CJ142" s="164"/>
      <c r="CK142" s="166"/>
      <c r="CL142" s="166"/>
      <c r="CM142" s="166"/>
      <c r="CN142" s="166"/>
      <c r="CO142" s="166"/>
      <c r="CP142" s="166"/>
      <c r="CQ142" s="167">
        <v>0</v>
      </c>
      <c r="CR142" s="164"/>
      <c r="CS142" s="164"/>
      <c r="CT142" s="164"/>
      <c r="CU142" s="164"/>
      <c r="CV142" s="164"/>
      <c r="CW142" s="164"/>
      <c r="CX142" s="166">
        <v>0</v>
      </c>
      <c r="CY142" s="166">
        <v>0</v>
      </c>
      <c r="CZ142" s="166">
        <v>0</v>
      </c>
      <c r="DA142" s="166">
        <v>0</v>
      </c>
      <c r="DB142" s="166">
        <v>0</v>
      </c>
      <c r="DC142" s="166">
        <v>0</v>
      </c>
      <c r="DE142" s="168">
        <v>0</v>
      </c>
      <c r="DG142" s="172">
        <v>0</v>
      </c>
      <c r="DI142" s="205">
        <f t="shared" si="12"/>
        <v>0</v>
      </c>
      <c r="DJ142" s="204"/>
      <c r="DK142" s="205">
        <f t="shared" si="13"/>
        <v>0</v>
      </c>
      <c r="DL142" s="205">
        <f t="shared" si="14"/>
        <v>0</v>
      </c>
      <c r="DM142" s="205">
        <f t="shared" si="15"/>
        <v>0</v>
      </c>
      <c r="DN142" s="205">
        <f t="shared" si="16"/>
        <v>0</v>
      </c>
      <c r="DO142" s="205">
        <f t="shared" si="17"/>
        <v>0</v>
      </c>
    </row>
    <row r="143" spans="2:119" hidden="1">
      <c r="B143" s="103" t="s">
        <v>503</v>
      </c>
      <c r="C143" s="162">
        <v>0</v>
      </c>
      <c r="D143" s="162">
        <v>1</v>
      </c>
      <c r="E143" s="162">
        <v>-1</v>
      </c>
      <c r="F143" s="163">
        <v>16.100000000000001</v>
      </c>
      <c r="G143" s="164">
        <v>0</v>
      </c>
      <c r="H143" s="164">
        <v>0</v>
      </c>
      <c r="I143" s="164">
        <v>0</v>
      </c>
      <c r="J143" s="164">
        <v>0</v>
      </c>
      <c r="K143" s="164">
        <v>0</v>
      </c>
      <c r="L143" s="164">
        <v>0</v>
      </c>
      <c r="M143" s="164">
        <v>0</v>
      </c>
      <c r="N143" s="164">
        <v>0</v>
      </c>
      <c r="O143" s="164">
        <v>0</v>
      </c>
      <c r="P143" s="164">
        <v>0</v>
      </c>
      <c r="Q143" s="104">
        <v>0</v>
      </c>
      <c r="R143" s="164">
        <v>0</v>
      </c>
      <c r="S143" s="164">
        <v>0</v>
      </c>
      <c r="T143" s="164">
        <v>0</v>
      </c>
      <c r="U143" s="164">
        <v>0</v>
      </c>
      <c r="V143" s="164">
        <v>0</v>
      </c>
      <c r="W143" s="104">
        <v>0</v>
      </c>
      <c r="X143" s="104">
        <v>0</v>
      </c>
      <c r="Y143" s="164">
        <v>0</v>
      </c>
      <c r="Z143" s="164">
        <v>0</v>
      </c>
      <c r="AA143" s="164">
        <v>0</v>
      </c>
      <c r="AB143" s="164">
        <v>0</v>
      </c>
      <c r="AC143" s="164">
        <v>0</v>
      </c>
      <c r="AD143" s="164">
        <v>0</v>
      </c>
      <c r="AE143" s="164">
        <v>0</v>
      </c>
      <c r="AF143" s="164">
        <v>0</v>
      </c>
      <c r="AG143" s="164">
        <v>0</v>
      </c>
      <c r="AH143" s="164">
        <v>0</v>
      </c>
      <c r="AI143" s="164">
        <v>0</v>
      </c>
      <c r="AJ143" s="164">
        <v>0</v>
      </c>
      <c r="AK143" s="164">
        <v>0</v>
      </c>
      <c r="AL143" s="164">
        <v>0</v>
      </c>
      <c r="AM143" s="164">
        <v>0</v>
      </c>
      <c r="AN143" s="164">
        <v>0</v>
      </c>
      <c r="AP143" s="165">
        <v>0</v>
      </c>
      <c r="AQ143" s="164">
        <v>0</v>
      </c>
      <c r="AR143" s="164">
        <v>0</v>
      </c>
      <c r="AS143" s="164">
        <v>0</v>
      </c>
      <c r="AT143" s="164">
        <v>0</v>
      </c>
      <c r="AU143" s="164">
        <v>0</v>
      </c>
      <c r="AV143" s="164">
        <v>0</v>
      </c>
      <c r="AW143" s="166">
        <v>0</v>
      </c>
      <c r="AX143" s="166">
        <v>0</v>
      </c>
      <c r="AY143" s="166">
        <v>0</v>
      </c>
      <c r="AZ143" s="166">
        <v>0</v>
      </c>
      <c r="BA143" s="166">
        <v>0</v>
      </c>
      <c r="BB143" s="166">
        <v>0</v>
      </c>
      <c r="BC143" s="165">
        <v>0</v>
      </c>
      <c r="BD143" s="164">
        <v>0</v>
      </c>
      <c r="BE143" s="164">
        <v>0</v>
      </c>
      <c r="BF143" s="164">
        <v>0</v>
      </c>
      <c r="BG143" s="164">
        <v>0</v>
      </c>
      <c r="BH143" s="164">
        <v>0</v>
      </c>
      <c r="BI143" s="164">
        <v>0</v>
      </c>
      <c r="BJ143" s="166">
        <v>0</v>
      </c>
      <c r="BK143" s="166">
        <v>0</v>
      </c>
      <c r="BL143" s="166">
        <v>0</v>
      </c>
      <c r="BM143" s="166">
        <v>0</v>
      </c>
      <c r="BN143" s="166">
        <v>0</v>
      </c>
      <c r="BO143" s="166">
        <v>0</v>
      </c>
      <c r="BP143" s="165">
        <v>0</v>
      </c>
      <c r="BQ143" s="164">
        <v>0</v>
      </c>
      <c r="BR143" s="164">
        <v>0</v>
      </c>
      <c r="BS143" s="164">
        <v>0</v>
      </c>
      <c r="BT143" s="164">
        <v>0</v>
      </c>
      <c r="BU143" s="164">
        <v>0</v>
      </c>
      <c r="BV143" s="164">
        <v>0</v>
      </c>
      <c r="BW143" s="166">
        <v>0</v>
      </c>
      <c r="BX143" s="166">
        <v>0</v>
      </c>
      <c r="BY143" s="166">
        <v>0</v>
      </c>
      <c r="BZ143" s="166">
        <v>0</v>
      </c>
      <c r="CA143" s="166">
        <v>0</v>
      </c>
      <c r="CB143" s="166">
        <v>0</v>
      </c>
      <c r="CC143" s="163">
        <v>1</v>
      </c>
      <c r="CD143" s="167"/>
      <c r="CE143" s="164"/>
      <c r="CF143" s="164"/>
      <c r="CG143" s="164"/>
      <c r="CH143" s="164"/>
      <c r="CI143" s="164"/>
      <c r="CJ143" s="164"/>
      <c r="CK143" s="166"/>
      <c r="CL143" s="166"/>
      <c r="CM143" s="166"/>
      <c r="CN143" s="166"/>
      <c r="CO143" s="166"/>
      <c r="CP143" s="166"/>
      <c r="CQ143" s="167">
        <v>0</v>
      </c>
      <c r="CR143" s="164"/>
      <c r="CS143" s="164"/>
      <c r="CT143" s="164"/>
      <c r="CU143" s="164"/>
      <c r="CV143" s="164"/>
      <c r="CW143" s="164"/>
      <c r="CX143" s="166">
        <v>0</v>
      </c>
      <c r="CY143" s="166">
        <v>0</v>
      </c>
      <c r="CZ143" s="166">
        <v>0</v>
      </c>
      <c r="DA143" s="166">
        <v>0</v>
      </c>
      <c r="DB143" s="166">
        <v>0</v>
      </c>
      <c r="DC143" s="166">
        <v>0</v>
      </c>
      <c r="DE143" s="168">
        <v>0</v>
      </c>
      <c r="DG143" s="172">
        <v>0</v>
      </c>
      <c r="DI143" s="205">
        <f t="shared" si="12"/>
        <v>0</v>
      </c>
      <c r="DJ143" s="204"/>
      <c r="DK143" s="205">
        <f t="shared" si="13"/>
        <v>0</v>
      </c>
      <c r="DL143" s="205">
        <f t="shared" si="14"/>
        <v>0</v>
      </c>
      <c r="DM143" s="205">
        <f t="shared" si="15"/>
        <v>0</v>
      </c>
      <c r="DN143" s="205">
        <f t="shared" si="16"/>
        <v>0</v>
      </c>
      <c r="DO143" s="205">
        <f t="shared" si="17"/>
        <v>0</v>
      </c>
    </row>
    <row r="144" spans="2:119" hidden="1">
      <c r="B144" s="103" t="s">
        <v>504</v>
      </c>
      <c r="C144" s="162">
        <v>0</v>
      </c>
      <c r="D144" s="162">
        <v>1</v>
      </c>
      <c r="E144" s="162">
        <v>-1</v>
      </c>
      <c r="F144" s="163">
        <v>9.8000000000000007</v>
      </c>
      <c r="G144" s="164">
        <v>0</v>
      </c>
      <c r="H144" s="164">
        <v>0</v>
      </c>
      <c r="I144" s="164">
        <v>0</v>
      </c>
      <c r="J144" s="164">
        <v>0</v>
      </c>
      <c r="K144" s="164">
        <v>0</v>
      </c>
      <c r="L144" s="164">
        <v>0</v>
      </c>
      <c r="M144" s="164">
        <v>0</v>
      </c>
      <c r="N144" s="164">
        <v>0</v>
      </c>
      <c r="O144" s="164">
        <v>0</v>
      </c>
      <c r="P144" s="164">
        <v>0</v>
      </c>
      <c r="Q144" s="104">
        <v>0</v>
      </c>
      <c r="R144" s="164">
        <v>0</v>
      </c>
      <c r="S144" s="164">
        <v>0</v>
      </c>
      <c r="T144" s="164">
        <v>0</v>
      </c>
      <c r="U144" s="164">
        <v>0</v>
      </c>
      <c r="V144" s="164">
        <v>0</v>
      </c>
      <c r="W144" s="104">
        <v>0</v>
      </c>
      <c r="X144" s="104">
        <v>0</v>
      </c>
      <c r="Y144" s="164">
        <v>0</v>
      </c>
      <c r="Z144" s="164">
        <v>0</v>
      </c>
      <c r="AA144" s="164">
        <v>0</v>
      </c>
      <c r="AB144" s="164">
        <v>0</v>
      </c>
      <c r="AC144" s="164">
        <v>0</v>
      </c>
      <c r="AD144" s="164">
        <v>0</v>
      </c>
      <c r="AE144" s="164">
        <v>0</v>
      </c>
      <c r="AF144" s="164">
        <v>0</v>
      </c>
      <c r="AG144" s="164">
        <v>0</v>
      </c>
      <c r="AH144" s="164">
        <v>0</v>
      </c>
      <c r="AI144" s="164">
        <v>0</v>
      </c>
      <c r="AJ144" s="164">
        <v>0</v>
      </c>
      <c r="AK144" s="164">
        <v>0</v>
      </c>
      <c r="AL144" s="164">
        <v>0</v>
      </c>
      <c r="AM144" s="164">
        <v>0</v>
      </c>
      <c r="AN144" s="164">
        <v>0</v>
      </c>
      <c r="AP144" s="165">
        <v>0</v>
      </c>
      <c r="AQ144" s="164">
        <v>0</v>
      </c>
      <c r="AR144" s="164">
        <v>0</v>
      </c>
      <c r="AS144" s="164">
        <v>0</v>
      </c>
      <c r="AT144" s="164">
        <v>0</v>
      </c>
      <c r="AU144" s="164">
        <v>0</v>
      </c>
      <c r="AV144" s="164">
        <v>0</v>
      </c>
      <c r="AW144" s="166">
        <v>0</v>
      </c>
      <c r="AX144" s="166">
        <v>0</v>
      </c>
      <c r="AY144" s="166">
        <v>0</v>
      </c>
      <c r="AZ144" s="166">
        <v>0</v>
      </c>
      <c r="BA144" s="166">
        <v>0</v>
      </c>
      <c r="BB144" s="166">
        <v>0</v>
      </c>
      <c r="BC144" s="165">
        <v>0</v>
      </c>
      <c r="BD144" s="164">
        <v>0</v>
      </c>
      <c r="BE144" s="164">
        <v>0</v>
      </c>
      <c r="BF144" s="164">
        <v>0</v>
      </c>
      <c r="BG144" s="164">
        <v>0</v>
      </c>
      <c r="BH144" s="164">
        <v>0</v>
      </c>
      <c r="BI144" s="164">
        <v>0</v>
      </c>
      <c r="BJ144" s="166">
        <v>0</v>
      </c>
      <c r="BK144" s="166">
        <v>0</v>
      </c>
      <c r="BL144" s="166">
        <v>0</v>
      </c>
      <c r="BM144" s="166">
        <v>0</v>
      </c>
      <c r="BN144" s="166">
        <v>0</v>
      </c>
      <c r="BO144" s="166">
        <v>0</v>
      </c>
      <c r="BP144" s="165">
        <v>0</v>
      </c>
      <c r="BQ144" s="164">
        <v>0</v>
      </c>
      <c r="BR144" s="164">
        <v>0</v>
      </c>
      <c r="BS144" s="164">
        <v>0</v>
      </c>
      <c r="BT144" s="164">
        <v>0</v>
      </c>
      <c r="BU144" s="164">
        <v>0</v>
      </c>
      <c r="BV144" s="164">
        <v>0</v>
      </c>
      <c r="BW144" s="166">
        <v>0</v>
      </c>
      <c r="BX144" s="166">
        <v>0</v>
      </c>
      <c r="BY144" s="166">
        <v>0</v>
      </c>
      <c r="BZ144" s="166">
        <v>0</v>
      </c>
      <c r="CA144" s="166">
        <v>0</v>
      </c>
      <c r="CB144" s="166">
        <v>0</v>
      </c>
      <c r="CC144" s="163">
        <v>1</v>
      </c>
      <c r="CD144" s="167"/>
      <c r="CE144" s="164"/>
      <c r="CF144" s="164"/>
      <c r="CG144" s="164"/>
      <c r="CH144" s="164"/>
      <c r="CI144" s="164"/>
      <c r="CJ144" s="164"/>
      <c r="CK144" s="166"/>
      <c r="CL144" s="166"/>
      <c r="CM144" s="166"/>
      <c r="CN144" s="166"/>
      <c r="CO144" s="166"/>
      <c r="CP144" s="166"/>
      <c r="CQ144" s="167">
        <v>0</v>
      </c>
      <c r="CR144" s="164"/>
      <c r="CS144" s="164"/>
      <c r="CT144" s="164"/>
      <c r="CU144" s="164"/>
      <c r="CV144" s="164"/>
      <c r="CW144" s="164"/>
      <c r="CX144" s="166">
        <v>0</v>
      </c>
      <c r="CY144" s="166">
        <v>0</v>
      </c>
      <c r="CZ144" s="166">
        <v>0</v>
      </c>
      <c r="DA144" s="166">
        <v>0</v>
      </c>
      <c r="DB144" s="166">
        <v>0</v>
      </c>
      <c r="DC144" s="166">
        <v>0</v>
      </c>
      <c r="DE144" s="168">
        <v>0</v>
      </c>
      <c r="DG144" s="172">
        <v>0</v>
      </c>
      <c r="DI144" s="205">
        <f t="shared" si="12"/>
        <v>0</v>
      </c>
      <c r="DJ144" s="204"/>
      <c r="DK144" s="205">
        <f t="shared" si="13"/>
        <v>0</v>
      </c>
      <c r="DL144" s="205">
        <f t="shared" si="14"/>
        <v>0</v>
      </c>
      <c r="DM144" s="205">
        <f t="shared" si="15"/>
        <v>0</v>
      </c>
      <c r="DN144" s="205">
        <f t="shared" si="16"/>
        <v>0</v>
      </c>
      <c r="DO144" s="205">
        <f t="shared" si="17"/>
        <v>0</v>
      </c>
    </row>
    <row r="145" spans="2:119" hidden="1">
      <c r="B145" s="103" t="s">
        <v>308</v>
      </c>
      <c r="C145" s="162">
        <v>0</v>
      </c>
      <c r="D145" s="162">
        <v>0.90410999999999997</v>
      </c>
      <c r="E145" s="162">
        <v>-0.90410999999999997</v>
      </c>
      <c r="F145" s="163">
        <v>7.3</v>
      </c>
      <c r="G145" s="164">
        <v>37586954</v>
      </c>
      <c r="H145" s="164">
        <v>0</v>
      </c>
      <c r="I145" s="164">
        <v>0</v>
      </c>
      <c r="J145" s="164">
        <v>-37586954</v>
      </c>
      <c r="K145" s="164">
        <v>0</v>
      </c>
      <c r="L145" s="164">
        <v>0</v>
      </c>
      <c r="M145" s="164">
        <v>0</v>
      </c>
      <c r="N145" s="164">
        <v>342855</v>
      </c>
      <c r="O145" s="164">
        <v>-342855</v>
      </c>
      <c r="P145" s="164">
        <v>0</v>
      </c>
      <c r="Q145" s="104">
        <v>0</v>
      </c>
      <c r="R145" s="164">
        <v>0</v>
      </c>
      <c r="S145" s="164">
        <v>-5648595</v>
      </c>
      <c r="T145" s="164">
        <v>-5648595</v>
      </c>
      <c r="U145" s="164">
        <v>0</v>
      </c>
      <c r="V145" s="164">
        <v>-35586151</v>
      </c>
      <c r="W145" s="104">
        <v>-3990647</v>
      </c>
      <c r="X145" s="104">
        <v>-41234746</v>
      </c>
      <c r="Y145" s="164">
        <v>0</v>
      </c>
      <c r="Z145" s="164">
        <v>0</v>
      </c>
      <c r="AA145" s="164">
        <v>0</v>
      </c>
      <c r="AB145" s="164">
        <v>0</v>
      </c>
      <c r="AC145" s="164">
        <v>0</v>
      </c>
      <c r="AD145" s="164">
        <v>0</v>
      </c>
      <c r="AE145" s="164">
        <v>35586151</v>
      </c>
      <c r="AF145" s="164">
        <v>0</v>
      </c>
      <c r="AG145" s="164">
        <v>0</v>
      </c>
      <c r="AH145" s="164">
        <v>0</v>
      </c>
      <c r="AI145" s="164">
        <v>-5648595</v>
      </c>
      <c r="AJ145" s="164">
        <v>-5648595</v>
      </c>
      <c r="AK145" s="164">
        <v>-5648595</v>
      </c>
      <c r="AL145" s="164">
        <v>-5648595</v>
      </c>
      <c r="AM145" s="164">
        <v>-5648595</v>
      </c>
      <c r="AN145" s="164">
        <v>-7343176</v>
      </c>
      <c r="AP145" s="165">
        <v>0</v>
      </c>
      <c r="AQ145" s="164">
        <v>0</v>
      </c>
      <c r="AR145" s="164">
        <v>0</v>
      </c>
      <c r="AS145" s="164">
        <v>0</v>
      </c>
      <c r="AT145" s="164">
        <v>0</v>
      </c>
      <c r="AU145" s="164">
        <v>0</v>
      </c>
      <c r="AV145" s="164">
        <v>0</v>
      </c>
      <c r="AW145" s="166">
        <v>0</v>
      </c>
      <c r="AX145" s="166">
        <v>0</v>
      </c>
      <c r="AY145" s="166">
        <v>0</v>
      </c>
      <c r="AZ145" s="166">
        <v>0</v>
      </c>
      <c r="BA145" s="166">
        <v>0</v>
      </c>
      <c r="BB145" s="166">
        <v>0</v>
      </c>
      <c r="BC145" s="165">
        <v>0</v>
      </c>
      <c r="BD145" s="164">
        <v>0</v>
      </c>
      <c r="BE145" s="164">
        <v>0</v>
      </c>
      <c r="BF145" s="164">
        <v>0</v>
      </c>
      <c r="BG145" s="164">
        <v>0</v>
      </c>
      <c r="BH145" s="164">
        <v>0</v>
      </c>
      <c r="BI145" s="164">
        <v>0</v>
      </c>
      <c r="BJ145" s="166">
        <v>0</v>
      </c>
      <c r="BK145" s="166">
        <v>0</v>
      </c>
      <c r="BL145" s="166">
        <v>0</v>
      </c>
      <c r="BM145" s="166">
        <v>0</v>
      </c>
      <c r="BN145" s="166">
        <v>0</v>
      </c>
      <c r="BO145" s="166">
        <v>0</v>
      </c>
      <c r="BP145" s="165">
        <v>-5648595</v>
      </c>
      <c r="BQ145" s="164">
        <v>0</v>
      </c>
      <c r="BR145" s="164">
        <v>0</v>
      </c>
      <c r="BS145" s="164">
        <v>0</v>
      </c>
      <c r="BT145" s="164">
        <v>0</v>
      </c>
      <c r="BU145" s="164">
        <v>0</v>
      </c>
      <c r="BV145" s="164">
        <v>0</v>
      </c>
      <c r="BW145" s="166">
        <v>5648595</v>
      </c>
      <c r="BX145" s="166">
        <v>5648595</v>
      </c>
      <c r="BY145" s="166">
        <v>5648595</v>
      </c>
      <c r="BZ145" s="166">
        <v>5648595</v>
      </c>
      <c r="CA145" s="166">
        <v>5648595</v>
      </c>
      <c r="CB145" s="166">
        <v>7343176</v>
      </c>
      <c r="CC145" s="163">
        <v>8.6999999999999993</v>
      </c>
      <c r="CD145" s="167"/>
      <c r="CE145" s="164"/>
      <c r="CF145" s="164"/>
      <c r="CG145" s="164"/>
      <c r="CH145" s="164"/>
      <c r="CI145" s="164"/>
      <c r="CJ145" s="164"/>
      <c r="CK145" s="166"/>
      <c r="CL145" s="166"/>
      <c r="CM145" s="166"/>
      <c r="CN145" s="166"/>
      <c r="CO145" s="166"/>
      <c r="CP145" s="166"/>
      <c r="CQ145" s="167">
        <v>0</v>
      </c>
      <c r="CR145" s="164"/>
      <c r="CS145" s="164"/>
      <c r="CT145" s="164"/>
      <c r="CU145" s="164"/>
      <c r="CV145" s="164"/>
      <c r="CW145" s="164"/>
      <c r="CX145" s="166">
        <v>0</v>
      </c>
      <c r="CY145" s="166">
        <v>0</v>
      </c>
      <c r="CZ145" s="166">
        <v>0</v>
      </c>
      <c r="DA145" s="166">
        <v>0</v>
      </c>
      <c r="DB145" s="166">
        <v>0</v>
      </c>
      <c r="DC145" s="166">
        <v>0</v>
      </c>
      <c r="DE145" s="168">
        <v>0</v>
      </c>
      <c r="DG145" s="172">
        <v>3990646.608</v>
      </c>
      <c r="DI145" s="205">
        <f t="shared" si="12"/>
        <v>-41234745.608000003</v>
      </c>
      <c r="DJ145" s="204"/>
      <c r="DK145" s="205">
        <f t="shared" si="13"/>
        <v>-37586954</v>
      </c>
      <c r="DL145" s="205">
        <f t="shared" si="14"/>
        <v>0</v>
      </c>
      <c r="DM145" s="205">
        <f t="shared" si="15"/>
        <v>0</v>
      </c>
      <c r="DN145" s="205">
        <f t="shared" si="16"/>
        <v>0</v>
      </c>
      <c r="DO145" s="205">
        <f t="shared" si="17"/>
        <v>-35586151</v>
      </c>
    </row>
    <row r="146" spans="2:119" hidden="1">
      <c r="B146" s="103" t="s">
        <v>309</v>
      </c>
      <c r="C146" s="162">
        <v>0</v>
      </c>
      <c r="D146" s="162">
        <v>0</v>
      </c>
      <c r="E146" s="162">
        <v>0</v>
      </c>
      <c r="F146" s="163">
        <v>7.8</v>
      </c>
      <c r="G146" s="164">
        <v>0</v>
      </c>
      <c r="H146" s="164">
        <v>0</v>
      </c>
      <c r="I146" s="164">
        <v>0</v>
      </c>
      <c r="J146" s="164">
        <v>0</v>
      </c>
      <c r="K146" s="164">
        <v>0</v>
      </c>
      <c r="L146" s="164">
        <v>0</v>
      </c>
      <c r="M146" s="164">
        <v>0</v>
      </c>
      <c r="N146" s="164">
        <v>0</v>
      </c>
      <c r="O146" s="164">
        <v>0</v>
      </c>
      <c r="P146" s="164">
        <v>0</v>
      </c>
      <c r="Q146" s="104">
        <v>0</v>
      </c>
      <c r="R146" s="164">
        <v>0</v>
      </c>
      <c r="S146" s="164">
        <v>0</v>
      </c>
      <c r="T146" s="164">
        <v>0</v>
      </c>
      <c r="U146" s="164">
        <v>0</v>
      </c>
      <c r="V146" s="164">
        <v>0</v>
      </c>
      <c r="W146" s="104">
        <v>0</v>
      </c>
      <c r="X146" s="104">
        <v>0</v>
      </c>
      <c r="Y146" s="164">
        <v>0</v>
      </c>
      <c r="Z146" s="164">
        <v>0</v>
      </c>
      <c r="AA146" s="164">
        <v>0</v>
      </c>
      <c r="AB146" s="164">
        <v>0</v>
      </c>
      <c r="AC146" s="164">
        <v>0</v>
      </c>
      <c r="AD146" s="164">
        <v>0</v>
      </c>
      <c r="AE146" s="164">
        <v>0</v>
      </c>
      <c r="AF146" s="164">
        <v>0</v>
      </c>
      <c r="AG146" s="164">
        <v>0</v>
      </c>
      <c r="AH146" s="164">
        <v>0</v>
      </c>
      <c r="AI146" s="164">
        <v>0</v>
      </c>
      <c r="AJ146" s="164">
        <v>0</v>
      </c>
      <c r="AK146" s="164">
        <v>0</v>
      </c>
      <c r="AL146" s="164">
        <v>0</v>
      </c>
      <c r="AM146" s="164">
        <v>0</v>
      </c>
      <c r="AN146" s="164">
        <v>0</v>
      </c>
      <c r="AP146" s="165">
        <v>0</v>
      </c>
      <c r="AQ146" s="164">
        <v>0</v>
      </c>
      <c r="AR146" s="164">
        <v>0</v>
      </c>
      <c r="AS146" s="164">
        <v>0</v>
      </c>
      <c r="AT146" s="164">
        <v>0</v>
      </c>
      <c r="AU146" s="164">
        <v>0</v>
      </c>
      <c r="AV146" s="164">
        <v>0</v>
      </c>
      <c r="AW146" s="166">
        <v>0</v>
      </c>
      <c r="AX146" s="166">
        <v>0</v>
      </c>
      <c r="AY146" s="166">
        <v>0</v>
      </c>
      <c r="AZ146" s="166">
        <v>0</v>
      </c>
      <c r="BA146" s="166">
        <v>0</v>
      </c>
      <c r="BB146" s="166">
        <v>0</v>
      </c>
      <c r="BC146" s="165">
        <v>0</v>
      </c>
      <c r="BD146" s="164">
        <v>0</v>
      </c>
      <c r="BE146" s="164">
        <v>0</v>
      </c>
      <c r="BF146" s="164">
        <v>0</v>
      </c>
      <c r="BG146" s="164">
        <v>0</v>
      </c>
      <c r="BH146" s="164">
        <v>0</v>
      </c>
      <c r="BI146" s="164">
        <v>0</v>
      </c>
      <c r="BJ146" s="166">
        <v>0</v>
      </c>
      <c r="BK146" s="166">
        <v>0</v>
      </c>
      <c r="BL146" s="166">
        <v>0</v>
      </c>
      <c r="BM146" s="166">
        <v>0</v>
      </c>
      <c r="BN146" s="166">
        <v>0</v>
      </c>
      <c r="BO146" s="166">
        <v>0</v>
      </c>
      <c r="BP146" s="165">
        <v>0</v>
      </c>
      <c r="BQ146" s="164">
        <v>0</v>
      </c>
      <c r="BR146" s="164">
        <v>0</v>
      </c>
      <c r="BS146" s="164">
        <v>0</v>
      </c>
      <c r="BT146" s="164">
        <v>0</v>
      </c>
      <c r="BU146" s="164">
        <v>0</v>
      </c>
      <c r="BV146" s="164">
        <v>0</v>
      </c>
      <c r="BW146" s="166">
        <v>0</v>
      </c>
      <c r="BX146" s="166">
        <v>0</v>
      </c>
      <c r="BY146" s="166">
        <v>0</v>
      </c>
      <c r="BZ146" s="166">
        <v>0</v>
      </c>
      <c r="CA146" s="166">
        <v>0</v>
      </c>
      <c r="CB146" s="166">
        <v>0</v>
      </c>
      <c r="CC146" s="163">
        <v>8.1</v>
      </c>
      <c r="CD146" s="167"/>
      <c r="CE146" s="164"/>
      <c r="CF146" s="164"/>
      <c r="CG146" s="164"/>
      <c r="CH146" s="164"/>
      <c r="CI146" s="164"/>
      <c r="CJ146" s="164"/>
      <c r="CK146" s="166"/>
      <c r="CL146" s="166"/>
      <c r="CM146" s="166"/>
      <c r="CN146" s="166"/>
      <c r="CO146" s="166"/>
      <c r="CP146" s="166"/>
      <c r="CQ146" s="167">
        <v>0</v>
      </c>
      <c r="CR146" s="164"/>
      <c r="CS146" s="164"/>
      <c r="CT146" s="164"/>
      <c r="CU146" s="164"/>
      <c r="CV146" s="164"/>
      <c r="CW146" s="164"/>
      <c r="CX146" s="166">
        <v>0</v>
      </c>
      <c r="CY146" s="166">
        <v>0</v>
      </c>
      <c r="CZ146" s="166">
        <v>0</v>
      </c>
      <c r="DA146" s="166">
        <v>0</v>
      </c>
      <c r="DB146" s="166">
        <v>0</v>
      </c>
      <c r="DC146" s="166">
        <v>0</v>
      </c>
      <c r="DE146" s="168">
        <v>0</v>
      </c>
      <c r="DG146" s="172">
        <v>0</v>
      </c>
      <c r="DI146" s="205">
        <f t="shared" si="12"/>
        <v>0</v>
      </c>
      <c r="DJ146" s="204"/>
      <c r="DK146" s="205">
        <f t="shared" si="13"/>
        <v>0</v>
      </c>
      <c r="DL146" s="205">
        <f t="shared" si="14"/>
        <v>0</v>
      </c>
      <c r="DM146" s="205">
        <f t="shared" si="15"/>
        <v>0</v>
      </c>
      <c r="DN146" s="205">
        <f t="shared" si="16"/>
        <v>0</v>
      </c>
      <c r="DO146" s="205">
        <f t="shared" si="17"/>
        <v>0</v>
      </c>
    </row>
    <row r="147" spans="2:119" hidden="1">
      <c r="B147" s="103" t="s">
        <v>310</v>
      </c>
      <c r="C147" s="162">
        <v>0</v>
      </c>
      <c r="D147" s="162">
        <v>0</v>
      </c>
      <c r="E147" s="162">
        <v>0</v>
      </c>
      <c r="F147" s="163">
        <v>7.9</v>
      </c>
      <c r="G147" s="164">
        <v>0</v>
      </c>
      <c r="H147" s="164">
        <v>0</v>
      </c>
      <c r="I147" s="164">
        <v>0</v>
      </c>
      <c r="J147" s="164">
        <v>0</v>
      </c>
      <c r="K147" s="164">
        <v>0</v>
      </c>
      <c r="L147" s="164">
        <v>0</v>
      </c>
      <c r="M147" s="164">
        <v>0</v>
      </c>
      <c r="N147" s="164">
        <v>0</v>
      </c>
      <c r="O147" s="164">
        <v>0</v>
      </c>
      <c r="P147" s="164">
        <v>0</v>
      </c>
      <c r="Q147" s="104">
        <v>0</v>
      </c>
      <c r="R147" s="164">
        <v>0</v>
      </c>
      <c r="S147" s="164">
        <v>0</v>
      </c>
      <c r="T147" s="164">
        <v>0</v>
      </c>
      <c r="U147" s="164">
        <v>0</v>
      </c>
      <c r="V147" s="164">
        <v>0</v>
      </c>
      <c r="W147" s="104">
        <v>0</v>
      </c>
      <c r="X147" s="104">
        <v>0</v>
      </c>
      <c r="Y147" s="164">
        <v>0</v>
      </c>
      <c r="Z147" s="164">
        <v>0</v>
      </c>
      <c r="AA147" s="164">
        <v>0</v>
      </c>
      <c r="AB147" s="164">
        <v>0</v>
      </c>
      <c r="AC147" s="164">
        <v>0</v>
      </c>
      <c r="AD147" s="164">
        <v>0</v>
      </c>
      <c r="AE147" s="164">
        <v>0</v>
      </c>
      <c r="AF147" s="164">
        <v>0</v>
      </c>
      <c r="AG147" s="164">
        <v>0</v>
      </c>
      <c r="AH147" s="164">
        <v>0</v>
      </c>
      <c r="AI147" s="164">
        <v>0</v>
      </c>
      <c r="AJ147" s="164">
        <v>0</v>
      </c>
      <c r="AK147" s="164">
        <v>0</v>
      </c>
      <c r="AL147" s="164">
        <v>0</v>
      </c>
      <c r="AM147" s="164">
        <v>0</v>
      </c>
      <c r="AN147" s="164">
        <v>0</v>
      </c>
      <c r="AP147" s="165">
        <v>0</v>
      </c>
      <c r="AQ147" s="164">
        <v>0</v>
      </c>
      <c r="AR147" s="164">
        <v>0</v>
      </c>
      <c r="AS147" s="164">
        <v>0</v>
      </c>
      <c r="AT147" s="164">
        <v>0</v>
      </c>
      <c r="AU147" s="164">
        <v>0</v>
      </c>
      <c r="AV147" s="164">
        <v>0</v>
      </c>
      <c r="AW147" s="166">
        <v>0</v>
      </c>
      <c r="AX147" s="166">
        <v>0</v>
      </c>
      <c r="AY147" s="166">
        <v>0</v>
      </c>
      <c r="AZ147" s="166">
        <v>0</v>
      </c>
      <c r="BA147" s="166">
        <v>0</v>
      </c>
      <c r="BB147" s="166">
        <v>0</v>
      </c>
      <c r="BC147" s="165">
        <v>0</v>
      </c>
      <c r="BD147" s="164">
        <v>0</v>
      </c>
      <c r="BE147" s="164">
        <v>0</v>
      </c>
      <c r="BF147" s="164">
        <v>0</v>
      </c>
      <c r="BG147" s="164">
        <v>0</v>
      </c>
      <c r="BH147" s="164">
        <v>0</v>
      </c>
      <c r="BI147" s="164">
        <v>0</v>
      </c>
      <c r="BJ147" s="166">
        <v>0</v>
      </c>
      <c r="BK147" s="166">
        <v>0</v>
      </c>
      <c r="BL147" s="166">
        <v>0</v>
      </c>
      <c r="BM147" s="166">
        <v>0</v>
      </c>
      <c r="BN147" s="166">
        <v>0</v>
      </c>
      <c r="BO147" s="166">
        <v>0</v>
      </c>
      <c r="BP147" s="165">
        <v>0</v>
      </c>
      <c r="BQ147" s="164">
        <v>0</v>
      </c>
      <c r="BR147" s="164">
        <v>0</v>
      </c>
      <c r="BS147" s="164">
        <v>0</v>
      </c>
      <c r="BT147" s="164">
        <v>0</v>
      </c>
      <c r="BU147" s="164">
        <v>0</v>
      </c>
      <c r="BV147" s="164">
        <v>0</v>
      </c>
      <c r="BW147" s="166">
        <v>0</v>
      </c>
      <c r="BX147" s="166">
        <v>0</v>
      </c>
      <c r="BY147" s="166">
        <v>0</v>
      </c>
      <c r="BZ147" s="166">
        <v>0</v>
      </c>
      <c r="CA147" s="166">
        <v>0</v>
      </c>
      <c r="CB147" s="166">
        <v>0</v>
      </c>
      <c r="CC147" s="163">
        <v>9</v>
      </c>
      <c r="CD147" s="167"/>
      <c r="CE147" s="164"/>
      <c r="CF147" s="164"/>
      <c r="CG147" s="164"/>
      <c r="CH147" s="164"/>
      <c r="CI147" s="164"/>
      <c r="CJ147" s="164"/>
      <c r="CK147" s="166"/>
      <c r="CL147" s="166"/>
      <c r="CM147" s="166"/>
      <c r="CN147" s="166"/>
      <c r="CO147" s="166"/>
      <c r="CP147" s="166"/>
      <c r="CQ147" s="167">
        <v>0</v>
      </c>
      <c r="CR147" s="164"/>
      <c r="CS147" s="164"/>
      <c r="CT147" s="164"/>
      <c r="CU147" s="164"/>
      <c r="CV147" s="164"/>
      <c r="CW147" s="164"/>
      <c r="CX147" s="166">
        <v>0</v>
      </c>
      <c r="CY147" s="166">
        <v>0</v>
      </c>
      <c r="CZ147" s="166">
        <v>0</v>
      </c>
      <c r="DA147" s="166">
        <v>0</v>
      </c>
      <c r="DB147" s="166">
        <v>0</v>
      </c>
      <c r="DC147" s="166">
        <v>0</v>
      </c>
      <c r="DE147" s="168">
        <v>0</v>
      </c>
      <c r="DG147" s="172">
        <v>0</v>
      </c>
      <c r="DI147" s="205">
        <f t="shared" si="12"/>
        <v>0</v>
      </c>
      <c r="DJ147" s="204"/>
      <c r="DK147" s="205">
        <f t="shared" si="13"/>
        <v>0</v>
      </c>
      <c r="DL147" s="205">
        <f t="shared" si="14"/>
        <v>0</v>
      </c>
      <c r="DM147" s="205">
        <f t="shared" si="15"/>
        <v>0</v>
      </c>
      <c r="DN147" s="205">
        <f t="shared" si="16"/>
        <v>0</v>
      </c>
      <c r="DO147" s="205">
        <f t="shared" si="17"/>
        <v>0</v>
      </c>
    </row>
    <row r="148" spans="2:119" hidden="1">
      <c r="B148" s="103" t="s">
        <v>311</v>
      </c>
      <c r="C148" s="162">
        <v>0.12872799999999995</v>
      </c>
      <c r="D148" s="162">
        <v>0.89632900000000004</v>
      </c>
      <c r="E148" s="162">
        <v>-0.76760100000000009</v>
      </c>
      <c r="F148" s="163">
        <v>8.1</v>
      </c>
      <c r="G148" s="164">
        <v>13625535</v>
      </c>
      <c r="H148" s="164">
        <v>141214</v>
      </c>
      <c r="I148" s="164">
        <v>74265</v>
      </c>
      <c r="J148" s="164">
        <v>-11668677</v>
      </c>
      <c r="K148" s="164">
        <v>-1862349</v>
      </c>
      <c r="L148" s="164">
        <v>-95309</v>
      </c>
      <c r="M148" s="164">
        <v>-2557</v>
      </c>
      <c r="N148" s="164">
        <v>107809</v>
      </c>
      <c r="O148" s="164">
        <v>-131783</v>
      </c>
      <c r="P148" s="164">
        <v>188148</v>
      </c>
      <c r="Q148" s="104">
        <v>-1862349</v>
      </c>
      <c r="R148" s="164">
        <v>-38434</v>
      </c>
      <c r="S148" s="164">
        <v>-1580524</v>
      </c>
      <c r="T148" s="164">
        <v>-3265829</v>
      </c>
      <c r="U148" s="164">
        <v>12085</v>
      </c>
      <c r="V148" s="164">
        <v>-11489334</v>
      </c>
      <c r="W148" s="104">
        <v>-1449558</v>
      </c>
      <c r="X148" s="104">
        <v>-12802245</v>
      </c>
      <c r="Y148" s="164">
        <v>215232</v>
      </c>
      <c r="Z148" s="164">
        <v>165814</v>
      </c>
      <c r="AA148" s="164">
        <v>185868</v>
      </c>
      <c r="AB148" s="164">
        <v>190783</v>
      </c>
      <c r="AC148" s="164">
        <v>83543</v>
      </c>
      <c r="AD148" s="164">
        <v>184070</v>
      </c>
      <c r="AE148" s="164">
        <v>11221721</v>
      </c>
      <c r="AF148" s="164">
        <v>0</v>
      </c>
      <c r="AG148" s="164">
        <v>0</v>
      </c>
      <c r="AH148" s="164">
        <v>0</v>
      </c>
      <c r="AI148" s="164">
        <v>-1618958</v>
      </c>
      <c r="AJ148" s="164">
        <v>-1618958</v>
      </c>
      <c r="AK148" s="164">
        <v>-1618958</v>
      </c>
      <c r="AL148" s="164">
        <v>-1618958</v>
      </c>
      <c r="AM148" s="164">
        <v>-1618958</v>
      </c>
      <c r="AN148" s="164">
        <v>-3394544</v>
      </c>
      <c r="AP148" s="165">
        <v>-11766</v>
      </c>
      <c r="AQ148" s="164">
        <v>0</v>
      </c>
      <c r="AR148" s="164">
        <v>0</v>
      </c>
      <c r="AS148" s="164">
        <v>0</v>
      </c>
      <c r="AT148" s="164">
        <v>0</v>
      </c>
      <c r="AU148" s="164">
        <v>0</v>
      </c>
      <c r="AV148" s="164">
        <v>0</v>
      </c>
      <c r="AW148" s="166">
        <v>11766</v>
      </c>
      <c r="AX148" s="166">
        <v>11766</v>
      </c>
      <c r="AY148" s="166">
        <v>11766</v>
      </c>
      <c r="AZ148" s="166">
        <v>11766</v>
      </c>
      <c r="BA148" s="166">
        <v>11766</v>
      </c>
      <c r="BB148" s="166">
        <v>24713</v>
      </c>
      <c r="BC148" s="165">
        <v>-316</v>
      </c>
      <c r="BD148" s="164">
        <v>0</v>
      </c>
      <c r="BE148" s="164">
        <v>0</v>
      </c>
      <c r="BF148" s="164">
        <v>0</v>
      </c>
      <c r="BG148" s="164">
        <v>0</v>
      </c>
      <c r="BH148" s="164">
        <v>0</v>
      </c>
      <c r="BI148" s="164">
        <v>0</v>
      </c>
      <c r="BJ148" s="166">
        <v>316</v>
      </c>
      <c r="BK148" s="166">
        <v>316</v>
      </c>
      <c r="BL148" s="166">
        <v>316</v>
      </c>
      <c r="BM148" s="166">
        <v>316</v>
      </c>
      <c r="BN148" s="166">
        <v>316</v>
      </c>
      <c r="BO148" s="166">
        <v>661</v>
      </c>
      <c r="BP148" s="165">
        <v>-1580524</v>
      </c>
      <c r="BQ148" s="164">
        <v>0</v>
      </c>
      <c r="BR148" s="164">
        <v>0</v>
      </c>
      <c r="BS148" s="164">
        <v>0</v>
      </c>
      <c r="BT148" s="164">
        <v>0</v>
      </c>
      <c r="BU148" s="164">
        <v>0</v>
      </c>
      <c r="BV148" s="164">
        <v>0</v>
      </c>
      <c r="BW148" s="166">
        <v>1580524</v>
      </c>
      <c r="BX148" s="166">
        <v>1580524</v>
      </c>
      <c r="BY148" s="166">
        <v>1580524</v>
      </c>
      <c r="BZ148" s="166">
        <v>1580524</v>
      </c>
      <c r="CA148" s="166">
        <v>1580524</v>
      </c>
      <c r="CB148" s="166">
        <v>3319101</v>
      </c>
      <c r="CC148" s="163">
        <v>8.9</v>
      </c>
      <c r="CD148" s="167"/>
      <c r="CE148" s="164"/>
      <c r="CF148" s="164"/>
      <c r="CG148" s="164"/>
      <c r="CH148" s="164"/>
      <c r="CI148" s="164"/>
      <c r="CJ148" s="164"/>
      <c r="CK148" s="166"/>
      <c r="CL148" s="166"/>
      <c r="CM148" s="166"/>
      <c r="CN148" s="166"/>
      <c r="CO148" s="166"/>
      <c r="CP148" s="166"/>
      <c r="CQ148" s="167">
        <v>-26352</v>
      </c>
      <c r="CR148" s="164"/>
      <c r="CS148" s="164"/>
      <c r="CT148" s="164"/>
      <c r="CU148" s="164"/>
      <c r="CV148" s="164"/>
      <c r="CW148" s="164"/>
      <c r="CX148" s="166">
        <v>26352</v>
      </c>
      <c r="CY148" s="166">
        <v>26352</v>
      </c>
      <c r="CZ148" s="166">
        <v>26352</v>
      </c>
      <c r="DA148" s="166">
        <v>26352</v>
      </c>
      <c r="DB148" s="166">
        <v>26352</v>
      </c>
      <c r="DC148" s="166">
        <v>50069</v>
      </c>
      <c r="DE148" s="168">
        <v>0</v>
      </c>
      <c r="DG148" s="172">
        <v>1241377.3859999999</v>
      </c>
      <c r="DI148" s="205">
        <f t="shared" si="12"/>
        <v>-12802245.386</v>
      </c>
      <c r="DJ148" s="204"/>
      <c r="DK148" s="205">
        <f t="shared" si="13"/>
        <v>-13437387</v>
      </c>
      <c r="DL148" s="205">
        <f t="shared" si="14"/>
        <v>-181829</v>
      </c>
      <c r="DM148" s="205">
        <f t="shared" si="15"/>
        <v>-2241</v>
      </c>
      <c r="DN148" s="205">
        <f t="shared" si="16"/>
        <v>-83543</v>
      </c>
      <c r="DO148" s="205">
        <f t="shared" si="17"/>
        <v>-11221721</v>
      </c>
    </row>
    <row r="149" spans="2:119" hidden="1">
      <c r="B149" s="103" t="s">
        <v>312</v>
      </c>
      <c r="C149" s="162">
        <v>0</v>
      </c>
      <c r="D149" s="162">
        <v>0</v>
      </c>
      <c r="E149" s="162">
        <v>0</v>
      </c>
      <c r="F149" s="163">
        <v>9.3000000000000007</v>
      </c>
      <c r="G149" s="164">
        <v>0</v>
      </c>
      <c r="H149" s="164">
        <v>0</v>
      </c>
      <c r="I149" s="164">
        <v>0</v>
      </c>
      <c r="J149" s="164">
        <v>0</v>
      </c>
      <c r="K149" s="164">
        <v>0</v>
      </c>
      <c r="L149" s="164">
        <v>0</v>
      </c>
      <c r="M149" s="164">
        <v>0</v>
      </c>
      <c r="N149" s="164">
        <v>0</v>
      </c>
      <c r="O149" s="164">
        <v>0</v>
      </c>
      <c r="P149" s="164">
        <v>0</v>
      </c>
      <c r="Q149" s="104">
        <v>0</v>
      </c>
      <c r="R149" s="164">
        <v>0</v>
      </c>
      <c r="S149" s="164">
        <v>0</v>
      </c>
      <c r="T149" s="164">
        <v>0</v>
      </c>
      <c r="U149" s="164">
        <v>0</v>
      </c>
      <c r="V149" s="164">
        <v>0</v>
      </c>
      <c r="W149" s="104">
        <v>0</v>
      </c>
      <c r="X149" s="104">
        <v>0</v>
      </c>
      <c r="Y149" s="164">
        <v>0</v>
      </c>
      <c r="Z149" s="164">
        <v>0</v>
      </c>
      <c r="AA149" s="164">
        <v>0</v>
      </c>
      <c r="AB149" s="164">
        <v>0</v>
      </c>
      <c r="AC149" s="164">
        <v>0</v>
      </c>
      <c r="AD149" s="164">
        <v>0</v>
      </c>
      <c r="AE149" s="164">
        <v>0</v>
      </c>
      <c r="AF149" s="164">
        <v>0</v>
      </c>
      <c r="AG149" s="164">
        <v>0</v>
      </c>
      <c r="AH149" s="164">
        <v>0</v>
      </c>
      <c r="AI149" s="164">
        <v>0</v>
      </c>
      <c r="AJ149" s="164">
        <v>0</v>
      </c>
      <c r="AK149" s="164">
        <v>0</v>
      </c>
      <c r="AL149" s="164">
        <v>0</v>
      </c>
      <c r="AM149" s="164">
        <v>0</v>
      </c>
      <c r="AN149" s="164">
        <v>0</v>
      </c>
      <c r="AP149" s="165">
        <v>0</v>
      </c>
      <c r="AQ149" s="164">
        <v>0</v>
      </c>
      <c r="AR149" s="164">
        <v>0</v>
      </c>
      <c r="AS149" s="164">
        <v>0</v>
      </c>
      <c r="AT149" s="164">
        <v>0</v>
      </c>
      <c r="AU149" s="164">
        <v>0</v>
      </c>
      <c r="AV149" s="164">
        <v>0</v>
      </c>
      <c r="AW149" s="166">
        <v>0</v>
      </c>
      <c r="AX149" s="166">
        <v>0</v>
      </c>
      <c r="AY149" s="166">
        <v>0</v>
      </c>
      <c r="AZ149" s="166">
        <v>0</v>
      </c>
      <c r="BA149" s="166">
        <v>0</v>
      </c>
      <c r="BB149" s="166">
        <v>0</v>
      </c>
      <c r="BC149" s="165">
        <v>0</v>
      </c>
      <c r="BD149" s="164">
        <v>0</v>
      </c>
      <c r="BE149" s="164">
        <v>0</v>
      </c>
      <c r="BF149" s="164">
        <v>0</v>
      </c>
      <c r="BG149" s="164">
        <v>0</v>
      </c>
      <c r="BH149" s="164">
        <v>0</v>
      </c>
      <c r="BI149" s="164">
        <v>0</v>
      </c>
      <c r="BJ149" s="166">
        <v>0</v>
      </c>
      <c r="BK149" s="166">
        <v>0</v>
      </c>
      <c r="BL149" s="166">
        <v>0</v>
      </c>
      <c r="BM149" s="166">
        <v>0</v>
      </c>
      <c r="BN149" s="166">
        <v>0</v>
      </c>
      <c r="BO149" s="166">
        <v>0</v>
      </c>
      <c r="BP149" s="165">
        <v>0</v>
      </c>
      <c r="BQ149" s="164">
        <v>0</v>
      </c>
      <c r="BR149" s="164">
        <v>0</v>
      </c>
      <c r="BS149" s="164">
        <v>0</v>
      </c>
      <c r="BT149" s="164">
        <v>0</v>
      </c>
      <c r="BU149" s="164">
        <v>0</v>
      </c>
      <c r="BV149" s="164">
        <v>0</v>
      </c>
      <c r="BW149" s="166">
        <v>0</v>
      </c>
      <c r="BX149" s="166">
        <v>0</v>
      </c>
      <c r="BY149" s="166">
        <v>0</v>
      </c>
      <c r="BZ149" s="166">
        <v>0</v>
      </c>
      <c r="CA149" s="166">
        <v>0</v>
      </c>
      <c r="CB149" s="166">
        <v>0</v>
      </c>
      <c r="CC149" s="163">
        <v>10.3</v>
      </c>
      <c r="CD149" s="167"/>
      <c r="CE149" s="164"/>
      <c r="CF149" s="164"/>
      <c r="CG149" s="164"/>
      <c r="CH149" s="164"/>
      <c r="CI149" s="164"/>
      <c r="CJ149" s="164"/>
      <c r="CK149" s="166"/>
      <c r="CL149" s="166"/>
      <c r="CM149" s="166"/>
      <c r="CN149" s="166"/>
      <c r="CO149" s="166"/>
      <c r="CP149" s="166"/>
      <c r="CQ149" s="167">
        <v>0</v>
      </c>
      <c r="CR149" s="164"/>
      <c r="CS149" s="164"/>
      <c r="CT149" s="164"/>
      <c r="CU149" s="164"/>
      <c r="CV149" s="164"/>
      <c r="CW149" s="164"/>
      <c r="CX149" s="166">
        <v>0</v>
      </c>
      <c r="CY149" s="166">
        <v>0</v>
      </c>
      <c r="CZ149" s="166">
        <v>0</v>
      </c>
      <c r="DA149" s="166">
        <v>0</v>
      </c>
      <c r="DB149" s="166">
        <v>0</v>
      </c>
      <c r="DC149" s="166">
        <v>0</v>
      </c>
      <c r="DE149" s="168">
        <v>0</v>
      </c>
      <c r="DG149" s="172">
        <v>0</v>
      </c>
      <c r="DI149" s="205">
        <f t="shared" si="12"/>
        <v>0</v>
      </c>
      <c r="DJ149" s="204"/>
      <c r="DK149" s="205">
        <f t="shared" si="13"/>
        <v>0</v>
      </c>
      <c r="DL149" s="205">
        <f t="shared" si="14"/>
        <v>0</v>
      </c>
      <c r="DM149" s="205">
        <f t="shared" si="15"/>
        <v>0</v>
      </c>
      <c r="DN149" s="205">
        <f t="shared" si="16"/>
        <v>0</v>
      </c>
      <c r="DO149" s="205">
        <f t="shared" si="17"/>
        <v>0</v>
      </c>
    </row>
    <row r="150" spans="2:119" hidden="1">
      <c r="B150" s="103" t="s">
        <v>505</v>
      </c>
      <c r="C150" s="162">
        <v>0</v>
      </c>
      <c r="D150" s="162">
        <v>1</v>
      </c>
      <c r="E150" s="162">
        <v>-1</v>
      </c>
      <c r="F150" s="163">
        <v>12.9</v>
      </c>
      <c r="G150" s="164">
        <v>0</v>
      </c>
      <c r="H150" s="164">
        <v>0</v>
      </c>
      <c r="I150" s="164">
        <v>0</v>
      </c>
      <c r="J150" s="164">
        <v>0</v>
      </c>
      <c r="K150" s="164">
        <v>0</v>
      </c>
      <c r="L150" s="164">
        <v>0</v>
      </c>
      <c r="M150" s="164">
        <v>0</v>
      </c>
      <c r="N150" s="164">
        <v>0</v>
      </c>
      <c r="O150" s="164">
        <v>0</v>
      </c>
      <c r="P150" s="164">
        <v>0</v>
      </c>
      <c r="Q150" s="104">
        <v>0</v>
      </c>
      <c r="R150" s="164">
        <v>0</v>
      </c>
      <c r="S150" s="164">
        <v>0</v>
      </c>
      <c r="T150" s="164">
        <v>0</v>
      </c>
      <c r="U150" s="164">
        <v>0</v>
      </c>
      <c r="V150" s="164">
        <v>0</v>
      </c>
      <c r="W150" s="104">
        <v>0</v>
      </c>
      <c r="X150" s="104">
        <v>0</v>
      </c>
      <c r="Y150" s="164">
        <v>0</v>
      </c>
      <c r="Z150" s="164">
        <v>0</v>
      </c>
      <c r="AA150" s="164">
        <v>0</v>
      </c>
      <c r="AB150" s="164">
        <v>0</v>
      </c>
      <c r="AC150" s="164">
        <v>0</v>
      </c>
      <c r="AD150" s="164">
        <v>0</v>
      </c>
      <c r="AE150" s="164">
        <v>0</v>
      </c>
      <c r="AF150" s="164">
        <v>0</v>
      </c>
      <c r="AG150" s="164">
        <v>0</v>
      </c>
      <c r="AH150" s="164">
        <v>0</v>
      </c>
      <c r="AI150" s="164">
        <v>0</v>
      </c>
      <c r="AJ150" s="164">
        <v>0</v>
      </c>
      <c r="AK150" s="164">
        <v>0</v>
      </c>
      <c r="AL150" s="164">
        <v>0</v>
      </c>
      <c r="AM150" s="164">
        <v>0</v>
      </c>
      <c r="AN150" s="164">
        <v>0</v>
      </c>
      <c r="AP150" s="165">
        <v>0</v>
      </c>
      <c r="AQ150" s="164">
        <v>0</v>
      </c>
      <c r="AR150" s="164">
        <v>0</v>
      </c>
      <c r="AS150" s="164">
        <v>0</v>
      </c>
      <c r="AT150" s="164">
        <v>0</v>
      </c>
      <c r="AU150" s="164">
        <v>0</v>
      </c>
      <c r="AV150" s="164">
        <v>0</v>
      </c>
      <c r="AW150" s="166">
        <v>0</v>
      </c>
      <c r="AX150" s="166">
        <v>0</v>
      </c>
      <c r="AY150" s="166">
        <v>0</v>
      </c>
      <c r="AZ150" s="166">
        <v>0</v>
      </c>
      <c r="BA150" s="166">
        <v>0</v>
      </c>
      <c r="BB150" s="166">
        <v>0</v>
      </c>
      <c r="BC150" s="165">
        <v>0</v>
      </c>
      <c r="BD150" s="164">
        <v>0</v>
      </c>
      <c r="BE150" s="164">
        <v>0</v>
      </c>
      <c r="BF150" s="164">
        <v>0</v>
      </c>
      <c r="BG150" s="164">
        <v>0</v>
      </c>
      <c r="BH150" s="164">
        <v>0</v>
      </c>
      <c r="BI150" s="164">
        <v>0</v>
      </c>
      <c r="BJ150" s="166">
        <v>0</v>
      </c>
      <c r="BK150" s="166">
        <v>0</v>
      </c>
      <c r="BL150" s="166">
        <v>0</v>
      </c>
      <c r="BM150" s="166">
        <v>0</v>
      </c>
      <c r="BN150" s="166">
        <v>0</v>
      </c>
      <c r="BO150" s="166">
        <v>0</v>
      </c>
      <c r="BP150" s="165">
        <v>0</v>
      </c>
      <c r="BQ150" s="164">
        <v>0</v>
      </c>
      <c r="BR150" s="164">
        <v>0</v>
      </c>
      <c r="BS150" s="164">
        <v>0</v>
      </c>
      <c r="BT150" s="164">
        <v>0</v>
      </c>
      <c r="BU150" s="164">
        <v>0</v>
      </c>
      <c r="BV150" s="164">
        <v>0</v>
      </c>
      <c r="BW150" s="166">
        <v>0</v>
      </c>
      <c r="BX150" s="166">
        <v>0</v>
      </c>
      <c r="BY150" s="166">
        <v>0</v>
      </c>
      <c r="BZ150" s="166">
        <v>0</v>
      </c>
      <c r="CA150" s="166">
        <v>0</v>
      </c>
      <c r="CB150" s="166">
        <v>0</v>
      </c>
      <c r="CC150" s="163">
        <v>1</v>
      </c>
      <c r="CD150" s="167"/>
      <c r="CE150" s="164"/>
      <c r="CF150" s="164"/>
      <c r="CG150" s="164"/>
      <c r="CH150" s="164"/>
      <c r="CI150" s="164"/>
      <c r="CJ150" s="164"/>
      <c r="CK150" s="166"/>
      <c r="CL150" s="166"/>
      <c r="CM150" s="166"/>
      <c r="CN150" s="166"/>
      <c r="CO150" s="166"/>
      <c r="CP150" s="166"/>
      <c r="CQ150" s="167">
        <v>0</v>
      </c>
      <c r="CR150" s="164"/>
      <c r="CS150" s="164"/>
      <c r="CT150" s="164"/>
      <c r="CU150" s="164"/>
      <c r="CV150" s="164"/>
      <c r="CW150" s="164"/>
      <c r="CX150" s="166">
        <v>0</v>
      </c>
      <c r="CY150" s="166">
        <v>0</v>
      </c>
      <c r="CZ150" s="166">
        <v>0</v>
      </c>
      <c r="DA150" s="166">
        <v>0</v>
      </c>
      <c r="DB150" s="166">
        <v>0</v>
      </c>
      <c r="DC150" s="166">
        <v>0</v>
      </c>
      <c r="DE150" s="168">
        <v>0</v>
      </c>
      <c r="DG150" s="172">
        <v>0</v>
      </c>
      <c r="DI150" s="205">
        <f t="shared" si="12"/>
        <v>0</v>
      </c>
      <c r="DJ150" s="204"/>
      <c r="DK150" s="205">
        <f t="shared" si="13"/>
        <v>0</v>
      </c>
      <c r="DL150" s="205">
        <f t="shared" si="14"/>
        <v>0</v>
      </c>
      <c r="DM150" s="205">
        <f t="shared" si="15"/>
        <v>0</v>
      </c>
      <c r="DN150" s="205">
        <f t="shared" si="16"/>
        <v>0</v>
      </c>
      <c r="DO150" s="205">
        <f t="shared" si="17"/>
        <v>0</v>
      </c>
    </row>
    <row r="151" spans="2:119" hidden="1">
      <c r="B151" s="103" t="s">
        <v>506</v>
      </c>
      <c r="C151" s="162">
        <v>0</v>
      </c>
      <c r="D151" s="162">
        <v>1</v>
      </c>
      <c r="E151" s="162">
        <v>-1</v>
      </c>
      <c r="F151" s="163">
        <v>14</v>
      </c>
      <c r="G151" s="164">
        <v>0</v>
      </c>
      <c r="H151" s="164">
        <v>0</v>
      </c>
      <c r="I151" s="164">
        <v>0</v>
      </c>
      <c r="J151" s="164">
        <v>0</v>
      </c>
      <c r="K151" s="164">
        <v>0</v>
      </c>
      <c r="L151" s="164">
        <v>0</v>
      </c>
      <c r="M151" s="164">
        <v>0</v>
      </c>
      <c r="N151" s="164">
        <v>0</v>
      </c>
      <c r="O151" s="164">
        <v>0</v>
      </c>
      <c r="P151" s="164">
        <v>0</v>
      </c>
      <c r="Q151" s="104">
        <v>0</v>
      </c>
      <c r="R151" s="164">
        <v>0</v>
      </c>
      <c r="S151" s="164">
        <v>0</v>
      </c>
      <c r="T151" s="164">
        <v>0</v>
      </c>
      <c r="U151" s="164">
        <v>0</v>
      </c>
      <c r="V151" s="164">
        <v>0</v>
      </c>
      <c r="W151" s="104">
        <v>0</v>
      </c>
      <c r="X151" s="104">
        <v>0</v>
      </c>
      <c r="Y151" s="164">
        <v>0</v>
      </c>
      <c r="Z151" s="164">
        <v>0</v>
      </c>
      <c r="AA151" s="164">
        <v>0</v>
      </c>
      <c r="AB151" s="164">
        <v>0</v>
      </c>
      <c r="AC151" s="164">
        <v>0</v>
      </c>
      <c r="AD151" s="164">
        <v>0</v>
      </c>
      <c r="AE151" s="164">
        <v>0</v>
      </c>
      <c r="AF151" s="164">
        <v>0</v>
      </c>
      <c r="AG151" s="164">
        <v>0</v>
      </c>
      <c r="AH151" s="164">
        <v>0</v>
      </c>
      <c r="AI151" s="164">
        <v>0</v>
      </c>
      <c r="AJ151" s="164">
        <v>0</v>
      </c>
      <c r="AK151" s="164">
        <v>0</v>
      </c>
      <c r="AL151" s="164">
        <v>0</v>
      </c>
      <c r="AM151" s="164">
        <v>0</v>
      </c>
      <c r="AN151" s="164">
        <v>0</v>
      </c>
      <c r="AP151" s="165">
        <v>0</v>
      </c>
      <c r="AQ151" s="164">
        <v>0</v>
      </c>
      <c r="AR151" s="164">
        <v>0</v>
      </c>
      <c r="AS151" s="164">
        <v>0</v>
      </c>
      <c r="AT151" s="164">
        <v>0</v>
      </c>
      <c r="AU151" s="164">
        <v>0</v>
      </c>
      <c r="AV151" s="164">
        <v>0</v>
      </c>
      <c r="AW151" s="166">
        <v>0</v>
      </c>
      <c r="AX151" s="166">
        <v>0</v>
      </c>
      <c r="AY151" s="166">
        <v>0</v>
      </c>
      <c r="AZ151" s="166">
        <v>0</v>
      </c>
      <c r="BA151" s="166">
        <v>0</v>
      </c>
      <c r="BB151" s="166">
        <v>0</v>
      </c>
      <c r="BC151" s="165">
        <v>0</v>
      </c>
      <c r="BD151" s="164">
        <v>0</v>
      </c>
      <c r="BE151" s="164">
        <v>0</v>
      </c>
      <c r="BF151" s="164">
        <v>0</v>
      </c>
      <c r="BG151" s="164">
        <v>0</v>
      </c>
      <c r="BH151" s="164">
        <v>0</v>
      </c>
      <c r="BI151" s="164">
        <v>0</v>
      </c>
      <c r="BJ151" s="166">
        <v>0</v>
      </c>
      <c r="BK151" s="166">
        <v>0</v>
      </c>
      <c r="BL151" s="166">
        <v>0</v>
      </c>
      <c r="BM151" s="166">
        <v>0</v>
      </c>
      <c r="BN151" s="166">
        <v>0</v>
      </c>
      <c r="BO151" s="166">
        <v>0</v>
      </c>
      <c r="BP151" s="165">
        <v>0</v>
      </c>
      <c r="BQ151" s="164">
        <v>0</v>
      </c>
      <c r="BR151" s="164">
        <v>0</v>
      </c>
      <c r="BS151" s="164">
        <v>0</v>
      </c>
      <c r="BT151" s="164">
        <v>0</v>
      </c>
      <c r="BU151" s="164">
        <v>0</v>
      </c>
      <c r="BV151" s="164">
        <v>0</v>
      </c>
      <c r="BW151" s="166">
        <v>0</v>
      </c>
      <c r="BX151" s="166">
        <v>0</v>
      </c>
      <c r="BY151" s="166">
        <v>0</v>
      </c>
      <c r="BZ151" s="166">
        <v>0</v>
      </c>
      <c r="CA151" s="166">
        <v>0</v>
      </c>
      <c r="CB151" s="166">
        <v>0</v>
      </c>
      <c r="CC151" s="163">
        <v>1</v>
      </c>
      <c r="CD151" s="167"/>
      <c r="CE151" s="164"/>
      <c r="CF151" s="164"/>
      <c r="CG151" s="164"/>
      <c r="CH151" s="164"/>
      <c r="CI151" s="164"/>
      <c r="CJ151" s="164"/>
      <c r="CK151" s="166"/>
      <c r="CL151" s="166"/>
      <c r="CM151" s="166"/>
      <c r="CN151" s="166"/>
      <c r="CO151" s="166"/>
      <c r="CP151" s="166"/>
      <c r="CQ151" s="167">
        <v>0</v>
      </c>
      <c r="CR151" s="164"/>
      <c r="CS151" s="164"/>
      <c r="CT151" s="164"/>
      <c r="CU151" s="164"/>
      <c r="CV151" s="164"/>
      <c r="CW151" s="164"/>
      <c r="CX151" s="166">
        <v>0</v>
      </c>
      <c r="CY151" s="166">
        <v>0</v>
      </c>
      <c r="CZ151" s="166">
        <v>0</v>
      </c>
      <c r="DA151" s="166">
        <v>0</v>
      </c>
      <c r="DB151" s="166">
        <v>0</v>
      </c>
      <c r="DC151" s="166">
        <v>0</v>
      </c>
      <c r="DE151" s="168">
        <v>0</v>
      </c>
      <c r="DG151" s="172">
        <v>0</v>
      </c>
      <c r="DI151" s="205">
        <f t="shared" si="12"/>
        <v>0</v>
      </c>
      <c r="DJ151" s="204"/>
      <c r="DK151" s="205">
        <f t="shared" si="13"/>
        <v>0</v>
      </c>
      <c r="DL151" s="205">
        <f t="shared" si="14"/>
        <v>0</v>
      </c>
      <c r="DM151" s="205">
        <f t="shared" si="15"/>
        <v>0</v>
      </c>
      <c r="DN151" s="205">
        <f t="shared" si="16"/>
        <v>0</v>
      </c>
      <c r="DO151" s="205">
        <f t="shared" si="17"/>
        <v>0</v>
      </c>
    </row>
    <row r="152" spans="2:119" hidden="1">
      <c r="B152" s="103" t="s">
        <v>507</v>
      </c>
      <c r="C152" s="162">
        <v>0</v>
      </c>
      <c r="D152" s="162">
        <v>1</v>
      </c>
      <c r="E152" s="162">
        <v>-1</v>
      </c>
      <c r="F152" s="163">
        <v>14.2</v>
      </c>
      <c r="G152" s="164">
        <v>0</v>
      </c>
      <c r="H152" s="164">
        <v>0</v>
      </c>
      <c r="I152" s="164">
        <v>0</v>
      </c>
      <c r="J152" s="164">
        <v>0</v>
      </c>
      <c r="K152" s="164">
        <v>0</v>
      </c>
      <c r="L152" s="164">
        <v>0</v>
      </c>
      <c r="M152" s="164">
        <v>0</v>
      </c>
      <c r="N152" s="164">
        <v>0</v>
      </c>
      <c r="O152" s="164">
        <v>0</v>
      </c>
      <c r="P152" s="164">
        <v>0</v>
      </c>
      <c r="Q152" s="104">
        <v>0</v>
      </c>
      <c r="R152" s="164">
        <v>0</v>
      </c>
      <c r="S152" s="164">
        <v>0</v>
      </c>
      <c r="T152" s="164">
        <v>0</v>
      </c>
      <c r="U152" s="164">
        <v>0</v>
      </c>
      <c r="V152" s="164">
        <v>0</v>
      </c>
      <c r="W152" s="104">
        <v>0</v>
      </c>
      <c r="X152" s="104">
        <v>0</v>
      </c>
      <c r="Y152" s="164">
        <v>0</v>
      </c>
      <c r="Z152" s="164">
        <v>0</v>
      </c>
      <c r="AA152" s="164">
        <v>0</v>
      </c>
      <c r="AB152" s="164">
        <v>0</v>
      </c>
      <c r="AC152" s="164">
        <v>0</v>
      </c>
      <c r="AD152" s="164">
        <v>0</v>
      </c>
      <c r="AE152" s="164">
        <v>0</v>
      </c>
      <c r="AF152" s="164">
        <v>0</v>
      </c>
      <c r="AG152" s="164">
        <v>0</v>
      </c>
      <c r="AH152" s="164">
        <v>0</v>
      </c>
      <c r="AI152" s="164">
        <v>0</v>
      </c>
      <c r="AJ152" s="164">
        <v>0</v>
      </c>
      <c r="AK152" s="164">
        <v>0</v>
      </c>
      <c r="AL152" s="164">
        <v>0</v>
      </c>
      <c r="AM152" s="164">
        <v>0</v>
      </c>
      <c r="AN152" s="164">
        <v>0</v>
      </c>
      <c r="AP152" s="165">
        <v>0</v>
      </c>
      <c r="AQ152" s="164">
        <v>0</v>
      </c>
      <c r="AR152" s="164">
        <v>0</v>
      </c>
      <c r="AS152" s="164">
        <v>0</v>
      </c>
      <c r="AT152" s="164">
        <v>0</v>
      </c>
      <c r="AU152" s="164">
        <v>0</v>
      </c>
      <c r="AV152" s="164">
        <v>0</v>
      </c>
      <c r="AW152" s="166">
        <v>0</v>
      </c>
      <c r="AX152" s="166">
        <v>0</v>
      </c>
      <c r="AY152" s="166">
        <v>0</v>
      </c>
      <c r="AZ152" s="166">
        <v>0</v>
      </c>
      <c r="BA152" s="166">
        <v>0</v>
      </c>
      <c r="BB152" s="166">
        <v>0</v>
      </c>
      <c r="BC152" s="165">
        <v>0</v>
      </c>
      <c r="BD152" s="164">
        <v>0</v>
      </c>
      <c r="BE152" s="164">
        <v>0</v>
      </c>
      <c r="BF152" s="164">
        <v>0</v>
      </c>
      <c r="BG152" s="164">
        <v>0</v>
      </c>
      <c r="BH152" s="164">
        <v>0</v>
      </c>
      <c r="BI152" s="164">
        <v>0</v>
      </c>
      <c r="BJ152" s="166">
        <v>0</v>
      </c>
      <c r="BK152" s="166">
        <v>0</v>
      </c>
      <c r="BL152" s="166">
        <v>0</v>
      </c>
      <c r="BM152" s="166">
        <v>0</v>
      </c>
      <c r="BN152" s="166">
        <v>0</v>
      </c>
      <c r="BO152" s="166">
        <v>0</v>
      </c>
      <c r="BP152" s="165">
        <v>0</v>
      </c>
      <c r="BQ152" s="164">
        <v>0</v>
      </c>
      <c r="BR152" s="164">
        <v>0</v>
      </c>
      <c r="BS152" s="164">
        <v>0</v>
      </c>
      <c r="BT152" s="164">
        <v>0</v>
      </c>
      <c r="BU152" s="164">
        <v>0</v>
      </c>
      <c r="BV152" s="164">
        <v>0</v>
      </c>
      <c r="BW152" s="166">
        <v>0</v>
      </c>
      <c r="BX152" s="166">
        <v>0</v>
      </c>
      <c r="BY152" s="166">
        <v>0</v>
      </c>
      <c r="BZ152" s="166">
        <v>0</v>
      </c>
      <c r="CA152" s="166">
        <v>0</v>
      </c>
      <c r="CB152" s="166">
        <v>0</v>
      </c>
      <c r="CC152" s="163">
        <v>1</v>
      </c>
      <c r="CD152" s="167"/>
      <c r="CE152" s="164"/>
      <c r="CF152" s="164"/>
      <c r="CG152" s="164"/>
      <c r="CH152" s="164"/>
      <c r="CI152" s="164"/>
      <c r="CJ152" s="164"/>
      <c r="CK152" s="166"/>
      <c r="CL152" s="166"/>
      <c r="CM152" s="166"/>
      <c r="CN152" s="166"/>
      <c r="CO152" s="166"/>
      <c r="CP152" s="166"/>
      <c r="CQ152" s="167">
        <v>0</v>
      </c>
      <c r="CR152" s="164"/>
      <c r="CS152" s="164"/>
      <c r="CT152" s="164"/>
      <c r="CU152" s="164"/>
      <c r="CV152" s="164"/>
      <c r="CW152" s="164"/>
      <c r="CX152" s="166">
        <v>0</v>
      </c>
      <c r="CY152" s="166">
        <v>0</v>
      </c>
      <c r="CZ152" s="166">
        <v>0</v>
      </c>
      <c r="DA152" s="166">
        <v>0</v>
      </c>
      <c r="DB152" s="166">
        <v>0</v>
      </c>
      <c r="DC152" s="166">
        <v>0</v>
      </c>
      <c r="DE152" s="168">
        <v>0</v>
      </c>
      <c r="DG152" s="172">
        <v>0</v>
      </c>
      <c r="DI152" s="205">
        <f t="shared" si="12"/>
        <v>0</v>
      </c>
      <c r="DJ152" s="204"/>
      <c r="DK152" s="205">
        <f t="shared" si="13"/>
        <v>0</v>
      </c>
      <c r="DL152" s="205">
        <f t="shared" si="14"/>
        <v>0</v>
      </c>
      <c r="DM152" s="205">
        <f t="shared" si="15"/>
        <v>0</v>
      </c>
      <c r="DN152" s="205">
        <f t="shared" si="16"/>
        <v>0</v>
      </c>
      <c r="DO152" s="205">
        <f t="shared" si="17"/>
        <v>0</v>
      </c>
    </row>
    <row r="153" spans="2:119" hidden="1">
      <c r="B153" s="103" t="s">
        <v>391</v>
      </c>
      <c r="C153" s="162">
        <v>0</v>
      </c>
      <c r="D153" s="162">
        <v>0</v>
      </c>
      <c r="E153" s="162">
        <v>0</v>
      </c>
      <c r="F153" s="163">
        <v>14.4</v>
      </c>
      <c r="G153" s="164">
        <v>0</v>
      </c>
      <c r="H153" s="164">
        <v>0</v>
      </c>
      <c r="I153" s="164">
        <v>0</v>
      </c>
      <c r="J153" s="164">
        <v>0</v>
      </c>
      <c r="K153" s="164">
        <v>0</v>
      </c>
      <c r="L153" s="164">
        <v>0</v>
      </c>
      <c r="M153" s="164">
        <v>0</v>
      </c>
      <c r="N153" s="164">
        <v>0</v>
      </c>
      <c r="O153" s="164">
        <v>0</v>
      </c>
      <c r="P153" s="164">
        <v>0</v>
      </c>
      <c r="Q153" s="104">
        <v>0</v>
      </c>
      <c r="R153" s="164">
        <v>0</v>
      </c>
      <c r="S153" s="164">
        <v>0</v>
      </c>
      <c r="T153" s="164">
        <v>0</v>
      </c>
      <c r="U153" s="164">
        <v>0</v>
      </c>
      <c r="V153" s="164">
        <v>0</v>
      </c>
      <c r="W153" s="104">
        <v>0</v>
      </c>
      <c r="X153" s="104">
        <v>0</v>
      </c>
      <c r="Y153" s="164">
        <v>0</v>
      </c>
      <c r="Z153" s="164">
        <v>0</v>
      </c>
      <c r="AA153" s="164">
        <v>0</v>
      </c>
      <c r="AB153" s="164">
        <v>0</v>
      </c>
      <c r="AC153" s="164">
        <v>0</v>
      </c>
      <c r="AD153" s="164">
        <v>0</v>
      </c>
      <c r="AE153" s="164">
        <v>0</v>
      </c>
      <c r="AF153" s="164">
        <v>0</v>
      </c>
      <c r="AG153" s="164">
        <v>0</v>
      </c>
      <c r="AH153" s="164">
        <v>0</v>
      </c>
      <c r="AI153" s="164">
        <v>0</v>
      </c>
      <c r="AJ153" s="164">
        <v>0</v>
      </c>
      <c r="AK153" s="164">
        <v>0</v>
      </c>
      <c r="AL153" s="164">
        <v>0</v>
      </c>
      <c r="AM153" s="164">
        <v>0</v>
      </c>
      <c r="AN153" s="164">
        <v>0</v>
      </c>
      <c r="AP153" s="165">
        <v>0</v>
      </c>
      <c r="AQ153" s="164">
        <v>0</v>
      </c>
      <c r="AR153" s="164">
        <v>0</v>
      </c>
      <c r="AS153" s="164">
        <v>0</v>
      </c>
      <c r="AT153" s="164">
        <v>0</v>
      </c>
      <c r="AU153" s="164">
        <v>0</v>
      </c>
      <c r="AV153" s="164">
        <v>0</v>
      </c>
      <c r="AW153" s="166">
        <v>0</v>
      </c>
      <c r="AX153" s="166">
        <v>0</v>
      </c>
      <c r="AY153" s="166">
        <v>0</v>
      </c>
      <c r="AZ153" s="166">
        <v>0</v>
      </c>
      <c r="BA153" s="166">
        <v>0</v>
      </c>
      <c r="BB153" s="166">
        <v>0</v>
      </c>
      <c r="BC153" s="165">
        <v>0</v>
      </c>
      <c r="BD153" s="164">
        <v>0</v>
      </c>
      <c r="BE153" s="164">
        <v>0</v>
      </c>
      <c r="BF153" s="164">
        <v>0</v>
      </c>
      <c r="BG153" s="164">
        <v>0</v>
      </c>
      <c r="BH153" s="164">
        <v>0</v>
      </c>
      <c r="BI153" s="164">
        <v>0</v>
      </c>
      <c r="BJ153" s="166">
        <v>0</v>
      </c>
      <c r="BK153" s="166">
        <v>0</v>
      </c>
      <c r="BL153" s="166">
        <v>0</v>
      </c>
      <c r="BM153" s="166">
        <v>0</v>
      </c>
      <c r="BN153" s="166">
        <v>0</v>
      </c>
      <c r="BO153" s="166">
        <v>0</v>
      </c>
      <c r="BP153" s="165">
        <v>0</v>
      </c>
      <c r="BQ153" s="164">
        <v>0</v>
      </c>
      <c r="BR153" s="164">
        <v>0</v>
      </c>
      <c r="BS153" s="164">
        <v>0</v>
      </c>
      <c r="BT153" s="164">
        <v>0</v>
      </c>
      <c r="BU153" s="164">
        <v>0</v>
      </c>
      <c r="BV153" s="164">
        <v>0</v>
      </c>
      <c r="BW153" s="166">
        <v>0</v>
      </c>
      <c r="BX153" s="166">
        <v>0</v>
      </c>
      <c r="BY153" s="166">
        <v>0</v>
      </c>
      <c r="BZ153" s="166">
        <v>0</v>
      </c>
      <c r="CA153" s="166">
        <v>0</v>
      </c>
      <c r="CB153" s="166">
        <v>0</v>
      </c>
      <c r="CC153" s="163">
        <v>16.3</v>
      </c>
      <c r="CD153" s="167"/>
      <c r="CE153" s="164"/>
      <c r="CF153" s="164"/>
      <c r="CG153" s="164"/>
      <c r="CH153" s="164"/>
      <c r="CI153" s="164"/>
      <c r="CJ153" s="164"/>
      <c r="CK153" s="166"/>
      <c r="CL153" s="166"/>
      <c r="CM153" s="166"/>
      <c r="CN153" s="166"/>
      <c r="CO153" s="166"/>
      <c r="CP153" s="166"/>
      <c r="CQ153" s="167">
        <v>0</v>
      </c>
      <c r="CR153" s="164"/>
      <c r="CS153" s="164"/>
      <c r="CT153" s="164"/>
      <c r="CU153" s="164"/>
      <c r="CV153" s="164"/>
      <c r="CW153" s="164"/>
      <c r="CX153" s="166">
        <v>0</v>
      </c>
      <c r="CY153" s="166">
        <v>0</v>
      </c>
      <c r="CZ153" s="166">
        <v>0</v>
      </c>
      <c r="DA153" s="166">
        <v>0</v>
      </c>
      <c r="DB153" s="166">
        <v>0</v>
      </c>
      <c r="DC153" s="166">
        <v>0</v>
      </c>
      <c r="DE153" s="168">
        <v>0</v>
      </c>
      <c r="DG153" s="172">
        <v>0</v>
      </c>
      <c r="DI153" s="205">
        <f t="shared" si="12"/>
        <v>0</v>
      </c>
      <c r="DJ153" s="204"/>
      <c r="DK153" s="205">
        <f t="shared" si="13"/>
        <v>0</v>
      </c>
      <c r="DL153" s="205">
        <f t="shared" si="14"/>
        <v>0</v>
      </c>
      <c r="DM153" s="205">
        <f t="shared" si="15"/>
        <v>0</v>
      </c>
      <c r="DN153" s="205">
        <f t="shared" si="16"/>
        <v>0</v>
      </c>
      <c r="DO153" s="205">
        <f t="shared" si="17"/>
        <v>0</v>
      </c>
    </row>
    <row r="154" spans="2:119" hidden="1">
      <c r="B154" s="103" t="s">
        <v>392</v>
      </c>
      <c r="C154" s="162">
        <v>0</v>
      </c>
      <c r="D154" s="162">
        <v>0</v>
      </c>
      <c r="E154" s="162">
        <v>0</v>
      </c>
      <c r="F154" s="163">
        <v>4.5</v>
      </c>
      <c r="G154" s="164">
        <v>0</v>
      </c>
      <c r="H154" s="164">
        <v>0</v>
      </c>
      <c r="I154" s="164">
        <v>0</v>
      </c>
      <c r="J154" s="164">
        <v>0</v>
      </c>
      <c r="K154" s="164">
        <v>0</v>
      </c>
      <c r="L154" s="164">
        <v>0</v>
      </c>
      <c r="M154" s="164">
        <v>0</v>
      </c>
      <c r="N154" s="164">
        <v>0</v>
      </c>
      <c r="O154" s="164">
        <v>0</v>
      </c>
      <c r="P154" s="164">
        <v>0</v>
      </c>
      <c r="Q154" s="104">
        <v>0</v>
      </c>
      <c r="R154" s="164">
        <v>0</v>
      </c>
      <c r="S154" s="164">
        <v>0</v>
      </c>
      <c r="T154" s="164">
        <v>0</v>
      </c>
      <c r="U154" s="164">
        <v>0</v>
      </c>
      <c r="V154" s="164">
        <v>0</v>
      </c>
      <c r="W154" s="104">
        <v>0</v>
      </c>
      <c r="X154" s="104">
        <v>0</v>
      </c>
      <c r="Y154" s="164">
        <v>0</v>
      </c>
      <c r="Z154" s="164">
        <v>0</v>
      </c>
      <c r="AA154" s="164">
        <v>0</v>
      </c>
      <c r="AB154" s="164">
        <v>0</v>
      </c>
      <c r="AC154" s="164">
        <v>0</v>
      </c>
      <c r="AD154" s="164">
        <v>0</v>
      </c>
      <c r="AE154" s="164">
        <v>0</v>
      </c>
      <c r="AF154" s="164">
        <v>0</v>
      </c>
      <c r="AG154" s="164">
        <v>0</v>
      </c>
      <c r="AH154" s="164">
        <v>0</v>
      </c>
      <c r="AI154" s="164">
        <v>0</v>
      </c>
      <c r="AJ154" s="164">
        <v>0</v>
      </c>
      <c r="AK154" s="164">
        <v>0</v>
      </c>
      <c r="AL154" s="164">
        <v>0</v>
      </c>
      <c r="AM154" s="164">
        <v>0</v>
      </c>
      <c r="AN154" s="164">
        <v>0</v>
      </c>
      <c r="AP154" s="165">
        <v>0</v>
      </c>
      <c r="AQ154" s="164">
        <v>0</v>
      </c>
      <c r="AR154" s="164">
        <v>0</v>
      </c>
      <c r="AS154" s="164">
        <v>0</v>
      </c>
      <c r="AT154" s="164">
        <v>0</v>
      </c>
      <c r="AU154" s="164">
        <v>0</v>
      </c>
      <c r="AV154" s="164">
        <v>0</v>
      </c>
      <c r="AW154" s="166">
        <v>0</v>
      </c>
      <c r="AX154" s="166">
        <v>0</v>
      </c>
      <c r="AY154" s="166">
        <v>0</v>
      </c>
      <c r="AZ154" s="166">
        <v>0</v>
      </c>
      <c r="BA154" s="166">
        <v>0</v>
      </c>
      <c r="BB154" s="166">
        <v>0</v>
      </c>
      <c r="BC154" s="165">
        <v>0</v>
      </c>
      <c r="BD154" s="164">
        <v>0</v>
      </c>
      <c r="BE154" s="164">
        <v>0</v>
      </c>
      <c r="BF154" s="164">
        <v>0</v>
      </c>
      <c r="BG154" s="164">
        <v>0</v>
      </c>
      <c r="BH154" s="164">
        <v>0</v>
      </c>
      <c r="BI154" s="164">
        <v>0</v>
      </c>
      <c r="BJ154" s="166">
        <v>0</v>
      </c>
      <c r="BK154" s="166">
        <v>0</v>
      </c>
      <c r="BL154" s="166">
        <v>0</v>
      </c>
      <c r="BM154" s="166">
        <v>0</v>
      </c>
      <c r="BN154" s="166">
        <v>0</v>
      </c>
      <c r="BO154" s="166">
        <v>0</v>
      </c>
      <c r="BP154" s="165">
        <v>0</v>
      </c>
      <c r="BQ154" s="164">
        <v>0</v>
      </c>
      <c r="BR154" s="164">
        <v>0</v>
      </c>
      <c r="BS154" s="164">
        <v>0</v>
      </c>
      <c r="BT154" s="164">
        <v>0</v>
      </c>
      <c r="BU154" s="164">
        <v>0</v>
      </c>
      <c r="BV154" s="164">
        <v>0</v>
      </c>
      <c r="BW154" s="166">
        <v>0</v>
      </c>
      <c r="BX154" s="166">
        <v>0</v>
      </c>
      <c r="BY154" s="166">
        <v>0</v>
      </c>
      <c r="BZ154" s="166">
        <v>0</v>
      </c>
      <c r="CA154" s="166">
        <v>0</v>
      </c>
      <c r="CB154" s="166">
        <v>0</v>
      </c>
      <c r="CC154" s="163">
        <v>12</v>
      </c>
      <c r="CD154" s="167"/>
      <c r="CE154" s="164"/>
      <c r="CF154" s="164"/>
      <c r="CG154" s="164"/>
      <c r="CH154" s="164"/>
      <c r="CI154" s="164"/>
      <c r="CJ154" s="164"/>
      <c r="CK154" s="166"/>
      <c r="CL154" s="166"/>
      <c r="CM154" s="166"/>
      <c r="CN154" s="166"/>
      <c r="CO154" s="166"/>
      <c r="CP154" s="166"/>
      <c r="CQ154" s="167">
        <v>0</v>
      </c>
      <c r="CR154" s="164"/>
      <c r="CS154" s="164"/>
      <c r="CT154" s="164"/>
      <c r="CU154" s="164"/>
      <c r="CV154" s="164"/>
      <c r="CW154" s="164"/>
      <c r="CX154" s="166">
        <v>0</v>
      </c>
      <c r="CY154" s="166">
        <v>0</v>
      </c>
      <c r="CZ154" s="166">
        <v>0</v>
      </c>
      <c r="DA154" s="166">
        <v>0</v>
      </c>
      <c r="DB154" s="166">
        <v>0</v>
      </c>
      <c r="DC154" s="166">
        <v>0</v>
      </c>
      <c r="DE154" s="168">
        <v>0</v>
      </c>
      <c r="DG154" s="172">
        <v>0</v>
      </c>
      <c r="DI154" s="205">
        <f t="shared" si="12"/>
        <v>0</v>
      </c>
      <c r="DJ154" s="204"/>
      <c r="DK154" s="205">
        <f t="shared" si="13"/>
        <v>0</v>
      </c>
      <c r="DL154" s="205">
        <f t="shared" si="14"/>
        <v>0</v>
      </c>
      <c r="DM154" s="205">
        <f t="shared" si="15"/>
        <v>0</v>
      </c>
      <c r="DN154" s="205">
        <f t="shared" si="16"/>
        <v>0</v>
      </c>
      <c r="DO154" s="205">
        <f t="shared" si="17"/>
        <v>0</v>
      </c>
    </row>
    <row r="155" spans="2:119" hidden="1">
      <c r="B155" s="103" t="s">
        <v>508</v>
      </c>
      <c r="C155" s="162">
        <v>0</v>
      </c>
      <c r="D155" s="162">
        <v>1</v>
      </c>
      <c r="E155" s="162">
        <v>-1</v>
      </c>
      <c r="F155" s="163">
        <v>15.5</v>
      </c>
      <c r="G155" s="164">
        <v>0</v>
      </c>
      <c r="H155" s="164">
        <v>0</v>
      </c>
      <c r="I155" s="164">
        <v>0</v>
      </c>
      <c r="J155" s="164">
        <v>0</v>
      </c>
      <c r="K155" s="164">
        <v>0</v>
      </c>
      <c r="L155" s="164">
        <v>0</v>
      </c>
      <c r="M155" s="164">
        <v>0</v>
      </c>
      <c r="N155" s="164">
        <v>0</v>
      </c>
      <c r="O155" s="164">
        <v>0</v>
      </c>
      <c r="P155" s="164">
        <v>0</v>
      </c>
      <c r="Q155" s="104">
        <v>0</v>
      </c>
      <c r="R155" s="164">
        <v>0</v>
      </c>
      <c r="S155" s="164">
        <v>0</v>
      </c>
      <c r="T155" s="164">
        <v>0</v>
      </c>
      <c r="U155" s="164">
        <v>0</v>
      </c>
      <c r="V155" s="164">
        <v>0</v>
      </c>
      <c r="W155" s="104">
        <v>0</v>
      </c>
      <c r="X155" s="104">
        <v>0</v>
      </c>
      <c r="Y155" s="164">
        <v>0</v>
      </c>
      <c r="Z155" s="164">
        <v>0</v>
      </c>
      <c r="AA155" s="164">
        <v>0</v>
      </c>
      <c r="AB155" s="164">
        <v>0</v>
      </c>
      <c r="AC155" s="164">
        <v>0</v>
      </c>
      <c r="AD155" s="164">
        <v>0</v>
      </c>
      <c r="AE155" s="164">
        <v>0</v>
      </c>
      <c r="AF155" s="164">
        <v>0</v>
      </c>
      <c r="AG155" s="164">
        <v>0</v>
      </c>
      <c r="AH155" s="164">
        <v>0</v>
      </c>
      <c r="AI155" s="164">
        <v>0</v>
      </c>
      <c r="AJ155" s="164">
        <v>0</v>
      </c>
      <c r="AK155" s="164">
        <v>0</v>
      </c>
      <c r="AL155" s="164">
        <v>0</v>
      </c>
      <c r="AM155" s="164">
        <v>0</v>
      </c>
      <c r="AN155" s="164">
        <v>0</v>
      </c>
      <c r="AP155" s="165">
        <v>0</v>
      </c>
      <c r="AQ155" s="164">
        <v>0</v>
      </c>
      <c r="AR155" s="164">
        <v>0</v>
      </c>
      <c r="AS155" s="164">
        <v>0</v>
      </c>
      <c r="AT155" s="164">
        <v>0</v>
      </c>
      <c r="AU155" s="164">
        <v>0</v>
      </c>
      <c r="AV155" s="164">
        <v>0</v>
      </c>
      <c r="AW155" s="166">
        <v>0</v>
      </c>
      <c r="AX155" s="166">
        <v>0</v>
      </c>
      <c r="AY155" s="166">
        <v>0</v>
      </c>
      <c r="AZ155" s="166">
        <v>0</v>
      </c>
      <c r="BA155" s="166">
        <v>0</v>
      </c>
      <c r="BB155" s="166">
        <v>0</v>
      </c>
      <c r="BC155" s="165">
        <v>0</v>
      </c>
      <c r="BD155" s="164">
        <v>0</v>
      </c>
      <c r="BE155" s="164">
        <v>0</v>
      </c>
      <c r="BF155" s="164">
        <v>0</v>
      </c>
      <c r="BG155" s="164">
        <v>0</v>
      </c>
      <c r="BH155" s="164">
        <v>0</v>
      </c>
      <c r="BI155" s="164">
        <v>0</v>
      </c>
      <c r="BJ155" s="166">
        <v>0</v>
      </c>
      <c r="BK155" s="166">
        <v>0</v>
      </c>
      <c r="BL155" s="166">
        <v>0</v>
      </c>
      <c r="BM155" s="166">
        <v>0</v>
      </c>
      <c r="BN155" s="166">
        <v>0</v>
      </c>
      <c r="BO155" s="166">
        <v>0</v>
      </c>
      <c r="BP155" s="165">
        <v>0</v>
      </c>
      <c r="BQ155" s="164">
        <v>0</v>
      </c>
      <c r="BR155" s="164">
        <v>0</v>
      </c>
      <c r="BS155" s="164">
        <v>0</v>
      </c>
      <c r="BT155" s="164">
        <v>0</v>
      </c>
      <c r="BU155" s="164">
        <v>0</v>
      </c>
      <c r="BV155" s="164">
        <v>0</v>
      </c>
      <c r="BW155" s="166">
        <v>0</v>
      </c>
      <c r="BX155" s="166">
        <v>0</v>
      </c>
      <c r="BY155" s="166">
        <v>0</v>
      </c>
      <c r="BZ155" s="166">
        <v>0</v>
      </c>
      <c r="CA155" s="166">
        <v>0</v>
      </c>
      <c r="CB155" s="166">
        <v>0</v>
      </c>
      <c r="CC155" s="163">
        <v>1</v>
      </c>
      <c r="CD155" s="167"/>
      <c r="CE155" s="164"/>
      <c r="CF155" s="164"/>
      <c r="CG155" s="164"/>
      <c r="CH155" s="164"/>
      <c r="CI155" s="164"/>
      <c r="CJ155" s="164"/>
      <c r="CK155" s="166"/>
      <c r="CL155" s="166"/>
      <c r="CM155" s="166"/>
      <c r="CN155" s="166"/>
      <c r="CO155" s="166"/>
      <c r="CP155" s="166"/>
      <c r="CQ155" s="167">
        <v>0</v>
      </c>
      <c r="CR155" s="164"/>
      <c r="CS155" s="164"/>
      <c r="CT155" s="164"/>
      <c r="CU155" s="164"/>
      <c r="CV155" s="164"/>
      <c r="CW155" s="164"/>
      <c r="CX155" s="166">
        <v>0</v>
      </c>
      <c r="CY155" s="166">
        <v>0</v>
      </c>
      <c r="CZ155" s="166">
        <v>0</v>
      </c>
      <c r="DA155" s="166">
        <v>0</v>
      </c>
      <c r="DB155" s="166">
        <v>0</v>
      </c>
      <c r="DC155" s="166">
        <v>0</v>
      </c>
      <c r="DE155" s="168">
        <v>0</v>
      </c>
      <c r="DG155" s="172">
        <v>0</v>
      </c>
      <c r="DI155" s="205">
        <f t="shared" si="12"/>
        <v>0</v>
      </c>
      <c r="DJ155" s="204"/>
      <c r="DK155" s="205">
        <f t="shared" si="13"/>
        <v>0</v>
      </c>
      <c r="DL155" s="205">
        <f t="shared" si="14"/>
        <v>0</v>
      </c>
      <c r="DM155" s="205">
        <f t="shared" si="15"/>
        <v>0</v>
      </c>
      <c r="DN155" s="205">
        <f t="shared" si="16"/>
        <v>0</v>
      </c>
      <c r="DO155" s="205">
        <f t="shared" si="17"/>
        <v>0</v>
      </c>
    </row>
    <row r="156" spans="2:119" hidden="1">
      <c r="B156" s="103" t="s">
        <v>509</v>
      </c>
      <c r="C156" s="162">
        <v>0</v>
      </c>
      <c r="D156" s="162">
        <v>1</v>
      </c>
      <c r="E156" s="162">
        <v>-1</v>
      </c>
      <c r="F156" s="163">
        <v>16.399999999999999</v>
      </c>
      <c r="G156" s="164">
        <v>0</v>
      </c>
      <c r="H156" s="164">
        <v>0</v>
      </c>
      <c r="I156" s="164">
        <v>0</v>
      </c>
      <c r="J156" s="164">
        <v>0</v>
      </c>
      <c r="K156" s="164">
        <v>0</v>
      </c>
      <c r="L156" s="164">
        <v>0</v>
      </c>
      <c r="M156" s="164">
        <v>0</v>
      </c>
      <c r="N156" s="164">
        <v>0</v>
      </c>
      <c r="O156" s="164">
        <v>0</v>
      </c>
      <c r="P156" s="164">
        <v>0</v>
      </c>
      <c r="Q156" s="104">
        <v>0</v>
      </c>
      <c r="R156" s="164">
        <v>0</v>
      </c>
      <c r="S156" s="164">
        <v>0</v>
      </c>
      <c r="T156" s="164">
        <v>0</v>
      </c>
      <c r="U156" s="164">
        <v>0</v>
      </c>
      <c r="V156" s="164">
        <v>0</v>
      </c>
      <c r="W156" s="104">
        <v>0</v>
      </c>
      <c r="X156" s="104">
        <v>0</v>
      </c>
      <c r="Y156" s="164">
        <v>0</v>
      </c>
      <c r="Z156" s="164">
        <v>0</v>
      </c>
      <c r="AA156" s="164">
        <v>0</v>
      </c>
      <c r="AB156" s="164">
        <v>0</v>
      </c>
      <c r="AC156" s="164">
        <v>0</v>
      </c>
      <c r="AD156" s="164">
        <v>0</v>
      </c>
      <c r="AE156" s="164">
        <v>0</v>
      </c>
      <c r="AF156" s="164">
        <v>0</v>
      </c>
      <c r="AG156" s="164">
        <v>0</v>
      </c>
      <c r="AH156" s="164">
        <v>0</v>
      </c>
      <c r="AI156" s="164">
        <v>0</v>
      </c>
      <c r="AJ156" s="164">
        <v>0</v>
      </c>
      <c r="AK156" s="164">
        <v>0</v>
      </c>
      <c r="AL156" s="164">
        <v>0</v>
      </c>
      <c r="AM156" s="164">
        <v>0</v>
      </c>
      <c r="AN156" s="164">
        <v>0</v>
      </c>
      <c r="AP156" s="165">
        <v>0</v>
      </c>
      <c r="AQ156" s="164">
        <v>0</v>
      </c>
      <c r="AR156" s="164">
        <v>0</v>
      </c>
      <c r="AS156" s="164">
        <v>0</v>
      </c>
      <c r="AT156" s="164">
        <v>0</v>
      </c>
      <c r="AU156" s="164">
        <v>0</v>
      </c>
      <c r="AV156" s="164">
        <v>0</v>
      </c>
      <c r="AW156" s="166">
        <v>0</v>
      </c>
      <c r="AX156" s="166">
        <v>0</v>
      </c>
      <c r="AY156" s="166">
        <v>0</v>
      </c>
      <c r="AZ156" s="166">
        <v>0</v>
      </c>
      <c r="BA156" s="166">
        <v>0</v>
      </c>
      <c r="BB156" s="166">
        <v>0</v>
      </c>
      <c r="BC156" s="165">
        <v>0</v>
      </c>
      <c r="BD156" s="164">
        <v>0</v>
      </c>
      <c r="BE156" s="164">
        <v>0</v>
      </c>
      <c r="BF156" s="164">
        <v>0</v>
      </c>
      <c r="BG156" s="164">
        <v>0</v>
      </c>
      <c r="BH156" s="164">
        <v>0</v>
      </c>
      <c r="BI156" s="164">
        <v>0</v>
      </c>
      <c r="BJ156" s="166">
        <v>0</v>
      </c>
      <c r="BK156" s="166">
        <v>0</v>
      </c>
      <c r="BL156" s="166">
        <v>0</v>
      </c>
      <c r="BM156" s="166">
        <v>0</v>
      </c>
      <c r="BN156" s="166">
        <v>0</v>
      </c>
      <c r="BO156" s="166">
        <v>0</v>
      </c>
      <c r="BP156" s="165">
        <v>0</v>
      </c>
      <c r="BQ156" s="164">
        <v>0</v>
      </c>
      <c r="BR156" s="164">
        <v>0</v>
      </c>
      <c r="BS156" s="164">
        <v>0</v>
      </c>
      <c r="BT156" s="164">
        <v>0</v>
      </c>
      <c r="BU156" s="164">
        <v>0</v>
      </c>
      <c r="BV156" s="164">
        <v>0</v>
      </c>
      <c r="BW156" s="166">
        <v>0</v>
      </c>
      <c r="BX156" s="166">
        <v>0</v>
      </c>
      <c r="BY156" s="166">
        <v>0</v>
      </c>
      <c r="BZ156" s="166">
        <v>0</v>
      </c>
      <c r="CA156" s="166">
        <v>0</v>
      </c>
      <c r="CB156" s="166">
        <v>0</v>
      </c>
      <c r="CC156" s="163">
        <v>1</v>
      </c>
      <c r="CD156" s="167"/>
      <c r="CE156" s="164"/>
      <c r="CF156" s="164"/>
      <c r="CG156" s="164"/>
      <c r="CH156" s="164"/>
      <c r="CI156" s="164"/>
      <c r="CJ156" s="164"/>
      <c r="CK156" s="166"/>
      <c r="CL156" s="166"/>
      <c r="CM156" s="166"/>
      <c r="CN156" s="166"/>
      <c r="CO156" s="166"/>
      <c r="CP156" s="166"/>
      <c r="CQ156" s="167">
        <v>0</v>
      </c>
      <c r="CR156" s="164"/>
      <c r="CS156" s="164"/>
      <c r="CT156" s="164"/>
      <c r="CU156" s="164"/>
      <c r="CV156" s="164"/>
      <c r="CW156" s="164"/>
      <c r="CX156" s="166">
        <v>0</v>
      </c>
      <c r="CY156" s="166">
        <v>0</v>
      </c>
      <c r="CZ156" s="166">
        <v>0</v>
      </c>
      <c r="DA156" s="166">
        <v>0</v>
      </c>
      <c r="DB156" s="166">
        <v>0</v>
      </c>
      <c r="DC156" s="166">
        <v>0</v>
      </c>
      <c r="DE156" s="168">
        <v>0</v>
      </c>
      <c r="DG156" s="172">
        <v>0</v>
      </c>
      <c r="DI156" s="205">
        <f t="shared" si="12"/>
        <v>0</v>
      </c>
      <c r="DJ156" s="204"/>
      <c r="DK156" s="205">
        <f t="shared" si="13"/>
        <v>0</v>
      </c>
      <c r="DL156" s="205">
        <f t="shared" si="14"/>
        <v>0</v>
      </c>
      <c r="DM156" s="205">
        <f t="shared" si="15"/>
        <v>0</v>
      </c>
      <c r="DN156" s="205">
        <f t="shared" si="16"/>
        <v>0</v>
      </c>
      <c r="DO156" s="205">
        <f t="shared" si="17"/>
        <v>0</v>
      </c>
    </row>
    <row r="157" spans="2:119" hidden="1">
      <c r="B157" s="103" t="s">
        <v>510</v>
      </c>
      <c r="C157" s="162">
        <v>0</v>
      </c>
      <c r="D157" s="162">
        <v>1</v>
      </c>
      <c r="E157" s="162">
        <v>-1</v>
      </c>
      <c r="F157" s="163">
        <v>16</v>
      </c>
      <c r="G157" s="164">
        <v>0</v>
      </c>
      <c r="H157" s="164">
        <v>0</v>
      </c>
      <c r="I157" s="164">
        <v>0</v>
      </c>
      <c r="J157" s="164">
        <v>0</v>
      </c>
      <c r="K157" s="164">
        <v>0</v>
      </c>
      <c r="L157" s="164">
        <v>0</v>
      </c>
      <c r="M157" s="164">
        <v>0</v>
      </c>
      <c r="N157" s="164">
        <v>0</v>
      </c>
      <c r="O157" s="164">
        <v>0</v>
      </c>
      <c r="P157" s="164">
        <v>0</v>
      </c>
      <c r="Q157" s="104">
        <v>0</v>
      </c>
      <c r="R157" s="164">
        <v>0</v>
      </c>
      <c r="S157" s="164">
        <v>0</v>
      </c>
      <c r="T157" s="164">
        <v>0</v>
      </c>
      <c r="U157" s="164">
        <v>0</v>
      </c>
      <c r="V157" s="164">
        <v>0</v>
      </c>
      <c r="W157" s="104">
        <v>0</v>
      </c>
      <c r="X157" s="104">
        <v>0</v>
      </c>
      <c r="Y157" s="164">
        <v>0</v>
      </c>
      <c r="Z157" s="164">
        <v>0</v>
      </c>
      <c r="AA157" s="164">
        <v>0</v>
      </c>
      <c r="AB157" s="164">
        <v>0</v>
      </c>
      <c r="AC157" s="164">
        <v>0</v>
      </c>
      <c r="AD157" s="164">
        <v>0</v>
      </c>
      <c r="AE157" s="164">
        <v>0</v>
      </c>
      <c r="AF157" s="164">
        <v>0</v>
      </c>
      <c r="AG157" s="164">
        <v>0</v>
      </c>
      <c r="AH157" s="164">
        <v>0</v>
      </c>
      <c r="AI157" s="164">
        <v>0</v>
      </c>
      <c r="AJ157" s="164">
        <v>0</v>
      </c>
      <c r="AK157" s="164">
        <v>0</v>
      </c>
      <c r="AL157" s="164">
        <v>0</v>
      </c>
      <c r="AM157" s="164">
        <v>0</v>
      </c>
      <c r="AN157" s="164">
        <v>0</v>
      </c>
      <c r="AP157" s="165">
        <v>0</v>
      </c>
      <c r="AQ157" s="164">
        <v>0</v>
      </c>
      <c r="AR157" s="164">
        <v>0</v>
      </c>
      <c r="AS157" s="164">
        <v>0</v>
      </c>
      <c r="AT157" s="164">
        <v>0</v>
      </c>
      <c r="AU157" s="164">
        <v>0</v>
      </c>
      <c r="AV157" s="164">
        <v>0</v>
      </c>
      <c r="AW157" s="166">
        <v>0</v>
      </c>
      <c r="AX157" s="166">
        <v>0</v>
      </c>
      <c r="AY157" s="166">
        <v>0</v>
      </c>
      <c r="AZ157" s="166">
        <v>0</v>
      </c>
      <c r="BA157" s="166">
        <v>0</v>
      </c>
      <c r="BB157" s="166">
        <v>0</v>
      </c>
      <c r="BC157" s="165">
        <v>0</v>
      </c>
      <c r="BD157" s="164">
        <v>0</v>
      </c>
      <c r="BE157" s="164">
        <v>0</v>
      </c>
      <c r="BF157" s="164">
        <v>0</v>
      </c>
      <c r="BG157" s="164">
        <v>0</v>
      </c>
      <c r="BH157" s="164">
        <v>0</v>
      </c>
      <c r="BI157" s="164">
        <v>0</v>
      </c>
      <c r="BJ157" s="166">
        <v>0</v>
      </c>
      <c r="BK157" s="166">
        <v>0</v>
      </c>
      <c r="BL157" s="166">
        <v>0</v>
      </c>
      <c r="BM157" s="166">
        <v>0</v>
      </c>
      <c r="BN157" s="166">
        <v>0</v>
      </c>
      <c r="BO157" s="166">
        <v>0</v>
      </c>
      <c r="BP157" s="165">
        <v>0</v>
      </c>
      <c r="BQ157" s="164">
        <v>0</v>
      </c>
      <c r="BR157" s="164">
        <v>0</v>
      </c>
      <c r="BS157" s="164">
        <v>0</v>
      </c>
      <c r="BT157" s="164">
        <v>0</v>
      </c>
      <c r="BU157" s="164">
        <v>0</v>
      </c>
      <c r="BV157" s="164">
        <v>0</v>
      </c>
      <c r="BW157" s="166">
        <v>0</v>
      </c>
      <c r="BX157" s="166">
        <v>0</v>
      </c>
      <c r="BY157" s="166">
        <v>0</v>
      </c>
      <c r="BZ157" s="166">
        <v>0</v>
      </c>
      <c r="CA157" s="166">
        <v>0</v>
      </c>
      <c r="CB157" s="166">
        <v>0</v>
      </c>
      <c r="CC157" s="163">
        <v>1</v>
      </c>
      <c r="CD157" s="167"/>
      <c r="CE157" s="164"/>
      <c r="CF157" s="164"/>
      <c r="CG157" s="164"/>
      <c r="CH157" s="164"/>
      <c r="CI157" s="164"/>
      <c r="CJ157" s="164"/>
      <c r="CK157" s="166"/>
      <c r="CL157" s="166"/>
      <c r="CM157" s="166"/>
      <c r="CN157" s="166"/>
      <c r="CO157" s="166"/>
      <c r="CP157" s="166"/>
      <c r="CQ157" s="167">
        <v>0</v>
      </c>
      <c r="CR157" s="164"/>
      <c r="CS157" s="164"/>
      <c r="CT157" s="164"/>
      <c r="CU157" s="164"/>
      <c r="CV157" s="164"/>
      <c r="CW157" s="164"/>
      <c r="CX157" s="166">
        <v>0</v>
      </c>
      <c r="CY157" s="166">
        <v>0</v>
      </c>
      <c r="CZ157" s="166">
        <v>0</v>
      </c>
      <c r="DA157" s="166">
        <v>0</v>
      </c>
      <c r="DB157" s="166">
        <v>0</v>
      </c>
      <c r="DC157" s="166">
        <v>0</v>
      </c>
      <c r="DE157" s="168">
        <v>0</v>
      </c>
      <c r="DG157" s="172">
        <v>0</v>
      </c>
      <c r="DI157" s="205">
        <f t="shared" si="12"/>
        <v>0</v>
      </c>
      <c r="DJ157" s="204"/>
      <c r="DK157" s="205">
        <f t="shared" si="13"/>
        <v>0</v>
      </c>
      <c r="DL157" s="205">
        <f t="shared" si="14"/>
        <v>0</v>
      </c>
      <c r="DM157" s="205">
        <f t="shared" si="15"/>
        <v>0</v>
      </c>
      <c r="DN157" s="205">
        <f t="shared" si="16"/>
        <v>0</v>
      </c>
      <c r="DO157" s="205">
        <f t="shared" si="17"/>
        <v>0</v>
      </c>
    </row>
    <row r="158" spans="2:119" hidden="1">
      <c r="B158" s="103" t="s">
        <v>511</v>
      </c>
      <c r="C158" s="162">
        <v>0</v>
      </c>
      <c r="D158" s="162">
        <v>1</v>
      </c>
      <c r="E158" s="162">
        <v>-1</v>
      </c>
      <c r="F158" s="163">
        <v>16.3</v>
      </c>
      <c r="G158" s="164">
        <v>0</v>
      </c>
      <c r="H158" s="164">
        <v>0</v>
      </c>
      <c r="I158" s="164">
        <v>0</v>
      </c>
      <c r="J158" s="164">
        <v>0</v>
      </c>
      <c r="K158" s="164">
        <v>0</v>
      </c>
      <c r="L158" s="164">
        <v>0</v>
      </c>
      <c r="M158" s="164">
        <v>0</v>
      </c>
      <c r="N158" s="164">
        <v>0</v>
      </c>
      <c r="O158" s="164">
        <v>0</v>
      </c>
      <c r="P158" s="164">
        <v>0</v>
      </c>
      <c r="Q158" s="104">
        <v>0</v>
      </c>
      <c r="R158" s="164">
        <v>0</v>
      </c>
      <c r="S158" s="164">
        <v>0</v>
      </c>
      <c r="T158" s="164">
        <v>0</v>
      </c>
      <c r="U158" s="164">
        <v>0</v>
      </c>
      <c r="V158" s="164">
        <v>0</v>
      </c>
      <c r="W158" s="104">
        <v>0</v>
      </c>
      <c r="X158" s="104">
        <v>0</v>
      </c>
      <c r="Y158" s="164">
        <v>0</v>
      </c>
      <c r="Z158" s="164">
        <v>0</v>
      </c>
      <c r="AA158" s="164">
        <v>0</v>
      </c>
      <c r="AB158" s="164">
        <v>0</v>
      </c>
      <c r="AC158" s="164">
        <v>0</v>
      </c>
      <c r="AD158" s="164">
        <v>0</v>
      </c>
      <c r="AE158" s="164">
        <v>0</v>
      </c>
      <c r="AF158" s="164">
        <v>0</v>
      </c>
      <c r="AG158" s="164">
        <v>0</v>
      </c>
      <c r="AH158" s="164">
        <v>0</v>
      </c>
      <c r="AI158" s="164">
        <v>0</v>
      </c>
      <c r="AJ158" s="164">
        <v>0</v>
      </c>
      <c r="AK158" s="164">
        <v>0</v>
      </c>
      <c r="AL158" s="164">
        <v>0</v>
      </c>
      <c r="AM158" s="164">
        <v>0</v>
      </c>
      <c r="AN158" s="164">
        <v>0</v>
      </c>
      <c r="AP158" s="165">
        <v>0</v>
      </c>
      <c r="AQ158" s="164">
        <v>0</v>
      </c>
      <c r="AR158" s="164">
        <v>0</v>
      </c>
      <c r="AS158" s="164">
        <v>0</v>
      </c>
      <c r="AT158" s="164">
        <v>0</v>
      </c>
      <c r="AU158" s="164">
        <v>0</v>
      </c>
      <c r="AV158" s="164">
        <v>0</v>
      </c>
      <c r="AW158" s="166">
        <v>0</v>
      </c>
      <c r="AX158" s="166">
        <v>0</v>
      </c>
      <c r="AY158" s="166">
        <v>0</v>
      </c>
      <c r="AZ158" s="166">
        <v>0</v>
      </c>
      <c r="BA158" s="166">
        <v>0</v>
      </c>
      <c r="BB158" s="166">
        <v>0</v>
      </c>
      <c r="BC158" s="165">
        <v>0</v>
      </c>
      <c r="BD158" s="164">
        <v>0</v>
      </c>
      <c r="BE158" s="164">
        <v>0</v>
      </c>
      <c r="BF158" s="164">
        <v>0</v>
      </c>
      <c r="BG158" s="164">
        <v>0</v>
      </c>
      <c r="BH158" s="164">
        <v>0</v>
      </c>
      <c r="BI158" s="164">
        <v>0</v>
      </c>
      <c r="BJ158" s="166">
        <v>0</v>
      </c>
      <c r="BK158" s="166">
        <v>0</v>
      </c>
      <c r="BL158" s="166">
        <v>0</v>
      </c>
      <c r="BM158" s="166">
        <v>0</v>
      </c>
      <c r="BN158" s="166">
        <v>0</v>
      </c>
      <c r="BO158" s="166">
        <v>0</v>
      </c>
      <c r="BP158" s="165">
        <v>0</v>
      </c>
      <c r="BQ158" s="164">
        <v>0</v>
      </c>
      <c r="BR158" s="164">
        <v>0</v>
      </c>
      <c r="BS158" s="164">
        <v>0</v>
      </c>
      <c r="BT158" s="164">
        <v>0</v>
      </c>
      <c r="BU158" s="164">
        <v>0</v>
      </c>
      <c r="BV158" s="164">
        <v>0</v>
      </c>
      <c r="BW158" s="166">
        <v>0</v>
      </c>
      <c r="BX158" s="166">
        <v>0</v>
      </c>
      <c r="BY158" s="166">
        <v>0</v>
      </c>
      <c r="BZ158" s="166">
        <v>0</v>
      </c>
      <c r="CA158" s="166">
        <v>0</v>
      </c>
      <c r="CB158" s="166">
        <v>0</v>
      </c>
      <c r="CC158" s="163">
        <v>1</v>
      </c>
      <c r="CD158" s="167"/>
      <c r="CE158" s="164"/>
      <c r="CF158" s="164"/>
      <c r="CG158" s="164"/>
      <c r="CH158" s="164"/>
      <c r="CI158" s="164"/>
      <c r="CJ158" s="164"/>
      <c r="CK158" s="166"/>
      <c r="CL158" s="166"/>
      <c r="CM158" s="166"/>
      <c r="CN158" s="166"/>
      <c r="CO158" s="166"/>
      <c r="CP158" s="166"/>
      <c r="CQ158" s="167">
        <v>0</v>
      </c>
      <c r="CR158" s="164"/>
      <c r="CS158" s="164"/>
      <c r="CT158" s="164"/>
      <c r="CU158" s="164"/>
      <c r="CV158" s="164"/>
      <c r="CW158" s="164"/>
      <c r="CX158" s="166">
        <v>0</v>
      </c>
      <c r="CY158" s="166">
        <v>0</v>
      </c>
      <c r="CZ158" s="166">
        <v>0</v>
      </c>
      <c r="DA158" s="166">
        <v>0</v>
      </c>
      <c r="DB158" s="166">
        <v>0</v>
      </c>
      <c r="DC158" s="166">
        <v>0</v>
      </c>
      <c r="DE158" s="168">
        <v>0</v>
      </c>
      <c r="DG158" s="172">
        <v>0</v>
      </c>
      <c r="DI158" s="205">
        <f t="shared" si="12"/>
        <v>0</v>
      </c>
      <c r="DJ158" s="204"/>
      <c r="DK158" s="205">
        <f t="shared" si="13"/>
        <v>0</v>
      </c>
      <c r="DL158" s="205">
        <f t="shared" si="14"/>
        <v>0</v>
      </c>
      <c r="DM158" s="205">
        <f t="shared" si="15"/>
        <v>0</v>
      </c>
      <c r="DN158" s="205">
        <f t="shared" si="16"/>
        <v>0</v>
      </c>
      <c r="DO158" s="205">
        <f t="shared" si="17"/>
        <v>0</v>
      </c>
    </row>
    <row r="159" spans="2:119" hidden="1">
      <c r="B159" s="103" t="s">
        <v>512</v>
      </c>
      <c r="C159" s="162">
        <v>0</v>
      </c>
      <c r="D159" s="162">
        <v>1</v>
      </c>
      <c r="E159" s="162">
        <v>-1</v>
      </c>
      <c r="F159" s="163">
        <v>15.2</v>
      </c>
      <c r="G159" s="164">
        <v>0</v>
      </c>
      <c r="H159" s="164">
        <v>0</v>
      </c>
      <c r="I159" s="164">
        <v>0</v>
      </c>
      <c r="J159" s="164">
        <v>0</v>
      </c>
      <c r="K159" s="164">
        <v>0</v>
      </c>
      <c r="L159" s="164">
        <v>0</v>
      </c>
      <c r="M159" s="164">
        <v>0</v>
      </c>
      <c r="N159" s="164">
        <v>0</v>
      </c>
      <c r="O159" s="164">
        <v>0</v>
      </c>
      <c r="P159" s="164">
        <v>0</v>
      </c>
      <c r="Q159" s="104">
        <v>0</v>
      </c>
      <c r="R159" s="164">
        <v>0</v>
      </c>
      <c r="S159" s="164">
        <v>0</v>
      </c>
      <c r="T159" s="164">
        <v>0</v>
      </c>
      <c r="U159" s="164">
        <v>0</v>
      </c>
      <c r="V159" s="164">
        <v>0</v>
      </c>
      <c r="W159" s="104">
        <v>0</v>
      </c>
      <c r="X159" s="104">
        <v>0</v>
      </c>
      <c r="Y159" s="164">
        <v>0</v>
      </c>
      <c r="Z159" s="164">
        <v>0</v>
      </c>
      <c r="AA159" s="164">
        <v>0</v>
      </c>
      <c r="AB159" s="164">
        <v>0</v>
      </c>
      <c r="AC159" s="164">
        <v>0</v>
      </c>
      <c r="AD159" s="164">
        <v>0</v>
      </c>
      <c r="AE159" s="164">
        <v>0</v>
      </c>
      <c r="AF159" s="164">
        <v>0</v>
      </c>
      <c r="AG159" s="164">
        <v>0</v>
      </c>
      <c r="AH159" s="164">
        <v>0</v>
      </c>
      <c r="AI159" s="164">
        <v>0</v>
      </c>
      <c r="AJ159" s="164">
        <v>0</v>
      </c>
      <c r="AK159" s="164">
        <v>0</v>
      </c>
      <c r="AL159" s="164">
        <v>0</v>
      </c>
      <c r="AM159" s="164">
        <v>0</v>
      </c>
      <c r="AN159" s="164">
        <v>0</v>
      </c>
      <c r="AP159" s="165">
        <v>0</v>
      </c>
      <c r="AQ159" s="164">
        <v>0</v>
      </c>
      <c r="AR159" s="164">
        <v>0</v>
      </c>
      <c r="AS159" s="164">
        <v>0</v>
      </c>
      <c r="AT159" s="164">
        <v>0</v>
      </c>
      <c r="AU159" s="164">
        <v>0</v>
      </c>
      <c r="AV159" s="164">
        <v>0</v>
      </c>
      <c r="AW159" s="166">
        <v>0</v>
      </c>
      <c r="AX159" s="166">
        <v>0</v>
      </c>
      <c r="AY159" s="166">
        <v>0</v>
      </c>
      <c r="AZ159" s="166">
        <v>0</v>
      </c>
      <c r="BA159" s="166">
        <v>0</v>
      </c>
      <c r="BB159" s="166">
        <v>0</v>
      </c>
      <c r="BC159" s="165">
        <v>0</v>
      </c>
      <c r="BD159" s="164">
        <v>0</v>
      </c>
      <c r="BE159" s="164">
        <v>0</v>
      </c>
      <c r="BF159" s="164">
        <v>0</v>
      </c>
      <c r="BG159" s="164">
        <v>0</v>
      </c>
      <c r="BH159" s="164">
        <v>0</v>
      </c>
      <c r="BI159" s="164">
        <v>0</v>
      </c>
      <c r="BJ159" s="166">
        <v>0</v>
      </c>
      <c r="BK159" s="166">
        <v>0</v>
      </c>
      <c r="BL159" s="166">
        <v>0</v>
      </c>
      <c r="BM159" s="166">
        <v>0</v>
      </c>
      <c r="BN159" s="166">
        <v>0</v>
      </c>
      <c r="BO159" s="166">
        <v>0</v>
      </c>
      <c r="BP159" s="165">
        <v>0</v>
      </c>
      <c r="BQ159" s="164">
        <v>0</v>
      </c>
      <c r="BR159" s="164">
        <v>0</v>
      </c>
      <c r="BS159" s="164">
        <v>0</v>
      </c>
      <c r="BT159" s="164">
        <v>0</v>
      </c>
      <c r="BU159" s="164">
        <v>0</v>
      </c>
      <c r="BV159" s="164">
        <v>0</v>
      </c>
      <c r="BW159" s="166">
        <v>0</v>
      </c>
      <c r="BX159" s="166">
        <v>0</v>
      </c>
      <c r="BY159" s="166">
        <v>0</v>
      </c>
      <c r="BZ159" s="166">
        <v>0</v>
      </c>
      <c r="CA159" s="166">
        <v>0</v>
      </c>
      <c r="CB159" s="166">
        <v>0</v>
      </c>
      <c r="CC159" s="163">
        <v>1</v>
      </c>
      <c r="CD159" s="167"/>
      <c r="CE159" s="164"/>
      <c r="CF159" s="164"/>
      <c r="CG159" s="164"/>
      <c r="CH159" s="164"/>
      <c r="CI159" s="164"/>
      <c r="CJ159" s="164"/>
      <c r="CK159" s="166"/>
      <c r="CL159" s="166"/>
      <c r="CM159" s="166"/>
      <c r="CN159" s="166"/>
      <c r="CO159" s="166"/>
      <c r="CP159" s="166"/>
      <c r="CQ159" s="167">
        <v>0</v>
      </c>
      <c r="CR159" s="164"/>
      <c r="CS159" s="164"/>
      <c r="CT159" s="164"/>
      <c r="CU159" s="164"/>
      <c r="CV159" s="164"/>
      <c r="CW159" s="164"/>
      <c r="CX159" s="166">
        <v>0</v>
      </c>
      <c r="CY159" s="166">
        <v>0</v>
      </c>
      <c r="CZ159" s="166">
        <v>0</v>
      </c>
      <c r="DA159" s="166">
        <v>0</v>
      </c>
      <c r="DB159" s="166">
        <v>0</v>
      </c>
      <c r="DC159" s="166">
        <v>0</v>
      </c>
      <c r="DE159" s="168">
        <v>0</v>
      </c>
      <c r="DG159" s="172">
        <v>0</v>
      </c>
      <c r="DI159" s="205">
        <f t="shared" si="12"/>
        <v>0</v>
      </c>
      <c r="DJ159" s="204"/>
      <c r="DK159" s="205">
        <f t="shared" si="13"/>
        <v>0</v>
      </c>
      <c r="DL159" s="205">
        <f t="shared" si="14"/>
        <v>0</v>
      </c>
      <c r="DM159" s="205">
        <f t="shared" si="15"/>
        <v>0</v>
      </c>
      <c r="DN159" s="205">
        <f t="shared" si="16"/>
        <v>0</v>
      </c>
      <c r="DO159" s="205">
        <f t="shared" si="17"/>
        <v>0</v>
      </c>
    </row>
    <row r="160" spans="2:119" hidden="1">
      <c r="B160" s="103" t="s">
        <v>313</v>
      </c>
      <c r="C160" s="162">
        <v>0</v>
      </c>
      <c r="D160" s="162">
        <v>0</v>
      </c>
      <c r="E160" s="162">
        <v>0</v>
      </c>
      <c r="F160" s="163">
        <v>8.1</v>
      </c>
      <c r="G160" s="164">
        <v>0</v>
      </c>
      <c r="H160" s="164">
        <v>0</v>
      </c>
      <c r="I160" s="164">
        <v>0</v>
      </c>
      <c r="J160" s="164">
        <v>0</v>
      </c>
      <c r="K160" s="164">
        <v>0</v>
      </c>
      <c r="L160" s="164">
        <v>0</v>
      </c>
      <c r="M160" s="164">
        <v>0</v>
      </c>
      <c r="N160" s="164">
        <v>0</v>
      </c>
      <c r="O160" s="164">
        <v>0</v>
      </c>
      <c r="P160" s="164">
        <v>0</v>
      </c>
      <c r="Q160" s="104">
        <v>0</v>
      </c>
      <c r="R160" s="164">
        <v>0</v>
      </c>
      <c r="S160" s="164">
        <v>0</v>
      </c>
      <c r="T160" s="164">
        <v>0</v>
      </c>
      <c r="U160" s="164">
        <v>0</v>
      </c>
      <c r="V160" s="164">
        <v>0</v>
      </c>
      <c r="W160" s="104">
        <v>0</v>
      </c>
      <c r="X160" s="104">
        <v>0</v>
      </c>
      <c r="Y160" s="164">
        <v>0</v>
      </c>
      <c r="Z160" s="164">
        <v>0</v>
      </c>
      <c r="AA160" s="164">
        <v>0</v>
      </c>
      <c r="AB160" s="164">
        <v>0</v>
      </c>
      <c r="AC160" s="164">
        <v>0</v>
      </c>
      <c r="AD160" s="164">
        <v>0</v>
      </c>
      <c r="AE160" s="164">
        <v>0</v>
      </c>
      <c r="AF160" s="164">
        <v>0</v>
      </c>
      <c r="AG160" s="164">
        <v>0</v>
      </c>
      <c r="AH160" s="164">
        <v>0</v>
      </c>
      <c r="AI160" s="164">
        <v>0</v>
      </c>
      <c r="AJ160" s="164">
        <v>0</v>
      </c>
      <c r="AK160" s="164">
        <v>0</v>
      </c>
      <c r="AL160" s="164">
        <v>0</v>
      </c>
      <c r="AM160" s="164">
        <v>0</v>
      </c>
      <c r="AN160" s="164">
        <v>0</v>
      </c>
      <c r="AP160" s="165">
        <v>0</v>
      </c>
      <c r="AQ160" s="164">
        <v>0</v>
      </c>
      <c r="AR160" s="164">
        <v>0</v>
      </c>
      <c r="AS160" s="164">
        <v>0</v>
      </c>
      <c r="AT160" s="164">
        <v>0</v>
      </c>
      <c r="AU160" s="164">
        <v>0</v>
      </c>
      <c r="AV160" s="164">
        <v>0</v>
      </c>
      <c r="AW160" s="166">
        <v>0</v>
      </c>
      <c r="AX160" s="166">
        <v>0</v>
      </c>
      <c r="AY160" s="166">
        <v>0</v>
      </c>
      <c r="AZ160" s="166">
        <v>0</v>
      </c>
      <c r="BA160" s="166">
        <v>0</v>
      </c>
      <c r="BB160" s="166">
        <v>0</v>
      </c>
      <c r="BC160" s="165">
        <v>0</v>
      </c>
      <c r="BD160" s="164">
        <v>0</v>
      </c>
      <c r="BE160" s="164">
        <v>0</v>
      </c>
      <c r="BF160" s="164">
        <v>0</v>
      </c>
      <c r="BG160" s="164">
        <v>0</v>
      </c>
      <c r="BH160" s="164">
        <v>0</v>
      </c>
      <c r="BI160" s="164">
        <v>0</v>
      </c>
      <c r="BJ160" s="166">
        <v>0</v>
      </c>
      <c r="BK160" s="166">
        <v>0</v>
      </c>
      <c r="BL160" s="166">
        <v>0</v>
      </c>
      <c r="BM160" s="166">
        <v>0</v>
      </c>
      <c r="BN160" s="166">
        <v>0</v>
      </c>
      <c r="BO160" s="166">
        <v>0</v>
      </c>
      <c r="BP160" s="165">
        <v>0</v>
      </c>
      <c r="BQ160" s="164">
        <v>0</v>
      </c>
      <c r="BR160" s="164">
        <v>0</v>
      </c>
      <c r="BS160" s="164">
        <v>0</v>
      </c>
      <c r="BT160" s="164">
        <v>0</v>
      </c>
      <c r="BU160" s="164">
        <v>0</v>
      </c>
      <c r="BV160" s="164">
        <v>0</v>
      </c>
      <c r="BW160" s="166">
        <v>0</v>
      </c>
      <c r="BX160" s="166">
        <v>0</v>
      </c>
      <c r="BY160" s="166">
        <v>0</v>
      </c>
      <c r="BZ160" s="166">
        <v>0</v>
      </c>
      <c r="CA160" s="166">
        <v>0</v>
      </c>
      <c r="CB160" s="166">
        <v>0</v>
      </c>
      <c r="CC160" s="163">
        <v>9.1</v>
      </c>
      <c r="CD160" s="167"/>
      <c r="CE160" s="164"/>
      <c r="CF160" s="164"/>
      <c r="CG160" s="164"/>
      <c r="CH160" s="164"/>
      <c r="CI160" s="164"/>
      <c r="CJ160" s="164"/>
      <c r="CK160" s="166"/>
      <c r="CL160" s="166"/>
      <c r="CM160" s="166"/>
      <c r="CN160" s="166"/>
      <c r="CO160" s="166"/>
      <c r="CP160" s="166"/>
      <c r="CQ160" s="167">
        <v>0</v>
      </c>
      <c r="CR160" s="164"/>
      <c r="CS160" s="164"/>
      <c r="CT160" s="164"/>
      <c r="CU160" s="164"/>
      <c r="CV160" s="164"/>
      <c r="CW160" s="164"/>
      <c r="CX160" s="166">
        <v>0</v>
      </c>
      <c r="CY160" s="166">
        <v>0</v>
      </c>
      <c r="CZ160" s="166">
        <v>0</v>
      </c>
      <c r="DA160" s="166">
        <v>0</v>
      </c>
      <c r="DB160" s="166">
        <v>0</v>
      </c>
      <c r="DC160" s="166">
        <v>0</v>
      </c>
      <c r="DE160" s="168">
        <v>0</v>
      </c>
      <c r="DG160" s="172">
        <v>0</v>
      </c>
      <c r="DI160" s="205">
        <f t="shared" si="12"/>
        <v>0</v>
      </c>
      <c r="DJ160" s="204"/>
      <c r="DK160" s="205">
        <f t="shared" si="13"/>
        <v>0</v>
      </c>
      <c r="DL160" s="205">
        <f t="shared" si="14"/>
        <v>0</v>
      </c>
      <c r="DM160" s="205">
        <f t="shared" si="15"/>
        <v>0</v>
      </c>
      <c r="DN160" s="205">
        <f t="shared" si="16"/>
        <v>0</v>
      </c>
      <c r="DO160" s="205">
        <f t="shared" si="17"/>
        <v>0</v>
      </c>
    </row>
    <row r="161" spans="2:119" hidden="1">
      <c r="B161" s="103" t="s">
        <v>393</v>
      </c>
      <c r="C161" s="162">
        <v>0</v>
      </c>
      <c r="D161" s="162">
        <v>0</v>
      </c>
      <c r="E161" s="162">
        <v>0</v>
      </c>
      <c r="F161" s="163">
        <v>10.8</v>
      </c>
      <c r="G161" s="164">
        <v>0</v>
      </c>
      <c r="H161" s="164">
        <v>0</v>
      </c>
      <c r="I161" s="164">
        <v>0</v>
      </c>
      <c r="J161" s="164">
        <v>0</v>
      </c>
      <c r="K161" s="164">
        <v>0</v>
      </c>
      <c r="L161" s="164">
        <v>0</v>
      </c>
      <c r="M161" s="164">
        <v>0</v>
      </c>
      <c r="N161" s="164">
        <v>0</v>
      </c>
      <c r="O161" s="164">
        <v>0</v>
      </c>
      <c r="P161" s="164">
        <v>0</v>
      </c>
      <c r="Q161" s="104">
        <v>0</v>
      </c>
      <c r="R161" s="164">
        <v>0</v>
      </c>
      <c r="S161" s="164">
        <v>0</v>
      </c>
      <c r="T161" s="164">
        <v>0</v>
      </c>
      <c r="U161" s="164">
        <v>0</v>
      </c>
      <c r="V161" s="164">
        <v>0</v>
      </c>
      <c r="W161" s="104">
        <v>0</v>
      </c>
      <c r="X161" s="104">
        <v>0</v>
      </c>
      <c r="Y161" s="164">
        <v>0</v>
      </c>
      <c r="Z161" s="164">
        <v>0</v>
      </c>
      <c r="AA161" s="164">
        <v>0</v>
      </c>
      <c r="AB161" s="164">
        <v>0</v>
      </c>
      <c r="AC161" s="164">
        <v>0</v>
      </c>
      <c r="AD161" s="164">
        <v>0</v>
      </c>
      <c r="AE161" s="164">
        <v>0</v>
      </c>
      <c r="AF161" s="164">
        <v>0</v>
      </c>
      <c r="AG161" s="164">
        <v>0</v>
      </c>
      <c r="AH161" s="164">
        <v>0</v>
      </c>
      <c r="AI161" s="164">
        <v>0</v>
      </c>
      <c r="AJ161" s="164">
        <v>0</v>
      </c>
      <c r="AK161" s="164">
        <v>0</v>
      </c>
      <c r="AL161" s="164">
        <v>0</v>
      </c>
      <c r="AM161" s="164">
        <v>0</v>
      </c>
      <c r="AN161" s="164">
        <v>0</v>
      </c>
      <c r="AP161" s="165">
        <v>0</v>
      </c>
      <c r="AQ161" s="164">
        <v>0</v>
      </c>
      <c r="AR161" s="164">
        <v>0</v>
      </c>
      <c r="AS161" s="164">
        <v>0</v>
      </c>
      <c r="AT161" s="164">
        <v>0</v>
      </c>
      <c r="AU161" s="164">
        <v>0</v>
      </c>
      <c r="AV161" s="164">
        <v>0</v>
      </c>
      <c r="AW161" s="166">
        <v>0</v>
      </c>
      <c r="AX161" s="166">
        <v>0</v>
      </c>
      <c r="AY161" s="166">
        <v>0</v>
      </c>
      <c r="AZ161" s="166">
        <v>0</v>
      </c>
      <c r="BA161" s="166">
        <v>0</v>
      </c>
      <c r="BB161" s="166">
        <v>0</v>
      </c>
      <c r="BC161" s="165">
        <v>0</v>
      </c>
      <c r="BD161" s="164">
        <v>0</v>
      </c>
      <c r="BE161" s="164">
        <v>0</v>
      </c>
      <c r="BF161" s="164">
        <v>0</v>
      </c>
      <c r="BG161" s="164">
        <v>0</v>
      </c>
      <c r="BH161" s="164">
        <v>0</v>
      </c>
      <c r="BI161" s="164">
        <v>0</v>
      </c>
      <c r="BJ161" s="166">
        <v>0</v>
      </c>
      <c r="BK161" s="166">
        <v>0</v>
      </c>
      <c r="BL161" s="166">
        <v>0</v>
      </c>
      <c r="BM161" s="166">
        <v>0</v>
      </c>
      <c r="BN161" s="166">
        <v>0</v>
      </c>
      <c r="BO161" s="166">
        <v>0</v>
      </c>
      <c r="BP161" s="165">
        <v>0</v>
      </c>
      <c r="BQ161" s="164">
        <v>0</v>
      </c>
      <c r="BR161" s="164">
        <v>0</v>
      </c>
      <c r="BS161" s="164">
        <v>0</v>
      </c>
      <c r="BT161" s="164">
        <v>0</v>
      </c>
      <c r="BU161" s="164">
        <v>0</v>
      </c>
      <c r="BV161" s="164">
        <v>0</v>
      </c>
      <c r="BW161" s="166">
        <v>0</v>
      </c>
      <c r="BX161" s="166">
        <v>0</v>
      </c>
      <c r="BY161" s="166">
        <v>0</v>
      </c>
      <c r="BZ161" s="166">
        <v>0</v>
      </c>
      <c r="CA161" s="166">
        <v>0</v>
      </c>
      <c r="CB161" s="166">
        <v>0</v>
      </c>
      <c r="CC161" s="163">
        <v>11.7</v>
      </c>
      <c r="CD161" s="167"/>
      <c r="CE161" s="164"/>
      <c r="CF161" s="164"/>
      <c r="CG161" s="164"/>
      <c r="CH161" s="164"/>
      <c r="CI161" s="164"/>
      <c r="CJ161" s="164"/>
      <c r="CK161" s="166"/>
      <c r="CL161" s="166"/>
      <c r="CM161" s="166"/>
      <c r="CN161" s="166"/>
      <c r="CO161" s="166"/>
      <c r="CP161" s="166"/>
      <c r="CQ161" s="167">
        <v>0</v>
      </c>
      <c r="CR161" s="164"/>
      <c r="CS161" s="164"/>
      <c r="CT161" s="164"/>
      <c r="CU161" s="164"/>
      <c r="CV161" s="164"/>
      <c r="CW161" s="164"/>
      <c r="CX161" s="166">
        <v>0</v>
      </c>
      <c r="CY161" s="166">
        <v>0</v>
      </c>
      <c r="CZ161" s="166">
        <v>0</v>
      </c>
      <c r="DA161" s="166">
        <v>0</v>
      </c>
      <c r="DB161" s="166">
        <v>0</v>
      </c>
      <c r="DC161" s="166">
        <v>0</v>
      </c>
      <c r="DE161" s="168">
        <v>0</v>
      </c>
      <c r="DG161" s="172">
        <v>0</v>
      </c>
      <c r="DI161" s="205">
        <f t="shared" ref="DI161:DI224" si="18">J161+N161-DG161</f>
        <v>0</v>
      </c>
      <c r="DJ161" s="204"/>
      <c r="DK161" s="205">
        <f t="shared" ref="DK161:DK224" si="19">SUM(H161:O161)</f>
        <v>0</v>
      </c>
      <c r="DL161" s="205">
        <f t="shared" si="14"/>
        <v>0</v>
      </c>
      <c r="DM161" s="205">
        <f t="shared" si="15"/>
        <v>0</v>
      </c>
      <c r="DN161" s="205">
        <f t="shared" si="16"/>
        <v>0</v>
      </c>
      <c r="DO161" s="205">
        <f t="shared" si="17"/>
        <v>0</v>
      </c>
    </row>
    <row r="162" spans="2:119" hidden="1">
      <c r="B162" s="103" t="s">
        <v>513</v>
      </c>
      <c r="C162" s="162">
        <v>0</v>
      </c>
      <c r="D162" s="162">
        <v>1</v>
      </c>
      <c r="E162" s="162">
        <v>-1</v>
      </c>
      <c r="F162" s="163">
        <v>1</v>
      </c>
      <c r="G162" s="164">
        <v>0</v>
      </c>
      <c r="H162" s="164">
        <v>0</v>
      </c>
      <c r="I162" s="164">
        <v>0</v>
      </c>
      <c r="J162" s="164">
        <v>0</v>
      </c>
      <c r="K162" s="164">
        <v>0</v>
      </c>
      <c r="L162" s="164">
        <v>0</v>
      </c>
      <c r="M162" s="164">
        <v>0</v>
      </c>
      <c r="N162" s="164">
        <v>0</v>
      </c>
      <c r="O162" s="164">
        <v>0</v>
      </c>
      <c r="P162" s="164">
        <v>0</v>
      </c>
      <c r="Q162" s="104">
        <v>0</v>
      </c>
      <c r="R162" s="164">
        <v>0</v>
      </c>
      <c r="S162" s="164">
        <v>0</v>
      </c>
      <c r="T162" s="164">
        <v>0</v>
      </c>
      <c r="U162" s="164">
        <v>0</v>
      </c>
      <c r="V162" s="164">
        <v>0</v>
      </c>
      <c r="W162" s="104">
        <v>0</v>
      </c>
      <c r="X162" s="104">
        <v>0</v>
      </c>
      <c r="Y162" s="164">
        <v>0</v>
      </c>
      <c r="Z162" s="164">
        <v>0</v>
      </c>
      <c r="AA162" s="164">
        <v>0</v>
      </c>
      <c r="AB162" s="164">
        <v>0</v>
      </c>
      <c r="AC162" s="164">
        <v>0</v>
      </c>
      <c r="AD162" s="164">
        <v>0</v>
      </c>
      <c r="AE162" s="164">
        <v>0</v>
      </c>
      <c r="AF162" s="164">
        <v>0</v>
      </c>
      <c r="AG162" s="164">
        <v>0</v>
      </c>
      <c r="AH162" s="164">
        <v>0</v>
      </c>
      <c r="AI162" s="164">
        <v>0</v>
      </c>
      <c r="AJ162" s="164">
        <v>0</v>
      </c>
      <c r="AK162" s="164">
        <v>0</v>
      </c>
      <c r="AL162" s="164">
        <v>0</v>
      </c>
      <c r="AM162" s="164">
        <v>0</v>
      </c>
      <c r="AN162" s="164">
        <v>0</v>
      </c>
      <c r="AP162" s="165">
        <v>0</v>
      </c>
      <c r="AQ162" s="164">
        <v>0</v>
      </c>
      <c r="AR162" s="164">
        <v>0</v>
      </c>
      <c r="AS162" s="164">
        <v>0</v>
      </c>
      <c r="AT162" s="164">
        <v>0</v>
      </c>
      <c r="AU162" s="164">
        <v>0</v>
      </c>
      <c r="AV162" s="164">
        <v>0</v>
      </c>
      <c r="AW162" s="166">
        <v>0</v>
      </c>
      <c r="AX162" s="166">
        <v>0</v>
      </c>
      <c r="AY162" s="166">
        <v>0</v>
      </c>
      <c r="AZ162" s="166">
        <v>0</v>
      </c>
      <c r="BA162" s="166">
        <v>0</v>
      </c>
      <c r="BB162" s="166">
        <v>0</v>
      </c>
      <c r="BC162" s="165">
        <v>0</v>
      </c>
      <c r="BD162" s="164">
        <v>0</v>
      </c>
      <c r="BE162" s="164">
        <v>0</v>
      </c>
      <c r="BF162" s="164">
        <v>0</v>
      </c>
      <c r="BG162" s="164">
        <v>0</v>
      </c>
      <c r="BH162" s="164">
        <v>0</v>
      </c>
      <c r="BI162" s="164">
        <v>0</v>
      </c>
      <c r="BJ162" s="166">
        <v>0</v>
      </c>
      <c r="BK162" s="166">
        <v>0</v>
      </c>
      <c r="BL162" s="166">
        <v>0</v>
      </c>
      <c r="BM162" s="166">
        <v>0</v>
      </c>
      <c r="BN162" s="166">
        <v>0</v>
      </c>
      <c r="BO162" s="166">
        <v>0</v>
      </c>
      <c r="BP162" s="165">
        <v>0</v>
      </c>
      <c r="BQ162" s="164">
        <v>0</v>
      </c>
      <c r="BR162" s="164">
        <v>0</v>
      </c>
      <c r="BS162" s="164">
        <v>0</v>
      </c>
      <c r="BT162" s="164">
        <v>0</v>
      </c>
      <c r="BU162" s="164">
        <v>0</v>
      </c>
      <c r="BV162" s="164">
        <v>0</v>
      </c>
      <c r="BW162" s="166">
        <v>0</v>
      </c>
      <c r="BX162" s="166">
        <v>0</v>
      </c>
      <c r="BY162" s="166">
        <v>0</v>
      </c>
      <c r="BZ162" s="166">
        <v>0</v>
      </c>
      <c r="CA162" s="166">
        <v>0</v>
      </c>
      <c r="CB162" s="166">
        <v>0</v>
      </c>
      <c r="CC162" s="163">
        <v>1</v>
      </c>
      <c r="CD162" s="167"/>
      <c r="CE162" s="164"/>
      <c r="CF162" s="164"/>
      <c r="CG162" s="164"/>
      <c r="CH162" s="164"/>
      <c r="CI162" s="164"/>
      <c r="CJ162" s="164"/>
      <c r="CK162" s="166"/>
      <c r="CL162" s="166"/>
      <c r="CM162" s="166"/>
      <c r="CN162" s="166"/>
      <c r="CO162" s="166"/>
      <c r="CP162" s="166"/>
      <c r="CQ162" s="167">
        <v>0</v>
      </c>
      <c r="CR162" s="164"/>
      <c r="CS162" s="164"/>
      <c r="CT162" s="164"/>
      <c r="CU162" s="164"/>
      <c r="CV162" s="164"/>
      <c r="CW162" s="164"/>
      <c r="CX162" s="166">
        <v>0</v>
      </c>
      <c r="CY162" s="166">
        <v>0</v>
      </c>
      <c r="CZ162" s="166">
        <v>0</v>
      </c>
      <c r="DA162" s="166">
        <v>0</v>
      </c>
      <c r="DB162" s="166">
        <v>0</v>
      </c>
      <c r="DC162" s="166">
        <v>0</v>
      </c>
      <c r="DE162" s="168">
        <v>0</v>
      </c>
      <c r="DG162" s="172">
        <v>0</v>
      </c>
      <c r="DI162" s="205">
        <f t="shared" si="18"/>
        <v>0</v>
      </c>
      <c r="DJ162" s="204"/>
      <c r="DK162" s="205">
        <f t="shared" si="19"/>
        <v>0</v>
      </c>
      <c r="DL162" s="205">
        <f t="shared" si="14"/>
        <v>0</v>
      </c>
      <c r="DM162" s="205">
        <f t="shared" si="15"/>
        <v>0</v>
      </c>
      <c r="DN162" s="205">
        <f t="shared" si="16"/>
        <v>0</v>
      </c>
      <c r="DO162" s="205">
        <f t="shared" si="17"/>
        <v>0</v>
      </c>
    </row>
    <row r="163" spans="2:119" hidden="1">
      <c r="B163" s="103" t="s">
        <v>314</v>
      </c>
      <c r="C163" s="162">
        <v>0.5302</v>
      </c>
      <c r="D163" s="162">
        <v>0.54713199999999995</v>
      </c>
      <c r="E163" s="162">
        <v>-1.6931999999999947E-2</v>
      </c>
      <c r="F163" s="163">
        <v>8.1</v>
      </c>
      <c r="G163" s="164">
        <v>1726270</v>
      </c>
      <c r="H163" s="164">
        <v>45770</v>
      </c>
      <c r="I163" s="164">
        <v>60226</v>
      </c>
      <c r="J163" s="164">
        <v>-53423</v>
      </c>
      <c r="K163" s="164">
        <v>-77817</v>
      </c>
      <c r="L163" s="164">
        <v>-105627</v>
      </c>
      <c r="M163" s="164">
        <v>-13119</v>
      </c>
      <c r="N163" s="164">
        <v>-2028</v>
      </c>
      <c r="O163" s="164">
        <v>-51721</v>
      </c>
      <c r="P163" s="164">
        <v>1528531</v>
      </c>
      <c r="Q163" s="104">
        <v>-77817</v>
      </c>
      <c r="R163" s="164">
        <v>-32888</v>
      </c>
      <c r="S163" s="164">
        <v>-7421</v>
      </c>
      <c r="T163" s="164">
        <v>-12130</v>
      </c>
      <c r="U163" s="164">
        <v>55375</v>
      </c>
      <c r="V163" s="164">
        <v>-284372</v>
      </c>
      <c r="W163" s="104">
        <v>-150485</v>
      </c>
      <c r="X163" s="104">
        <v>-60108</v>
      </c>
      <c r="Y163" s="164">
        <v>1768132</v>
      </c>
      <c r="Z163" s="164">
        <v>1332646</v>
      </c>
      <c r="AA163" s="164">
        <v>1528531</v>
      </c>
      <c r="AB163" s="164">
        <v>1528531</v>
      </c>
      <c r="AC163" s="164">
        <v>92587</v>
      </c>
      <c r="AD163" s="164">
        <v>139098</v>
      </c>
      <c r="AE163" s="164">
        <v>52687</v>
      </c>
      <c r="AF163" s="164">
        <v>0</v>
      </c>
      <c r="AG163" s="164">
        <v>0</v>
      </c>
      <c r="AH163" s="164">
        <v>0</v>
      </c>
      <c r="AI163" s="164">
        <v>-40309</v>
      </c>
      <c r="AJ163" s="164">
        <v>-40309</v>
      </c>
      <c r="AK163" s="164">
        <v>-40309</v>
      </c>
      <c r="AL163" s="164">
        <v>-40309</v>
      </c>
      <c r="AM163" s="164">
        <v>-40309</v>
      </c>
      <c r="AN163" s="164">
        <v>-82827</v>
      </c>
      <c r="AP163" s="165">
        <v>-13040</v>
      </c>
      <c r="AQ163" s="164">
        <v>0</v>
      </c>
      <c r="AR163" s="164">
        <v>0</v>
      </c>
      <c r="AS163" s="164">
        <v>0</v>
      </c>
      <c r="AT163" s="164">
        <v>0</v>
      </c>
      <c r="AU163" s="164">
        <v>0</v>
      </c>
      <c r="AV163" s="164">
        <v>0</v>
      </c>
      <c r="AW163" s="166">
        <v>13040</v>
      </c>
      <c r="AX163" s="166">
        <v>13040</v>
      </c>
      <c r="AY163" s="166">
        <v>13040</v>
      </c>
      <c r="AZ163" s="166">
        <v>13040</v>
      </c>
      <c r="BA163" s="166">
        <v>13040</v>
      </c>
      <c r="BB163" s="166">
        <v>27387</v>
      </c>
      <c r="BC163" s="165">
        <v>-1620</v>
      </c>
      <c r="BD163" s="164">
        <v>0</v>
      </c>
      <c r="BE163" s="164">
        <v>0</v>
      </c>
      <c r="BF163" s="164">
        <v>0</v>
      </c>
      <c r="BG163" s="164">
        <v>0</v>
      </c>
      <c r="BH163" s="164">
        <v>0</v>
      </c>
      <c r="BI163" s="164">
        <v>0</v>
      </c>
      <c r="BJ163" s="166">
        <v>1620</v>
      </c>
      <c r="BK163" s="166">
        <v>1620</v>
      </c>
      <c r="BL163" s="166">
        <v>1620</v>
      </c>
      <c r="BM163" s="166">
        <v>1620</v>
      </c>
      <c r="BN163" s="166">
        <v>1620</v>
      </c>
      <c r="BO163" s="166">
        <v>3399</v>
      </c>
      <c r="BP163" s="165">
        <v>-7421</v>
      </c>
      <c r="BQ163" s="164">
        <v>0</v>
      </c>
      <c r="BR163" s="164">
        <v>0</v>
      </c>
      <c r="BS163" s="164">
        <v>0</v>
      </c>
      <c r="BT163" s="164">
        <v>0</v>
      </c>
      <c r="BU163" s="164">
        <v>0</v>
      </c>
      <c r="BV163" s="164">
        <v>0</v>
      </c>
      <c r="BW163" s="166">
        <v>7421</v>
      </c>
      <c r="BX163" s="166">
        <v>7421</v>
      </c>
      <c r="BY163" s="166">
        <v>7421</v>
      </c>
      <c r="BZ163" s="166">
        <v>7421</v>
      </c>
      <c r="CA163" s="166">
        <v>7421</v>
      </c>
      <c r="CB163" s="166">
        <v>15582</v>
      </c>
      <c r="CC163" s="163">
        <v>9</v>
      </c>
      <c r="CD163" s="167"/>
      <c r="CE163" s="164"/>
      <c r="CF163" s="164"/>
      <c r="CG163" s="164"/>
      <c r="CH163" s="164"/>
      <c r="CI163" s="164"/>
      <c r="CJ163" s="164"/>
      <c r="CK163" s="166"/>
      <c r="CL163" s="166"/>
      <c r="CM163" s="166"/>
      <c r="CN163" s="166"/>
      <c r="CO163" s="166"/>
      <c r="CP163" s="166"/>
      <c r="CQ163" s="167">
        <v>-18228</v>
      </c>
      <c r="CR163" s="164"/>
      <c r="CS163" s="164"/>
      <c r="CT163" s="164"/>
      <c r="CU163" s="164"/>
      <c r="CV163" s="164"/>
      <c r="CW163" s="164"/>
      <c r="CX163" s="166">
        <v>18228</v>
      </c>
      <c r="CY163" s="166">
        <v>18228</v>
      </c>
      <c r="CZ163" s="166">
        <v>18228</v>
      </c>
      <c r="DA163" s="166">
        <v>18228</v>
      </c>
      <c r="DB163" s="166">
        <v>18228</v>
      </c>
      <c r="DC163" s="166">
        <v>36459</v>
      </c>
      <c r="DE163" s="168">
        <v>0</v>
      </c>
      <c r="DG163" s="172">
        <v>4657.0450080000001</v>
      </c>
      <c r="DI163" s="205">
        <f t="shared" si="18"/>
        <v>-60108.045008000001</v>
      </c>
      <c r="DJ163" s="204"/>
      <c r="DK163" s="205">
        <f t="shared" si="19"/>
        <v>-197739</v>
      </c>
      <c r="DL163" s="205">
        <f t="shared" si="14"/>
        <v>-127599</v>
      </c>
      <c r="DM163" s="205">
        <f t="shared" si="15"/>
        <v>-11499</v>
      </c>
      <c r="DN163" s="205">
        <f t="shared" si="16"/>
        <v>-92587</v>
      </c>
      <c r="DO163" s="205">
        <f t="shared" si="17"/>
        <v>-52687</v>
      </c>
    </row>
    <row r="164" spans="2:119" hidden="1">
      <c r="B164" s="103" t="s">
        <v>394</v>
      </c>
      <c r="C164" s="162">
        <v>0</v>
      </c>
      <c r="D164" s="162">
        <v>0</v>
      </c>
      <c r="E164" s="162">
        <v>0</v>
      </c>
      <c r="F164" s="163">
        <v>10.9</v>
      </c>
      <c r="G164" s="164">
        <v>0</v>
      </c>
      <c r="H164" s="164">
        <v>0</v>
      </c>
      <c r="I164" s="164">
        <v>0</v>
      </c>
      <c r="J164" s="164">
        <v>0</v>
      </c>
      <c r="K164" s="164">
        <v>0</v>
      </c>
      <c r="L164" s="164">
        <v>0</v>
      </c>
      <c r="M164" s="164">
        <v>0</v>
      </c>
      <c r="N164" s="164">
        <v>0</v>
      </c>
      <c r="O164" s="164">
        <v>0</v>
      </c>
      <c r="P164" s="164">
        <v>0</v>
      </c>
      <c r="Q164" s="104">
        <v>0</v>
      </c>
      <c r="R164" s="164">
        <v>0</v>
      </c>
      <c r="S164" s="164">
        <v>0</v>
      </c>
      <c r="T164" s="164">
        <v>0</v>
      </c>
      <c r="U164" s="164">
        <v>0</v>
      </c>
      <c r="V164" s="164">
        <v>0</v>
      </c>
      <c r="W164" s="104">
        <v>0</v>
      </c>
      <c r="X164" s="104">
        <v>0</v>
      </c>
      <c r="Y164" s="164">
        <v>0</v>
      </c>
      <c r="Z164" s="164">
        <v>0</v>
      </c>
      <c r="AA164" s="164">
        <v>0</v>
      </c>
      <c r="AB164" s="164">
        <v>0</v>
      </c>
      <c r="AC164" s="164">
        <v>0</v>
      </c>
      <c r="AD164" s="164">
        <v>0</v>
      </c>
      <c r="AE164" s="164">
        <v>0</v>
      </c>
      <c r="AF164" s="164">
        <v>0</v>
      </c>
      <c r="AG164" s="164">
        <v>0</v>
      </c>
      <c r="AH164" s="164">
        <v>0</v>
      </c>
      <c r="AI164" s="164">
        <v>0</v>
      </c>
      <c r="AJ164" s="164">
        <v>0</v>
      </c>
      <c r="AK164" s="164">
        <v>0</v>
      </c>
      <c r="AL164" s="164">
        <v>0</v>
      </c>
      <c r="AM164" s="164">
        <v>0</v>
      </c>
      <c r="AN164" s="164">
        <v>0</v>
      </c>
      <c r="AP164" s="165">
        <v>0</v>
      </c>
      <c r="AQ164" s="164">
        <v>0</v>
      </c>
      <c r="AR164" s="164">
        <v>0</v>
      </c>
      <c r="AS164" s="164">
        <v>0</v>
      </c>
      <c r="AT164" s="164">
        <v>0</v>
      </c>
      <c r="AU164" s="164">
        <v>0</v>
      </c>
      <c r="AV164" s="164">
        <v>0</v>
      </c>
      <c r="AW164" s="166">
        <v>0</v>
      </c>
      <c r="AX164" s="166">
        <v>0</v>
      </c>
      <c r="AY164" s="166">
        <v>0</v>
      </c>
      <c r="AZ164" s="166">
        <v>0</v>
      </c>
      <c r="BA164" s="166">
        <v>0</v>
      </c>
      <c r="BB164" s="166">
        <v>0</v>
      </c>
      <c r="BC164" s="165">
        <v>0</v>
      </c>
      <c r="BD164" s="164">
        <v>0</v>
      </c>
      <c r="BE164" s="164">
        <v>0</v>
      </c>
      <c r="BF164" s="164">
        <v>0</v>
      </c>
      <c r="BG164" s="164">
        <v>0</v>
      </c>
      <c r="BH164" s="164">
        <v>0</v>
      </c>
      <c r="BI164" s="164">
        <v>0</v>
      </c>
      <c r="BJ164" s="166">
        <v>0</v>
      </c>
      <c r="BK164" s="166">
        <v>0</v>
      </c>
      <c r="BL164" s="166">
        <v>0</v>
      </c>
      <c r="BM164" s="166">
        <v>0</v>
      </c>
      <c r="BN164" s="166">
        <v>0</v>
      </c>
      <c r="BO164" s="166">
        <v>0</v>
      </c>
      <c r="BP164" s="165">
        <v>0</v>
      </c>
      <c r="BQ164" s="164">
        <v>0</v>
      </c>
      <c r="BR164" s="164">
        <v>0</v>
      </c>
      <c r="BS164" s="164">
        <v>0</v>
      </c>
      <c r="BT164" s="164">
        <v>0</v>
      </c>
      <c r="BU164" s="164">
        <v>0</v>
      </c>
      <c r="BV164" s="164">
        <v>0</v>
      </c>
      <c r="BW164" s="166">
        <v>0</v>
      </c>
      <c r="BX164" s="166">
        <v>0</v>
      </c>
      <c r="BY164" s="166">
        <v>0</v>
      </c>
      <c r="BZ164" s="166">
        <v>0</v>
      </c>
      <c r="CA164" s="166">
        <v>0</v>
      </c>
      <c r="CB164" s="166">
        <v>0</v>
      </c>
      <c r="CC164" s="163">
        <v>11.7</v>
      </c>
      <c r="CD164" s="167"/>
      <c r="CE164" s="164"/>
      <c r="CF164" s="164"/>
      <c r="CG164" s="164"/>
      <c r="CH164" s="164"/>
      <c r="CI164" s="164"/>
      <c r="CJ164" s="164"/>
      <c r="CK164" s="166"/>
      <c r="CL164" s="166"/>
      <c r="CM164" s="166"/>
      <c r="CN164" s="166"/>
      <c r="CO164" s="166"/>
      <c r="CP164" s="166"/>
      <c r="CQ164" s="167">
        <v>0</v>
      </c>
      <c r="CR164" s="164"/>
      <c r="CS164" s="164"/>
      <c r="CT164" s="164"/>
      <c r="CU164" s="164"/>
      <c r="CV164" s="164"/>
      <c r="CW164" s="164"/>
      <c r="CX164" s="166">
        <v>0</v>
      </c>
      <c r="CY164" s="166">
        <v>0</v>
      </c>
      <c r="CZ164" s="166">
        <v>0</v>
      </c>
      <c r="DA164" s="166">
        <v>0</v>
      </c>
      <c r="DB164" s="166">
        <v>0</v>
      </c>
      <c r="DC164" s="166">
        <v>0</v>
      </c>
      <c r="DE164" s="168">
        <v>0</v>
      </c>
      <c r="DG164" s="172">
        <v>0</v>
      </c>
      <c r="DI164" s="205">
        <f t="shared" si="18"/>
        <v>0</v>
      </c>
      <c r="DJ164" s="204"/>
      <c r="DK164" s="205">
        <f t="shared" si="19"/>
        <v>0</v>
      </c>
      <c r="DL164" s="205">
        <f t="shared" si="14"/>
        <v>0</v>
      </c>
      <c r="DM164" s="205">
        <f t="shared" si="15"/>
        <v>0</v>
      </c>
      <c r="DN164" s="205">
        <f t="shared" si="16"/>
        <v>0</v>
      </c>
      <c r="DO164" s="205">
        <f t="shared" si="17"/>
        <v>0</v>
      </c>
    </row>
    <row r="165" spans="2:119" hidden="1">
      <c r="B165" s="103" t="s">
        <v>315</v>
      </c>
      <c r="C165" s="162">
        <v>0.15910100000000005</v>
      </c>
      <c r="D165" s="162">
        <v>0</v>
      </c>
      <c r="E165" s="162">
        <v>0.15910100000000005</v>
      </c>
      <c r="F165" s="163">
        <v>8.3000000000000007</v>
      </c>
      <c r="G165" s="164">
        <v>0</v>
      </c>
      <c r="H165" s="164">
        <v>714</v>
      </c>
      <c r="I165" s="164">
        <v>1671</v>
      </c>
      <c r="J165" s="164">
        <v>47354</v>
      </c>
      <c r="K165" s="164">
        <v>13709</v>
      </c>
      <c r="L165" s="164">
        <v>-6916</v>
      </c>
      <c r="M165" s="164">
        <v>-455</v>
      </c>
      <c r="N165" s="164">
        <v>-2257</v>
      </c>
      <c r="O165" s="164">
        <v>0</v>
      </c>
      <c r="P165" s="164">
        <v>53820</v>
      </c>
      <c r="Q165" s="104">
        <v>13709</v>
      </c>
      <c r="R165" s="164">
        <v>-1360</v>
      </c>
      <c r="S165" s="164">
        <v>5888</v>
      </c>
      <c r="T165" s="164">
        <v>20622</v>
      </c>
      <c r="U165" s="164">
        <v>274</v>
      </c>
      <c r="V165" s="164">
        <v>33199</v>
      </c>
      <c r="W165" s="104">
        <v>0</v>
      </c>
      <c r="X165" s="104">
        <v>48873</v>
      </c>
      <c r="Y165" s="164">
        <v>62043</v>
      </c>
      <c r="Z165" s="164">
        <v>47102</v>
      </c>
      <c r="AA165" s="164">
        <v>53820</v>
      </c>
      <c r="AB165" s="164">
        <v>53820</v>
      </c>
      <c r="AC165" s="164">
        <v>6082</v>
      </c>
      <c r="AD165" s="164">
        <v>3704</v>
      </c>
      <c r="AE165" s="164">
        <v>0</v>
      </c>
      <c r="AF165" s="164">
        <v>0</v>
      </c>
      <c r="AG165" s="164">
        <v>0</v>
      </c>
      <c r="AH165" s="164">
        <v>42985</v>
      </c>
      <c r="AI165" s="164">
        <v>4528</v>
      </c>
      <c r="AJ165" s="164">
        <v>4528</v>
      </c>
      <c r="AK165" s="164">
        <v>4528</v>
      </c>
      <c r="AL165" s="164">
        <v>4528</v>
      </c>
      <c r="AM165" s="164">
        <v>4528</v>
      </c>
      <c r="AN165" s="164">
        <v>10559</v>
      </c>
      <c r="AP165" s="165">
        <v>-834</v>
      </c>
      <c r="AQ165" s="164">
        <v>0</v>
      </c>
      <c r="AR165" s="164">
        <v>0</v>
      </c>
      <c r="AS165" s="164">
        <v>0</v>
      </c>
      <c r="AT165" s="164">
        <v>0</v>
      </c>
      <c r="AU165" s="164">
        <v>0</v>
      </c>
      <c r="AV165" s="164">
        <v>0</v>
      </c>
      <c r="AW165" s="166">
        <v>833</v>
      </c>
      <c r="AX165" s="166">
        <v>833</v>
      </c>
      <c r="AY165" s="166">
        <v>833</v>
      </c>
      <c r="AZ165" s="166">
        <v>833</v>
      </c>
      <c r="BA165" s="166">
        <v>833</v>
      </c>
      <c r="BB165" s="166">
        <v>1917</v>
      </c>
      <c r="BC165" s="165">
        <v>-55</v>
      </c>
      <c r="BD165" s="164">
        <v>0</v>
      </c>
      <c r="BE165" s="164">
        <v>0</v>
      </c>
      <c r="BF165" s="164">
        <v>0</v>
      </c>
      <c r="BG165" s="164">
        <v>0</v>
      </c>
      <c r="BH165" s="164">
        <v>0</v>
      </c>
      <c r="BI165" s="164">
        <v>0</v>
      </c>
      <c r="BJ165" s="166">
        <v>55</v>
      </c>
      <c r="BK165" s="166">
        <v>55</v>
      </c>
      <c r="BL165" s="166">
        <v>55</v>
      </c>
      <c r="BM165" s="166">
        <v>55</v>
      </c>
      <c r="BN165" s="166">
        <v>55</v>
      </c>
      <c r="BO165" s="166">
        <v>125</v>
      </c>
      <c r="BP165" s="165">
        <v>5888</v>
      </c>
      <c r="BQ165" s="164">
        <v>5888</v>
      </c>
      <c r="BR165" s="164">
        <v>5888</v>
      </c>
      <c r="BS165" s="164">
        <v>5888</v>
      </c>
      <c r="BT165" s="164">
        <v>5888</v>
      </c>
      <c r="BU165" s="164">
        <v>5888</v>
      </c>
      <c r="BV165" s="164">
        <v>13545</v>
      </c>
      <c r="BW165" s="166">
        <v>0</v>
      </c>
      <c r="BX165" s="166">
        <v>0</v>
      </c>
      <c r="BY165" s="166">
        <v>0</v>
      </c>
      <c r="BZ165" s="166">
        <v>0</v>
      </c>
      <c r="CA165" s="166">
        <v>0</v>
      </c>
      <c r="CB165" s="166">
        <v>0</v>
      </c>
      <c r="CC165" s="163">
        <v>9</v>
      </c>
      <c r="CD165" s="167"/>
      <c r="CE165" s="164"/>
      <c r="CF165" s="164"/>
      <c r="CG165" s="164"/>
      <c r="CH165" s="164"/>
      <c r="CI165" s="164"/>
      <c r="CJ165" s="164"/>
      <c r="CK165" s="166"/>
      <c r="CL165" s="166"/>
      <c r="CM165" s="166"/>
      <c r="CN165" s="166"/>
      <c r="CO165" s="166"/>
      <c r="CP165" s="166"/>
      <c r="CQ165" s="167">
        <v>-472</v>
      </c>
      <c r="CR165" s="164"/>
      <c r="CS165" s="164"/>
      <c r="CT165" s="164"/>
      <c r="CU165" s="164"/>
      <c r="CV165" s="164"/>
      <c r="CW165" s="164"/>
      <c r="CX165" s="166">
        <v>472</v>
      </c>
      <c r="CY165" s="166">
        <v>472</v>
      </c>
      <c r="CZ165" s="166">
        <v>472</v>
      </c>
      <c r="DA165" s="166">
        <v>472</v>
      </c>
      <c r="DB165" s="166">
        <v>472</v>
      </c>
      <c r="DC165" s="166">
        <v>944</v>
      </c>
      <c r="DE165" s="168">
        <v>0</v>
      </c>
      <c r="DG165" s="172">
        <v>-3776.2622350000001</v>
      </c>
      <c r="DI165" s="205">
        <f t="shared" si="18"/>
        <v>48873.262235000002</v>
      </c>
      <c r="DJ165" s="204"/>
      <c r="DK165" s="205">
        <f t="shared" si="19"/>
        <v>53820</v>
      </c>
      <c r="DL165" s="205">
        <f t="shared" si="14"/>
        <v>-3304</v>
      </c>
      <c r="DM165" s="205">
        <f t="shared" si="15"/>
        <v>-400</v>
      </c>
      <c r="DN165" s="205">
        <f t="shared" si="16"/>
        <v>-6082</v>
      </c>
      <c r="DO165" s="205">
        <f t="shared" si="17"/>
        <v>42985</v>
      </c>
    </row>
    <row r="166" spans="2:119" hidden="1">
      <c r="B166" s="103" t="s">
        <v>316</v>
      </c>
      <c r="C166" s="162">
        <v>0</v>
      </c>
      <c r="D166" s="162">
        <v>0</v>
      </c>
      <c r="E166" s="162">
        <v>0</v>
      </c>
      <c r="F166" s="163">
        <v>9.1999999999999993</v>
      </c>
      <c r="G166" s="164">
        <v>0</v>
      </c>
      <c r="H166" s="164">
        <v>0</v>
      </c>
      <c r="I166" s="164">
        <v>0</v>
      </c>
      <c r="J166" s="164">
        <v>0</v>
      </c>
      <c r="K166" s="164">
        <v>0</v>
      </c>
      <c r="L166" s="164">
        <v>0</v>
      </c>
      <c r="M166" s="164">
        <v>0</v>
      </c>
      <c r="N166" s="164">
        <v>0</v>
      </c>
      <c r="O166" s="164">
        <v>0</v>
      </c>
      <c r="P166" s="164">
        <v>0</v>
      </c>
      <c r="Q166" s="104">
        <v>0</v>
      </c>
      <c r="R166" s="164">
        <v>0</v>
      </c>
      <c r="S166" s="164">
        <v>0</v>
      </c>
      <c r="T166" s="164">
        <v>0</v>
      </c>
      <c r="U166" s="164">
        <v>0</v>
      </c>
      <c r="V166" s="164">
        <v>0</v>
      </c>
      <c r="W166" s="104">
        <v>0</v>
      </c>
      <c r="X166" s="104">
        <v>0</v>
      </c>
      <c r="Y166" s="164">
        <v>0</v>
      </c>
      <c r="Z166" s="164">
        <v>0</v>
      </c>
      <c r="AA166" s="164">
        <v>0</v>
      </c>
      <c r="AB166" s="164">
        <v>0</v>
      </c>
      <c r="AC166" s="164">
        <v>0</v>
      </c>
      <c r="AD166" s="164">
        <v>0</v>
      </c>
      <c r="AE166" s="164">
        <v>0</v>
      </c>
      <c r="AF166" s="164">
        <v>0</v>
      </c>
      <c r="AG166" s="164">
        <v>0</v>
      </c>
      <c r="AH166" s="164">
        <v>0</v>
      </c>
      <c r="AI166" s="164">
        <v>0</v>
      </c>
      <c r="AJ166" s="164">
        <v>0</v>
      </c>
      <c r="AK166" s="164">
        <v>0</v>
      </c>
      <c r="AL166" s="164">
        <v>0</v>
      </c>
      <c r="AM166" s="164">
        <v>0</v>
      </c>
      <c r="AN166" s="164">
        <v>0</v>
      </c>
      <c r="AP166" s="165">
        <v>0</v>
      </c>
      <c r="AQ166" s="164">
        <v>0</v>
      </c>
      <c r="AR166" s="164">
        <v>0</v>
      </c>
      <c r="AS166" s="164">
        <v>0</v>
      </c>
      <c r="AT166" s="164">
        <v>0</v>
      </c>
      <c r="AU166" s="164">
        <v>0</v>
      </c>
      <c r="AV166" s="164">
        <v>0</v>
      </c>
      <c r="AW166" s="166">
        <v>0</v>
      </c>
      <c r="AX166" s="166">
        <v>0</v>
      </c>
      <c r="AY166" s="166">
        <v>0</v>
      </c>
      <c r="AZ166" s="166">
        <v>0</v>
      </c>
      <c r="BA166" s="166">
        <v>0</v>
      </c>
      <c r="BB166" s="166">
        <v>0</v>
      </c>
      <c r="BC166" s="165">
        <v>0</v>
      </c>
      <c r="BD166" s="164">
        <v>0</v>
      </c>
      <c r="BE166" s="164">
        <v>0</v>
      </c>
      <c r="BF166" s="164">
        <v>0</v>
      </c>
      <c r="BG166" s="164">
        <v>0</v>
      </c>
      <c r="BH166" s="164">
        <v>0</v>
      </c>
      <c r="BI166" s="164">
        <v>0</v>
      </c>
      <c r="BJ166" s="166">
        <v>0</v>
      </c>
      <c r="BK166" s="166">
        <v>0</v>
      </c>
      <c r="BL166" s="166">
        <v>0</v>
      </c>
      <c r="BM166" s="166">
        <v>0</v>
      </c>
      <c r="BN166" s="166">
        <v>0</v>
      </c>
      <c r="BO166" s="166">
        <v>0</v>
      </c>
      <c r="BP166" s="165">
        <v>0</v>
      </c>
      <c r="BQ166" s="164">
        <v>0</v>
      </c>
      <c r="BR166" s="164">
        <v>0</v>
      </c>
      <c r="BS166" s="164">
        <v>0</v>
      </c>
      <c r="BT166" s="164">
        <v>0</v>
      </c>
      <c r="BU166" s="164">
        <v>0</v>
      </c>
      <c r="BV166" s="164">
        <v>0</v>
      </c>
      <c r="BW166" s="166">
        <v>0</v>
      </c>
      <c r="BX166" s="166">
        <v>0</v>
      </c>
      <c r="BY166" s="166">
        <v>0</v>
      </c>
      <c r="BZ166" s="166">
        <v>0</v>
      </c>
      <c r="CA166" s="166">
        <v>0</v>
      </c>
      <c r="CB166" s="166">
        <v>0</v>
      </c>
      <c r="CC166" s="163">
        <v>9.9</v>
      </c>
      <c r="CD166" s="167"/>
      <c r="CE166" s="164"/>
      <c r="CF166" s="164"/>
      <c r="CG166" s="164"/>
      <c r="CH166" s="164"/>
      <c r="CI166" s="164"/>
      <c r="CJ166" s="164"/>
      <c r="CK166" s="166"/>
      <c r="CL166" s="166"/>
      <c r="CM166" s="166"/>
      <c r="CN166" s="166"/>
      <c r="CO166" s="166"/>
      <c r="CP166" s="166"/>
      <c r="CQ166" s="167">
        <v>0</v>
      </c>
      <c r="CR166" s="164"/>
      <c r="CS166" s="164"/>
      <c r="CT166" s="164"/>
      <c r="CU166" s="164"/>
      <c r="CV166" s="164"/>
      <c r="CW166" s="164"/>
      <c r="CX166" s="166">
        <v>0</v>
      </c>
      <c r="CY166" s="166">
        <v>0</v>
      </c>
      <c r="CZ166" s="166">
        <v>0</v>
      </c>
      <c r="DA166" s="166">
        <v>0</v>
      </c>
      <c r="DB166" s="166">
        <v>0</v>
      </c>
      <c r="DC166" s="166">
        <v>0</v>
      </c>
      <c r="DE166" s="168">
        <v>0</v>
      </c>
      <c r="DG166" s="172">
        <v>0</v>
      </c>
      <c r="DI166" s="205">
        <f t="shared" si="18"/>
        <v>0</v>
      </c>
      <c r="DJ166" s="204"/>
      <c r="DK166" s="205">
        <f t="shared" si="19"/>
        <v>0</v>
      </c>
      <c r="DL166" s="205">
        <f t="shared" si="14"/>
        <v>0</v>
      </c>
      <c r="DM166" s="205">
        <f t="shared" si="15"/>
        <v>0</v>
      </c>
      <c r="DN166" s="205">
        <f t="shared" si="16"/>
        <v>0</v>
      </c>
      <c r="DO166" s="205">
        <f t="shared" si="17"/>
        <v>0</v>
      </c>
    </row>
    <row r="167" spans="2:119" hidden="1">
      <c r="B167" s="103" t="s">
        <v>317</v>
      </c>
      <c r="C167" s="162">
        <v>0</v>
      </c>
      <c r="D167" s="162">
        <v>1</v>
      </c>
      <c r="E167" s="162">
        <v>-1</v>
      </c>
      <c r="F167" s="163">
        <v>1</v>
      </c>
      <c r="G167" s="164">
        <v>0</v>
      </c>
      <c r="H167" s="164">
        <v>0</v>
      </c>
      <c r="I167" s="164">
        <v>0</v>
      </c>
      <c r="J167" s="164">
        <v>0</v>
      </c>
      <c r="K167" s="164">
        <v>0</v>
      </c>
      <c r="L167" s="164">
        <v>0</v>
      </c>
      <c r="M167" s="164">
        <v>0</v>
      </c>
      <c r="N167" s="164">
        <v>0</v>
      </c>
      <c r="O167" s="164">
        <v>0</v>
      </c>
      <c r="P167" s="164">
        <v>0</v>
      </c>
      <c r="Q167" s="104">
        <v>0</v>
      </c>
      <c r="R167" s="164">
        <v>0</v>
      </c>
      <c r="S167" s="164">
        <v>0</v>
      </c>
      <c r="T167" s="164">
        <v>0</v>
      </c>
      <c r="U167" s="164">
        <v>0</v>
      </c>
      <c r="V167" s="164">
        <v>0</v>
      </c>
      <c r="W167" s="104">
        <v>0</v>
      </c>
      <c r="X167" s="104">
        <v>0</v>
      </c>
      <c r="Y167" s="164">
        <v>0</v>
      </c>
      <c r="Z167" s="164">
        <v>0</v>
      </c>
      <c r="AA167" s="164">
        <v>0</v>
      </c>
      <c r="AB167" s="164">
        <v>0</v>
      </c>
      <c r="AC167" s="164">
        <v>0</v>
      </c>
      <c r="AD167" s="164">
        <v>0</v>
      </c>
      <c r="AE167" s="164">
        <v>0</v>
      </c>
      <c r="AF167" s="164">
        <v>0</v>
      </c>
      <c r="AG167" s="164">
        <v>0</v>
      </c>
      <c r="AH167" s="164">
        <v>0</v>
      </c>
      <c r="AI167" s="164">
        <v>0</v>
      </c>
      <c r="AJ167" s="164">
        <v>0</v>
      </c>
      <c r="AK167" s="164">
        <v>0</v>
      </c>
      <c r="AL167" s="164">
        <v>0</v>
      </c>
      <c r="AM167" s="164">
        <v>0</v>
      </c>
      <c r="AN167" s="164">
        <v>0</v>
      </c>
      <c r="AP167" s="165">
        <v>0</v>
      </c>
      <c r="AQ167" s="164">
        <v>0</v>
      </c>
      <c r="AR167" s="164">
        <v>0</v>
      </c>
      <c r="AS167" s="164">
        <v>0</v>
      </c>
      <c r="AT167" s="164">
        <v>0</v>
      </c>
      <c r="AU167" s="164">
        <v>0</v>
      </c>
      <c r="AV167" s="164">
        <v>0</v>
      </c>
      <c r="AW167" s="166">
        <v>0</v>
      </c>
      <c r="AX167" s="166">
        <v>0</v>
      </c>
      <c r="AY167" s="166">
        <v>0</v>
      </c>
      <c r="AZ167" s="166">
        <v>0</v>
      </c>
      <c r="BA167" s="166">
        <v>0</v>
      </c>
      <c r="BB167" s="166">
        <v>0</v>
      </c>
      <c r="BC167" s="165">
        <v>0</v>
      </c>
      <c r="BD167" s="164">
        <v>0</v>
      </c>
      <c r="BE167" s="164">
        <v>0</v>
      </c>
      <c r="BF167" s="164">
        <v>0</v>
      </c>
      <c r="BG167" s="164">
        <v>0</v>
      </c>
      <c r="BH167" s="164">
        <v>0</v>
      </c>
      <c r="BI167" s="164">
        <v>0</v>
      </c>
      <c r="BJ167" s="166">
        <v>0</v>
      </c>
      <c r="BK167" s="166">
        <v>0</v>
      </c>
      <c r="BL167" s="166">
        <v>0</v>
      </c>
      <c r="BM167" s="166">
        <v>0</v>
      </c>
      <c r="BN167" s="166">
        <v>0</v>
      </c>
      <c r="BO167" s="166">
        <v>0</v>
      </c>
      <c r="BP167" s="165">
        <v>0</v>
      </c>
      <c r="BQ167" s="164">
        <v>0</v>
      </c>
      <c r="BR167" s="164">
        <v>0</v>
      </c>
      <c r="BS167" s="164">
        <v>0</v>
      </c>
      <c r="BT167" s="164">
        <v>0</v>
      </c>
      <c r="BU167" s="164">
        <v>0</v>
      </c>
      <c r="BV167" s="164">
        <v>0</v>
      </c>
      <c r="BW167" s="166">
        <v>0</v>
      </c>
      <c r="BX167" s="166">
        <v>0</v>
      </c>
      <c r="BY167" s="166">
        <v>0</v>
      </c>
      <c r="BZ167" s="166">
        <v>0</v>
      </c>
      <c r="CA167" s="166">
        <v>0</v>
      </c>
      <c r="CB167" s="166">
        <v>0</v>
      </c>
      <c r="CC167" s="163">
        <v>1</v>
      </c>
      <c r="CD167" s="167"/>
      <c r="CE167" s="164"/>
      <c r="CF167" s="164"/>
      <c r="CG167" s="164"/>
      <c r="CH167" s="164"/>
      <c r="CI167" s="164"/>
      <c r="CJ167" s="164"/>
      <c r="CK167" s="166"/>
      <c r="CL167" s="166"/>
      <c r="CM167" s="166"/>
      <c r="CN167" s="166"/>
      <c r="CO167" s="166"/>
      <c r="CP167" s="166"/>
      <c r="CQ167" s="167">
        <v>0</v>
      </c>
      <c r="CR167" s="164"/>
      <c r="CS167" s="164"/>
      <c r="CT167" s="164"/>
      <c r="CU167" s="164"/>
      <c r="CV167" s="164"/>
      <c r="CW167" s="164"/>
      <c r="CX167" s="166">
        <v>0</v>
      </c>
      <c r="CY167" s="166">
        <v>0</v>
      </c>
      <c r="CZ167" s="166">
        <v>0</v>
      </c>
      <c r="DA167" s="166">
        <v>0</v>
      </c>
      <c r="DB167" s="166">
        <v>0</v>
      </c>
      <c r="DC167" s="166">
        <v>0</v>
      </c>
      <c r="DE167" s="168">
        <v>0</v>
      </c>
      <c r="DG167" s="172">
        <v>0</v>
      </c>
      <c r="DI167" s="205">
        <f t="shared" si="18"/>
        <v>0</v>
      </c>
      <c r="DJ167" s="204"/>
      <c r="DK167" s="205">
        <f t="shared" si="19"/>
        <v>0</v>
      </c>
      <c r="DL167" s="205">
        <f t="shared" si="14"/>
        <v>0</v>
      </c>
      <c r="DM167" s="205">
        <f t="shared" si="15"/>
        <v>0</v>
      </c>
      <c r="DN167" s="205">
        <f t="shared" si="16"/>
        <v>0</v>
      </c>
      <c r="DO167" s="205">
        <f t="shared" si="17"/>
        <v>0</v>
      </c>
    </row>
    <row r="168" spans="2:119" hidden="1">
      <c r="B168" s="103" t="s">
        <v>318</v>
      </c>
      <c r="C168" s="162">
        <v>0</v>
      </c>
      <c r="D168" s="162">
        <v>1</v>
      </c>
      <c r="E168" s="162">
        <v>-1</v>
      </c>
      <c r="F168" s="163">
        <v>1</v>
      </c>
      <c r="G168" s="164">
        <v>0</v>
      </c>
      <c r="H168" s="164">
        <v>0</v>
      </c>
      <c r="I168" s="164">
        <v>0</v>
      </c>
      <c r="J168" s="164">
        <v>0</v>
      </c>
      <c r="K168" s="164">
        <v>0</v>
      </c>
      <c r="L168" s="164">
        <v>0</v>
      </c>
      <c r="M168" s="164">
        <v>0</v>
      </c>
      <c r="N168" s="164">
        <v>0</v>
      </c>
      <c r="O168" s="164">
        <v>0</v>
      </c>
      <c r="P168" s="164">
        <v>0</v>
      </c>
      <c r="Q168" s="104">
        <v>0</v>
      </c>
      <c r="R168" s="164">
        <v>0</v>
      </c>
      <c r="S168" s="164">
        <v>0</v>
      </c>
      <c r="T168" s="164">
        <v>0</v>
      </c>
      <c r="U168" s="164">
        <v>0</v>
      </c>
      <c r="V168" s="164">
        <v>0</v>
      </c>
      <c r="W168" s="104">
        <v>0</v>
      </c>
      <c r="X168" s="104">
        <v>0</v>
      </c>
      <c r="Y168" s="164">
        <v>0</v>
      </c>
      <c r="Z168" s="164">
        <v>0</v>
      </c>
      <c r="AA168" s="164">
        <v>0</v>
      </c>
      <c r="AB168" s="164">
        <v>0</v>
      </c>
      <c r="AC168" s="164">
        <v>0</v>
      </c>
      <c r="AD168" s="164">
        <v>0</v>
      </c>
      <c r="AE168" s="164">
        <v>0</v>
      </c>
      <c r="AF168" s="164">
        <v>0</v>
      </c>
      <c r="AG168" s="164">
        <v>0</v>
      </c>
      <c r="AH168" s="164">
        <v>0</v>
      </c>
      <c r="AI168" s="164">
        <v>0</v>
      </c>
      <c r="AJ168" s="164">
        <v>0</v>
      </c>
      <c r="AK168" s="164">
        <v>0</v>
      </c>
      <c r="AL168" s="164">
        <v>0</v>
      </c>
      <c r="AM168" s="164">
        <v>0</v>
      </c>
      <c r="AN168" s="164">
        <v>0</v>
      </c>
      <c r="AP168" s="165">
        <v>0</v>
      </c>
      <c r="AQ168" s="164">
        <v>0</v>
      </c>
      <c r="AR168" s="164">
        <v>0</v>
      </c>
      <c r="AS168" s="164">
        <v>0</v>
      </c>
      <c r="AT168" s="164">
        <v>0</v>
      </c>
      <c r="AU168" s="164">
        <v>0</v>
      </c>
      <c r="AV168" s="164">
        <v>0</v>
      </c>
      <c r="AW168" s="166">
        <v>0</v>
      </c>
      <c r="AX168" s="166">
        <v>0</v>
      </c>
      <c r="AY168" s="166">
        <v>0</v>
      </c>
      <c r="AZ168" s="166">
        <v>0</v>
      </c>
      <c r="BA168" s="166">
        <v>0</v>
      </c>
      <c r="BB168" s="166">
        <v>0</v>
      </c>
      <c r="BC168" s="165">
        <v>0</v>
      </c>
      <c r="BD168" s="164">
        <v>0</v>
      </c>
      <c r="BE168" s="164">
        <v>0</v>
      </c>
      <c r="BF168" s="164">
        <v>0</v>
      </c>
      <c r="BG168" s="164">
        <v>0</v>
      </c>
      <c r="BH168" s="164">
        <v>0</v>
      </c>
      <c r="BI168" s="164">
        <v>0</v>
      </c>
      <c r="BJ168" s="166">
        <v>0</v>
      </c>
      <c r="BK168" s="166">
        <v>0</v>
      </c>
      <c r="BL168" s="166">
        <v>0</v>
      </c>
      <c r="BM168" s="166">
        <v>0</v>
      </c>
      <c r="BN168" s="166">
        <v>0</v>
      </c>
      <c r="BO168" s="166">
        <v>0</v>
      </c>
      <c r="BP168" s="165">
        <v>0</v>
      </c>
      <c r="BQ168" s="164">
        <v>0</v>
      </c>
      <c r="BR168" s="164">
        <v>0</v>
      </c>
      <c r="BS168" s="164">
        <v>0</v>
      </c>
      <c r="BT168" s="164">
        <v>0</v>
      </c>
      <c r="BU168" s="164">
        <v>0</v>
      </c>
      <c r="BV168" s="164">
        <v>0</v>
      </c>
      <c r="BW168" s="166">
        <v>0</v>
      </c>
      <c r="BX168" s="166">
        <v>0</v>
      </c>
      <c r="BY168" s="166">
        <v>0</v>
      </c>
      <c r="BZ168" s="166">
        <v>0</v>
      </c>
      <c r="CA168" s="166">
        <v>0</v>
      </c>
      <c r="CB168" s="166">
        <v>0</v>
      </c>
      <c r="CC168" s="163">
        <v>1</v>
      </c>
      <c r="CD168" s="167"/>
      <c r="CE168" s="164"/>
      <c r="CF168" s="164"/>
      <c r="CG168" s="164"/>
      <c r="CH168" s="164"/>
      <c r="CI168" s="164"/>
      <c r="CJ168" s="164"/>
      <c r="CK168" s="166"/>
      <c r="CL168" s="166"/>
      <c r="CM168" s="166"/>
      <c r="CN168" s="166"/>
      <c r="CO168" s="166"/>
      <c r="CP168" s="166"/>
      <c r="CQ168" s="167">
        <v>0</v>
      </c>
      <c r="CR168" s="164"/>
      <c r="CS168" s="164"/>
      <c r="CT168" s="164"/>
      <c r="CU168" s="164"/>
      <c r="CV168" s="164"/>
      <c r="CW168" s="164"/>
      <c r="CX168" s="166">
        <v>0</v>
      </c>
      <c r="CY168" s="166">
        <v>0</v>
      </c>
      <c r="CZ168" s="166">
        <v>0</v>
      </c>
      <c r="DA168" s="166">
        <v>0</v>
      </c>
      <c r="DB168" s="166">
        <v>0</v>
      </c>
      <c r="DC168" s="166">
        <v>0</v>
      </c>
      <c r="DE168" s="168">
        <v>0</v>
      </c>
      <c r="DG168" s="172">
        <v>0</v>
      </c>
      <c r="DI168" s="205">
        <f t="shared" si="18"/>
        <v>0</v>
      </c>
      <c r="DJ168" s="204"/>
      <c r="DK168" s="205">
        <f t="shared" si="19"/>
        <v>0</v>
      </c>
      <c r="DL168" s="205">
        <f t="shared" si="14"/>
        <v>0</v>
      </c>
      <c r="DM168" s="205">
        <f t="shared" si="15"/>
        <v>0</v>
      </c>
      <c r="DN168" s="205">
        <f t="shared" si="16"/>
        <v>0</v>
      </c>
      <c r="DO168" s="205">
        <f t="shared" si="17"/>
        <v>0</v>
      </c>
    </row>
    <row r="169" spans="2:119" hidden="1">
      <c r="B169" s="103" t="s">
        <v>319</v>
      </c>
      <c r="C169" s="162">
        <v>0</v>
      </c>
      <c r="D169" s="162">
        <v>1</v>
      </c>
      <c r="E169" s="162">
        <v>-1</v>
      </c>
      <c r="F169" s="163">
        <v>1</v>
      </c>
      <c r="G169" s="164">
        <v>0</v>
      </c>
      <c r="H169" s="164">
        <v>0</v>
      </c>
      <c r="I169" s="164">
        <v>0</v>
      </c>
      <c r="J169" s="164">
        <v>0</v>
      </c>
      <c r="K169" s="164">
        <v>0</v>
      </c>
      <c r="L169" s="164">
        <v>0</v>
      </c>
      <c r="M169" s="164">
        <v>0</v>
      </c>
      <c r="N169" s="164">
        <v>0</v>
      </c>
      <c r="O169" s="164">
        <v>0</v>
      </c>
      <c r="P169" s="164">
        <v>0</v>
      </c>
      <c r="Q169" s="104">
        <v>0</v>
      </c>
      <c r="R169" s="164">
        <v>0</v>
      </c>
      <c r="S169" s="164">
        <v>0</v>
      </c>
      <c r="T169" s="164">
        <v>0</v>
      </c>
      <c r="U169" s="164">
        <v>0</v>
      </c>
      <c r="V169" s="164">
        <v>0</v>
      </c>
      <c r="W169" s="104">
        <v>0</v>
      </c>
      <c r="X169" s="104">
        <v>0</v>
      </c>
      <c r="Y169" s="164">
        <v>0</v>
      </c>
      <c r="Z169" s="164">
        <v>0</v>
      </c>
      <c r="AA169" s="164">
        <v>0</v>
      </c>
      <c r="AB169" s="164">
        <v>0</v>
      </c>
      <c r="AC169" s="164">
        <v>0</v>
      </c>
      <c r="AD169" s="164">
        <v>0</v>
      </c>
      <c r="AE169" s="164">
        <v>0</v>
      </c>
      <c r="AF169" s="164">
        <v>0</v>
      </c>
      <c r="AG169" s="164">
        <v>0</v>
      </c>
      <c r="AH169" s="164">
        <v>0</v>
      </c>
      <c r="AI169" s="164">
        <v>0</v>
      </c>
      <c r="AJ169" s="164">
        <v>0</v>
      </c>
      <c r="AK169" s="164">
        <v>0</v>
      </c>
      <c r="AL169" s="164">
        <v>0</v>
      </c>
      <c r="AM169" s="164">
        <v>0</v>
      </c>
      <c r="AN169" s="164">
        <v>0</v>
      </c>
      <c r="AP169" s="165">
        <v>0</v>
      </c>
      <c r="AQ169" s="164">
        <v>0</v>
      </c>
      <c r="AR169" s="164">
        <v>0</v>
      </c>
      <c r="AS169" s="164">
        <v>0</v>
      </c>
      <c r="AT169" s="164">
        <v>0</v>
      </c>
      <c r="AU169" s="164">
        <v>0</v>
      </c>
      <c r="AV169" s="164">
        <v>0</v>
      </c>
      <c r="AW169" s="166">
        <v>0</v>
      </c>
      <c r="AX169" s="166">
        <v>0</v>
      </c>
      <c r="AY169" s="166">
        <v>0</v>
      </c>
      <c r="AZ169" s="166">
        <v>0</v>
      </c>
      <c r="BA169" s="166">
        <v>0</v>
      </c>
      <c r="BB169" s="166">
        <v>0</v>
      </c>
      <c r="BC169" s="165">
        <v>0</v>
      </c>
      <c r="BD169" s="164">
        <v>0</v>
      </c>
      <c r="BE169" s="164">
        <v>0</v>
      </c>
      <c r="BF169" s="164">
        <v>0</v>
      </c>
      <c r="BG169" s="164">
        <v>0</v>
      </c>
      <c r="BH169" s="164">
        <v>0</v>
      </c>
      <c r="BI169" s="164">
        <v>0</v>
      </c>
      <c r="BJ169" s="166">
        <v>0</v>
      </c>
      <c r="BK169" s="166">
        <v>0</v>
      </c>
      <c r="BL169" s="166">
        <v>0</v>
      </c>
      <c r="BM169" s="166">
        <v>0</v>
      </c>
      <c r="BN169" s="166">
        <v>0</v>
      </c>
      <c r="BO169" s="166">
        <v>0</v>
      </c>
      <c r="BP169" s="165">
        <v>0</v>
      </c>
      <c r="BQ169" s="164">
        <v>0</v>
      </c>
      <c r="BR169" s="164">
        <v>0</v>
      </c>
      <c r="BS169" s="164">
        <v>0</v>
      </c>
      <c r="BT169" s="164">
        <v>0</v>
      </c>
      <c r="BU169" s="164">
        <v>0</v>
      </c>
      <c r="BV169" s="164">
        <v>0</v>
      </c>
      <c r="BW169" s="166">
        <v>0</v>
      </c>
      <c r="BX169" s="166">
        <v>0</v>
      </c>
      <c r="BY169" s="166">
        <v>0</v>
      </c>
      <c r="BZ169" s="166">
        <v>0</v>
      </c>
      <c r="CA169" s="166">
        <v>0</v>
      </c>
      <c r="CB169" s="166">
        <v>0</v>
      </c>
      <c r="CC169" s="163">
        <v>1</v>
      </c>
      <c r="CD169" s="167"/>
      <c r="CE169" s="164"/>
      <c r="CF169" s="164"/>
      <c r="CG169" s="164"/>
      <c r="CH169" s="164"/>
      <c r="CI169" s="164"/>
      <c r="CJ169" s="164"/>
      <c r="CK169" s="166"/>
      <c r="CL169" s="166"/>
      <c r="CM169" s="166"/>
      <c r="CN169" s="166"/>
      <c r="CO169" s="166"/>
      <c r="CP169" s="166"/>
      <c r="CQ169" s="167">
        <v>0</v>
      </c>
      <c r="CR169" s="164"/>
      <c r="CS169" s="164"/>
      <c r="CT169" s="164"/>
      <c r="CU169" s="164"/>
      <c r="CV169" s="164"/>
      <c r="CW169" s="164"/>
      <c r="CX169" s="166">
        <v>0</v>
      </c>
      <c r="CY169" s="166">
        <v>0</v>
      </c>
      <c r="CZ169" s="166">
        <v>0</v>
      </c>
      <c r="DA169" s="166">
        <v>0</v>
      </c>
      <c r="DB169" s="166">
        <v>0</v>
      </c>
      <c r="DC169" s="166">
        <v>0</v>
      </c>
      <c r="DE169" s="168">
        <v>0</v>
      </c>
      <c r="DG169" s="172">
        <v>0</v>
      </c>
      <c r="DI169" s="205">
        <f t="shared" si="18"/>
        <v>0</v>
      </c>
      <c r="DJ169" s="204"/>
      <c r="DK169" s="205">
        <f t="shared" si="19"/>
        <v>0</v>
      </c>
      <c r="DL169" s="205">
        <f t="shared" si="14"/>
        <v>0</v>
      </c>
      <c r="DM169" s="205">
        <f t="shared" si="15"/>
        <v>0</v>
      </c>
      <c r="DN169" s="205">
        <f t="shared" si="16"/>
        <v>0</v>
      </c>
      <c r="DO169" s="205">
        <f t="shared" si="17"/>
        <v>0</v>
      </c>
    </row>
    <row r="170" spans="2:119" hidden="1">
      <c r="B170" s="103" t="s">
        <v>320</v>
      </c>
      <c r="C170" s="162">
        <v>0</v>
      </c>
      <c r="D170" s="162">
        <v>0</v>
      </c>
      <c r="E170" s="162">
        <v>0</v>
      </c>
      <c r="F170" s="163">
        <v>9.5</v>
      </c>
      <c r="G170" s="164">
        <v>0</v>
      </c>
      <c r="H170" s="164">
        <v>0</v>
      </c>
      <c r="I170" s="164">
        <v>0</v>
      </c>
      <c r="J170" s="164">
        <v>0</v>
      </c>
      <c r="K170" s="164">
        <v>0</v>
      </c>
      <c r="L170" s="164">
        <v>0</v>
      </c>
      <c r="M170" s="164">
        <v>0</v>
      </c>
      <c r="N170" s="164">
        <v>0</v>
      </c>
      <c r="O170" s="164">
        <v>0</v>
      </c>
      <c r="P170" s="164">
        <v>0</v>
      </c>
      <c r="Q170" s="104">
        <v>0</v>
      </c>
      <c r="R170" s="164">
        <v>0</v>
      </c>
      <c r="S170" s="164">
        <v>0</v>
      </c>
      <c r="T170" s="164">
        <v>0</v>
      </c>
      <c r="U170" s="164">
        <v>0</v>
      </c>
      <c r="V170" s="164">
        <v>0</v>
      </c>
      <c r="W170" s="104">
        <v>0</v>
      </c>
      <c r="X170" s="104">
        <v>0</v>
      </c>
      <c r="Y170" s="164">
        <v>0</v>
      </c>
      <c r="Z170" s="164">
        <v>0</v>
      </c>
      <c r="AA170" s="164">
        <v>0</v>
      </c>
      <c r="AB170" s="164">
        <v>0</v>
      </c>
      <c r="AC170" s="164">
        <v>0</v>
      </c>
      <c r="AD170" s="164">
        <v>0</v>
      </c>
      <c r="AE170" s="164">
        <v>0</v>
      </c>
      <c r="AF170" s="164">
        <v>0</v>
      </c>
      <c r="AG170" s="164">
        <v>0</v>
      </c>
      <c r="AH170" s="164">
        <v>0</v>
      </c>
      <c r="AI170" s="164">
        <v>0</v>
      </c>
      <c r="AJ170" s="164">
        <v>0</v>
      </c>
      <c r="AK170" s="164">
        <v>0</v>
      </c>
      <c r="AL170" s="164">
        <v>0</v>
      </c>
      <c r="AM170" s="164">
        <v>0</v>
      </c>
      <c r="AN170" s="164">
        <v>0</v>
      </c>
      <c r="AP170" s="165">
        <v>0</v>
      </c>
      <c r="AQ170" s="164">
        <v>0</v>
      </c>
      <c r="AR170" s="164">
        <v>0</v>
      </c>
      <c r="AS170" s="164">
        <v>0</v>
      </c>
      <c r="AT170" s="164">
        <v>0</v>
      </c>
      <c r="AU170" s="164">
        <v>0</v>
      </c>
      <c r="AV170" s="164">
        <v>0</v>
      </c>
      <c r="AW170" s="166">
        <v>0</v>
      </c>
      <c r="AX170" s="166">
        <v>0</v>
      </c>
      <c r="AY170" s="166">
        <v>0</v>
      </c>
      <c r="AZ170" s="166">
        <v>0</v>
      </c>
      <c r="BA170" s="166">
        <v>0</v>
      </c>
      <c r="BB170" s="166">
        <v>0</v>
      </c>
      <c r="BC170" s="165">
        <v>0</v>
      </c>
      <c r="BD170" s="164">
        <v>0</v>
      </c>
      <c r="BE170" s="164">
        <v>0</v>
      </c>
      <c r="BF170" s="164">
        <v>0</v>
      </c>
      <c r="BG170" s="164">
        <v>0</v>
      </c>
      <c r="BH170" s="164">
        <v>0</v>
      </c>
      <c r="BI170" s="164">
        <v>0</v>
      </c>
      <c r="BJ170" s="166">
        <v>0</v>
      </c>
      <c r="BK170" s="166">
        <v>0</v>
      </c>
      <c r="BL170" s="166">
        <v>0</v>
      </c>
      <c r="BM170" s="166">
        <v>0</v>
      </c>
      <c r="BN170" s="166">
        <v>0</v>
      </c>
      <c r="BO170" s="166">
        <v>0</v>
      </c>
      <c r="BP170" s="165">
        <v>0</v>
      </c>
      <c r="BQ170" s="164">
        <v>0</v>
      </c>
      <c r="BR170" s="164">
        <v>0</v>
      </c>
      <c r="BS170" s="164">
        <v>0</v>
      </c>
      <c r="BT170" s="164">
        <v>0</v>
      </c>
      <c r="BU170" s="164">
        <v>0</v>
      </c>
      <c r="BV170" s="164">
        <v>0</v>
      </c>
      <c r="BW170" s="166">
        <v>0</v>
      </c>
      <c r="BX170" s="166">
        <v>0</v>
      </c>
      <c r="BY170" s="166">
        <v>0</v>
      </c>
      <c r="BZ170" s="166">
        <v>0</v>
      </c>
      <c r="CA170" s="166">
        <v>0</v>
      </c>
      <c r="CB170" s="166">
        <v>0</v>
      </c>
      <c r="CC170" s="163">
        <v>11</v>
      </c>
      <c r="CD170" s="167"/>
      <c r="CE170" s="164"/>
      <c r="CF170" s="164"/>
      <c r="CG170" s="164"/>
      <c r="CH170" s="164"/>
      <c r="CI170" s="164"/>
      <c r="CJ170" s="164"/>
      <c r="CK170" s="166"/>
      <c r="CL170" s="166"/>
      <c r="CM170" s="166"/>
      <c r="CN170" s="166"/>
      <c r="CO170" s="166"/>
      <c r="CP170" s="166"/>
      <c r="CQ170" s="167">
        <v>0</v>
      </c>
      <c r="CR170" s="164"/>
      <c r="CS170" s="164"/>
      <c r="CT170" s="164"/>
      <c r="CU170" s="164"/>
      <c r="CV170" s="164"/>
      <c r="CW170" s="164"/>
      <c r="CX170" s="166">
        <v>0</v>
      </c>
      <c r="CY170" s="166">
        <v>0</v>
      </c>
      <c r="CZ170" s="166">
        <v>0</v>
      </c>
      <c r="DA170" s="166">
        <v>0</v>
      </c>
      <c r="DB170" s="166">
        <v>0</v>
      </c>
      <c r="DC170" s="166">
        <v>0</v>
      </c>
      <c r="DE170" s="168">
        <v>0</v>
      </c>
      <c r="DG170" s="172">
        <v>0</v>
      </c>
      <c r="DI170" s="205">
        <f t="shared" si="18"/>
        <v>0</v>
      </c>
      <c r="DJ170" s="204"/>
      <c r="DK170" s="205">
        <f t="shared" si="19"/>
        <v>0</v>
      </c>
      <c r="DL170" s="205">
        <f t="shared" si="14"/>
        <v>0</v>
      </c>
      <c r="DM170" s="205">
        <f t="shared" si="15"/>
        <v>0</v>
      </c>
      <c r="DN170" s="205">
        <f t="shared" si="16"/>
        <v>0</v>
      </c>
      <c r="DO170" s="205">
        <f t="shared" si="17"/>
        <v>0</v>
      </c>
    </row>
    <row r="171" spans="2:119" hidden="1">
      <c r="B171" s="103" t="s">
        <v>514</v>
      </c>
      <c r="C171" s="162">
        <v>0</v>
      </c>
      <c r="D171" s="162">
        <v>1</v>
      </c>
      <c r="E171" s="162">
        <v>-1</v>
      </c>
      <c r="F171" s="163">
        <v>14.7</v>
      </c>
      <c r="G171" s="164">
        <v>0</v>
      </c>
      <c r="H171" s="164">
        <v>0</v>
      </c>
      <c r="I171" s="164">
        <v>0</v>
      </c>
      <c r="J171" s="164">
        <v>0</v>
      </c>
      <c r="K171" s="164">
        <v>0</v>
      </c>
      <c r="L171" s="164">
        <v>0</v>
      </c>
      <c r="M171" s="164">
        <v>0</v>
      </c>
      <c r="N171" s="164">
        <v>0</v>
      </c>
      <c r="O171" s="164">
        <v>0</v>
      </c>
      <c r="P171" s="164">
        <v>0</v>
      </c>
      <c r="Q171" s="104">
        <v>0</v>
      </c>
      <c r="R171" s="164">
        <v>0</v>
      </c>
      <c r="S171" s="164">
        <v>0</v>
      </c>
      <c r="T171" s="164">
        <v>0</v>
      </c>
      <c r="U171" s="164">
        <v>0</v>
      </c>
      <c r="V171" s="164">
        <v>0</v>
      </c>
      <c r="W171" s="104">
        <v>0</v>
      </c>
      <c r="X171" s="104">
        <v>0</v>
      </c>
      <c r="Y171" s="164">
        <v>0</v>
      </c>
      <c r="Z171" s="164">
        <v>0</v>
      </c>
      <c r="AA171" s="164">
        <v>0</v>
      </c>
      <c r="AB171" s="164">
        <v>0</v>
      </c>
      <c r="AC171" s="164">
        <v>0</v>
      </c>
      <c r="AD171" s="164">
        <v>0</v>
      </c>
      <c r="AE171" s="164">
        <v>0</v>
      </c>
      <c r="AF171" s="164">
        <v>0</v>
      </c>
      <c r="AG171" s="164">
        <v>0</v>
      </c>
      <c r="AH171" s="164">
        <v>0</v>
      </c>
      <c r="AI171" s="164">
        <v>0</v>
      </c>
      <c r="AJ171" s="164">
        <v>0</v>
      </c>
      <c r="AK171" s="164">
        <v>0</v>
      </c>
      <c r="AL171" s="164">
        <v>0</v>
      </c>
      <c r="AM171" s="164">
        <v>0</v>
      </c>
      <c r="AN171" s="164">
        <v>0</v>
      </c>
      <c r="AP171" s="165">
        <v>0</v>
      </c>
      <c r="AQ171" s="164">
        <v>0</v>
      </c>
      <c r="AR171" s="164">
        <v>0</v>
      </c>
      <c r="AS171" s="164">
        <v>0</v>
      </c>
      <c r="AT171" s="164">
        <v>0</v>
      </c>
      <c r="AU171" s="164">
        <v>0</v>
      </c>
      <c r="AV171" s="164">
        <v>0</v>
      </c>
      <c r="AW171" s="166">
        <v>0</v>
      </c>
      <c r="AX171" s="166">
        <v>0</v>
      </c>
      <c r="AY171" s="166">
        <v>0</v>
      </c>
      <c r="AZ171" s="166">
        <v>0</v>
      </c>
      <c r="BA171" s="166">
        <v>0</v>
      </c>
      <c r="BB171" s="166">
        <v>0</v>
      </c>
      <c r="BC171" s="165">
        <v>0</v>
      </c>
      <c r="BD171" s="164">
        <v>0</v>
      </c>
      <c r="BE171" s="164">
        <v>0</v>
      </c>
      <c r="BF171" s="164">
        <v>0</v>
      </c>
      <c r="BG171" s="164">
        <v>0</v>
      </c>
      <c r="BH171" s="164">
        <v>0</v>
      </c>
      <c r="BI171" s="164">
        <v>0</v>
      </c>
      <c r="BJ171" s="166">
        <v>0</v>
      </c>
      <c r="BK171" s="166">
        <v>0</v>
      </c>
      <c r="BL171" s="166">
        <v>0</v>
      </c>
      <c r="BM171" s="166">
        <v>0</v>
      </c>
      <c r="BN171" s="166">
        <v>0</v>
      </c>
      <c r="BO171" s="166">
        <v>0</v>
      </c>
      <c r="BP171" s="165">
        <v>0</v>
      </c>
      <c r="BQ171" s="164">
        <v>0</v>
      </c>
      <c r="BR171" s="164">
        <v>0</v>
      </c>
      <c r="BS171" s="164">
        <v>0</v>
      </c>
      <c r="BT171" s="164">
        <v>0</v>
      </c>
      <c r="BU171" s="164">
        <v>0</v>
      </c>
      <c r="BV171" s="164">
        <v>0</v>
      </c>
      <c r="BW171" s="166">
        <v>0</v>
      </c>
      <c r="BX171" s="166">
        <v>0</v>
      </c>
      <c r="BY171" s="166">
        <v>0</v>
      </c>
      <c r="BZ171" s="166">
        <v>0</v>
      </c>
      <c r="CA171" s="166">
        <v>0</v>
      </c>
      <c r="CB171" s="166">
        <v>0</v>
      </c>
      <c r="CC171" s="163">
        <v>1</v>
      </c>
      <c r="CD171" s="167"/>
      <c r="CE171" s="164"/>
      <c r="CF171" s="164"/>
      <c r="CG171" s="164"/>
      <c r="CH171" s="164"/>
      <c r="CI171" s="164"/>
      <c r="CJ171" s="164"/>
      <c r="CK171" s="166"/>
      <c r="CL171" s="166"/>
      <c r="CM171" s="166"/>
      <c r="CN171" s="166"/>
      <c r="CO171" s="166"/>
      <c r="CP171" s="166"/>
      <c r="CQ171" s="167">
        <v>0</v>
      </c>
      <c r="CR171" s="164"/>
      <c r="CS171" s="164"/>
      <c r="CT171" s="164"/>
      <c r="CU171" s="164"/>
      <c r="CV171" s="164"/>
      <c r="CW171" s="164"/>
      <c r="CX171" s="166">
        <v>0</v>
      </c>
      <c r="CY171" s="166">
        <v>0</v>
      </c>
      <c r="CZ171" s="166">
        <v>0</v>
      </c>
      <c r="DA171" s="166">
        <v>0</v>
      </c>
      <c r="DB171" s="166">
        <v>0</v>
      </c>
      <c r="DC171" s="166">
        <v>0</v>
      </c>
      <c r="DE171" s="168">
        <v>0</v>
      </c>
      <c r="DG171" s="172">
        <v>0</v>
      </c>
      <c r="DI171" s="205">
        <f t="shared" si="18"/>
        <v>0</v>
      </c>
      <c r="DJ171" s="204"/>
      <c r="DK171" s="205">
        <f t="shared" si="19"/>
        <v>0</v>
      </c>
      <c r="DL171" s="205">
        <f t="shared" si="14"/>
        <v>0</v>
      </c>
      <c r="DM171" s="205">
        <f t="shared" si="15"/>
        <v>0</v>
      </c>
      <c r="DN171" s="205">
        <f t="shared" si="16"/>
        <v>0</v>
      </c>
      <c r="DO171" s="205">
        <f t="shared" si="17"/>
        <v>0</v>
      </c>
    </row>
    <row r="172" spans="2:119" hidden="1">
      <c r="B172" s="103" t="s">
        <v>515</v>
      </c>
      <c r="C172" s="162">
        <v>0</v>
      </c>
      <c r="D172" s="162">
        <v>1</v>
      </c>
      <c r="E172" s="162">
        <v>-1</v>
      </c>
      <c r="F172" s="163">
        <v>16.100000000000001</v>
      </c>
      <c r="G172" s="164">
        <v>0</v>
      </c>
      <c r="H172" s="164">
        <v>0</v>
      </c>
      <c r="I172" s="164">
        <v>0</v>
      </c>
      <c r="J172" s="164">
        <v>0</v>
      </c>
      <c r="K172" s="164">
        <v>0</v>
      </c>
      <c r="L172" s="164">
        <v>0</v>
      </c>
      <c r="M172" s="164">
        <v>0</v>
      </c>
      <c r="N172" s="164">
        <v>0</v>
      </c>
      <c r="O172" s="164">
        <v>0</v>
      </c>
      <c r="P172" s="164">
        <v>0</v>
      </c>
      <c r="Q172" s="104">
        <v>0</v>
      </c>
      <c r="R172" s="164">
        <v>0</v>
      </c>
      <c r="S172" s="164">
        <v>0</v>
      </c>
      <c r="T172" s="164">
        <v>0</v>
      </c>
      <c r="U172" s="164">
        <v>0</v>
      </c>
      <c r="V172" s="164">
        <v>0</v>
      </c>
      <c r="W172" s="104">
        <v>0</v>
      </c>
      <c r="X172" s="104">
        <v>0</v>
      </c>
      <c r="Y172" s="164">
        <v>0</v>
      </c>
      <c r="Z172" s="164">
        <v>0</v>
      </c>
      <c r="AA172" s="164">
        <v>0</v>
      </c>
      <c r="AB172" s="164">
        <v>0</v>
      </c>
      <c r="AC172" s="164">
        <v>0</v>
      </c>
      <c r="AD172" s="164">
        <v>0</v>
      </c>
      <c r="AE172" s="164">
        <v>0</v>
      </c>
      <c r="AF172" s="164">
        <v>0</v>
      </c>
      <c r="AG172" s="164">
        <v>0</v>
      </c>
      <c r="AH172" s="164">
        <v>0</v>
      </c>
      <c r="AI172" s="164">
        <v>0</v>
      </c>
      <c r="AJ172" s="164">
        <v>0</v>
      </c>
      <c r="AK172" s="164">
        <v>0</v>
      </c>
      <c r="AL172" s="164">
        <v>0</v>
      </c>
      <c r="AM172" s="164">
        <v>0</v>
      </c>
      <c r="AN172" s="164">
        <v>0</v>
      </c>
      <c r="AP172" s="165">
        <v>0</v>
      </c>
      <c r="AQ172" s="164">
        <v>0</v>
      </c>
      <c r="AR172" s="164">
        <v>0</v>
      </c>
      <c r="AS172" s="164">
        <v>0</v>
      </c>
      <c r="AT172" s="164">
        <v>0</v>
      </c>
      <c r="AU172" s="164">
        <v>0</v>
      </c>
      <c r="AV172" s="164">
        <v>0</v>
      </c>
      <c r="AW172" s="166">
        <v>0</v>
      </c>
      <c r="AX172" s="166">
        <v>0</v>
      </c>
      <c r="AY172" s="166">
        <v>0</v>
      </c>
      <c r="AZ172" s="166">
        <v>0</v>
      </c>
      <c r="BA172" s="166">
        <v>0</v>
      </c>
      <c r="BB172" s="166">
        <v>0</v>
      </c>
      <c r="BC172" s="165">
        <v>0</v>
      </c>
      <c r="BD172" s="164">
        <v>0</v>
      </c>
      <c r="BE172" s="164">
        <v>0</v>
      </c>
      <c r="BF172" s="164">
        <v>0</v>
      </c>
      <c r="BG172" s="164">
        <v>0</v>
      </c>
      <c r="BH172" s="164">
        <v>0</v>
      </c>
      <c r="BI172" s="164">
        <v>0</v>
      </c>
      <c r="BJ172" s="166">
        <v>0</v>
      </c>
      <c r="BK172" s="166">
        <v>0</v>
      </c>
      <c r="BL172" s="166">
        <v>0</v>
      </c>
      <c r="BM172" s="166">
        <v>0</v>
      </c>
      <c r="BN172" s="166">
        <v>0</v>
      </c>
      <c r="BO172" s="166">
        <v>0</v>
      </c>
      <c r="BP172" s="165">
        <v>0</v>
      </c>
      <c r="BQ172" s="164">
        <v>0</v>
      </c>
      <c r="BR172" s="164">
        <v>0</v>
      </c>
      <c r="BS172" s="164">
        <v>0</v>
      </c>
      <c r="BT172" s="164">
        <v>0</v>
      </c>
      <c r="BU172" s="164">
        <v>0</v>
      </c>
      <c r="BV172" s="164">
        <v>0</v>
      </c>
      <c r="BW172" s="166">
        <v>0</v>
      </c>
      <c r="BX172" s="166">
        <v>0</v>
      </c>
      <c r="BY172" s="166">
        <v>0</v>
      </c>
      <c r="BZ172" s="166">
        <v>0</v>
      </c>
      <c r="CA172" s="166">
        <v>0</v>
      </c>
      <c r="CB172" s="166">
        <v>0</v>
      </c>
      <c r="CC172" s="163">
        <v>1</v>
      </c>
      <c r="CD172" s="167"/>
      <c r="CE172" s="164"/>
      <c r="CF172" s="164"/>
      <c r="CG172" s="164"/>
      <c r="CH172" s="164"/>
      <c r="CI172" s="164"/>
      <c r="CJ172" s="164"/>
      <c r="CK172" s="166"/>
      <c r="CL172" s="166"/>
      <c r="CM172" s="166"/>
      <c r="CN172" s="166"/>
      <c r="CO172" s="166"/>
      <c r="CP172" s="166"/>
      <c r="CQ172" s="167">
        <v>0</v>
      </c>
      <c r="CR172" s="164"/>
      <c r="CS172" s="164"/>
      <c r="CT172" s="164"/>
      <c r="CU172" s="164"/>
      <c r="CV172" s="164"/>
      <c r="CW172" s="164"/>
      <c r="CX172" s="166">
        <v>0</v>
      </c>
      <c r="CY172" s="166">
        <v>0</v>
      </c>
      <c r="CZ172" s="166">
        <v>0</v>
      </c>
      <c r="DA172" s="166">
        <v>0</v>
      </c>
      <c r="DB172" s="166">
        <v>0</v>
      </c>
      <c r="DC172" s="166">
        <v>0</v>
      </c>
      <c r="DE172" s="168">
        <v>0</v>
      </c>
      <c r="DG172" s="172">
        <v>0</v>
      </c>
      <c r="DI172" s="205">
        <f t="shared" si="18"/>
        <v>0</v>
      </c>
      <c r="DJ172" s="204"/>
      <c r="DK172" s="205">
        <f t="shared" si="19"/>
        <v>0</v>
      </c>
      <c r="DL172" s="205">
        <f t="shared" si="14"/>
        <v>0</v>
      </c>
      <c r="DM172" s="205">
        <f t="shared" si="15"/>
        <v>0</v>
      </c>
      <c r="DN172" s="205">
        <f t="shared" si="16"/>
        <v>0</v>
      </c>
      <c r="DO172" s="205">
        <f t="shared" si="17"/>
        <v>0</v>
      </c>
    </row>
    <row r="173" spans="2:119" hidden="1">
      <c r="B173" s="103" t="s">
        <v>516</v>
      </c>
      <c r="C173" s="162">
        <v>0</v>
      </c>
      <c r="D173" s="162">
        <v>1</v>
      </c>
      <c r="E173" s="162">
        <v>-1</v>
      </c>
      <c r="F173" s="163">
        <v>16</v>
      </c>
      <c r="G173" s="164">
        <v>0</v>
      </c>
      <c r="H173" s="164">
        <v>0</v>
      </c>
      <c r="I173" s="164">
        <v>0</v>
      </c>
      <c r="J173" s="164">
        <v>0</v>
      </c>
      <c r="K173" s="164">
        <v>0</v>
      </c>
      <c r="L173" s="164">
        <v>0</v>
      </c>
      <c r="M173" s="164">
        <v>0</v>
      </c>
      <c r="N173" s="164">
        <v>0</v>
      </c>
      <c r="O173" s="164">
        <v>0</v>
      </c>
      <c r="P173" s="164">
        <v>0</v>
      </c>
      <c r="Q173" s="104">
        <v>0</v>
      </c>
      <c r="R173" s="164">
        <v>0</v>
      </c>
      <c r="S173" s="164">
        <v>0</v>
      </c>
      <c r="T173" s="164">
        <v>0</v>
      </c>
      <c r="U173" s="164">
        <v>0</v>
      </c>
      <c r="V173" s="164">
        <v>0</v>
      </c>
      <c r="W173" s="104">
        <v>0</v>
      </c>
      <c r="X173" s="104">
        <v>0</v>
      </c>
      <c r="Y173" s="164">
        <v>0</v>
      </c>
      <c r="Z173" s="164">
        <v>0</v>
      </c>
      <c r="AA173" s="164">
        <v>0</v>
      </c>
      <c r="AB173" s="164">
        <v>0</v>
      </c>
      <c r="AC173" s="164">
        <v>0</v>
      </c>
      <c r="AD173" s="164">
        <v>0</v>
      </c>
      <c r="AE173" s="164">
        <v>0</v>
      </c>
      <c r="AF173" s="164">
        <v>0</v>
      </c>
      <c r="AG173" s="164">
        <v>0</v>
      </c>
      <c r="AH173" s="164">
        <v>0</v>
      </c>
      <c r="AI173" s="164">
        <v>0</v>
      </c>
      <c r="AJ173" s="164">
        <v>0</v>
      </c>
      <c r="AK173" s="164">
        <v>0</v>
      </c>
      <c r="AL173" s="164">
        <v>0</v>
      </c>
      <c r="AM173" s="164">
        <v>0</v>
      </c>
      <c r="AN173" s="164">
        <v>0</v>
      </c>
      <c r="AP173" s="165">
        <v>0</v>
      </c>
      <c r="AQ173" s="164">
        <v>0</v>
      </c>
      <c r="AR173" s="164">
        <v>0</v>
      </c>
      <c r="AS173" s="164">
        <v>0</v>
      </c>
      <c r="AT173" s="164">
        <v>0</v>
      </c>
      <c r="AU173" s="164">
        <v>0</v>
      </c>
      <c r="AV173" s="164">
        <v>0</v>
      </c>
      <c r="AW173" s="166">
        <v>0</v>
      </c>
      <c r="AX173" s="166">
        <v>0</v>
      </c>
      <c r="AY173" s="166">
        <v>0</v>
      </c>
      <c r="AZ173" s="166">
        <v>0</v>
      </c>
      <c r="BA173" s="166">
        <v>0</v>
      </c>
      <c r="BB173" s="166">
        <v>0</v>
      </c>
      <c r="BC173" s="165">
        <v>0</v>
      </c>
      <c r="BD173" s="164">
        <v>0</v>
      </c>
      <c r="BE173" s="164">
        <v>0</v>
      </c>
      <c r="BF173" s="164">
        <v>0</v>
      </c>
      <c r="BG173" s="164">
        <v>0</v>
      </c>
      <c r="BH173" s="164">
        <v>0</v>
      </c>
      <c r="BI173" s="164">
        <v>0</v>
      </c>
      <c r="BJ173" s="166">
        <v>0</v>
      </c>
      <c r="BK173" s="166">
        <v>0</v>
      </c>
      <c r="BL173" s="166">
        <v>0</v>
      </c>
      <c r="BM173" s="166">
        <v>0</v>
      </c>
      <c r="BN173" s="166">
        <v>0</v>
      </c>
      <c r="BO173" s="166">
        <v>0</v>
      </c>
      <c r="BP173" s="165">
        <v>0</v>
      </c>
      <c r="BQ173" s="164">
        <v>0</v>
      </c>
      <c r="BR173" s="164">
        <v>0</v>
      </c>
      <c r="BS173" s="164">
        <v>0</v>
      </c>
      <c r="BT173" s="164">
        <v>0</v>
      </c>
      <c r="BU173" s="164">
        <v>0</v>
      </c>
      <c r="BV173" s="164">
        <v>0</v>
      </c>
      <c r="BW173" s="166">
        <v>0</v>
      </c>
      <c r="BX173" s="166">
        <v>0</v>
      </c>
      <c r="BY173" s="166">
        <v>0</v>
      </c>
      <c r="BZ173" s="166">
        <v>0</v>
      </c>
      <c r="CA173" s="166">
        <v>0</v>
      </c>
      <c r="CB173" s="166">
        <v>0</v>
      </c>
      <c r="CC173" s="163">
        <v>1</v>
      </c>
      <c r="CD173" s="167"/>
      <c r="CE173" s="164"/>
      <c r="CF173" s="164"/>
      <c r="CG173" s="164"/>
      <c r="CH173" s="164"/>
      <c r="CI173" s="164"/>
      <c r="CJ173" s="164"/>
      <c r="CK173" s="166"/>
      <c r="CL173" s="166"/>
      <c r="CM173" s="166"/>
      <c r="CN173" s="166"/>
      <c r="CO173" s="166"/>
      <c r="CP173" s="166"/>
      <c r="CQ173" s="167">
        <v>0</v>
      </c>
      <c r="CR173" s="164"/>
      <c r="CS173" s="164"/>
      <c r="CT173" s="164"/>
      <c r="CU173" s="164"/>
      <c r="CV173" s="164"/>
      <c r="CW173" s="164"/>
      <c r="CX173" s="166">
        <v>0</v>
      </c>
      <c r="CY173" s="166">
        <v>0</v>
      </c>
      <c r="CZ173" s="166">
        <v>0</v>
      </c>
      <c r="DA173" s="166">
        <v>0</v>
      </c>
      <c r="DB173" s="166">
        <v>0</v>
      </c>
      <c r="DC173" s="166">
        <v>0</v>
      </c>
      <c r="DE173" s="168">
        <v>0</v>
      </c>
      <c r="DG173" s="172">
        <v>0</v>
      </c>
      <c r="DI173" s="205">
        <f t="shared" si="18"/>
        <v>0</v>
      </c>
      <c r="DJ173" s="204"/>
      <c r="DK173" s="205">
        <f t="shared" si="19"/>
        <v>0</v>
      </c>
      <c r="DL173" s="205">
        <f t="shared" si="14"/>
        <v>0</v>
      </c>
      <c r="DM173" s="205">
        <f t="shared" si="15"/>
        <v>0</v>
      </c>
      <c r="DN173" s="205">
        <f t="shared" si="16"/>
        <v>0</v>
      </c>
      <c r="DO173" s="205">
        <f t="shared" si="17"/>
        <v>0</v>
      </c>
    </row>
    <row r="174" spans="2:119" hidden="1">
      <c r="B174" s="103" t="s">
        <v>321</v>
      </c>
      <c r="C174" s="162">
        <v>0</v>
      </c>
      <c r="D174" s="162">
        <v>0</v>
      </c>
      <c r="E174" s="162">
        <v>0</v>
      </c>
      <c r="F174" s="163">
        <v>7.9</v>
      </c>
      <c r="G174" s="164">
        <v>0</v>
      </c>
      <c r="H174" s="164">
        <v>0</v>
      </c>
      <c r="I174" s="164">
        <v>0</v>
      </c>
      <c r="J174" s="164">
        <v>0</v>
      </c>
      <c r="K174" s="164">
        <v>0</v>
      </c>
      <c r="L174" s="164">
        <v>0</v>
      </c>
      <c r="M174" s="164">
        <v>0</v>
      </c>
      <c r="N174" s="164">
        <v>0</v>
      </c>
      <c r="O174" s="164">
        <v>0</v>
      </c>
      <c r="P174" s="164">
        <v>0</v>
      </c>
      <c r="Q174" s="104">
        <v>0</v>
      </c>
      <c r="R174" s="164">
        <v>0</v>
      </c>
      <c r="S174" s="164">
        <v>0</v>
      </c>
      <c r="T174" s="164">
        <v>0</v>
      </c>
      <c r="U174" s="164">
        <v>0</v>
      </c>
      <c r="V174" s="164">
        <v>0</v>
      </c>
      <c r="W174" s="104">
        <v>0</v>
      </c>
      <c r="X174" s="104">
        <v>0</v>
      </c>
      <c r="Y174" s="164">
        <v>0</v>
      </c>
      <c r="Z174" s="164">
        <v>0</v>
      </c>
      <c r="AA174" s="164">
        <v>0</v>
      </c>
      <c r="AB174" s="164">
        <v>0</v>
      </c>
      <c r="AC174" s="164">
        <v>0</v>
      </c>
      <c r="AD174" s="164">
        <v>0</v>
      </c>
      <c r="AE174" s="164">
        <v>0</v>
      </c>
      <c r="AF174" s="164">
        <v>0</v>
      </c>
      <c r="AG174" s="164">
        <v>0</v>
      </c>
      <c r="AH174" s="164">
        <v>0</v>
      </c>
      <c r="AI174" s="164">
        <v>0</v>
      </c>
      <c r="AJ174" s="164">
        <v>0</v>
      </c>
      <c r="AK174" s="164">
        <v>0</v>
      </c>
      <c r="AL174" s="164">
        <v>0</v>
      </c>
      <c r="AM174" s="164">
        <v>0</v>
      </c>
      <c r="AN174" s="164">
        <v>0</v>
      </c>
      <c r="AP174" s="165">
        <v>0</v>
      </c>
      <c r="AQ174" s="164">
        <v>0</v>
      </c>
      <c r="AR174" s="164">
        <v>0</v>
      </c>
      <c r="AS174" s="164">
        <v>0</v>
      </c>
      <c r="AT174" s="164">
        <v>0</v>
      </c>
      <c r="AU174" s="164">
        <v>0</v>
      </c>
      <c r="AV174" s="164">
        <v>0</v>
      </c>
      <c r="AW174" s="166">
        <v>0</v>
      </c>
      <c r="AX174" s="166">
        <v>0</v>
      </c>
      <c r="AY174" s="166">
        <v>0</v>
      </c>
      <c r="AZ174" s="166">
        <v>0</v>
      </c>
      <c r="BA174" s="166">
        <v>0</v>
      </c>
      <c r="BB174" s="166">
        <v>0</v>
      </c>
      <c r="BC174" s="165">
        <v>0</v>
      </c>
      <c r="BD174" s="164">
        <v>0</v>
      </c>
      <c r="BE174" s="164">
        <v>0</v>
      </c>
      <c r="BF174" s="164">
        <v>0</v>
      </c>
      <c r="BG174" s="164">
        <v>0</v>
      </c>
      <c r="BH174" s="164">
        <v>0</v>
      </c>
      <c r="BI174" s="164">
        <v>0</v>
      </c>
      <c r="BJ174" s="166">
        <v>0</v>
      </c>
      <c r="BK174" s="166">
        <v>0</v>
      </c>
      <c r="BL174" s="166">
        <v>0</v>
      </c>
      <c r="BM174" s="166">
        <v>0</v>
      </c>
      <c r="BN174" s="166">
        <v>0</v>
      </c>
      <c r="BO174" s="166">
        <v>0</v>
      </c>
      <c r="BP174" s="165">
        <v>0</v>
      </c>
      <c r="BQ174" s="164">
        <v>0</v>
      </c>
      <c r="BR174" s="164">
        <v>0</v>
      </c>
      <c r="BS174" s="164">
        <v>0</v>
      </c>
      <c r="BT174" s="164">
        <v>0</v>
      </c>
      <c r="BU174" s="164">
        <v>0</v>
      </c>
      <c r="BV174" s="164">
        <v>0</v>
      </c>
      <c r="BW174" s="166">
        <v>0</v>
      </c>
      <c r="BX174" s="166">
        <v>0</v>
      </c>
      <c r="BY174" s="166">
        <v>0</v>
      </c>
      <c r="BZ174" s="166">
        <v>0</v>
      </c>
      <c r="CA174" s="166">
        <v>0</v>
      </c>
      <c r="CB174" s="166">
        <v>0</v>
      </c>
      <c r="CC174" s="163">
        <v>9.3000000000000007</v>
      </c>
      <c r="CD174" s="167"/>
      <c r="CE174" s="164"/>
      <c r="CF174" s="164"/>
      <c r="CG174" s="164"/>
      <c r="CH174" s="164"/>
      <c r="CI174" s="164"/>
      <c r="CJ174" s="164"/>
      <c r="CK174" s="166"/>
      <c r="CL174" s="166"/>
      <c r="CM174" s="166"/>
      <c r="CN174" s="166"/>
      <c r="CO174" s="166"/>
      <c r="CP174" s="166"/>
      <c r="CQ174" s="167">
        <v>0</v>
      </c>
      <c r="CR174" s="164"/>
      <c r="CS174" s="164"/>
      <c r="CT174" s="164"/>
      <c r="CU174" s="164"/>
      <c r="CV174" s="164"/>
      <c r="CW174" s="164"/>
      <c r="CX174" s="166">
        <v>0</v>
      </c>
      <c r="CY174" s="166">
        <v>0</v>
      </c>
      <c r="CZ174" s="166">
        <v>0</v>
      </c>
      <c r="DA174" s="166">
        <v>0</v>
      </c>
      <c r="DB174" s="166">
        <v>0</v>
      </c>
      <c r="DC174" s="166">
        <v>0</v>
      </c>
      <c r="DE174" s="168">
        <v>0</v>
      </c>
      <c r="DG174" s="172">
        <v>0</v>
      </c>
      <c r="DI174" s="205">
        <f t="shared" si="18"/>
        <v>0</v>
      </c>
      <c r="DJ174" s="204"/>
      <c r="DK174" s="205">
        <f t="shared" si="19"/>
        <v>0</v>
      </c>
      <c r="DL174" s="205">
        <f t="shared" si="14"/>
        <v>0</v>
      </c>
      <c r="DM174" s="205">
        <f t="shared" si="15"/>
        <v>0</v>
      </c>
      <c r="DN174" s="205">
        <f t="shared" si="16"/>
        <v>0</v>
      </c>
      <c r="DO174" s="205">
        <f t="shared" si="17"/>
        <v>0</v>
      </c>
    </row>
    <row r="175" spans="2:119" hidden="1">
      <c r="B175" s="103" t="s">
        <v>517</v>
      </c>
      <c r="C175" s="162">
        <v>0</v>
      </c>
      <c r="D175" s="162">
        <v>1</v>
      </c>
      <c r="E175" s="162">
        <v>-1</v>
      </c>
      <c r="F175" s="163">
        <v>15.4</v>
      </c>
      <c r="G175" s="164">
        <v>0</v>
      </c>
      <c r="H175" s="164">
        <v>0</v>
      </c>
      <c r="I175" s="164">
        <v>0</v>
      </c>
      <c r="J175" s="164">
        <v>0</v>
      </c>
      <c r="K175" s="164">
        <v>0</v>
      </c>
      <c r="L175" s="164">
        <v>0</v>
      </c>
      <c r="M175" s="164">
        <v>0</v>
      </c>
      <c r="N175" s="164">
        <v>0</v>
      </c>
      <c r="O175" s="164">
        <v>0</v>
      </c>
      <c r="P175" s="164">
        <v>0</v>
      </c>
      <c r="Q175" s="104">
        <v>0</v>
      </c>
      <c r="R175" s="164">
        <v>0</v>
      </c>
      <c r="S175" s="164">
        <v>0</v>
      </c>
      <c r="T175" s="164">
        <v>0</v>
      </c>
      <c r="U175" s="164">
        <v>0</v>
      </c>
      <c r="V175" s="164">
        <v>0</v>
      </c>
      <c r="W175" s="104">
        <v>0</v>
      </c>
      <c r="X175" s="104">
        <v>0</v>
      </c>
      <c r="Y175" s="164">
        <v>0</v>
      </c>
      <c r="Z175" s="164">
        <v>0</v>
      </c>
      <c r="AA175" s="164">
        <v>0</v>
      </c>
      <c r="AB175" s="164">
        <v>0</v>
      </c>
      <c r="AC175" s="164">
        <v>0</v>
      </c>
      <c r="AD175" s="164">
        <v>0</v>
      </c>
      <c r="AE175" s="164">
        <v>0</v>
      </c>
      <c r="AF175" s="164">
        <v>0</v>
      </c>
      <c r="AG175" s="164">
        <v>0</v>
      </c>
      <c r="AH175" s="164">
        <v>0</v>
      </c>
      <c r="AI175" s="164">
        <v>0</v>
      </c>
      <c r="AJ175" s="164">
        <v>0</v>
      </c>
      <c r="AK175" s="164">
        <v>0</v>
      </c>
      <c r="AL175" s="164">
        <v>0</v>
      </c>
      <c r="AM175" s="164">
        <v>0</v>
      </c>
      <c r="AN175" s="164">
        <v>0</v>
      </c>
      <c r="AP175" s="165">
        <v>0</v>
      </c>
      <c r="AQ175" s="164">
        <v>0</v>
      </c>
      <c r="AR175" s="164">
        <v>0</v>
      </c>
      <c r="AS175" s="164">
        <v>0</v>
      </c>
      <c r="AT175" s="164">
        <v>0</v>
      </c>
      <c r="AU175" s="164">
        <v>0</v>
      </c>
      <c r="AV175" s="164">
        <v>0</v>
      </c>
      <c r="AW175" s="166">
        <v>0</v>
      </c>
      <c r="AX175" s="166">
        <v>0</v>
      </c>
      <c r="AY175" s="166">
        <v>0</v>
      </c>
      <c r="AZ175" s="166">
        <v>0</v>
      </c>
      <c r="BA175" s="166">
        <v>0</v>
      </c>
      <c r="BB175" s="166">
        <v>0</v>
      </c>
      <c r="BC175" s="165">
        <v>0</v>
      </c>
      <c r="BD175" s="164">
        <v>0</v>
      </c>
      <c r="BE175" s="164">
        <v>0</v>
      </c>
      <c r="BF175" s="164">
        <v>0</v>
      </c>
      <c r="BG175" s="164">
        <v>0</v>
      </c>
      <c r="BH175" s="164">
        <v>0</v>
      </c>
      <c r="BI175" s="164">
        <v>0</v>
      </c>
      <c r="BJ175" s="166">
        <v>0</v>
      </c>
      <c r="BK175" s="166">
        <v>0</v>
      </c>
      <c r="BL175" s="166">
        <v>0</v>
      </c>
      <c r="BM175" s="166">
        <v>0</v>
      </c>
      <c r="BN175" s="166">
        <v>0</v>
      </c>
      <c r="BO175" s="166">
        <v>0</v>
      </c>
      <c r="BP175" s="165">
        <v>0</v>
      </c>
      <c r="BQ175" s="164">
        <v>0</v>
      </c>
      <c r="BR175" s="164">
        <v>0</v>
      </c>
      <c r="BS175" s="164">
        <v>0</v>
      </c>
      <c r="BT175" s="164">
        <v>0</v>
      </c>
      <c r="BU175" s="164">
        <v>0</v>
      </c>
      <c r="BV175" s="164">
        <v>0</v>
      </c>
      <c r="BW175" s="166">
        <v>0</v>
      </c>
      <c r="BX175" s="166">
        <v>0</v>
      </c>
      <c r="BY175" s="166">
        <v>0</v>
      </c>
      <c r="BZ175" s="166">
        <v>0</v>
      </c>
      <c r="CA175" s="166">
        <v>0</v>
      </c>
      <c r="CB175" s="166">
        <v>0</v>
      </c>
      <c r="CC175" s="163">
        <v>1</v>
      </c>
      <c r="CD175" s="167"/>
      <c r="CE175" s="164"/>
      <c r="CF175" s="164"/>
      <c r="CG175" s="164"/>
      <c r="CH175" s="164"/>
      <c r="CI175" s="164"/>
      <c r="CJ175" s="164"/>
      <c r="CK175" s="166"/>
      <c r="CL175" s="166"/>
      <c r="CM175" s="166"/>
      <c r="CN175" s="166"/>
      <c r="CO175" s="166"/>
      <c r="CP175" s="166"/>
      <c r="CQ175" s="167">
        <v>0</v>
      </c>
      <c r="CR175" s="164"/>
      <c r="CS175" s="164"/>
      <c r="CT175" s="164"/>
      <c r="CU175" s="164"/>
      <c r="CV175" s="164"/>
      <c r="CW175" s="164"/>
      <c r="CX175" s="166">
        <v>0</v>
      </c>
      <c r="CY175" s="166">
        <v>0</v>
      </c>
      <c r="CZ175" s="166">
        <v>0</v>
      </c>
      <c r="DA175" s="166">
        <v>0</v>
      </c>
      <c r="DB175" s="166">
        <v>0</v>
      </c>
      <c r="DC175" s="166">
        <v>0</v>
      </c>
      <c r="DE175" s="168">
        <v>0</v>
      </c>
      <c r="DG175" s="172">
        <v>0</v>
      </c>
      <c r="DI175" s="205">
        <f t="shared" si="18"/>
        <v>0</v>
      </c>
      <c r="DJ175" s="204"/>
      <c r="DK175" s="205">
        <f t="shared" si="19"/>
        <v>0</v>
      </c>
      <c r="DL175" s="205">
        <f t="shared" si="14"/>
        <v>0</v>
      </c>
      <c r="DM175" s="205">
        <f t="shared" si="15"/>
        <v>0</v>
      </c>
      <c r="DN175" s="205">
        <f t="shared" si="16"/>
        <v>0</v>
      </c>
      <c r="DO175" s="205">
        <f t="shared" si="17"/>
        <v>0</v>
      </c>
    </row>
    <row r="176" spans="2:119" hidden="1">
      <c r="B176" s="103" t="s">
        <v>322</v>
      </c>
      <c r="C176" s="162">
        <v>0</v>
      </c>
      <c r="D176" s="162">
        <v>0</v>
      </c>
      <c r="E176" s="162">
        <v>0</v>
      </c>
      <c r="F176" s="163">
        <v>7.2</v>
      </c>
      <c r="G176" s="164">
        <v>0</v>
      </c>
      <c r="H176" s="164">
        <v>0</v>
      </c>
      <c r="I176" s="164">
        <v>0</v>
      </c>
      <c r="J176" s="164">
        <v>0</v>
      </c>
      <c r="K176" s="164">
        <v>0</v>
      </c>
      <c r="L176" s="164">
        <v>0</v>
      </c>
      <c r="M176" s="164">
        <v>0</v>
      </c>
      <c r="N176" s="164">
        <v>0</v>
      </c>
      <c r="O176" s="164">
        <v>0</v>
      </c>
      <c r="P176" s="164">
        <v>0</v>
      </c>
      <c r="Q176" s="104">
        <v>0</v>
      </c>
      <c r="R176" s="164">
        <v>0</v>
      </c>
      <c r="S176" s="164">
        <v>0</v>
      </c>
      <c r="T176" s="164">
        <v>0</v>
      </c>
      <c r="U176" s="164">
        <v>0</v>
      </c>
      <c r="V176" s="164">
        <v>0</v>
      </c>
      <c r="W176" s="104">
        <v>0</v>
      </c>
      <c r="X176" s="104">
        <v>0</v>
      </c>
      <c r="Y176" s="164">
        <v>0</v>
      </c>
      <c r="Z176" s="164">
        <v>0</v>
      </c>
      <c r="AA176" s="164">
        <v>0</v>
      </c>
      <c r="AB176" s="164">
        <v>0</v>
      </c>
      <c r="AC176" s="164">
        <v>0</v>
      </c>
      <c r="AD176" s="164">
        <v>0</v>
      </c>
      <c r="AE176" s="164">
        <v>0</v>
      </c>
      <c r="AF176" s="164">
        <v>0</v>
      </c>
      <c r="AG176" s="164">
        <v>0</v>
      </c>
      <c r="AH176" s="164">
        <v>0</v>
      </c>
      <c r="AI176" s="164">
        <v>0</v>
      </c>
      <c r="AJ176" s="164">
        <v>0</v>
      </c>
      <c r="AK176" s="164">
        <v>0</v>
      </c>
      <c r="AL176" s="164">
        <v>0</v>
      </c>
      <c r="AM176" s="164">
        <v>0</v>
      </c>
      <c r="AN176" s="164">
        <v>0</v>
      </c>
      <c r="AP176" s="165">
        <v>0</v>
      </c>
      <c r="AQ176" s="164">
        <v>0</v>
      </c>
      <c r="AR176" s="164">
        <v>0</v>
      </c>
      <c r="AS176" s="164">
        <v>0</v>
      </c>
      <c r="AT176" s="164">
        <v>0</v>
      </c>
      <c r="AU176" s="164">
        <v>0</v>
      </c>
      <c r="AV176" s="164">
        <v>0</v>
      </c>
      <c r="AW176" s="166">
        <v>0</v>
      </c>
      <c r="AX176" s="166">
        <v>0</v>
      </c>
      <c r="AY176" s="166">
        <v>0</v>
      </c>
      <c r="AZ176" s="166">
        <v>0</v>
      </c>
      <c r="BA176" s="166">
        <v>0</v>
      </c>
      <c r="BB176" s="166">
        <v>0</v>
      </c>
      <c r="BC176" s="165">
        <v>0</v>
      </c>
      <c r="BD176" s="164">
        <v>0</v>
      </c>
      <c r="BE176" s="164">
        <v>0</v>
      </c>
      <c r="BF176" s="164">
        <v>0</v>
      </c>
      <c r="BG176" s="164">
        <v>0</v>
      </c>
      <c r="BH176" s="164">
        <v>0</v>
      </c>
      <c r="BI176" s="164">
        <v>0</v>
      </c>
      <c r="BJ176" s="166">
        <v>0</v>
      </c>
      <c r="BK176" s="166">
        <v>0</v>
      </c>
      <c r="BL176" s="166">
        <v>0</v>
      </c>
      <c r="BM176" s="166">
        <v>0</v>
      </c>
      <c r="BN176" s="166">
        <v>0</v>
      </c>
      <c r="BO176" s="166">
        <v>0</v>
      </c>
      <c r="BP176" s="165">
        <v>0</v>
      </c>
      <c r="BQ176" s="164">
        <v>0</v>
      </c>
      <c r="BR176" s="164">
        <v>0</v>
      </c>
      <c r="BS176" s="164">
        <v>0</v>
      </c>
      <c r="BT176" s="164">
        <v>0</v>
      </c>
      <c r="BU176" s="164">
        <v>0</v>
      </c>
      <c r="BV176" s="164">
        <v>0</v>
      </c>
      <c r="BW176" s="166">
        <v>0</v>
      </c>
      <c r="BX176" s="166">
        <v>0</v>
      </c>
      <c r="BY176" s="166">
        <v>0</v>
      </c>
      <c r="BZ176" s="166">
        <v>0</v>
      </c>
      <c r="CA176" s="166">
        <v>0</v>
      </c>
      <c r="CB176" s="166">
        <v>0</v>
      </c>
      <c r="CC176" s="163">
        <v>8</v>
      </c>
      <c r="CD176" s="167"/>
      <c r="CE176" s="164"/>
      <c r="CF176" s="164"/>
      <c r="CG176" s="164"/>
      <c r="CH176" s="164"/>
      <c r="CI176" s="164"/>
      <c r="CJ176" s="164"/>
      <c r="CK176" s="166"/>
      <c r="CL176" s="166"/>
      <c r="CM176" s="166"/>
      <c r="CN176" s="166"/>
      <c r="CO176" s="166"/>
      <c r="CP176" s="166"/>
      <c r="CQ176" s="167">
        <v>0</v>
      </c>
      <c r="CR176" s="164"/>
      <c r="CS176" s="164"/>
      <c r="CT176" s="164"/>
      <c r="CU176" s="164"/>
      <c r="CV176" s="164"/>
      <c r="CW176" s="164"/>
      <c r="CX176" s="166">
        <v>0</v>
      </c>
      <c r="CY176" s="166">
        <v>0</v>
      </c>
      <c r="CZ176" s="166">
        <v>0</v>
      </c>
      <c r="DA176" s="166">
        <v>0</v>
      </c>
      <c r="DB176" s="166">
        <v>0</v>
      </c>
      <c r="DC176" s="166">
        <v>0</v>
      </c>
      <c r="DE176" s="168">
        <v>0</v>
      </c>
      <c r="DG176" s="172">
        <v>0</v>
      </c>
      <c r="DI176" s="205">
        <f t="shared" si="18"/>
        <v>0</v>
      </c>
      <c r="DJ176" s="204"/>
      <c r="DK176" s="205">
        <f t="shared" si="19"/>
        <v>0</v>
      </c>
      <c r="DL176" s="205">
        <f t="shared" si="14"/>
        <v>0</v>
      </c>
      <c r="DM176" s="205">
        <f t="shared" si="15"/>
        <v>0</v>
      </c>
      <c r="DN176" s="205">
        <f t="shared" si="16"/>
        <v>0</v>
      </c>
      <c r="DO176" s="205">
        <f t="shared" si="17"/>
        <v>0</v>
      </c>
    </row>
    <row r="177" spans="2:119" hidden="1">
      <c r="B177" s="103" t="s">
        <v>323</v>
      </c>
      <c r="C177" s="162">
        <v>0</v>
      </c>
      <c r="D177" s="162">
        <v>0</v>
      </c>
      <c r="E177" s="162">
        <v>0</v>
      </c>
      <c r="F177" s="163">
        <v>7.2</v>
      </c>
      <c r="G177" s="164">
        <v>0</v>
      </c>
      <c r="H177" s="164">
        <v>0</v>
      </c>
      <c r="I177" s="164">
        <v>0</v>
      </c>
      <c r="J177" s="164">
        <v>0</v>
      </c>
      <c r="K177" s="164">
        <v>0</v>
      </c>
      <c r="L177" s="164">
        <v>0</v>
      </c>
      <c r="M177" s="164">
        <v>0</v>
      </c>
      <c r="N177" s="164">
        <v>0</v>
      </c>
      <c r="O177" s="164">
        <v>0</v>
      </c>
      <c r="P177" s="164">
        <v>0</v>
      </c>
      <c r="Q177" s="104">
        <v>0</v>
      </c>
      <c r="R177" s="164">
        <v>0</v>
      </c>
      <c r="S177" s="164">
        <v>0</v>
      </c>
      <c r="T177" s="164">
        <v>0</v>
      </c>
      <c r="U177" s="164">
        <v>0</v>
      </c>
      <c r="V177" s="164">
        <v>0</v>
      </c>
      <c r="W177" s="104">
        <v>0</v>
      </c>
      <c r="X177" s="104">
        <v>0</v>
      </c>
      <c r="Y177" s="164">
        <v>0</v>
      </c>
      <c r="Z177" s="164">
        <v>0</v>
      </c>
      <c r="AA177" s="164">
        <v>0</v>
      </c>
      <c r="AB177" s="164">
        <v>0</v>
      </c>
      <c r="AC177" s="164">
        <v>0</v>
      </c>
      <c r="AD177" s="164">
        <v>0</v>
      </c>
      <c r="AE177" s="164">
        <v>0</v>
      </c>
      <c r="AF177" s="164">
        <v>0</v>
      </c>
      <c r="AG177" s="164">
        <v>0</v>
      </c>
      <c r="AH177" s="164">
        <v>0</v>
      </c>
      <c r="AI177" s="164">
        <v>0</v>
      </c>
      <c r="AJ177" s="164">
        <v>0</v>
      </c>
      <c r="AK177" s="164">
        <v>0</v>
      </c>
      <c r="AL177" s="164">
        <v>0</v>
      </c>
      <c r="AM177" s="164">
        <v>0</v>
      </c>
      <c r="AN177" s="164">
        <v>0</v>
      </c>
      <c r="AP177" s="165">
        <v>0</v>
      </c>
      <c r="AQ177" s="164">
        <v>0</v>
      </c>
      <c r="AR177" s="164">
        <v>0</v>
      </c>
      <c r="AS177" s="164">
        <v>0</v>
      </c>
      <c r="AT177" s="164">
        <v>0</v>
      </c>
      <c r="AU177" s="164">
        <v>0</v>
      </c>
      <c r="AV177" s="164">
        <v>0</v>
      </c>
      <c r="AW177" s="166">
        <v>0</v>
      </c>
      <c r="AX177" s="166">
        <v>0</v>
      </c>
      <c r="AY177" s="166">
        <v>0</v>
      </c>
      <c r="AZ177" s="166">
        <v>0</v>
      </c>
      <c r="BA177" s="166">
        <v>0</v>
      </c>
      <c r="BB177" s="166">
        <v>0</v>
      </c>
      <c r="BC177" s="165">
        <v>0</v>
      </c>
      <c r="BD177" s="164">
        <v>0</v>
      </c>
      <c r="BE177" s="164">
        <v>0</v>
      </c>
      <c r="BF177" s="164">
        <v>0</v>
      </c>
      <c r="BG177" s="164">
        <v>0</v>
      </c>
      <c r="BH177" s="164">
        <v>0</v>
      </c>
      <c r="BI177" s="164">
        <v>0</v>
      </c>
      <c r="BJ177" s="166">
        <v>0</v>
      </c>
      <c r="BK177" s="166">
        <v>0</v>
      </c>
      <c r="BL177" s="166">
        <v>0</v>
      </c>
      <c r="BM177" s="166">
        <v>0</v>
      </c>
      <c r="BN177" s="166">
        <v>0</v>
      </c>
      <c r="BO177" s="166">
        <v>0</v>
      </c>
      <c r="BP177" s="165">
        <v>0</v>
      </c>
      <c r="BQ177" s="164">
        <v>0</v>
      </c>
      <c r="BR177" s="164">
        <v>0</v>
      </c>
      <c r="BS177" s="164">
        <v>0</v>
      </c>
      <c r="BT177" s="164">
        <v>0</v>
      </c>
      <c r="BU177" s="164">
        <v>0</v>
      </c>
      <c r="BV177" s="164">
        <v>0</v>
      </c>
      <c r="BW177" s="166">
        <v>0</v>
      </c>
      <c r="BX177" s="166">
        <v>0</v>
      </c>
      <c r="BY177" s="166">
        <v>0</v>
      </c>
      <c r="BZ177" s="166">
        <v>0</v>
      </c>
      <c r="CA177" s="166">
        <v>0</v>
      </c>
      <c r="CB177" s="166">
        <v>0</v>
      </c>
      <c r="CC177" s="163">
        <v>8.3000000000000007</v>
      </c>
      <c r="CD177" s="167"/>
      <c r="CE177" s="164"/>
      <c r="CF177" s="164"/>
      <c r="CG177" s="164"/>
      <c r="CH177" s="164"/>
      <c r="CI177" s="164"/>
      <c r="CJ177" s="164"/>
      <c r="CK177" s="166"/>
      <c r="CL177" s="166"/>
      <c r="CM177" s="166"/>
      <c r="CN177" s="166"/>
      <c r="CO177" s="166"/>
      <c r="CP177" s="166"/>
      <c r="CQ177" s="167">
        <v>0</v>
      </c>
      <c r="CR177" s="164"/>
      <c r="CS177" s="164"/>
      <c r="CT177" s="164"/>
      <c r="CU177" s="164"/>
      <c r="CV177" s="164"/>
      <c r="CW177" s="164"/>
      <c r="CX177" s="166">
        <v>0</v>
      </c>
      <c r="CY177" s="166">
        <v>0</v>
      </c>
      <c r="CZ177" s="166">
        <v>0</v>
      </c>
      <c r="DA177" s="166">
        <v>0</v>
      </c>
      <c r="DB177" s="166">
        <v>0</v>
      </c>
      <c r="DC177" s="166">
        <v>0</v>
      </c>
      <c r="DE177" s="168">
        <v>0</v>
      </c>
      <c r="DG177" s="172">
        <v>0</v>
      </c>
      <c r="DI177" s="205">
        <f t="shared" si="18"/>
        <v>0</v>
      </c>
      <c r="DJ177" s="204"/>
      <c r="DK177" s="205">
        <f t="shared" si="19"/>
        <v>0</v>
      </c>
      <c r="DL177" s="205">
        <f t="shared" si="14"/>
        <v>0</v>
      </c>
      <c r="DM177" s="205">
        <f t="shared" si="15"/>
        <v>0</v>
      </c>
      <c r="DN177" s="205">
        <f t="shared" si="16"/>
        <v>0</v>
      </c>
      <c r="DO177" s="205">
        <f t="shared" si="17"/>
        <v>0</v>
      </c>
    </row>
    <row r="178" spans="2:119" hidden="1">
      <c r="B178" s="103" t="s">
        <v>324</v>
      </c>
      <c r="C178" s="162">
        <v>0</v>
      </c>
      <c r="D178" s="162">
        <v>0</v>
      </c>
      <c r="E178" s="162">
        <v>0</v>
      </c>
      <c r="F178" s="163">
        <v>6.7</v>
      </c>
      <c r="G178" s="164">
        <v>0</v>
      </c>
      <c r="H178" s="164">
        <v>0</v>
      </c>
      <c r="I178" s="164">
        <v>0</v>
      </c>
      <c r="J178" s="164">
        <v>0</v>
      </c>
      <c r="K178" s="164">
        <v>0</v>
      </c>
      <c r="L178" s="164">
        <v>0</v>
      </c>
      <c r="M178" s="164">
        <v>0</v>
      </c>
      <c r="N178" s="164">
        <v>0</v>
      </c>
      <c r="O178" s="164">
        <v>0</v>
      </c>
      <c r="P178" s="164">
        <v>0</v>
      </c>
      <c r="Q178" s="104">
        <v>0</v>
      </c>
      <c r="R178" s="164">
        <v>0</v>
      </c>
      <c r="S178" s="164">
        <v>0</v>
      </c>
      <c r="T178" s="164">
        <v>0</v>
      </c>
      <c r="U178" s="164">
        <v>0</v>
      </c>
      <c r="V178" s="164">
        <v>0</v>
      </c>
      <c r="W178" s="104">
        <v>0</v>
      </c>
      <c r="X178" s="104">
        <v>0</v>
      </c>
      <c r="Y178" s="164">
        <v>0</v>
      </c>
      <c r="Z178" s="164">
        <v>0</v>
      </c>
      <c r="AA178" s="164">
        <v>0</v>
      </c>
      <c r="AB178" s="164">
        <v>0</v>
      </c>
      <c r="AC178" s="164">
        <v>0</v>
      </c>
      <c r="AD178" s="164">
        <v>0</v>
      </c>
      <c r="AE178" s="164">
        <v>0</v>
      </c>
      <c r="AF178" s="164">
        <v>0</v>
      </c>
      <c r="AG178" s="164">
        <v>0</v>
      </c>
      <c r="AH178" s="164">
        <v>0</v>
      </c>
      <c r="AI178" s="164">
        <v>0</v>
      </c>
      <c r="AJ178" s="164">
        <v>0</v>
      </c>
      <c r="AK178" s="164">
        <v>0</v>
      </c>
      <c r="AL178" s="164">
        <v>0</v>
      </c>
      <c r="AM178" s="164">
        <v>0</v>
      </c>
      <c r="AN178" s="164">
        <v>0</v>
      </c>
      <c r="AP178" s="165">
        <v>0</v>
      </c>
      <c r="AQ178" s="164">
        <v>0</v>
      </c>
      <c r="AR178" s="164">
        <v>0</v>
      </c>
      <c r="AS178" s="164">
        <v>0</v>
      </c>
      <c r="AT178" s="164">
        <v>0</v>
      </c>
      <c r="AU178" s="164">
        <v>0</v>
      </c>
      <c r="AV178" s="164">
        <v>0</v>
      </c>
      <c r="AW178" s="166">
        <v>0</v>
      </c>
      <c r="AX178" s="166">
        <v>0</v>
      </c>
      <c r="AY178" s="166">
        <v>0</v>
      </c>
      <c r="AZ178" s="166">
        <v>0</v>
      </c>
      <c r="BA178" s="166">
        <v>0</v>
      </c>
      <c r="BB178" s="166">
        <v>0</v>
      </c>
      <c r="BC178" s="165">
        <v>0</v>
      </c>
      <c r="BD178" s="164">
        <v>0</v>
      </c>
      <c r="BE178" s="164">
        <v>0</v>
      </c>
      <c r="BF178" s="164">
        <v>0</v>
      </c>
      <c r="BG178" s="164">
        <v>0</v>
      </c>
      <c r="BH178" s="164">
        <v>0</v>
      </c>
      <c r="BI178" s="164">
        <v>0</v>
      </c>
      <c r="BJ178" s="166">
        <v>0</v>
      </c>
      <c r="BK178" s="166">
        <v>0</v>
      </c>
      <c r="BL178" s="166">
        <v>0</v>
      </c>
      <c r="BM178" s="166">
        <v>0</v>
      </c>
      <c r="BN178" s="166">
        <v>0</v>
      </c>
      <c r="BO178" s="166">
        <v>0</v>
      </c>
      <c r="BP178" s="165">
        <v>0</v>
      </c>
      <c r="BQ178" s="164">
        <v>0</v>
      </c>
      <c r="BR178" s="164">
        <v>0</v>
      </c>
      <c r="BS178" s="164">
        <v>0</v>
      </c>
      <c r="BT178" s="164">
        <v>0</v>
      </c>
      <c r="BU178" s="164">
        <v>0</v>
      </c>
      <c r="BV178" s="164">
        <v>0</v>
      </c>
      <c r="BW178" s="166">
        <v>0</v>
      </c>
      <c r="BX178" s="166">
        <v>0</v>
      </c>
      <c r="BY178" s="166">
        <v>0</v>
      </c>
      <c r="BZ178" s="166">
        <v>0</v>
      </c>
      <c r="CA178" s="166">
        <v>0</v>
      </c>
      <c r="CB178" s="166">
        <v>0</v>
      </c>
      <c r="CC178" s="163">
        <v>10.1</v>
      </c>
      <c r="CD178" s="167"/>
      <c r="CE178" s="164"/>
      <c r="CF178" s="164"/>
      <c r="CG178" s="164"/>
      <c r="CH178" s="164"/>
      <c r="CI178" s="164"/>
      <c r="CJ178" s="164"/>
      <c r="CK178" s="166"/>
      <c r="CL178" s="166"/>
      <c r="CM178" s="166"/>
      <c r="CN178" s="166"/>
      <c r="CO178" s="166"/>
      <c r="CP178" s="166"/>
      <c r="CQ178" s="167">
        <v>0</v>
      </c>
      <c r="CR178" s="164"/>
      <c r="CS178" s="164"/>
      <c r="CT178" s="164"/>
      <c r="CU178" s="164"/>
      <c r="CV178" s="164"/>
      <c r="CW178" s="164"/>
      <c r="CX178" s="166">
        <v>0</v>
      </c>
      <c r="CY178" s="166">
        <v>0</v>
      </c>
      <c r="CZ178" s="166">
        <v>0</v>
      </c>
      <c r="DA178" s="166">
        <v>0</v>
      </c>
      <c r="DB178" s="166">
        <v>0</v>
      </c>
      <c r="DC178" s="166">
        <v>0</v>
      </c>
      <c r="DE178" s="168">
        <v>0</v>
      </c>
      <c r="DG178" s="172">
        <v>0</v>
      </c>
      <c r="DI178" s="205">
        <f t="shared" si="18"/>
        <v>0</v>
      </c>
      <c r="DJ178" s="204"/>
      <c r="DK178" s="205">
        <f t="shared" si="19"/>
        <v>0</v>
      </c>
      <c r="DL178" s="205">
        <f t="shared" si="14"/>
        <v>0</v>
      </c>
      <c r="DM178" s="205">
        <f t="shared" si="15"/>
        <v>0</v>
      </c>
      <c r="DN178" s="205">
        <f t="shared" si="16"/>
        <v>0</v>
      </c>
      <c r="DO178" s="205">
        <f t="shared" si="17"/>
        <v>0</v>
      </c>
    </row>
    <row r="179" spans="2:119" hidden="1">
      <c r="B179" s="103" t="s">
        <v>325</v>
      </c>
      <c r="C179" s="162">
        <v>0.10284800000000005</v>
      </c>
      <c r="D179" s="162">
        <v>0.53622999999999998</v>
      </c>
      <c r="E179" s="162">
        <v>-0.43338199999999993</v>
      </c>
      <c r="F179" s="163">
        <v>7.6</v>
      </c>
      <c r="G179" s="164">
        <v>1453691</v>
      </c>
      <c r="H179" s="164">
        <v>5682</v>
      </c>
      <c r="I179" s="164">
        <v>9935</v>
      </c>
      <c r="J179" s="164">
        <v>-1174876</v>
      </c>
      <c r="K179" s="164">
        <v>-123824</v>
      </c>
      <c r="L179" s="164">
        <v>-23163</v>
      </c>
      <c r="M179" s="164">
        <v>-1078</v>
      </c>
      <c r="N179" s="164">
        <v>42500</v>
      </c>
      <c r="O179" s="164">
        <v>-53355</v>
      </c>
      <c r="P179" s="164">
        <v>135512</v>
      </c>
      <c r="Q179" s="104">
        <v>-123824</v>
      </c>
      <c r="R179" s="164">
        <v>-6258</v>
      </c>
      <c r="S179" s="164">
        <v>-161585</v>
      </c>
      <c r="T179" s="164">
        <v>-276050</v>
      </c>
      <c r="U179" s="164">
        <v>908</v>
      </c>
      <c r="V179" s="164">
        <v>-1107148</v>
      </c>
      <c r="W179" s="104">
        <v>-118375</v>
      </c>
      <c r="X179" s="104">
        <v>-1228047</v>
      </c>
      <c r="Y179" s="164">
        <v>155345</v>
      </c>
      <c r="Z179" s="164">
        <v>119215</v>
      </c>
      <c r="AA179" s="164">
        <v>135512</v>
      </c>
      <c r="AB179" s="164">
        <v>135512</v>
      </c>
      <c r="AC179" s="164">
        <v>20115</v>
      </c>
      <c r="AD179" s="164">
        <v>20571</v>
      </c>
      <c r="AE179" s="164">
        <v>1066462</v>
      </c>
      <c r="AF179" s="164">
        <v>0</v>
      </c>
      <c r="AG179" s="164">
        <v>0</v>
      </c>
      <c r="AH179" s="164">
        <v>0</v>
      </c>
      <c r="AI179" s="164">
        <v>-167843</v>
      </c>
      <c r="AJ179" s="164">
        <v>-167843</v>
      </c>
      <c r="AK179" s="164">
        <v>-167843</v>
      </c>
      <c r="AL179" s="164">
        <v>-167843</v>
      </c>
      <c r="AM179" s="164">
        <v>-167843</v>
      </c>
      <c r="AN179" s="164">
        <v>-267933</v>
      </c>
      <c r="AP179" s="165">
        <v>-3048</v>
      </c>
      <c r="AQ179" s="164">
        <v>0</v>
      </c>
      <c r="AR179" s="164">
        <v>0</v>
      </c>
      <c r="AS179" s="164">
        <v>0</v>
      </c>
      <c r="AT179" s="164">
        <v>0</v>
      </c>
      <c r="AU179" s="164">
        <v>0</v>
      </c>
      <c r="AV179" s="164">
        <v>0</v>
      </c>
      <c r="AW179" s="166">
        <v>3048</v>
      </c>
      <c r="AX179" s="166">
        <v>3048</v>
      </c>
      <c r="AY179" s="166">
        <v>3048</v>
      </c>
      <c r="AZ179" s="166">
        <v>3048</v>
      </c>
      <c r="BA179" s="166">
        <v>3048</v>
      </c>
      <c r="BB179" s="166">
        <v>4875</v>
      </c>
      <c r="BC179" s="165">
        <v>-142</v>
      </c>
      <c r="BD179" s="164">
        <v>0</v>
      </c>
      <c r="BE179" s="164">
        <v>0</v>
      </c>
      <c r="BF179" s="164">
        <v>0</v>
      </c>
      <c r="BG179" s="164">
        <v>0</v>
      </c>
      <c r="BH179" s="164">
        <v>0</v>
      </c>
      <c r="BI179" s="164">
        <v>0</v>
      </c>
      <c r="BJ179" s="166">
        <v>142</v>
      </c>
      <c r="BK179" s="166">
        <v>142</v>
      </c>
      <c r="BL179" s="166">
        <v>142</v>
      </c>
      <c r="BM179" s="166">
        <v>142</v>
      </c>
      <c r="BN179" s="166">
        <v>142</v>
      </c>
      <c r="BO179" s="166">
        <v>226</v>
      </c>
      <c r="BP179" s="165">
        <v>-161585</v>
      </c>
      <c r="BQ179" s="164">
        <v>0</v>
      </c>
      <c r="BR179" s="164">
        <v>0</v>
      </c>
      <c r="BS179" s="164">
        <v>0</v>
      </c>
      <c r="BT179" s="164">
        <v>0</v>
      </c>
      <c r="BU179" s="164">
        <v>0</v>
      </c>
      <c r="BV179" s="164">
        <v>0</v>
      </c>
      <c r="BW179" s="166">
        <v>161585</v>
      </c>
      <c r="BX179" s="166">
        <v>161585</v>
      </c>
      <c r="BY179" s="166">
        <v>161585</v>
      </c>
      <c r="BZ179" s="166">
        <v>161585</v>
      </c>
      <c r="CA179" s="166">
        <v>161585</v>
      </c>
      <c r="CB179" s="166">
        <v>258537</v>
      </c>
      <c r="CC179" s="163">
        <v>8.4</v>
      </c>
      <c r="CD179" s="167"/>
      <c r="CE179" s="164"/>
      <c r="CF179" s="164"/>
      <c r="CG179" s="164"/>
      <c r="CH179" s="164"/>
      <c r="CI179" s="164"/>
      <c r="CJ179" s="164"/>
      <c r="CK179" s="166"/>
      <c r="CL179" s="166"/>
      <c r="CM179" s="166"/>
      <c r="CN179" s="166"/>
      <c r="CO179" s="166"/>
      <c r="CP179" s="166"/>
      <c r="CQ179" s="167">
        <v>-3068</v>
      </c>
      <c r="CR179" s="164"/>
      <c r="CS179" s="164"/>
      <c r="CT179" s="164"/>
      <c r="CU179" s="164"/>
      <c r="CV179" s="164"/>
      <c r="CW179" s="164"/>
      <c r="CX179" s="166">
        <v>3068</v>
      </c>
      <c r="CY179" s="166">
        <v>3068</v>
      </c>
      <c r="CZ179" s="166">
        <v>3068</v>
      </c>
      <c r="DA179" s="166">
        <v>3068</v>
      </c>
      <c r="DB179" s="166">
        <v>3068</v>
      </c>
      <c r="DC179" s="166">
        <v>4295</v>
      </c>
      <c r="DE179" s="168">
        <v>0</v>
      </c>
      <c r="DG179" s="172">
        <v>95671.243409999995</v>
      </c>
      <c r="DI179" s="205">
        <f t="shared" si="18"/>
        <v>-1228047.2434100001</v>
      </c>
      <c r="DJ179" s="204"/>
      <c r="DK179" s="205">
        <f t="shared" si="19"/>
        <v>-1318179</v>
      </c>
      <c r="DL179" s="205">
        <f t="shared" si="14"/>
        <v>-19635</v>
      </c>
      <c r="DM179" s="205">
        <f t="shared" si="15"/>
        <v>-936</v>
      </c>
      <c r="DN179" s="205">
        <f t="shared" si="16"/>
        <v>-20115</v>
      </c>
      <c r="DO179" s="205">
        <f t="shared" si="17"/>
        <v>-1066462</v>
      </c>
    </row>
    <row r="180" spans="2:119" hidden="1">
      <c r="B180" s="103" t="s">
        <v>326</v>
      </c>
      <c r="C180" s="162">
        <v>0</v>
      </c>
      <c r="D180" s="162">
        <v>0</v>
      </c>
      <c r="E180" s="162">
        <v>0</v>
      </c>
      <c r="F180" s="163">
        <v>8.5</v>
      </c>
      <c r="G180" s="164">
        <v>0</v>
      </c>
      <c r="H180" s="164">
        <v>0</v>
      </c>
      <c r="I180" s="164">
        <v>0</v>
      </c>
      <c r="J180" s="164">
        <v>0</v>
      </c>
      <c r="K180" s="164">
        <v>0</v>
      </c>
      <c r="L180" s="164">
        <v>0</v>
      </c>
      <c r="M180" s="164">
        <v>0</v>
      </c>
      <c r="N180" s="164">
        <v>0</v>
      </c>
      <c r="O180" s="164">
        <v>0</v>
      </c>
      <c r="P180" s="164">
        <v>0</v>
      </c>
      <c r="Q180" s="104">
        <v>0</v>
      </c>
      <c r="R180" s="164">
        <v>0</v>
      </c>
      <c r="S180" s="164">
        <v>0</v>
      </c>
      <c r="T180" s="164">
        <v>0</v>
      </c>
      <c r="U180" s="164">
        <v>0</v>
      </c>
      <c r="V180" s="164">
        <v>0</v>
      </c>
      <c r="W180" s="104">
        <v>0</v>
      </c>
      <c r="X180" s="104">
        <v>0</v>
      </c>
      <c r="Y180" s="164">
        <v>0</v>
      </c>
      <c r="Z180" s="164">
        <v>0</v>
      </c>
      <c r="AA180" s="164">
        <v>0</v>
      </c>
      <c r="AB180" s="164">
        <v>0</v>
      </c>
      <c r="AC180" s="164">
        <v>0</v>
      </c>
      <c r="AD180" s="164">
        <v>0</v>
      </c>
      <c r="AE180" s="164">
        <v>0</v>
      </c>
      <c r="AF180" s="164">
        <v>0</v>
      </c>
      <c r="AG180" s="164">
        <v>0</v>
      </c>
      <c r="AH180" s="164">
        <v>0</v>
      </c>
      <c r="AI180" s="164">
        <v>0</v>
      </c>
      <c r="AJ180" s="164">
        <v>0</v>
      </c>
      <c r="AK180" s="164">
        <v>0</v>
      </c>
      <c r="AL180" s="164">
        <v>0</v>
      </c>
      <c r="AM180" s="164">
        <v>0</v>
      </c>
      <c r="AN180" s="164">
        <v>0</v>
      </c>
      <c r="AP180" s="165">
        <v>0</v>
      </c>
      <c r="AQ180" s="164">
        <v>0</v>
      </c>
      <c r="AR180" s="164">
        <v>0</v>
      </c>
      <c r="AS180" s="164">
        <v>0</v>
      </c>
      <c r="AT180" s="164">
        <v>0</v>
      </c>
      <c r="AU180" s="164">
        <v>0</v>
      </c>
      <c r="AV180" s="164">
        <v>0</v>
      </c>
      <c r="AW180" s="166">
        <v>0</v>
      </c>
      <c r="AX180" s="166">
        <v>0</v>
      </c>
      <c r="AY180" s="166">
        <v>0</v>
      </c>
      <c r="AZ180" s="166">
        <v>0</v>
      </c>
      <c r="BA180" s="166">
        <v>0</v>
      </c>
      <c r="BB180" s="166">
        <v>0</v>
      </c>
      <c r="BC180" s="165">
        <v>0</v>
      </c>
      <c r="BD180" s="164">
        <v>0</v>
      </c>
      <c r="BE180" s="164">
        <v>0</v>
      </c>
      <c r="BF180" s="164">
        <v>0</v>
      </c>
      <c r="BG180" s="164">
        <v>0</v>
      </c>
      <c r="BH180" s="164">
        <v>0</v>
      </c>
      <c r="BI180" s="164">
        <v>0</v>
      </c>
      <c r="BJ180" s="166">
        <v>0</v>
      </c>
      <c r="BK180" s="166">
        <v>0</v>
      </c>
      <c r="BL180" s="166">
        <v>0</v>
      </c>
      <c r="BM180" s="166">
        <v>0</v>
      </c>
      <c r="BN180" s="166">
        <v>0</v>
      </c>
      <c r="BO180" s="166">
        <v>0</v>
      </c>
      <c r="BP180" s="165">
        <v>0</v>
      </c>
      <c r="BQ180" s="164">
        <v>0</v>
      </c>
      <c r="BR180" s="164">
        <v>0</v>
      </c>
      <c r="BS180" s="164">
        <v>0</v>
      </c>
      <c r="BT180" s="164">
        <v>0</v>
      </c>
      <c r="BU180" s="164">
        <v>0</v>
      </c>
      <c r="BV180" s="164">
        <v>0</v>
      </c>
      <c r="BW180" s="166">
        <v>0</v>
      </c>
      <c r="BX180" s="166">
        <v>0</v>
      </c>
      <c r="BY180" s="166">
        <v>0</v>
      </c>
      <c r="BZ180" s="166">
        <v>0</v>
      </c>
      <c r="CA180" s="166">
        <v>0</v>
      </c>
      <c r="CB180" s="166">
        <v>0</v>
      </c>
      <c r="CC180" s="163">
        <v>9.6999999999999993</v>
      </c>
      <c r="CD180" s="167"/>
      <c r="CE180" s="164"/>
      <c r="CF180" s="164"/>
      <c r="CG180" s="164"/>
      <c r="CH180" s="164"/>
      <c r="CI180" s="164"/>
      <c r="CJ180" s="164"/>
      <c r="CK180" s="166"/>
      <c r="CL180" s="166"/>
      <c r="CM180" s="166"/>
      <c r="CN180" s="166"/>
      <c r="CO180" s="166"/>
      <c r="CP180" s="166"/>
      <c r="CQ180" s="167">
        <v>0</v>
      </c>
      <c r="CR180" s="164"/>
      <c r="CS180" s="164"/>
      <c r="CT180" s="164"/>
      <c r="CU180" s="164"/>
      <c r="CV180" s="164"/>
      <c r="CW180" s="164"/>
      <c r="CX180" s="166">
        <v>0</v>
      </c>
      <c r="CY180" s="166">
        <v>0</v>
      </c>
      <c r="CZ180" s="166">
        <v>0</v>
      </c>
      <c r="DA180" s="166">
        <v>0</v>
      </c>
      <c r="DB180" s="166">
        <v>0</v>
      </c>
      <c r="DC180" s="166">
        <v>0</v>
      </c>
      <c r="DE180" s="168">
        <v>0</v>
      </c>
      <c r="DG180" s="172">
        <v>0</v>
      </c>
      <c r="DI180" s="205">
        <f t="shared" si="18"/>
        <v>0</v>
      </c>
      <c r="DJ180" s="204"/>
      <c r="DK180" s="205">
        <f t="shared" si="19"/>
        <v>0</v>
      </c>
      <c r="DL180" s="205">
        <f t="shared" si="14"/>
        <v>0</v>
      </c>
      <c r="DM180" s="205">
        <f t="shared" si="15"/>
        <v>0</v>
      </c>
      <c r="DN180" s="205">
        <f t="shared" si="16"/>
        <v>0</v>
      </c>
      <c r="DO180" s="205">
        <f t="shared" si="17"/>
        <v>0</v>
      </c>
    </row>
    <row r="181" spans="2:119" hidden="1">
      <c r="B181" s="103" t="s">
        <v>327</v>
      </c>
      <c r="C181" s="162">
        <v>0</v>
      </c>
      <c r="D181" s="162">
        <v>0</v>
      </c>
      <c r="E181" s="162">
        <v>0</v>
      </c>
      <c r="F181" s="163">
        <v>8.6</v>
      </c>
      <c r="G181" s="164">
        <v>0</v>
      </c>
      <c r="H181" s="164">
        <v>0</v>
      </c>
      <c r="I181" s="164">
        <v>0</v>
      </c>
      <c r="J181" s="164">
        <v>0</v>
      </c>
      <c r="K181" s="164">
        <v>0</v>
      </c>
      <c r="L181" s="164">
        <v>0</v>
      </c>
      <c r="M181" s="164">
        <v>0</v>
      </c>
      <c r="N181" s="164">
        <v>0</v>
      </c>
      <c r="O181" s="164">
        <v>0</v>
      </c>
      <c r="P181" s="164">
        <v>0</v>
      </c>
      <c r="Q181" s="104">
        <v>0</v>
      </c>
      <c r="R181" s="164">
        <v>0</v>
      </c>
      <c r="S181" s="164">
        <v>0</v>
      </c>
      <c r="T181" s="164">
        <v>0</v>
      </c>
      <c r="U181" s="164">
        <v>0</v>
      </c>
      <c r="V181" s="164">
        <v>0</v>
      </c>
      <c r="W181" s="104">
        <v>0</v>
      </c>
      <c r="X181" s="104">
        <v>0</v>
      </c>
      <c r="Y181" s="164">
        <v>0</v>
      </c>
      <c r="Z181" s="164">
        <v>0</v>
      </c>
      <c r="AA181" s="164">
        <v>0</v>
      </c>
      <c r="AB181" s="164">
        <v>0</v>
      </c>
      <c r="AC181" s="164">
        <v>0</v>
      </c>
      <c r="AD181" s="164">
        <v>0</v>
      </c>
      <c r="AE181" s="164">
        <v>0</v>
      </c>
      <c r="AF181" s="164">
        <v>0</v>
      </c>
      <c r="AG181" s="164">
        <v>0</v>
      </c>
      <c r="AH181" s="164">
        <v>0</v>
      </c>
      <c r="AI181" s="164">
        <v>0</v>
      </c>
      <c r="AJ181" s="164">
        <v>0</v>
      </c>
      <c r="AK181" s="164">
        <v>0</v>
      </c>
      <c r="AL181" s="164">
        <v>0</v>
      </c>
      <c r="AM181" s="164">
        <v>0</v>
      </c>
      <c r="AN181" s="164">
        <v>0</v>
      </c>
      <c r="AP181" s="165">
        <v>0</v>
      </c>
      <c r="AQ181" s="164">
        <v>0</v>
      </c>
      <c r="AR181" s="164">
        <v>0</v>
      </c>
      <c r="AS181" s="164">
        <v>0</v>
      </c>
      <c r="AT181" s="164">
        <v>0</v>
      </c>
      <c r="AU181" s="164">
        <v>0</v>
      </c>
      <c r="AV181" s="164">
        <v>0</v>
      </c>
      <c r="AW181" s="166">
        <v>0</v>
      </c>
      <c r="AX181" s="166">
        <v>0</v>
      </c>
      <c r="AY181" s="166">
        <v>0</v>
      </c>
      <c r="AZ181" s="166">
        <v>0</v>
      </c>
      <c r="BA181" s="166">
        <v>0</v>
      </c>
      <c r="BB181" s="166">
        <v>0</v>
      </c>
      <c r="BC181" s="165">
        <v>0</v>
      </c>
      <c r="BD181" s="164">
        <v>0</v>
      </c>
      <c r="BE181" s="164">
        <v>0</v>
      </c>
      <c r="BF181" s="164">
        <v>0</v>
      </c>
      <c r="BG181" s="164">
        <v>0</v>
      </c>
      <c r="BH181" s="164">
        <v>0</v>
      </c>
      <c r="BI181" s="164">
        <v>0</v>
      </c>
      <c r="BJ181" s="166">
        <v>0</v>
      </c>
      <c r="BK181" s="166">
        <v>0</v>
      </c>
      <c r="BL181" s="166">
        <v>0</v>
      </c>
      <c r="BM181" s="166">
        <v>0</v>
      </c>
      <c r="BN181" s="166">
        <v>0</v>
      </c>
      <c r="BO181" s="166">
        <v>0</v>
      </c>
      <c r="BP181" s="165">
        <v>0</v>
      </c>
      <c r="BQ181" s="164">
        <v>0</v>
      </c>
      <c r="BR181" s="164">
        <v>0</v>
      </c>
      <c r="BS181" s="164">
        <v>0</v>
      </c>
      <c r="BT181" s="164">
        <v>0</v>
      </c>
      <c r="BU181" s="164">
        <v>0</v>
      </c>
      <c r="BV181" s="164">
        <v>0</v>
      </c>
      <c r="BW181" s="166">
        <v>0</v>
      </c>
      <c r="BX181" s="166">
        <v>0</v>
      </c>
      <c r="BY181" s="166">
        <v>0</v>
      </c>
      <c r="BZ181" s="166">
        <v>0</v>
      </c>
      <c r="CA181" s="166">
        <v>0</v>
      </c>
      <c r="CB181" s="166">
        <v>0</v>
      </c>
      <c r="CC181" s="163">
        <v>9.6999999999999993</v>
      </c>
      <c r="CD181" s="167"/>
      <c r="CE181" s="164"/>
      <c r="CF181" s="164"/>
      <c r="CG181" s="164"/>
      <c r="CH181" s="164"/>
      <c r="CI181" s="164"/>
      <c r="CJ181" s="164"/>
      <c r="CK181" s="166"/>
      <c r="CL181" s="166"/>
      <c r="CM181" s="166"/>
      <c r="CN181" s="166"/>
      <c r="CO181" s="166"/>
      <c r="CP181" s="166"/>
      <c r="CQ181" s="167">
        <v>0</v>
      </c>
      <c r="CR181" s="164"/>
      <c r="CS181" s="164"/>
      <c r="CT181" s="164"/>
      <c r="CU181" s="164"/>
      <c r="CV181" s="164"/>
      <c r="CW181" s="164"/>
      <c r="CX181" s="166">
        <v>0</v>
      </c>
      <c r="CY181" s="166">
        <v>0</v>
      </c>
      <c r="CZ181" s="166">
        <v>0</v>
      </c>
      <c r="DA181" s="166">
        <v>0</v>
      </c>
      <c r="DB181" s="166">
        <v>0</v>
      </c>
      <c r="DC181" s="166">
        <v>0</v>
      </c>
      <c r="DE181" s="168">
        <v>0</v>
      </c>
      <c r="DG181" s="172">
        <v>0</v>
      </c>
      <c r="DI181" s="205">
        <f t="shared" si="18"/>
        <v>0</v>
      </c>
      <c r="DJ181" s="204"/>
      <c r="DK181" s="205">
        <f t="shared" si="19"/>
        <v>0</v>
      </c>
      <c r="DL181" s="205">
        <f t="shared" si="14"/>
        <v>0</v>
      </c>
      <c r="DM181" s="205">
        <f t="shared" si="15"/>
        <v>0</v>
      </c>
      <c r="DN181" s="205">
        <f t="shared" si="16"/>
        <v>0</v>
      </c>
      <c r="DO181" s="205">
        <f t="shared" si="17"/>
        <v>0</v>
      </c>
    </row>
    <row r="182" spans="2:119" hidden="1">
      <c r="B182" s="103" t="s">
        <v>328</v>
      </c>
      <c r="C182" s="162">
        <v>0</v>
      </c>
      <c r="D182" s="162">
        <v>0</v>
      </c>
      <c r="E182" s="162">
        <v>0</v>
      </c>
      <c r="F182" s="163">
        <v>7</v>
      </c>
      <c r="G182" s="164">
        <v>0</v>
      </c>
      <c r="H182" s="164">
        <v>0</v>
      </c>
      <c r="I182" s="164">
        <v>0</v>
      </c>
      <c r="J182" s="164">
        <v>0</v>
      </c>
      <c r="K182" s="164">
        <v>0</v>
      </c>
      <c r="L182" s="164">
        <v>0</v>
      </c>
      <c r="M182" s="164">
        <v>0</v>
      </c>
      <c r="N182" s="164">
        <v>0</v>
      </c>
      <c r="O182" s="164">
        <v>0</v>
      </c>
      <c r="P182" s="164">
        <v>0</v>
      </c>
      <c r="Q182" s="104">
        <v>0</v>
      </c>
      <c r="R182" s="164">
        <v>0</v>
      </c>
      <c r="S182" s="164">
        <v>0</v>
      </c>
      <c r="T182" s="164">
        <v>0</v>
      </c>
      <c r="U182" s="164">
        <v>0</v>
      </c>
      <c r="V182" s="164">
        <v>0</v>
      </c>
      <c r="W182" s="104">
        <v>0</v>
      </c>
      <c r="X182" s="104">
        <v>0</v>
      </c>
      <c r="Y182" s="164">
        <v>0</v>
      </c>
      <c r="Z182" s="164">
        <v>0</v>
      </c>
      <c r="AA182" s="164">
        <v>0</v>
      </c>
      <c r="AB182" s="164">
        <v>0</v>
      </c>
      <c r="AC182" s="164">
        <v>0</v>
      </c>
      <c r="AD182" s="164">
        <v>0</v>
      </c>
      <c r="AE182" s="164">
        <v>0</v>
      </c>
      <c r="AF182" s="164">
        <v>0</v>
      </c>
      <c r="AG182" s="164">
        <v>0</v>
      </c>
      <c r="AH182" s="164">
        <v>0</v>
      </c>
      <c r="AI182" s="164">
        <v>0</v>
      </c>
      <c r="AJ182" s="164">
        <v>0</v>
      </c>
      <c r="AK182" s="164">
        <v>0</v>
      </c>
      <c r="AL182" s="164">
        <v>0</v>
      </c>
      <c r="AM182" s="164">
        <v>0</v>
      </c>
      <c r="AN182" s="164">
        <v>0</v>
      </c>
      <c r="AP182" s="165">
        <v>0</v>
      </c>
      <c r="AQ182" s="164">
        <v>0</v>
      </c>
      <c r="AR182" s="164">
        <v>0</v>
      </c>
      <c r="AS182" s="164">
        <v>0</v>
      </c>
      <c r="AT182" s="164">
        <v>0</v>
      </c>
      <c r="AU182" s="164">
        <v>0</v>
      </c>
      <c r="AV182" s="164">
        <v>0</v>
      </c>
      <c r="AW182" s="166">
        <v>0</v>
      </c>
      <c r="AX182" s="166">
        <v>0</v>
      </c>
      <c r="AY182" s="166">
        <v>0</v>
      </c>
      <c r="AZ182" s="166">
        <v>0</v>
      </c>
      <c r="BA182" s="166">
        <v>0</v>
      </c>
      <c r="BB182" s="166">
        <v>0</v>
      </c>
      <c r="BC182" s="165">
        <v>0</v>
      </c>
      <c r="BD182" s="164">
        <v>0</v>
      </c>
      <c r="BE182" s="164">
        <v>0</v>
      </c>
      <c r="BF182" s="164">
        <v>0</v>
      </c>
      <c r="BG182" s="164">
        <v>0</v>
      </c>
      <c r="BH182" s="164">
        <v>0</v>
      </c>
      <c r="BI182" s="164">
        <v>0</v>
      </c>
      <c r="BJ182" s="166">
        <v>0</v>
      </c>
      <c r="BK182" s="166">
        <v>0</v>
      </c>
      <c r="BL182" s="166">
        <v>0</v>
      </c>
      <c r="BM182" s="166">
        <v>0</v>
      </c>
      <c r="BN182" s="166">
        <v>0</v>
      </c>
      <c r="BO182" s="166">
        <v>0</v>
      </c>
      <c r="BP182" s="165">
        <v>0</v>
      </c>
      <c r="BQ182" s="164">
        <v>0</v>
      </c>
      <c r="BR182" s="164">
        <v>0</v>
      </c>
      <c r="BS182" s="164">
        <v>0</v>
      </c>
      <c r="BT182" s="164">
        <v>0</v>
      </c>
      <c r="BU182" s="164">
        <v>0</v>
      </c>
      <c r="BV182" s="164">
        <v>0</v>
      </c>
      <c r="BW182" s="166">
        <v>0</v>
      </c>
      <c r="BX182" s="166">
        <v>0</v>
      </c>
      <c r="BY182" s="166">
        <v>0</v>
      </c>
      <c r="BZ182" s="166">
        <v>0</v>
      </c>
      <c r="CA182" s="166">
        <v>0</v>
      </c>
      <c r="CB182" s="166">
        <v>0</v>
      </c>
      <c r="CC182" s="163">
        <v>7.7</v>
      </c>
      <c r="CD182" s="167"/>
      <c r="CE182" s="164"/>
      <c r="CF182" s="164"/>
      <c r="CG182" s="164"/>
      <c r="CH182" s="164"/>
      <c r="CI182" s="164"/>
      <c r="CJ182" s="164"/>
      <c r="CK182" s="166"/>
      <c r="CL182" s="166"/>
      <c r="CM182" s="166"/>
      <c r="CN182" s="166"/>
      <c r="CO182" s="166"/>
      <c r="CP182" s="166"/>
      <c r="CQ182" s="167">
        <v>0</v>
      </c>
      <c r="CR182" s="164"/>
      <c r="CS182" s="164"/>
      <c r="CT182" s="164"/>
      <c r="CU182" s="164"/>
      <c r="CV182" s="164"/>
      <c r="CW182" s="164"/>
      <c r="CX182" s="166">
        <v>0</v>
      </c>
      <c r="CY182" s="166">
        <v>0</v>
      </c>
      <c r="CZ182" s="166">
        <v>0</v>
      </c>
      <c r="DA182" s="166">
        <v>0</v>
      </c>
      <c r="DB182" s="166">
        <v>0</v>
      </c>
      <c r="DC182" s="166">
        <v>0</v>
      </c>
      <c r="DE182" s="168">
        <v>0</v>
      </c>
      <c r="DG182" s="172">
        <v>0</v>
      </c>
      <c r="DI182" s="205">
        <f t="shared" si="18"/>
        <v>0</v>
      </c>
      <c r="DJ182" s="204"/>
      <c r="DK182" s="205">
        <f t="shared" si="19"/>
        <v>0</v>
      </c>
      <c r="DL182" s="205">
        <f t="shared" si="14"/>
        <v>0</v>
      </c>
      <c r="DM182" s="205">
        <f t="shared" si="15"/>
        <v>0</v>
      </c>
      <c r="DN182" s="205">
        <f t="shared" si="16"/>
        <v>0</v>
      </c>
      <c r="DO182" s="205">
        <f t="shared" si="17"/>
        <v>0</v>
      </c>
    </row>
    <row r="183" spans="2:119" hidden="1">
      <c r="B183" s="103" t="s">
        <v>329</v>
      </c>
      <c r="C183" s="162">
        <v>0</v>
      </c>
      <c r="D183" s="162">
        <v>0.70411299999999999</v>
      </c>
      <c r="E183" s="162">
        <v>-0.70411299999999999</v>
      </c>
      <c r="F183" s="163">
        <v>8.1</v>
      </c>
      <c r="G183" s="164">
        <v>1883300</v>
      </c>
      <c r="H183" s="164">
        <v>0</v>
      </c>
      <c r="I183" s="164">
        <v>0</v>
      </c>
      <c r="J183" s="164">
        <v>-1883300</v>
      </c>
      <c r="K183" s="164">
        <v>0</v>
      </c>
      <c r="L183" s="164">
        <v>0</v>
      </c>
      <c r="M183" s="164">
        <v>0</v>
      </c>
      <c r="N183" s="164">
        <v>91561</v>
      </c>
      <c r="O183" s="164">
        <v>-91561</v>
      </c>
      <c r="P183" s="164">
        <v>0</v>
      </c>
      <c r="Q183" s="104">
        <v>0</v>
      </c>
      <c r="R183" s="164">
        <v>0</v>
      </c>
      <c r="S183" s="164">
        <v>-238338</v>
      </c>
      <c r="T183" s="164">
        <v>-238338</v>
      </c>
      <c r="U183" s="164">
        <v>0</v>
      </c>
      <c r="V183" s="164">
        <v>-1692200</v>
      </c>
      <c r="W183" s="104">
        <v>-138799</v>
      </c>
      <c r="X183" s="104">
        <v>-1930538</v>
      </c>
      <c r="Y183" s="164">
        <v>0</v>
      </c>
      <c r="Z183" s="164">
        <v>0</v>
      </c>
      <c r="AA183" s="164">
        <v>0</v>
      </c>
      <c r="AB183" s="164">
        <v>0</v>
      </c>
      <c r="AC183" s="164">
        <v>0</v>
      </c>
      <c r="AD183" s="164">
        <v>0</v>
      </c>
      <c r="AE183" s="164">
        <v>1692200</v>
      </c>
      <c r="AF183" s="164">
        <v>0</v>
      </c>
      <c r="AG183" s="164">
        <v>0</v>
      </c>
      <c r="AH183" s="164">
        <v>0</v>
      </c>
      <c r="AI183" s="164">
        <v>-238338</v>
      </c>
      <c r="AJ183" s="164">
        <v>-238338</v>
      </c>
      <c r="AK183" s="164">
        <v>-238338</v>
      </c>
      <c r="AL183" s="164">
        <v>-238338</v>
      </c>
      <c r="AM183" s="164">
        <v>-238338</v>
      </c>
      <c r="AN183" s="164">
        <v>-500510</v>
      </c>
      <c r="AP183" s="165">
        <v>0</v>
      </c>
      <c r="AQ183" s="164">
        <v>0</v>
      </c>
      <c r="AR183" s="164">
        <v>0</v>
      </c>
      <c r="AS183" s="164">
        <v>0</v>
      </c>
      <c r="AT183" s="164">
        <v>0</v>
      </c>
      <c r="AU183" s="164">
        <v>0</v>
      </c>
      <c r="AV183" s="164">
        <v>0</v>
      </c>
      <c r="AW183" s="166">
        <v>0</v>
      </c>
      <c r="AX183" s="166">
        <v>0</v>
      </c>
      <c r="AY183" s="166">
        <v>0</v>
      </c>
      <c r="AZ183" s="166">
        <v>0</v>
      </c>
      <c r="BA183" s="166">
        <v>0</v>
      </c>
      <c r="BB183" s="166">
        <v>0</v>
      </c>
      <c r="BC183" s="165">
        <v>0</v>
      </c>
      <c r="BD183" s="164">
        <v>0</v>
      </c>
      <c r="BE183" s="164">
        <v>0</v>
      </c>
      <c r="BF183" s="164">
        <v>0</v>
      </c>
      <c r="BG183" s="164">
        <v>0</v>
      </c>
      <c r="BH183" s="164">
        <v>0</v>
      </c>
      <c r="BI183" s="164">
        <v>0</v>
      </c>
      <c r="BJ183" s="166">
        <v>0</v>
      </c>
      <c r="BK183" s="166">
        <v>0</v>
      </c>
      <c r="BL183" s="166">
        <v>0</v>
      </c>
      <c r="BM183" s="166">
        <v>0</v>
      </c>
      <c r="BN183" s="166">
        <v>0</v>
      </c>
      <c r="BO183" s="166">
        <v>0</v>
      </c>
      <c r="BP183" s="165">
        <v>-238338</v>
      </c>
      <c r="BQ183" s="164">
        <v>0</v>
      </c>
      <c r="BR183" s="164">
        <v>0</v>
      </c>
      <c r="BS183" s="164">
        <v>0</v>
      </c>
      <c r="BT183" s="164">
        <v>0</v>
      </c>
      <c r="BU183" s="164">
        <v>0</v>
      </c>
      <c r="BV183" s="164">
        <v>0</v>
      </c>
      <c r="BW183" s="166">
        <v>238338</v>
      </c>
      <c r="BX183" s="166">
        <v>238338</v>
      </c>
      <c r="BY183" s="166">
        <v>238338</v>
      </c>
      <c r="BZ183" s="166">
        <v>238338</v>
      </c>
      <c r="CA183" s="166">
        <v>238338</v>
      </c>
      <c r="CB183" s="166">
        <v>500510</v>
      </c>
      <c r="CC183" s="163">
        <v>9</v>
      </c>
      <c r="CD183" s="167"/>
      <c r="CE183" s="164"/>
      <c r="CF183" s="164"/>
      <c r="CG183" s="164"/>
      <c r="CH183" s="164"/>
      <c r="CI183" s="164"/>
      <c r="CJ183" s="164"/>
      <c r="CK183" s="166"/>
      <c r="CL183" s="166"/>
      <c r="CM183" s="166"/>
      <c r="CN183" s="166"/>
      <c r="CO183" s="166"/>
      <c r="CP183" s="166"/>
      <c r="CQ183" s="167">
        <v>0</v>
      </c>
      <c r="CR183" s="164"/>
      <c r="CS183" s="164"/>
      <c r="CT183" s="164"/>
      <c r="CU183" s="164"/>
      <c r="CV183" s="164"/>
      <c r="CW183" s="164"/>
      <c r="CX183" s="166">
        <v>0</v>
      </c>
      <c r="CY183" s="166">
        <v>0</v>
      </c>
      <c r="CZ183" s="166">
        <v>0</v>
      </c>
      <c r="DA183" s="166">
        <v>0</v>
      </c>
      <c r="DB183" s="166">
        <v>0</v>
      </c>
      <c r="DC183" s="166">
        <v>0</v>
      </c>
      <c r="DE183" s="168">
        <v>0</v>
      </c>
      <c r="DG183" s="172">
        <v>138798.9792</v>
      </c>
      <c r="DI183" s="205">
        <f t="shared" si="18"/>
        <v>-1930537.9791999999</v>
      </c>
      <c r="DJ183" s="204"/>
      <c r="DK183" s="205">
        <f t="shared" si="19"/>
        <v>-1883300</v>
      </c>
      <c r="DL183" s="205">
        <f t="shared" si="14"/>
        <v>0</v>
      </c>
      <c r="DM183" s="205">
        <f t="shared" si="15"/>
        <v>0</v>
      </c>
      <c r="DN183" s="205">
        <f t="shared" si="16"/>
        <v>0</v>
      </c>
      <c r="DO183" s="205">
        <f t="shared" si="17"/>
        <v>-1692200</v>
      </c>
    </row>
    <row r="184" spans="2:119" hidden="1">
      <c r="B184" s="103" t="s">
        <v>518</v>
      </c>
      <c r="C184" s="162">
        <v>0</v>
      </c>
      <c r="D184" s="162">
        <v>1</v>
      </c>
      <c r="E184" s="162">
        <v>-1</v>
      </c>
      <c r="F184" s="163">
        <v>11.3</v>
      </c>
      <c r="G184" s="164">
        <v>0</v>
      </c>
      <c r="H184" s="164">
        <v>0</v>
      </c>
      <c r="I184" s="164">
        <v>0</v>
      </c>
      <c r="J184" s="164">
        <v>0</v>
      </c>
      <c r="K184" s="164">
        <v>0</v>
      </c>
      <c r="L184" s="164">
        <v>0</v>
      </c>
      <c r="M184" s="164">
        <v>0</v>
      </c>
      <c r="N184" s="164">
        <v>0</v>
      </c>
      <c r="O184" s="164">
        <v>0</v>
      </c>
      <c r="P184" s="164">
        <v>0</v>
      </c>
      <c r="Q184" s="104">
        <v>0</v>
      </c>
      <c r="R184" s="164">
        <v>0</v>
      </c>
      <c r="S184" s="164">
        <v>0</v>
      </c>
      <c r="T184" s="164">
        <v>0</v>
      </c>
      <c r="U184" s="164">
        <v>0</v>
      </c>
      <c r="V184" s="164">
        <v>0</v>
      </c>
      <c r="W184" s="104">
        <v>0</v>
      </c>
      <c r="X184" s="104">
        <v>0</v>
      </c>
      <c r="Y184" s="164">
        <v>0</v>
      </c>
      <c r="Z184" s="164">
        <v>0</v>
      </c>
      <c r="AA184" s="164">
        <v>0</v>
      </c>
      <c r="AB184" s="164">
        <v>0</v>
      </c>
      <c r="AC184" s="164">
        <v>0</v>
      </c>
      <c r="AD184" s="164">
        <v>0</v>
      </c>
      <c r="AE184" s="164">
        <v>0</v>
      </c>
      <c r="AF184" s="164">
        <v>0</v>
      </c>
      <c r="AG184" s="164">
        <v>0</v>
      </c>
      <c r="AH184" s="164">
        <v>0</v>
      </c>
      <c r="AI184" s="164">
        <v>0</v>
      </c>
      <c r="AJ184" s="164">
        <v>0</v>
      </c>
      <c r="AK184" s="164">
        <v>0</v>
      </c>
      <c r="AL184" s="164">
        <v>0</v>
      </c>
      <c r="AM184" s="164">
        <v>0</v>
      </c>
      <c r="AN184" s="164">
        <v>0</v>
      </c>
      <c r="AP184" s="165">
        <v>0</v>
      </c>
      <c r="AQ184" s="164">
        <v>0</v>
      </c>
      <c r="AR184" s="164">
        <v>0</v>
      </c>
      <c r="AS184" s="164">
        <v>0</v>
      </c>
      <c r="AT184" s="164">
        <v>0</v>
      </c>
      <c r="AU184" s="164">
        <v>0</v>
      </c>
      <c r="AV184" s="164">
        <v>0</v>
      </c>
      <c r="AW184" s="166">
        <v>0</v>
      </c>
      <c r="AX184" s="166">
        <v>0</v>
      </c>
      <c r="AY184" s="166">
        <v>0</v>
      </c>
      <c r="AZ184" s="166">
        <v>0</v>
      </c>
      <c r="BA184" s="166">
        <v>0</v>
      </c>
      <c r="BB184" s="166">
        <v>0</v>
      </c>
      <c r="BC184" s="165">
        <v>0</v>
      </c>
      <c r="BD184" s="164">
        <v>0</v>
      </c>
      <c r="BE184" s="164">
        <v>0</v>
      </c>
      <c r="BF184" s="164">
        <v>0</v>
      </c>
      <c r="BG184" s="164">
        <v>0</v>
      </c>
      <c r="BH184" s="164">
        <v>0</v>
      </c>
      <c r="BI184" s="164">
        <v>0</v>
      </c>
      <c r="BJ184" s="166">
        <v>0</v>
      </c>
      <c r="BK184" s="166">
        <v>0</v>
      </c>
      <c r="BL184" s="166">
        <v>0</v>
      </c>
      <c r="BM184" s="166">
        <v>0</v>
      </c>
      <c r="BN184" s="166">
        <v>0</v>
      </c>
      <c r="BO184" s="166">
        <v>0</v>
      </c>
      <c r="BP184" s="165">
        <v>0</v>
      </c>
      <c r="BQ184" s="164">
        <v>0</v>
      </c>
      <c r="BR184" s="164">
        <v>0</v>
      </c>
      <c r="BS184" s="164">
        <v>0</v>
      </c>
      <c r="BT184" s="164">
        <v>0</v>
      </c>
      <c r="BU184" s="164">
        <v>0</v>
      </c>
      <c r="BV184" s="164">
        <v>0</v>
      </c>
      <c r="BW184" s="166">
        <v>0</v>
      </c>
      <c r="BX184" s="166">
        <v>0</v>
      </c>
      <c r="BY184" s="166">
        <v>0</v>
      </c>
      <c r="BZ184" s="166">
        <v>0</v>
      </c>
      <c r="CA184" s="166">
        <v>0</v>
      </c>
      <c r="CB184" s="166">
        <v>0</v>
      </c>
      <c r="CC184" s="163">
        <v>1</v>
      </c>
      <c r="CD184" s="167"/>
      <c r="CE184" s="164"/>
      <c r="CF184" s="164"/>
      <c r="CG184" s="164"/>
      <c r="CH184" s="164"/>
      <c r="CI184" s="164"/>
      <c r="CJ184" s="164"/>
      <c r="CK184" s="166"/>
      <c r="CL184" s="166"/>
      <c r="CM184" s="166"/>
      <c r="CN184" s="166"/>
      <c r="CO184" s="166"/>
      <c r="CP184" s="166"/>
      <c r="CQ184" s="167">
        <v>0</v>
      </c>
      <c r="CR184" s="164"/>
      <c r="CS184" s="164"/>
      <c r="CT184" s="164"/>
      <c r="CU184" s="164"/>
      <c r="CV184" s="164"/>
      <c r="CW184" s="164"/>
      <c r="CX184" s="166">
        <v>0</v>
      </c>
      <c r="CY184" s="166">
        <v>0</v>
      </c>
      <c r="CZ184" s="166">
        <v>0</v>
      </c>
      <c r="DA184" s="166">
        <v>0</v>
      </c>
      <c r="DB184" s="166">
        <v>0</v>
      </c>
      <c r="DC184" s="166">
        <v>0</v>
      </c>
      <c r="DE184" s="168">
        <v>0</v>
      </c>
      <c r="DG184" s="172">
        <v>0</v>
      </c>
      <c r="DI184" s="205">
        <f t="shared" si="18"/>
        <v>0</v>
      </c>
      <c r="DJ184" s="204"/>
      <c r="DK184" s="205">
        <f t="shared" si="19"/>
        <v>0</v>
      </c>
      <c r="DL184" s="205">
        <f t="shared" si="14"/>
        <v>0</v>
      </c>
      <c r="DM184" s="205">
        <f t="shared" si="15"/>
        <v>0</v>
      </c>
      <c r="DN184" s="205">
        <f t="shared" si="16"/>
        <v>0</v>
      </c>
      <c r="DO184" s="205">
        <f t="shared" si="17"/>
        <v>0</v>
      </c>
    </row>
    <row r="185" spans="2:119" hidden="1">
      <c r="B185" s="103" t="s">
        <v>330</v>
      </c>
      <c r="C185" s="162">
        <v>0</v>
      </c>
      <c r="D185" s="162">
        <v>1</v>
      </c>
      <c r="E185" s="162">
        <v>-1</v>
      </c>
      <c r="F185" s="163">
        <v>16.399999999999999</v>
      </c>
      <c r="G185" s="164">
        <v>0</v>
      </c>
      <c r="H185" s="164">
        <v>0</v>
      </c>
      <c r="I185" s="164">
        <v>0</v>
      </c>
      <c r="J185" s="164">
        <v>0</v>
      </c>
      <c r="K185" s="164">
        <v>0</v>
      </c>
      <c r="L185" s="164">
        <v>0</v>
      </c>
      <c r="M185" s="164">
        <v>0</v>
      </c>
      <c r="N185" s="164">
        <v>0</v>
      </c>
      <c r="O185" s="164">
        <v>0</v>
      </c>
      <c r="P185" s="164">
        <v>0</v>
      </c>
      <c r="Q185" s="104">
        <v>0</v>
      </c>
      <c r="R185" s="164">
        <v>0</v>
      </c>
      <c r="S185" s="164">
        <v>0</v>
      </c>
      <c r="T185" s="164">
        <v>0</v>
      </c>
      <c r="U185" s="164">
        <v>0</v>
      </c>
      <c r="V185" s="164">
        <v>0</v>
      </c>
      <c r="W185" s="104">
        <v>0</v>
      </c>
      <c r="X185" s="104">
        <v>0</v>
      </c>
      <c r="Y185" s="164">
        <v>0</v>
      </c>
      <c r="Z185" s="164">
        <v>0</v>
      </c>
      <c r="AA185" s="164">
        <v>0</v>
      </c>
      <c r="AB185" s="164">
        <v>0</v>
      </c>
      <c r="AC185" s="164">
        <v>0</v>
      </c>
      <c r="AD185" s="164">
        <v>0</v>
      </c>
      <c r="AE185" s="164">
        <v>0</v>
      </c>
      <c r="AF185" s="164">
        <v>0</v>
      </c>
      <c r="AG185" s="164">
        <v>0</v>
      </c>
      <c r="AH185" s="164">
        <v>0</v>
      </c>
      <c r="AI185" s="164">
        <v>0</v>
      </c>
      <c r="AJ185" s="164">
        <v>0</v>
      </c>
      <c r="AK185" s="164">
        <v>0</v>
      </c>
      <c r="AL185" s="164">
        <v>0</v>
      </c>
      <c r="AM185" s="164">
        <v>0</v>
      </c>
      <c r="AN185" s="164">
        <v>0</v>
      </c>
      <c r="AP185" s="165">
        <v>0</v>
      </c>
      <c r="AQ185" s="164">
        <v>0</v>
      </c>
      <c r="AR185" s="164">
        <v>0</v>
      </c>
      <c r="AS185" s="164">
        <v>0</v>
      </c>
      <c r="AT185" s="164">
        <v>0</v>
      </c>
      <c r="AU185" s="164">
        <v>0</v>
      </c>
      <c r="AV185" s="164">
        <v>0</v>
      </c>
      <c r="AW185" s="166">
        <v>0</v>
      </c>
      <c r="AX185" s="166">
        <v>0</v>
      </c>
      <c r="AY185" s="166">
        <v>0</v>
      </c>
      <c r="AZ185" s="166">
        <v>0</v>
      </c>
      <c r="BA185" s="166">
        <v>0</v>
      </c>
      <c r="BB185" s="166">
        <v>0</v>
      </c>
      <c r="BC185" s="165">
        <v>0</v>
      </c>
      <c r="BD185" s="164">
        <v>0</v>
      </c>
      <c r="BE185" s="164">
        <v>0</v>
      </c>
      <c r="BF185" s="164">
        <v>0</v>
      </c>
      <c r="BG185" s="164">
        <v>0</v>
      </c>
      <c r="BH185" s="164">
        <v>0</v>
      </c>
      <c r="BI185" s="164">
        <v>0</v>
      </c>
      <c r="BJ185" s="166">
        <v>0</v>
      </c>
      <c r="BK185" s="166">
        <v>0</v>
      </c>
      <c r="BL185" s="166">
        <v>0</v>
      </c>
      <c r="BM185" s="166">
        <v>0</v>
      </c>
      <c r="BN185" s="166">
        <v>0</v>
      </c>
      <c r="BO185" s="166">
        <v>0</v>
      </c>
      <c r="BP185" s="165">
        <v>0</v>
      </c>
      <c r="BQ185" s="164">
        <v>0</v>
      </c>
      <c r="BR185" s="164">
        <v>0</v>
      </c>
      <c r="BS185" s="164">
        <v>0</v>
      </c>
      <c r="BT185" s="164">
        <v>0</v>
      </c>
      <c r="BU185" s="164">
        <v>0</v>
      </c>
      <c r="BV185" s="164">
        <v>0</v>
      </c>
      <c r="BW185" s="166">
        <v>0</v>
      </c>
      <c r="BX185" s="166">
        <v>0</v>
      </c>
      <c r="BY185" s="166">
        <v>0</v>
      </c>
      <c r="BZ185" s="166">
        <v>0</v>
      </c>
      <c r="CA185" s="166">
        <v>0</v>
      </c>
      <c r="CB185" s="166">
        <v>0</v>
      </c>
      <c r="CC185" s="163">
        <v>1</v>
      </c>
      <c r="CD185" s="167"/>
      <c r="CE185" s="164"/>
      <c r="CF185" s="164"/>
      <c r="CG185" s="164"/>
      <c r="CH185" s="164"/>
      <c r="CI185" s="164"/>
      <c r="CJ185" s="164"/>
      <c r="CK185" s="166"/>
      <c r="CL185" s="166"/>
      <c r="CM185" s="166"/>
      <c r="CN185" s="166"/>
      <c r="CO185" s="166"/>
      <c r="CP185" s="166"/>
      <c r="CQ185" s="167">
        <v>0</v>
      </c>
      <c r="CR185" s="164"/>
      <c r="CS185" s="164"/>
      <c r="CT185" s="164"/>
      <c r="CU185" s="164"/>
      <c r="CV185" s="164"/>
      <c r="CW185" s="164"/>
      <c r="CX185" s="166">
        <v>0</v>
      </c>
      <c r="CY185" s="166">
        <v>0</v>
      </c>
      <c r="CZ185" s="166">
        <v>0</v>
      </c>
      <c r="DA185" s="166">
        <v>0</v>
      </c>
      <c r="DB185" s="166">
        <v>0</v>
      </c>
      <c r="DC185" s="166">
        <v>0</v>
      </c>
      <c r="DE185" s="168">
        <v>0</v>
      </c>
      <c r="DG185" s="172">
        <v>0</v>
      </c>
      <c r="DI185" s="205">
        <f t="shared" si="18"/>
        <v>0</v>
      </c>
      <c r="DJ185" s="204"/>
      <c r="DK185" s="205">
        <f t="shared" si="19"/>
        <v>0</v>
      </c>
      <c r="DL185" s="205">
        <f t="shared" si="14"/>
        <v>0</v>
      </c>
      <c r="DM185" s="205">
        <f t="shared" si="15"/>
        <v>0</v>
      </c>
      <c r="DN185" s="205">
        <f t="shared" si="16"/>
        <v>0</v>
      </c>
      <c r="DO185" s="205">
        <f t="shared" si="17"/>
        <v>0</v>
      </c>
    </row>
    <row r="186" spans="2:119" hidden="1">
      <c r="B186" s="103" t="s">
        <v>519</v>
      </c>
      <c r="C186" s="162">
        <v>0</v>
      </c>
      <c r="D186" s="162">
        <v>1</v>
      </c>
      <c r="E186" s="162">
        <v>-1</v>
      </c>
      <c r="F186" s="163">
        <v>16.100000000000001</v>
      </c>
      <c r="G186" s="164">
        <v>0</v>
      </c>
      <c r="H186" s="164">
        <v>0</v>
      </c>
      <c r="I186" s="164">
        <v>0</v>
      </c>
      <c r="J186" s="164">
        <v>0</v>
      </c>
      <c r="K186" s="164">
        <v>0</v>
      </c>
      <c r="L186" s="164">
        <v>0</v>
      </c>
      <c r="M186" s="164">
        <v>0</v>
      </c>
      <c r="N186" s="164">
        <v>0</v>
      </c>
      <c r="O186" s="164">
        <v>0</v>
      </c>
      <c r="P186" s="164">
        <v>0</v>
      </c>
      <c r="Q186" s="104">
        <v>0</v>
      </c>
      <c r="R186" s="164">
        <v>0</v>
      </c>
      <c r="S186" s="164">
        <v>0</v>
      </c>
      <c r="T186" s="164">
        <v>0</v>
      </c>
      <c r="U186" s="164">
        <v>0</v>
      </c>
      <c r="V186" s="164">
        <v>0</v>
      </c>
      <c r="W186" s="104">
        <v>0</v>
      </c>
      <c r="X186" s="104">
        <v>0</v>
      </c>
      <c r="Y186" s="164">
        <v>0</v>
      </c>
      <c r="Z186" s="164">
        <v>0</v>
      </c>
      <c r="AA186" s="164">
        <v>0</v>
      </c>
      <c r="AB186" s="164">
        <v>0</v>
      </c>
      <c r="AC186" s="164">
        <v>0</v>
      </c>
      <c r="AD186" s="164">
        <v>0</v>
      </c>
      <c r="AE186" s="164">
        <v>0</v>
      </c>
      <c r="AF186" s="164">
        <v>0</v>
      </c>
      <c r="AG186" s="164">
        <v>0</v>
      </c>
      <c r="AH186" s="164">
        <v>0</v>
      </c>
      <c r="AI186" s="164">
        <v>0</v>
      </c>
      <c r="AJ186" s="164">
        <v>0</v>
      </c>
      <c r="AK186" s="164">
        <v>0</v>
      </c>
      <c r="AL186" s="164">
        <v>0</v>
      </c>
      <c r="AM186" s="164">
        <v>0</v>
      </c>
      <c r="AN186" s="164">
        <v>0</v>
      </c>
      <c r="AP186" s="165">
        <v>0</v>
      </c>
      <c r="AQ186" s="164">
        <v>0</v>
      </c>
      <c r="AR186" s="164">
        <v>0</v>
      </c>
      <c r="AS186" s="164">
        <v>0</v>
      </c>
      <c r="AT186" s="164">
        <v>0</v>
      </c>
      <c r="AU186" s="164">
        <v>0</v>
      </c>
      <c r="AV186" s="164">
        <v>0</v>
      </c>
      <c r="AW186" s="166">
        <v>0</v>
      </c>
      <c r="AX186" s="166">
        <v>0</v>
      </c>
      <c r="AY186" s="166">
        <v>0</v>
      </c>
      <c r="AZ186" s="166">
        <v>0</v>
      </c>
      <c r="BA186" s="166">
        <v>0</v>
      </c>
      <c r="BB186" s="166">
        <v>0</v>
      </c>
      <c r="BC186" s="165">
        <v>0</v>
      </c>
      <c r="BD186" s="164">
        <v>0</v>
      </c>
      <c r="BE186" s="164">
        <v>0</v>
      </c>
      <c r="BF186" s="164">
        <v>0</v>
      </c>
      <c r="BG186" s="164">
        <v>0</v>
      </c>
      <c r="BH186" s="164">
        <v>0</v>
      </c>
      <c r="BI186" s="164">
        <v>0</v>
      </c>
      <c r="BJ186" s="166">
        <v>0</v>
      </c>
      <c r="BK186" s="166">
        <v>0</v>
      </c>
      <c r="BL186" s="166">
        <v>0</v>
      </c>
      <c r="BM186" s="166">
        <v>0</v>
      </c>
      <c r="BN186" s="166">
        <v>0</v>
      </c>
      <c r="BO186" s="166">
        <v>0</v>
      </c>
      <c r="BP186" s="165">
        <v>0</v>
      </c>
      <c r="BQ186" s="164">
        <v>0</v>
      </c>
      <c r="BR186" s="164">
        <v>0</v>
      </c>
      <c r="BS186" s="164">
        <v>0</v>
      </c>
      <c r="BT186" s="164">
        <v>0</v>
      </c>
      <c r="BU186" s="164">
        <v>0</v>
      </c>
      <c r="BV186" s="164">
        <v>0</v>
      </c>
      <c r="BW186" s="166">
        <v>0</v>
      </c>
      <c r="BX186" s="166">
        <v>0</v>
      </c>
      <c r="BY186" s="166">
        <v>0</v>
      </c>
      <c r="BZ186" s="166">
        <v>0</v>
      </c>
      <c r="CA186" s="166">
        <v>0</v>
      </c>
      <c r="CB186" s="166">
        <v>0</v>
      </c>
      <c r="CC186" s="163">
        <v>1</v>
      </c>
      <c r="CD186" s="167"/>
      <c r="CE186" s="164"/>
      <c r="CF186" s="164"/>
      <c r="CG186" s="164"/>
      <c r="CH186" s="164"/>
      <c r="CI186" s="164"/>
      <c r="CJ186" s="164"/>
      <c r="CK186" s="166"/>
      <c r="CL186" s="166"/>
      <c r="CM186" s="166"/>
      <c r="CN186" s="166"/>
      <c r="CO186" s="166"/>
      <c r="CP186" s="166"/>
      <c r="CQ186" s="167">
        <v>0</v>
      </c>
      <c r="CR186" s="164"/>
      <c r="CS186" s="164"/>
      <c r="CT186" s="164"/>
      <c r="CU186" s="164"/>
      <c r="CV186" s="164"/>
      <c r="CW186" s="164"/>
      <c r="CX186" s="166">
        <v>0</v>
      </c>
      <c r="CY186" s="166">
        <v>0</v>
      </c>
      <c r="CZ186" s="166">
        <v>0</v>
      </c>
      <c r="DA186" s="166">
        <v>0</v>
      </c>
      <c r="DB186" s="166">
        <v>0</v>
      </c>
      <c r="DC186" s="166">
        <v>0</v>
      </c>
      <c r="DE186" s="168">
        <v>0</v>
      </c>
      <c r="DG186" s="172">
        <v>0</v>
      </c>
      <c r="DI186" s="205">
        <f t="shared" si="18"/>
        <v>0</v>
      </c>
      <c r="DJ186" s="204"/>
      <c r="DK186" s="205">
        <f t="shared" si="19"/>
        <v>0</v>
      </c>
      <c r="DL186" s="205">
        <f t="shared" si="14"/>
        <v>0</v>
      </c>
      <c r="DM186" s="205">
        <f t="shared" si="15"/>
        <v>0</v>
      </c>
      <c r="DN186" s="205">
        <f t="shared" si="16"/>
        <v>0</v>
      </c>
      <c r="DO186" s="205">
        <f t="shared" si="17"/>
        <v>0</v>
      </c>
    </row>
    <row r="187" spans="2:119" hidden="1">
      <c r="B187" s="103" t="s">
        <v>331</v>
      </c>
      <c r="C187" s="162">
        <v>0</v>
      </c>
      <c r="D187" s="162">
        <v>0</v>
      </c>
      <c r="E187" s="162">
        <v>0</v>
      </c>
      <c r="F187" s="163">
        <v>8.1</v>
      </c>
      <c r="G187" s="164">
        <v>0</v>
      </c>
      <c r="H187" s="164">
        <v>0</v>
      </c>
      <c r="I187" s="164">
        <v>0</v>
      </c>
      <c r="J187" s="164">
        <v>0</v>
      </c>
      <c r="K187" s="164">
        <v>0</v>
      </c>
      <c r="L187" s="164">
        <v>0</v>
      </c>
      <c r="M187" s="164">
        <v>0</v>
      </c>
      <c r="N187" s="164">
        <v>0</v>
      </c>
      <c r="O187" s="164">
        <v>0</v>
      </c>
      <c r="P187" s="164">
        <v>0</v>
      </c>
      <c r="Q187" s="104">
        <v>0</v>
      </c>
      <c r="R187" s="164">
        <v>0</v>
      </c>
      <c r="S187" s="164">
        <v>0</v>
      </c>
      <c r="T187" s="164">
        <v>0</v>
      </c>
      <c r="U187" s="164">
        <v>0</v>
      </c>
      <c r="V187" s="164">
        <v>0</v>
      </c>
      <c r="W187" s="104">
        <v>0</v>
      </c>
      <c r="X187" s="104">
        <v>0</v>
      </c>
      <c r="Y187" s="164">
        <v>0</v>
      </c>
      <c r="Z187" s="164">
        <v>0</v>
      </c>
      <c r="AA187" s="164">
        <v>0</v>
      </c>
      <c r="AB187" s="164">
        <v>0</v>
      </c>
      <c r="AC187" s="164">
        <v>0</v>
      </c>
      <c r="AD187" s="164">
        <v>0</v>
      </c>
      <c r="AE187" s="164">
        <v>0</v>
      </c>
      <c r="AF187" s="164">
        <v>0</v>
      </c>
      <c r="AG187" s="164">
        <v>0</v>
      </c>
      <c r="AH187" s="164">
        <v>0</v>
      </c>
      <c r="AI187" s="164">
        <v>0</v>
      </c>
      <c r="AJ187" s="164">
        <v>0</v>
      </c>
      <c r="AK187" s="164">
        <v>0</v>
      </c>
      <c r="AL187" s="164">
        <v>0</v>
      </c>
      <c r="AM187" s="164">
        <v>0</v>
      </c>
      <c r="AN187" s="164">
        <v>0</v>
      </c>
      <c r="AP187" s="165">
        <v>0</v>
      </c>
      <c r="AQ187" s="164">
        <v>0</v>
      </c>
      <c r="AR187" s="164">
        <v>0</v>
      </c>
      <c r="AS187" s="164">
        <v>0</v>
      </c>
      <c r="AT187" s="164">
        <v>0</v>
      </c>
      <c r="AU187" s="164">
        <v>0</v>
      </c>
      <c r="AV187" s="164">
        <v>0</v>
      </c>
      <c r="AW187" s="166">
        <v>0</v>
      </c>
      <c r="AX187" s="166">
        <v>0</v>
      </c>
      <c r="AY187" s="166">
        <v>0</v>
      </c>
      <c r="AZ187" s="166">
        <v>0</v>
      </c>
      <c r="BA187" s="166">
        <v>0</v>
      </c>
      <c r="BB187" s="166">
        <v>0</v>
      </c>
      <c r="BC187" s="165">
        <v>0</v>
      </c>
      <c r="BD187" s="164">
        <v>0</v>
      </c>
      <c r="BE187" s="164">
        <v>0</v>
      </c>
      <c r="BF187" s="164">
        <v>0</v>
      </c>
      <c r="BG187" s="164">
        <v>0</v>
      </c>
      <c r="BH187" s="164">
        <v>0</v>
      </c>
      <c r="BI187" s="164">
        <v>0</v>
      </c>
      <c r="BJ187" s="166">
        <v>0</v>
      </c>
      <c r="BK187" s="166">
        <v>0</v>
      </c>
      <c r="BL187" s="166">
        <v>0</v>
      </c>
      <c r="BM187" s="166">
        <v>0</v>
      </c>
      <c r="BN187" s="166">
        <v>0</v>
      </c>
      <c r="BO187" s="166">
        <v>0</v>
      </c>
      <c r="BP187" s="165">
        <v>0</v>
      </c>
      <c r="BQ187" s="164">
        <v>0</v>
      </c>
      <c r="BR187" s="164">
        <v>0</v>
      </c>
      <c r="BS187" s="164">
        <v>0</v>
      </c>
      <c r="BT187" s="164">
        <v>0</v>
      </c>
      <c r="BU187" s="164">
        <v>0</v>
      </c>
      <c r="BV187" s="164">
        <v>0</v>
      </c>
      <c r="BW187" s="166">
        <v>0</v>
      </c>
      <c r="BX187" s="166">
        <v>0</v>
      </c>
      <c r="BY187" s="166">
        <v>0</v>
      </c>
      <c r="BZ187" s="166">
        <v>0</v>
      </c>
      <c r="CA187" s="166">
        <v>0</v>
      </c>
      <c r="CB187" s="166">
        <v>0</v>
      </c>
      <c r="CC187" s="163">
        <v>9.5</v>
      </c>
      <c r="CD187" s="167"/>
      <c r="CE187" s="164"/>
      <c r="CF187" s="164"/>
      <c r="CG187" s="164"/>
      <c r="CH187" s="164"/>
      <c r="CI187" s="164"/>
      <c r="CJ187" s="164"/>
      <c r="CK187" s="166"/>
      <c r="CL187" s="166"/>
      <c r="CM187" s="166"/>
      <c r="CN187" s="166"/>
      <c r="CO187" s="166"/>
      <c r="CP187" s="166"/>
      <c r="CQ187" s="167">
        <v>0</v>
      </c>
      <c r="CR187" s="164"/>
      <c r="CS187" s="164"/>
      <c r="CT187" s="164"/>
      <c r="CU187" s="164"/>
      <c r="CV187" s="164"/>
      <c r="CW187" s="164"/>
      <c r="CX187" s="166">
        <v>0</v>
      </c>
      <c r="CY187" s="166">
        <v>0</v>
      </c>
      <c r="CZ187" s="166">
        <v>0</v>
      </c>
      <c r="DA187" s="166">
        <v>0</v>
      </c>
      <c r="DB187" s="166">
        <v>0</v>
      </c>
      <c r="DC187" s="166">
        <v>0</v>
      </c>
      <c r="DE187" s="168">
        <v>0</v>
      </c>
      <c r="DG187" s="172">
        <v>0</v>
      </c>
      <c r="DI187" s="205">
        <f t="shared" si="18"/>
        <v>0</v>
      </c>
      <c r="DJ187" s="204"/>
      <c r="DK187" s="205">
        <f t="shared" si="19"/>
        <v>0</v>
      </c>
      <c r="DL187" s="205">
        <f t="shared" si="14"/>
        <v>0</v>
      </c>
      <c r="DM187" s="205">
        <f t="shared" si="15"/>
        <v>0</v>
      </c>
      <c r="DN187" s="205">
        <f t="shared" si="16"/>
        <v>0</v>
      </c>
      <c r="DO187" s="205">
        <f t="shared" si="17"/>
        <v>0</v>
      </c>
    </row>
    <row r="188" spans="2:119" hidden="1">
      <c r="B188" s="103" t="s">
        <v>520</v>
      </c>
      <c r="C188" s="162">
        <v>0</v>
      </c>
      <c r="D188" s="162">
        <v>1</v>
      </c>
      <c r="E188" s="162">
        <v>-1</v>
      </c>
      <c r="F188" s="163">
        <v>15.7</v>
      </c>
      <c r="G188" s="164">
        <v>0</v>
      </c>
      <c r="H188" s="164">
        <v>0</v>
      </c>
      <c r="I188" s="164">
        <v>0</v>
      </c>
      <c r="J188" s="164">
        <v>0</v>
      </c>
      <c r="K188" s="164">
        <v>0</v>
      </c>
      <c r="L188" s="164">
        <v>0</v>
      </c>
      <c r="M188" s="164">
        <v>0</v>
      </c>
      <c r="N188" s="164">
        <v>0</v>
      </c>
      <c r="O188" s="164">
        <v>0</v>
      </c>
      <c r="P188" s="164">
        <v>0</v>
      </c>
      <c r="Q188" s="104">
        <v>0</v>
      </c>
      <c r="R188" s="164">
        <v>0</v>
      </c>
      <c r="S188" s="164">
        <v>0</v>
      </c>
      <c r="T188" s="164">
        <v>0</v>
      </c>
      <c r="U188" s="164">
        <v>0</v>
      </c>
      <c r="V188" s="164">
        <v>0</v>
      </c>
      <c r="W188" s="104">
        <v>0</v>
      </c>
      <c r="X188" s="104">
        <v>0</v>
      </c>
      <c r="Y188" s="164">
        <v>0</v>
      </c>
      <c r="Z188" s="164">
        <v>0</v>
      </c>
      <c r="AA188" s="164">
        <v>0</v>
      </c>
      <c r="AB188" s="164">
        <v>0</v>
      </c>
      <c r="AC188" s="164">
        <v>0</v>
      </c>
      <c r="AD188" s="164">
        <v>0</v>
      </c>
      <c r="AE188" s="164">
        <v>0</v>
      </c>
      <c r="AF188" s="164">
        <v>0</v>
      </c>
      <c r="AG188" s="164">
        <v>0</v>
      </c>
      <c r="AH188" s="164">
        <v>0</v>
      </c>
      <c r="AI188" s="164">
        <v>0</v>
      </c>
      <c r="AJ188" s="164">
        <v>0</v>
      </c>
      <c r="AK188" s="164">
        <v>0</v>
      </c>
      <c r="AL188" s="164">
        <v>0</v>
      </c>
      <c r="AM188" s="164">
        <v>0</v>
      </c>
      <c r="AN188" s="164">
        <v>0</v>
      </c>
      <c r="AP188" s="165">
        <v>0</v>
      </c>
      <c r="AQ188" s="164">
        <v>0</v>
      </c>
      <c r="AR188" s="164">
        <v>0</v>
      </c>
      <c r="AS188" s="164">
        <v>0</v>
      </c>
      <c r="AT188" s="164">
        <v>0</v>
      </c>
      <c r="AU188" s="164">
        <v>0</v>
      </c>
      <c r="AV188" s="164">
        <v>0</v>
      </c>
      <c r="AW188" s="166">
        <v>0</v>
      </c>
      <c r="AX188" s="166">
        <v>0</v>
      </c>
      <c r="AY188" s="166">
        <v>0</v>
      </c>
      <c r="AZ188" s="166">
        <v>0</v>
      </c>
      <c r="BA188" s="166">
        <v>0</v>
      </c>
      <c r="BB188" s="166">
        <v>0</v>
      </c>
      <c r="BC188" s="165">
        <v>0</v>
      </c>
      <c r="BD188" s="164">
        <v>0</v>
      </c>
      <c r="BE188" s="164">
        <v>0</v>
      </c>
      <c r="BF188" s="164">
        <v>0</v>
      </c>
      <c r="BG188" s="164">
        <v>0</v>
      </c>
      <c r="BH188" s="164">
        <v>0</v>
      </c>
      <c r="BI188" s="164">
        <v>0</v>
      </c>
      <c r="BJ188" s="166">
        <v>0</v>
      </c>
      <c r="BK188" s="166">
        <v>0</v>
      </c>
      <c r="BL188" s="166">
        <v>0</v>
      </c>
      <c r="BM188" s="166">
        <v>0</v>
      </c>
      <c r="BN188" s="166">
        <v>0</v>
      </c>
      <c r="BO188" s="166">
        <v>0</v>
      </c>
      <c r="BP188" s="165">
        <v>0</v>
      </c>
      <c r="BQ188" s="164">
        <v>0</v>
      </c>
      <c r="BR188" s="164">
        <v>0</v>
      </c>
      <c r="BS188" s="164">
        <v>0</v>
      </c>
      <c r="BT188" s="164">
        <v>0</v>
      </c>
      <c r="BU188" s="164">
        <v>0</v>
      </c>
      <c r="BV188" s="164">
        <v>0</v>
      </c>
      <c r="BW188" s="166">
        <v>0</v>
      </c>
      <c r="BX188" s="166">
        <v>0</v>
      </c>
      <c r="BY188" s="166">
        <v>0</v>
      </c>
      <c r="BZ188" s="166">
        <v>0</v>
      </c>
      <c r="CA188" s="166">
        <v>0</v>
      </c>
      <c r="CB188" s="166">
        <v>0</v>
      </c>
      <c r="CC188" s="163">
        <v>1</v>
      </c>
      <c r="CD188" s="167"/>
      <c r="CE188" s="164"/>
      <c r="CF188" s="164"/>
      <c r="CG188" s="164"/>
      <c r="CH188" s="164"/>
      <c r="CI188" s="164"/>
      <c r="CJ188" s="164"/>
      <c r="CK188" s="166"/>
      <c r="CL188" s="166"/>
      <c r="CM188" s="166"/>
      <c r="CN188" s="166"/>
      <c r="CO188" s="166"/>
      <c r="CP188" s="166"/>
      <c r="CQ188" s="167">
        <v>0</v>
      </c>
      <c r="CR188" s="164"/>
      <c r="CS188" s="164"/>
      <c r="CT188" s="164"/>
      <c r="CU188" s="164"/>
      <c r="CV188" s="164"/>
      <c r="CW188" s="164"/>
      <c r="CX188" s="166">
        <v>0</v>
      </c>
      <c r="CY188" s="166">
        <v>0</v>
      </c>
      <c r="CZ188" s="166">
        <v>0</v>
      </c>
      <c r="DA188" s="166">
        <v>0</v>
      </c>
      <c r="DB188" s="166">
        <v>0</v>
      </c>
      <c r="DC188" s="166">
        <v>0</v>
      </c>
      <c r="DE188" s="168">
        <v>0</v>
      </c>
      <c r="DG188" s="172">
        <v>0</v>
      </c>
      <c r="DI188" s="205">
        <f t="shared" si="18"/>
        <v>0</v>
      </c>
      <c r="DJ188" s="204"/>
      <c r="DK188" s="205">
        <f t="shared" si="19"/>
        <v>0</v>
      </c>
      <c r="DL188" s="205">
        <f t="shared" si="14"/>
        <v>0</v>
      </c>
      <c r="DM188" s="205">
        <f t="shared" si="15"/>
        <v>0</v>
      </c>
      <c r="DN188" s="205">
        <f t="shared" si="16"/>
        <v>0</v>
      </c>
      <c r="DO188" s="205">
        <f t="shared" si="17"/>
        <v>0</v>
      </c>
    </row>
    <row r="189" spans="2:119" hidden="1">
      <c r="B189" s="103" t="s">
        <v>332</v>
      </c>
      <c r="C189" s="162">
        <v>0</v>
      </c>
      <c r="D189" s="162">
        <v>0</v>
      </c>
      <c r="E189" s="162">
        <v>0</v>
      </c>
      <c r="F189" s="163">
        <v>8.4</v>
      </c>
      <c r="G189" s="164">
        <v>0</v>
      </c>
      <c r="H189" s="164">
        <v>0</v>
      </c>
      <c r="I189" s="164">
        <v>0</v>
      </c>
      <c r="J189" s="164">
        <v>0</v>
      </c>
      <c r="K189" s="164">
        <v>0</v>
      </c>
      <c r="L189" s="164">
        <v>0</v>
      </c>
      <c r="M189" s="164">
        <v>0</v>
      </c>
      <c r="N189" s="164">
        <v>0</v>
      </c>
      <c r="O189" s="164">
        <v>0</v>
      </c>
      <c r="P189" s="164">
        <v>0</v>
      </c>
      <c r="Q189" s="104">
        <v>0</v>
      </c>
      <c r="R189" s="164">
        <v>0</v>
      </c>
      <c r="S189" s="164">
        <v>0</v>
      </c>
      <c r="T189" s="164">
        <v>0</v>
      </c>
      <c r="U189" s="164">
        <v>0</v>
      </c>
      <c r="V189" s="164">
        <v>0</v>
      </c>
      <c r="W189" s="104">
        <v>0</v>
      </c>
      <c r="X189" s="104">
        <v>0</v>
      </c>
      <c r="Y189" s="164">
        <v>0</v>
      </c>
      <c r="Z189" s="164">
        <v>0</v>
      </c>
      <c r="AA189" s="164">
        <v>0</v>
      </c>
      <c r="AB189" s="164">
        <v>0</v>
      </c>
      <c r="AC189" s="164">
        <v>0</v>
      </c>
      <c r="AD189" s="164">
        <v>0</v>
      </c>
      <c r="AE189" s="164">
        <v>0</v>
      </c>
      <c r="AF189" s="164">
        <v>0</v>
      </c>
      <c r="AG189" s="164">
        <v>0</v>
      </c>
      <c r="AH189" s="164">
        <v>0</v>
      </c>
      <c r="AI189" s="164">
        <v>0</v>
      </c>
      <c r="AJ189" s="164">
        <v>0</v>
      </c>
      <c r="AK189" s="164">
        <v>0</v>
      </c>
      <c r="AL189" s="164">
        <v>0</v>
      </c>
      <c r="AM189" s="164">
        <v>0</v>
      </c>
      <c r="AN189" s="164">
        <v>0</v>
      </c>
      <c r="AP189" s="165">
        <v>0</v>
      </c>
      <c r="AQ189" s="164">
        <v>0</v>
      </c>
      <c r="AR189" s="164">
        <v>0</v>
      </c>
      <c r="AS189" s="164">
        <v>0</v>
      </c>
      <c r="AT189" s="164">
        <v>0</v>
      </c>
      <c r="AU189" s="164">
        <v>0</v>
      </c>
      <c r="AV189" s="164">
        <v>0</v>
      </c>
      <c r="AW189" s="166">
        <v>0</v>
      </c>
      <c r="AX189" s="166">
        <v>0</v>
      </c>
      <c r="AY189" s="166">
        <v>0</v>
      </c>
      <c r="AZ189" s="166">
        <v>0</v>
      </c>
      <c r="BA189" s="166">
        <v>0</v>
      </c>
      <c r="BB189" s="166">
        <v>0</v>
      </c>
      <c r="BC189" s="165">
        <v>0</v>
      </c>
      <c r="BD189" s="164">
        <v>0</v>
      </c>
      <c r="BE189" s="164">
        <v>0</v>
      </c>
      <c r="BF189" s="164">
        <v>0</v>
      </c>
      <c r="BG189" s="164">
        <v>0</v>
      </c>
      <c r="BH189" s="164">
        <v>0</v>
      </c>
      <c r="BI189" s="164">
        <v>0</v>
      </c>
      <c r="BJ189" s="166">
        <v>0</v>
      </c>
      <c r="BK189" s="166">
        <v>0</v>
      </c>
      <c r="BL189" s="166">
        <v>0</v>
      </c>
      <c r="BM189" s="166">
        <v>0</v>
      </c>
      <c r="BN189" s="166">
        <v>0</v>
      </c>
      <c r="BO189" s="166">
        <v>0</v>
      </c>
      <c r="BP189" s="165">
        <v>0</v>
      </c>
      <c r="BQ189" s="164">
        <v>0</v>
      </c>
      <c r="BR189" s="164">
        <v>0</v>
      </c>
      <c r="BS189" s="164">
        <v>0</v>
      </c>
      <c r="BT189" s="164">
        <v>0</v>
      </c>
      <c r="BU189" s="164">
        <v>0</v>
      </c>
      <c r="BV189" s="164">
        <v>0</v>
      </c>
      <c r="BW189" s="166">
        <v>0</v>
      </c>
      <c r="BX189" s="166">
        <v>0</v>
      </c>
      <c r="BY189" s="166">
        <v>0</v>
      </c>
      <c r="BZ189" s="166">
        <v>0</v>
      </c>
      <c r="CA189" s="166">
        <v>0</v>
      </c>
      <c r="CB189" s="166">
        <v>0</v>
      </c>
      <c r="CC189" s="163">
        <v>9</v>
      </c>
      <c r="CD189" s="167"/>
      <c r="CE189" s="164"/>
      <c r="CF189" s="164"/>
      <c r="CG189" s="164"/>
      <c r="CH189" s="164"/>
      <c r="CI189" s="164"/>
      <c r="CJ189" s="164"/>
      <c r="CK189" s="166"/>
      <c r="CL189" s="166"/>
      <c r="CM189" s="166"/>
      <c r="CN189" s="166"/>
      <c r="CO189" s="166"/>
      <c r="CP189" s="166"/>
      <c r="CQ189" s="167">
        <v>0</v>
      </c>
      <c r="CR189" s="164"/>
      <c r="CS189" s="164"/>
      <c r="CT189" s="164"/>
      <c r="CU189" s="164"/>
      <c r="CV189" s="164"/>
      <c r="CW189" s="164"/>
      <c r="CX189" s="166">
        <v>0</v>
      </c>
      <c r="CY189" s="166">
        <v>0</v>
      </c>
      <c r="CZ189" s="166">
        <v>0</v>
      </c>
      <c r="DA189" s="166">
        <v>0</v>
      </c>
      <c r="DB189" s="166">
        <v>0</v>
      </c>
      <c r="DC189" s="166">
        <v>0</v>
      </c>
      <c r="DE189" s="168">
        <v>0</v>
      </c>
      <c r="DG189" s="172">
        <v>0</v>
      </c>
      <c r="DI189" s="205">
        <f t="shared" si="18"/>
        <v>0</v>
      </c>
      <c r="DJ189" s="204"/>
      <c r="DK189" s="205">
        <f t="shared" si="19"/>
        <v>0</v>
      </c>
      <c r="DL189" s="205">
        <f t="shared" si="14"/>
        <v>0</v>
      </c>
      <c r="DM189" s="205">
        <f t="shared" si="15"/>
        <v>0</v>
      </c>
      <c r="DN189" s="205">
        <f t="shared" si="16"/>
        <v>0</v>
      </c>
      <c r="DO189" s="205">
        <f t="shared" si="17"/>
        <v>0</v>
      </c>
    </row>
    <row r="190" spans="2:119" hidden="1">
      <c r="B190" s="103" t="s">
        <v>333</v>
      </c>
      <c r="C190" s="162">
        <v>0</v>
      </c>
      <c r="D190" s="162">
        <v>0</v>
      </c>
      <c r="E190" s="162">
        <v>0</v>
      </c>
      <c r="F190" s="163">
        <v>7.1</v>
      </c>
      <c r="G190" s="164">
        <v>0</v>
      </c>
      <c r="H190" s="164">
        <v>0</v>
      </c>
      <c r="I190" s="164">
        <v>0</v>
      </c>
      <c r="J190" s="164">
        <v>0</v>
      </c>
      <c r="K190" s="164">
        <v>0</v>
      </c>
      <c r="L190" s="164">
        <v>0</v>
      </c>
      <c r="M190" s="164">
        <v>0</v>
      </c>
      <c r="N190" s="164">
        <v>0</v>
      </c>
      <c r="O190" s="164">
        <v>0</v>
      </c>
      <c r="P190" s="164">
        <v>0</v>
      </c>
      <c r="Q190" s="104">
        <v>0</v>
      </c>
      <c r="R190" s="164">
        <v>0</v>
      </c>
      <c r="S190" s="164">
        <v>0</v>
      </c>
      <c r="T190" s="164">
        <v>0</v>
      </c>
      <c r="U190" s="164">
        <v>0</v>
      </c>
      <c r="V190" s="164">
        <v>0</v>
      </c>
      <c r="W190" s="104">
        <v>0</v>
      </c>
      <c r="X190" s="104">
        <v>0</v>
      </c>
      <c r="Y190" s="164">
        <v>0</v>
      </c>
      <c r="Z190" s="164">
        <v>0</v>
      </c>
      <c r="AA190" s="164">
        <v>0</v>
      </c>
      <c r="AB190" s="164">
        <v>0</v>
      </c>
      <c r="AC190" s="164">
        <v>0</v>
      </c>
      <c r="AD190" s="164">
        <v>0</v>
      </c>
      <c r="AE190" s="164">
        <v>0</v>
      </c>
      <c r="AF190" s="164">
        <v>0</v>
      </c>
      <c r="AG190" s="164">
        <v>0</v>
      </c>
      <c r="AH190" s="164">
        <v>0</v>
      </c>
      <c r="AI190" s="164">
        <v>0</v>
      </c>
      <c r="AJ190" s="164">
        <v>0</v>
      </c>
      <c r="AK190" s="164">
        <v>0</v>
      </c>
      <c r="AL190" s="164">
        <v>0</v>
      </c>
      <c r="AM190" s="164">
        <v>0</v>
      </c>
      <c r="AN190" s="164">
        <v>0</v>
      </c>
      <c r="AP190" s="165">
        <v>0</v>
      </c>
      <c r="AQ190" s="164">
        <v>0</v>
      </c>
      <c r="AR190" s="164">
        <v>0</v>
      </c>
      <c r="AS190" s="164">
        <v>0</v>
      </c>
      <c r="AT190" s="164">
        <v>0</v>
      </c>
      <c r="AU190" s="164">
        <v>0</v>
      </c>
      <c r="AV190" s="164">
        <v>0</v>
      </c>
      <c r="AW190" s="166">
        <v>0</v>
      </c>
      <c r="AX190" s="166">
        <v>0</v>
      </c>
      <c r="AY190" s="166">
        <v>0</v>
      </c>
      <c r="AZ190" s="166">
        <v>0</v>
      </c>
      <c r="BA190" s="166">
        <v>0</v>
      </c>
      <c r="BB190" s="166">
        <v>0</v>
      </c>
      <c r="BC190" s="165">
        <v>0</v>
      </c>
      <c r="BD190" s="164">
        <v>0</v>
      </c>
      <c r="BE190" s="164">
        <v>0</v>
      </c>
      <c r="BF190" s="164">
        <v>0</v>
      </c>
      <c r="BG190" s="164">
        <v>0</v>
      </c>
      <c r="BH190" s="164">
        <v>0</v>
      </c>
      <c r="BI190" s="164">
        <v>0</v>
      </c>
      <c r="BJ190" s="166">
        <v>0</v>
      </c>
      <c r="BK190" s="166">
        <v>0</v>
      </c>
      <c r="BL190" s="166">
        <v>0</v>
      </c>
      <c r="BM190" s="166">
        <v>0</v>
      </c>
      <c r="BN190" s="166">
        <v>0</v>
      </c>
      <c r="BO190" s="166">
        <v>0</v>
      </c>
      <c r="BP190" s="165">
        <v>0</v>
      </c>
      <c r="BQ190" s="164">
        <v>0</v>
      </c>
      <c r="BR190" s="164">
        <v>0</v>
      </c>
      <c r="BS190" s="164">
        <v>0</v>
      </c>
      <c r="BT190" s="164">
        <v>0</v>
      </c>
      <c r="BU190" s="164">
        <v>0</v>
      </c>
      <c r="BV190" s="164">
        <v>0</v>
      </c>
      <c r="BW190" s="166">
        <v>0</v>
      </c>
      <c r="BX190" s="166">
        <v>0</v>
      </c>
      <c r="BY190" s="166">
        <v>0</v>
      </c>
      <c r="BZ190" s="166">
        <v>0</v>
      </c>
      <c r="CA190" s="166">
        <v>0</v>
      </c>
      <c r="CB190" s="166">
        <v>0</v>
      </c>
      <c r="CC190" s="163">
        <v>8.5</v>
      </c>
      <c r="CD190" s="167"/>
      <c r="CE190" s="164"/>
      <c r="CF190" s="164"/>
      <c r="CG190" s="164"/>
      <c r="CH190" s="164"/>
      <c r="CI190" s="164"/>
      <c r="CJ190" s="164"/>
      <c r="CK190" s="166"/>
      <c r="CL190" s="166"/>
      <c r="CM190" s="166"/>
      <c r="CN190" s="166"/>
      <c r="CO190" s="166"/>
      <c r="CP190" s="166"/>
      <c r="CQ190" s="167">
        <v>0</v>
      </c>
      <c r="CR190" s="164"/>
      <c r="CS190" s="164"/>
      <c r="CT190" s="164"/>
      <c r="CU190" s="164"/>
      <c r="CV190" s="164"/>
      <c r="CW190" s="164"/>
      <c r="CX190" s="166">
        <v>0</v>
      </c>
      <c r="CY190" s="166">
        <v>0</v>
      </c>
      <c r="CZ190" s="166">
        <v>0</v>
      </c>
      <c r="DA190" s="166">
        <v>0</v>
      </c>
      <c r="DB190" s="166">
        <v>0</v>
      </c>
      <c r="DC190" s="166">
        <v>0</v>
      </c>
      <c r="DE190" s="168">
        <v>0</v>
      </c>
      <c r="DG190" s="172">
        <v>0</v>
      </c>
      <c r="DI190" s="205">
        <f t="shared" si="18"/>
        <v>0</v>
      </c>
      <c r="DJ190" s="204"/>
      <c r="DK190" s="205">
        <f t="shared" si="19"/>
        <v>0</v>
      </c>
      <c r="DL190" s="205">
        <f t="shared" si="14"/>
        <v>0</v>
      </c>
      <c r="DM190" s="205">
        <f t="shared" si="15"/>
        <v>0</v>
      </c>
      <c r="DN190" s="205">
        <f t="shared" si="16"/>
        <v>0</v>
      </c>
      <c r="DO190" s="205">
        <f t="shared" si="17"/>
        <v>0</v>
      </c>
    </row>
    <row r="191" spans="2:119" hidden="1">
      <c r="B191" s="103" t="s">
        <v>334</v>
      </c>
      <c r="C191" s="162">
        <v>0</v>
      </c>
      <c r="D191" s="162">
        <v>0</v>
      </c>
      <c r="E191" s="162">
        <v>0</v>
      </c>
      <c r="F191" s="163">
        <v>7.4</v>
      </c>
      <c r="G191" s="164">
        <v>0</v>
      </c>
      <c r="H191" s="164">
        <v>0</v>
      </c>
      <c r="I191" s="164">
        <v>0</v>
      </c>
      <c r="J191" s="164">
        <v>0</v>
      </c>
      <c r="K191" s="164">
        <v>0</v>
      </c>
      <c r="L191" s="164">
        <v>0</v>
      </c>
      <c r="M191" s="164">
        <v>0</v>
      </c>
      <c r="N191" s="164">
        <v>0</v>
      </c>
      <c r="O191" s="164">
        <v>0</v>
      </c>
      <c r="P191" s="164">
        <v>0</v>
      </c>
      <c r="Q191" s="104">
        <v>0</v>
      </c>
      <c r="R191" s="164">
        <v>0</v>
      </c>
      <c r="S191" s="164">
        <v>0</v>
      </c>
      <c r="T191" s="164">
        <v>0</v>
      </c>
      <c r="U191" s="164">
        <v>0</v>
      </c>
      <c r="V191" s="164">
        <v>0</v>
      </c>
      <c r="W191" s="104">
        <v>0</v>
      </c>
      <c r="X191" s="104">
        <v>0</v>
      </c>
      <c r="Y191" s="164">
        <v>0</v>
      </c>
      <c r="Z191" s="164">
        <v>0</v>
      </c>
      <c r="AA191" s="164">
        <v>0</v>
      </c>
      <c r="AB191" s="164">
        <v>0</v>
      </c>
      <c r="AC191" s="164">
        <v>0</v>
      </c>
      <c r="AD191" s="164">
        <v>0</v>
      </c>
      <c r="AE191" s="164">
        <v>0</v>
      </c>
      <c r="AF191" s="164">
        <v>0</v>
      </c>
      <c r="AG191" s="164">
        <v>0</v>
      </c>
      <c r="AH191" s="164">
        <v>0</v>
      </c>
      <c r="AI191" s="164">
        <v>0</v>
      </c>
      <c r="AJ191" s="164">
        <v>0</v>
      </c>
      <c r="AK191" s="164">
        <v>0</v>
      </c>
      <c r="AL191" s="164">
        <v>0</v>
      </c>
      <c r="AM191" s="164">
        <v>0</v>
      </c>
      <c r="AN191" s="164">
        <v>0</v>
      </c>
      <c r="AP191" s="165">
        <v>0</v>
      </c>
      <c r="AQ191" s="164">
        <v>0</v>
      </c>
      <c r="AR191" s="164">
        <v>0</v>
      </c>
      <c r="AS191" s="164">
        <v>0</v>
      </c>
      <c r="AT191" s="164">
        <v>0</v>
      </c>
      <c r="AU191" s="164">
        <v>0</v>
      </c>
      <c r="AV191" s="164">
        <v>0</v>
      </c>
      <c r="AW191" s="166">
        <v>0</v>
      </c>
      <c r="AX191" s="166">
        <v>0</v>
      </c>
      <c r="AY191" s="166">
        <v>0</v>
      </c>
      <c r="AZ191" s="166">
        <v>0</v>
      </c>
      <c r="BA191" s="166">
        <v>0</v>
      </c>
      <c r="BB191" s="166">
        <v>0</v>
      </c>
      <c r="BC191" s="165">
        <v>0</v>
      </c>
      <c r="BD191" s="164">
        <v>0</v>
      </c>
      <c r="BE191" s="164">
        <v>0</v>
      </c>
      <c r="BF191" s="164">
        <v>0</v>
      </c>
      <c r="BG191" s="164">
        <v>0</v>
      </c>
      <c r="BH191" s="164">
        <v>0</v>
      </c>
      <c r="BI191" s="164">
        <v>0</v>
      </c>
      <c r="BJ191" s="166">
        <v>0</v>
      </c>
      <c r="BK191" s="166">
        <v>0</v>
      </c>
      <c r="BL191" s="166">
        <v>0</v>
      </c>
      <c r="BM191" s="166">
        <v>0</v>
      </c>
      <c r="BN191" s="166">
        <v>0</v>
      </c>
      <c r="BO191" s="166">
        <v>0</v>
      </c>
      <c r="BP191" s="165">
        <v>0</v>
      </c>
      <c r="BQ191" s="164">
        <v>0</v>
      </c>
      <c r="BR191" s="164">
        <v>0</v>
      </c>
      <c r="BS191" s="164">
        <v>0</v>
      </c>
      <c r="BT191" s="164">
        <v>0</v>
      </c>
      <c r="BU191" s="164">
        <v>0</v>
      </c>
      <c r="BV191" s="164">
        <v>0</v>
      </c>
      <c r="BW191" s="166">
        <v>0</v>
      </c>
      <c r="BX191" s="166">
        <v>0</v>
      </c>
      <c r="BY191" s="166">
        <v>0</v>
      </c>
      <c r="BZ191" s="166">
        <v>0</v>
      </c>
      <c r="CA191" s="166">
        <v>0</v>
      </c>
      <c r="CB191" s="166">
        <v>0</v>
      </c>
      <c r="CC191" s="163">
        <v>8.5</v>
      </c>
      <c r="CD191" s="167"/>
      <c r="CE191" s="164"/>
      <c r="CF191" s="164"/>
      <c r="CG191" s="164"/>
      <c r="CH191" s="164"/>
      <c r="CI191" s="164"/>
      <c r="CJ191" s="164"/>
      <c r="CK191" s="166"/>
      <c r="CL191" s="166"/>
      <c r="CM191" s="166"/>
      <c r="CN191" s="166"/>
      <c r="CO191" s="166"/>
      <c r="CP191" s="166"/>
      <c r="CQ191" s="167">
        <v>0</v>
      </c>
      <c r="CR191" s="164"/>
      <c r="CS191" s="164"/>
      <c r="CT191" s="164"/>
      <c r="CU191" s="164"/>
      <c r="CV191" s="164"/>
      <c r="CW191" s="164"/>
      <c r="CX191" s="166">
        <v>0</v>
      </c>
      <c r="CY191" s="166">
        <v>0</v>
      </c>
      <c r="CZ191" s="166">
        <v>0</v>
      </c>
      <c r="DA191" s="166">
        <v>0</v>
      </c>
      <c r="DB191" s="166">
        <v>0</v>
      </c>
      <c r="DC191" s="166">
        <v>0</v>
      </c>
      <c r="DE191" s="168">
        <v>0</v>
      </c>
      <c r="DG191" s="172">
        <v>0</v>
      </c>
      <c r="DI191" s="205">
        <f t="shared" si="18"/>
        <v>0</v>
      </c>
      <c r="DJ191" s="204"/>
      <c r="DK191" s="205">
        <f t="shared" si="19"/>
        <v>0</v>
      </c>
      <c r="DL191" s="205">
        <f t="shared" si="14"/>
        <v>0</v>
      </c>
      <c r="DM191" s="205">
        <f t="shared" si="15"/>
        <v>0</v>
      </c>
      <c r="DN191" s="205">
        <f t="shared" si="16"/>
        <v>0</v>
      </c>
      <c r="DO191" s="205">
        <f t="shared" si="17"/>
        <v>0</v>
      </c>
    </row>
    <row r="192" spans="2:119" hidden="1">
      <c r="B192" s="103" t="s">
        <v>335</v>
      </c>
      <c r="C192" s="162">
        <v>0</v>
      </c>
      <c r="D192" s="162">
        <v>0</v>
      </c>
      <c r="E192" s="162">
        <v>0</v>
      </c>
      <c r="F192" s="163">
        <v>9</v>
      </c>
      <c r="G192" s="164">
        <v>0</v>
      </c>
      <c r="H192" s="164">
        <v>0</v>
      </c>
      <c r="I192" s="164">
        <v>0</v>
      </c>
      <c r="J192" s="164">
        <v>0</v>
      </c>
      <c r="K192" s="164">
        <v>0</v>
      </c>
      <c r="L192" s="164">
        <v>0</v>
      </c>
      <c r="M192" s="164">
        <v>0</v>
      </c>
      <c r="N192" s="164">
        <v>0</v>
      </c>
      <c r="O192" s="164">
        <v>0</v>
      </c>
      <c r="P192" s="164">
        <v>0</v>
      </c>
      <c r="Q192" s="104">
        <v>0</v>
      </c>
      <c r="R192" s="164">
        <v>0</v>
      </c>
      <c r="S192" s="164">
        <v>0</v>
      </c>
      <c r="T192" s="164">
        <v>0</v>
      </c>
      <c r="U192" s="164">
        <v>0</v>
      </c>
      <c r="V192" s="164">
        <v>0</v>
      </c>
      <c r="W192" s="104">
        <v>0</v>
      </c>
      <c r="X192" s="104">
        <v>0</v>
      </c>
      <c r="Y192" s="164">
        <v>0</v>
      </c>
      <c r="Z192" s="164">
        <v>0</v>
      </c>
      <c r="AA192" s="164">
        <v>0</v>
      </c>
      <c r="AB192" s="164">
        <v>0</v>
      </c>
      <c r="AC192" s="164">
        <v>0</v>
      </c>
      <c r="AD192" s="164">
        <v>0</v>
      </c>
      <c r="AE192" s="164">
        <v>0</v>
      </c>
      <c r="AF192" s="164">
        <v>0</v>
      </c>
      <c r="AG192" s="164">
        <v>0</v>
      </c>
      <c r="AH192" s="164">
        <v>0</v>
      </c>
      <c r="AI192" s="164">
        <v>0</v>
      </c>
      <c r="AJ192" s="164">
        <v>0</v>
      </c>
      <c r="AK192" s="164">
        <v>0</v>
      </c>
      <c r="AL192" s="164">
        <v>0</v>
      </c>
      <c r="AM192" s="164">
        <v>0</v>
      </c>
      <c r="AN192" s="164">
        <v>0</v>
      </c>
      <c r="AP192" s="165">
        <v>0</v>
      </c>
      <c r="AQ192" s="164">
        <v>0</v>
      </c>
      <c r="AR192" s="164">
        <v>0</v>
      </c>
      <c r="AS192" s="164">
        <v>0</v>
      </c>
      <c r="AT192" s="164">
        <v>0</v>
      </c>
      <c r="AU192" s="164">
        <v>0</v>
      </c>
      <c r="AV192" s="164">
        <v>0</v>
      </c>
      <c r="AW192" s="166">
        <v>0</v>
      </c>
      <c r="AX192" s="166">
        <v>0</v>
      </c>
      <c r="AY192" s="166">
        <v>0</v>
      </c>
      <c r="AZ192" s="166">
        <v>0</v>
      </c>
      <c r="BA192" s="166">
        <v>0</v>
      </c>
      <c r="BB192" s="166">
        <v>0</v>
      </c>
      <c r="BC192" s="165">
        <v>0</v>
      </c>
      <c r="BD192" s="164">
        <v>0</v>
      </c>
      <c r="BE192" s="164">
        <v>0</v>
      </c>
      <c r="BF192" s="164">
        <v>0</v>
      </c>
      <c r="BG192" s="164">
        <v>0</v>
      </c>
      <c r="BH192" s="164">
        <v>0</v>
      </c>
      <c r="BI192" s="164">
        <v>0</v>
      </c>
      <c r="BJ192" s="166">
        <v>0</v>
      </c>
      <c r="BK192" s="166">
        <v>0</v>
      </c>
      <c r="BL192" s="166">
        <v>0</v>
      </c>
      <c r="BM192" s="166">
        <v>0</v>
      </c>
      <c r="BN192" s="166">
        <v>0</v>
      </c>
      <c r="BO192" s="166">
        <v>0</v>
      </c>
      <c r="BP192" s="165">
        <v>0</v>
      </c>
      <c r="BQ192" s="164">
        <v>0</v>
      </c>
      <c r="BR192" s="164">
        <v>0</v>
      </c>
      <c r="BS192" s="164">
        <v>0</v>
      </c>
      <c r="BT192" s="164">
        <v>0</v>
      </c>
      <c r="BU192" s="164">
        <v>0</v>
      </c>
      <c r="BV192" s="164">
        <v>0</v>
      </c>
      <c r="BW192" s="166">
        <v>0</v>
      </c>
      <c r="BX192" s="166">
        <v>0</v>
      </c>
      <c r="BY192" s="166">
        <v>0</v>
      </c>
      <c r="BZ192" s="166">
        <v>0</v>
      </c>
      <c r="CA192" s="166">
        <v>0</v>
      </c>
      <c r="CB192" s="166">
        <v>0</v>
      </c>
      <c r="CC192" s="163">
        <v>10.3</v>
      </c>
      <c r="CD192" s="167"/>
      <c r="CE192" s="164"/>
      <c r="CF192" s="164"/>
      <c r="CG192" s="164"/>
      <c r="CH192" s="164"/>
      <c r="CI192" s="164"/>
      <c r="CJ192" s="164"/>
      <c r="CK192" s="166"/>
      <c r="CL192" s="166"/>
      <c r="CM192" s="166"/>
      <c r="CN192" s="166"/>
      <c r="CO192" s="166"/>
      <c r="CP192" s="166"/>
      <c r="CQ192" s="167">
        <v>0</v>
      </c>
      <c r="CR192" s="164"/>
      <c r="CS192" s="164"/>
      <c r="CT192" s="164"/>
      <c r="CU192" s="164"/>
      <c r="CV192" s="164"/>
      <c r="CW192" s="164"/>
      <c r="CX192" s="166">
        <v>0</v>
      </c>
      <c r="CY192" s="166">
        <v>0</v>
      </c>
      <c r="CZ192" s="166">
        <v>0</v>
      </c>
      <c r="DA192" s="166">
        <v>0</v>
      </c>
      <c r="DB192" s="166">
        <v>0</v>
      </c>
      <c r="DC192" s="166">
        <v>0</v>
      </c>
      <c r="DE192" s="168">
        <v>0</v>
      </c>
      <c r="DG192" s="172">
        <v>0</v>
      </c>
      <c r="DI192" s="205">
        <f t="shared" si="18"/>
        <v>0</v>
      </c>
      <c r="DJ192" s="204"/>
      <c r="DK192" s="205">
        <f t="shared" si="19"/>
        <v>0</v>
      </c>
      <c r="DL192" s="205">
        <f t="shared" si="14"/>
        <v>0</v>
      </c>
      <c r="DM192" s="205">
        <f t="shared" si="15"/>
        <v>0</v>
      </c>
      <c r="DN192" s="205">
        <f t="shared" si="16"/>
        <v>0</v>
      </c>
      <c r="DO192" s="205">
        <f t="shared" si="17"/>
        <v>0</v>
      </c>
    </row>
    <row r="193" spans="2:119" hidden="1">
      <c r="B193" s="103" t="s">
        <v>521</v>
      </c>
      <c r="C193" s="162">
        <v>0</v>
      </c>
      <c r="D193" s="162">
        <v>1</v>
      </c>
      <c r="E193" s="162">
        <v>-1</v>
      </c>
      <c r="F193" s="163">
        <v>16.3</v>
      </c>
      <c r="G193" s="164">
        <v>0</v>
      </c>
      <c r="H193" s="164">
        <v>0</v>
      </c>
      <c r="I193" s="164">
        <v>0</v>
      </c>
      <c r="J193" s="164">
        <v>0</v>
      </c>
      <c r="K193" s="164">
        <v>0</v>
      </c>
      <c r="L193" s="164">
        <v>0</v>
      </c>
      <c r="M193" s="164">
        <v>0</v>
      </c>
      <c r="N193" s="164">
        <v>0</v>
      </c>
      <c r="O193" s="164">
        <v>0</v>
      </c>
      <c r="P193" s="164">
        <v>0</v>
      </c>
      <c r="Q193" s="104">
        <v>0</v>
      </c>
      <c r="R193" s="164">
        <v>0</v>
      </c>
      <c r="S193" s="164">
        <v>0</v>
      </c>
      <c r="T193" s="164">
        <v>0</v>
      </c>
      <c r="U193" s="164">
        <v>0</v>
      </c>
      <c r="V193" s="164">
        <v>0</v>
      </c>
      <c r="W193" s="104">
        <v>0</v>
      </c>
      <c r="X193" s="104">
        <v>0</v>
      </c>
      <c r="Y193" s="164">
        <v>0</v>
      </c>
      <c r="Z193" s="164">
        <v>0</v>
      </c>
      <c r="AA193" s="164">
        <v>0</v>
      </c>
      <c r="AB193" s="164">
        <v>0</v>
      </c>
      <c r="AC193" s="164">
        <v>0</v>
      </c>
      <c r="AD193" s="164">
        <v>0</v>
      </c>
      <c r="AE193" s="164">
        <v>0</v>
      </c>
      <c r="AF193" s="164">
        <v>0</v>
      </c>
      <c r="AG193" s="164">
        <v>0</v>
      </c>
      <c r="AH193" s="164">
        <v>0</v>
      </c>
      <c r="AI193" s="164">
        <v>0</v>
      </c>
      <c r="AJ193" s="164">
        <v>0</v>
      </c>
      <c r="AK193" s="164">
        <v>0</v>
      </c>
      <c r="AL193" s="164">
        <v>0</v>
      </c>
      <c r="AM193" s="164">
        <v>0</v>
      </c>
      <c r="AN193" s="164">
        <v>0</v>
      </c>
      <c r="AP193" s="165">
        <v>0</v>
      </c>
      <c r="AQ193" s="164">
        <v>0</v>
      </c>
      <c r="AR193" s="164">
        <v>0</v>
      </c>
      <c r="AS193" s="164">
        <v>0</v>
      </c>
      <c r="AT193" s="164">
        <v>0</v>
      </c>
      <c r="AU193" s="164">
        <v>0</v>
      </c>
      <c r="AV193" s="164">
        <v>0</v>
      </c>
      <c r="AW193" s="166">
        <v>0</v>
      </c>
      <c r="AX193" s="166">
        <v>0</v>
      </c>
      <c r="AY193" s="166">
        <v>0</v>
      </c>
      <c r="AZ193" s="166">
        <v>0</v>
      </c>
      <c r="BA193" s="166">
        <v>0</v>
      </c>
      <c r="BB193" s="166">
        <v>0</v>
      </c>
      <c r="BC193" s="165">
        <v>0</v>
      </c>
      <c r="BD193" s="164">
        <v>0</v>
      </c>
      <c r="BE193" s="164">
        <v>0</v>
      </c>
      <c r="BF193" s="164">
        <v>0</v>
      </c>
      <c r="BG193" s="164">
        <v>0</v>
      </c>
      <c r="BH193" s="164">
        <v>0</v>
      </c>
      <c r="BI193" s="164">
        <v>0</v>
      </c>
      <c r="BJ193" s="166">
        <v>0</v>
      </c>
      <c r="BK193" s="166">
        <v>0</v>
      </c>
      <c r="BL193" s="166">
        <v>0</v>
      </c>
      <c r="BM193" s="166">
        <v>0</v>
      </c>
      <c r="BN193" s="166">
        <v>0</v>
      </c>
      <c r="BO193" s="166">
        <v>0</v>
      </c>
      <c r="BP193" s="165">
        <v>0</v>
      </c>
      <c r="BQ193" s="164">
        <v>0</v>
      </c>
      <c r="BR193" s="164">
        <v>0</v>
      </c>
      <c r="BS193" s="164">
        <v>0</v>
      </c>
      <c r="BT193" s="164">
        <v>0</v>
      </c>
      <c r="BU193" s="164">
        <v>0</v>
      </c>
      <c r="BV193" s="164">
        <v>0</v>
      </c>
      <c r="BW193" s="166">
        <v>0</v>
      </c>
      <c r="BX193" s="166">
        <v>0</v>
      </c>
      <c r="BY193" s="166">
        <v>0</v>
      </c>
      <c r="BZ193" s="166">
        <v>0</v>
      </c>
      <c r="CA193" s="166">
        <v>0</v>
      </c>
      <c r="CB193" s="166">
        <v>0</v>
      </c>
      <c r="CC193" s="163">
        <v>1</v>
      </c>
      <c r="CD193" s="167"/>
      <c r="CE193" s="164"/>
      <c r="CF193" s="164"/>
      <c r="CG193" s="164"/>
      <c r="CH193" s="164"/>
      <c r="CI193" s="164"/>
      <c r="CJ193" s="164"/>
      <c r="CK193" s="166"/>
      <c r="CL193" s="166"/>
      <c r="CM193" s="166"/>
      <c r="CN193" s="166"/>
      <c r="CO193" s="166"/>
      <c r="CP193" s="166"/>
      <c r="CQ193" s="167">
        <v>0</v>
      </c>
      <c r="CR193" s="164"/>
      <c r="CS193" s="164"/>
      <c r="CT193" s="164"/>
      <c r="CU193" s="164"/>
      <c r="CV193" s="164"/>
      <c r="CW193" s="164"/>
      <c r="CX193" s="166">
        <v>0</v>
      </c>
      <c r="CY193" s="166">
        <v>0</v>
      </c>
      <c r="CZ193" s="166">
        <v>0</v>
      </c>
      <c r="DA193" s="166">
        <v>0</v>
      </c>
      <c r="DB193" s="166">
        <v>0</v>
      </c>
      <c r="DC193" s="166">
        <v>0</v>
      </c>
      <c r="DE193" s="168">
        <v>0</v>
      </c>
      <c r="DG193" s="172">
        <v>0</v>
      </c>
      <c r="DI193" s="205">
        <f t="shared" si="18"/>
        <v>0</v>
      </c>
      <c r="DJ193" s="204"/>
      <c r="DK193" s="205">
        <f t="shared" si="19"/>
        <v>0</v>
      </c>
      <c r="DL193" s="205">
        <f t="shared" si="14"/>
        <v>0</v>
      </c>
      <c r="DM193" s="205">
        <f t="shared" si="15"/>
        <v>0</v>
      </c>
      <c r="DN193" s="205">
        <f t="shared" si="16"/>
        <v>0</v>
      </c>
      <c r="DO193" s="205">
        <f t="shared" si="17"/>
        <v>0</v>
      </c>
    </row>
    <row r="194" spans="2:119" hidden="1">
      <c r="B194" s="103" t="s">
        <v>336</v>
      </c>
      <c r="C194" s="162">
        <v>0</v>
      </c>
      <c r="D194" s="162">
        <v>0</v>
      </c>
      <c r="E194" s="162">
        <v>0</v>
      </c>
      <c r="F194" s="163">
        <v>8.4</v>
      </c>
      <c r="G194" s="164">
        <v>0</v>
      </c>
      <c r="H194" s="164">
        <v>0</v>
      </c>
      <c r="I194" s="164">
        <v>0</v>
      </c>
      <c r="J194" s="164">
        <v>0</v>
      </c>
      <c r="K194" s="164">
        <v>0</v>
      </c>
      <c r="L194" s="164">
        <v>0</v>
      </c>
      <c r="M194" s="164">
        <v>0</v>
      </c>
      <c r="N194" s="164">
        <v>0</v>
      </c>
      <c r="O194" s="164">
        <v>0</v>
      </c>
      <c r="P194" s="164">
        <v>0</v>
      </c>
      <c r="Q194" s="104">
        <v>0</v>
      </c>
      <c r="R194" s="164">
        <v>0</v>
      </c>
      <c r="S194" s="164">
        <v>0</v>
      </c>
      <c r="T194" s="164">
        <v>0</v>
      </c>
      <c r="U194" s="164">
        <v>0</v>
      </c>
      <c r="V194" s="164">
        <v>0</v>
      </c>
      <c r="W194" s="104">
        <v>0</v>
      </c>
      <c r="X194" s="104">
        <v>0</v>
      </c>
      <c r="Y194" s="164">
        <v>0</v>
      </c>
      <c r="Z194" s="164">
        <v>0</v>
      </c>
      <c r="AA194" s="164">
        <v>0</v>
      </c>
      <c r="AB194" s="164">
        <v>0</v>
      </c>
      <c r="AC194" s="164">
        <v>0</v>
      </c>
      <c r="AD194" s="164">
        <v>0</v>
      </c>
      <c r="AE194" s="164">
        <v>0</v>
      </c>
      <c r="AF194" s="164">
        <v>0</v>
      </c>
      <c r="AG194" s="164">
        <v>0</v>
      </c>
      <c r="AH194" s="164">
        <v>0</v>
      </c>
      <c r="AI194" s="164">
        <v>0</v>
      </c>
      <c r="AJ194" s="164">
        <v>0</v>
      </c>
      <c r="AK194" s="164">
        <v>0</v>
      </c>
      <c r="AL194" s="164">
        <v>0</v>
      </c>
      <c r="AM194" s="164">
        <v>0</v>
      </c>
      <c r="AN194" s="164">
        <v>0</v>
      </c>
      <c r="AP194" s="165">
        <v>0</v>
      </c>
      <c r="AQ194" s="164">
        <v>0</v>
      </c>
      <c r="AR194" s="164">
        <v>0</v>
      </c>
      <c r="AS194" s="164">
        <v>0</v>
      </c>
      <c r="AT194" s="164">
        <v>0</v>
      </c>
      <c r="AU194" s="164">
        <v>0</v>
      </c>
      <c r="AV194" s="164">
        <v>0</v>
      </c>
      <c r="AW194" s="166">
        <v>0</v>
      </c>
      <c r="AX194" s="166">
        <v>0</v>
      </c>
      <c r="AY194" s="166">
        <v>0</v>
      </c>
      <c r="AZ194" s="166">
        <v>0</v>
      </c>
      <c r="BA194" s="166">
        <v>0</v>
      </c>
      <c r="BB194" s="166">
        <v>0</v>
      </c>
      <c r="BC194" s="165">
        <v>0</v>
      </c>
      <c r="BD194" s="164">
        <v>0</v>
      </c>
      <c r="BE194" s="164">
        <v>0</v>
      </c>
      <c r="BF194" s="164">
        <v>0</v>
      </c>
      <c r="BG194" s="164">
        <v>0</v>
      </c>
      <c r="BH194" s="164">
        <v>0</v>
      </c>
      <c r="BI194" s="164">
        <v>0</v>
      </c>
      <c r="BJ194" s="166">
        <v>0</v>
      </c>
      <c r="BK194" s="166">
        <v>0</v>
      </c>
      <c r="BL194" s="166">
        <v>0</v>
      </c>
      <c r="BM194" s="166">
        <v>0</v>
      </c>
      <c r="BN194" s="166">
        <v>0</v>
      </c>
      <c r="BO194" s="166">
        <v>0</v>
      </c>
      <c r="BP194" s="165">
        <v>0</v>
      </c>
      <c r="BQ194" s="164">
        <v>0</v>
      </c>
      <c r="BR194" s="164">
        <v>0</v>
      </c>
      <c r="BS194" s="164">
        <v>0</v>
      </c>
      <c r="BT194" s="164">
        <v>0</v>
      </c>
      <c r="BU194" s="164">
        <v>0</v>
      </c>
      <c r="BV194" s="164">
        <v>0</v>
      </c>
      <c r="BW194" s="166">
        <v>0</v>
      </c>
      <c r="BX194" s="166">
        <v>0</v>
      </c>
      <c r="BY194" s="166">
        <v>0</v>
      </c>
      <c r="BZ194" s="166">
        <v>0</v>
      </c>
      <c r="CA194" s="166">
        <v>0</v>
      </c>
      <c r="CB194" s="166">
        <v>0</v>
      </c>
      <c r="CC194" s="163">
        <v>9.6999999999999993</v>
      </c>
      <c r="CD194" s="167"/>
      <c r="CE194" s="164"/>
      <c r="CF194" s="164"/>
      <c r="CG194" s="164"/>
      <c r="CH194" s="164"/>
      <c r="CI194" s="164"/>
      <c r="CJ194" s="164"/>
      <c r="CK194" s="166"/>
      <c r="CL194" s="166"/>
      <c r="CM194" s="166"/>
      <c r="CN194" s="166"/>
      <c r="CO194" s="166"/>
      <c r="CP194" s="166"/>
      <c r="CQ194" s="167">
        <v>0</v>
      </c>
      <c r="CR194" s="164"/>
      <c r="CS194" s="164"/>
      <c r="CT194" s="164"/>
      <c r="CU194" s="164"/>
      <c r="CV194" s="164"/>
      <c r="CW194" s="164"/>
      <c r="CX194" s="166">
        <v>0</v>
      </c>
      <c r="CY194" s="166">
        <v>0</v>
      </c>
      <c r="CZ194" s="166">
        <v>0</v>
      </c>
      <c r="DA194" s="166">
        <v>0</v>
      </c>
      <c r="DB194" s="166">
        <v>0</v>
      </c>
      <c r="DC194" s="166">
        <v>0</v>
      </c>
      <c r="DE194" s="168">
        <v>0</v>
      </c>
      <c r="DG194" s="172">
        <v>0</v>
      </c>
      <c r="DI194" s="205">
        <f t="shared" si="18"/>
        <v>0</v>
      </c>
      <c r="DJ194" s="204"/>
      <c r="DK194" s="205">
        <f t="shared" si="19"/>
        <v>0</v>
      </c>
      <c r="DL194" s="205">
        <f t="shared" si="14"/>
        <v>0</v>
      </c>
      <c r="DM194" s="205">
        <f t="shared" si="15"/>
        <v>0</v>
      </c>
      <c r="DN194" s="205">
        <f t="shared" si="16"/>
        <v>0</v>
      </c>
      <c r="DO194" s="205">
        <f t="shared" si="17"/>
        <v>0</v>
      </c>
    </row>
    <row r="195" spans="2:119" hidden="1">
      <c r="B195" s="103" t="s">
        <v>395</v>
      </c>
      <c r="C195" s="162">
        <v>0</v>
      </c>
      <c r="D195" s="162">
        <v>0</v>
      </c>
      <c r="E195" s="162">
        <v>0</v>
      </c>
      <c r="F195" s="163">
        <v>9.9</v>
      </c>
      <c r="G195" s="164">
        <v>0</v>
      </c>
      <c r="H195" s="164">
        <v>0</v>
      </c>
      <c r="I195" s="164">
        <v>0</v>
      </c>
      <c r="J195" s="164">
        <v>0</v>
      </c>
      <c r="K195" s="164">
        <v>0</v>
      </c>
      <c r="L195" s="164">
        <v>0</v>
      </c>
      <c r="M195" s="164">
        <v>0</v>
      </c>
      <c r="N195" s="164">
        <v>0</v>
      </c>
      <c r="O195" s="164">
        <v>0</v>
      </c>
      <c r="P195" s="164">
        <v>0</v>
      </c>
      <c r="Q195" s="104">
        <v>0</v>
      </c>
      <c r="R195" s="164">
        <v>0</v>
      </c>
      <c r="S195" s="164">
        <v>0</v>
      </c>
      <c r="T195" s="164">
        <v>0</v>
      </c>
      <c r="U195" s="164">
        <v>0</v>
      </c>
      <c r="V195" s="164">
        <v>0</v>
      </c>
      <c r="W195" s="104">
        <v>0</v>
      </c>
      <c r="X195" s="104">
        <v>0</v>
      </c>
      <c r="Y195" s="164">
        <v>0</v>
      </c>
      <c r="Z195" s="164">
        <v>0</v>
      </c>
      <c r="AA195" s="164">
        <v>0</v>
      </c>
      <c r="AB195" s="164">
        <v>0</v>
      </c>
      <c r="AC195" s="164">
        <v>0</v>
      </c>
      <c r="AD195" s="164">
        <v>0</v>
      </c>
      <c r="AE195" s="164">
        <v>0</v>
      </c>
      <c r="AF195" s="164">
        <v>0</v>
      </c>
      <c r="AG195" s="164">
        <v>0</v>
      </c>
      <c r="AH195" s="164">
        <v>0</v>
      </c>
      <c r="AI195" s="164">
        <v>0</v>
      </c>
      <c r="AJ195" s="164">
        <v>0</v>
      </c>
      <c r="AK195" s="164">
        <v>0</v>
      </c>
      <c r="AL195" s="164">
        <v>0</v>
      </c>
      <c r="AM195" s="164">
        <v>0</v>
      </c>
      <c r="AN195" s="164">
        <v>0</v>
      </c>
      <c r="AP195" s="165">
        <v>0</v>
      </c>
      <c r="AQ195" s="164">
        <v>0</v>
      </c>
      <c r="AR195" s="164">
        <v>0</v>
      </c>
      <c r="AS195" s="164">
        <v>0</v>
      </c>
      <c r="AT195" s="164">
        <v>0</v>
      </c>
      <c r="AU195" s="164">
        <v>0</v>
      </c>
      <c r="AV195" s="164">
        <v>0</v>
      </c>
      <c r="AW195" s="166">
        <v>0</v>
      </c>
      <c r="AX195" s="166">
        <v>0</v>
      </c>
      <c r="AY195" s="166">
        <v>0</v>
      </c>
      <c r="AZ195" s="166">
        <v>0</v>
      </c>
      <c r="BA195" s="166">
        <v>0</v>
      </c>
      <c r="BB195" s="166">
        <v>0</v>
      </c>
      <c r="BC195" s="165">
        <v>0</v>
      </c>
      <c r="BD195" s="164">
        <v>0</v>
      </c>
      <c r="BE195" s="164">
        <v>0</v>
      </c>
      <c r="BF195" s="164">
        <v>0</v>
      </c>
      <c r="BG195" s="164">
        <v>0</v>
      </c>
      <c r="BH195" s="164">
        <v>0</v>
      </c>
      <c r="BI195" s="164">
        <v>0</v>
      </c>
      <c r="BJ195" s="166">
        <v>0</v>
      </c>
      <c r="BK195" s="166">
        <v>0</v>
      </c>
      <c r="BL195" s="166">
        <v>0</v>
      </c>
      <c r="BM195" s="166">
        <v>0</v>
      </c>
      <c r="BN195" s="166">
        <v>0</v>
      </c>
      <c r="BO195" s="166">
        <v>0</v>
      </c>
      <c r="BP195" s="165">
        <v>0</v>
      </c>
      <c r="BQ195" s="164">
        <v>0</v>
      </c>
      <c r="BR195" s="164">
        <v>0</v>
      </c>
      <c r="BS195" s="164">
        <v>0</v>
      </c>
      <c r="BT195" s="164">
        <v>0</v>
      </c>
      <c r="BU195" s="164">
        <v>0</v>
      </c>
      <c r="BV195" s="164">
        <v>0</v>
      </c>
      <c r="BW195" s="166">
        <v>0</v>
      </c>
      <c r="BX195" s="166">
        <v>0</v>
      </c>
      <c r="BY195" s="166">
        <v>0</v>
      </c>
      <c r="BZ195" s="166">
        <v>0</v>
      </c>
      <c r="CA195" s="166">
        <v>0</v>
      </c>
      <c r="CB195" s="166">
        <v>0</v>
      </c>
      <c r="CC195" s="163">
        <v>11.5</v>
      </c>
      <c r="CD195" s="167"/>
      <c r="CE195" s="164"/>
      <c r="CF195" s="164"/>
      <c r="CG195" s="164"/>
      <c r="CH195" s="164"/>
      <c r="CI195" s="164"/>
      <c r="CJ195" s="164"/>
      <c r="CK195" s="166"/>
      <c r="CL195" s="166"/>
      <c r="CM195" s="166"/>
      <c r="CN195" s="166"/>
      <c r="CO195" s="166"/>
      <c r="CP195" s="166"/>
      <c r="CQ195" s="167">
        <v>0</v>
      </c>
      <c r="CR195" s="164"/>
      <c r="CS195" s="164"/>
      <c r="CT195" s="164"/>
      <c r="CU195" s="164"/>
      <c r="CV195" s="164"/>
      <c r="CW195" s="164"/>
      <c r="CX195" s="166">
        <v>0</v>
      </c>
      <c r="CY195" s="166">
        <v>0</v>
      </c>
      <c r="CZ195" s="166">
        <v>0</v>
      </c>
      <c r="DA195" s="166">
        <v>0</v>
      </c>
      <c r="DB195" s="166">
        <v>0</v>
      </c>
      <c r="DC195" s="166">
        <v>0</v>
      </c>
      <c r="DE195" s="168">
        <v>0</v>
      </c>
      <c r="DG195" s="172">
        <v>0</v>
      </c>
      <c r="DI195" s="205">
        <f t="shared" si="18"/>
        <v>0</v>
      </c>
      <c r="DJ195" s="204"/>
      <c r="DK195" s="205">
        <f t="shared" si="19"/>
        <v>0</v>
      </c>
      <c r="DL195" s="205">
        <f t="shared" si="14"/>
        <v>0</v>
      </c>
      <c r="DM195" s="205">
        <f t="shared" si="15"/>
        <v>0</v>
      </c>
      <c r="DN195" s="205">
        <f t="shared" si="16"/>
        <v>0</v>
      </c>
      <c r="DO195" s="205">
        <f t="shared" si="17"/>
        <v>0</v>
      </c>
    </row>
    <row r="196" spans="2:119" hidden="1">
      <c r="B196" s="103" t="s">
        <v>396</v>
      </c>
      <c r="C196" s="162">
        <v>0</v>
      </c>
      <c r="D196" s="162">
        <v>0</v>
      </c>
      <c r="E196" s="162">
        <v>0</v>
      </c>
      <c r="F196" s="163">
        <v>11.7</v>
      </c>
      <c r="G196" s="164">
        <v>0</v>
      </c>
      <c r="H196" s="164">
        <v>0</v>
      </c>
      <c r="I196" s="164">
        <v>0</v>
      </c>
      <c r="J196" s="164">
        <v>0</v>
      </c>
      <c r="K196" s="164">
        <v>0</v>
      </c>
      <c r="L196" s="164">
        <v>0</v>
      </c>
      <c r="M196" s="164">
        <v>0</v>
      </c>
      <c r="N196" s="164">
        <v>0</v>
      </c>
      <c r="O196" s="164">
        <v>0</v>
      </c>
      <c r="P196" s="164">
        <v>0</v>
      </c>
      <c r="Q196" s="104">
        <v>0</v>
      </c>
      <c r="R196" s="164">
        <v>0</v>
      </c>
      <c r="S196" s="164">
        <v>0</v>
      </c>
      <c r="T196" s="164">
        <v>0</v>
      </c>
      <c r="U196" s="164">
        <v>0</v>
      </c>
      <c r="V196" s="164">
        <v>0</v>
      </c>
      <c r="W196" s="104">
        <v>0</v>
      </c>
      <c r="X196" s="104">
        <v>0</v>
      </c>
      <c r="Y196" s="164">
        <v>0</v>
      </c>
      <c r="Z196" s="164">
        <v>0</v>
      </c>
      <c r="AA196" s="164">
        <v>0</v>
      </c>
      <c r="AB196" s="164">
        <v>0</v>
      </c>
      <c r="AC196" s="164">
        <v>0</v>
      </c>
      <c r="AD196" s="164">
        <v>0</v>
      </c>
      <c r="AE196" s="164">
        <v>0</v>
      </c>
      <c r="AF196" s="164">
        <v>0</v>
      </c>
      <c r="AG196" s="164">
        <v>0</v>
      </c>
      <c r="AH196" s="164">
        <v>0</v>
      </c>
      <c r="AI196" s="164">
        <v>0</v>
      </c>
      <c r="AJ196" s="164">
        <v>0</v>
      </c>
      <c r="AK196" s="164">
        <v>0</v>
      </c>
      <c r="AL196" s="164">
        <v>0</v>
      </c>
      <c r="AM196" s="164">
        <v>0</v>
      </c>
      <c r="AN196" s="164">
        <v>0</v>
      </c>
      <c r="AP196" s="165">
        <v>0</v>
      </c>
      <c r="AQ196" s="164">
        <v>0</v>
      </c>
      <c r="AR196" s="164">
        <v>0</v>
      </c>
      <c r="AS196" s="164">
        <v>0</v>
      </c>
      <c r="AT196" s="164">
        <v>0</v>
      </c>
      <c r="AU196" s="164">
        <v>0</v>
      </c>
      <c r="AV196" s="164">
        <v>0</v>
      </c>
      <c r="AW196" s="166">
        <v>0</v>
      </c>
      <c r="AX196" s="166">
        <v>0</v>
      </c>
      <c r="AY196" s="166">
        <v>0</v>
      </c>
      <c r="AZ196" s="166">
        <v>0</v>
      </c>
      <c r="BA196" s="166">
        <v>0</v>
      </c>
      <c r="BB196" s="166">
        <v>0</v>
      </c>
      <c r="BC196" s="165">
        <v>0</v>
      </c>
      <c r="BD196" s="164">
        <v>0</v>
      </c>
      <c r="BE196" s="164">
        <v>0</v>
      </c>
      <c r="BF196" s="164">
        <v>0</v>
      </c>
      <c r="BG196" s="164">
        <v>0</v>
      </c>
      <c r="BH196" s="164">
        <v>0</v>
      </c>
      <c r="BI196" s="164">
        <v>0</v>
      </c>
      <c r="BJ196" s="166">
        <v>0</v>
      </c>
      <c r="BK196" s="166">
        <v>0</v>
      </c>
      <c r="BL196" s="166">
        <v>0</v>
      </c>
      <c r="BM196" s="166">
        <v>0</v>
      </c>
      <c r="BN196" s="166">
        <v>0</v>
      </c>
      <c r="BO196" s="166">
        <v>0</v>
      </c>
      <c r="BP196" s="165">
        <v>0</v>
      </c>
      <c r="BQ196" s="164">
        <v>0</v>
      </c>
      <c r="BR196" s="164">
        <v>0</v>
      </c>
      <c r="BS196" s="164">
        <v>0</v>
      </c>
      <c r="BT196" s="164">
        <v>0</v>
      </c>
      <c r="BU196" s="164">
        <v>0</v>
      </c>
      <c r="BV196" s="164">
        <v>0</v>
      </c>
      <c r="BW196" s="166">
        <v>0</v>
      </c>
      <c r="BX196" s="166">
        <v>0</v>
      </c>
      <c r="BY196" s="166">
        <v>0</v>
      </c>
      <c r="BZ196" s="166">
        <v>0</v>
      </c>
      <c r="CA196" s="166">
        <v>0</v>
      </c>
      <c r="CB196" s="166">
        <v>0</v>
      </c>
      <c r="CC196" s="163">
        <v>12.3</v>
      </c>
      <c r="CD196" s="167"/>
      <c r="CE196" s="164"/>
      <c r="CF196" s="164"/>
      <c r="CG196" s="164"/>
      <c r="CH196" s="164"/>
      <c r="CI196" s="164"/>
      <c r="CJ196" s="164"/>
      <c r="CK196" s="166"/>
      <c r="CL196" s="166"/>
      <c r="CM196" s="166"/>
      <c r="CN196" s="166"/>
      <c r="CO196" s="166"/>
      <c r="CP196" s="166"/>
      <c r="CQ196" s="167">
        <v>0</v>
      </c>
      <c r="CR196" s="164"/>
      <c r="CS196" s="164"/>
      <c r="CT196" s="164"/>
      <c r="CU196" s="164"/>
      <c r="CV196" s="164"/>
      <c r="CW196" s="164"/>
      <c r="CX196" s="166">
        <v>0</v>
      </c>
      <c r="CY196" s="166">
        <v>0</v>
      </c>
      <c r="CZ196" s="166">
        <v>0</v>
      </c>
      <c r="DA196" s="166">
        <v>0</v>
      </c>
      <c r="DB196" s="166">
        <v>0</v>
      </c>
      <c r="DC196" s="166">
        <v>0</v>
      </c>
      <c r="DE196" s="168">
        <v>0</v>
      </c>
      <c r="DG196" s="172">
        <v>0</v>
      </c>
      <c r="DI196" s="205">
        <f t="shared" si="18"/>
        <v>0</v>
      </c>
      <c r="DJ196" s="204"/>
      <c r="DK196" s="205">
        <f t="shared" si="19"/>
        <v>0</v>
      </c>
      <c r="DL196" s="205">
        <f t="shared" si="14"/>
        <v>0</v>
      </c>
      <c r="DM196" s="205">
        <f t="shared" si="15"/>
        <v>0</v>
      </c>
      <c r="DN196" s="205">
        <f t="shared" si="16"/>
        <v>0</v>
      </c>
      <c r="DO196" s="205">
        <f t="shared" si="17"/>
        <v>0</v>
      </c>
    </row>
    <row r="197" spans="2:119" hidden="1">
      <c r="B197" s="103" t="s">
        <v>337</v>
      </c>
      <c r="C197" s="162">
        <v>0</v>
      </c>
      <c r="D197" s="162">
        <v>0</v>
      </c>
      <c r="E197" s="162">
        <v>0</v>
      </c>
      <c r="F197" s="163">
        <v>7.9</v>
      </c>
      <c r="G197" s="164">
        <v>0</v>
      </c>
      <c r="H197" s="164">
        <v>0</v>
      </c>
      <c r="I197" s="164">
        <v>0</v>
      </c>
      <c r="J197" s="164">
        <v>0</v>
      </c>
      <c r="K197" s="164">
        <v>0</v>
      </c>
      <c r="L197" s="164">
        <v>0</v>
      </c>
      <c r="M197" s="164">
        <v>0</v>
      </c>
      <c r="N197" s="164">
        <v>0</v>
      </c>
      <c r="O197" s="164">
        <v>0</v>
      </c>
      <c r="P197" s="164">
        <v>0</v>
      </c>
      <c r="Q197" s="104">
        <v>0</v>
      </c>
      <c r="R197" s="164">
        <v>0</v>
      </c>
      <c r="S197" s="164">
        <v>0</v>
      </c>
      <c r="T197" s="164">
        <v>0</v>
      </c>
      <c r="U197" s="164">
        <v>0</v>
      </c>
      <c r="V197" s="164">
        <v>0</v>
      </c>
      <c r="W197" s="104">
        <v>0</v>
      </c>
      <c r="X197" s="104">
        <v>0</v>
      </c>
      <c r="Y197" s="164">
        <v>0</v>
      </c>
      <c r="Z197" s="164">
        <v>0</v>
      </c>
      <c r="AA197" s="164">
        <v>0</v>
      </c>
      <c r="AB197" s="164">
        <v>0</v>
      </c>
      <c r="AC197" s="164">
        <v>0</v>
      </c>
      <c r="AD197" s="164">
        <v>0</v>
      </c>
      <c r="AE197" s="164">
        <v>0</v>
      </c>
      <c r="AF197" s="164">
        <v>0</v>
      </c>
      <c r="AG197" s="164">
        <v>0</v>
      </c>
      <c r="AH197" s="164">
        <v>0</v>
      </c>
      <c r="AI197" s="164">
        <v>0</v>
      </c>
      <c r="AJ197" s="164">
        <v>0</v>
      </c>
      <c r="AK197" s="164">
        <v>0</v>
      </c>
      <c r="AL197" s="164">
        <v>0</v>
      </c>
      <c r="AM197" s="164">
        <v>0</v>
      </c>
      <c r="AN197" s="164">
        <v>0</v>
      </c>
      <c r="AP197" s="165">
        <v>0</v>
      </c>
      <c r="AQ197" s="164">
        <v>0</v>
      </c>
      <c r="AR197" s="164">
        <v>0</v>
      </c>
      <c r="AS197" s="164">
        <v>0</v>
      </c>
      <c r="AT197" s="164">
        <v>0</v>
      </c>
      <c r="AU197" s="164">
        <v>0</v>
      </c>
      <c r="AV197" s="164">
        <v>0</v>
      </c>
      <c r="AW197" s="166">
        <v>0</v>
      </c>
      <c r="AX197" s="166">
        <v>0</v>
      </c>
      <c r="AY197" s="166">
        <v>0</v>
      </c>
      <c r="AZ197" s="166">
        <v>0</v>
      </c>
      <c r="BA197" s="166">
        <v>0</v>
      </c>
      <c r="BB197" s="166">
        <v>0</v>
      </c>
      <c r="BC197" s="165">
        <v>0</v>
      </c>
      <c r="BD197" s="164">
        <v>0</v>
      </c>
      <c r="BE197" s="164">
        <v>0</v>
      </c>
      <c r="BF197" s="164">
        <v>0</v>
      </c>
      <c r="BG197" s="164">
        <v>0</v>
      </c>
      <c r="BH197" s="164">
        <v>0</v>
      </c>
      <c r="BI197" s="164">
        <v>0</v>
      </c>
      <c r="BJ197" s="166">
        <v>0</v>
      </c>
      <c r="BK197" s="166">
        <v>0</v>
      </c>
      <c r="BL197" s="166">
        <v>0</v>
      </c>
      <c r="BM197" s="166">
        <v>0</v>
      </c>
      <c r="BN197" s="166">
        <v>0</v>
      </c>
      <c r="BO197" s="166">
        <v>0</v>
      </c>
      <c r="BP197" s="165">
        <v>0</v>
      </c>
      <c r="BQ197" s="164">
        <v>0</v>
      </c>
      <c r="BR197" s="164">
        <v>0</v>
      </c>
      <c r="BS197" s="164">
        <v>0</v>
      </c>
      <c r="BT197" s="164">
        <v>0</v>
      </c>
      <c r="BU197" s="164">
        <v>0</v>
      </c>
      <c r="BV197" s="164">
        <v>0</v>
      </c>
      <c r="BW197" s="166">
        <v>0</v>
      </c>
      <c r="BX197" s="166">
        <v>0</v>
      </c>
      <c r="BY197" s="166">
        <v>0</v>
      </c>
      <c r="BZ197" s="166">
        <v>0</v>
      </c>
      <c r="CA197" s="166">
        <v>0</v>
      </c>
      <c r="CB197" s="166">
        <v>0</v>
      </c>
      <c r="CC197" s="163">
        <v>8.5</v>
      </c>
      <c r="CD197" s="167"/>
      <c r="CE197" s="164"/>
      <c r="CF197" s="164"/>
      <c r="CG197" s="164"/>
      <c r="CH197" s="164"/>
      <c r="CI197" s="164"/>
      <c r="CJ197" s="164"/>
      <c r="CK197" s="166"/>
      <c r="CL197" s="166"/>
      <c r="CM197" s="166"/>
      <c r="CN197" s="166"/>
      <c r="CO197" s="166"/>
      <c r="CP197" s="166"/>
      <c r="CQ197" s="167">
        <v>0</v>
      </c>
      <c r="CR197" s="164"/>
      <c r="CS197" s="164"/>
      <c r="CT197" s="164"/>
      <c r="CU197" s="164"/>
      <c r="CV197" s="164"/>
      <c r="CW197" s="164"/>
      <c r="CX197" s="166">
        <v>0</v>
      </c>
      <c r="CY197" s="166">
        <v>0</v>
      </c>
      <c r="CZ197" s="166">
        <v>0</v>
      </c>
      <c r="DA197" s="166">
        <v>0</v>
      </c>
      <c r="DB197" s="166">
        <v>0</v>
      </c>
      <c r="DC197" s="166">
        <v>0</v>
      </c>
      <c r="DE197" s="168">
        <v>0</v>
      </c>
      <c r="DG197" s="172">
        <v>0</v>
      </c>
      <c r="DI197" s="205">
        <f t="shared" si="18"/>
        <v>0</v>
      </c>
      <c r="DJ197" s="204"/>
      <c r="DK197" s="205">
        <f t="shared" si="19"/>
        <v>0</v>
      </c>
      <c r="DL197" s="205">
        <f t="shared" si="14"/>
        <v>0</v>
      </c>
      <c r="DM197" s="205">
        <f t="shared" si="15"/>
        <v>0</v>
      </c>
      <c r="DN197" s="205">
        <f t="shared" si="16"/>
        <v>0</v>
      </c>
      <c r="DO197" s="205">
        <f t="shared" si="17"/>
        <v>0</v>
      </c>
    </row>
    <row r="198" spans="2:119" hidden="1">
      <c r="B198" s="103" t="s">
        <v>338</v>
      </c>
      <c r="C198" s="162">
        <v>0</v>
      </c>
      <c r="D198" s="162">
        <v>0.55291200000000007</v>
      </c>
      <c r="E198" s="162">
        <v>-0.55291200000000007</v>
      </c>
      <c r="F198" s="163">
        <v>8</v>
      </c>
      <c r="G198" s="164">
        <v>1221187</v>
      </c>
      <c r="H198" s="164">
        <v>0</v>
      </c>
      <c r="I198" s="164">
        <v>0</v>
      </c>
      <c r="J198" s="164">
        <v>-1221187</v>
      </c>
      <c r="K198" s="164">
        <v>0</v>
      </c>
      <c r="L198" s="164">
        <v>0</v>
      </c>
      <c r="M198" s="164">
        <v>0</v>
      </c>
      <c r="N198" s="164">
        <v>38631</v>
      </c>
      <c r="O198" s="164">
        <v>-38631</v>
      </c>
      <c r="P198" s="164">
        <v>0</v>
      </c>
      <c r="Q198" s="104">
        <v>0</v>
      </c>
      <c r="R198" s="164">
        <v>0</v>
      </c>
      <c r="S198" s="164">
        <v>-160706</v>
      </c>
      <c r="T198" s="164">
        <v>-160706</v>
      </c>
      <c r="U198" s="164">
        <v>0</v>
      </c>
      <c r="V198" s="164">
        <v>-1124940</v>
      </c>
      <c r="W198" s="104">
        <v>-103090</v>
      </c>
      <c r="X198" s="104">
        <v>-1285646</v>
      </c>
      <c r="Y198" s="164">
        <v>0</v>
      </c>
      <c r="Z198" s="164">
        <v>0</v>
      </c>
      <c r="AA198" s="164">
        <v>0</v>
      </c>
      <c r="AB198" s="164">
        <v>0</v>
      </c>
      <c r="AC198" s="164">
        <v>0</v>
      </c>
      <c r="AD198" s="164">
        <v>0</v>
      </c>
      <c r="AE198" s="164">
        <v>1124940</v>
      </c>
      <c r="AF198" s="164">
        <v>0</v>
      </c>
      <c r="AG198" s="164">
        <v>0</v>
      </c>
      <c r="AH198" s="164">
        <v>0</v>
      </c>
      <c r="AI198" s="164">
        <v>-160706</v>
      </c>
      <c r="AJ198" s="164">
        <v>-160706</v>
      </c>
      <c r="AK198" s="164">
        <v>-160706</v>
      </c>
      <c r="AL198" s="164">
        <v>-160706</v>
      </c>
      <c r="AM198" s="164">
        <v>-160706</v>
      </c>
      <c r="AN198" s="164">
        <v>-321410</v>
      </c>
      <c r="AP198" s="165">
        <v>0</v>
      </c>
      <c r="AQ198" s="164">
        <v>0</v>
      </c>
      <c r="AR198" s="164">
        <v>0</v>
      </c>
      <c r="AS198" s="164">
        <v>0</v>
      </c>
      <c r="AT198" s="164">
        <v>0</v>
      </c>
      <c r="AU198" s="164">
        <v>0</v>
      </c>
      <c r="AV198" s="164">
        <v>0</v>
      </c>
      <c r="AW198" s="166">
        <v>0</v>
      </c>
      <c r="AX198" s="166">
        <v>0</v>
      </c>
      <c r="AY198" s="166">
        <v>0</v>
      </c>
      <c r="AZ198" s="166">
        <v>0</v>
      </c>
      <c r="BA198" s="166">
        <v>0</v>
      </c>
      <c r="BB198" s="166">
        <v>0</v>
      </c>
      <c r="BC198" s="165">
        <v>0</v>
      </c>
      <c r="BD198" s="164">
        <v>0</v>
      </c>
      <c r="BE198" s="164">
        <v>0</v>
      </c>
      <c r="BF198" s="164">
        <v>0</v>
      </c>
      <c r="BG198" s="164">
        <v>0</v>
      </c>
      <c r="BH198" s="164">
        <v>0</v>
      </c>
      <c r="BI198" s="164">
        <v>0</v>
      </c>
      <c r="BJ198" s="166">
        <v>0</v>
      </c>
      <c r="BK198" s="166">
        <v>0</v>
      </c>
      <c r="BL198" s="166">
        <v>0</v>
      </c>
      <c r="BM198" s="166">
        <v>0</v>
      </c>
      <c r="BN198" s="166">
        <v>0</v>
      </c>
      <c r="BO198" s="166">
        <v>0</v>
      </c>
      <c r="BP198" s="165">
        <v>-160706</v>
      </c>
      <c r="BQ198" s="164">
        <v>0</v>
      </c>
      <c r="BR198" s="164">
        <v>0</v>
      </c>
      <c r="BS198" s="164">
        <v>0</v>
      </c>
      <c r="BT198" s="164">
        <v>0</v>
      </c>
      <c r="BU198" s="164">
        <v>0</v>
      </c>
      <c r="BV198" s="164">
        <v>0</v>
      </c>
      <c r="BW198" s="166">
        <v>160706</v>
      </c>
      <c r="BX198" s="166">
        <v>160706</v>
      </c>
      <c r="BY198" s="166">
        <v>160706</v>
      </c>
      <c r="BZ198" s="166">
        <v>160706</v>
      </c>
      <c r="CA198" s="166">
        <v>160706</v>
      </c>
      <c r="CB198" s="166">
        <v>321410</v>
      </c>
      <c r="CC198" s="163">
        <v>9</v>
      </c>
      <c r="CD198" s="167"/>
      <c r="CE198" s="164"/>
      <c r="CF198" s="164"/>
      <c r="CG198" s="164"/>
      <c r="CH198" s="164"/>
      <c r="CI198" s="164"/>
      <c r="CJ198" s="164"/>
      <c r="CK198" s="166"/>
      <c r="CL198" s="166"/>
      <c r="CM198" s="166"/>
      <c r="CN198" s="166"/>
      <c r="CO198" s="166"/>
      <c r="CP198" s="166"/>
      <c r="CQ198" s="167">
        <v>0</v>
      </c>
      <c r="CR198" s="164"/>
      <c r="CS198" s="164"/>
      <c r="CT198" s="164"/>
      <c r="CU198" s="164"/>
      <c r="CV198" s="164"/>
      <c r="CW198" s="164"/>
      <c r="CX198" s="166">
        <v>0</v>
      </c>
      <c r="CY198" s="166">
        <v>0</v>
      </c>
      <c r="CZ198" s="166">
        <v>0</v>
      </c>
      <c r="DA198" s="166">
        <v>0</v>
      </c>
      <c r="DB198" s="166">
        <v>0</v>
      </c>
      <c r="DC198" s="166">
        <v>0</v>
      </c>
      <c r="DE198" s="168">
        <v>0</v>
      </c>
      <c r="DG198" s="172">
        <v>103090.4424</v>
      </c>
      <c r="DI198" s="205">
        <f t="shared" si="18"/>
        <v>-1285646.4424000001</v>
      </c>
      <c r="DJ198" s="204"/>
      <c r="DK198" s="205">
        <f t="shared" si="19"/>
        <v>-1221187</v>
      </c>
      <c r="DL198" s="205">
        <f t="shared" ref="DL198:DL238" si="20">SUM(CR198:CW198)-SUM(CX198:DC198)</f>
        <v>0</v>
      </c>
      <c r="DM198" s="205">
        <f t="shared" ref="DM198:DM238" si="21">SUM(BD198:BI198)-SUM(BJ198:BO198)</f>
        <v>0</v>
      </c>
      <c r="DN198" s="205">
        <f t="shared" ref="DN198:DN238" si="22">SUM(AQ198:AV198)-SUM(AW198:BB198)</f>
        <v>0</v>
      </c>
      <c r="DO198" s="205">
        <f t="shared" ref="DO198:DO238" si="23">SUM(BQ198:BV198)-SUM(BW198:CB198)</f>
        <v>-1124940</v>
      </c>
    </row>
    <row r="199" spans="2:119" hidden="1">
      <c r="B199" s="103" t="s">
        <v>339</v>
      </c>
      <c r="C199" s="162">
        <v>0</v>
      </c>
      <c r="D199" s="162">
        <v>0</v>
      </c>
      <c r="E199" s="162">
        <v>0</v>
      </c>
      <c r="F199" s="163">
        <v>8.8000000000000007</v>
      </c>
      <c r="G199" s="164">
        <v>0</v>
      </c>
      <c r="H199" s="164">
        <v>0</v>
      </c>
      <c r="I199" s="164">
        <v>0</v>
      </c>
      <c r="J199" s="164">
        <v>0</v>
      </c>
      <c r="K199" s="164">
        <v>0</v>
      </c>
      <c r="L199" s="164">
        <v>0</v>
      </c>
      <c r="M199" s="164">
        <v>0</v>
      </c>
      <c r="N199" s="164">
        <v>0</v>
      </c>
      <c r="O199" s="164">
        <v>0</v>
      </c>
      <c r="P199" s="164">
        <v>0</v>
      </c>
      <c r="Q199" s="104">
        <v>0</v>
      </c>
      <c r="R199" s="164">
        <v>0</v>
      </c>
      <c r="S199" s="164">
        <v>0</v>
      </c>
      <c r="T199" s="164">
        <v>0</v>
      </c>
      <c r="U199" s="164">
        <v>0</v>
      </c>
      <c r="V199" s="164">
        <v>0</v>
      </c>
      <c r="W199" s="104">
        <v>0</v>
      </c>
      <c r="X199" s="104">
        <v>0</v>
      </c>
      <c r="Y199" s="164">
        <v>0</v>
      </c>
      <c r="Z199" s="164">
        <v>0</v>
      </c>
      <c r="AA199" s="164">
        <v>0</v>
      </c>
      <c r="AB199" s="164">
        <v>0</v>
      </c>
      <c r="AC199" s="164">
        <v>0</v>
      </c>
      <c r="AD199" s="164">
        <v>0</v>
      </c>
      <c r="AE199" s="164">
        <v>0</v>
      </c>
      <c r="AF199" s="164">
        <v>0</v>
      </c>
      <c r="AG199" s="164">
        <v>0</v>
      </c>
      <c r="AH199" s="164">
        <v>0</v>
      </c>
      <c r="AI199" s="164">
        <v>0</v>
      </c>
      <c r="AJ199" s="164">
        <v>0</v>
      </c>
      <c r="AK199" s="164">
        <v>0</v>
      </c>
      <c r="AL199" s="164">
        <v>0</v>
      </c>
      <c r="AM199" s="164">
        <v>0</v>
      </c>
      <c r="AN199" s="164">
        <v>0</v>
      </c>
      <c r="AP199" s="165">
        <v>0</v>
      </c>
      <c r="AQ199" s="164">
        <v>0</v>
      </c>
      <c r="AR199" s="164">
        <v>0</v>
      </c>
      <c r="AS199" s="164">
        <v>0</v>
      </c>
      <c r="AT199" s="164">
        <v>0</v>
      </c>
      <c r="AU199" s="164">
        <v>0</v>
      </c>
      <c r="AV199" s="164">
        <v>0</v>
      </c>
      <c r="AW199" s="166">
        <v>0</v>
      </c>
      <c r="AX199" s="166">
        <v>0</v>
      </c>
      <c r="AY199" s="166">
        <v>0</v>
      </c>
      <c r="AZ199" s="166">
        <v>0</v>
      </c>
      <c r="BA199" s="166">
        <v>0</v>
      </c>
      <c r="BB199" s="166">
        <v>0</v>
      </c>
      <c r="BC199" s="165">
        <v>0</v>
      </c>
      <c r="BD199" s="164">
        <v>0</v>
      </c>
      <c r="BE199" s="164">
        <v>0</v>
      </c>
      <c r="BF199" s="164">
        <v>0</v>
      </c>
      <c r="BG199" s="164">
        <v>0</v>
      </c>
      <c r="BH199" s="164">
        <v>0</v>
      </c>
      <c r="BI199" s="164">
        <v>0</v>
      </c>
      <c r="BJ199" s="166">
        <v>0</v>
      </c>
      <c r="BK199" s="166">
        <v>0</v>
      </c>
      <c r="BL199" s="166">
        <v>0</v>
      </c>
      <c r="BM199" s="166">
        <v>0</v>
      </c>
      <c r="BN199" s="166">
        <v>0</v>
      </c>
      <c r="BO199" s="166">
        <v>0</v>
      </c>
      <c r="BP199" s="165">
        <v>0</v>
      </c>
      <c r="BQ199" s="164">
        <v>0</v>
      </c>
      <c r="BR199" s="164">
        <v>0</v>
      </c>
      <c r="BS199" s="164">
        <v>0</v>
      </c>
      <c r="BT199" s="164">
        <v>0</v>
      </c>
      <c r="BU199" s="164">
        <v>0</v>
      </c>
      <c r="BV199" s="164">
        <v>0</v>
      </c>
      <c r="BW199" s="166">
        <v>0</v>
      </c>
      <c r="BX199" s="166">
        <v>0</v>
      </c>
      <c r="BY199" s="166">
        <v>0</v>
      </c>
      <c r="BZ199" s="166">
        <v>0</v>
      </c>
      <c r="CA199" s="166">
        <v>0</v>
      </c>
      <c r="CB199" s="166">
        <v>0</v>
      </c>
      <c r="CC199" s="163">
        <v>9.6999999999999993</v>
      </c>
      <c r="CD199" s="167"/>
      <c r="CE199" s="164"/>
      <c r="CF199" s="164"/>
      <c r="CG199" s="164"/>
      <c r="CH199" s="164"/>
      <c r="CI199" s="164"/>
      <c r="CJ199" s="164"/>
      <c r="CK199" s="166"/>
      <c r="CL199" s="166"/>
      <c r="CM199" s="166"/>
      <c r="CN199" s="166"/>
      <c r="CO199" s="166"/>
      <c r="CP199" s="166"/>
      <c r="CQ199" s="167">
        <v>0</v>
      </c>
      <c r="CR199" s="164"/>
      <c r="CS199" s="164"/>
      <c r="CT199" s="164"/>
      <c r="CU199" s="164"/>
      <c r="CV199" s="164"/>
      <c r="CW199" s="164"/>
      <c r="CX199" s="166">
        <v>0</v>
      </c>
      <c r="CY199" s="166">
        <v>0</v>
      </c>
      <c r="CZ199" s="166">
        <v>0</v>
      </c>
      <c r="DA199" s="166">
        <v>0</v>
      </c>
      <c r="DB199" s="166">
        <v>0</v>
      </c>
      <c r="DC199" s="166">
        <v>0</v>
      </c>
      <c r="DE199" s="168">
        <v>0</v>
      </c>
      <c r="DG199" s="172">
        <v>0</v>
      </c>
      <c r="DI199" s="205">
        <f t="shared" si="18"/>
        <v>0</v>
      </c>
      <c r="DJ199" s="204"/>
      <c r="DK199" s="205">
        <f t="shared" si="19"/>
        <v>0</v>
      </c>
      <c r="DL199" s="205">
        <f t="shared" si="20"/>
        <v>0</v>
      </c>
      <c r="DM199" s="205">
        <f t="shared" si="21"/>
        <v>0</v>
      </c>
      <c r="DN199" s="205">
        <f t="shared" si="22"/>
        <v>0</v>
      </c>
      <c r="DO199" s="205">
        <f t="shared" si="23"/>
        <v>0</v>
      </c>
    </row>
    <row r="200" spans="2:119" hidden="1">
      <c r="B200" s="103" t="s">
        <v>340</v>
      </c>
      <c r="C200" s="162">
        <v>0.18779599999999996</v>
      </c>
      <c r="D200" s="162">
        <v>0.56339300000000003</v>
      </c>
      <c r="E200" s="162">
        <v>-0.37559700000000007</v>
      </c>
      <c r="F200" s="163">
        <v>8.1999999999999993</v>
      </c>
      <c r="G200" s="164">
        <v>4975880</v>
      </c>
      <c r="H200" s="164">
        <v>50794</v>
      </c>
      <c r="I200" s="164">
        <v>60201</v>
      </c>
      <c r="J200" s="164">
        <v>-3317268</v>
      </c>
      <c r="K200" s="164">
        <v>-690015</v>
      </c>
      <c r="L200" s="164">
        <v>-231415</v>
      </c>
      <c r="M200" s="164">
        <v>-7203</v>
      </c>
      <c r="N200" s="164">
        <v>64974</v>
      </c>
      <c r="O200" s="164">
        <v>-101684</v>
      </c>
      <c r="P200" s="164">
        <v>804264</v>
      </c>
      <c r="Q200" s="104">
        <v>-690015</v>
      </c>
      <c r="R200" s="164">
        <v>-48027</v>
      </c>
      <c r="S200" s="164">
        <v>-433554</v>
      </c>
      <c r="T200" s="164">
        <v>-1060601</v>
      </c>
      <c r="U200" s="164">
        <v>3258</v>
      </c>
      <c r="V200" s="164">
        <v>-3463599</v>
      </c>
      <c r="W200" s="104">
        <v>-454265</v>
      </c>
      <c r="X200" s="104">
        <v>-3555139</v>
      </c>
      <c r="Y200" s="164">
        <v>936964</v>
      </c>
      <c r="Z200" s="164">
        <v>695958</v>
      </c>
      <c r="AA200" s="164">
        <v>804264</v>
      </c>
      <c r="AB200" s="164">
        <v>804264</v>
      </c>
      <c r="AC200" s="164">
        <v>203194</v>
      </c>
      <c r="AD200" s="164">
        <v>138820</v>
      </c>
      <c r="AE200" s="164">
        <v>3121585</v>
      </c>
      <c r="AF200" s="164">
        <v>0</v>
      </c>
      <c r="AG200" s="164">
        <v>0</v>
      </c>
      <c r="AH200" s="164">
        <v>0</v>
      </c>
      <c r="AI200" s="164">
        <v>-481581</v>
      </c>
      <c r="AJ200" s="164">
        <v>-481581</v>
      </c>
      <c r="AK200" s="164">
        <v>-481581</v>
      </c>
      <c r="AL200" s="164">
        <v>-481581</v>
      </c>
      <c r="AM200" s="164">
        <v>-481581</v>
      </c>
      <c r="AN200" s="164">
        <v>-1055694</v>
      </c>
      <c r="AP200" s="165">
        <v>-28221</v>
      </c>
      <c r="AQ200" s="164">
        <v>0</v>
      </c>
      <c r="AR200" s="164">
        <v>0</v>
      </c>
      <c r="AS200" s="164">
        <v>0</v>
      </c>
      <c r="AT200" s="164">
        <v>0</v>
      </c>
      <c r="AU200" s="164">
        <v>0</v>
      </c>
      <c r="AV200" s="164">
        <v>0</v>
      </c>
      <c r="AW200" s="166">
        <v>28221</v>
      </c>
      <c r="AX200" s="166">
        <v>28221</v>
      </c>
      <c r="AY200" s="166">
        <v>28221</v>
      </c>
      <c r="AZ200" s="166">
        <v>28221</v>
      </c>
      <c r="BA200" s="166">
        <v>28221</v>
      </c>
      <c r="BB200" s="166">
        <v>62089</v>
      </c>
      <c r="BC200" s="165">
        <v>-878</v>
      </c>
      <c r="BD200" s="164">
        <v>0</v>
      </c>
      <c r="BE200" s="164">
        <v>0</v>
      </c>
      <c r="BF200" s="164">
        <v>0</v>
      </c>
      <c r="BG200" s="164">
        <v>0</v>
      </c>
      <c r="BH200" s="164">
        <v>0</v>
      </c>
      <c r="BI200" s="164">
        <v>0</v>
      </c>
      <c r="BJ200" s="166">
        <v>878</v>
      </c>
      <c r="BK200" s="166">
        <v>878</v>
      </c>
      <c r="BL200" s="166">
        <v>878</v>
      </c>
      <c r="BM200" s="166">
        <v>878</v>
      </c>
      <c r="BN200" s="166">
        <v>878</v>
      </c>
      <c r="BO200" s="166">
        <v>1935</v>
      </c>
      <c r="BP200" s="165">
        <v>-433554</v>
      </c>
      <c r="BQ200" s="164">
        <v>0</v>
      </c>
      <c r="BR200" s="164">
        <v>0</v>
      </c>
      <c r="BS200" s="164">
        <v>0</v>
      </c>
      <c r="BT200" s="164">
        <v>0</v>
      </c>
      <c r="BU200" s="164">
        <v>0</v>
      </c>
      <c r="BV200" s="164">
        <v>0</v>
      </c>
      <c r="BW200" s="166">
        <v>433554</v>
      </c>
      <c r="BX200" s="166">
        <v>433554</v>
      </c>
      <c r="BY200" s="166">
        <v>433554</v>
      </c>
      <c r="BZ200" s="166">
        <v>433554</v>
      </c>
      <c r="CA200" s="166">
        <v>433554</v>
      </c>
      <c r="CB200" s="166">
        <v>953815</v>
      </c>
      <c r="CC200" s="163">
        <v>9</v>
      </c>
      <c r="CD200" s="167"/>
      <c r="CE200" s="164"/>
      <c r="CF200" s="164"/>
      <c r="CG200" s="164"/>
      <c r="CH200" s="164"/>
      <c r="CI200" s="164"/>
      <c r="CJ200" s="164"/>
      <c r="CK200" s="166"/>
      <c r="CL200" s="166"/>
      <c r="CM200" s="166"/>
      <c r="CN200" s="166"/>
      <c r="CO200" s="166"/>
      <c r="CP200" s="166"/>
      <c r="CQ200" s="167">
        <v>-18928</v>
      </c>
      <c r="CR200" s="164"/>
      <c r="CS200" s="164"/>
      <c r="CT200" s="164"/>
      <c r="CU200" s="164"/>
      <c r="CV200" s="164"/>
      <c r="CW200" s="164"/>
      <c r="CX200" s="166">
        <v>18928</v>
      </c>
      <c r="CY200" s="166">
        <v>18928</v>
      </c>
      <c r="CZ200" s="166">
        <v>18928</v>
      </c>
      <c r="DA200" s="166">
        <v>18928</v>
      </c>
      <c r="DB200" s="166">
        <v>18928</v>
      </c>
      <c r="DC200" s="166">
        <v>37855</v>
      </c>
      <c r="DE200" s="168">
        <v>0</v>
      </c>
      <c r="DG200" s="172">
        <v>302844.98790000001</v>
      </c>
      <c r="DI200" s="205">
        <f t="shared" si="18"/>
        <v>-3555138.9879000001</v>
      </c>
      <c r="DJ200" s="204"/>
      <c r="DK200" s="205">
        <f t="shared" si="19"/>
        <v>-4171616</v>
      </c>
      <c r="DL200" s="205">
        <f t="shared" si="20"/>
        <v>-132495</v>
      </c>
      <c r="DM200" s="205">
        <f t="shared" si="21"/>
        <v>-6325</v>
      </c>
      <c r="DN200" s="205">
        <f t="shared" si="22"/>
        <v>-203194</v>
      </c>
      <c r="DO200" s="205">
        <f t="shared" si="23"/>
        <v>-3121585</v>
      </c>
    </row>
    <row r="201" spans="2:119" hidden="1">
      <c r="B201" s="103" t="s">
        <v>397</v>
      </c>
      <c r="C201" s="162">
        <v>0</v>
      </c>
      <c r="D201" s="162">
        <v>0</v>
      </c>
      <c r="E201" s="162">
        <v>0</v>
      </c>
      <c r="F201" s="163">
        <v>10.1</v>
      </c>
      <c r="G201" s="164">
        <v>0</v>
      </c>
      <c r="H201" s="164">
        <v>0</v>
      </c>
      <c r="I201" s="164">
        <v>0</v>
      </c>
      <c r="J201" s="164">
        <v>0</v>
      </c>
      <c r="K201" s="164">
        <v>0</v>
      </c>
      <c r="L201" s="164">
        <v>0</v>
      </c>
      <c r="M201" s="164">
        <v>0</v>
      </c>
      <c r="N201" s="164">
        <v>0</v>
      </c>
      <c r="O201" s="164">
        <v>0</v>
      </c>
      <c r="P201" s="164">
        <v>0</v>
      </c>
      <c r="Q201" s="104">
        <v>0</v>
      </c>
      <c r="R201" s="164">
        <v>0</v>
      </c>
      <c r="S201" s="164">
        <v>0</v>
      </c>
      <c r="T201" s="164">
        <v>0</v>
      </c>
      <c r="U201" s="164">
        <v>0</v>
      </c>
      <c r="V201" s="164">
        <v>0</v>
      </c>
      <c r="W201" s="104">
        <v>0</v>
      </c>
      <c r="X201" s="104">
        <v>0</v>
      </c>
      <c r="Y201" s="164">
        <v>0</v>
      </c>
      <c r="Z201" s="164">
        <v>0</v>
      </c>
      <c r="AA201" s="164">
        <v>0</v>
      </c>
      <c r="AB201" s="164">
        <v>0</v>
      </c>
      <c r="AC201" s="164">
        <v>0</v>
      </c>
      <c r="AD201" s="164">
        <v>0</v>
      </c>
      <c r="AE201" s="164">
        <v>0</v>
      </c>
      <c r="AF201" s="164">
        <v>0</v>
      </c>
      <c r="AG201" s="164">
        <v>0</v>
      </c>
      <c r="AH201" s="164">
        <v>0</v>
      </c>
      <c r="AI201" s="164">
        <v>0</v>
      </c>
      <c r="AJ201" s="164">
        <v>0</v>
      </c>
      <c r="AK201" s="164">
        <v>0</v>
      </c>
      <c r="AL201" s="164">
        <v>0</v>
      </c>
      <c r="AM201" s="164">
        <v>0</v>
      </c>
      <c r="AN201" s="164">
        <v>0</v>
      </c>
      <c r="AP201" s="165">
        <v>0</v>
      </c>
      <c r="AQ201" s="164">
        <v>0</v>
      </c>
      <c r="AR201" s="164">
        <v>0</v>
      </c>
      <c r="AS201" s="164">
        <v>0</v>
      </c>
      <c r="AT201" s="164">
        <v>0</v>
      </c>
      <c r="AU201" s="164">
        <v>0</v>
      </c>
      <c r="AV201" s="164">
        <v>0</v>
      </c>
      <c r="AW201" s="166">
        <v>0</v>
      </c>
      <c r="AX201" s="166">
        <v>0</v>
      </c>
      <c r="AY201" s="166">
        <v>0</v>
      </c>
      <c r="AZ201" s="166">
        <v>0</v>
      </c>
      <c r="BA201" s="166">
        <v>0</v>
      </c>
      <c r="BB201" s="166">
        <v>0</v>
      </c>
      <c r="BC201" s="165">
        <v>0</v>
      </c>
      <c r="BD201" s="164">
        <v>0</v>
      </c>
      <c r="BE201" s="164">
        <v>0</v>
      </c>
      <c r="BF201" s="164">
        <v>0</v>
      </c>
      <c r="BG201" s="164">
        <v>0</v>
      </c>
      <c r="BH201" s="164">
        <v>0</v>
      </c>
      <c r="BI201" s="164">
        <v>0</v>
      </c>
      <c r="BJ201" s="166">
        <v>0</v>
      </c>
      <c r="BK201" s="166">
        <v>0</v>
      </c>
      <c r="BL201" s="166">
        <v>0</v>
      </c>
      <c r="BM201" s="166">
        <v>0</v>
      </c>
      <c r="BN201" s="166">
        <v>0</v>
      </c>
      <c r="BO201" s="166">
        <v>0</v>
      </c>
      <c r="BP201" s="165">
        <v>0</v>
      </c>
      <c r="BQ201" s="164">
        <v>0</v>
      </c>
      <c r="BR201" s="164">
        <v>0</v>
      </c>
      <c r="BS201" s="164">
        <v>0</v>
      </c>
      <c r="BT201" s="164">
        <v>0</v>
      </c>
      <c r="BU201" s="164">
        <v>0</v>
      </c>
      <c r="BV201" s="164">
        <v>0</v>
      </c>
      <c r="BW201" s="166">
        <v>0</v>
      </c>
      <c r="BX201" s="166">
        <v>0</v>
      </c>
      <c r="BY201" s="166">
        <v>0</v>
      </c>
      <c r="BZ201" s="166">
        <v>0</v>
      </c>
      <c r="CA201" s="166">
        <v>0</v>
      </c>
      <c r="CB201" s="166">
        <v>0</v>
      </c>
      <c r="CC201" s="163">
        <v>11.4</v>
      </c>
      <c r="CD201" s="167"/>
      <c r="CE201" s="164"/>
      <c r="CF201" s="164"/>
      <c r="CG201" s="164"/>
      <c r="CH201" s="164"/>
      <c r="CI201" s="164"/>
      <c r="CJ201" s="164"/>
      <c r="CK201" s="166"/>
      <c r="CL201" s="166"/>
      <c r="CM201" s="166"/>
      <c r="CN201" s="166"/>
      <c r="CO201" s="166"/>
      <c r="CP201" s="166"/>
      <c r="CQ201" s="167">
        <v>0</v>
      </c>
      <c r="CR201" s="164"/>
      <c r="CS201" s="164"/>
      <c r="CT201" s="164"/>
      <c r="CU201" s="164"/>
      <c r="CV201" s="164"/>
      <c r="CW201" s="164"/>
      <c r="CX201" s="166">
        <v>0</v>
      </c>
      <c r="CY201" s="166">
        <v>0</v>
      </c>
      <c r="CZ201" s="166">
        <v>0</v>
      </c>
      <c r="DA201" s="166">
        <v>0</v>
      </c>
      <c r="DB201" s="166">
        <v>0</v>
      </c>
      <c r="DC201" s="166">
        <v>0</v>
      </c>
      <c r="DE201" s="168">
        <v>0</v>
      </c>
      <c r="DG201" s="172">
        <v>0</v>
      </c>
      <c r="DI201" s="205">
        <f t="shared" si="18"/>
        <v>0</v>
      </c>
      <c r="DJ201" s="204"/>
      <c r="DK201" s="205">
        <f t="shared" si="19"/>
        <v>0</v>
      </c>
      <c r="DL201" s="205">
        <f t="shared" si="20"/>
        <v>0</v>
      </c>
      <c r="DM201" s="205">
        <f t="shared" si="21"/>
        <v>0</v>
      </c>
      <c r="DN201" s="205">
        <f t="shared" si="22"/>
        <v>0</v>
      </c>
      <c r="DO201" s="205">
        <f t="shared" si="23"/>
        <v>0</v>
      </c>
    </row>
    <row r="202" spans="2:119" hidden="1">
      <c r="B202" s="103" t="s">
        <v>398</v>
      </c>
      <c r="C202" s="162">
        <v>0</v>
      </c>
      <c r="D202" s="162">
        <v>0</v>
      </c>
      <c r="E202" s="162">
        <v>0</v>
      </c>
      <c r="F202" s="163">
        <v>10.3</v>
      </c>
      <c r="G202" s="164">
        <v>0</v>
      </c>
      <c r="H202" s="164">
        <v>0</v>
      </c>
      <c r="I202" s="164">
        <v>0</v>
      </c>
      <c r="J202" s="164">
        <v>0</v>
      </c>
      <c r="K202" s="164">
        <v>0</v>
      </c>
      <c r="L202" s="164">
        <v>0</v>
      </c>
      <c r="M202" s="164">
        <v>0</v>
      </c>
      <c r="N202" s="164">
        <v>0</v>
      </c>
      <c r="O202" s="164">
        <v>0</v>
      </c>
      <c r="P202" s="164">
        <v>0</v>
      </c>
      <c r="Q202" s="104">
        <v>0</v>
      </c>
      <c r="R202" s="164">
        <v>0</v>
      </c>
      <c r="S202" s="164">
        <v>0</v>
      </c>
      <c r="T202" s="164">
        <v>0</v>
      </c>
      <c r="U202" s="164">
        <v>0</v>
      </c>
      <c r="V202" s="164">
        <v>0</v>
      </c>
      <c r="W202" s="104">
        <v>0</v>
      </c>
      <c r="X202" s="104">
        <v>0</v>
      </c>
      <c r="Y202" s="164">
        <v>0</v>
      </c>
      <c r="Z202" s="164">
        <v>0</v>
      </c>
      <c r="AA202" s="164">
        <v>0</v>
      </c>
      <c r="AB202" s="164">
        <v>0</v>
      </c>
      <c r="AC202" s="164">
        <v>0</v>
      </c>
      <c r="AD202" s="164">
        <v>0</v>
      </c>
      <c r="AE202" s="164">
        <v>0</v>
      </c>
      <c r="AF202" s="164">
        <v>0</v>
      </c>
      <c r="AG202" s="164">
        <v>0</v>
      </c>
      <c r="AH202" s="164">
        <v>0</v>
      </c>
      <c r="AI202" s="164">
        <v>0</v>
      </c>
      <c r="AJ202" s="164">
        <v>0</v>
      </c>
      <c r="AK202" s="164">
        <v>0</v>
      </c>
      <c r="AL202" s="164">
        <v>0</v>
      </c>
      <c r="AM202" s="164">
        <v>0</v>
      </c>
      <c r="AN202" s="164">
        <v>0</v>
      </c>
      <c r="AP202" s="165">
        <v>0</v>
      </c>
      <c r="AQ202" s="164">
        <v>0</v>
      </c>
      <c r="AR202" s="164">
        <v>0</v>
      </c>
      <c r="AS202" s="164">
        <v>0</v>
      </c>
      <c r="AT202" s="164">
        <v>0</v>
      </c>
      <c r="AU202" s="164">
        <v>0</v>
      </c>
      <c r="AV202" s="164">
        <v>0</v>
      </c>
      <c r="AW202" s="166">
        <v>0</v>
      </c>
      <c r="AX202" s="166">
        <v>0</v>
      </c>
      <c r="AY202" s="166">
        <v>0</v>
      </c>
      <c r="AZ202" s="166">
        <v>0</v>
      </c>
      <c r="BA202" s="166">
        <v>0</v>
      </c>
      <c r="BB202" s="166">
        <v>0</v>
      </c>
      <c r="BC202" s="165">
        <v>0</v>
      </c>
      <c r="BD202" s="164">
        <v>0</v>
      </c>
      <c r="BE202" s="164">
        <v>0</v>
      </c>
      <c r="BF202" s="164">
        <v>0</v>
      </c>
      <c r="BG202" s="164">
        <v>0</v>
      </c>
      <c r="BH202" s="164">
        <v>0</v>
      </c>
      <c r="BI202" s="164">
        <v>0</v>
      </c>
      <c r="BJ202" s="166">
        <v>0</v>
      </c>
      <c r="BK202" s="166">
        <v>0</v>
      </c>
      <c r="BL202" s="166">
        <v>0</v>
      </c>
      <c r="BM202" s="166">
        <v>0</v>
      </c>
      <c r="BN202" s="166">
        <v>0</v>
      </c>
      <c r="BO202" s="166">
        <v>0</v>
      </c>
      <c r="BP202" s="165">
        <v>0</v>
      </c>
      <c r="BQ202" s="164">
        <v>0</v>
      </c>
      <c r="BR202" s="164">
        <v>0</v>
      </c>
      <c r="BS202" s="164">
        <v>0</v>
      </c>
      <c r="BT202" s="164">
        <v>0</v>
      </c>
      <c r="BU202" s="164">
        <v>0</v>
      </c>
      <c r="BV202" s="164">
        <v>0</v>
      </c>
      <c r="BW202" s="166">
        <v>0</v>
      </c>
      <c r="BX202" s="166">
        <v>0</v>
      </c>
      <c r="BY202" s="166">
        <v>0</v>
      </c>
      <c r="BZ202" s="166">
        <v>0</v>
      </c>
      <c r="CA202" s="166">
        <v>0</v>
      </c>
      <c r="CB202" s="166">
        <v>0</v>
      </c>
      <c r="CC202" s="163">
        <v>11.6</v>
      </c>
      <c r="CD202" s="167"/>
      <c r="CE202" s="164"/>
      <c r="CF202" s="164"/>
      <c r="CG202" s="164"/>
      <c r="CH202" s="164"/>
      <c r="CI202" s="164"/>
      <c r="CJ202" s="164"/>
      <c r="CK202" s="166"/>
      <c r="CL202" s="166"/>
      <c r="CM202" s="166"/>
      <c r="CN202" s="166"/>
      <c r="CO202" s="166"/>
      <c r="CP202" s="166"/>
      <c r="CQ202" s="167">
        <v>0</v>
      </c>
      <c r="CR202" s="164"/>
      <c r="CS202" s="164"/>
      <c r="CT202" s="164"/>
      <c r="CU202" s="164"/>
      <c r="CV202" s="164"/>
      <c r="CW202" s="164"/>
      <c r="CX202" s="166">
        <v>0</v>
      </c>
      <c r="CY202" s="166">
        <v>0</v>
      </c>
      <c r="CZ202" s="166">
        <v>0</v>
      </c>
      <c r="DA202" s="166">
        <v>0</v>
      </c>
      <c r="DB202" s="166">
        <v>0</v>
      </c>
      <c r="DC202" s="166">
        <v>0</v>
      </c>
      <c r="DE202" s="168">
        <v>0</v>
      </c>
      <c r="DG202" s="172">
        <v>0</v>
      </c>
      <c r="DI202" s="205">
        <f t="shared" si="18"/>
        <v>0</v>
      </c>
      <c r="DJ202" s="204"/>
      <c r="DK202" s="205">
        <f t="shared" si="19"/>
        <v>0</v>
      </c>
      <c r="DL202" s="205">
        <f t="shared" si="20"/>
        <v>0</v>
      </c>
      <c r="DM202" s="205">
        <f t="shared" si="21"/>
        <v>0</v>
      </c>
      <c r="DN202" s="205">
        <f t="shared" si="22"/>
        <v>0</v>
      </c>
      <c r="DO202" s="205">
        <f t="shared" si="23"/>
        <v>0</v>
      </c>
    </row>
    <row r="203" spans="2:119" hidden="1">
      <c r="B203" s="103" t="s">
        <v>522</v>
      </c>
      <c r="C203" s="162">
        <v>0</v>
      </c>
      <c r="D203" s="162">
        <v>1</v>
      </c>
      <c r="E203" s="162">
        <v>-1</v>
      </c>
      <c r="F203" s="163">
        <v>11.6</v>
      </c>
      <c r="G203" s="164">
        <v>0</v>
      </c>
      <c r="H203" s="164">
        <v>0</v>
      </c>
      <c r="I203" s="164">
        <v>0</v>
      </c>
      <c r="J203" s="164">
        <v>0</v>
      </c>
      <c r="K203" s="164">
        <v>0</v>
      </c>
      <c r="L203" s="164">
        <v>0</v>
      </c>
      <c r="M203" s="164">
        <v>0</v>
      </c>
      <c r="N203" s="164">
        <v>0</v>
      </c>
      <c r="O203" s="164">
        <v>0</v>
      </c>
      <c r="P203" s="164">
        <v>0</v>
      </c>
      <c r="Q203" s="104">
        <v>0</v>
      </c>
      <c r="R203" s="164">
        <v>0</v>
      </c>
      <c r="S203" s="164">
        <v>0</v>
      </c>
      <c r="T203" s="164">
        <v>0</v>
      </c>
      <c r="U203" s="164">
        <v>0</v>
      </c>
      <c r="V203" s="164">
        <v>0</v>
      </c>
      <c r="W203" s="104">
        <v>0</v>
      </c>
      <c r="X203" s="104">
        <v>0</v>
      </c>
      <c r="Y203" s="164">
        <v>0</v>
      </c>
      <c r="Z203" s="164">
        <v>0</v>
      </c>
      <c r="AA203" s="164">
        <v>0</v>
      </c>
      <c r="AB203" s="164">
        <v>0</v>
      </c>
      <c r="AC203" s="164">
        <v>0</v>
      </c>
      <c r="AD203" s="164">
        <v>0</v>
      </c>
      <c r="AE203" s="164">
        <v>0</v>
      </c>
      <c r="AF203" s="164">
        <v>0</v>
      </c>
      <c r="AG203" s="164">
        <v>0</v>
      </c>
      <c r="AH203" s="164">
        <v>0</v>
      </c>
      <c r="AI203" s="164">
        <v>0</v>
      </c>
      <c r="AJ203" s="164">
        <v>0</v>
      </c>
      <c r="AK203" s="164">
        <v>0</v>
      </c>
      <c r="AL203" s="164">
        <v>0</v>
      </c>
      <c r="AM203" s="164">
        <v>0</v>
      </c>
      <c r="AN203" s="164">
        <v>0</v>
      </c>
      <c r="AP203" s="165">
        <v>0</v>
      </c>
      <c r="AQ203" s="164">
        <v>0</v>
      </c>
      <c r="AR203" s="164">
        <v>0</v>
      </c>
      <c r="AS203" s="164">
        <v>0</v>
      </c>
      <c r="AT203" s="164">
        <v>0</v>
      </c>
      <c r="AU203" s="164">
        <v>0</v>
      </c>
      <c r="AV203" s="164">
        <v>0</v>
      </c>
      <c r="AW203" s="166">
        <v>0</v>
      </c>
      <c r="AX203" s="166">
        <v>0</v>
      </c>
      <c r="AY203" s="166">
        <v>0</v>
      </c>
      <c r="AZ203" s="166">
        <v>0</v>
      </c>
      <c r="BA203" s="166">
        <v>0</v>
      </c>
      <c r="BB203" s="166">
        <v>0</v>
      </c>
      <c r="BC203" s="165">
        <v>0</v>
      </c>
      <c r="BD203" s="164">
        <v>0</v>
      </c>
      <c r="BE203" s="164">
        <v>0</v>
      </c>
      <c r="BF203" s="164">
        <v>0</v>
      </c>
      <c r="BG203" s="164">
        <v>0</v>
      </c>
      <c r="BH203" s="164">
        <v>0</v>
      </c>
      <c r="BI203" s="164">
        <v>0</v>
      </c>
      <c r="BJ203" s="166">
        <v>0</v>
      </c>
      <c r="BK203" s="166">
        <v>0</v>
      </c>
      <c r="BL203" s="166">
        <v>0</v>
      </c>
      <c r="BM203" s="166">
        <v>0</v>
      </c>
      <c r="BN203" s="166">
        <v>0</v>
      </c>
      <c r="BO203" s="166">
        <v>0</v>
      </c>
      <c r="BP203" s="165">
        <v>0</v>
      </c>
      <c r="BQ203" s="164">
        <v>0</v>
      </c>
      <c r="BR203" s="164">
        <v>0</v>
      </c>
      <c r="BS203" s="164">
        <v>0</v>
      </c>
      <c r="BT203" s="164">
        <v>0</v>
      </c>
      <c r="BU203" s="164">
        <v>0</v>
      </c>
      <c r="BV203" s="164">
        <v>0</v>
      </c>
      <c r="BW203" s="166">
        <v>0</v>
      </c>
      <c r="BX203" s="166">
        <v>0</v>
      </c>
      <c r="BY203" s="166">
        <v>0</v>
      </c>
      <c r="BZ203" s="166">
        <v>0</v>
      </c>
      <c r="CA203" s="166">
        <v>0</v>
      </c>
      <c r="CB203" s="166">
        <v>0</v>
      </c>
      <c r="CC203" s="163">
        <v>1</v>
      </c>
      <c r="CD203" s="167"/>
      <c r="CE203" s="164"/>
      <c r="CF203" s="164"/>
      <c r="CG203" s="164"/>
      <c r="CH203" s="164"/>
      <c r="CI203" s="164"/>
      <c r="CJ203" s="164"/>
      <c r="CK203" s="166"/>
      <c r="CL203" s="166"/>
      <c r="CM203" s="166"/>
      <c r="CN203" s="166"/>
      <c r="CO203" s="166"/>
      <c r="CP203" s="166"/>
      <c r="CQ203" s="167">
        <v>0</v>
      </c>
      <c r="CR203" s="164"/>
      <c r="CS203" s="164"/>
      <c r="CT203" s="164"/>
      <c r="CU203" s="164"/>
      <c r="CV203" s="164"/>
      <c r="CW203" s="164"/>
      <c r="CX203" s="166">
        <v>0</v>
      </c>
      <c r="CY203" s="166">
        <v>0</v>
      </c>
      <c r="CZ203" s="166">
        <v>0</v>
      </c>
      <c r="DA203" s="166">
        <v>0</v>
      </c>
      <c r="DB203" s="166">
        <v>0</v>
      </c>
      <c r="DC203" s="166">
        <v>0</v>
      </c>
      <c r="DE203" s="168">
        <v>0</v>
      </c>
      <c r="DG203" s="172">
        <v>0</v>
      </c>
      <c r="DI203" s="205">
        <f t="shared" si="18"/>
        <v>0</v>
      </c>
      <c r="DJ203" s="204"/>
      <c r="DK203" s="205">
        <f t="shared" si="19"/>
        <v>0</v>
      </c>
      <c r="DL203" s="205">
        <f t="shared" si="20"/>
        <v>0</v>
      </c>
      <c r="DM203" s="205">
        <f t="shared" si="21"/>
        <v>0</v>
      </c>
      <c r="DN203" s="205">
        <f t="shared" si="22"/>
        <v>0</v>
      </c>
      <c r="DO203" s="205">
        <f t="shared" si="23"/>
        <v>0</v>
      </c>
    </row>
    <row r="204" spans="2:119" hidden="1">
      <c r="B204" s="103" t="s">
        <v>341</v>
      </c>
      <c r="C204" s="162">
        <v>0</v>
      </c>
      <c r="D204" s="162">
        <v>0</v>
      </c>
      <c r="E204" s="162">
        <v>0</v>
      </c>
      <c r="F204" s="163">
        <v>8.8000000000000007</v>
      </c>
      <c r="G204" s="164">
        <v>0</v>
      </c>
      <c r="H204" s="164">
        <v>0</v>
      </c>
      <c r="I204" s="164">
        <v>0</v>
      </c>
      <c r="J204" s="164">
        <v>0</v>
      </c>
      <c r="K204" s="164">
        <v>0</v>
      </c>
      <c r="L204" s="164">
        <v>0</v>
      </c>
      <c r="M204" s="164">
        <v>0</v>
      </c>
      <c r="N204" s="164">
        <v>0</v>
      </c>
      <c r="O204" s="164">
        <v>0</v>
      </c>
      <c r="P204" s="164">
        <v>0</v>
      </c>
      <c r="Q204" s="104">
        <v>0</v>
      </c>
      <c r="R204" s="164">
        <v>0</v>
      </c>
      <c r="S204" s="164">
        <v>0</v>
      </c>
      <c r="T204" s="164">
        <v>0</v>
      </c>
      <c r="U204" s="164">
        <v>0</v>
      </c>
      <c r="V204" s="164">
        <v>0</v>
      </c>
      <c r="W204" s="104">
        <v>0</v>
      </c>
      <c r="X204" s="104">
        <v>0</v>
      </c>
      <c r="Y204" s="164">
        <v>0</v>
      </c>
      <c r="Z204" s="164">
        <v>0</v>
      </c>
      <c r="AA204" s="164">
        <v>0</v>
      </c>
      <c r="AB204" s="164">
        <v>0</v>
      </c>
      <c r="AC204" s="164">
        <v>0</v>
      </c>
      <c r="AD204" s="164">
        <v>0</v>
      </c>
      <c r="AE204" s="164">
        <v>0</v>
      </c>
      <c r="AF204" s="164">
        <v>0</v>
      </c>
      <c r="AG204" s="164">
        <v>0</v>
      </c>
      <c r="AH204" s="164">
        <v>0</v>
      </c>
      <c r="AI204" s="164">
        <v>0</v>
      </c>
      <c r="AJ204" s="164">
        <v>0</v>
      </c>
      <c r="AK204" s="164">
        <v>0</v>
      </c>
      <c r="AL204" s="164">
        <v>0</v>
      </c>
      <c r="AM204" s="164">
        <v>0</v>
      </c>
      <c r="AN204" s="164">
        <v>0</v>
      </c>
      <c r="AP204" s="165">
        <v>0</v>
      </c>
      <c r="AQ204" s="164">
        <v>0</v>
      </c>
      <c r="AR204" s="164">
        <v>0</v>
      </c>
      <c r="AS204" s="164">
        <v>0</v>
      </c>
      <c r="AT204" s="164">
        <v>0</v>
      </c>
      <c r="AU204" s="164">
        <v>0</v>
      </c>
      <c r="AV204" s="164">
        <v>0</v>
      </c>
      <c r="AW204" s="166">
        <v>0</v>
      </c>
      <c r="AX204" s="166">
        <v>0</v>
      </c>
      <c r="AY204" s="166">
        <v>0</v>
      </c>
      <c r="AZ204" s="166">
        <v>0</v>
      </c>
      <c r="BA204" s="166">
        <v>0</v>
      </c>
      <c r="BB204" s="166">
        <v>0</v>
      </c>
      <c r="BC204" s="165">
        <v>0</v>
      </c>
      <c r="BD204" s="164">
        <v>0</v>
      </c>
      <c r="BE204" s="164">
        <v>0</v>
      </c>
      <c r="BF204" s="164">
        <v>0</v>
      </c>
      <c r="BG204" s="164">
        <v>0</v>
      </c>
      <c r="BH204" s="164">
        <v>0</v>
      </c>
      <c r="BI204" s="164">
        <v>0</v>
      </c>
      <c r="BJ204" s="166">
        <v>0</v>
      </c>
      <c r="BK204" s="166">
        <v>0</v>
      </c>
      <c r="BL204" s="166">
        <v>0</v>
      </c>
      <c r="BM204" s="166">
        <v>0</v>
      </c>
      <c r="BN204" s="166">
        <v>0</v>
      </c>
      <c r="BO204" s="166">
        <v>0</v>
      </c>
      <c r="BP204" s="165">
        <v>0</v>
      </c>
      <c r="BQ204" s="164">
        <v>0</v>
      </c>
      <c r="BR204" s="164">
        <v>0</v>
      </c>
      <c r="BS204" s="164">
        <v>0</v>
      </c>
      <c r="BT204" s="164">
        <v>0</v>
      </c>
      <c r="BU204" s="164">
        <v>0</v>
      </c>
      <c r="BV204" s="164">
        <v>0</v>
      </c>
      <c r="BW204" s="166">
        <v>0</v>
      </c>
      <c r="BX204" s="166">
        <v>0</v>
      </c>
      <c r="BY204" s="166">
        <v>0</v>
      </c>
      <c r="BZ204" s="166">
        <v>0</v>
      </c>
      <c r="CA204" s="166">
        <v>0</v>
      </c>
      <c r="CB204" s="166">
        <v>0</v>
      </c>
      <c r="CC204" s="163">
        <v>9.8000000000000007</v>
      </c>
      <c r="CD204" s="167"/>
      <c r="CE204" s="164"/>
      <c r="CF204" s="164"/>
      <c r="CG204" s="164"/>
      <c r="CH204" s="164"/>
      <c r="CI204" s="164"/>
      <c r="CJ204" s="164"/>
      <c r="CK204" s="166"/>
      <c r="CL204" s="166"/>
      <c r="CM204" s="166"/>
      <c r="CN204" s="166"/>
      <c r="CO204" s="166"/>
      <c r="CP204" s="166"/>
      <c r="CQ204" s="167">
        <v>0</v>
      </c>
      <c r="CR204" s="164"/>
      <c r="CS204" s="164"/>
      <c r="CT204" s="164"/>
      <c r="CU204" s="164"/>
      <c r="CV204" s="164"/>
      <c r="CW204" s="164"/>
      <c r="CX204" s="166">
        <v>0</v>
      </c>
      <c r="CY204" s="166">
        <v>0</v>
      </c>
      <c r="CZ204" s="166">
        <v>0</v>
      </c>
      <c r="DA204" s="166">
        <v>0</v>
      </c>
      <c r="DB204" s="166">
        <v>0</v>
      </c>
      <c r="DC204" s="166">
        <v>0</v>
      </c>
      <c r="DE204" s="168">
        <v>0</v>
      </c>
      <c r="DG204" s="172">
        <v>0</v>
      </c>
      <c r="DI204" s="205">
        <f t="shared" si="18"/>
        <v>0</v>
      </c>
      <c r="DJ204" s="204"/>
      <c r="DK204" s="205">
        <f t="shared" si="19"/>
        <v>0</v>
      </c>
      <c r="DL204" s="205">
        <f t="shared" si="20"/>
        <v>0</v>
      </c>
      <c r="DM204" s="205">
        <f t="shared" si="21"/>
        <v>0</v>
      </c>
      <c r="DN204" s="205">
        <f t="shared" si="22"/>
        <v>0</v>
      </c>
      <c r="DO204" s="205">
        <f t="shared" si="23"/>
        <v>0</v>
      </c>
    </row>
    <row r="205" spans="2:119" hidden="1">
      <c r="B205" s="103" t="s">
        <v>523</v>
      </c>
      <c r="C205" s="162">
        <v>0</v>
      </c>
      <c r="D205" s="162">
        <v>1</v>
      </c>
      <c r="E205" s="162">
        <v>-1</v>
      </c>
      <c r="F205" s="163">
        <v>16.100000000000001</v>
      </c>
      <c r="G205" s="164">
        <v>0</v>
      </c>
      <c r="H205" s="164">
        <v>0</v>
      </c>
      <c r="I205" s="164">
        <v>0</v>
      </c>
      <c r="J205" s="164">
        <v>0</v>
      </c>
      <c r="K205" s="164">
        <v>0</v>
      </c>
      <c r="L205" s="164">
        <v>0</v>
      </c>
      <c r="M205" s="164">
        <v>0</v>
      </c>
      <c r="N205" s="164">
        <v>0</v>
      </c>
      <c r="O205" s="164">
        <v>0</v>
      </c>
      <c r="P205" s="164">
        <v>0</v>
      </c>
      <c r="Q205" s="104">
        <v>0</v>
      </c>
      <c r="R205" s="164">
        <v>0</v>
      </c>
      <c r="S205" s="164">
        <v>0</v>
      </c>
      <c r="T205" s="164">
        <v>0</v>
      </c>
      <c r="U205" s="164">
        <v>0</v>
      </c>
      <c r="V205" s="164">
        <v>0</v>
      </c>
      <c r="W205" s="104">
        <v>0</v>
      </c>
      <c r="X205" s="104">
        <v>0</v>
      </c>
      <c r="Y205" s="164">
        <v>0</v>
      </c>
      <c r="Z205" s="164">
        <v>0</v>
      </c>
      <c r="AA205" s="164">
        <v>0</v>
      </c>
      <c r="AB205" s="164">
        <v>0</v>
      </c>
      <c r="AC205" s="164">
        <v>0</v>
      </c>
      <c r="AD205" s="164">
        <v>0</v>
      </c>
      <c r="AE205" s="164">
        <v>0</v>
      </c>
      <c r="AF205" s="164">
        <v>0</v>
      </c>
      <c r="AG205" s="164">
        <v>0</v>
      </c>
      <c r="AH205" s="164">
        <v>0</v>
      </c>
      <c r="AI205" s="164">
        <v>0</v>
      </c>
      <c r="AJ205" s="164">
        <v>0</v>
      </c>
      <c r="AK205" s="164">
        <v>0</v>
      </c>
      <c r="AL205" s="164">
        <v>0</v>
      </c>
      <c r="AM205" s="164">
        <v>0</v>
      </c>
      <c r="AN205" s="164">
        <v>0</v>
      </c>
      <c r="AP205" s="165">
        <v>0</v>
      </c>
      <c r="AQ205" s="164">
        <v>0</v>
      </c>
      <c r="AR205" s="164">
        <v>0</v>
      </c>
      <c r="AS205" s="164">
        <v>0</v>
      </c>
      <c r="AT205" s="164">
        <v>0</v>
      </c>
      <c r="AU205" s="164">
        <v>0</v>
      </c>
      <c r="AV205" s="164">
        <v>0</v>
      </c>
      <c r="AW205" s="166">
        <v>0</v>
      </c>
      <c r="AX205" s="166">
        <v>0</v>
      </c>
      <c r="AY205" s="166">
        <v>0</v>
      </c>
      <c r="AZ205" s="166">
        <v>0</v>
      </c>
      <c r="BA205" s="166">
        <v>0</v>
      </c>
      <c r="BB205" s="166">
        <v>0</v>
      </c>
      <c r="BC205" s="165">
        <v>0</v>
      </c>
      <c r="BD205" s="164">
        <v>0</v>
      </c>
      <c r="BE205" s="164">
        <v>0</v>
      </c>
      <c r="BF205" s="164">
        <v>0</v>
      </c>
      <c r="BG205" s="164">
        <v>0</v>
      </c>
      <c r="BH205" s="164">
        <v>0</v>
      </c>
      <c r="BI205" s="164">
        <v>0</v>
      </c>
      <c r="BJ205" s="166">
        <v>0</v>
      </c>
      <c r="BK205" s="166">
        <v>0</v>
      </c>
      <c r="BL205" s="166">
        <v>0</v>
      </c>
      <c r="BM205" s="166">
        <v>0</v>
      </c>
      <c r="BN205" s="166">
        <v>0</v>
      </c>
      <c r="BO205" s="166">
        <v>0</v>
      </c>
      <c r="BP205" s="165">
        <v>0</v>
      </c>
      <c r="BQ205" s="164">
        <v>0</v>
      </c>
      <c r="BR205" s="164">
        <v>0</v>
      </c>
      <c r="BS205" s="164">
        <v>0</v>
      </c>
      <c r="BT205" s="164">
        <v>0</v>
      </c>
      <c r="BU205" s="164">
        <v>0</v>
      </c>
      <c r="BV205" s="164">
        <v>0</v>
      </c>
      <c r="BW205" s="166">
        <v>0</v>
      </c>
      <c r="BX205" s="166">
        <v>0</v>
      </c>
      <c r="BY205" s="166">
        <v>0</v>
      </c>
      <c r="BZ205" s="166">
        <v>0</v>
      </c>
      <c r="CA205" s="166">
        <v>0</v>
      </c>
      <c r="CB205" s="166">
        <v>0</v>
      </c>
      <c r="CC205" s="163">
        <v>1</v>
      </c>
      <c r="CD205" s="167"/>
      <c r="CE205" s="164"/>
      <c r="CF205" s="164"/>
      <c r="CG205" s="164"/>
      <c r="CH205" s="164"/>
      <c r="CI205" s="164"/>
      <c r="CJ205" s="164"/>
      <c r="CK205" s="166"/>
      <c r="CL205" s="166"/>
      <c r="CM205" s="166"/>
      <c r="CN205" s="166"/>
      <c r="CO205" s="166"/>
      <c r="CP205" s="166"/>
      <c r="CQ205" s="167">
        <v>0</v>
      </c>
      <c r="CR205" s="164"/>
      <c r="CS205" s="164"/>
      <c r="CT205" s="164"/>
      <c r="CU205" s="164"/>
      <c r="CV205" s="164"/>
      <c r="CW205" s="164"/>
      <c r="CX205" s="166">
        <v>0</v>
      </c>
      <c r="CY205" s="166">
        <v>0</v>
      </c>
      <c r="CZ205" s="166">
        <v>0</v>
      </c>
      <c r="DA205" s="166">
        <v>0</v>
      </c>
      <c r="DB205" s="166">
        <v>0</v>
      </c>
      <c r="DC205" s="166">
        <v>0</v>
      </c>
      <c r="DE205" s="168">
        <v>0</v>
      </c>
      <c r="DG205" s="172">
        <v>0</v>
      </c>
      <c r="DI205" s="205">
        <f t="shared" si="18"/>
        <v>0</v>
      </c>
      <c r="DJ205" s="204"/>
      <c r="DK205" s="205">
        <f t="shared" si="19"/>
        <v>0</v>
      </c>
      <c r="DL205" s="205">
        <f t="shared" si="20"/>
        <v>0</v>
      </c>
      <c r="DM205" s="205">
        <f t="shared" si="21"/>
        <v>0</v>
      </c>
      <c r="DN205" s="205">
        <f t="shared" si="22"/>
        <v>0</v>
      </c>
      <c r="DO205" s="205">
        <f t="shared" si="23"/>
        <v>0</v>
      </c>
    </row>
    <row r="206" spans="2:119" hidden="1">
      <c r="B206" s="103" t="s">
        <v>524</v>
      </c>
      <c r="C206" s="162">
        <v>0</v>
      </c>
      <c r="D206" s="162">
        <v>1</v>
      </c>
      <c r="E206" s="162">
        <v>-1</v>
      </c>
      <c r="F206" s="163">
        <v>12.5</v>
      </c>
      <c r="G206" s="164">
        <v>0</v>
      </c>
      <c r="H206" s="164">
        <v>0</v>
      </c>
      <c r="I206" s="164">
        <v>0</v>
      </c>
      <c r="J206" s="164">
        <v>0</v>
      </c>
      <c r="K206" s="164">
        <v>0</v>
      </c>
      <c r="L206" s="164">
        <v>0</v>
      </c>
      <c r="M206" s="164">
        <v>0</v>
      </c>
      <c r="N206" s="164">
        <v>0</v>
      </c>
      <c r="O206" s="164">
        <v>0</v>
      </c>
      <c r="P206" s="164">
        <v>0</v>
      </c>
      <c r="Q206" s="104">
        <v>0</v>
      </c>
      <c r="R206" s="164">
        <v>0</v>
      </c>
      <c r="S206" s="164">
        <v>0</v>
      </c>
      <c r="T206" s="164">
        <v>0</v>
      </c>
      <c r="U206" s="164">
        <v>0</v>
      </c>
      <c r="V206" s="164">
        <v>0</v>
      </c>
      <c r="W206" s="104">
        <v>0</v>
      </c>
      <c r="X206" s="104">
        <v>0</v>
      </c>
      <c r="Y206" s="164">
        <v>0</v>
      </c>
      <c r="Z206" s="164">
        <v>0</v>
      </c>
      <c r="AA206" s="164">
        <v>0</v>
      </c>
      <c r="AB206" s="164">
        <v>0</v>
      </c>
      <c r="AC206" s="164">
        <v>0</v>
      </c>
      <c r="AD206" s="164">
        <v>0</v>
      </c>
      <c r="AE206" s="164">
        <v>0</v>
      </c>
      <c r="AF206" s="164">
        <v>0</v>
      </c>
      <c r="AG206" s="164">
        <v>0</v>
      </c>
      <c r="AH206" s="164">
        <v>0</v>
      </c>
      <c r="AI206" s="164">
        <v>0</v>
      </c>
      <c r="AJ206" s="164">
        <v>0</v>
      </c>
      <c r="AK206" s="164">
        <v>0</v>
      </c>
      <c r="AL206" s="164">
        <v>0</v>
      </c>
      <c r="AM206" s="164">
        <v>0</v>
      </c>
      <c r="AN206" s="164">
        <v>0</v>
      </c>
      <c r="AP206" s="165">
        <v>0</v>
      </c>
      <c r="AQ206" s="164">
        <v>0</v>
      </c>
      <c r="AR206" s="164">
        <v>0</v>
      </c>
      <c r="AS206" s="164">
        <v>0</v>
      </c>
      <c r="AT206" s="164">
        <v>0</v>
      </c>
      <c r="AU206" s="164">
        <v>0</v>
      </c>
      <c r="AV206" s="164">
        <v>0</v>
      </c>
      <c r="AW206" s="166">
        <v>0</v>
      </c>
      <c r="AX206" s="166">
        <v>0</v>
      </c>
      <c r="AY206" s="166">
        <v>0</v>
      </c>
      <c r="AZ206" s="166">
        <v>0</v>
      </c>
      <c r="BA206" s="166">
        <v>0</v>
      </c>
      <c r="BB206" s="166">
        <v>0</v>
      </c>
      <c r="BC206" s="165">
        <v>0</v>
      </c>
      <c r="BD206" s="164">
        <v>0</v>
      </c>
      <c r="BE206" s="164">
        <v>0</v>
      </c>
      <c r="BF206" s="164">
        <v>0</v>
      </c>
      <c r="BG206" s="164">
        <v>0</v>
      </c>
      <c r="BH206" s="164">
        <v>0</v>
      </c>
      <c r="BI206" s="164">
        <v>0</v>
      </c>
      <c r="BJ206" s="166">
        <v>0</v>
      </c>
      <c r="BK206" s="166">
        <v>0</v>
      </c>
      <c r="BL206" s="166">
        <v>0</v>
      </c>
      <c r="BM206" s="166">
        <v>0</v>
      </c>
      <c r="BN206" s="166">
        <v>0</v>
      </c>
      <c r="BO206" s="166">
        <v>0</v>
      </c>
      <c r="BP206" s="165">
        <v>0</v>
      </c>
      <c r="BQ206" s="164">
        <v>0</v>
      </c>
      <c r="BR206" s="164">
        <v>0</v>
      </c>
      <c r="BS206" s="164">
        <v>0</v>
      </c>
      <c r="BT206" s="164">
        <v>0</v>
      </c>
      <c r="BU206" s="164">
        <v>0</v>
      </c>
      <c r="BV206" s="164">
        <v>0</v>
      </c>
      <c r="BW206" s="166">
        <v>0</v>
      </c>
      <c r="BX206" s="166">
        <v>0</v>
      </c>
      <c r="BY206" s="166">
        <v>0</v>
      </c>
      <c r="BZ206" s="166">
        <v>0</v>
      </c>
      <c r="CA206" s="166">
        <v>0</v>
      </c>
      <c r="CB206" s="166">
        <v>0</v>
      </c>
      <c r="CC206" s="163">
        <v>1</v>
      </c>
      <c r="CD206" s="167"/>
      <c r="CE206" s="164"/>
      <c r="CF206" s="164"/>
      <c r="CG206" s="164"/>
      <c r="CH206" s="164"/>
      <c r="CI206" s="164"/>
      <c r="CJ206" s="164"/>
      <c r="CK206" s="166"/>
      <c r="CL206" s="166"/>
      <c r="CM206" s="166"/>
      <c r="CN206" s="166"/>
      <c r="CO206" s="166"/>
      <c r="CP206" s="166"/>
      <c r="CQ206" s="167">
        <v>0</v>
      </c>
      <c r="CR206" s="164"/>
      <c r="CS206" s="164"/>
      <c r="CT206" s="164"/>
      <c r="CU206" s="164"/>
      <c r="CV206" s="164"/>
      <c r="CW206" s="164"/>
      <c r="CX206" s="166">
        <v>0</v>
      </c>
      <c r="CY206" s="166">
        <v>0</v>
      </c>
      <c r="CZ206" s="166">
        <v>0</v>
      </c>
      <c r="DA206" s="166">
        <v>0</v>
      </c>
      <c r="DB206" s="166">
        <v>0</v>
      </c>
      <c r="DC206" s="166">
        <v>0</v>
      </c>
      <c r="DE206" s="168">
        <v>0</v>
      </c>
      <c r="DG206" s="172">
        <v>0</v>
      </c>
      <c r="DI206" s="205">
        <f t="shared" si="18"/>
        <v>0</v>
      </c>
      <c r="DJ206" s="204"/>
      <c r="DK206" s="205">
        <f t="shared" si="19"/>
        <v>0</v>
      </c>
      <c r="DL206" s="205">
        <f t="shared" si="20"/>
        <v>0</v>
      </c>
      <c r="DM206" s="205">
        <f t="shared" si="21"/>
        <v>0</v>
      </c>
      <c r="DN206" s="205">
        <f t="shared" si="22"/>
        <v>0</v>
      </c>
      <c r="DO206" s="205">
        <f t="shared" si="23"/>
        <v>0</v>
      </c>
    </row>
    <row r="207" spans="2:119" hidden="1">
      <c r="B207" s="103" t="s">
        <v>525</v>
      </c>
      <c r="C207" s="162">
        <v>0</v>
      </c>
      <c r="D207" s="162">
        <v>1</v>
      </c>
      <c r="E207" s="162">
        <v>-1</v>
      </c>
      <c r="F207" s="163">
        <v>13.9</v>
      </c>
      <c r="G207" s="164">
        <v>0</v>
      </c>
      <c r="H207" s="164">
        <v>0</v>
      </c>
      <c r="I207" s="164">
        <v>0</v>
      </c>
      <c r="J207" s="164">
        <v>0</v>
      </c>
      <c r="K207" s="164">
        <v>0</v>
      </c>
      <c r="L207" s="164">
        <v>0</v>
      </c>
      <c r="M207" s="164">
        <v>0</v>
      </c>
      <c r="N207" s="164">
        <v>0</v>
      </c>
      <c r="O207" s="164">
        <v>0</v>
      </c>
      <c r="P207" s="164">
        <v>0</v>
      </c>
      <c r="Q207" s="104">
        <v>0</v>
      </c>
      <c r="R207" s="164">
        <v>0</v>
      </c>
      <c r="S207" s="164">
        <v>0</v>
      </c>
      <c r="T207" s="164">
        <v>0</v>
      </c>
      <c r="U207" s="164">
        <v>0</v>
      </c>
      <c r="V207" s="164">
        <v>0</v>
      </c>
      <c r="W207" s="104">
        <v>0</v>
      </c>
      <c r="X207" s="104">
        <v>0</v>
      </c>
      <c r="Y207" s="164">
        <v>0</v>
      </c>
      <c r="Z207" s="164">
        <v>0</v>
      </c>
      <c r="AA207" s="164">
        <v>0</v>
      </c>
      <c r="AB207" s="164">
        <v>0</v>
      </c>
      <c r="AC207" s="164">
        <v>0</v>
      </c>
      <c r="AD207" s="164">
        <v>0</v>
      </c>
      <c r="AE207" s="164">
        <v>0</v>
      </c>
      <c r="AF207" s="164">
        <v>0</v>
      </c>
      <c r="AG207" s="164">
        <v>0</v>
      </c>
      <c r="AH207" s="164">
        <v>0</v>
      </c>
      <c r="AI207" s="164">
        <v>0</v>
      </c>
      <c r="AJ207" s="164">
        <v>0</v>
      </c>
      <c r="AK207" s="164">
        <v>0</v>
      </c>
      <c r="AL207" s="164">
        <v>0</v>
      </c>
      <c r="AM207" s="164">
        <v>0</v>
      </c>
      <c r="AN207" s="164">
        <v>0</v>
      </c>
      <c r="AP207" s="165">
        <v>0</v>
      </c>
      <c r="AQ207" s="164">
        <v>0</v>
      </c>
      <c r="AR207" s="164">
        <v>0</v>
      </c>
      <c r="AS207" s="164">
        <v>0</v>
      </c>
      <c r="AT207" s="164">
        <v>0</v>
      </c>
      <c r="AU207" s="164">
        <v>0</v>
      </c>
      <c r="AV207" s="164">
        <v>0</v>
      </c>
      <c r="AW207" s="166">
        <v>0</v>
      </c>
      <c r="AX207" s="166">
        <v>0</v>
      </c>
      <c r="AY207" s="166">
        <v>0</v>
      </c>
      <c r="AZ207" s="166">
        <v>0</v>
      </c>
      <c r="BA207" s="166">
        <v>0</v>
      </c>
      <c r="BB207" s="166">
        <v>0</v>
      </c>
      <c r="BC207" s="165">
        <v>0</v>
      </c>
      <c r="BD207" s="164">
        <v>0</v>
      </c>
      <c r="BE207" s="164">
        <v>0</v>
      </c>
      <c r="BF207" s="164">
        <v>0</v>
      </c>
      <c r="BG207" s="164">
        <v>0</v>
      </c>
      <c r="BH207" s="164">
        <v>0</v>
      </c>
      <c r="BI207" s="164">
        <v>0</v>
      </c>
      <c r="BJ207" s="166">
        <v>0</v>
      </c>
      <c r="BK207" s="166">
        <v>0</v>
      </c>
      <c r="BL207" s="166">
        <v>0</v>
      </c>
      <c r="BM207" s="166">
        <v>0</v>
      </c>
      <c r="BN207" s="166">
        <v>0</v>
      </c>
      <c r="BO207" s="166">
        <v>0</v>
      </c>
      <c r="BP207" s="165">
        <v>0</v>
      </c>
      <c r="BQ207" s="164">
        <v>0</v>
      </c>
      <c r="BR207" s="164">
        <v>0</v>
      </c>
      <c r="BS207" s="164">
        <v>0</v>
      </c>
      <c r="BT207" s="164">
        <v>0</v>
      </c>
      <c r="BU207" s="164">
        <v>0</v>
      </c>
      <c r="BV207" s="164">
        <v>0</v>
      </c>
      <c r="BW207" s="166">
        <v>0</v>
      </c>
      <c r="BX207" s="166">
        <v>0</v>
      </c>
      <c r="BY207" s="166">
        <v>0</v>
      </c>
      <c r="BZ207" s="166">
        <v>0</v>
      </c>
      <c r="CA207" s="166">
        <v>0</v>
      </c>
      <c r="CB207" s="166">
        <v>0</v>
      </c>
      <c r="CC207" s="163">
        <v>1</v>
      </c>
      <c r="CD207" s="167"/>
      <c r="CE207" s="164"/>
      <c r="CF207" s="164"/>
      <c r="CG207" s="164"/>
      <c r="CH207" s="164"/>
      <c r="CI207" s="164"/>
      <c r="CJ207" s="164"/>
      <c r="CK207" s="166"/>
      <c r="CL207" s="166"/>
      <c r="CM207" s="166"/>
      <c r="CN207" s="166"/>
      <c r="CO207" s="166"/>
      <c r="CP207" s="166"/>
      <c r="CQ207" s="167">
        <v>0</v>
      </c>
      <c r="CR207" s="164"/>
      <c r="CS207" s="164"/>
      <c r="CT207" s="164"/>
      <c r="CU207" s="164"/>
      <c r="CV207" s="164"/>
      <c r="CW207" s="164"/>
      <c r="CX207" s="166">
        <v>0</v>
      </c>
      <c r="CY207" s="166">
        <v>0</v>
      </c>
      <c r="CZ207" s="166">
        <v>0</v>
      </c>
      <c r="DA207" s="166">
        <v>0</v>
      </c>
      <c r="DB207" s="166">
        <v>0</v>
      </c>
      <c r="DC207" s="166">
        <v>0</v>
      </c>
      <c r="DE207" s="168">
        <v>0</v>
      </c>
      <c r="DG207" s="172">
        <v>0</v>
      </c>
      <c r="DI207" s="205">
        <f t="shared" si="18"/>
        <v>0</v>
      </c>
      <c r="DJ207" s="204"/>
      <c r="DK207" s="205">
        <f t="shared" si="19"/>
        <v>0</v>
      </c>
      <c r="DL207" s="205">
        <f t="shared" si="20"/>
        <v>0</v>
      </c>
      <c r="DM207" s="205">
        <f t="shared" si="21"/>
        <v>0</v>
      </c>
      <c r="DN207" s="205">
        <f t="shared" si="22"/>
        <v>0</v>
      </c>
      <c r="DO207" s="205">
        <f t="shared" si="23"/>
        <v>0</v>
      </c>
    </row>
    <row r="208" spans="2:119" hidden="1">
      <c r="B208" s="103" t="s">
        <v>526</v>
      </c>
      <c r="C208" s="162">
        <v>0</v>
      </c>
      <c r="D208" s="162">
        <v>1</v>
      </c>
      <c r="E208" s="162">
        <v>-1</v>
      </c>
      <c r="F208" s="163">
        <v>16.899999999999999</v>
      </c>
      <c r="G208" s="164">
        <v>0</v>
      </c>
      <c r="H208" s="164">
        <v>0</v>
      </c>
      <c r="I208" s="164">
        <v>0</v>
      </c>
      <c r="J208" s="164">
        <v>0</v>
      </c>
      <c r="K208" s="164">
        <v>0</v>
      </c>
      <c r="L208" s="164">
        <v>0</v>
      </c>
      <c r="M208" s="164">
        <v>0</v>
      </c>
      <c r="N208" s="164">
        <v>0</v>
      </c>
      <c r="O208" s="164">
        <v>0</v>
      </c>
      <c r="P208" s="164">
        <v>0</v>
      </c>
      <c r="Q208" s="104">
        <v>0</v>
      </c>
      <c r="R208" s="164">
        <v>0</v>
      </c>
      <c r="S208" s="164">
        <v>0</v>
      </c>
      <c r="T208" s="164">
        <v>0</v>
      </c>
      <c r="U208" s="164">
        <v>0</v>
      </c>
      <c r="V208" s="164">
        <v>0</v>
      </c>
      <c r="W208" s="104">
        <v>0</v>
      </c>
      <c r="X208" s="104">
        <v>0</v>
      </c>
      <c r="Y208" s="164">
        <v>0</v>
      </c>
      <c r="Z208" s="164">
        <v>0</v>
      </c>
      <c r="AA208" s="164">
        <v>0</v>
      </c>
      <c r="AB208" s="164">
        <v>0</v>
      </c>
      <c r="AC208" s="164">
        <v>0</v>
      </c>
      <c r="AD208" s="164">
        <v>0</v>
      </c>
      <c r="AE208" s="164">
        <v>0</v>
      </c>
      <c r="AF208" s="164">
        <v>0</v>
      </c>
      <c r="AG208" s="164">
        <v>0</v>
      </c>
      <c r="AH208" s="164">
        <v>0</v>
      </c>
      <c r="AI208" s="164">
        <v>0</v>
      </c>
      <c r="AJ208" s="164">
        <v>0</v>
      </c>
      <c r="AK208" s="164">
        <v>0</v>
      </c>
      <c r="AL208" s="164">
        <v>0</v>
      </c>
      <c r="AM208" s="164">
        <v>0</v>
      </c>
      <c r="AN208" s="164">
        <v>0</v>
      </c>
      <c r="AP208" s="165">
        <v>0</v>
      </c>
      <c r="AQ208" s="164">
        <v>0</v>
      </c>
      <c r="AR208" s="164">
        <v>0</v>
      </c>
      <c r="AS208" s="164">
        <v>0</v>
      </c>
      <c r="AT208" s="164">
        <v>0</v>
      </c>
      <c r="AU208" s="164">
        <v>0</v>
      </c>
      <c r="AV208" s="164">
        <v>0</v>
      </c>
      <c r="AW208" s="166">
        <v>0</v>
      </c>
      <c r="AX208" s="166">
        <v>0</v>
      </c>
      <c r="AY208" s="166">
        <v>0</v>
      </c>
      <c r="AZ208" s="166">
        <v>0</v>
      </c>
      <c r="BA208" s="166">
        <v>0</v>
      </c>
      <c r="BB208" s="166">
        <v>0</v>
      </c>
      <c r="BC208" s="165">
        <v>0</v>
      </c>
      <c r="BD208" s="164">
        <v>0</v>
      </c>
      <c r="BE208" s="164">
        <v>0</v>
      </c>
      <c r="BF208" s="164">
        <v>0</v>
      </c>
      <c r="BG208" s="164">
        <v>0</v>
      </c>
      <c r="BH208" s="164">
        <v>0</v>
      </c>
      <c r="BI208" s="164">
        <v>0</v>
      </c>
      <c r="BJ208" s="166">
        <v>0</v>
      </c>
      <c r="BK208" s="166">
        <v>0</v>
      </c>
      <c r="BL208" s="166">
        <v>0</v>
      </c>
      <c r="BM208" s="166">
        <v>0</v>
      </c>
      <c r="BN208" s="166">
        <v>0</v>
      </c>
      <c r="BO208" s="166">
        <v>0</v>
      </c>
      <c r="BP208" s="165">
        <v>0</v>
      </c>
      <c r="BQ208" s="164">
        <v>0</v>
      </c>
      <c r="BR208" s="164">
        <v>0</v>
      </c>
      <c r="BS208" s="164">
        <v>0</v>
      </c>
      <c r="BT208" s="164">
        <v>0</v>
      </c>
      <c r="BU208" s="164">
        <v>0</v>
      </c>
      <c r="BV208" s="164">
        <v>0</v>
      </c>
      <c r="BW208" s="166">
        <v>0</v>
      </c>
      <c r="BX208" s="166">
        <v>0</v>
      </c>
      <c r="BY208" s="166">
        <v>0</v>
      </c>
      <c r="BZ208" s="166">
        <v>0</v>
      </c>
      <c r="CA208" s="166">
        <v>0</v>
      </c>
      <c r="CB208" s="166">
        <v>0</v>
      </c>
      <c r="CC208" s="163">
        <v>1</v>
      </c>
      <c r="CD208" s="167"/>
      <c r="CE208" s="164"/>
      <c r="CF208" s="164"/>
      <c r="CG208" s="164"/>
      <c r="CH208" s="164"/>
      <c r="CI208" s="164"/>
      <c r="CJ208" s="164"/>
      <c r="CK208" s="166"/>
      <c r="CL208" s="166"/>
      <c r="CM208" s="166"/>
      <c r="CN208" s="166"/>
      <c r="CO208" s="166"/>
      <c r="CP208" s="166"/>
      <c r="CQ208" s="167">
        <v>0</v>
      </c>
      <c r="CR208" s="164"/>
      <c r="CS208" s="164"/>
      <c r="CT208" s="164"/>
      <c r="CU208" s="164"/>
      <c r="CV208" s="164"/>
      <c r="CW208" s="164"/>
      <c r="CX208" s="166">
        <v>0</v>
      </c>
      <c r="CY208" s="166">
        <v>0</v>
      </c>
      <c r="CZ208" s="166">
        <v>0</v>
      </c>
      <c r="DA208" s="166">
        <v>0</v>
      </c>
      <c r="DB208" s="166">
        <v>0</v>
      </c>
      <c r="DC208" s="166">
        <v>0</v>
      </c>
      <c r="DE208" s="168">
        <v>0</v>
      </c>
      <c r="DG208" s="172">
        <v>0</v>
      </c>
      <c r="DI208" s="205">
        <f t="shared" si="18"/>
        <v>0</v>
      </c>
      <c r="DJ208" s="204"/>
      <c r="DK208" s="205">
        <f t="shared" si="19"/>
        <v>0</v>
      </c>
      <c r="DL208" s="205">
        <f t="shared" si="20"/>
        <v>0</v>
      </c>
      <c r="DM208" s="205">
        <f t="shared" si="21"/>
        <v>0</v>
      </c>
      <c r="DN208" s="205">
        <f t="shared" si="22"/>
        <v>0</v>
      </c>
      <c r="DO208" s="205">
        <f t="shared" si="23"/>
        <v>0</v>
      </c>
    </row>
    <row r="209" spans="2:119" hidden="1">
      <c r="B209" s="103" t="s">
        <v>342</v>
      </c>
      <c r="C209" s="162">
        <v>0</v>
      </c>
      <c r="D209" s="162">
        <v>0</v>
      </c>
      <c r="E209" s="162">
        <v>0</v>
      </c>
      <c r="F209" s="163">
        <v>8.1</v>
      </c>
      <c r="G209" s="164">
        <v>0</v>
      </c>
      <c r="H209" s="164">
        <v>0</v>
      </c>
      <c r="I209" s="164">
        <v>0</v>
      </c>
      <c r="J209" s="164">
        <v>0</v>
      </c>
      <c r="K209" s="164">
        <v>0</v>
      </c>
      <c r="L209" s="164">
        <v>0</v>
      </c>
      <c r="M209" s="164">
        <v>0</v>
      </c>
      <c r="N209" s="164">
        <v>0</v>
      </c>
      <c r="O209" s="164">
        <v>0</v>
      </c>
      <c r="P209" s="164">
        <v>0</v>
      </c>
      <c r="Q209" s="104">
        <v>0</v>
      </c>
      <c r="R209" s="164">
        <v>0</v>
      </c>
      <c r="S209" s="164">
        <v>0</v>
      </c>
      <c r="T209" s="164">
        <v>0</v>
      </c>
      <c r="U209" s="164">
        <v>0</v>
      </c>
      <c r="V209" s="164">
        <v>0</v>
      </c>
      <c r="W209" s="104">
        <v>0</v>
      </c>
      <c r="X209" s="104">
        <v>0</v>
      </c>
      <c r="Y209" s="164">
        <v>0</v>
      </c>
      <c r="Z209" s="164">
        <v>0</v>
      </c>
      <c r="AA209" s="164">
        <v>0</v>
      </c>
      <c r="AB209" s="164">
        <v>0</v>
      </c>
      <c r="AC209" s="164">
        <v>0</v>
      </c>
      <c r="AD209" s="164">
        <v>0</v>
      </c>
      <c r="AE209" s="164">
        <v>0</v>
      </c>
      <c r="AF209" s="164">
        <v>0</v>
      </c>
      <c r="AG209" s="164">
        <v>0</v>
      </c>
      <c r="AH209" s="164">
        <v>0</v>
      </c>
      <c r="AI209" s="164">
        <v>0</v>
      </c>
      <c r="AJ209" s="164">
        <v>0</v>
      </c>
      <c r="AK209" s="164">
        <v>0</v>
      </c>
      <c r="AL209" s="164">
        <v>0</v>
      </c>
      <c r="AM209" s="164">
        <v>0</v>
      </c>
      <c r="AN209" s="164">
        <v>0</v>
      </c>
      <c r="AP209" s="165">
        <v>0</v>
      </c>
      <c r="AQ209" s="164">
        <v>0</v>
      </c>
      <c r="AR209" s="164">
        <v>0</v>
      </c>
      <c r="AS209" s="164">
        <v>0</v>
      </c>
      <c r="AT209" s="164">
        <v>0</v>
      </c>
      <c r="AU209" s="164">
        <v>0</v>
      </c>
      <c r="AV209" s="164">
        <v>0</v>
      </c>
      <c r="AW209" s="166">
        <v>0</v>
      </c>
      <c r="AX209" s="166">
        <v>0</v>
      </c>
      <c r="AY209" s="166">
        <v>0</v>
      </c>
      <c r="AZ209" s="166">
        <v>0</v>
      </c>
      <c r="BA209" s="166">
        <v>0</v>
      </c>
      <c r="BB209" s="166">
        <v>0</v>
      </c>
      <c r="BC209" s="165">
        <v>0</v>
      </c>
      <c r="BD209" s="164">
        <v>0</v>
      </c>
      <c r="BE209" s="164">
        <v>0</v>
      </c>
      <c r="BF209" s="164">
        <v>0</v>
      </c>
      <c r="BG209" s="164">
        <v>0</v>
      </c>
      <c r="BH209" s="164">
        <v>0</v>
      </c>
      <c r="BI209" s="164">
        <v>0</v>
      </c>
      <c r="BJ209" s="166">
        <v>0</v>
      </c>
      <c r="BK209" s="166">
        <v>0</v>
      </c>
      <c r="BL209" s="166">
        <v>0</v>
      </c>
      <c r="BM209" s="166">
        <v>0</v>
      </c>
      <c r="BN209" s="166">
        <v>0</v>
      </c>
      <c r="BO209" s="166">
        <v>0</v>
      </c>
      <c r="BP209" s="165">
        <v>0</v>
      </c>
      <c r="BQ209" s="164">
        <v>0</v>
      </c>
      <c r="BR209" s="164">
        <v>0</v>
      </c>
      <c r="BS209" s="164">
        <v>0</v>
      </c>
      <c r="BT209" s="164">
        <v>0</v>
      </c>
      <c r="BU209" s="164">
        <v>0</v>
      </c>
      <c r="BV209" s="164">
        <v>0</v>
      </c>
      <c r="BW209" s="166">
        <v>0</v>
      </c>
      <c r="BX209" s="166">
        <v>0</v>
      </c>
      <c r="BY209" s="166">
        <v>0</v>
      </c>
      <c r="BZ209" s="166">
        <v>0</v>
      </c>
      <c r="CA209" s="166">
        <v>0</v>
      </c>
      <c r="CB209" s="166">
        <v>0</v>
      </c>
      <c r="CC209" s="163">
        <v>8.5</v>
      </c>
      <c r="CD209" s="167"/>
      <c r="CE209" s="164"/>
      <c r="CF209" s="164"/>
      <c r="CG209" s="164"/>
      <c r="CH209" s="164"/>
      <c r="CI209" s="164"/>
      <c r="CJ209" s="164"/>
      <c r="CK209" s="166"/>
      <c r="CL209" s="166"/>
      <c r="CM209" s="166"/>
      <c r="CN209" s="166"/>
      <c r="CO209" s="166"/>
      <c r="CP209" s="166"/>
      <c r="CQ209" s="167">
        <v>0</v>
      </c>
      <c r="CR209" s="164"/>
      <c r="CS209" s="164"/>
      <c r="CT209" s="164"/>
      <c r="CU209" s="164"/>
      <c r="CV209" s="164"/>
      <c r="CW209" s="164"/>
      <c r="CX209" s="166">
        <v>0</v>
      </c>
      <c r="CY209" s="166">
        <v>0</v>
      </c>
      <c r="CZ209" s="166">
        <v>0</v>
      </c>
      <c r="DA209" s="166">
        <v>0</v>
      </c>
      <c r="DB209" s="166">
        <v>0</v>
      </c>
      <c r="DC209" s="166">
        <v>0</v>
      </c>
      <c r="DE209" s="168">
        <v>0</v>
      </c>
      <c r="DG209" s="172">
        <v>0</v>
      </c>
      <c r="DI209" s="205">
        <f t="shared" si="18"/>
        <v>0</v>
      </c>
      <c r="DJ209" s="204"/>
      <c r="DK209" s="205">
        <f t="shared" si="19"/>
        <v>0</v>
      </c>
      <c r="DL209" s="205">
        <f t="shared" si="20"/>
        <v>0</v>
      </c>
      <c r="DM209" s="205">
        <f t="shared" si="21"/>
        <v>0</v>
      </c>
      <c r="DN209" s="205">
        <f t="shared" si="22"/>
        <v>0</v>
      </c>
      <c r="DO209" s="205">
        <f t="shared" si="23"/>
        <v>0</v>
      </c>
    </row>
    <row r="210" spans="2:119" hidden="1">
      <c r="B210" s="103" t="s">
        <v>527</v>
      </c>
      <c r="C210" s="162">
        <v>0</v>
      </c>
      <c r="D210" s="162">
        <v>1</v>
      </c>
      <c r="E210" s="162">
        <v>-1</v>
      </c>
      <c r="F210" s="163">
        <v>12.1</v>
      </c>
      <c r="G210" s="164">
        <v>0</v>
      </c>
      <c r="H210" s="164">
        <v>0</v>
      </c>
      <c r="I210" s="164">
        <v>0</v>
      </c>
      <c r="J210" s="164">
        <v>0</v>
      </c>
      <c r="K210" s="164">
        <v>0</v>
      </c>
      <c r="L210" s="164">
        <v>0</v>
      </c>
      <c r="M210" s="164">
        <v>0</v>
      </c>
      <c r="N210" s="164">
        <v>0</v>
      </c>
      <c r="O210" s="164">
        <v>0</v>
      </c>
      <c r="P210" s="164">
        <v>0</v>
      </c>
      <c r="Q210" s="104">
        <v>0</v>
      </c>
      <c r="R210" s="164">
        <v>0</v>
      </c>
      <c r="S210" s="164">
        <v>0</v>
      </c>
      <c r="T210" s="164">
        <v>0</v>
      </c>
      <c r="U210" s="164">
        <v>0</v>
      </c>
      <c r="V210" s="164">
        <v>0</v>
      </c>
      <c r="W210" s="104">
        <v>0</v>
      </c>
      <c r="X210" s="104">
        <v>0</v>
      </c>
      <c r="Y210" s="164">
        <v>0</v>
      </c>
      <c r="Z210" s="164">
        <v>0</v>
      </c>
      <c r="AA210" s="164">
        <v>0</v>
      </c>
      <c r="AB210" s="164">
        <v>0</v>
      </c>
      <c r="AC210" s="164">
        <v>0</v>
      </c>
      <c r="AD210" s="164">
        <v>0</v>
      </c>
      <c r="AE210" s="164">
        <v>0</v>
      </c>
      <c r="AF210" s="164">
        <v>0</v>
      </c>
      <c r="AG210" s="164">
        <v>0</v>
      </c>
      <c r="AH210" s="164">
        <v>0</v>
      </c>
      <c r="AI210" s="164">
        <v>0</v>
      </c>
      <c r="AJ210" s="164">
        <v>0</v>
      </c>
      <c r="AK210" s="164">
        <v>0</v>
      </c>
      <c r="AL210" s="164">
        <v>0</v>
      </c>
      <c r="AM210" s="164">
        <v>0</v>
      </c>
      <c r="AN210" s="164">
        <v>0</v>
      </c>
      <c r="AP210" s="165">
        <v>0</v>
      </c>
      <c r="AQ210" s="164">
        <v>0</v>
      </c>
      <c r="AR210" s="164">
        <v>0</v>
      </c>
      <c r="AS210" s="164">
        <v>0</v>
      </c>
      <c r="AT210" s="164">
        <v>0</v>
      </c>
      <c r="AU210" s="164">
        <v>0</v>
      </c>
      <c r="AV210" s="164">
        <v>0</v>
      </c>
      <c r="AW210" s="166">
        <v>0</v>
      </c>
      <c r="AX210" s="166">
        <v>0</v>
      </c>
      <c r="AY210" s="166">
        <v>0</v>
      </c>
      <c r="AZ210" s="166">
        <v>0</v>
      </c>
      <c r="BA210" s="166">
        <v>0</v>
      </c>
      <c r="BB210" s="166">
        <v>0</v>
      </c>
      <c r="BC210" s="165">
        <v>0</v>
      </c>
      <c r="BD210" s="164">
        <v>0</v>
      </c>
      <c r="BE210" s="164">
        <v>0</v>
      </c>
      <c r="BF210" s="164">
        <v>0</v>
      </c>
      <c r="BG210" s="164">
        <v>0</v>
      </c>
      <c r="BH210" s="164">
        <v>0</v>
      </c>
      <c r="BI210" s="164">
        <v>0</v>
      </c>
      <c r="BJ210" s="166">
        <v>0</v>
      </c>
      <c r="BK210" s="166">
        <v>0</v>
      </c>
      <c r="BL210" s="166">
        <v>0</v>
      </c>
      <c r="BM210" s="166">
        <v>0</v>
      </c>
      <c r="BN210" s="166">
        <v>0</v>
      </c>
      <c r="BO210" s="166">
        <v>0</v>
      </c>
      <c r="BP210" s="165">
        <v>0</v>
      </c>
      <c r="BQ210" s="164">
        <v>0</v>
      </c>
      <c r="BR210" s="164">
        <v>0</v>
      </c>
      <c r="BS210" s="164">
        <v>0</v>
      </c>
      <c r="BT210" s="164">
        <v>0</v>
      </c>
      <c r="BU210" s="164">
        <v>0</v>
      </c>
      <c r="BV210" s="164">
        <v>0</v>
      </c>
      <c r="BW210" s="166">
        <v>0</v>
      </c>
      <c r="BX210" s="166">
        <v>0</v>
      </c>
      <c r="BY210" s="166">
        <v>0</v>
      </c>
      <c r="BZ210" s="166">
        <v>0</v>
      </c>
      <c r="CA210" s="166">
        <v>0</v>
      </c>
      <c r="CB210" s="166">
        <v>0</v>
      </c>
      <c r="CC210" s="163">
        <v>1</v>
      </c>
      <c r="CD210" s="167"/>
      <c r="CE210" s="164"/>
      <c r="CF210" s="164"/>
      <c r="CG210" s="164"/>
      <c r="CH210" s="164"/>
      <c r="CI210" s="164"/>
      <c r="CJ210" s="164"/>
      <c r="CK210" s="166"/>
      <c r="CL210" s="166"/>
      <c r="CM210" s="166"/>
      <c r="CN210" s="166"/>
      <c r="CO210" s="166"/>
      <c r="CP210" s="166"/>
      <c r="CQ210" s="167">
        <v>0</v>
      </c>
      <c r="CR210" s="164"/>
      <c r="CS210" s="164"/>
      <c r="CT210" s="164"/>
      <c r="CU210" s="164"/>
      <c r="CV210" s="164"/>
      <c r="CW210" s="164"/>
      <c r="CX210" s="166">
        <v>0</v>
      </c>
      <c r="CY210" s="166">
        <v>0</v>
      </c>
      <c r="CZ210" s="166">
        <v>0</v>
      </c>
      <c r="DA210" s="166">
        <v>0</v>
      </c>
      <c r="DB210" s="166">
        <v>0</v>
      </c>
      <c r="DC210" s="166">
        <v>0</v>
      </c>
      <c r="DE210" s="168">
        <v>0</v>
      </c>
      <c r="DG210" s="172">
        <v>0</v>
      </c>
      <c r="DI210" s="205">
        <f t="shared" si="18"/>
        <v>0</v>
      </c>
      <c r="DJ210" s="204"/>
      <c r="DK210" s="205">
        <f t="shared" si="19"/>
        <v>0</v>
      </c>
      <c r="DL210" s="205">
        <f t="shared" si="20"/>
        <v>0</v>
      </c>
      <c r="DM210" s="205">
        <f t="shared" si="21"/>
        <v>0</v>
      </c>
      <c r="DN210" s="205">
        <f t="shared" si="22"/>
        <v>0</v>
      </c>
      <c r="DO210" s="205">
        <f t="shared" si="23"/>
        <v>0</v>
      </c>
    </row>
    <row r="211" spans="2:119">
      <c r="B211" s="103" t="s">
        <v>343</v>
      </c>
      <c r="C211" s="542">
        <v>0.94638100000000003</v>
      </c>
      <c r="D211" s="542">
        <v>0.94491700000000001</v>
      </c>
      <c r="E211" s="542">
        <v>1.4640000000000208E-3</v>
      </c>
      <c r="F211" s="538">
        <v>5.8</v>
      </c>
      <c r="G211" s="537">
        <v>45650159</v>
      </c>
      <c r="H211" s="537">
        <v>2091477</v>
      </c>
      <c r="I211" s="537">
        <v>1687585</v>
      </c>
      <c r="J211" s="537">
        <v>70728</v>
      </c>
      <c r="K211" s="537">
        <v>0</v>
      </c>
      <c r="L211" s="537">
        <v>-1634485</v>
      </c>
      <c r="M211" s="537">
        <v>-2486333</v>
      </c>
      <c r="N211" s="537">
        <v>34924</v>
      </c>
      <c r="O211" s="537">
        <v>-851501</v>
      </c>
      <c r="P211" s="537">
        <v>44562554</v>
      </c>
      <c r="Q211" s="536">
        <v>0</v>
      </c>
      <c r="R211" s="537">
        <v>-1441191</v>
      </c>
      <c r="S211" s="537">
        <v>19385</v>
      </c>
      <c r="T211" s="537">
        <v>2357256</v>
      </c>
      <c r="U211" s="537">
        <v>920223</v>
      </c>
      <c r="V211" s="537">
        <v>-6970806</v>
      </c>
      <c r="W211" s="536">
        <v>-4377443</v>
      </c>
      <c r="X211" s="536">
        <v>112434</v>
      </c>
      <c r="Y211" s="537">
        <v>52546939</v>
      </c>
      <c r="Z211" s="537">
        <v>38018840</v>
      </c>
      <c r="AA211" s="537">
        <v>36481973</v>
      </c>
      <c r="AB211" s="537">
        <v>55074770</v>
      </c>
      <c r="AC211" s="537">
        <v>1352677</v>
      </c>
      <c r="AD211" s="537">
        <v>5711178</v>
      </c>
      <c r="AE211" s="537">
        <v>0</v>
      </c>
      <c r="AF211" s="537">
        <v>0</v>
      </c>
      <c r="AG211" s="537">
        <v>0</v>
      </c>
      <c r="AH211" s="537">
        <v>93049</v>
      </c>
      <c r="AI211" s="537">
        <v>-1421806</v>
      </c>
      <c r="AJ211" s="537">
        <v>-1421806</v>
      </c>
      <c r="AK211" s="537">
        <v>-1421806</v>
      </c>
      <c r="AL211" s="537">
        <v>-1421806</v>
      </c>
      <c r="AM211" s="537">
        <v>-1283584</v>
      </c>
      <c r="AN211" s="537">
        <v>2</v>
      </c>
      <c r="AO211" s="535"/>
      <c r="AP211" s="540">
        <v>-281808</v>
      </c>
      <c r="AQ211" s="537">
        <v>0</v>
      </c>
      <c r="AR211" s="537">
        <v>0</v>
      </c>
      <c r="AS211" s="537">
        <v>0</v>
      </c>
      <c r="AT211" s="537">
        <v>0</v>
      </c>
      <c r="AU211" s="537">
        <v>0</v>
      </c>
      <c r="AV211" s="537">
        <v>0</v>
      </c>
      <c r="AW211" s="539">
        <v>281808</v>
      </c>
      <c r="AX211" s="539">
        <v>281808</v>
      </c>
      <c r="AY211" s="539">
        <v>281808</v>
      </c>
      <c r="AZ211" s="539">
        <v>281808</v>
      </c>
      <c r="BA211" s="539">
        <v>225447</v>
      </c>
      <c r="BB211" s="539">
        <v>-2</v>
      </c>
      <c r="BC211" s="540">
        <v>-428678</v>
      </c>
      <c r="BD211" s="537">
        <v>0</v>
      </c>
      <c r="BE211" s="537">
        <v>0</v>
      </c>
      <c r="BF211" s="537">
        <v>0</v>
      </c>
      <c r="BG211" s="537">
        <v>0</v>
      </c>
      <c r="BH211" s="537">
        <v>0</v>
      </c>
      <c r="BI211" s="537">
        <v>0</v>
      </c>
      <c r="BJ211" s="539">
        <v>428678</v>
      </c>
      <c r="BK211" s="539">
        <v>428678</v>
      </c>
      <c r="BL211" s="539">
        <v>428678</v>
      </c>
      <c r="BM211" s="539">
        <v>428678</v>
      </c>
      <c r="BN211" s="539">
        <v>342943</v>
      </c>
      <c r="BO211" s="539">
        <v>0</v>
      </c>
      <c r="BP211" s="540">
        <v>19385</v>
      </c>
      <c r="BQ211" s="537">
        <v>19385</v>
      </c>
      <c r="BR211" s="537">
        <v>19385</v>
      </c>
      <c r="BS211" s="537">
        <v>19385</v>
      </c>
      <c r="BT211" s="537">
        <v>19385</v>
      </c>
      <c r="BU211" s="537">
        <v>15509</v>
      </c>
      <c r="BV211" s="537">
        <v>0</v>
      </c>
      <c r="BW211" s="539">
        <v>0</v>
      </c>
      <c r="BX211" s="539">
        <v>0</v>
      </c>
      <c r="BY211" s="539">
        <v>0</v>
      </c>
      <c r="BZ211" s="539">
        <v>0</v>
      </c>
      <c r="CA211" s="539">
        <v>0</v>
      </c>
      <c r="CB211" s="539">
        <v>0</v>
      </c>
      <c r="CC211" s="538">
        <v>7</v>
      </c>
      <c r="CD211" s="541"/>
      <c r="CE211" s="537"/>
      <c r="CF211" s="537"/>
      <c r="CG211" s="537"/>
      <c r="CH211" s="537"/>
      <c r="CI211" s="537"/>
      <c r="CJ211" s="537"/>
      <c r="CK211" s="539"/>
      <c r="CL211" s="539"/>
      <c r="CM211" s="539"/>
      <c r="CN211" s="539"/>
      <c r="CO211" s="539"/>
      <c r="CP211" s="539"/>
      <c r="CQ211" s="541">
        <v>-730705</v>
      </c>
      <c r="CR211" s="537"/>
      <c r="CS211" s="537"/>
      <c r="CT211" s="537"/>
      <c r="CU211" s="537"/>
      <c r="CV211" s="537"/>
      <c r="CW211" s="537"/>
      <c r="CX211" s="539">
        <v>730705</v>
      </c>
      <c r="CY211" s="539">
        <v>730705</v>
      </c>
      <c r="CZ211" s="539">
        <v>730705</v>
      </c>
      <c r="DA211" s="539">
        <v>730705</v>
      </c>
      <c r="DB211" s="539">
        <v>730703</v>
      </c>
      <c r="DC211" s="539">
        <v>0</v>
      </c>
      <c r="DE211" s="168">
        <v>0</v>
      </c>
      <c r="DG211" s="622">
        <f>'LEA Post-65 (1)'!W211*'LEA Post-65 (2)'!E211</f>
        <v>-6782.1586080000961</v>
      </c>
      <c r="DI211" s="205">
        <f t="shared" si="18"/>
        <v>112434.1586080001</v>
      </c>
      <c r="DJ211" s="204"/>
      <c r="DK211" s="205">
        <f t="shared" si="19"/>
        <v>-1087605</v>
      </c>
      <c r="DL211" s="205">
        <f t="shared" si="20"/>
        <v>-3653523</v>
      </c>
      <c r="DM211" s="205">
        <f t="shared" si="21"/>
        <v>-2057655</v>
      </c>
      <c r="DN211" s="205">
        <f t="shared" si="22"/>
        <v>-1352677</v>
      </c>
      <c r="DO211" s="205">
        <f t="shared" si="23"/>
        <v>93049</v>
      </c>
    </row>
    <row r="212" spans="2:119" hidden="1">
      <c r="B212" s="103" t="s">
        <v>344</v>
      </c>
      <c r="C212" s="162">
        <v>0</v>
      </c>
      <c r="D212" s="162">
        <v>0.714924</v>
      </c>
      <c r="E212" s="162">
        <v>-0.714924</v>
      </c>
      <c r="F212" s="163">
        <v>9.6999999999999993</v>
      </c>
      <c r="G212" s="164">
        <v>15371019</v>
      </c>
      <c r="H212" s="164">
        <v>0</v>
      </c>
      <c r="I212" s="164">
        <v>0</v>
      </c>
      <c r="J212" s="164">
        <v>-15371019</v>
      </c>
      <c r="K212" s="164">
        <v>0</v>
      </c>
      <c r="L212" s="164">
        <v>0</v>
      </c>
      <c r="M212" s="164">
        <v>0</v>
      </c>
      <c r="N212" s="164">
        <v>425908</v>
      </c>
      <c r="O212" s="164">
        <v>-425908</v>
      </c>
      <c r="P212" s="164">
        <v>0</v>
      </c>
      <c r="Q212" s="104">
        <v>0</v>
      </c>
      <c r="R212" s="164">
        <v>0</v>
      </c>
      <c r="S212" s="164">
        <v>-1685501</v>
      </c>
      <c r="T212" s="164">
        <v>-1685501</v>
      </c>
      <c r="U212" s="164">
        <v>0</v>
      </c>
      <c r="V212" s="164">
        <v>-14663858</v>
      </c>
      <c r="W212" s="104">
        <v>-1404248</v>
      </c>
      <c r="X212" s="104">
        <v>-16349359</v>
      </c>
      <c r="Y212" s="164">
        <v>0</v>
      </c>
      <c r="Z212" s="164">
        <v>0</v>
      </c>
      <c r="AA212" s="164">
        <v>0</v>
      </c>
      <c r="AB212" s="164">
        <v>0</v>
      </c>
      <c r="AC212" s="164">
        <v>0</v>
      </c>
      <c r="AD212" s="164">
        <v>0</v>
      </c>
      <c r="AE212" s="164">
        <v>14663858</v>
      </c>
      <c r="AF212" s="164">
        <v>0</v>
      </c>
      <c r="AG212" s="164">
        <v>0</v>
      </c>
      <c r="AH212" s="164">
        <v>0</v>
      </c>
      <c r="AI212" s="164">
        <v>-1685501</v>
      </c>
      <c r="AJ212" s="164">
        <v>-1685501</v>
      </c>
      <c r="AK212" s="164">
        <v>-1685501</v>
      </c>
      <c r="AL212" s="164">
        <v>-1685501</v>
      </c>
      <c r="AM212" s="164">
        <v>-1685501</v>
      </c>
      <c r="AN212" s="164">
        <v>-6236353</v>
      </c>
      <c r="AP212" s="165">
        <v>0</v>
      </c>
      <c r="AQ212" s="164">
        <v>0</v>
      </c>
      <c r="AR212" s="164">
        <v>0</v>
      </c>
      <c r="AS212" s="164">
        <v>0</v>
      </c>
      <c r="AT212" s="164">
        <v>0</v>
      </c>
      <c r="AU212" s="164">
        <v>0</v>
      </c>
      <c r="AV212" s="164">
        <v>0</v>
      </c>
      <c r="AW212" s="166">
        <v>0</v>
      </c>
      <c r="AX212" s="166">
        <v>0</v>
      </c>
      <c r="AY212" s="166">
        <v>0</v>
      </c>
      <c r="AZ212" s="166">
        <v>0</v>
      </c>
      <c r="BA212" s="166">
        <v>0</v>
      </c>
      <c r="BB212" s="166">
        <v>0</v>
      </c>
      <c r="BC212" s="165">
        <v>0</v>
      </c>
      <c r="BD212" s="164">
        <v>0</v>
      </c>
      <c r="BE212" s="164">
        <v>0</v>
      </c>
      <c r="BF212" s="164">
        <v>0</v>
      </c>
      <c r="BG212" s="164">
        <v>0</v>
      </c>
      <c r="BH212" s="164">
        <v>0</v>
      </c>
      <c r="BI212" s="164">
        <v>0</v>
      </c>
      <c r="BJ212" s="166">
        <v>0</v>
      </c>
      <c r="BK212" s="166">
        <v>0</v>
      </c>
      <c r="BL212" s="166">
        <v>0</v>
      </c>
      <c r="BM212" s="166">
        <v>0</v>
      </c>
      <c r="BN212" s="166">
        <v>0</v>
      </c>
      <c r="BO212" s="166">
        <v>0</v>
      </c>
      <c r="BP212" s="165">
        <v>-1685501</v>
      </c>
      <c r="BQ212" s="164">
        <v>0</v>
      </c>
      <c r="BR212" s="164">
        <v>0</v>
      </c>
      <c r="BS212" s="164">
        <v>0</v>
      </c>
      <c r="BT212" s="164">
        <v>0</v>
      </c>
      <c r="BU212" s="164">
        <v>0</v>
      </c>
      <c r="BV212" s="164">
        <v>0</v>
      </c>
      <c r="BW212" s="166">
        <v>1685501</v>
      </c>
      <c r="BX212" s="166">
        <v>1685501</v>
      </c>
      <c r="BY212" s="166">
        <v>1685501</v>
      </c>
      <c r="BZ212" s="166">
        <v>1685501</v>
      </c>
      <c r="CA212" s="166">
        <v>1685501</v>
      </c>
      <c r="CB212" s="166">
        <v>6236353</v>
      </c>
      <c r="CC212" s="163">
        <v>10.1</v>
      </c>
      <c r="CD212" s="167"/>
      <c r="CE212" s="164"/>
      <c r="CF212" s="164"/>
      <c r="CG212" s="164"/>
      <c r="CH212" s="164"/>
      <c r="CI212" s="164"/>
      <c r="CJ212" s="164"/>
      <c r="CK212" s="166"/>
      <c r="CL212" s="166"/>
      <c r="CM212" s="166"/>
      <c r="CN212" s="166"/>
      <c r="CO212" s="166"/>
      <c r="CP212" s="166"/>
      <c r="CQ212" s="167">
        <v>0</v>
      </c>
      <c r="CR212" s="164"/>
      <c r="CS212" s="164"/>
      <c r="CT212" s="164"/>
      <c r="CU212" s="164"/>
      <c r="CV212" s="164"/>
      <c r="CW212" s="164"/>
      <c r="CX212" s="166">
        <v>0</v>
      </c>
      <c r="CY212" s="166">
        <v>0</v>
      </c>
      <c r="CZ212" s="166">
        <v>0</v>
      </c>
      <c r="DA212" s="166">
        <v>0</v>
      </c>
      <c r="DB212" s="166">
        <v>0</v>
      </c>
      <c r="DC212" s="166">
        <v>0</v>
      </c>
      <c r="DE212" s="168">
        <v>0</v>
      </c>
      <c r="DG212" s="172">
        <v>1404248.0009999999</v>
      </c>
      <c r="DI212" s="205">
        <f t="shared" si="18"/>
        <v>-16349359.001</v>
      </c>
      <c r="DJ212" s="204"/>
      <c r="DK212" s="205">
        <f t="shared" si="19"/>
        <v>-15371019</v>
      </c>
      <c r="DL212" s="205">
        <f t="shared" si="20"/>
        <v>0</v>
      </c>
      <c r="DM212" s="205">
        <f t="shared" si="21"/>
        <v>0</v>
      </c>
      <c r="DN212" s="205">
        <f t="shared" si="22"/>
        <v>0</v>
      </c>
      <c r="DO212" s="205">
        <f t="shared" si="23"/>
        <v>-14663858</v>
      </c>
    </row>
    <row r="213" spans="2:119" hidden="1">
      <c r="B213" s="103" t="s">
        <v>345</v>
      </c>
      <c r="C213" s="162">
        <v>0</v>
      </c>
      <c r="D213" s="162">
        <v>0</v>
      </c>
      <c r="E213" s="162">
        <v>0</v>
      </c>
      <c r="F213" s="163">
        <v>8.3000000000000007</v>
      </c>
      <c r="G213" s="164">
        <v>0</v>
      </c>
      <c r="H213" s="164">
        <v>0</v>
      </c>
      <c r="I213" s="164">
        <v>0</v>
      </c>
      <c r="J213" s="164">
        <v>0</v>
      </c>
      <c r="K213" s="164">
        <v>0</v>
      </c>
      <c r="L213" s="164">
        <v>0</v>
      </c>
      <c r="M213" s="164">
        <v>0</v>
      </c>
      <c r="N213" s="164">
        <v>0</v>
      </c>
      <c r="O213" s="164">
        <v>0</v>
      </c>
      <c r="P213" s="164">
        <v>0</v>
      </c>
      <c r="Q213" s="104">
        <v>0</v>
      </c>
      <c r="R213" s="164">
        <v>0</v>
      </c>
      <c r="S213" s="164">
        <v>0</v>
      </c>
      <c r="T213" s="164">
        <v>0</v>
      </c>
      <c r="U213" s="164">
        <v>0</v>
      </c>
      <c r="V213" s="164">
        <v>0</v>
      </c>
      <c r="W213" s="104">
        <v>0</v>
      </c>
      <c r="X213" s="104">
        <v>0</v>
      </c>
      <c r="Y213" s="164">
        <v>0</v>
      </c>
      <c r="Z213" s="164">
        <v>0</v>
      </c>
      <c r="AA213" s="164">
        <v>0</v>
      </c>
      <c r="AB213" s="164">
        <v>0</v>
      </c>
      <c r="AC213" s="164">
        <v>0</v>
      </c>
      <c r="AD213" s="164">
        <v>0</v>
      </c>
      <c r="AE213" s="164">
        <v>0</v>
      </c>
      <c r="AF213" s="164">
        <v>0</v>
      </c>
      <c r="AG213" s="164">
        <v>0</v>
      </c>
      <c r="AH213" s="164">
        <v>0</v>
      </c>
      <c r="AI213" s="164">
        <v>0</v>
      </c>
      <c r="AJ213" s="164">
        <v>0</v>
      </c>
      <c r="AK213" s="164">
        <v>0</v>
      </c>
      <c r="AL213" s="164">
        <v>0</v>
      </c>
      <c r="AM213" s="164">
        <v>0</v>
      </c>
      <c r="AN213" s="164">
        <v>0</v>
      </c>
      <c r="AP213" s="165">
        <v>0</v>
      </c>
      <c r="AQ213" s="164">
        <v>0</v>
      </c>
      <c r="AR213" s="164">
        <v>0</v>
      </c>
      <c r="AS213" s="164">
        <v>0</v>
      </c>
      <c r="AT213" s="164">
        <v>0</v>
      </c>
      <c r="AU213" s="164">
        <v>0</v>
      </c>
      <c r="AV213" s="164">
        <v>0</v>
      </c>
      <c r="AW213" s="166">
        <v>0</v>
      </c>
      <c r="AX213" s="166">
        <v>0</v>
      </c>
      <c r="AY213" s="166">
        <v>0</v>
      </c>
      <c r="AZ213" s="166">
        <v>0</v>
      </c>
      <c r="BA213" s="166">
        <v>0</v>
      </c>
      <c r="BB213" s="166">
        <v>0</v>
      </c>
      <c r="BC213" s="165">
        <v>0</v>
      </c>
      <c r="BD213" s="164">
        <v>0</v>
      </c>
      <c r="BE213" s="164">
        <v>0</v>
      </c>
      <c r="BF213" s="164">
        <v>0</v>
      </c>
      <c r="BG213" s="164">
        <v>0</v>
      </c>
      <c r="BH213" s="164">
        <v>0</v>
      </c>
      <c r="BI213" s="164">
        <v>0</v>
      </c>
      <c r="BJ213" s="166">
        <v>0</v>
      </c>
      <c r="BK213" s="166">
        <v>0</v>
      </c>
      <c r="BL213" s="166">
        <v>0</v>
      </c>
      <c r="BM213" s="166">
        <v>0</v>
      </c>
      <c r="BN213" s="166">
        <v>0</v>
      </c>
      <c r="BO213" s="166">
        <v>0</v>
      </c>
      <c r="BP213" s="165">
        <v>0</v>
      </c>
      <c r="BQ213" s="164">
        <v>0</v>
      </c>
      <c r="BR213" s="164">
        <v>0</v>
      </c>
      <c r="BS213" s="164">
        <v>0</v>
      </c>
      <c r="BT213" s="164">
        <v>0</v>
      </c>
      <c r="BU213" s="164">
        <v>0</v>
      </c>
      <c r="BV213" s="164">
        <v>0</v>
      </c>
      <c r="BW213" s="166">
        <v>0</v>
      </c>
      <c r="BX213" s="166">
        <v>0</v>
      </c>
      <c r="BY213" s="166">
        <v>0</v>
      </c>
      <c r="BZ213" s="166">
        <v>0</v>
      </c>
      <c r="CA213" s="166">
        <v>0</v>
      </c>
      <c r="CB213" s="166">
        <v>0</v>
      </c>
      <c r="CC213" s="163">
        <v>9.1999999999999993</v>
      </c>
      <c r="CD213" s="167"/>
      <c r="CE213" s="164"/>
      <c r="CF213" s="164"/>
      <c r="CG213" s="164"/>
      <c r="CH213" s="164"/>
      <c r="CI213" s="164"/>
      <c r="CJ213" s="164"/>
      <c r="CK213" s="166"/>
      <c r="CL213" s="166"/>
      <c r="CM213" s="166"/>
      <c r="CN213" s="166"/>
      <c r="CO213" s="166"/>
      <c r="CP213" s="166"/>
      <c r="CQ213" s="167">
        <v>0</v>
      </c>
      <c r="CR213" s="164"/>
      <c r="CS213" s="164"/>
      <c r="CT213" s="164"/>
      <c r="CU213" s="164"/>
      <c r="CV213" s="164"/>
      <c r="CW213" s="164"/>
      <c r="CX213" s="166">
        <v>0</v>
      </c>
      <c r="CY213" s="166">
        <v>0</v>
      </c>
      <c r="CZ213" s="166">
        <v>0</v>
      </c>
      <c r="DA213" s="166">
        <v>0</v>
      </c>
      <c r="DB213" s="166">
        <v>0</v>
      </c>
      <c r="DC213" s="166">
        <v>0</v>
      </c>
      <c r="DE213" s="168">
        <v>0</v>
      </c>
      <c r="DG213" s="172">
        <v>0</v>
      </c>
      <c r="DI213" s="205">
        <f t="shared" si="18"/>
        <v>0</v>
      </c>
      <c r="DJ213" s="204"/>
      <c r="DK213" s="205">
        <f t="shared" si="19"/>
        <v>0</v>
      </c>
      <c r="DL213" s="205">
        <f t="shared" si="20"/>
        <v>0</v>
      </c>
      <c r="DM213" s="205">
        <f t="shared" si="21"/>
        <v>0</v>
      </c>
      <c r="DN213" s="205">
        <f t="shared" si="22"/>
        <v>0</v>
      </c>
      <c r="DO213" s="205">
        <f t="shared" si="23"/>
        <v>0</v>
      </c>
    </row>
    <row r="214" spans="2:119" hidden="1">
      <c r="B214" s="103" t="s">
        <v>346</v>
      </c>
      <c r="C214" s="162">
        <v>0</v>
      </c>
      <c r="D214" s="162">
        <v>0</v>
      </c>
      <c r="E214" s="162">
        <v>0</v>
      </c>
      <c r="F214" s="163">
        <v>1</v>
      </c>
      <c r="G214" s="164">
        <v>0</v>
      </c>
      <c r="H214" s="164">
        <v>0</v>
      </c>
      <c r="I214" s="164">
        <v>0</v>
      </c>
      <c r="J214" s="164">
        <v>0</v>
      </c>
      <c r="K214" s="164">
        <v>0</v>
      </c>
      <c r="L214" s="164">
        <v>0</v>
      </c>
      <c r="M214" s="164">
        <v>0</v>
      </c>
      <c r="N214" s="164">
        <v>0</v>
      </c>
      <c r="O214" s="164">
        <v>0</v>
      </c>
      <c r="P214" s="164">
        <v>0</v>
      </c>
      <c r="Q214" s="104">
        <v>0</v>
      </c>
      <c r="R214" s="164">
        <v>0</v>
      </c>
      <c r="S214" s="164">
        <v>0</v>
      </c>
      <c r="T214" s="164">
        <v>0</v>
      </c>
      <c r="U214" s="164">
        <v>0</v>
      </c>
      <c r="V214" s="164">
        <v>0</v>
      </c>
      <c r="W214" s="104">
        <v>0</v>
      </c>
      <c r="X214" s="104">
        <v>0</v>
      </c>
      <c r="Y214" s="164">
        <v>0</v>
      </c>
      <c r="Z214" s="164">
        <v>0</v>
      </c>
      <c r="AA214" s="164">
        <v>0</v>
      </c>
      <c r="AB214" s="164">
        <v>0</v>
      </c>
      <c r="AC214" s="164">
        <v>0</v>
      </c>
      <c r="AD214" s="164">
        <v>0</v>
      </c>
      <c r="AE214" s="164">
        <v>0</v>
      </c>
      <c r="AF214" s="164">
        <v>0</v>
      </c>
      <c r="AG214" s="164">
        <v>0</v>
      </c>
      <c r="AH214" s="164">
        <v>0</v>
      </c>
      <c r="AI214" s="164">
        <v>0</v>
      </c>
      <c r="AJ214" s="164">
        <v>0</v>
      </c>
      <c r="AK214" s="164">
        <v>0</v>
      </c>
      <c r="AL214" s="164">
        <v>0</v>
      </c>
      <c r="AM214" s="164">
        <v>0</v>
      </c>
      <c r="AN214" s="164">
        <v>0</v>
      </c>
      <c r="AP214" s="165">
        <v>0</v>
      </c>
      <c r="AQ214" s="164">
        <v>0</v>
      </c>
      <c r="AR214" s="164">
        <v>0</v>
      </c>
      <c r="AS214" s="164">
        <v>0</v>
      </c>
      <c r="AT214" s="164">
        <v>0</v>
      </c>
      <c r="AU214" s="164">
        <v>0</v>
      </c>
      <c r="AV214" s="164">
        <v>0</v>
      </c>
      <c r="AW214" s="166">
        <v>0</v>
      </c>
      <c r="AX214" s="166">
        <v>0</v>
      </c>
      <c r="AY214" s="166">
        <v>0</v>
      </c>
      <c r="AZ214" s="166">
        <v>0</v>
      </c>
      <c r="BA214" s="166">
        <v>0</v>
      </c>
      <c r="BB214" s="166">
        <v>0</v>
      </c>
      <c r="BC214" s="165">
        <v>0</v>
      </c>
      <c r="BD214" s="164">
        <v>0</v>
      </c>
      <c r="BE214" s="164">
        <v>0</v>
      </c>
      <c r="BF214" s="164">
        <v>0</v>
      </c>
      <c r="BG214" s="164">
        <v>0</v>
      </c>
      <c r="BH214" s="164">
        <v>0</v>
      </c>
      <c r="BI214" s="164">
        <v>0</v>
      </c>
      <c r="BJ214" s="166">
        <v>0</v>
      </c>
      <c r="BK214" s="166">
        <v>0</v>
      </c>
      <c r="BL214" s="166">
        <v>0</v>
      </c>
      <c r="BM214" s="166">
        <v>0</v>
      </c>
      <c r="BN214" s="166">
        <v>0</v>
      </c>
      <c r="BO214" s="166">
        <v>0</v>
      </c>
      <c r="BP214" s="165">
        <v>0</v>
      </c>
      <c r="BQ214" s="164">
        <v>0</v>
      </c>
      <c r="BR214" s="164">
        <v>0</v>
      </c>
      <c r="BS214" s="164">
        <v>0</v>
      </c>
      <c r="BT214" s="164">
        <v>0</v>
      </c>
      <c r="BU214" s="164">
        <v>0</v>
      </c>
      <c r="BV214" s="164">
        <v>0</v>
      </c>
      <c r="BW214" s="166">
        <v>0</v>
      </c>
      <c r="BX214" s="166">
        <v>0</v>
      </c>
      <c r="BY214" s="166">
        <v>0</v>
      </c>
      <c r="BZ214" s="166">
        <v>0</v>
      </c>
      <c r="CA214" s="166">
        <v>0</v>
      </c>
      <c r="CB214" s="166">
        <v>0</v>
      </c>
      <c r="CC214" s="163">
        <v>1</v>
      </c>
      <c r="CD214" s="167"/>
      <c r="CE214" s="164"/>
      <c r="CF214" s="164"/>
      <c r="CG214" s="164"/>
      <c r="CH214" s="164"/>
      <c r="CI214" s="164"/>
      <c r="CJ214" s="164"/>
      <c r="CK214" s="166"/>
      <c r="CL214" s="166"/>
      <c r="CM214" s="166"/>
      <c r="CN214" s="166"/>
      <c r="CO214" s="166"/>
      <c r="CP214" s="166"/>
      <c r="CQ214" s="167">
        <v>0</v>
      </c>
      <c r="CR214" s="164"/>
      <c r="CS214" s="164"/>
      <c r="CT214" s="164"/>
      <c r="CU214" s="164"/>
      <c r="CV214" s="164"/>
      <c r="CW214" s="164"/>
      <c r="CX214" s="166">
        <v>0</v>
      </c>
      <c r="CY214" s="166">
        <v>0</v>
      </c>
      <c r="CZ214" s="166">
        <v>0</v>
      </c>
      <c r="DA214" s="166">
        <v>0</v>
      </c>
      <c r="DB214" s="166">
        <v>0</v>
      </c>
      <c r="DC214" s="166">
        <v>0</v>
      </c>
      <c r="DE214" s="168">
        <v>0</v>
      </c>
      <c r="DG214" s="172">
        <v>0</v>
      </c>
      <c r="DI214" s="205">
        <f t="shared" si="18"/>
        <v>0</v>
      </c>
      <c r="DJ214" s="204"/>
      <c r="DK214" s="205">
        <f t="shared" si="19"/>
        <v>0</v>
      </c>
      <c r="DL214" s="205">
        <f t="shared" si="20"/>
        <v>0</v>
      </c>
      <c r="DM214" s="205">
        <f t="shared" si="21"/>
        <v>0</v>
      </c>
      <c r="DN214" s="205">
        <f t="shared" si="22"/>
        <v>0</v>
      </c>
      <c r="DO214" s="205">
        <f t="shared" si="23"/>
        <v>0</v>
      </c>
    </row>
    <row r="215" spans="2:119" hidden="1">
      <c r="B215" s="103" t="s">
        <v>347</v>
      </c>
      <c r="C215" s="162">
        <v>0</v>
      </c>
      <c r="D215" s="162">
        <v>0</v>
      </c>
      <c r="E215" s="162">
        <v>0</v>
      </c>
      <c r="F215" s="163">
        <v>9.1</v>
      </c>
      <c r="G215" s="164">
        <v>0</v>
      </c>
      <c r="H215" s="164">
        <v>0</v>
      </c>
      <c r="I215" s="164">
        <v>0</v>
      </c>
      <c r="J215" s="164">
        <v>0</v>
      </c>
      <c r="K215" s="164">
        <v>0</v>
      </c>
      <c r="L215" s="164">
        <v>0</v>
      </c>
      <c r="M215" s="164">
        <v>0</v>
      </c>
      <c r="N215" s="164">
        <v>0</v>
      </c>
      <c r="O215" s="164">
        <v>0</v>
      </c>
      <c r="P215" s="164">
        <v>0</v>
      </c>
      <c r="Q215" s="104">
        <v>0</v>
      </c>
      <c r="R215" s="164">
        <v>0</v>
      </c>
      <c r="S215" s="164">
        <v>0</v>
      </c>
      <c r="T215" s="164">
        <v>0</v>
      </c>
      <c r="U215" s="164">
        <v>0</v>
      </c>
      <c r="V215" s="164">
        <v>0</v>
      </c>
      <c r="W215" s="104">
        <v>0</v>
      </c>
      <c r="X215" s="104">
        <v>0</v>
      </c>
      <c r="Y215" s="164">
        <v>0</v>
      </c>
      <c r="Z215" s="164">
        <v>0</v>
      </c>
      <c r="AA215" s="164">
        <v>0</v>
      </c>
      <c r="AB215" s="164">
        <v>0</v>
      </c>
      <c r="AC215" s="164">
        <v>0</v>
      </c>
      <c r="AD215" s="164">
        <v>0</v>
      </c>
      <c r="AE215" s="164">
        <v>0</v>
      </c>
      <c r="AF215" s="164">
        <v>0</v>
      </c>
      <c r="AG215" s="164">
        <v>0</v>
      </c>
      <c r="AH215" s="164">
        <v>0</v>
      </c>
      <c r="AI215" s="164">
        <v>0</v>
      </c>
      <c r="AJ215" s="164">
        <v>0</v>
      </c>
      <c r="AK215" s="164">
        <v>0</v>
      </c>
      <c r="AL215" s="164">
        <v>0</v>
      </c>
      <c r="AM215" s="164">
        <v>0</v>
      </c>
      <c r="AN215" s="164">
        <v>0</v>
      </c>
      <c r="AP215" s="165">
        <v>0</v>
      </c>
      <c r="AQ215" s="164">
        <v>0</v>
      </c>
      <c r="AR215" s="164">
        <v>0</v>
      </c>
      <c r="AS215" s="164">
        <v>0</v>
      </c>
      <c r="AT215" s="164">
        <v>0</v>
      </c>
      <c r="AU215" s="164">
        <v>0</v>
      </c>
      <c r="AV215" s="164">
        <v>0</v>
      </c>
      <c r="AW215" s="166">
        <v>0</v>
      </c>
      <c r="AX215" s="166">
        <v>0</v>
      </c>
      <c r="AY215" s="166">
        <v>0</v>
      </c>
      <c r="AZ215" s="166">
        <v>0</v>
      </c>
      <c r="BA215" s="166">
        <v>0</v>
      </c>
      <c r="BB215" s="166">
        <v>0</v>
      </c>
      <c r="BC215" s="165">
        <v>0</v>
      </c>
      <c r="BD215" s="164">
        <v>0</v>
      </c>
      <c r="BE215" s="164">
        <v>0</v>
      </c>
      <c r="BF215" s="164">
        <v>0</v>
      </c>
      <c r="BG215" s="164">
        <v>0</v>
      </c>
      <c r="BH215" s="164">
        <v>0</v>
      </c>
      <c r="BI215" s="164">
        <v>0</v>
      </c>
      <c r="BJ215" s="166">
        <v>0</v>
      </c>
      <c r="BK215" s="166">
        <v>0</v>
      </c>
      <c r="BL215" s="166">
        <v>0</v>
      </c>
      <c r="BM215" s="166">
        <v>0</v>
      </c>
      <c r="BN215" s="166">
        <v>0</v>
      </c>
      <c r="BO215" s="166">
        <v>0</v>
      </c>
      <c r="BP215" s="165">
        <v>0</v>
      </c>
      <c r="BQ215" s="164">
        <v>0</v>
      </c>
      <c r="BR215" s="164">
        <v>0</v>
      </c>
      <c r="BS215" s="164">
        <v>0</v>
      </c>
      <c r="BT215" s="164">
        <v>0</v>
      </c>
      <c r="BU215" s="164">
        <v>0</v>
      </c>
      <c r="BV215" s="164">
        <v>0</v>
      </c>
      <c r="BW215" s="166">
        <v>0</v>
      </c>
      <c r="BX215" s="166">
        <v>0</v>
      </c>
      <c r="BY215" s="166">
        <v>0</v>
      </c>
      <c r="BZ215" s="166">
        <v>0</v>
      </c>
      <c r="CA215" s="166">
        <v>0</v>
      </c>
      <c r="CB215" s="166">
        <v>0</v>
      </c>
      <c r="CC215" s="163">
        <v>10.199999999999999</v>
      </c>
      <c r="CD215" s="167"/>
      <c r="CE215" s="164"/>
      <c r="CF215" s="164"/>
      <c r="CG215" s="164"/>
      <c r="CH215" s="164"/>
      <c r="CI215" s="164"/>
      <c r="CJ215" s="164"/>
      <c r="CK215" s="166"/>
      <c r="CL215" s="166"/>
      <c r="CM215" s="166"/>
      <c r="CN215" s="166"/>
      <c r="CO215" s="166"/>
      <c r="CP215" s="166"/>
      <c r="CQ215" s="167">
        <v>0</v>
      </c>
      <c r="CR215" s="164"/>
      <c r="CS215" s="164"/>
      <c r="CT215" s="164"/>
      <c r="CU215" s="164"/>
      <c r="CV215" s="164"/>
      <c r="CW215" s="164"/>
      <c r="CX215" s="166">
        <v>0</v>
      </c>
      <c r="CY215" s="166">
        <v>0</v>
      </c>
      <c r="CZ215" s="166">
        <v>0</v>
      </c>
      <c r="DA215" s="166">
        <v>0</v>
      </c>
      <c r="DB215" s="166">
        <v>0</v>
      </c>
      <c r="DC215" s="166">
        <v>0</v>
      </c>
      <c r="DE215" s="168">
        <v>0</v>
      </c>
      <c r="DG215" s="172">
        <v>0</v>
      </c>
      <c r="DI215" s="205">
        <f t="shared" si="18"/>
        <v>0</v>
      </c>
      <c r="DJ215" s="204"/>
      <c r="DK215" s="205">
        <f t="shared" si="19"/>
        <v>0</v>
      </c>
      <c r="DL215" s="205">
        <f t="shared" si="20"/>
        <v>0</v>
      </c>
      <c r="DM215" s="205">
        <f t="shared" si="21"/>
        <v>0</v>
      </c>
      <c r="DN215" s="205">
        <f t="shared" si="22"/>
        <v>0</v>
      </c>
      <c r="DO215" s="205">
        <f t="shared" si="23"/>
        <v>0</v>
      </c>
    </row>
    <row r="216" spans="2:119" hidden="1">
      <c r="B216" s="103" t="s">
        <v>348</v>
      </c>
      <c r="C216" s="162">
        <v>0</v>
      </c>
      <c r="D216" s="162">
        <v>0</v>
      </c>
      <c r="E216" s="162">
        <v>0</v>
      </c>
      <c r="F216" s="163">
        <v>4.2</v>
      </c>
      <c r="G216" s="164">
        <v>0</v>
      </c>
      <c r="H216" s="164">
        <v>0</v>
      </c>
      <c r="I216" s="164">
        <v>0</v>
      </c>
      <c r="J216" s="164">
        <v>0</v>
      </c>
      <c r="K216" s="164">
        <v>0</v>
      </c>
      <c r="L216" s="164">
        <v>0</v>
      </c>
      <c r="M216" s="164">
        <v>0</v>
      </c>
      <c r="N216" s="164">
        <v>0</v>
      </c>
      <c r="O216" s="164">
        <v>0</v>
      </c>
      <c r="P216" s="164">
        <v>0</v>
      </c>
      <c r="Q216" s="104">
        <v>0</v>
      </c>
      <c r="R216" s="164">
        <v>0</v>
      </c>
      <c r="S216" s="164">
        <v>0</v>
      </c>
      <c r="T216" s="164">
        <v>0</v>
      </c>
      <c r="U216" s="164">
        <v>0</v>
      </c>
      <c r="V216" s="164">
        <v>0</v>
      </c>
      <c r="W216" s="104">
        <v>0</v>
      </c>
      <c r="X216" s="104">
        <v>0</v>
      </c>
      <c r="Y216" s="164">
        <v>0</v>
      </c>
      <c r="Z216" s="164">
        <v>0</v>
      </c>
      <c r="AA216" s="164">
        <v>0</v>
      </c>
      <c r="AB216" s="164">
        <v>0</v>
      </c>
      <c r="AC216" s="164">
        <v>0</v>
      </c>
      <c r="AD216" s="164">
        <v>0</v>
      </c>
      <c r="AE216" s="164">
        <v>0</v>
      </c>
      <c r="AF216" s="164">
        <v>0</v>
      </c>
      <c r="AG216" s="164">
        <v>0</v>
      </c>
      <c r="AH216" s="164">
        <v>0</v>
      </c>
      <c r="AI216" s="164">
        <v>0</v>
      </c>
      <c r="AJ216" s="164">
        <v>0</v>
      </c>
      <c r="AK216" s="164">
        <v>0</v>
      </c>
      <c r="AL216" s="164">
        <v>0</v>
      </c>
      <c r="AM216" s="164">
        <v>0</v>
      </c>
      <c r="AN216" s="164">
        <v>0</v>
      </c>
      <c r="AP216" s="165">
        <v>0</v>
      </c>
      <c r="AQ216" s="164">
        <v>0</v>
      </c>
      <c r="AR216" s="164">
        <v>0</v>
      </c>
      <c r="AS216" s="164">
        <v>0</v>
      </c>
      <c r="AT216" s="164">
        <v>0</v>
      </c>
      <c r="AU216" s="164">
        <v>0</v>
      </c>
      <c r="AV216" s="164">
        <v>0</v>
      </c>
      <c r="AW216" s="166">
        <v>0</v>
      </c>
      <c r="AX216" s="166">
        <v>0</v>
      </c>
      <c r="AY216" s="166">
        <v>0</v>
      </c>
      <c r="AZ216" s="166">
        <v>0</v>
      </c>
      <c r="BA216" s="166">
        <v>0</v>
      </c>
      <c r="BB216" s="166">
        <v>0</v>
      </c>
      <c r="BC216" s="165">
        <v>0</v>
      </c>
      <c r="BD216" s="164">
        <v>0</v>
      </c>
      <c r="BE216" s="164">
        <v>0</v>
      </c>
      <c r="BF216" s="164">
        <v>0</v>
      </c>
      <c r="BG216" s="164">
        <v>0</v>
      </c>
      <c r="BH216" s="164">
        <v>0</v>
      </c>
      <c r="BI216" s="164">
        <v>0</v>
      </c>
      <c r="BJ216" s="166">
        <v>0</v>
      </c>
      <c r="BK216" s="166">
        <v>0</v>
      </c>
      <c r="BL216" s="166">
        <v>0</v>
      </c>
      <c r="BM216" s="166">
        <v>0</v>
      </c>
      <c r="BN216" s="166">
        <v>0</v>
      </c>
      <c r="BO216" s="166">
        <v>0</v>
      </c>
      <c r="BP216" s="165">
        <v>0</v>
      </c>
      <c r="BQ216" s="164">
        <v>0</v>
      </c>
      <c r="BR216" s="164">
        <v>0</v>
      </c>
      <c r="BS216" s="164">
        <v>0</v>
      </c>
      <c r="BT216" s="164">
        <v>0</v>
      </c>
      <c r="BU216" s="164">
        <v>0</v>
      </c>
      <c r="BV216" s="164">
        <v>0</v>
      </c>
      <c r="BW216" s="166">
        <v>0</v>
      </c>
      <c r="BX216" s="166">
        <v>0</v>
      </c>
      <c r="BY216" s="166">
        <v>0</v>
      </c>
      <c r="BZ216" s="166">
        <v>0</v>
      </c>
      <c r="CA216" s="166">
        <v>0</v>
      </c>
      <c r="CB216" s="166">
        <v>0</v>
      </c>
      <c r="CC216" s="163">
        <v>7.4</v>
      </c>
      <c r="CD216" s="167"/>
      <c r="CE216" s="164"/>
      <c r="CF216" s="164"/>
      <c r="CG216" s="164"/>
      <c r="CH216" s="164"/>
      <c r="CI216" s="164"/>
      <c r="CJ216" s="164"/>
      <c r="CK216" s="166"/>
      <c r="CL216" s="166"/>
      <c r="CM216" s="166"/>
      <c r="CN216" s="166"/>
      <c r="CO216" s="166"/>
      <c r="CP216" s="166"/>
      <c r="CQ216" s="167">
        <v>0</v>
      </c>
      <c r="CR216" s="164"/>
      <c r="CS216" s="164"/>
      <c r="CT216" s="164"/>
      <c r="CU216" s="164"/>
      <c r="CV216" s="164"/>
      <c r="CW216" s="164"/>
      <c r="CX216" s="166">
        <v>0</v>
      </c>
      <c r="CY216" s="166">
        <v>0</v>
      </c>
      <c r="CZ216" s="166">
        <v>0</v>
      </c>
      <c r="DA216" s="166">
        <v>0</v>
      </c>
      <c r="DB216" s="166">
        <v>0</v>
      </c>
      <c r="DC216" s="166">
        <v>0</v>
      </c>
      <c r="DE216" s="168">
        <v>0</v>
      </c>
      <c r="DG216" s="172">
        <v>0</v>
      </c>
      <c r="DI216" s="205">
        <f t="shared" si="18"/>
        <v>0</v>
      </c>
      <c r="DJ216" s="204"/>
      <c r="DK216" s="205">
        <f t="shared" si="19"/>
        <v>0</v>
      </c>
      <c r="DL216" s="205">
        <f t="shared" si="20"/>
        <v>0</v>
      </c>
      <c r="DM216" s="205">
        <f t="shared" si="21"/>
        <v>0</v>
      </c>
      <c r="DN216" s="205">
        <f t="shared" si="22"/>
        <v>0</v>
      </c>
      <c r="DO216" s="205">
        <f t="shared" si="23"/>
        <v>0</v>
      </c>
    </row>
    <row r="217" spans="2:119" hidden="1">
      <c r="B217" s="103" t="s">
        <v>349</v>
      </c>
      <c r="C217" s="162">
        <v>0</v>
      </c>
      <c r="D217" s="162">
        <v>0</v>
      </c>
      <c r="E217" s="162">
        <v>0</v>
      </c>
      <c r="F217" s="163">
        <v>1</v>
      </c>
      <c r="G217" s="164">
        <v>0</v>
      </c>
      <c r="H217" s="164">
        <v>0</v>
      </c>
      <c r="I217" s="164">
        <v>0</v>
      </c>
      <c r="J217" s="164">
        <v>0</v>
      </c>
      <c r="K217" s="164">
        <v>0</v>
      </c>
      <c r="L217" s="164">
        <v>0</v>
      </c>
      <c r="M217" s="164">
        <v>0</v>
      </c>
      <c r="N217" s="164">
        <v>0</v>
      </c>
      <c r="O217" s="164">
        <v>0</v>
      </c>
      <c r="P217" s="164">
        <v>0</v>
      </c>
      <c r="Q217" s="104">
        <v>0</v>
      </c>
      <c r="R217" s="164">
        <v>0</v>
      </c>
      <c r="S217" s="164">
        <v>0</v>
      </c>
      <c r="T217" s="164">
        <v>0</v>
      </c>
      <c r="U217" s="164">
        <v>0</v>
      </c>
      <c r="V217" s="164">
        <v>0</v>
      </c>
      <c r="W217" s="104">
        <v>0</v>
      </c>
      <c r="X217" s="104">
        <v>0</v>
      </c>
      <c r="Y217" s="164">
        <v>0</v>
      </c>
      <c r="Z217" s="164">
        <v>0</v>
      </c>
      <c r="AA217" s="164">
        <v>0</v>
      </c>
      <c r="AB217" s="164">
        <v>0</v>
      </c>
      <c r="AC217" s="164">
        <v>0</v>
      </c>
      <c r="AD217" s="164">
        <v>0</v>
      </c>
      <c r="AE217" s="164">
        <v>0</v>
      </c>
      <c r="AF217" s="164">
        <v>0</v>
      </c>
      <c r="AG217" s="164">
        <v>0</v>
      </c>
      <c r="AH217" s="164">
        <v>0</v>
      </c>
      <c r="AI217" s="164">
        <v>0</v>
      </c>
      <c r="AJ217" s="164">
        <v>0</v>
      </c>
      <c r="AK217" s="164">
        <v>0</v>
      </c>
      <c r="AL217" s="164">
        <v>0</v>
      </c>
      <c r="AM217" s="164">
        <v>0</v>
      </c>
      <c r="AN217" s="164">
        <v>0</v>
      </c>
      <c r="AP217" s="165">
        <v>0</v>
      </c>
      <c r="AQ217" s="164">
        <v>0</v>
      </c>
      <c r="AR217" s="164">
        <v>0</v>
      </c>
      <c r="AS217" s="164">
        <v>0</v>
      </c>
      <c r="AT217" s="164">
        <v>0</v>
      </c>
      <c r="AU217" s="164">
        <v>0</v>
      </c>
      <c r="AV217" s="164">
        <v>0</v>
      </c>
      <c r="AW217" s="166">
        <v>0</v>
      </c>
      <c r="AX217" s="166">
        <v>0</v>
      </c>
      <c r="AY217" s="166">
        <v>0</v>
      </c>
      <c r="AZ217" s="166">
        <v>0</v>
      </c>
      <c r="BA217" s="166">
        <v>0</v>
      </c>
      <c r="BB217" s="166">
        <v>0</v>
      </c>
      <c r="BC217" s="165">
        <v>0</v>
      </c>
      <c r="BD217" s="164">
        <v>0</v>
      </c>
      <c r="BE217" s="164">
        <v>0</v>
      </c>
      <c r="BF217" s="164">
        <v>0</v>
      </c>
      <c r="BG217" s="164">
        <v>0</v>
      </c>
      <c r="BH217" s="164">
        <v>0</v>
      </c>
      <c r="BI217" s="164">
        <v>0</v>
      </c>
      <c r="BJ217" s="166">
        <v>0</v>
      </c>
      <c r="BK217" s="166">
        <v>0</v>
      </c>
      <c r="BL217" s="166">
        <v>0</v>
      </c>
      <c r="BM217" s="166">
        <v>0</v>
      </c>
      <c r="BN217" s="166">
        <v>0</v>
      </c>
      <c r="BO217" s="166">
        <v>0</v>
      </c>
      <c r="BP217" s="165">
        <v>0</v>
      </c>
      <c r="BQ217" s="164">
        <v>0</v>
      </c>
      <c r="BR217" s="164">
        <v>0</v>
      </c>
      <c r="BS217" s="164">
        <v>0</v>
      </c>
      <c r="BT217" s="164">
        <v>0</v>
      </c>
      <c r="BU217" s="164">
        <v>0</v>
      </c>
      <c r="BV217" s="164">
        <v>0</v>
      </c>
      <c r="BW217" s="166">
        <v>0</v>
      </c>
      <c r="BX217" s="166">
        <v>0</v>
      </c>
      <c r="BY217" s="166">
        <v>0</v>
      </c>
      <c r="BZ217" s="166">
        <v>0</v>
      </c>
      <c r="CA217" s="166">
        <v>0</v>
      </c>
      <c r="CB217" s="166">
        <v>0</v>
      </c>
      <c r="CC217" s="163">
        <v>1</v>
      </c>
      <c r="CD217" s="167"/>
      <c r="CE217" s="164"/>
      <c r="CF217" s="164"/>
      <c r="CG217" s="164"/>
      <c r="CH217" s="164"/>
      <c r="CI217" s="164"/>
      <c r="CJ217" s="164"/>
      <c r="CK217" s="166"/>
      <c r="CL217" s="166"/>
      <c r="CM217" s="166"/>
      <c r="CN217" s="166"/>
      <c r="CO217" s="166"/>
      <c r="CP217" s="166"/>
      <c r="CQ217" s="167">
        <v>0</v>
      </c>
      <c r="CR217" s="164"/>
      <c r="CS217" s="164"/>
      <c r="CT217" s="164"/>
      <c r="CU217" s="164"/>
      <c r="CV217" s="164"/>
      <c r="CW217" s="164"/>
      <c r="CX217" s="166">
        <v>0</v>
      </c>
      <c r="CY217" s="166">
        <v>0</v>
      </c>
      <c r="CZ217" s="166">
        <v>0</v>
      </c>
      <c r="DA217" s="166">
        <v>0</v>
      </c>
      <c r="DB217" s="166">
        <v>0</v>
      </c>
      <c r="DC217" s="166">
        <v>0</v>
      </c>
      <c r="DE217" s="168">
        <v>0</v>
      </c>
      <c r="DG217" s="172">
        <v>0</v>
      </c>
      <c r="DI217" s="205">
        <f t="shared" si="18"/>
        <v>0</v>
      </c>
      <c r="DJ217" s="204"/>
      <c r="DK217" s="205">
        <f t="shared" si="19"/>
        <v>0</v>
      </c>
      <c r="DL217" s="205">
        <f t="shared" si="20"/>
        <v>0</v>
      </c>
      <c r="DM217" s="205">
        <f t="shared" si="21"/>
        <v>0</v>
      </c>
      <c r="DN217" s="205">
        <f t="shared" si="22"/>
        <v>0</v>
      </c>
      <c r="DO217" s="205">
        <f t="shared" si="23"/>
        <v>0</v>
      </c>
    </row>
    <row r="218" spans="2:119" hidden="1">
      <c r="B218" s="103" t="s">
        <v>350</v>
      </c>
      <c r="C218" s="162">
        <v>0</v>
      </c>
      <c r="D218" s="162">
        <v>1</v>
      </c>
      <c r="E218" s="162">
        <v>-1</v>
      </c>
      <c r="F218" s="163">
        <v>1</v>
      </c>
      <c r="G218" s="164">
        <v>0</v>
      </c>
      <c r="H218" s="164">
        <v>0</v>
      </c>
      <c r="I218" s="164">
        <v>0</v>
      </c>
      <c r="J218" s="164">
        <v>0</v>
      </c>
      <c r="K218" s="164">
        <v>0</v>
      </c>
      <c r="L218" s="164">
        <v>0</v>
      </c>
      <c r="M218" s="164">
        <v>0</v>
      </c>
      <c r="N218" s="164">
        <v>0</v>
      </c>
      <c r="O218" s="164">
        <v>0</v>
      </c>
      <c r="P218" s="164">
        <v>0</v>
      </c>
      <c r="Q218" s="104">
        <v>0</v>
      </c>
      <c r="R218" s="164">
        <v>0</v>
      </c>
      <c r="S218" s="164">
        <v>0</v>
      </c>
      <c r="T218" s="164">
        <v>0</v>
      </c>
      <c r="U218" s="164">
        <v>0</v>
      </c>
      <c r="V218" s="164">
        <v>0</v>
      </c>
      <c r="W218" s="104">
        <v>0</v>
      </c>
      <c r="X218" s="104">
        <v>0</v>
      </c>
      <c r="Y218" s="164">
        <v>0</v>
      </c>
      <c r="Z218" s="164">
        <v>0</v>
      </c>
      <c r="AA218" s="164">
        <v>0</v>
      </c>
      <c r="AB218" s="164">
        <v>0</v>
      </c>
      <c r="AC218" s="164">
        <v>0</v>
      </c>
      <c r="AD218" s="164">
        <v>0</v>
      </c>
      <c r="AE218" s="164">
        <v>0</v>
      </c>
      <c r="AF218" s="164">
        <v>0</v>
      </c>
      <c r="AG218" s="164">
        <v>0</v>
      </c>
      <c r="AH218" s="164">
        <v>0</v>
      </c>
      <c r="AI218" s="164">
        <v>0</v>
      </c>
      <c r="AJ218" s="164">
        <v>0</v>
      </c>
      <c r="AK218" s="164">
        <v>0</v>
      </c>
      <c r="AL218" s="164">
        <v>0</v>
      </c>
      <c r="AM218" s="164">
        <v>0</v>
      </c>
      <c r="AN218" s="164">
        <v>0</v>
      </c>
      <c r="AP218" s="165">
        <v>0</v>
      </c>
      <c r="AQ218" s="164">
        <v>0</v>
      </c>
      <c r="AR218" s="164">
        <v>0</v>
      </c>
      <c r="AS218" s="164">
        <v>0</v>
      </c>
      <c r="AT218" s="164">
        <v>0</v>
      </c>
      <c r="AU218" s="164">
        <v>0</v>
      </c>
      <c r="AV218" s="164">
        <v>0</v>
      </c>
      <c r="AW218" s="166">
        <v>0</v>
      </c>
      <c r="AX218" s="166">
        <v>0</v>
      </c>
      <c r="AY218" s="166">
        <v>0</v>
      </c>
      <c r="AZ218" s="166">
        <v>0</v>
      </c>
      <c r="BA218" s="166">
        <v>0</v>
      </c>
      <c r="BB218" s="166">
        <v>0</v>
      </c>
      <c r="BC218" s="165">
        <v>0</v>
      </c>
      <c r="BD218" s="164">
        <v>0</v>
      </c>
      <c r="BE218" s="164">
        <v>0</v>
      </c>
      <c r="BF218" s="164">
        <v>0</v>
      </c>
      <c r="BG218" s="164">
        <v>0</v>
      </c>
      <c r="BH218" s="164">
        <v>0</v>
      </c>
      <c r="BI218" s="164">
        <v>0</v>
      </c>
      <c r="BJ218" s="166">
        <v>0</v>
      </c>
      <c r="BK218" s="166">
        <v>0</v>
      </c>
      <c r="BL218" s="166">
        <v>0</v>
      </c>
      <c r="BM218" s="166">
        <v>0</v>
      </c>
      <c r="BN218" s="166">
        <v>0</v>
      </c>
      <c r="BO218" s="166">
        <v>0</v>
      </c>
      <c r="BP218" s="165">
        <v>0</v>
      </c>
      <c r="BQ218" s="164">
        <v>0</v>
      </c>
      <c r="BR218" s="164">
        <v>0</v>
      </c>
      <c r="BS218" s="164">
        <v>0</v>
      </c>
      <c r="BT218" s="164">
        <v>0</v>
      </c>
      <c r="BU218" s="164">
        <v>0</v>
      </c>
      <c r="BV218" s="164">
        <v>0</v>
      </c>
      <c r="BW218" s="166">
        <v>0</v>
      </c>
      <c r="BX218" s="166">
        <v>0</v>
      </c>
      <c r="BY218" s="166">
        <v>0</v>
      </c>
      <c r="BZ218" s="166">
        <v>0</v>
      </c>
      <c r="CA218" s="166">
        <v>0</v>
      </c>
      <c r="CB218" s="166">
        <v>0</v>
      </c>
      <c r="CC218" s="163">
        <v>1</v>
      </c>
      <c r="CD218" s="167"/>
      <c r="CE218" s="164"/>
      <c r="CF218" s="164"/>
      <c r="CG218" s="164"/>
      <c r="CH218" s="164"/>
      <c r="CI218" s="164"/>
      <c r="CJ218" s="164"/>
      <c r="CK218" s="166"/>
      <c r="CL218" s="166"/>
      <c r="CM218" s="166"/>
      <c r="CN218" s="166"/>
      <c r="CO218" s="166"/>
      <c r="CP218" s="166"/>
      <c r="CQ218" s="167">
        <v>0</v>
      </c>
      <c r="CR218" s="164"/>
      <c r="CS218" s="164"/>
      <c r="CT218" s="164"/>
      <c r="CU218" s="164"/>
      <c r="CV218" s="164"/>
      <c r="CW218" s="164"/>
      <c r="CX218" s="166">
        <v>0</v>
      </c>
      <c r="CY218" s="166">
        <v>0</v>
      </c>
      <c r="CZ218" s="166">
        <v>0</v>
      </c>
      <c r="DA218" s="166">
        <v>0</v>
      </c>
      <c r="DB218" s="166">
        <v>0</v>
      </c>
      <c r="DC218" s="166">
        <v>0</v>
      </c>
      <c r="DE218" s="168">
        <v>0</v>
      </c>
      <c r="DG218" s="172">
        <v>0</v>
      </c>
      <c r="DI218" s="205">
        <f t="shared" si="18"/>
        <v>0</v>
      </c>
      <c r="DJ218" s="204"/>
      <c r="DK218" s="205">
        <f t="shared" si="19"/>
        <v>0</v>
      </c>
      <c r="DL218" s="205">
        <f t="shared" si="20"/>
        <v>0</v>
      </c>
      <c r="DM218" s="205">
        <f t="shared" si="21"/>
        <v>0</v>
      </c>
      <c r="DN218" s="205">
        <f t="shared" si="22"/>
        <v>0</v>
      </c>
      <c r="DO218" s="205">
        <f t="shared" si="23"/>
        <v>0</v>
      </c>
    </row>
    <row r="219" spans="2:119" hidden="1">
      <c r="B219" s="103" t="s">
        <v>351</v>
      </c>
      <c r="C219" s="162">
        <v>0</v>
      </c>
      <c r="D219" s="162">
        <v>0</v>
      </c>
      <c r="E219" s="162">
        <v>0</v>
      </c>
      <c r="F219" s="163">
        <v>9.6</v>
      </c>
      <c r="G219" s="164">
        <v>0</v>
      </c>
      <c r="H219" s="164">
        <v>0</v>
      </c>
      <c r="I219" s="164">
        <v>0</v>
      </c>
      <c r="J219" s="164">
        <v>0</v>
      </c>
      <c r="K219" s="164">
        <v>0</v>
      </c>
      <c r="L219" s="164">
        <v>0</v>
      </c>
      <c r="M219" s="164">
        <v>0</v>
      </c>
      <c r="N219" s="164">
        <v>0</v>
      </c>
      <c r="O219" s="164">
        <v>0</v>
      </c>
      <c r="P219" s="164">
        <v>0</v>
      </c>
      <c r="Q219" s="104">
        <v>0</v>
      </c>
      <c r="R219" s="164">
        <v>0</v>
      </c>
      <c r="S219" s="164">
        <v>0</v>
      </c>
      <c r="T219" s="164">
        <v>0</v>
      </c>
      <c r="U219" s="164">
        <v>0</v>
      </c>
      <c r="V219" s="164">
        <v>0</v>
      </c>
      <c r="W219" s="104">
        <v>0</v>
      </c>
      <c r="X219" s="104">
        <v>0</v>
      </c>
      <c r="Y219" s="164">
        <v>0</v>
      </c>
      <c r="Z219" s="164">
        <v>0</v>
      </c>
      <c r="AA219" s="164">
        <v>0</v>
      </c>
      <c r="AB219" s="164">
        <v>0</v>
      </c>
      <c r="AC219" s="164">
        <v>0</v>
      </c>
      <c r="AD219" s="164">
        <v>0</v>
      </c>
      <c r="AE219" s="164">
        <v>0</v>
      </c>
      <c r="AF219" s="164">
        <v>0</v>
      </c>
      <c r="AG219" s="164">
        <v>0</v>
      </c>
      <c r="AH219" s="164">
        <v>0</v>
      </c>
      <c r="AI219" s="164">
        <v>0</v>
      </c>
      <c r="AJ219" s="164">
        <v>0</v>
      </c>
      <c r="AK219" s="164">
        <v>0</v>
      </c>
      <c r="AL219" s="164">
        <v>0</v>
      </c>
      <c r="AM219" s="164">
        <v>0</v>
      </c>
      <c r="AN219" s="164">
        <v>0</v>
      </c>
      <c r="AP219" s="165">
        <v>0</v>
      </c>
      <c r="AQ219" s="164">
        <v>0</v>
      </c>
      <c r="AR219" s="164">
        <v>0</v>
      </c>
      <c r="AS219" s="164">
        <v>0</v>
      </c>
      <c r="AT219" s="164">
        <v>0</v>
      </c>
      <c r="AU219" s="164">
        <v>0</v>
      </c>
      <c r="AV219" s="164">
        <v>0</v>
      </c>
      <c r="AW219" s="166">
        <v>0</v>
      </c>
      <c r="AX219" s="166">
        <v>0</v>
      </c>
      <c r="AY219" s="166">
        <v>0</v>
      </c>
      <c r="AZ219" s="166">
        <v>0</v>
      </c>
      <c r="BA219" s="166">
        <v>0</v>
      </c>
      <c r="BB219" s="166">
        <v>0</v>
      </c>
      <c r="BC219" s="165">
        <v>0</v>
      </c>
      <c r="BD219" s="164">
        <v>0</v>
      </c>
      <c r="BE219" s="164">
        <v>0</v>
      </c>
      <c r="BF219" s="164">
        <v>0</v>
      </c>
      <c r="BG219" s="164">
        <v>0</v>
      </c>
      <c r="BH219" s="164">
        <v>0</v>
      </c>
      <c r="BI219" s="164">
        <v>0</v>
      </c>
      <c r="BJ219" s="166">
        <v>0</v>
      </c>
      <c r="BK219" s="166">
        <v>0</v>
      </c>
      <c r="BL219" s="166">
        <v>0</v>
      </c>
      <c r="BM219" s="166">
        <v>0</v>
      </c>
      <c r="BN219" s="166">
        <v>0</v>
      </c>
      <c r="BO219" s="166">
        <v>0</v>
      </c>
      <c r="BP219" s="165">
        <v>0</v>
      </c>
      <c r="BQ219" s="164">
        <v>0</v>
      </c>
      <c r="BR219" s="164">
        <v>0</v>
      </c>
      <c r="BS219" s="164">
        <v>0</v>
      </c>
      <c r="BT219" s="164">
        <v>0</v>
      </c>
      <c r="BU219" s="164">
        <v>0</v>
      </c>
      <c r="BV219" s="164">
        <v>0</v>
      </c>
      <c r="BW219" s="166">
        <v>0</v>
      </c>
      <c r="BX219" s="166">
        <v>0</v>
      </c>
      <c r="BY219" s="166">
        <v>0</v>
      </c>
      <c r="BZ219" s="166">
        <v>0</v>
      </c>
      <c r="CA219" s="166">
        <v>0</v>
      </c>
      <c r="CB219" s="166">
        <v>0</v>
      </c>
      <c r="CC219" s="163">
        <v>10.6</v>
      </c>
      <c r="CD219" s="167"/>
      <c r="CE219" s="164"/>
      <c r="CF219" s="164"/>
      <c r="CG219" s="164"/>
      <c r="CH219" s="164"/>
      <c r="CI219" s="164"/>
      <c r="CJ219" s="164"/>
      <c r="CK219" s="166"/>
      <c r="CL219" s="166"/>
      <c r="CM219" s="166"/>
      <c r="CN219" s="166"/>
      <c r="CO219" s="166"/>
      <c r="CP219" s="166"/>
      <c r="CQ219" s="167">
        <v>0</v>
      </c>
      <c r="CR219" s="164"/>
      <c r="CS219" s="164"/>
      <c r="CT219" s="164"/>
      <c r="CU219" s="164"/>
      <c r="CV219" s="164"/>
      <c r="CW219" s="164"/>
      <c r="CX219" s="166">
        <v>0</v>
      </c>
      <c r="CY219" s="166">
        <v>0</v>
      </c>
      <c r="CZ219" s="166">
        <v>0</v>
      </c>
      <c r="DA219" s="166">
        <v>0</v>
      </c>
      <c r="DB219" s="166">
        <v>0</v>
      </c>
      <c r="DC219" s="166">
        <v>0</v>
      </c>
      <c r="DE219" s="168">
        <v>0</v>
      </c>
      <c r="DG219" s="172">
        <v>0</v>
      </c>
      <c r="DI219" s="205">
        <f t="shared" si="18"/>
        <v>0</v>
      </c>
      <c r="DJ219" s="204"/>
      <c r="DK219" s="205">
        <f t="shared" si="19"/>
        <v>0</v>
      </c>
      <c r="DL219" s="205">
        <f t="shared" si="20"/>
        <v>0</v>
      </c>
      <c r="DM219" s="205">
        <f t="shared" si="21"/>
        <v>0</v>
      </c>
      <c r="DN219" s="205">
        <f t="shared" si="22"/>
        <v>0</v>
      </c>
      <c r="DO219" s="205">
        <f t="shared" si="23"/>
        <v>0</v>
      </c>
    </row>
    <row r="220" spans="2:119" hidden="1">
      <c r="B220" s="103" t="s">
        <v>352</v>
      </c>
      <c r="C220" s="162">
        <v>0</v>
      </c>
      <c r="D220" s="162">
        <v>0</v>
      </c>
      <c r="E220" s="162">
        <v>0</v>
      </c>
      <c r="F220" s="163">
        <v>6.5</v>
      </c>
      <c r="G220" s="164">
        <v>0</v>
      </c>
      <c r="H220" s="164">
        <v>0</v>
      </c>
      <c r="I220" s="164">
        <v>0</v>
      </c>
      <c r="J220" s="164">
        <v>0</v>
      </c>
      <c r="K220" s="164">
        <v>0</v>
      </c>
      <c r="L220" s="164">
        <v>0</v>
      </c>
      <c r="M220" s="164">
        <v>0</v>
      </c>
      <c r="N220" s="164">
        <v>0</v>
      </c>
      <c r="O220" s="164">
        <v>0</v>
      </c>
      <c r="P220" s="164">
        <v>0</v>
      </c>
      <c r="Q220" s="104">
        <v>0</v>
      </c>
      <c r="R220" s="164">
        <v>0</v>
      </c>
      <c r="S220" s="164">
        <v>0</v>
      </c>
      <c r="T220" s="164">
        <v>0</v>
      </c>
      <c r="U220" s="164">
        <v>0</v>
      </c>
      <c r="V220" s="164">
        <v>0</v>
      </c>
      <c r="W220" s="104">
        <v>0</v>
      </c>
      <c r="X220" s="104">
        <v>0</v>
      </c>
      <c r="Y220" s="164">
        <v>0</v>
      </c>
      <c r="Z220" s="164">
        <v>0</v>
      </c>
      <c r="AA220" s="164">
        <v>0</v>
      </c>
      <c r="AB220" s="164">
        <v>0</v>
      </c>
      <c r="AC220" s="164">
        <v>0</v>
      </c>
      <c r="AD220" s="164">
        <v>0</v>
      </c>
      <c r="AE220" s="164">
        <v>0</v>
      </c>
      <c r="AF220" s="164">
        <v>0</v>
      </c>
      <c r="AG220" s="164">
        <v>0</v>
      </c>
      <c r="AH220" s="164">
        <v>0</v>
      </c>
      <c r="AI220" s="164">
        <v>0</v>
      </c>
      <c r="AJ220" s="164">
        <v>0</v>
      </c>
      <c r="AK220" s="164">
        <v>0</v>
      </c>
      <c r="AL220" s="164">
        <v>0</v>
      </c>
      <c r="AM220" s="164">
        <v>0</v>
      </c>
      <c r="AN220" s="164">
        <v>0</v>
      </c>
      <c r="AP220" s="165">
        <v>0</v>
      </c>
      <c r="AQ220" s="164">
        <v>0</v>
      </c>
      <c r="AR220" s="164">
        <v>0</v>
      </c>
      <c r="AS220" s="164">
        <v>0</v>
      </c>
      <c r="AT220" s="164">
        <v>0</v>
      </c>
      <c r="AU220" s="164">
        <v>0</v>
      </c>
      <c r="AV220" s="164">
        <v>0</v>
      </c>
      <c r="AW220" s="166">
        <v>0</v>
      </c>
      <c r="AX220" s="166">
        <v>0</v>
      </c>
      <c r="AY220" s="166">
        <v>0</v>
      </c>
      <c r="AZ220" s="166">
        <v>0</v>
      </c>
      <c r="BA220" s="166">
        <v>0</v>
      </c>
      <c r="BB220" s="166">
        <v>0</v>
      </c>
      <c r="BC220" s="165">
        <v>0</v>
      </c>
      <c r="BD220" s="164">
        <v>0</v>
      </c>
      <c r="BE220" s="164">
        <v>0</v>
      </c>
      <c r="BF220" s="164">
        <v>0</v>
      </c>
      <c r="BG220" s="164">
        <v>0</v>
      </c>
      <c r="BH220" s="164">
        <v>0</v>
      </c>
      <c r="BI220" s="164">
        <v>0</v>
      </c>
      <c r="BJ220" s="166">
        <v>0</v>
      </c>
      <c r="BK220" s="166">
        <v>0</v>
      </c>
      <c r="BL220" s="166">
        <v>0</v>
      </c>
      <c r="BM220" s="166">
        <v>0</v>
      </c>
      <c r="BN220" s="166">
        <v>0</v>
      </c>
      <c r="BO220" s="166">
        <v>0</v>
      </c>
      <c r="BP220" s="165">
        <v>0</v>
      </c>
      <c r="BQ220" s="164">
        <v>0</v>
      </c>
      <c r="BR220" s="164">
        <v>0</v>
      </c>
      <c r="BS220" s="164">
        <v>0</v>
      </c>
      <c r="BT220" s="164">
        <v>0</v>
      </c>
      <c r="BU220" s="164">
        <v>0</v>
      </c>
      <c r="BV220" s="164">
        <v>0</v>
      </c>
      <c r="BW220" s="166">
        <v>0</v>
      </c>
      <c r="BX220" s="166">
        <v>0</v>
      </c>
      <c r="BY220" s="166">
        <v>0</v>
      </c>
      <c r="BZ220" s="166">
        <v>0</v>
      </c>
      <c r="CA220" s="166">
        <v>0</v>
      </c>
      <c r="CB220" s="166">
        <v>0</v>
      </c>
      <c r="CC220" s="163">
        <v>7</v>
      </c>
      <c r="CD220" s="167"/>
      <c r="CE220" s="164"/>
      <c r="CF220" s="164"/>
      <c r="CG220" s="164"/>
      <c r="CH220" s="164"/>
      <c r="CI220" s="164"/>
      <c r="CJ220" s="164"/>
      <c r="CK220" s="166"/>
      <c r="CL220" s="166"/>
      <c r="CM220" s="166"/>
      <c r="CN220" s="166"/>
      <c r="CO220" s="166"/>
      <c r="CP220" s="166"/>
      <c r="CQ220" s="167">
        <v>0</v>
      </c>
      <c r="CR220" s="164"/>
      <c r="CS220" s="164"/>
      <c r="CT220" s="164"/>
      <c r="CU220" s="164"/>
      <c r="CV220" s="164"/>
      <c r="CW220" s="164"/>
      <c r="CX220" s="166">
        <v>0</v>
      </c>
      <c r="CY220" s="166">
        <v>0</v>
      </c>
      <c r="CZ220" s="166">
        <v>0</v>
      </c>
      <c r="DA220" s="166">
        <v>0</v>
      </c>
      <c r="DB220" s="166">
        <v>0</v>
      </c>
      <c r="DC220" s="166">
        <v>0</v>
      </c>
      <c r="DE220" s="168">
        <v>0</v>
      </c>
      <c r="DG220" s="172">
        <v>0</v>
      </c>
      <c r="DI220" s="205">
        <f t="shared" si="18"/>
        <v>0</v>
      </c>
      <c r="DJ220" s="204"/>
      <c r="DK220" s="205">
        <f t="shared" si="19"/>
        <v>0</v>
      </c>
      <c r="DL220" s="205">
        <f t="shared" si="20"/>
        <v>0</v>
      </c>
      <c r="DM220" s="205">
        <f t="shared" si="21"/>
        <v>0</v>
      </c>
      <c r="DN220" s="205">
        <f t="shared" si="22"/>
        <v>0</v>
      </c>
      <c r="DO220" s="205">
        <f t="shared" si="23"/>
        <v>0</v>
      </c>
    </row>
    <row r="221" spans="2:119" hidden="1">
      <c r="B221" s="103" t="s">
        <v>353</v>
      </c>
      <c r="C221" s="162">
        <v>0</v>
      </c>
      <c r="D221" s="162">
        <v>0</v>
      </c>
      <c r="E221" s="162">
        <v>0</v>
      </c>
      <c r="F221" s="163">
        <v>8.6999999999999993</v>
      </c>
      <c r="G221" s="164">
        <v>0</v>
      </c>
      <c r="H221" s="164">
        <v>0</v>
      </c>
      <c r="I221" s="164">
        <v>0</v>
      </c>
      <c r="J221" s="164">
        <v>0</v>
      </c>
      <c r="K221" s="164">
        <v>0</v>
      </c>
      <c r="L221" s="164">
        <v>0</v>
      </c>
      <c r="M221" s="164">
        <v>0</v>
      </c>
      <c r="N221" s="164">
        <v>0</v>
      </c>
      <c r="O221" s="164">
        <v>0</v>
      </c>
      <c r="P221" s="164">
        <v>0</v>
      </c>
      <c r="Q221" s="104">
        <v>0</v>
      </c>
      <c r="R221" s="164">
        <v>0</v>
      </c>
      <c r="S221" s="164">
        <v>0</v>
      </c>
      <c r="T221" s="164">
        <v>0</v>
      </c>
      <c r="U221" s="164">
        <v>0</v>
      </c>
      <c r="V221" s="164">
        <v>0</v>
      </c>
      <c r="W221" s="104">
        <v>0</v>
      </c>
      <c r="X221" s="104">
        <v>0</v>
      </c>
      <c r="Y221" s="164">
        <v>0</v>
      </c>
      <c r="Z221" s="164">
        <v>0</v>
      </c>
      <c r="AA221" s="164">
        <v>0</v>
      </c>
      <c r="AB221" s="164">
        <v>0</v>
      </c>
      <c r="AC221" s="164">
        <v>0</v>
      </c>
      <c r="AD221" s="164">
        <v>0</v>
      </c>
      <c r="AE221" s="164">
        <v>0</v>
      </c>
      <c r="AF221" s="164">
        <v>0</v>
      </c>
      <c r="AG221" s="164">
        <v>0</v>
      </c>
      <c r="AH221" s="164">
        <v>0</v>
      </c>
      <c r="AI221" s="164">
        <v>0</v>
      </c>
      <c r="AJ221" s="164">
        <v>0</v>
      </c>
      <c r="AK221" s="164">
        <v>0</v>
      </c>
      <c r="AL221" s="164">
        <v>0</v>
      </c>
      <c r="AM221" s="164">
        <v>0</v>
      </c>
      <c r="AN221" s="164">
        <v>0</v>
      </c>
      <c r="AP221" s="165">
        <v>0</v>
      </c>
      <c r="AQ221" s="164">
        <v>0</v>
      </c>
      <c r="AR221" s="164">
        <v>0</v>
      </c>
      <c r="AS221" s="164">
        <v>0</v>
      </c>
      <c r="AT221" s="164">
        <v>0</v>
      </c>
      <c r="AU221" s="164">
        <v>0</v>
      </c>
      <c r="AV221" s="164">
        <v>0</v>
      </c>
      <c r="AW221" s="166">
        <v>0</v>
      </c>
      <c r="AX221" s="166">
        <v>0</v>
      </c>
      <c r="AY221" s="166">
        <v>0</v>
      </c>
      <c r="AZ221" s="166">
        <v>0</v>
      </c>
      <c r="BA221" s="166">
        <v>0</v>
      </c>
      <c r="BB221" s="166">
        <v>0</v>
      </c>
      <c r="BC221" s="165">
        <v>0</v>
      </c>
      <c r="BD221" s="164">
        <v>0</v>
      </c>
      <c r="BE221" s="164">
        <v>0</v>
      </c>
      <c r="BF221" s="164">
        <v>0</v>
      </c>
      <c r="BG221" s="164">
        <v>0</v>
      </c>
      <c r="BH221" s="164">
        <v>0</v>
      </c>
      <c r="BI221" s="164">
        <v>0</v>
      </c>
      <c r="BJ221" s="166">
        <v>0</v>
      </c>
      <c r="BK221" s="166">
        <v>0</v>
      </c>
      <c r="BL221" s="166">
        <v>0</v>
      </c>
      <c r="BM221" s="166">
        <v>0</v>
      </c>
      <c r="BN221" s="166">
        <v>0</v>
      </c>
      <c r="BO221" s="166">
        <v>0</v>
      </c>
      <c r="BP221" s="165">
        <v>0</v>
      </c>
      <c r="BQ221" s="164">
        <v>0</v>
      </c>
      <c r="BR221" s="164">
        <v>0</v>
      </c>
      <c r="BS221" s="164">
        <v>0</v>
      </c>
      <c r="BT221" s="164">
        <v>0</v>
      </c>
      <c r="BU221" s="164">
        <v>0</v>
      </c>
      <c r="BV221" s="164">
        <v>0</v>
      </c>
      <c r="BW221" s="166">
        <v>0</v>
      </c>
      <c r="BX221" s="166">
        <v>0</v>
      </c>
      <c r="BY221" s="166">
        <v>0</v>
      </c>
      <c r="BZ221" s="166">
        <v>0</v>
      </c>
      <c r="CA221" s="166">
        <v>0</v>
      </c>
      <c r="CB221" s="166">
        <v>0</v>
      </c>
      <c r="CC221" s="163">
        <v>9.3000000000000007</v>
      </c>
      <c r="CD221" s="167"/>
      <c r="CE221" s="164"/>
      <c r="CF221" s="164"/>
      <c r="CG221" s="164"/>
      <c r="CH221" s="164"/>
      <c r="CI221" s="164"/>
      <c r="CJ221" s="164"/>
      <c r="CK221" s="166"/>
      <c r="CL221" s="166"/>
      <c r="CM221" s="166"/>
      <c r="CN221" s="166"/>
      <c r="CO221" s="166"/>
      <c r="CP221" s="166"/>
      <c r="CQ221" s="167">
        <v>0</v>
      </c>
      <c r="CR221" s="164"/>
      <c r="CS221" s="164"/>
      <c r="CT221" s="164"/>
      <c r="CU221" s="164"/>
      <c r="CV221" s="164"/>
      <c r="CW221" s="164"/>
      <c r="CX221" s="166">
        <v>0</v>
      </c>
      <c r="CY221" s="166">
        <v>0</v>
      </c>
      <c r="CZ221" s="166">
        <v>0</v>
      </c>
      <c r="DA221" s="166">
        <v>0</v>
      </c>
      <c r="DB221" s="166">
        <v>0</v>
      </c>
      <c r="DC221" s="166">
        <v>0</v>
      </c>
      <c r="DE221" s="168">
        <v>0</v>
      </c>
      <c r="DG221" s="172">
        <v>0</v>
      </c>
      <c r="DI221" s="205">
        <f t="shared" si="18"/>
        <v>0</v>
      </c>
      <c r="DJ221" s="204"/>
      <c r="DK221" s="205">
        <f t="shared" si="19"/>
        <v>0</v>
      </c>
      <c r="DL221" s="205">
        <f t="shared" si="20"/>
        <v>0</v>
      </c>
      <c r="DM221" s="205">
        <f t="shared" si="21"/>
        <v>0</v>
      </c>
      <c r="DN221" s="205">
        <f t="shared" si="22"/>
        <v>0</v>
      </c>
      <c r="DO221" s="205">
        <f t="shared" si="23"/>
        <v>0</v>
      </c>
    </row>
    <row r="222" spans="2:119">
      <c r="B222" s="103" t="s">
        <v>354</v>
      </c>
      <c r="C222" s="550">
        <v>0</v>
      </c>
      <c r="D222" s="550">
        <v>0</v>
      </c>
      <c r="E222" s="550">
        <v>0</v>
      </c>
      <c r="F222" s="546">
        <v>7.5</v>
      </c>
      <c r="G222" s="545">
        <v>0</v>
      </c>
      <c r="H222" s="545">
        <v>0</v>
      </c>
      <c r="I222" s="545">
        <v>0</v>
      </c>
      <c r="J222" s="545">
        <v>0</v>
      </c>
      <c r="K222" s="545">
        <v>0</v>
      </c>
      <c r="L222" s="545">
        <v>0</v>
      </c>
      <c r="M222" s="545">
        <v>0</v>
      </c>
      <c r="N222" s="545">
        <v>0</v>
      </c>
      <c r="O222" s="545">
        <v>0</v>
      </c>
      <c r="P222" s="545">
        <v>0</v>
      </c>
      <c r="Q222" s="544">
        <v>0</v>
      </c>
      <c r="R222" s="545">
        <v>0</v>
      </c>
      <c r="S222" s="545">
        <v>0</v>
      </c>
      <c r="T222" s="545">
        <v>0</v>
      </c>
      <c r="U222" s="545">
        <v>0</v>
      </c>
      <c r="V222" s="545">
        <v>0</v>
      </c>
      <c r="W222" s="544">
        <v>0</v>
      </c>
      <c r="X222" s="544">
        <v>0</v>
      </c>
      <c r="Y222" s="545">
        <v>0</v>
      </c>
      <c r="Z222" s="545">
        <v>0</v>
      </c>
      <c r="AA222" s="545">
        <v>0</v>
      </c>
      <c r="AB222" s="545">
        <v>0</v>
      </c>
      <c r="AC222" s="545">
        <v>0</v>
      </c>
      <c r="AD222" s="545">
        <v>0</v>
      </c>
      <c r="AE222" s="545">
        <v>0</v>
      </c>
      <c r="AF222" s="545">
        <v>0</v>
      </c>
      <c r="AG222" s="545">
        <v>0</v>
      </c>
      <c r="AH222" s="545">
        <v>0</v>
      </c>
      <c r="AI222" s="545">
        <v>0</v>
      </c>
      <c r="AJ222" s="545">
        <v>0</v>
      </c>
      <c r="AK222" s="545">
        <v>0</v>
      </c>
      <c r="AL222" s="545">
        <v>0</v>
      </c>
      <c r="AM222" s="545">
        <v>0</v>
      </c>
      <c r="AN222" s="545">
        <v>0</v>
      </c>
      <c r="AO222" s="543"/>
      <c r="AP222" s="548">
        <v>0</v>
      </c>
      <c r="AQ222" s="545">
        <v>0</v>
      </c>
      <c r="AR222" s="545">
        <v>0</v>
      </c>
      <c r="AS222" s="545">
        <v>0</v>
      </c>
      <c r="AT222" s="545">
        <v>0</v>
      </c>
      <c r="AU222" s="545">
        <v>0</v>
      </c>
      <c r="AV222" s="545">
        <v>0</v>
      </c>
      <c r="AW222" s="547">
        <v>0</v>
      </c>
      <c r="AX222" s="547">
        <v>0</v>
      </c>
      <c r="AY222" s="547">
        <v>0</v>
      </c>
      <c r="AZ222" s="547">
        <v>0</v>
      </c>
      <c r="BA222" s="547">
        <v>0</v>
      </c>
      <c r="BB222" s="547">
        <v>0</v>
      </c>
      <c r="BC222" s="548">
        <v>0</v>
      </c>
      <c r="BD222" s="545">
        <v>0</v>
      </c>
      <c r="BE222" s="545">
        <v>0</v>
      </c>
      <c r="BF222" s="545">
        <v>0</v>
      </c>
      <c r="BG222" s="545">
        <v>0</v>
      </c>
      <c r="BH222" s="545">
        <v>0</v>
      </c>
      <c r="BI222" s="545">
        <v>0</v>
      </c>
      <c r="BJ222" s="547">
        <v>0</v>
      </c>
      <c r="BK222" s="547">
        <v>0</v>
      </c>
      <c r="BL222" s="547">
        <v>0</v>
      </c>
      <c r="BM222" s="547">
        <v>0</v>
      </c>
      <c r="BN222" s="547">
        <v>0</v>
      </c>
      <c r="BO222" s="547">
        <v>0</v>
      </c>
      <c r="BP222" s="548">
        <v>0</v>
      </c>
      <c r="BQ222" s="545">
        <v>0</v>
      </c>
      <c r="BR222" s="545">
        <v>0</v>
      </c>
      <c r="BS222" s="545">
        <v>0</v>
      </c>
      <c r="BT222" s="545">
        <v>0</v>
      </c>
      <c r="BU222" s="545">
        <v>0</v>
      </c>
      <c r="BV222" s="545">
        <v>0</v>
      </c>
      <c r="BW222" s="547">
        <v>0</v>
      </c>
      <c r="BX222" s="547">
        <v>0</v>
      </c>
      <c r="BY222" s="547">
        <v>0</v>
      </c>
      <c r="BZ222" s="547">
        <v>0</v>
      </c>
      <c r="CA222" s="547">
        <v>0</v>
      </c>
      <c r="CB222" s="547">
        <v>0</v>
      </c>
      <c r="CC222" s="546">
        <v>9</v>
      </c>
      <c r="CD222" s="549"/>
      <c r="CE222" s="545"/>
      <c r="CF222" s="545"/>
      <c r="CG222" s="545"/>
      <c r="CH222" s="545"/>
      <c r="CI222" s="545"/>
      <c r="CJ222" s="545"/>
      <c r="CK222" s="547"/>
      <c r="CL222" s="547"/>
      <c r="CM222" s="547"/>
      <c r="CN222" s="547"/>
      <c r="CO222" s="547"/>
      <c r="CP222" s="547"/>
      <c r="CQ222" s="549">
        <v>0</v>
      </c>
      <c r="CR222" s="545"/>
      <c r="CS222" s="545"/>
      <c r="CT222" s="545"/>
      <c r="CU222" s="545"/>
      <c r="CV222" s="545"/>
      <c r="CW222" s="545"/>
      <c r="CX222" s="547">
        <v>0</v>
      </c>
      <c r="CY222" s="547">
        <v>0</v>
      </c>
      <c r="CZ222" s="547">
        <v>0</v>
      </c>
      <c r="DA222" s="547">
        <v>0</v>
      </c>
      <c r="DB222" s="547">
        <v>0</v>
      </c>
      <c r="DC222" s="547">
        <v>0</v>
      </c>
      <c r="DE222" s="168">
        <v>0</v>
      </c>
      <c r="DG222" s="622">
        <f>'LEA Post-65 (1)'!W222*'LEA Post-65 (2)'!E222</f>
        <v>0</v>
      </c>
      <c r="DI222" s="205">
        <f t="shared" si="18"/>
        <v>0</v>
      </c>
      <c r="DJ222" s="204"/>
      <c r="DK222" s="205">
        <f t="shared" si="19"/>
        <v>0</v>
      </c>
      <c r="DL222" s="205">
        <f t="shared" si="20"/>
        <v>0</v>
      </c>
      <c r="DM222" s="205">
        <f t="shared" si="21"/>
        <v>0</v>
      </c>
      <c r="DN222" s="205">
        <f t="shared" si="22"/>
        <v>0</v>
      </c>
      <c r="DO222" s="205">
        <f t="shared" si="23"/>
        <v>0</v>
      </c>
    </row>
    <row r="223" spans="2:119">
      <c r="B223" s="103" t="s">
        <v>355</v>
      </c>
      <c r="C223" s="550">
        <v>0.44976799999999995</v>
      </c>
      <c r="D223" s="550">
        <v>0.51334600000000008</v>
      </c>
      <c r="E223" s="550">
        <v>-6.3578000000000134E-2</v>
      </c>
      <c r="F223" s="546">
        <v>9.1</v>
      </c>
      <c r="G223" s="545">
        <v>752079</v>
      </c>
      <c r="H223" s="545">
        <v>19674</v>
      </c>
      <c r="I223" s="545">
        <v>23838</v>
      </c>
      <c r="J223" s="545">
        <v>-93145</v>
      </c>
      <c r="K223" s="545">
        <v>-119332</v>
      </c>
      <c r="L223" s="545">
        <v>6313</v>
      </c>
      <c r="M223" s="545">
        <v>-5288</v>
      </c>
      <c r="N223" s="545">
        <v>2291</v>
      </c>
      <c r="O223" s="545">
        <v>-20302</v>
      </c>
      <c r="P223" s="545">
        <v>566128</v>
      </c>
      <c r="Q223" s="544">
        <v>-119332</v>
      </c>
      <c r="R223" s="545">
        <v>-6898</v>
      </c>
      <c r="S223" s="545">
        <v>-10953</v>
      </c>
      <c r="T223" s="545">
        <v>-93672</v>
      </c>
      <c r="U223" s="545">
        <v>15902</v>
      </c>
      <c r="V223" s="545">
        <v>-143200</v>
      </c>
      <c r="W223" s="544">
        <v>-71225</v>
      </c>
      <c r="X223" s="544">
        <v>-99675</v>
      </c>
      <c r="Y223" s="545">
        <v>665352</v>
      </c>
      <c r="Z223" s="545">
        <v>486234</v>
      </c>
      <c r="AA223" s="545">
        <v>566128</v>
      </c>
      <c r="AB223" s="545">
        <v>566128</v>
      </c>
      <c r="AC223" s="545">
        <v>0</v>
      </c>
      <c r="AD223" s="545">
        <v>60097</v>
      </c>
      <c r="AE223" s="545">
        <v>88722</v>
      </c>
      <c r="AF223" s="545">
        <v>5619</v>
      </c>
      <c r="AG223" s="545">
        <v>0</v>
      </c>
      <c r="AH223" s="545">
        <v>0</v>
      </c>
      <c r="AI223" s="545">
        <v>-17851</v>
      </c>
      <c r="AJ223" s="545">
        <v>-17851</v>
      </c>
      <c r="AK223" s="545">
        <v>-17851</v>
      </c>
      <c r="AL223" s="545">
        <v>-17851</v>
      </c>
      <c r="AM223" s="545">
        <v>-17851</v>
      </c>
      <c r="AN223" s="545">
        <v>-53944</v>
      </c>
      <c r="AO223" s="543"/>
      <c r="AP223" s="548">
        <v>694</v>
      </c>
      <c r="AQ223" s="545">
        <v>694</v>
      </c>
      <c r="AR223" s="545">
        <v>694</v>
      </c>
      <c r="AS223" s="545">
        <v>694</v>
      </c>
      <c r="AT223" s="545">
        <v>694</v>
      </c>
      <c r="AU223" s="545">
        <v>694</v>
      </c>
      <c r="AV223" s="545">
        <v>2150</v>
      </c>
      <c r="AW223" s="547">
        <v>0</v>
      </c>
      <c r="AX223" s="547">
        <v>0</v>
      </c>
      <c r="AY223" s="547">
        <v>0</v>
      </c>
      <c r="AZ223" s="547">
        <v>0</v>
      </c>
      <c r="BA223" s="547">
        <v>0</v>
      </c>
      <c r="BB223" s="547">
        <v>0</v>
      </c>
      <c r="BC223" s="548">
        <v>-581</v>
      </c>
      <c r="BD223" s="545">
        <v>0</v>
      </c>
      <c r="BE223" s="545">
        <v>0</v>
      </c>
      <c r="BF223" s="545">
        <v>0</v>
      </c>
      <c r="BG223" s="545">
        <v>0</v>
      </c>
      <c r="BH223" s="545">
        <v>0</v>
      </c>
      <c r="BI223" s="545">
        <v>0</v>
      </c>
      <c r="BJ223" s="547">
        <v>581</v>
      </c>
      <c r="BK223" s="547">
        <v>581</v>
      </c>
      <c r="BL223" s="547">
        <v>581</v>
      </c>
      <c r="BM223" s="547">
        <v>581</v>
      </c>
      <c r="BN223" s="547">
        <v>581</v>
      </c>
      <c r="BO223" s="547">
        <v>1802</v>
      </c>
      <c r="BP223" s="548">
        <v>-10953</v>
      </c>
      <c r="BQ223" s="545">
        <v>0</v>
      </c>
      <c r="BR223" s="545">
        <v>0</v>
      </c>
      <c r="BS223" s="545">
        <v>0</v>
      </c>
      <c r="BT223" s="545">
        <v>0</v>
      </c>
      <c r="BU223" s="545">
        <v>0</v>
      </c>
      <c r="BV223" s="545">
        <v>0</v>
      </c>
      <c r="BW223" s="547">
        <v>10953</v>
      </c>
      <c r="BX223" s="547">
        <v>10953</v>
      </c>
      <c r="BY223" s="547">
        <v>10953</v>
      </c>
      <c r="BZ223" s="547">
        <v>10953</v>
      </c>
      <c r="CA223" s="547">
        <v>10953</v>
      </c>
      <c r="CB223" s="547">
        <v>33957</v>
      </c>
      <c r="CC223" s="546">
        <v>9.9</v>
      </c>
      <c r="CD223" s="549"/>
      <c r="CE223" s="545"/>
      <c r="CF223" s="545"/>
      <c r="CG223" s="545"/>
      <c r="CH223" s="545"/>
      <c r="CI223" s="545"/>
      <c r="CJ223" s="545"/>
      <c r="CK223" s="547"/>
      <c r="CL223" s="547"/>
      <c r="CM223" s="547"/>
      <c r="CN223" s="547"/>
      <c r="CO223" s="547"/>
      <c r="CP223" s="547"/>
      <c r="CQ223" s="549">
        <v>-7011</v>
      </c>
      <c r="CR223" s="545"/>
      <c r="CS223" s="545"/>
      <c r="CT223" s="545"/>
      <c r="CU223" s="545"/>
      <c r="CV223" s="545"/>
      <c r="CW223" s="545"/>
      <c r="CX223" s="547">
        <v>7011</v>
      </c>
      <c r="CY223" s="547">
        <v>7011</v>
      </c>
      <c r="CZ223" s="547">
        <v>7011</v>
      </c>
      <c r="DA223" s="547">
        <v>7011</v>
      </c>
      <c r="DB223" s="547">
        <v>7011</v>
      </c>
      <c r="DC223" s="547">
        <v>20335</v>
      </c>
      <c r="DE223" s="168">
        <v>0</v>
      </c>
      <c r="DG223" s="622">
        <f>'LEA Post-65 (1)'!W223*'LEA Post-65 (2)'!E223</f>
        <v>8821.1931880000193</v>
      </c>
      <c r="DI223" s="205">
        <f t="shared" si="18"/>
        <v>-99675.193188000019</v>
      </c>
      <c r="DJ223" s="204"/>
      <c r="DK223" s="205">
        <f t="shared" si="19"/>
        <v>-185951</v>
      </c>
      <c r="DL223" s="205">
        <f t="shared" si="20"/>
        <v>-55390</v>
      </c>
      <c r="DM223" s="205">
        <f t="shared" si="21"/>
        <v>-4707</v>
      </c>
      <c r="DN223" s="205">
        <f t="shared" si="22"/>
        <v>5620</v>
      </c>
      <c r="DO223" s="205">
        <f t="shared" si="23"/>
        <v>-88722</v>
      </c>
    </row>
    <row r="224" spans="2:119" hidden="1">
      <c r="B224" s="103" t="s">
        <v>528</v>
      </c>
      <c r="C224" s="162">
        <v>0</v>
      </c>
      <c r="D224" s="162">
        <v>1</v>
      </c>
      <c r="E224" s="162">
        <v>-1</v>
      </c>
      <c r="F224" s="163">
        <v>16.2</v>
      </c>
      <c r="G224" s="164">
        <v>0</v>
      </c>
      <c r="H224" s="164">
        <v>0</v>
      </c>
      <c r="I224" s="164">
        <v>0</v>
      </c>
      <c r="J224" s="164">
        <v>0</v>
      </c>
      <c r="K224" s="164">
        <v>0</v>
      </c>
      <c r="L224" s="164">
        <v>0</v>
      </c>
      <c r="M224" s="164">
        <v>0</v>
      </c>
      <c r="N224" s="164">
        <v>0</v>
      </c>
      <c r="O224" s="164">
        <v>0</v>
      </c>
      <c r="P224" s="164">
        <v>0</v>
      </c>
      <c r="Q224" s="104">
        <v>0</v>
      </c>
      <c r="R224" s="164">
        <v>0</v>
      </c>
      <c r="S224" s="164">
        <v>0</v>
      </c>
      <c r="T224" s="164">
        <v>0</v>
      </c>
      <c r="U224" s="164">
        <v>0</v>
      </c>
      <c r="V224" s="164">
        <v>0</v>
      </c>
      <c r="W224" s="104">
        <v>0</v>
      </c>
      <c r="X224" s="104">
        <v>0</v>
      </c>
      <c r="Y224" s="164">
        <v>0</v>
      </c>
      <c r="Z224" s="164">
        <v>0</v>
      </c>
      <c r="AA224" s="164">
        <v>0</v>
      </c>
      <c r="AB224" s="164">
        <v>0</v>
      </c>
      <c r="AC224" s="164">
        <v>0</v>
      </c>
      <c r="AD224" s="164">
        <v>0</v>
      </c>
      <c r="AE224" s="164">
        <v>0</v>
      </c>
      <c r="AF224" s="164">
        <v>0</v>
      </c>
      <c r="AG224" s="164">
        <v>0</v>
      </c>
      <c r="AH224" s="164">
        <v>0</v>
      </c>
      <c r="AI224" s="164">
        <v>0</v>
      </c>
      <c r="AJ224" s="164">
        <v>0</v>
      </c>
      <c r="AK224" s="164">
        <v>0</v>
      </c>
      <c r="AL224" s="164">
        <v>0</v>
      </c>
      <c r="AM224" s="164">
        <v>0</v>
      </c>
      <c r="AN224" s="164">
        <v>0</v>
      </c>
      <c r="AP224" s="165">
        <v>0</v>
      </c>
      <c r="AQ224" s="164">
        <v>0</v>
      </c>
      <c r="AR224" s="164">
        <v>0</v>
      </c>
      <c r="AS224" s="164">
        <v>0</v>
      </c>
      <c r="AT224" s="164">
        <v>0</v>
      </c>
      <c r="AU224" s="164">
        <v>0</v>
      </c>
      <c r="AV224" s="164">
        <v>0</v>
      </c>
      <c r="AW224" s="166">
        <v>0</v>
      </c>
      <c r="AX224" s="166">
        <v>0</v>
      </c>
      <c r="AY224" s="166">
        <v>0</v>
      </c>
      <c r="AZ224" s="166">
        <v>0</v>
      </c>
      <c r="BA224" s="166">
        <v>0</v>
      </c>
      <c r="BB224" s="166">
        <v>0</v>
      </c>
      <c r="BC224" s="165">
        <v>0</v>
      </c>
      <c r="BD224" s="164">
        <v>0</v>
      </c>
      <c r="BE224" s="164">
        <v>0</v>
      </c>
      <c r="BF224" s="164">
        <v>0</v>
      </c>
      <c r="BG224" s="164">
        <v>0</v>
      </c>
      <c r="BH224" s="164">
        <v>0</v>
      </c>
      <c r="BI224" s="164">
        <v>0</v>
      </c>
      <c r="BJ224" s="166">
        <v>0</v>
      </c>
      <c r="BK224" s="166">
        <v>0</v>
      </c>
      <c r="BL224" s="166">
        <v>0</v>
      </c>
      <c r="BM224" s="166">
        <v>0</v>
      </c>
      <c r="BN224" s="166">
        <v>0</v>
      </c>
      <c r="BO224" s="166">
        <v>0</v>
      </c>
      <c r="BP224" s="165">
        <v>0</v>
      </c>
      <c r="BQ224" s="164">
        <v>0</v>
      </c>
      <c r="BR224" s="164">
        <v>0</v>
      </c>
      <c r="BS224" s="164">
        <v>0</v>
      </c>
      <c r="BT224" s="164">
        <v>0</v>
      </c>
      <c r="BU224" s="164">
        <v>0</v>
      </c>
      <c r="BV224" s="164">
        <v>0</v>
      </c>
      <c r="BW224" s="166">
        <v>0</v>
      </c>
      <c r="BX224" s="166">
        <v>0</v>
      </c>
      <c r="BY224" s="166">
        <v>0</v>
      </c>
      <c r="BZ224" s="166">
        <v>0</v>
      </c>
      <c r="CA224" s="166">
        <v>0</v>
      </c>
      <c r="CB224" s="166">
        <v>0</v>
      </c>
      <c r="CC224" s="163">
        <v>1</v>
      </c>
      <c r="CD224" s="167"/>
      <c r="CE224" s="164"/>
      <c r="CF224" s="164"/>
      <c r="CG224" s="164"/>
      <c r="CH224" s="164"/>
      <c r="CI224" s="164"/>
      <c r="CJ224" s="164"/>
      <c r="CK224" s="166"/>
      <c r="CL224" s="166"/>
      <c r="CM224" s="166"/>
      <c r="CN224" s="166"/>
      <c r="CO224" s="166"/>
      <c r="CP224" s="166"/>
      <c r="CQ224" s="167">
        <v>0</v>
      </c>
      <c r="CR224" s="164"/>
      <c r="CS224" s="164"/>
      <c r="CT224" s="164"/>
      <c r="CU224" s="164"/>
      <c r="CV224" s="164"/>
      <c r="CW224" s="164"/>
      <c r="CX224" s="166">
        <v>0</v>
      </c>
      <c r="CY224" s="166">
        <v>0</v>
      </c>
      <c r="CZ224" s="166">
        <v>0</v>
      </c>
      <c r="DA224" s="166">
        <v>0</v>
      </c>
      <c r="DB224" s="166">
        <v>0</v>
      </c>
      <c r="DC224" s="166">
        <v>0</v>
      </c>
      <c r="DE224" s="168">
        <v>0</v>
      </c>
      <c r="DG224" s="172">
        <v>0</v>
      </c>
      <c r="DI224" s="205">
        <f t="shared" si="18"/>
        <v>0</v>
      </c>
      <c r="DJ224" s="204"/>
      <c r="DK224" s="205">
        <f t="shared" si="19"/>
        <v>0</v>
      </c>
      <c r="DL224" s="205">
        <f t="shared" si="20"/>
        <v>0</v>
      </c>
      <c r="DM224" s="205">
        <f t="shared" si="21"/>
        <v>0</v>
      </c>
      <c r="DN224" s="205">
        <f t="shared" si="22"/>
        <v>0</v>
      </c>
      <c r="DO224" s="205">
        <f t="shared" si="23"/>
        <v>0</v>
      </c>
    </row>
    <row r="225" spans="2:119" hidden="1">
      <c r="B225" s="103" t="s">
        <v>356</v>
      </c>
      <c r="C225" s="162">
        <v>0</v>
      </c>
      <c r="D225" s="162">
        <v>0</v>
      </c>
      <c r="E225" s="162">
        <v>0</v>
      </c>
      <c r="F225" s="163">
        <v>8.1</v>
      </c>
      <c r="G225" s="164">
        <v>0</v>
      </c>
      <c r="H225" s="164">
        <v>0</v>
      </c>
      <c r="I225" s="164">
        <v>0</v>
      </c>
      <c r="J225" s="164">
        <v>0</v>
      </c>
      <c r="K225" s="164">
        <v>0</v>
      </c>
      <c r="L225" s="164">
        <v>0</v>
      </c>
      <c r="M225" s="164">
        <v>0</v>
      </c>
      <c r="N225" s="164">
        <v>0</v>
      </c>
      <c r="O225" s="164">
        <v>0</v>
      </c>
      <c r="P225" s="164">
        <v>0</v>
      </c>
      <c r="Q225" s="104">
        <v>0</v>
      </c>
      <c r="R225" s="164">
        <v>0</v>
      </c>
      <c r="S225" s="164">
        <v>0</v>
      </c>
      <c r="T225" s="164">
        <v>0</v>
      </c>
      <c r="U225" s="164">
        <v>0</v>
      </c>
      <c r="V225" s="164">
        <v>0</v>
      </c>
      <c r="W225" s="104">
        <v>0</v>
      </c>
      <c r="X225" s="104">
        <v>0</v>
      </c>
      <c r="Y225" s="164">
        <v>0</v>
      </c>
      <c r="Z225" s="164">
        <v>0</v>
      </c>
      <c r="AA225" s="164">
        <v>0</v>
      </c>
      <c r="AB225" s="164">
        <v>0</v>
      </c>
      <c r="AC225" s="164">
        <v>0</v>
      </c>
      <c r="AD225" s="164">
        <v>0</v>
      </c>
      <c r="AE225" s="164">
        <v>0</v>
      </c>
      <c r="AF225" s="164">
        <v>0</v>
      </c>
      <c r="AG225" s="164">
        <v>0</v>
      </c>
      <c r="AH225" s="164">
        <v>0</v>
      </c>
      <c r="AI225" s="164">
        <v>0</v>
      </c>
      <c r="AJ225" s="164">
        <v>0</v>
      </c>
      <c r="AK225" s="164">
        <v>0</v>
      </c>
      <c r="AL225" s="164">
        <v>0</v>
      </c>
      <c r="AM225" s="164">
        <v>0</v>
      </c>
      <c r="AN225" s="164">
        <v>0</v>
      </c>
      <c r="AP225" s="165">
        <v>0</v>
      </c>
      <c r="AQ225" s="164">
        <v>0</v>
      </c>
      <c r="AR225" s="164">
        <v>0</v>
      </c>
      <c r="AS225" s="164">
        <v>0</v>
      </c>
      <c r="AT225" s="164">
        <v>0</v>
      </c>
      <c r="AU225" s="164">
        <v>0</v>
      </c>
      <c r="AV225" s="164">
        <v>0</v>
      </c>
      <c r="AW225" s="166">
        <v>0</v>
      </c>
      <c r="AX225" s="166">
        <v>0</v>
      </c>
      <c r="AY225" s="166">
        <v>0</v>
      </c>
      <c r="AZ225" s="166">
        <v>0</v>
      </c>
      <c r="BA225" s="166">
        <v>0</v>
      </c>
      <c r="BB225" s="166">
        <v>0</v>
      </c>
      <c r="BC225" s="165">
        <v>0</v>
      </c>
      <c r="BD225" s="164">
        <v>0</v>
      </c>
      <c r="BE225" s="164">
        <v>0</v>
      </c>
      <c r="BF225" s="164">
        <v>0</v>
      </c>
      <c r="BG225" s="164">
        <v>0</v>
      </c>
      <c r="BH225" s="164">
        <v>0</v>
      </c>
      <c r="BI225" s="164">
        <v>0</v>
      </c>
      <c r="BJ225" s="166">
        <v>0</v>
      </c>
      <c r="BK225" s="166">
        <v>0</v>
      </c>
      <c r="BL225" s="166">
        <v>0</v>
      </c>
      <c r="BM225" s="166">
        <v>0</v>
      </c>
      <c r="BN225" s="166">
        <v>0</v>
      </c>
      <c r="BO225" s="166">
        <v>0</v>
      </c>
      <c r="BP225" s="165">
        <v>0</v>
      </c>
      <c r="BQ225" s="164">
        <v>0</v>
      </c>
      <c r="BR225" s="164">
        <v>0</v>
      </c>
      <c r="BS225" s="164">
        <v>0</v>
      </c>
      <c r="BT225" s="164">
        <v>0</v>
      </c>
      <c r="BU225" s="164">
        <v>0</v>
      </c>
      <c r="BV225" s="164">
        <v>0</v>
      </c>
      <c r="BW225" s="166">
        <v>0</v>
      </c>
      <c r="BX225" s="166">
        <v>0</v>
      </c>
      <c r="BY225" s="166">
        <v>0</v>
      </c>
      <c r="BZ225" s="166">
        <v>0</v>
      </c>
      <c r="CA225" s="166">
        <v>0</v>
      </c>
      <c r="CB225" s="166">
        <v>0</v>
      </c>
      <c r="CC225" s="163">
        <v>8.8000000000000007</v>
      </c>
      <c r="CD225" s="167"/>
      <c r="CE225" s="164"/>
      <c r="CF225" s="164"/>
      <c r="CG225" s="164"/>
      <c r="CH225" s="164"/>
      <c r="CI225" s="164"/>
      <c r="CJ225" s="164"/>
      <c r="CK225" s="166"/>
      <c r="CL225" s="166"/>
      <c r="CM225" s="166"/>
      <c r="CN225" s="166"/>
      <c r="CO225" s="166"/>
      <c r="CP225" s="166"/>
      <c r="CQ225" s="167">
        <v>0</v>
      </c>
      <c r="CR225" s="164"/>
      <c r="CS225" s="164"/>
      <c r="CT225" s="164"/>
      <c r="CU225" s="164"/>
      <c r="CV225" s="164"/>
      <c r="CW225" s="164"/>
      <c r="CX225" s="166">
        <v>0</v>
      </c>
      <c r="CY225" s="166">
        <v>0</v>
      </c>
      <c r="CZ225" s="166">
        <v>0</v>
      </c>
      <c r="DA225" s="166">
        <v>0</v>
      </c>
      <c r="DB225" s="166">
        <v>0</v>
      </c>
      <c r="DC225" s="166">
        <v>0</v>
      </c>
      <c r="DE225" s="168">
        <v>0</v>
      </c>
      <c r="DG225" s="172">
        <v>0</v>
      </c>
      <c r="DI225" s="205">
        <f t="shared" ref="DI225:DI238" si="24">J225+N225-DG225</f>
        <v>0</v>
      </c>
      <c r="DJ225" s="204"/>
      <c r="DK225" s="205">
        <f t="shared" ref="DK225:DK238" si="25">SUM(H225:O225)</f>
        <v>0</v>
      </c>
      <c r="DL225" s="205">
        <f t="shared" si="20"/>
        <v>0</v>
      </c>
      <c r="DM225" s="205">
        <f t="shared" si="21"/>
        <v>0</v>
      </c>
      <c r="DN225" s="205">
        <f t="shared" si="22"/>
        <v>0</v>
      </c>
      <c r="DO225" s="205">
        <f t="shared" si="23"/>
        <v>0</v>
      </c>
    </row>
    <row r="226" spans="2:119" hidden="1">
      <c r="B226" s="103" t="s">
        <v>529</v>
      </c>
      <c r="C226" s="162">
        <v>0</v>
      </c>
      <c r="D226" s="162">
        <v>1</v>
      </c>
      <c r="E226" s="162">
        <v>-1</v>
      </c>
      <c r="F226" s="163">
        <v>16.899999999999999</v>
      </c>
      <c r="G226" s="164">
        <v>0</v>
      </c>
      <c r="H226" s="164">
        <v>0</v>
      </c>
      <c r="I226" s="164">
        <v>0</v>
      </c>
      <c r="J226" s="164">
        <v>0</v>
      </c>
      <c r="K226" s="164">
        <v>0</v>
      </c>
      <c r="L226" s="164">
        <v>0</v>
      </c>
      <c r="M226" s="164">
        <v>0</v>
      </c>
      <c r="N226" s="164">
        <v>0</v>
      </c>
      <c r="O226" s="164">
        <v>0</v>
      </c>
      <c r="P226" s="164">
        <v>0</v>
      </c>
      <c r="Q226" s="104">
        <v>0</v>
      </c>
      <c r="R226" s="164">
        <v>0</v>
      </c>
      <c r="S226" s="164">
        <v>0</v>
      </c>
      <c r="T226" s="164">
        <v>0</v>
      </c>
      <c r="U226" s="164">
        <v>0</v>
      </c>
      <c r="V226" s="164">
        <v>0</v>
      </c>
      <c r="W226" s="104">
        <v>0</v>
      </c>
      <c r="X226" s="104">
        <v>0</v>
      </c>
      <c r="Y226" s="164">
        <v>0</v>
      </c>
      <c r="Z226" s="164">
        <v>0</v>
      </c>
      <c r="AA226" s="164">
        <v>0</v>
      </c>
      <c r="AB226" s="164">
        <v>0</v>
      </c>
      <c r="AC226" s="164">
        <v>0</v>
      </c>
      <c r="AD226" s="164">
        <v>0</v>
      </c>
      <c r="AE226" s="164">
        <v>0</v>
      </c>
      <c r="AF226" s="164">
        <v>0</v>
      </c>
      <c r="AG226" s="164">
        <v>0</v>
      </c>
      <c r="AH226" s="164">
        <v>0</v>
      </c>
      <c r="AI226" s="164">
        <v>0</v>
      </c>
      <c r="AJ226" s="164">
        <v>0</v>
      </c>
      <c r="AK226" s="164">
        <v>0</v>
      </c>
      <c r="AL226" s="164">
        <v>0</v>
      </c>
      <c r="AM226" s="164">
        <v>0</v>
      </c>
      <c r="AN226" s="164">
        <v>0</v>
      </c>
      <c r="AP226" s="165">
        <v>0</v>
      </c>
      <c r="AQ226" s="164">
        <v>0</v>
      </c>
      <c r="AR226" s="164">
        <v>0</v>
      </c>
      <c r="AS226" s="164">
        <v>0</v>
      </c>
      <c r="AT226" s="164">
        <v>0</v>
      </c>
      <c r="AU226" s="164">
        <v>0</v>
      </c>
      <c r="AV226" s="164">
        <v>0</v>
      </c>
      <c r="AW226" s="166">
        <v>0</v>
      </c>
      <c r="AX226" s="166">
        <v>0</v>
      </c>
      <c r="AY226" s="166">
        <v>0</v>
      </c>
      <c r="AZ226" s="166">
        <v>0</v>
      </c>
      <c r="BA226" s="166">
        <v>0</v>
      </c>
      <c r="BB226" s="166">
        <v>0</v>
      </c>
      <c r="BC226" s="165">
        <v>0</v>
      </c>
      <c r="BD226" s="164">
        <v>0</v>
      </c>
      <c r="BE226" s="164">
        <v>0</v>
      </c>
      <c r="BF226" s="164">
        <v>0</v>
      </c>
      <c r="BG226" s="164">
        <v>0</v>
      </c>
      <c r="BH226" s="164">
        <v>0</v>
      </c>
      <c r="BI226" s="164">
        <v>0</v>
      </c>
      <c r="BJ226" s="166">
        <v>0</v>
      </c>
      <c r="BK226" s="166">
        <v>0</v>
      </c>
      <c r="BL226" s="166">
        <v>0</v>
      </c>
      <c r="BM226" s="166">
        <v>0</v>
      </c>
      <c r="BN226" s="166">
        <v>0</v>
      </c>
      <c r="BO226" s="166">
        <v>0</v>
      </c>
      <c r="BP226" s="165">
        <v>0</v>
      </c>
      <c r="BQ226" s="164">
        <v>0</v>
      </c>
      <c r="BR226" s="164">
        <v>0</v>
      </c>
      <c r="BS226" s="164">
        <v>0</v>
      </c>
      <c r="BT226" s="164">
        <v>0</v>
      </c>
      <c r="BU226" s="164">
        <v>0</v>
      </c>
      <c r="BV226" s="164">
        <v>0</v>
      </c>
      <c r="BW226" s="166">
        <v>0</v>
      </c>
      <c r="BX226" s="166">
        <v>0</v>
      </c>
      <c r="BY226" s="166">
        <v>0</v>
      </c>
      <c r="BZ226" s="166">
        <v>0</v>
      </c>
      <c r="CA226" s="166">
        <v>0</v>
      </c>
      <c r="CB226" s="166">
        <v>0</v>
      </c>
      <c r="CC226" s="163">
        <v>1</v>
      </c>
      <c r="CD226" s="167"/>
      <c r="CE226" s="164"/>
      <c r="CF226" s="164"/>
      <c r="CG226" s="164"/>
      <c r="CH226" s="164"/>
      <c r="CI226" s="164"/>
      <c r="CJ226" s="164"/>
      <c r="CK226" s="166"/>
      <c r="CL226" s="166"/>
      <c r="CM226" s="166"/>
      <c r="CN226" s="166"/>
      <c r="CO226" s="166"/>
      <c r="CP226" s="166"/>
      <c r="CQ226" s="167">
        <v>0</v>
      </c>
      <c r="CR226" s="164"/>
      <c r="CS226" s="164"/>
      <c r="CT226" s="164"/>
      <c r="CU226" s="164"/>
      <c r="CV226" s="164"/>
      <c r="CW226" s="164"/>
      <c r="CX226" s="166">
        <v>0</v>
      </c>
      <c r="CY226" s="166">
        <v>0</v>
      </c>
      <c r="CZ226" s="166">
        <v>0</v>
      </c>
      <c r="DA226" s="166">
        <v>0</v>
      </c>
      <c r="DB226" s="166">
        <v>0</v>
      </c>
      <c r="DC226" s="166">
        <v>0</v>
      </c>
      <c r="DE226" s="168">
        <v>0</v>
      </c>
      <c r="DG226" s="172">
        <v>0</v>
      </c>
      <c r="DI226" s="205">
        <f t="shared" si="24"/>
        <v>0</v>
      </c>
      <c r="DJ226" s="204"/>
      <c r="DK226" s="205">
        <f t="shared" si="25"/>
        <v>0</v>
      </c>
      <c r="DL226" s="205">
        <f t="shared" si="20"/>
        <v>0</v>
      </c>
      <c r="DM226" s="205">
        <f t="shared" si="21"/>
        <v>0</v>
      </c>
      <c r="DN226" s="205">
        <f t="shared" si="22"/>
        <v>0</v>
      </c>
      <c r="DO226" s="205">
        <f t="shared" si="23"/>
        <v>0</v>
      </c>
    </row>
    <row r="227" spans="2:119" hidden="1">
      <c r="B227" s="103" t="s">
        <v>530</v>
      </c>
      <c r="C227" s="162">
        <v>0</v>
      </c>
      <c r="D227" s="162">
        <v>1</v>
      </c>
      <c r="E227" s="162">
        <v>-1</v>
      </c>
      <c r="F227" s="163">
        <v>16</v>
      </c>
      <c r="G227" s="164">
        <v>0</v>
      </c>
      <c r="H227" s="164">
        <v>0</v>
      </c>
      <c r="I227" s="164">
        <v>0</v>
      </c>
      <c r="J227" s="164">
        <v>0</v>
      </c>
      <c r="K227" s="164">
        <v>0</v>
      </c>
      <c r="L227" s="164">
        <v>0</v>
      </c>
      <c r="M227" s="164">
        <v>0</v>
      </c>
      <c r="N227" s="164">
        <v>0</v>
      </c>
      <c r="O227" s="164">
        <v>0</v>
      </c>
      <c r="P227" s="164">
        <v>0</v>
      </c>
      <c r="Q227" s="104">
        <v>0</v>
      </c>
      <c r="R227" s="164">
        <v>0</v>
      </c>
      <c r="S227" s="164">
        <v>0</v>
      </c>
      <c r="T227" s="164">
        <v>0</v>
      </c>
      <c r="U227" s="164">
        <v>0</v>
      </c>
      <c r="V227" s="164">
        <v>0</v>
      </c>
      <c r="W227" s="104">
        <v>0</v>
      </c>
      <c r="X227" s="104">
        <v>0</v>
      </c>
      <c r="Y227" s="164">
        <v>0</v>
      </c>
      <c r="Z227" s="164">
        <v>0</v>
      </c>
      <c r="AA227" s="164">
        <v>0</v>
      </c>
      <c r="AB227" s="164">
        <v>0</v>
      </c>
      <c r="AC227" s="164">
        <v>0</v>
      </c>
      <c r="AD227" s="164">
        <v>0</v>
      </c>
      <c r="AE227" s="164">
        <v>0</v>
      </c>
      <c r="AF227" s="164">
        <v>0</v>
      </c>
      <c r="AG227" s="164">
        <v>0</v>
      </c>
      <c r="AH227" s="164">
        <v>0</v>
      </c>
      <c r="AI227" s="164">
        <v>0</v>
      </c>
      <c r="AJ227" s="164">
        <v>0</v>
      </c>
      <c r="AK227" s="164">
        <v>0</v>
      </c>
      <c r="AL227" s="164">
        <v>0</v>
      </c>
      <c r="AM227" s="164">
        <v>0</v>
      </c>
      <c r="AN227" s="164">
        <v>0</v>
      </c>
      <c r="AP227" s="165">
        <v>0</v>
      </c>
      <c r="AQ227" s="164">
        <v>0</v>
      </c>
      <c r="AR227" s="164">
        <v>0</v>
      </c>
      <c r="AS227" s="164">
        <v>0</v>
      </c>
      <c r="AT227" s="164">
        <v>0</v>
      </c>
      <c r="AU227" s="164">
        <v>0</v>
      </c>
      <c r="AV227" s="164">
        <v>0</v>
      </c>
      <c r="AW227" s="166">
        <v>0</v>
      </c>
      <c r="AX227" s="166">
        <v>0</v>
      </c>
      <c r="AY227" s="166">
        <v>0</v>
      </c>
      <c r="AZ227" s="166">
        <v>0</v>
      </c>
      <c r="BA227" s="166">
        <v>0</v>
      </c>
      <c r="BB227" s="166">
        <v>0</v>
      </c>
      <c r="BC227" s="165">
        <v>0</v>
      </c>
      <c r="BD227" s="164">
        <v>0</v>
      </c>
      <c r="BE227" s="164">
        <v>0</v>
      </c>
      <c r="BF227" s="164">
        <v>0</v>
      </c>
      <c r="BG227" s="164">
        <v>0</v>
      </c>
      <c r="BH227" s="164">
        <v>0</v>
      </c>
      <c r="BI227" s="164">
        <v>0</v>
      </c>
      <c r="BJ227" s="166">
        <v>0</v>
      </c>
      <c r="BK227" s="166">
        <v>0</v>
      </c>
      <c r="BL227" s="166">
        <v>0</v>
      </c>
      <c r="BM227" s="166">
        <v>0</v>
      </c>
      <c r="BN227" s="166">
        <v>0</v>
      </c>
      <c r="BO227" s="166">
        <v>0</v>
      </c>
      <c r="BP227" s="165">
        <v>0</v>
      </c>
      <c r="BQ227" s="164">
        <v>0</v>
      </c>
      <c r="BR227" s="164">
        <v>0</v>
      </c>
      <c r="BS227" s="164">
        <v>0</v>
      </c>
      <c r="BT227" s="164">
        <v>0</v>
      </c>
      <c r="BU227" s="164">
        <v>0</v>
      </c>
      <c r="BV227" s="164">
        <v>0</v>
      </c>
      <c r="BW227" s="166">
        <v>0</v>
      </c>
      <c r="BX227" s="166">
        <v>0</v>
      </c>
      <c r="BY227" s="166">
        <v>0</v>
      </c>
      <c r="BZ227" s="166">
        <v>0</v>
      </c>
      <c r="CA227" s="166">
        <v>0</v>
      </c>
      <c r="CB227" s="166">
        <v>0</v>
      </c>
      <c r="CC227" s="163">
        <v>1</v>
      </c>
      <c r="CD227" s="167"/>
      <c r="CE227" s="164"/>
      <c r="CF227" s="164"/>
      <c r="CG227" s="164"/>
      <c r="CH227" s="164"/>
      <c r="CI227" s="164"/>
      <c r="CJ227" s="164"/>
      <c r="CK227" s="166"/>
      <c r="CL227" s="166"/>
      <c r="CM227" s="166"/>
      <c r="CN227" s="166"/>
      <c r="CO227" s="166"/>
      <c r="CP227" s="166"/>
      <c r="CQ227" s="167">
        <v>0</v>
      </c>
      <c r="CR227" s="164"/>
      <c r="CS227" s="164"/>
      <c r="CT227" s="164"/>
      <c r="CU227" s="164"/>
      <c r="CV227" s="164"/>
      <c r="CW227" s="164"/>
      <c r="CX227" s="166">
        <v>0</v>
      </c>
      <c r="CY227" s="166">
        <v>0</v>
      </c>
      <c r="CZ227" s="166">
        <v>0</v>
      </c>
      <c r="DA227" s="166">
        <v>0</v>
      </c>
      <c r="DB227" s="166">
        <v>0</v>
      </c>
      <c r="DC227" s="166">
        <v>0</v>
      </c>
      <c r="DE227" s="168">
        <v>0</v>
      </c>
      <c r="DG227" s="172">
        <v>0</v>
      </c>
      <c r="DI227" s="205">
        <f t="shared" si="24"/>
        <v>0</v>
      </c>
      <c r="DJ227" s="204"/>
      <c r="DK227" s="205">
        <f t="shared" si="25"/>
        <v>0</v>
      </c>
      <c r="DL227" s="205">
        <f t="shared" si="20"/>
        <v>0</v>
      </c>
      <c r="DM227" s="205">
        <f t="shared" si="21"/>
        <v>0</v>
      </c>
      <c r="DN227" s="205">
        <f t="shared" si="22"/>
        <v>0</v>
      </c>
      <c r="DO227" s="205">
        <f t="shared" si="23"/>
        <v>0</v>
      </c>
    </row>
    <row r="228" spans="2:119" hidden="1">
      <c r="B228" s="103" t="s">
        <v>357</v>
      </c>
      <c r="C228" s="162">
        <v>0</v>
      </c>
      <c r="D228" s="162">
        <v>0</v>
      </c>
      <c r="E228" s="162">
        <v>0</v>
      </c>
      <c r="F228" s="163">
        <v>7</v>
      </c>
      <c r="G228" s="164">
        <v>0</v>
      </c>
      <c r="H228" s="164">
        <v>0</v>
      </c>
      <c r="I228" s="164">
        <v>0</v>
      </c>
      <c r="J228" s="164">
        <v>0</v>
      </c>
      <c r="K228" s="164">
        <v>0</v>
      </c>
      <c r="L228" s="164">
        <v>0</v>
      </c>
      <c r="M228" s="164">
        <v>0</v>
      </c>
      <c r="N228" s="164">
        <v>0</v>
      </c>
      <c r="O228" s="164">
        <v>0</v>
      </c>
      <c r="P228" s="164">
        <v>0</v>
      </c>
      <c r="Q228" s="104">
        <v>0</v>
      </c>
      <c r="R228" s="164">
        <v>0</v>
      </c>
      <c r="S228" s="164">
        <v>0</v>
      </c>
      <c r="T228" s="164">
        <v>0</v>
      </c>
      <c r="U228" s="164">
        <v>0</v>
      </c>
      <c r="V228" s="164">
        <v>0</v>
      </c>
      <c r="W228" s="104">
        <v>0</v>
      </c>
      <c r="X228" s="104">
        <v>0</v>
      </c>
      <c r="Y228" s="164">
        <v>0</v>
      </c>
      <c r="Z228" s="164">
        <v>0</v>
      </c>
      <c r="AA228" s="164">
        <v>0</v>
      </c>
      <c r="AB228" s="164">
        <v>0</v>
      </c>
      <c r="AC228" s="164">
        <v>0</v>
      </c>
      <c r="AD228" s="164">
        <v>0</v>
      </c>
      <c r="AE228" s="164">
        <v>0</v>
      </c>
      <c r="AF228" s="164">
        <v>0</v>
      </c>
      <c r="AG228" s="164">
        <v>0</v>
      </c>
      <c r="AH228" s="164">
        <v>0</v>
      </c>
      <c r="AI228" s="164">
        <v>0</v>
      </c>
      <c r="AJ228" s="164">
        <v>0</v>
      </c>
      <c r="AK228" s="164">
        <v>0</v>
      </c>
      <c r="AL228" s="164">
        <v>0</v>
      </c>
      <c r="AM228" s="164">
        <v>0</v>
      </c>
      <c r="AN228" s="164">
        <v>0</v>
      </c>
      <c r="AP228" s="165">
        <v>0</v>
      </c>
      <c r="AQ228" s="164">
        <v>0</v>
      </c>
      <c r="AR228" s="164">
        <v>0</v>
      </c>
      <c r="AS228" s="164">
        <v>0</v>
      </c>
      <c r="AT228" s="164">
        <v>0</v>
      </c>
      <c r="AU228" s="164">
        <v>0</v>
      </c>
      <c r="AV228" s="164">
        <v>0</v>
      </c>
      <c r="AW228" s="166">
        <v>0</v>
      </c>
      <c r="AX228" s="166">
        <v>0</v>
      </c>
      <c r="AY228" s="166">
        <v>0</v>
      </c>
      <c r="AZ228" s="166">
        <v>0</v>
      </c>
      <c r="BA228" s="166">
        <v>0</v>
      </c>
      <c r="BB228" s="166">
        <v>0</v>
      </c>
      <c r="BC228" s="165">
        <v>0</v>
      </c>
      <c r="BD228" s="164">
        <v>0</v>
      </c>
      <c r="BE228" s="164">
        <v>0</v>
      </c>
      <c r="BF228" s="164">
        <v>0</v>
      </c>
      <c r="BG228" s="164">
        <v>0</v>
      </c>
      <c r="BH228" s="164">
        <v>0</v>
      </c>
      <c r="BI228" s="164">
        <v>0</v>
      </c>
      <c r="BJ228" s="166">
        <v>0</v>
      </c>
      <c r="BK228" s="166">
        <v>0</v>
      </c>
      <c r="BL228" s="166">
        <v>0</v>
      </c>
      <c r="BM228" s="166">
        <v>0</v>
      </c>
      <c r="BN228" s="166">
        <v>0</v>
      </c>
      <c r="BO228" s="166">
        <v>0</v>
      </c>
      <c r="BP228" s="165">
        <v>0</v>
      </c>
      <c r="BQ228" s="164">
        <v>0</v>
      </c>
      <c r="BR228" s="164">
        <v>0</v>
      </c>
      <c r="BS228" s="164">
        <v>0</v>
      </c>
      <c r="BT228" s="164">
        <v>0</v>
      </c>
      <c r="BU228" s="164">
        <v>0</v>
      </c>
      <c r="BV228" s="164">
        <v>0</v>
      </c>
      <c r="BW228" s="166">
        <v>0</v>
      </c>
      <c r="BX228" s="166">
        <v>0</v>
      </c>
      <c r="BY228" s="166">
        <v>0</v>
      </c>
      <c r="BZ228" s="166">
        <v>0</v>
      </c>
      <c r="CA228" s="166">
        <v>0</v>
      </c>
      <c r="CB228" s="166">
        <v>0</v>
      </c>
      <c r="CC228" s="163">
        <v>7.8</v>
      </c>
      <c r="CD228" s="167"/>
      <c r="CE228" s="164"/>
      <c r="CF228" s="164"/>
      <c r="CG228" s="164"/>
      <c r="CH228" s="164"/>
      <c r="CI228" s="164"/>
      <c r="CJ228" s="164"/>
      <c r="CK228" s="166"/>
      <c r="CL228" s="166"/>
      <c r="CM228" s="166"/>
      <c r="CN228" s="166"/>
      <c r="CO228" s="166"/>
      <c r="CP228" s="166"/>
      <c r="CQ228" s="167">
        <v>0</v>
      </c>
      <c r="CR228" s="164"/>
      <c r="CS228" s="164"/>
      <c r="CT228" s="164"/>
      <c r="CU228" s="164"/>
      <c r="CV228" s="164"/>
      <c r="CW228" s="164"/>
      <c r="CX228" s="166">
        <v>0</v>
      </c>
      <c r="CY228" s="166">
        <v>0</v>
      </c>
      <c r="CZ228" s="166">
        <v>0</v>
      </c>
      <c r="DA228" s="166">
        <v>0</v>
      </c>
      <c r="DB228" s="166">
        <v>0</v>
      </c>
      <c r="DC228" s="166">
        <v>0</v>
      </c>
      <c r="DE228" s="168">
        <v>0</v>
      </c>
      <c r="DG228" s="172">
        <v>0</v>
      </c>
      <c r="DI228" s="205">
        <f t="shared" si="24"/>
        <v>0</v>
      </c>
      <c r="DJ228" s="204"/>
      <c r="DK228" s="205">
        <f t="shared" si="25"/>
        <v>0</v>
      </c>
      <c r="DL228" s="205">
        <f t="shared" si="20"/>
        <v>0</v>
      </c>
      <c r="DM228" s="205">
        <f t="shared" si="21"/>
        <v>0</v>
      </c>
      <c r="DN228" s="205">
        <f t="shared" si="22"/>
        <v>0</v>
      </c>
      <c r="DO228" s="205">
        <f t="shared" si="23"/>
        <v>0</v>
      </c>
    </row>
    <row r="229" spans="2:119" hidden="1">
      <c r="B229" s="103" t="s">
        <v>358</v>
      </c>
      <c r="C229" s="162">
        <v>0</v>
      </c>
      <c r="D229" s="162">
        <v>0</v>
      </c>
      <c r="E229" s="162">
        <v>0</v>
      </c>
      <c r="F229" s="163">
        <v>8</v>
      </c>
      <c r="G229" s="164">
        <v>0</v>
      </c>
      <c r="H229" s="164">
        <v>0</v>
      </c>
      <c r="I229" s="164">
        <v>0</v>
      </c>
      <c r="J229" s="164">
        <v>0</v>
      </c>
      <c r="K229" s="164">
        <v>0</v>
      </c>
      <c r="L229" s="164">
        <v>0</v>
      </c>
      <c r="M229" s="164">
        <v>0</v>
      </c>
      <c r="N229" s="164">
        <v>0</v>
      </c>
      <c r="O229" s="164">
        <v>0</v>
      </c>
      <c r="P229" s="164">
        <v>0</v>
      </c>
      <c r="Q229" s="104">
        <v>0</v>
      </c>
      <c r="R229" s="164">
        <v>0</v>
      </c>
      <c r="S229" s="164">
        <v>0</v>
      </c>
      <c r="T229" s="164">
        <v>0</v>
      </c>
      <c r="U229" s="164">
        <v>0</v>
      </c>
      <c r="V229" s="164">
        <v>0</v>
      </c>
      <c r="W229" s="104">
        <v>0</v>
      </c>
      <c r="X229" s="104">
        <v>0</v>
      </c>
      <c r="Y229" s="164">
        <v>0</v>
      </c>
      <c r="Z229" s="164">
        <v>0</v>
      </c>
      <c r="AA229" s="164">
        <v>0</v>
      </c>
      <c r="AB229" s="164">
        <v>0</v>
      </c>
      <c r="AC229" s="164">
        <v>0</v>
      </c>
      <c r="AD229" s="164">
        <v>0</v>
      </c>
      <c r="AE229" s="164">
        <v>0</v>
      </c>
      <c r="AF229" s="164">
        <v>0</v>
      </c>
      <c r="AG229" s="164">
        <v>0</v>
      </c>
      <c r="AH229" s="164">
        <v>0</v>
      </c>
      <c r="AI229" s="164">
        <v>0</v>
      </c>
      <c r="AJ229" s="164">
        <v>0</v>
      </c>
      <c r="AK229" s="164">
        <v>0</v>
      </c>
      <c r="AL229" s="164">
        <v>0</v>
      </c>
      <c r="AM229" s="164">
        <v>0</v>
      </c>
      <c r="AN229" s="164">
        <v>0</v>
      </c>
      <c r="AP229" s="165">
        <v>0</v>
      </c>
      <c r="AQ229" s="164">
        <v>0</v>
      </c>
      <c r="AR229" s="164">
        <v>0</v>
      </c>
      <c r="AS229" s="164">
        <v>0</v>
      </c>
      <c r="AT229" s="164">
        <v>0</v>
      </c>
      <c r="AU229" s="164">
        <v>0</v>
      </c>
      <c r="AV229" s="164">
        <v>0</v>
      </c>
      <c r="AW229" s="166">
        <v>0</v>
      </c>
      <c r="AX229" s="166">
        <v>0</v>
      </c>
      <c r="AY229" s="166">
        <v>0</v>
      </c>
      <c r="AZ229" s="166">
        <v>0</v>
      </c>
      <c r="BA229" s="166">
        <v>0</v>
      </c>
      <c r="BB229" s="166">
        <v>0</v>
      </c>
      <c r="BC229" s="165">
        <v>0</v>
      </c>
      <c r="BD229" s="164">
        <v>0</v>
      </c>
      <c r="BE229" s="164">
        <v>0</v>
      </c>
      <c r="BF229" s="164">
        <v>0</v>
      </c>
      <c r="BG229" s="164">
        <v>0</v>
      </c>
      <c r="BH229" s="164">
        <v>0</v>
      </c>
      <c r="BI229" s="164">
        <v>0</v>
      </c>
      <c r="BJ229" s="166">
        <v>0</v>
      </c>
      <c r="BK229" s="166">
        <v>0</v>
      </c>
      <c r="BL229" s="166">
        <v>0</v>
      </c>
      <c r="BM229" s="166">
        <v>0</v>
      </c>
      <c r="BN229" s="166">
        <v>0</v>
      </c>
      <c r="BO229" s="166">
        <v>0</v>
      </c>
      <c r="BP229" s="165">
        <v>0</v>
      </c>
      <c r="BQ229" s="164">
        <v>0</v>
      </c>
      <c r="BR229" s="164">
        <v>0</v>
      </c>
      <c r="BS229" s="164">
        <v>0</v>
      </c>
      <c r="BT229" s="164">
        <v>0</v>
      </c>
      <c r="BU229" s="164">
        <v>0</v>
      </c>
      <c r="BV229" s="164">
        <v>0</v>
      </c>
      <c r="BW229" s="166">
        <v>0</v>
      </c>
      <c r="BX229" s="166">
        <v>0</v>
      </c>
      <c r="BY229" s="166">
        <v>0</v>
      </c>
      <c r="BZ229" s="166">
        <v>0</v>
      </c>
      <c r="CA229" s="166">
        <v>0</v>
      </c>
      <c r="CB229" s="166">
        <v>0</v>
      </c>
      <c r="CC229" s="163">
        <v>8.8000000000000007</v>
      </c>
      <c r="CD229" s="167"/>
      <c r="CE229" s="164"/>
      <c r="CF229" s="164"/>
      <c r="CG229" s="164"/>
      <c r="CH229" s="164"/>
      <c r="CI229" s="164"/>
      <c r="CJ229" s="164"/>
      <c r="CK229" s="166"/>
      <c r="CL229" s="166"/>
      <c r="CM229" s="166"/>
      <c r="CN229" s="166"/>
      <c r="CO229" s="166"/>
      <c r="CP229" s="166"/>
      <c r="CQ229" s="167">
        <v>0</v>
      </c>
      <c r="CR229" s="164"/>
      <c r="CS229" s="164"/>
      <c r="CT229" s="164"/>
      <c r="CU229" s="164"/>
      <c r="CV229" s="164"/>
      <c r="CW229" s="164"/>
      <c r="CX229" s="166">
        <v>0</v>
      </c>
      <c r="CY229" s="166">
        <v>0</v>
      </c>
      <c r="CZ229" s="166">
        <v>0</v>
      </c>
      <c r="DA229" s="166">
        <v>0</v>
      </c>
      <c r="DB229" s="166">
        <v>0</v>
      </c>
      <c r="DC229" s="166">
        <v>0</v>
      </c>
      <c r="DE229" s="168">
        <v>0</v>
      </c>
      <c r="DG229" s="172">
        <v>0</v>
      </c>
      <c r="DI229" s="205">
        <f t="shared" si="24"/>
        <v>0</v>
      </c>
      <c r="DJ229" s="204"/>
      <c r="DK229" s="205">
        <f t="shared" si="25"/>
        <v>0</v>
      </c>
      <c r="DL229" s="205">
        <f t="shared" si="20"/>
        <v>0</v>
      </c>
      <c r="DM229" s="205">
        <f t="shared" si="21"/>
        <v>0</v>
      </c>
      <c r="DN229" s="205">
        <f t="shared" si="22"/>
        <v>0</v>
      </c>
      <c r="DO229" s="205">
        <f t="shared" si="23"/>
        <v>0</v>
      </c>
    </row>
    <row r="230" spans="2:119" hidden="1">
      <c r="B230" s="103" t="s">
        <v>359</v>
      </c>
      <c r="C230" s="162">
        <v>0</v>
      </c>
      <c r="D230" s="162">
        <v>0</v>
      </c>
      <c r="E230" s="162">
        <v>0</v>
      </c>
      <c r="F230" s="163">
        <v>7.8</v>
      </c>
      <c r="G230" s="164">
        <v>0</v>
      </c>
      <c r="H230" s="164">
        <v>0</v>
      </c>
      <c r="I230" s="164">
        <v>0</v>
      </c>
      <c r="J230" s="164">
        <v>0</v>
      </c>
      <c r="K230" s="164">
        <v>0</v>
      </c>
      <c r="L230" s="164">
        <v>0</v>
      </c>
      <c r="M230" s="164">
        <v>0</v>
      </c>
      <c r="N230" s="164">
        <v>0</v>
      </c>
      <c r="O230" s="164">
        <v>0</v>
      </c>
      <c r="P230" s="164">
        <v>0</v>
      </c>
      <c r="Q230" s="104">
        <v>0</v>
      </c>
      <c r="R230" s="164">
        <v>0</v>
      </c>
      <c r="S230" s="164">
        <v>0</v>
      </c>
      <c r="T230" s="164">
        <v>0</v>
      </c>
      <c r="U230" s="164">
        <v>0</v>
      </c>
      <c r="V230" s="164">
        <v>0</v>
      </c>
      <c r="W230" s="104">
        <v>0</v>
      </c>
      <c r="X230" s="104">
        <v>0</v>
      </c>
      <c r="Y230" s="164">
        <v>0</v>
      </c>
      <c r="Z230" s="164">
        <v>0</v>
      </c>
      <c r="AA230" s="164">
        <v>0</v>
      </c>
      <c r="AB230" s="164">
        <v>0</v>
      </c>
      <c r="AC230" s="164">
        <v>0</v>
      </c>
      <c r="AD230" s="164">
        <v>0</v>
      </c>
      <c r="AE230" s="164">
        <v>0</v>
      </c>
      <c r="AF230" s="164">
        <v>0</v>
      </c>
      <c r="AG230" s="164">
        <v>0</v>
      </c>
      <c r="AH230" s="164">
        <v>0</v>
      </c>
      <c r="AI230" s="164">
        <v>0</v>
      </c>
      <c r="AJ230" s="164">
        <v>0</v>
      </c>
      <c r="AK230" s="164">
        <v>0</v>
      </c>
      <c r="AL230" s="164">
        <v>0</v>
      </c>
      <c r="AM230" s="164">
        <v>0</v>
      </c>
      <c r="AN230" s="164">
        <v>0</v>
      </c>
      <c r="AP230" s="165">
        <v>0</v>
      </c>
      <c r="AQ230" s="164">
        <v>0</v>
      </c>
      <c r="AR230" s="164">
        <v>0</v>
      </c>
      <c r="AS230" s="164">
        <v>0</v>
      </c>
      <c r="AT230" s="164">
        <v>0</v>
      </c>
      <c r="AU230" s="164">
        <v>0</v>
      </c>
      <c r="AV230" s="164">
        <v>0</v>
      </c>
      <c r="AW230" s="166">
        <v>0</v>
      </c>
      <c r="AX230" s="166">
        <v>0</v>
      </c>
      <c r="AY230" s="166">
        <v>0</v>
      </c>
      <c r="AZ230" s="166">
        <v>0</v>
      </c>
      <c r="BA230" s="166">
        <v>0</v>
      </c>
      <c r="BB230" s="166">
        <v>0</v>
      </c>
      <c r="BC230" s="165">
        <v>0</v>
      </c>
      <c r="BD230" s="164">
        <v>0</v>
      </c>
      <c r="BE230" s="164">
        <v>0</v>
      </c>
      <c r="BF230" s="164">
        <v>0</v>
      </c>
      <c r="BG230" s="164">
        <v>0</v>
      </c>
      <c r="BH230" s="164">
        <v>0</v>
      </c>
      <c r="BI230" s="164">
        <v>0</v>
      </c>
      <c r="BJ230" s="166">
        <v>0</v>
      </c>
      <c r="BK230" s="166">
        <v>0</v>
      </c>
      <c r="BL230" s="166">
        <v>0</v>
      </c>
      <c r="BM230" s="166">
        <v>0</v>
      </c>
      <c r="BN230" s="166">
        <v>0</v>
      </c>
      <c r="BO230" s="166">
        <v>0</v>
      </c>
      <c r="BP230" s="165">
        <v>0</v>
      </c>
      <c r="BQ230" s="164">
        <v>0</v>
      </c>
      <c r="BR230" s="164">
        <v>0</v>
      </c>
      <c r="BS230" s="164">
        <v>0</v>
      </c>
      <c r="BT230" s="164">
        <v>0</v>
      </c>
      <c r="BU230" s="164">
        <v>0</v>
      </c>
      <c r="BV230" s="164">
        <v>0</v>
      </c>
      <c r="BW230" s="166">
        <v>0</v>
      </c>
      <c r="BX230" s="166">
        <v>0</v>
      </c>
      <c r="BY230" s="166">
        <v>0</v>
      </c>
      <c r="BZ230" s="166">
        <v>0</v>
      </c>
      <c r="CA230" s="166">
        <v>0</v>
      </c>
      <c r="CB230" s="166">
        <v>0</v>
      </c>
      <c r="CC230" s="163">
        <v>9.1</v>
      </c>
      <c r="CD230" s="167"/>
      <c r="CE230" s="164"/>
      <c r="CF230" s="164"/>
      <c r="CG230" s="164"/>
      <c r="CH230" s="164"/>
      <c r="CI230" s="164"/>
      <c r="CJ230" s="164"/>
      <c r="CK230" s="166"/>
      <c r="CL230" s="166"/>
      <c r="CM230" s="166"/>
      <c r="CN230" s="166"/>
      <c r="CO230" s="166"/>
      <c r="CP230" s="166"/>
      <c r="CQ230" s="167">
        <v>0</v>
      </c>
      <c r="CR230" s="164"/>
      <c r="CS230" s="164"/>
      <c r="CT230" s="164"/>
      <c r="CU230" s="164"/>
      <c r="CV230" s="164"/>
      <c r="CW230" s="164"/>
      <c r="CX230" s="166">
        <v>0</v>
      </c>
      <c r="CY230" s="166">
        <v>0</v>
      </c>
      <c r="CZ230" s="166">
        <v>0</v>
      </c>
      <c r="DA230" s="166">
        <v>0</v>
      </c>
      <c r="DB230" s="166">
        <v>0</v>
      </c>
      <c r="DC230" s="166">
        <v>0</v>
      </c>
      <c r="DE230" s="168">
        <v>0</v>
      </c>
      <c r="DG230" s="172">
        <v>0</v>
      </c>
      <c r="DI230" s="205">
        <f t="shared" si="24"/>
        <v>0</v>
      </c>
      <c r="DJ230" s="204"/>
      <c r="DK230" s="205">
        <f t="shared" si="25"/>
        <v>0</v>
      </c>
      <c r="DL230" s="205">
        <f t="shared" si="20"/>
        <v>0</v>
      </c>
      <c r="DM230" s="205">
        <f t="shared" si="21"/>
        <v>0</v>
      </c>
      <c r="DN230" s="205">
        <f t="shared" si="22"/>
        <v>0</v>
      </c>
      <c r="DO230" s="205">
        <f t="shared" si="23"/>
        <v>0</v>
      </c>
    </row>
    <row r="231" spans="2:119" hidden="1">
      <c r="B231" s="103" t="s">
        <v>360</v>
      </c>
      <c r="C231" s="162">
        <v>0</v>
      </c>
      <c r="D231" s="162">
        <v>0</v>
      </c>
      <c r="E231" s="162">
        <v>0</v>
      </c>
      <c r="F231" s="163">
        <v>7.4</v>
      </c>
      <c r="G231" s="164">
        <v>0</v>
      </c>
      <c r="H231" s="164">
        <v>0</v>
      </c>
      <c r="I231" s="164">
        <v>0</v>
      </c>
      <c r="J231" s="164">
        <v>0</v>
      </c>
      <c r="K231" s="164">
        <v>0</v>
      </c>
      <c r="L231" s="164">
        <v>0</v>
      </c>
      <c r="M231" s="164">
        <v>0</v>
      </c>
      <c r="N231" s="164">
        <v>0</v>
      </c>
      <c r="O231" s="164">
        <v>0</v>
      </c>
      <c r="P231" s="164">
        <v>0</v>
      </c>
      <c r="Q231" s="104">
        <v>0</v>
      </c>
      <c r="R231" s="164">
        <v>0</v>
      </c>
      <c r="S231" s="164">
        <v>0</v>
      </c>
      <c r="T231" s="164">
        <v>0</v>
      </c>
      <c r="U231" s="164">
        <v>0</v>
      </c>
      <c r="V231" s="164">
        <v>0</v>
      </c>
      <c r="W231" s="104">
        <v>0</v>
      </c>
      <c r="X231" s="104">
        <v>0</v>
      </c>
      <c r="Y231" s="164">
        <v>0</v>
      </c>
      <c r="Z231" s="164">
        <v>0</v>
      </c>
      <c r="AA231" s="164">
        <v>0</v>
      </c>
      <c r="AB231" s="164">
        <v>0</v>
      </c>
      <c r="AC231" s="164">
        <v>0</v>
      </c>
      <c r="AD231" s="164">
        <v>0</v>
      </c>
      <c r="AE231" s="164">
        <v>0</v>
      </c>
      <c r="AF231" s="164">
        <v>0</v>
      </c>
      <c r="AG231" s="164">
        <v>0</v>
      </c>
      <c r="AH231" s="164">
        <v>0</v>
      </c>
      <c r="AI231" s="164">
        <v>0</v>
      </c>
      <c r="AJ231" s="164">
        <v>0</v>
      </c>
      <c r="AK231" s="164">
        <v>0</v>
      </c>
      <c r="AL231" s="164">
        <v>0</v>
      </c>
      <c r="AM231" s="164">
        <v>0</v>
      </c>
      <c r="AN231" s="164">
        <v>0</v>
      </c>
      <c r="AP231" s="165">
        <v>0</v>
      </c>
      <c r="AQ231" s="164">
        <v>0</v>
      </c>
      <c r="AR231" s="164">
        <v>0</v>
      </c>
      <c r="AS231" s="164">
        <v>0</v>
      </c>
      <c r="AT231" s="164">
        <v>0</v>
      </c>
      <c r="AU231" s="164">
        <v>0</v>
      </c>
      <c r="AV231" s="164">
        <v>0</v>
      </c>
      <c r="AW231" s="166">
        <v>0</v>
      </c>
      <c r="AX231" s="166">
        <v>0</v>
      </c>
      <c r="AY231" s="166">
        <v>0</v>
      </c>
      <c r="AZ231" s="166">
        <v>0</v>
      </c>
      <c r="BA231" s="166">
        <v>0</v>
      </c>
      <c r="BB231" s="166">
        <v>0</v>
      </c>
      <c r="BC231" s="165">
        <v>0</v>
      </c>
      <c r="BD231" s="164">
        <v>0</v>
      </c>
      <c r="BE231" s="164">
        <v>0</v>
      </c>
      <c r="BF231" s="164">
        <v>0</v>
      </c>
      <c r="BG231" s="164">
        <v>0</v>
      </c>
      <c r="BH231" s="164">
        <v>0</v>
      </c>
      <c r="BI231" s="164">
        <v>0</v>
      </c>
      <c r="BJ231" s="166">
        <v>0</v>
      </c>
      <c r="BK231" s="166">
        <v>0</v>
      </c>
      <c r="BL231" s="166">
        <v>0</v>
      </c>
      <c r="BM231" s="166">
        <v>0</v>
      </c>
      <c r="BN231" s="166">
        <v>0</v>
      </c>
      <c r="BO231" s="166">
        <v>0</v>
      </c>
      <c r="BP231" s="165">
        <v>0</v>
      </c>
      <c r="BQ231" s="164">
        <v>0</v>
      </c>
      <c r="BR231" s="164">
        <v>0</v>
      </c>
      <c r="BS231" s="164">
        <v>0</v>
      </c>
      <c r="BT231" s="164">
        <v>0</v>
      </c>
      <c r="BU231" s="164">
        <v>0</v>
      </c>
      <c r="BV231" s="164">
        <v>0</v>
      </c>
      <c r="BW231" s="166">
        <v>0</v>
      </c>
      <c r="BX231" s="166">
        <v>0</v>
      </c>
      <c r="BY231" s="166">
        <v>0</v>
      </c>
      <c r="BZ231" s="166">
        <v>0</v>
      </c>
      <c r="CA231" s="166">
        <v>0</v>
      </c>
      <c r="CB231" s="166">
        <v>0</v>
      </c>
      <c r="CC231" s="163">
        <v>8.3000000000000007</v>
      </c>
      <c r="CD231" s="167"/>
      <c r="CE231" s="164"/>
      <c r="CF231" s="164"/>
      <c r="CG231" s="164"/>
      <c r="CH231" s="164"/>
      <c r="CI231" s="164"/>
      <c r="CJ231" s="164"/>
      <c r="CK231" s="166"/>
      <c r="CL231" s="166"/>
      <c r="CM231" s="166"/>
      <c r="CN231" s="166"/>
      <c r="CO231" s="166"/>
      <c r="CP231" s="166"/>
      <c r="CQ231" s="167">
        <v>0</v>
      </c>
      <c r="CR231" s="164"/>
      <c r="CS231" s="164"/>
      <c r="CT231" s="164"/>
      <c r="CU231" s="164"/>
      <c r="CV231" s="164"/>
      <c r="CW231" s="164"/>
      <c r="CX231" s="166">
        <v>0</v>
      </c>
      <c r="CY231" s="166">
        <v>0</v>
      </c>
      <c r="CZ231" s="166">
        <v>0</v>
      </c>
      <c r="DA231" s="166">
        <v>0</v>
      </c>
      <c r="DB231" s="166">
        <v>0</v>
      </c>
      <c r="DC231" s="166">
        <v>0</v>
      </c>
      <c r="DE231" s="168">
        <v>0</v>
      </c>
      <c r="DG231" s="172">
        <v>0</v>
      </c>
      <c r="DI231" s="205">
        <f t="shared" si="24"/>
        <v>0</v>
      </c>
      <c r="DJ231" s="204"/>
      <c r="DK231" s="205">
        <f t="shared" si="25"/>
        <v>0</v>
      </c>
      <c r="DL231" s="205">
        <f t="shared" si="20"/>
        <v>0</v>
      </c>
      <c r="DM231" s="205">
        <f t="shared" si="21"/>
        <v>0</v>
      </c>
      <c r="DN231" s="205">
        <f t="shared" si="22"/>
        <v>0</v>
      </c>
      <c r="DO231" s="205">
        <f t="shared" si="23"/>
        <v>0</v>
      </c>
    </row>
    <row r="232" spans="2:119" hidden="1">
      <c r="B232" s="103" t="s">
        <v>361</v>
      </c>
      <c r="C232" s="162">
        <v>0</v>
      </c>
      <c r="D232" s="162">
        <v>0</v>
      </c>
      <c r="E232" s="162">
        <v>0</v>
      </c>
      <c r="F232" s="163">
        <v>7.6</v>
      </c>
      <c r="G232" s="164">
        <v>0</v>
      </c>
      <c r="H232" s="164">
        <v>0</v>
      </c>
      <c r="I232" s="164">
        <v>0</v>
      </c>
      <c r="J232" s="164">
        <v>0</v>
      </c>
      <c r="K232" s="164">
        <v>0</v>
      </c>
      <c r="L232" s="164">
        <v>0</v>
      </c>
      <c r="M232" s="164">
        <v>0</v>
      </c>
      <c r="N232" s="164">
        <v>0</v>
      </c>
      <c r="O232" s="164">
        <v>0</v>
      </c>
      <c r="P232" s="164">
        <v>0</v>
      </c>
      <c r="Q232" s="104">
        <v>0</v>
      </c>
      <c r="R232" s="164">
        <v>0</v>
      </c>
      <c r="S232" s="164">
        <v>0</v>
      </c>
      <c r="T232" s="164">
        <v>0</v>
      </c>
      <c r="U232" s="164">
        <v>0</v>
      </c>
      <c r="V232" s="164">
        <v>0</v>
      </c>
      <c r="W232" s="104">
        <v>0</v>
      </c>
      <c r="X232" s="104">
        <v>0</v>
      </c>
      <c r="Y232" s="164">
        <v>0</v>
      </c>
      <c r="Z232" s="164">
        <v>0</v>
      </c>
      <c r="AA232" s="164">
        <v>0</v>
      </c>
      <c r="AB232" s="164">
        <v>0</v>
      </c>
      <c r="AC232" s="164">
        <v>0</v>
      </c>
      <c r="AD232" s="164">
        <v>0</v>
      </c>
      <c r="AE232" s="164">
        <v>0</v>
      </c>
      <c r="AF232" s="164">
        <v>0</v>
      </c>
      <c r="AG232" s="164">
        <v>0</v>
      </c>
      <c r="AH232" s="164">
        <v>0</v>
      </c>
      <c r="AI232" s="164">
        <v>0</v>
      </c>
      <c r="AJ232" s="164">
        <v>0</v>
      </c>
      <c r="AK232" s="164">
        <v>0</v>
      </c>
      <c r="AL232" s="164">
        <v>0</v>
      </c>
      <c r="AM232" s="164">
        <v>0</v>
      </c>
      <c r="AN232" s="164">
        <v>0</v>
      </c>
      <c r="AP232" s="165">
        <v>0</v>
      </c>
      <c r="AQ232" s="164">
        <v>0</v>
      </c>
      <c r="AR232" s="164">
        <v>0</v>
      </c>
      <c r="AS232" s="164">
        <v>0</v>
      </c>
      <c r="AT232" s="164">
        <v>0</v>
      </c>
      <c r="AU232" s="164">
        <v>0</v>
      </c>
      <c r="AV232" s="164">
        <v>0</v>
      </c>
      <c r="AW232" s="166">
        <v>0</v>
      </c>
      <c r="AX232" s="166">
        <v>0</v>
      </c>
      <c r="AY232" s="166">
        <v>0</v>
      </c>
      <c r="AZ232" s="166">
        <v>0</v>
      </c>
      <c r="BA232" s="166">
        <v>0</v>
      </c>
      <c r="BB232" s="166">
        <v>0</v>
      </c>
      <c r="BC232" s="165">
        <v>0</v>
      </c>
      <c r="BD232" s="164">
        <v>0</v>
      </c>
      <c r="BE232" s="164">
        <v>0</v>
      </c>
      <c r="BF232" s="164">
        <v>0</v>
      </c>
      <c r="BG232" s="164">
        <v>0</v>
      </c>
      <c r="BH232" s="164">
        <v>0</v>
      </c>
      <c r="BI232" s="164">
        <v>0</v>
      </c>
      <c r="BJ232" s="166">
        <v>0</v>
      </c>
      <c r="BK232" s="166">
        <v>0</v>
      </c>
      <c r="BL232" s="166">
        <v>0</v>
      </c>
      <c r="BM232" s="166">
        <v>0</v>
      </c>
      <c r="BN232" s="166">
        <v>0</v>
      </c>
      <c r="BO232" s="166">
        <v>0</v>
      </c>
      <c r="BP232" s="165">
        <v>0</v>
      </c>
      <c r="BQ232" s="164">
        <v>0</v>
      </c>
      <c r="BR232" s="164">
        <v>0</v>
      </c>
      <c r="BS232" s="164">
        <v>0</v>
      </c>
      <c r="BT232" s="164">
        <v>0</v>
      </c>
      <c r="BU232" s="164">
        <v>0</v>
      </c>
      <c r="BV232" s="164">
        <v>0</v>
      </c>
      <c r="BW232" s="166">
        <v>0</v>
      </c>
      <c r="BX232" s="166">
        <v>0</v>
      </c>
      <c r="BY232" s="166">
        <v>0</v>
      </c>
      <c r="BZ232" s="166">
        <v>0</v>
      </c>
      <c r="CA232" s="166">
        <v>0</v>
      </c>
      <c r="CB232" s="166">
        <v>0</v>
      </c>
      <c r="CC232" s="163">
        <v>8.6</v>
      </c>
      <c r="CD232" s="167"/>
      <c r="CE232" s="164"/>
      <c r="CF232" s="164"/>
      <c r="CG232" s="164"/>
      <c r="CH232" s="164"/>
      <c r="CI232" s="164"/>
      <c r="CJ232" s="164"/>
      <c r="CK232" s="166"/>
      <c r="CL232" s="166"/>
      <c r="CM232" s="166"/>
      <c r="CN232" s="166"/>
      <c r="CO232" s="166"/>
      <c r="CP232" s="166"/>
      <c r="CQ232" s="167">
        <v>0</v>
      </c>
      <c r="CR232" s="164"/>
      <c r="CS232" s="164"/>
      <c r="CT232" s="164"/>
      <c r="CU232" s="164"/>
      <c r="CV232" s="164"/>
      <c r="CW232" s="164"/>
      <c r="CX232" s="166">
        <v>0</v>
      </c>
      <c r="CY232" s="166">
        <v>0</v>
      </c>
      <c r="CZ232" s="166">
        <v>0</v>
      </c>
      <c r="DA232" s="166">
        <v>0</v>
      </c>
      <c r="DB232" s="166">
        <v>0</v>
      </c>
      <c r="DC232" s="166">
        <v>0</v>
      </c>
      <c r="DE232" s="168">
        <v>0</v>
      </c>
      <c r="DG232" s="172">
        <v>0</v>
      </c>
      <c r="DI232" s="205">
        <f t="shared" si="24"/>
        <v>0</v>
      </c>
      <c r="DJ232" s="204"/>
      <c r="DK232" s="205">
        <f t="shared" si="25"/>
        <v>0</v>
      </c>
      <c r="DL232" s="205">
        <f t="shared" si="20"/>
        <v>0</v>
      </c>
      <c r="DM232" s="205">
        <f t="shared" si="21"/>
        <v>0</v>
      </c>
      <c r="DN232" s="205">
        <f t="shared" si="22"/>
        <v>0</v>
      </c>
      <c r="DO232" s="205">
        <f t="shared" si="23"/>
        <v>0</v>
      </c>
    </row>
    <row r="233" spans="2:119" hidden="1">
      <c r="B233" s="103" t="s">
        <v>531</v>
      </c>
      <c r="C233" s="162">
        <v>0</v>
      </c>
      <c r="D233" s="162">
        <v>1</v>
      </c>
      <c r="E233" s="162">
        <v>-1</v>
      </c>
      <c r="F233" s="163">
        <v>12.3</v>
      </c>
      <c r="G233" s="164">
        <v>0</v>
      </c>
      <c r="H233" s="164">
        <v>0</v>
      </c>
      <c r="I233" s="164">
        <v>0</v>
      </c>
      <c r="J233" s="164">
        <v>0</v>
      </c>
      <c r="K233" s="164">
        <v>0</v>
      </c>
      <c r="L233" s="164">
        <v>0</v>
      </c>
      <c r="M233" s="164">
        <v>0</v>
      </c>
      <c r="N233" s="164">
        <v>0</v>
      </c>
      <c r="O233" s="164">
        <v>0</v>
      </c>
      <c r="P233" s="164">
        <v>0</v>
      </c>
      <c r="Q233" s="104">
        <v>0</v>
      </c>
      <c r="R233" s="164">
        <v>0</v>
      </c>
      <c r="S233" s="164">
        <v>0</v>
      </c>
      <c r="T233" s="164">
        <v>0</v>
      </c>
      <c r="U233" s="164">
        <v>0</v>
      </c>
      <c r="V233" s="164">
        <v>0</v>
      </c>
      <c r="W233" s="104">
        <v>0</v>
      </c>
      <c r="X233" s="104">
        <v>0</v>
      </c>
      <c r="Y233" s="164">
        <v>0</v>
      </c>
      <c r="Z233" s="164">
        <v>0</v>
      </c>
      <c r="AA233" s="164">
        <v>0</v>
      </c>
      <c r="AB233" s="164">
        <v>0</v>
      </c>
      <c r="AC233" s="164">
        <v>0</v>
      </c>
      <c r="AD233" s="164">
        <v>0</v>
      </c>
      <c r="AE233" s="164">
        <v>0</v>
      </c>
      <c r="AF233" s="164">
        <v>0</v>
      </c>
      <c r="AG233" s="164">
        <v>0</v>
      </c>
      <c r="AH233" s="164">
        <v>0</v>
      </c>
      <c r="AI233" s="164">
        <v>0</v>
      </c>
      <c r="AJ233" s="164">
        <v>0</v>
      </c>
      <c r="AK233" s="164">
        <v>0</v>
      </c>
      <c r="AL233" s="164">
        <v>0</v>
      </c>
      <c r="AM233" s="164">
        <v>0</v>
      </c>
      <c r="AN233" s="164">
        <v>0</v>
      </c>
      <c r="AP233" s="165">
        <v>0</v>
      </c>
      <c r="AQ233" s="164">
        <v>0</v>
      </c>
      <c r="AR233" s="164">
        <v>0</v>
      </c>
      <c r="AS233" s="164">
        <v>0</v>
      </c>
      <c r="AT233" s="164">
        <v>0</v>
      </c>
      <c r="AU233" s="164">
        <v>0</v>
      </c>
      <c r="AV233" s="164">
        <v>0</v>
      </c>
      <c r="AW233" s="166">
        <v>0</v>
      </c>
      <c r="AX233" s="166">
        <v>0</v>
      </c>
      <c r="AY233" s="166">
        <v>0</v>
      </c>
      <c r="AZ233" s="166">
        <v>0</v>
      </c>
      <c r="BA233" s="166">
        <v>0</v>
      </c>
      <c r="BB233" s="166">
        <v>0</v>
      </c>
      <c r="BC233" s="165">
        <v>0</v>
      </c>
      <c r="BD233" s="164">
        <v>0</v>
      </c>
      <c r="BE233" s="164">
        <v>0</v>
      </c>
      <c r="BF233" s="164">
        <v>0</v>
      </c>
      <c r="BG233" s="164">
        <v>0</v>
      </c>
      <c r="BH233" s="164">
        <v>0</v>
      </c>
      <c r="BI233" s="164">
        <v>0</v>
      </c>
      <c r="BJ233" s="166">
        <v>0</v>
      </c>
      <c r="BK233" s="166">
        <v>0</v>
      </c>
      <c r="BL233" s="166">
        <v>0</v>
      </c>
      <c r="BM233" s="166">
        <v>0</v>
      </c>
      <c r="BN233" s="166">
        <v>0</v>
      </c>
      <c r="BO233" s="166">
        <v>0</v>
      </c>
      <c r="BP233" s="165">
        <v>0</v>
      </c>
      <c r="BQ233" s="164">
        <v>0</v>
      </c>
      <c r="BR233" s="164">
        <v>0</v>
      </c>
      <c r="BS233" s="164">
        <v>0</v>
      </c>
      <c r="BT233" s="164">
        <v>0</v>
      </c>
      <c r="BU233" s="164">
        <v>0</v>
      </c>
      <c r="BV233" s="164">
        <v>0</v>
      </c>
      <c r="BW233" s="166">
        <v>0</v>
      </c>
      <c r="BX233" s="166">
        <v>0</v>
      </c>
      <c r="BY233" s="166">
        <v>0</v>
      </c>
      <c r="BZ233" s="166">
        <v>0</v>
      </c>
      <c r="CA233" s="166">
        <v>0</v>
      </c>
      <c r="CB233" s="166">
        <v>0</v>
      </c>
      <c r="CC233" s="163">
        <v>1</v>
      </c>
      <c r="CD233" s="167"/>
      <c r="CE233" s="164"/>
      <c r="CF233" s="164"/>
      <c r="CG233" s="164"/>
      <c r="CH233" s="164"/>
      <c r="CI233" s="164"/>
      <c r="CJ233" s="164"/>
      <c r="CK233" s="166"/>
      <c r="CL233" s="166"/>
      <c r="CM233" s="166"/>
      <c r="CN233" s="166"/>
      <c r="CO233" s="166"/>
      <c r="CP233" s="166"/>
      <c r="CQ233" s="167">
        <v>0</v>
      </c>
      <c r="CR233" s="164"/>
      <c r="CS233" s="164"/>
      <c r="CT233" s="164"/>
      <c r="CU233" s="164"/>
      <c r="CV233" s="164"/>
      <c r="CW233" s="164"/>
      <c r="CX233" s="166">
        <v>0</v>
      </c>
      <c r="CY233" s="166">
        <v>0</v>
      </c>
      <c r="CZ233" s="166">
        <v>0</v>
      </c>
      <c r="DA233" s="166">
        <v>0</v>
      </c>
      <c r="DB233" s="166">
        <v>0</v>
      </c>
      <c r="DC233" s="166">
        <v>0</v>
      </c>
      <c r="DE233" s="168">
        <v>0</v>
      </c>
      <c r="DG233" s="172">
        <v>0</v>
      </c>
      <c r="DI233" s="205">
        <f t="shared" si="24"/>
        <v>0</v>
      </c>
      <c r="DJ233" s="204"/>
      <c r="DK233" s="205">
        <f t="shared" si="25"/>
        <v>0</v>
      </c>
      <c r="DL233" s="205">
        <f t="shared" si="20"/>
        <v>0</v>
      </c>
      <c r="DM233" s="205">
        <f t="shared" si="21"/>
        <v>0</v>
      </c>
      <c r="DN233" s="205">
        <f t="shared" si="22"/>
        <v>0</v>
      </c>
      <c r="DO233" s="205">
        <f t="shared" si="23"/>
        <v>0</v>
      </c>
    </row>
    <row r="234" spans="2:119" hidden="1">
      <c r="B234" s="103" t="s">
        <v>362</v>
      </c>
      <c r="C234" s="162">
        <v>0</v>
      </c>
      <c r="D234" s="162">
        <v>0</v>
      </c>
      <c r="E234" s="162">
        <v>0</v>
      </c>
      <c r="F234" s="163">
        <v>8.1999999999999993</v>
      </c>
      <c r="G234" s="164">
        <v>0</v>
      </c>
      <c r="H234" s="164">
        <v>0</v>
      </c>
      <c r="I234" s="164">
        <v>0</v>
      </c>
      <c r="J234" s="164">
        <v>0</v>
      </c>
      <c r="K234" s="164">
        <v>0</v>
      </c>
      <c r="L234" s="164">
        <v>0</v>
      </c>
      <c r="M234" s="164">
        <v>0</v>
      </c>
      <c r="N234" s="164">
        <v>0</v>
      </c>
      <c r="O234" s="164">
        <v>0</v>
      </c>
      <c r="P234" s="164">
        <v>0</v>
      </c>
      <c r="Q234" s="104">
        <v>0</v>
      </c>
      <c r="R234" s="164">
        <v>0</v>
      </c>
      <c r="S234" s="164">
        <v>0</v>
      </c>
      <c r="T234" s="164">
        <v>0</v>
      </c>
      <c r="U234" s="164">
        <v>0</v>
      </c>
      <c r="V234" s="164">
        <v>0</v>
      </c>
      <c r="W234" s="104">
        <v>0</v>
      </c>
      <c r="X234" s="104">
        <v>0</v>
      </c>
      <c r="Y234" s="164">
        <v>0</v>
      </c>
      <c r="Z234" s="164">
        <v>0</v>
      </c>
      <c r="AA234" s="164">
        <v>0</v>
      </c>
      <c r="AB234" s="164">
        <v>0</v>
      </c>
      <c r="AC234" s="164">
        <v>0</v>
      </c>
      <c r="AD234" s="164">
        <v>0</v>
      </c>
      <c r="AE234" s="164">
        <v>0</v>
      </c>
      <c r="AF234" s="164">
        <v>0</v>
      </c>
      <c r="AG234" s="164">
        <v>0</v>
      </c>
      <c r="AH234" s="164">
        <v>0</v>
      </c>
      <c r="AI234" s="164">
        <v>0</v>
      </c>
      <c r="AJ234" s="164">
        <v>0</v>
      </c>
      <c r="AK234" s="164">
        <v>0</v>
      </c>
      <c r="AL234" s="164">
        <v>0</v>
      </c>
      <c r="AM234" s="164">
        <v>0</v>
      </c>
      <c r="AN234" s="164">
        <v>0</v>
      </c>
      <c r="AP234" s="165">
        <v>0</v>
      </c>
      <c r="AQ234" s="164">
        <v>0</v>
      </c>
      <c r="AR234" s="164">
        <v>0</v>
      </c>
      <c r="AS234" s="164">
        <v>0</v>
      </c>
      <c r="AT234" s="164">
        <v>0</v>
      </c>
      <c r="AU234" s="164">
        <v>0</v>
      </c>
      <c r="AV234" s="164">
        <v>0</v>
      </c>
      <c r="AW234" s="166">
        <v>0</v>
      </c>
      <c r="AX234" s="166">
        <v>0</v>
      </c>
      <c r="AY234" s="166">
        <v>0</v>
      </c>
      <c r="AZ234" s="166">
        <v>0</v>
      </c>
      <c r="BA234" s="166">
        <v>0</v>
      </c>
      <c r="BB234" s="166">
        <v>0</v>
      </c>
      <c r="BC234" s="165">
        <v>0</v>
      </c>
      <c r="BD234" s="164">
        <v>0</v>
      </c>
      <c r="BE234" s="164">
        <v>0</v>
      </c>
      <c r="BF234" s="164">
        <v>0</v>
      </c>
      <c r="BG234" s="164">
        <v>0</v>
      </c>
      <c r="BH234" s="164">
        <v>0</v>
      </c>
      <c r="BI234" s="164">
        <v>0</v>
      </c>
      <c r="BJ234" s="166">
        <v>0</v>
      </c>
      <c r="BK234" s="166">
        <v>0</v>
      </c>
      <c r="BL234" s="166">
        <v>0</v>
      </c>
      <c r="BM234" s="166">
        <v>0</v>
      </c>
      <c r="BN234" s="166">
        <v>0</v>
      </c>
      <c r="BO234" s="166">
        <v>0</v>
      </c>
      <c r="BP234" s="165">
        <v>0</v>
      </c>
      <c r="BQ234" s="164">
        <v>0</v>
      </c>
      <c r="BR234" s="164">
        <v>0</v>
      </c>
      <c r="BS234" s="164">
        <v>0</v>
      </c>
      <c r="BT234" s="164">
        <v>0</v>
      </c>
      <c r="BU234" s="164">
        <v>0</v>
      </c>
      <c r="BV234" s="164">
        <v>0</v>
      </c>
      <c r="BW234" s="166">
        <v>0</v>
      </c>
      <c r="BX234" s="166">
        <v>0</v>
      </c>
      <c r="BY234" s="166">
        <v>0</v>
      </c>
      <c r="BZ234" s="166">
        <v>0</v>
      </c>
      <c r="CA234" s="166">
        <v>0</v>
      </c>
      <c r="CB234" s="166">
        <v>0</v>
      </c>
      <c r="CC234" s="163">
        <v>9.1</v>
      </c>
      <c r="CD234" s="167"/>
      <c r="CE234" s="164"/>
      <c r="CF234" s="164"/>
      <c r="CG234" s="164"/>
      <c r="CH234" s="164"/>
      <c r="CI234" s="164"/>
      <c r="CJ234" s="164"/>
      <c r="CK234" s="166"/>
      <c r="CL234" s="166"/>
      <c r="CM234" s="166"/>
      <c r="CN234" s="166"/>
      <c r="CO234" s="166"/>
      <c r="CP234" s="166"/>
      <c r="CQ234" s="167">
        <v>0</v>
      </c>
      <c r="CR234" s="164"/>
      <c r="CS234" s="164"/>
      <c r="CT234" s="164"/>
      <c r="CU234" s="164"/>
      <c r="CV234" s="164"/>
      <c r="CW234" s="164"/>
      <c r="CX234" s="166">
        <v>0</v>
      </c>
      <c r="CY234" s="166">
        <v>0</v>
      </c>
      <c r="CZ234" s="166">
        <v>0</v>
      </c>
      <c r="DA234" s="166">
        <v>0</v>
      </c>
      <c r="DB234" s="166">
        <v>0</v>
      </c>
      <c r="DC234" s="166">
        <v>0</v>
      </c>
      <c r="DE234" s="168">
        <v>0</v>
      </c>
      <c r="DG234" s="172">
        <v>0</v>
      </c>
      <c r="DI234" s="205">
        <f t="shared" si="24"/>
        <v>0</v>
      </c>
      <c r="DJ234" s="204"/>
      <c r="DK234" s="205">
        <f t="shared" si="25"/>
        <v>0</v>
      </c>
      <c r="DL234" s="205">
        <f t="shared" si="20"/>
        <v>0</v>
      </c>
      <c r="DM234" s="205">
        <f t="shared" si="21"/>
        <v>0</v>
      </c>
      <c r="DN234" s="205">
        <f t="shared" si="22"/>
        <v>0</v>
      </c>
      <c r="DO234" s="205">
        <f t="shared" si="23"/>
        <v>0</v>
      </c>
    </row>
    <row r="235" spans="2:119" hidden="1">
      <c r="B235" s="103" t="s">
        <v>363</v>
      </c>
      <c r="C235" s="162">
        <v>0</v>
      </c>
      <c r="D235" s="162">
        <v>1</v>
      </c>
      <c r="E235" s="162">
        <v>-1</v>
      </c>
      <c r="F235" s="163">
        <v>1</v>
      </c>
      <c r="G235" s="164">
        <v>0</v>
      </c>
      <c r="H235" s="164">
        <v>0</v>
      </c>
      <c r="I235" s="164">
        <v>0</v>
      </c>
      <c r="J235" s="164">
        <v>0</v>
      </c>
      <c r="K235" s="164">
        <v>0</v>
      </c>
      <c r="L235" s="164">
        <v>0</v>
      </c>
      <c r="M235" s="164">
        <v>0</v>
      </c>
      <c r="N235" s="164">
        <v>0</v>
      </c>
      <c r="O235" s="164">
        <v>0</v>
      </c>
      <c r="P235" s="164">
        <v>0</v>
      </c>
      <c r="Q235" s="104">
        <v>0</v>
      </c>
      <c r="R235" s="164">
        <v>0</v>
      </c>
      <c r="S235" s="164">
        <v>0</v>
      </c>
      <c r="T235" s="164">
        <v>0</v>
      </c>
      <c r="U235" s="164">
        <v>0</v>
      </c>
      <c r="V235" s="164">
        <v>0</v>
      </c>
      <c r="W235" s="104">
        <v>0</v>
      </c>
      <c r="X235" s="104">
        <v>0</v>
      </c>
      <c r="Y235" s="164">
        <v>0</v>
      </c>
      <c r="Z235" s="164">
        <v>0</v>
      </c>
      <c r="AA235" s="164">
        <v>0</v>
      </c>
      <c r="AB235" s="164">
        <v>0</v>
      </c>
      <c r="AC235" s="164">
        <v>0</v>
      </c>
      <c r="AD235" s="164">
        <v>0</v>
      </c>
      <c r="AE235" s="164">
        <v>0</v>
      </c>
      <c r="AF235" s="164">
        <v>0</v>
      </c>
      <c r="AG235" s="164">
        <v>0</v>
      </c>
      <c r="AH235" s="164">
        <v>0</v>
      </c>
      <c r="AI235" s="164">
        <v>0</v>
      </c>
      <c r="AJ235" s="164">
        <v>0</v>
      </c>
      <c r="AK235" s="164">
        <v>0</v>
      </c>
      <c r="AL235" s="164">
        <v>0</v>
      </c>
      <c r="AM235" s="164">
        <v>0</v>
      </c>
      <c r="AN235" s="164">
        <v>0</v>
      </c>
      <c r="AP235" s="165">
        <v>0</v>
      </c>
      <c r="AQ235" s="164">
        <v>0</v>
      </c>
      <c r="AR235" s="164">
        <v>0</v>
      </c>
      <c r="AS235" s="164">
        <v>0</v>
      </c>
      <c r="AT235" s="164">
        <v>0</v>
      </c>
      <c r="AU235" s="164">
        <v>0</v>
      </c>
      <c r="AV235" s="164">
        <v>0</v>
      </c>
      <c r="AW235" s="166">
        <v>0</v>
      </c>
      <c r="AX235" s="166">
        <v>0</v>
      </c>
      <c r="AY235" s="166">
        <v>0</v>
      </c>
      <c r="AZ235" s="166">
        <v>0</v>
      </c>
      <c r="BA235" s="166">
        <v>0</v>
      </c>
      <c r="BB235" s="166">
        <v>0</v>
      </c>
      <c r="BC235" s="165">
        <v>0</v>
      </c>
      <c r="BD235" s="164">
        <v>0</v>
      </c>
      <c r="BE235" s="164">
        <v>0</v>
      </c>
      <c r="BF235" s="164">
        <v>0</v>
      </c>
      <c r="BG235" s="164">
        <v>0</v>
      </c>
      <c r="BH235" s="164">
        <v>0</v>
      </c>
      <c r="BI235" s="164">
        <v>0</v>
      </c>
      <c r="BJ235" s="166">
        <v>0</v>
      </c>
      <c r="BK235" s="166">
        <v>0</v>
      </c>
      <c r="BL235" s="166">
        <v>0</v>
      </c>
      <c r="BM235" s="166">
        <v>0</v>
      </c>
      <c r="BN235" s="166">
        <v>0</v>
      </c>
      <c r="BO235" s="166">
        <v>0</v>
      </c>
      <c r="BP235" s="165">
        <v>0</v>
      </c>
      <c r="BQ235" s="164">
        <v>0</v>
      </c>
      <c r="BR235" s="164">
        <v>0</v>
      </c>
      <c r="BS235" s="164">
        <v>0</v>
      </c>
      <c r="BT235" s="164">
        <v>0</v>
      </c>
      <c r="BU235" s="164">
        <v>0</v>
      </c>
      <c r="BV235" s="164">
        <v>0</v>
      </c>
      <c r="BW235" s="166">
        <v>0</v>
      </c>
      <c r="BX235" s="166">
        <v>0</v>
      </c>
      <c r="BY235" s="166">
        <v>0</v>
      </c>
      <c r="BZ235" s="166">
        <v>0</v>
      </c>
      <c r="CA235" s="166">
        <v>0</v>
      </c>
      <c r="CB235" s="166">
        <v>0</v>
      </c>
      <c r="CC235" s="163">
        <v>1</v>
      </c>
      <c r="CD235" s="167"/>
      <c r="CE235" s="164"/>
      <c r="CF235" s="164"/>
      <c r="CG235" s="164"/>
      <c r="CH235" s="164"/>
      <c r="CI235" s="164"/>
      <c r="CJ235" s="164"/>
      <c r="CK235" s="166"/>
      <c r="CL235" s="166"/>
      <c r="CM235" s="166"/>
      <c r="CN235" s="166"/>
      <c r="CO235" s="166"/>
      <c r="CP235" s="166"/>
      <c r="CQ235" s="167">
        <v>0</v>
      </c>
      <c r="CR235" s="164"/>
      <c r="CS235" s="164"/>
      <c r="CT235" s="164"/>
      <c r="CU235" s="164"/>
      <c r="CV235" s="164"/>
      <c r="CW235" s="164"/>
      <c r="CX235" s="166">
        <v>0</v>
      </c>
      <c r="CY235" s="166">
        <v>0</v>
      </c>
      <c r="CZ235" s="166">
        <v>0</v>
      </c>
      <c r="DA235" s="166">
        <v>0</v>
      </c>
      <c r="DB235" s="166">
        <v>0</v>
      </c>
      <c r="DC235" s="166">
        <v>0</v>
      </c>
      <c r="DE235" s="168">
        <v>0</v>
      </c>
      <c r="DG235" s="172">
        <v>0</v>
      </c>
      <c r="DI235" s="205">
        <f t="shared" si="24"/>
        <v>0</v>
      </c>
      <c r="DJ235" s="204"/>
      <c r="DK235" s="205">
        <f t="shared" si="25"/>
        <v>0</v>
      </c>
      <c r="DL235" s="205">
        <f t="shared" si="20"/>
        <v>0</v>
      </c>
      <c r="DM235" s="205">
        <f t="shared" si="21"/>
        <v>0</v>
      </c>
      <c r="DN235" s="205">
        <f t="shared" si="22"/>
        <v>0</v>
      </c>
      <c r="DO235" s="205">
        <f t="shared" si="23"/>
        <v>0</v>
      </c>
    </row>
    <row r="236" spans="2:119" hidden="1">
      <c r="B236" s="103" t="s">
        <v>399</v>
      </c>
      <c r="C236" s="162">
        <v>0</v>
      </c>
      <c r="D236" s="162">
        <v>0</v>
      </c>
      <c r="E236" s="162">
        <v>0</v>
      </c>
      <c r="F236" s="163">
        <v>11.4</v>
      </c>
      <c r="G236" s="164">
        <v>0</v>
      </c>
      <c r="H236" s="164">
        <v>0</v>
      </c>
      <c r="I236" s="164">
        <v>0</v>
      </c>
      <c r="J236" s="164">
        <v>0</v>
      </c>
      <c r="K236" s="164">
        <v>0</v>
      </c>
      <c r="L236" s="164">
        <v>0</v>
      </c>
      <c r="M236" s="164">
        <v>0</v>
      </c>
      <c r="N236" s="164">
        <v>0</v>
      </c>
      <c r="O236" s="164">
        <v>0</v>
      </c>
      <c r="P236" s="164">
        <v>0</v>
      </c>
      <c r="Q236" s="104">
        <v>0</v>
      </c>
      <c r="R236" s="164">
        <v>0</v>
      </c>
      <c r="S236" s="164">
        <v>0</v>
      </c>
      <c r="T236" s="164">
        <v>0</v>
      </c>
      <c r="U236" s="164">
        <v>0</v>
      </c>
      <c r="V236" s="164">
        <v>0</v>
      </c>
      <c r="W236" s="104">
        <v>0</v>
      </c>
      <c r="X236" s="104">
        <v>0</v>
      </c>
      <c r="Y236" s="164">
        <v>0</v>
      </c>
      <c r="Z236" s="164">
        <v>0</v>
      </c>
      <c r="AA236" s="164">
        <v>0</v>
      </c>
      <c r="AB236" s="164">
        <v>0</v>
      </c>
      <c r="AC236" s="164">
        <v>0</v>
      </c>
      <c r="AD236" s="164">
        <v>0</v>
      </c>
      <c r="AE236" s="164">
        <v>0</v>
      </c>
      <c r="AF236" s="164">
        <v>0</v>
      </c>
      <c r="AG236" s="164">
        <v>0</v>
      </c>
      <c r="AH236" s="164">
        <v>0</v>
      </c>
      <c r="AI236" s="164">
        <v>0</v>
      </c>
      <c r="AJ236" s="164">
        <v>0</v>
      </c>
      <c r="AK236" s="164">
        <v>0</v>
      </c>
      <c r="AL236" s="164">
        <v>0</v>
      </c>
      <c r="AM236" s="164">
        <v>0</v>
      </c>
      <c r="AN236" s="164">
        <v>0</v>
      </c>
      <c r="AP236" s="165">
        <v>0</v>
      </c>
      <c r="AQ236" s="164">
        <v>0</v>
      </c>
      <c r="AR236" s="164">
        <v>0</v>
      </c>
      <c r="AS236" s="164">
        <v>0</v>
      </c>
      <c r="AT236" s="164">
        <v>0</v>
      </c>
      <c r="AU236" s="164">
        <v>0</v>
      </c>
      <c r="AV236" s="164">
        <v>0</v>
      </c>
      <c r="AW236" s="166">
        <v>0</v>
      </c>
      <c r="AX236" s="166">
        <v>0</v>
      </c>
      <c r="AY236" s="166">
        <v>0</v>
      </c>
      <c r="AZ236" s="166">
        <v>0</v>
      </c>
      <c r="BA236" s="166">
        <v>0</v>
      </c>
      <c r="BB236" s="166">
        <v>0</v>
      </c>
      <c r="BC236" s="165">
        <v>0</v>
      </c>
      <c r="BD236" s="164">
        <v>0</v>
      </c>
      <c r="BE236" s="164">
        <v>0</v>
      </c>
      <c r="BF236" s="164">
        <v>0</v>
      </c>
      <c r="BG236" s="164">
        <v>0</v>
      </c>
      <c r="BH236" s="164">
        <v>0</v>
      </c>
      <c r="BI236" s="164">
        <v>0</v>
      </c>
      <c r="BJ236" s="166">
        <v>0</v>
      </c>
      <c r="BK236" s="166">
        <v>0</v>
      </c>
      <c r="BL236" s="166">
        <v>0</v>
      </c>
      <c r="BM236" s="166">
        <v>0</v>
      </c>
      <c r="BN236" s="166">
        <v>0</v>
      </c>
      <c r="BO236" s="166">
        <v>0</v>
      </c>
      <c r="BP236" s="165">
        <v>0</v>
      </c>
      <c r="BQ236" s="164">
        <v>0</v>
      </c>
      <c r="BR236" s="164">
        <v>0</v>
      </c>
      <c r="BS236" s="164">
        <v>0</v>
      </c>
      <c r="BT236" s="164">
        <v>0</v>
      </c>
      <c r="BU236" s="164">
        <v>0</v>
      </c>
      <c r="BV236" s="164">
        <v>0</v>
      </c>
      <c r="BW236" s="166">
        <v>0</v>
      </c>
      <c r="BX236" s="166">
        <v>0</v>
      </c>
      <c r="BY236" s="166">
        <v>0</v>
      </c>
      <c r="BZ236" s="166">
        <v>0</v>
      </c>
      <c r="CA236" s="166">
        <v>0</v>
      </c>
      <c r="CB236" s="166">
        <v>0</v>
      </c>
      <c r="CC236" s="163">
        <v>11.8</v>
      </c>
      <c r="CD236" s="167"/>
      <c r="CE236" s="164"/>
      <c r="CF236" s="164"/>
      <c r="CG236" s="164"/>
      <c r="CH236" s="164"/>
      <c r="CI236" s="164"/>
      <c r="CJ236" s="164"/>
      <c r="CK236" s="166"/>
      <c r="CL236" s="166"/>
      <c r="CM236" s="166"/>
      <c r="CN236" s="166"/>
      <c r="CO236" s="166"/>
      <c r="CP236" s="166"/>
      <c r="CQ236" s="167">
        <v>0</v>
      </c>
      <c r="CR236" s="164"/>
      <c r="CS236" s="164"/>
      <c r="CT236" s="164"/>
      <c r="CU236" s="164"/>
      <c r="CV236" s="164"/>
      <c r="CW236" s="164"/>
      <c r="CX236" s="166">
        <v>0</v>
      </c>
      <c r="CY236" s="166">
        <v>0</v>
      </c>
      <c r="CZ236" s="166">
        <v>0</v>
      </c>
      <c r="DA236" s="166">
        <v>0</v>
      </c>
      <c r="DB236" s="166">
        <v>0</v>
      </c>
      <c r="DC236" s="166">
        <v>0</v>
      </c>
      <c r="DE236" s="168">
        <v>0</v>
      </c>
      <c r="DG236" s="172">
        <v>0</v>
      </c>
      <c r="DI236" s="205">
        <f t="shared" si="24"/>
        <v>0</v>
      </c>
      <c r="DJ236" s="204"/>
      <c r="DK236" s="205">
        <f t="shared" si="25"/>
        <v>0</v>
      </c>
      <c r="DL236" s="205">
        <f t="shared" si="20"/>
        <v>0</v>
      </c>
      <c r="DM236" s="205">
        <f t="shared" si="21"/>
        <v>0</v>
      </c>
      <c r="DN236" s="205">
        <f t="shared" si="22"/>
        <v>0</v>
      </c>
      <c r="DO236" s="205">
        <f t="shared" si="23"/>
        <v>0</v>
      </c>
    </row>
    <row r="237" spans="2:119" hidden="1">
      <c r="B237" s="103" t="s">
        <v>400</v>
      </c>
      <c r="C237" s="162">
        <v>0</v>
      </c>
      <c r="D237" s="162">
        <v>0</v>
      </c>
      <c r="E237" s="162">
        <v>0</v>
      </c>
      <c r="F237" s="163">
        <v>11.4</v>
      </c>
      <c r="G237" s="164">
        <v>0</v>
      </c>
      <c r="H237" s="164">
        <v>0</v>
      </c>
      <c r="I237" s="164">
        <v>0</v>
      </c>
      <c r="J237" s="164">
        <v>0</v>
      </c>
      <c r="K237" s="164">
        <v>0</v>
      </c>
      <c r="L237" s="164">
        <v>0</v>
      </c>
      <c r="M237" s="164">
        <v>0</v>
      </c>
      <c r="N237" s="164">
        <v>0</v>
      </c>
      <c r="O237" s="164">
        <v>0</v>
      </c>
      <c r="P237" s="164">
        <v>0</v>
      </c>
      <c r="Q237" s="104">
        <v>0</v>
      </c>
      <c r="R237" s="164">
        <v>0</v>
      </c>
      <c r="S237" s="164">
        <v>0</v>
      </c>
      <c r="T237" s="164">
        <v>0</v>
      </c>
      <c r="U237" s="164">
        <v>0</v>
      </c>
      <c r="V237" s="164">
        <v>0</v>
      </c>
      <c r="W237" s="104">
        <v>0</v>
      </c>
      <c r="X237" s="104">
        <v>0</v>
      </c>
      <c r="Y237" s="164">
        <v>0</v>
      </c>
      <c r="Z237" s="164">
        <v>0</v>
      </c>
      <c r="AA237" s="164">
        <v>0</v>
      </c>
      <c r="AB237" s="164">
        <v>0</v>
      </c>
      <c r="AC237" s="164">
        <v>0</v>
      </c>
      <c r="AD237" s="164">
        <v>0</v>
      </c>
      <c r="AE237" s="164">
        <v>0</v>
      </c>
      <c r="AF237" s="164">
        <v>0</v>
      </c>
      <c r="AG237" s="164">
        <v>0</v>
      </c>
      <c r="AH237" s="164">
        <v>0</v>
      </c>
      <c r="AI237" s="164">
        <v>0</v>
      </c>
      <c r="AJ237" s="164">
        <v>0</v>
      </c>
      <c r="AK237" s="164">
        <v>0</v>
      </c>
      <c r="AL237" s="164">
        <v>0</v>
      </c>
      <c r="AM237" s="164">
        <v>0</v>
      </c>
      <c r="AN237" s="164">
        <v>0</v>
      </c>
      <c r="AP237" s="165">
        <v>0</v>
      </c>
      <c r="AQ237" s="164">
        <v>0</v>
      </c>
      <c r="AR237" s="164">
        <v>0</v>
      </c>
      <c r="AS237" s="164">
        <v>0</v>
      </c>
      <c r="AT237" s="164">
        <v>0</v>
      </c>
      <c r="AU237" s="164">
        <v>0</v>
      </c>
      <c r="AV237" s="164">
        <v>0</v>
      </c>
      <c r="AW237" s="166">
        <v>0</v>
      </c>
      <c r="AX237" s="166">
        <v>0</v>
      </c>
      <c r="AY237" s="166">
        <v>0</v>
      </c>
      <c r="AZ237" s="166">
        <v>0</v>
      </c>
      <c r="BA237" s="166">
        <v>0</v>
      </c>
      <c r="BB237" s="166">
        <v>0</v>
      </c>
      <c r="BC237" s="165">
        <v>0</v>
      </c>
      <c r="BD237" s="164">
        <v>0</v>
      </c>
      <c r="BE237" s="164">
        <v>0</v>
      </c>
      <c r="BF237" s="164">
        <v>0</v>
      </c>
      <c r="BG237" s="164">
        <v>0</v>
      </c>
      <c r="BH237" s="164">
        <v>0</v>
      </c>
      <c r="BI237" s="164">
        <v>0</v>
      </c>
      <c r="BJ237" s="166">
        <v>0</v>
      </c>
      <c r="BK237" s="166">
        <v>0</v>
      </c>
      <c r="BL237" s="166">
        <v>0</v>
      </c>
      <c r="BM237" s="166">
        <v>0</v>
      </c>
      <c r="BN237" s="166">
        <v>0</v>
      </c>
      <c r="BO237" s="166">
        <v>0</v>
      </c>
      <c r="BP237" s="165">
        <v>0</v>
      </c>
      <c r="BQ237" s="164">
        <v>0</v>
      </c>
      <c r="BR237" s="164">
        <v>0</v>
      </c>
      <c r="BS237" s="164">
        <v>0</v>
      </c>
      <c r="BT237" s="164">
        <v>0</v>
      </c>
      <c r="BU237" s="164">
        <v>0</v>
      </c>
      <c r="BV237" s="164">
        <v>0</v>
      </c>
      <c r="BW237" s="166">
        <v>0</v>
      </c>
      <c r="BX237" s="166">
        <v>0</v>
      </c>
      <c r="BY237" s="166">
        <v>0</v>
      </c>
      <c r="BZ237" s="166">
        <v>0</v>
      </c>
      <c r="CA237" s="166">
        <v>0</v>
      </c>
      <c r="CB237" s="166">
        <v>0</v>
      </c>
      <c r="CC237" s="163">
        <v>11.8</v>
      </c>
      <c r="CD237" s="167"/>
      <c r="CE237" s="164"/>
      <c r="CF237" s="164"/>
      <c r="CG237" s="164"/>
      <c r="CH237" s="164"/>
      <c r="CI237" s="164"/>
      <c r="CJ237" s="164"/>
      <c r="CK237" s="166"/>
      <c r="CL237" s="166"/>
      <c r="CM237" s="166"/>
      <c r="CN237" s="166"/>
      <c r="CO237" s="166"/>
      <c r="CP237" s="166"/>
      <c r="CQ237" s="167">
        <v>0</v>
      </c>
      <c r="CR237" s="164"/>
      <c r="CS237" s="164"/>
      <c r="CT237" s="164"/>
      <c r="CU237" s="164"/>
      <c r="CV237" s="164"/>
      <c r="CW237" s="164"/>
      <c r="CX237" s="166">
        <v>0</v>
      </c>
      <c r="CY237" s="166">
        <v>0</v>
      </c>
      <c r="CZ237" s="166">
        <v>0</v>
      </c>
      <c r="DA237" s="166">
        <v>0</v>
      </c>
      <c r="DB237" s="166">
        <v>0</v>
      </c>
      <c r="DC237" s="166">
        <v>0</v>
      </c>
      <c r="DE237" s="168">
        <v>0</v>
      </c>
      <c r="DG237" s="172">
        <v>0</v>
      </c>
      <c r="DI237" s="205">
        <f t="shared" si="24"/>
        <v>0</v>
      </c>
      <c r="DJ237" s="204"/>
      <c r="DK237" s="205">
        <f t="shared" si="25"/>
        <v>0</v>
      </c>
      <c r="DL237" s="205">
        <f t="shared" si="20"/>
        <v>0</v>
      </c>
      <c r="DM237" s="205">
        <f t="shared" si="21"/>
        <v>0</v>
      </c>
      <c r="DN237" s="205">
        <f t="shared" si="22"/>
        <v>0</v>
      </c>
      <c r="DO237" s="205">
        <f t="shared" si="23"/>
        <v>0</v>
      </c>
    </row>
    <row r="238" spans="2:119" hidden="1">
      <c r="B238" s="103" t="s">
        <v>401</v>
      </c>
      <c r="C238" s="162">
        <v>0</v>
      </c>
      <c r="D238" s="162">
        <v>0</v>
      </c>
      <c r="E238" s="162">
        <v>0</v>
      </c>
      <c r="F238" s="163">
        <v>11.1</v>
      </c>
      <c r="G238" s="164">
        <v>0</v>
      </c>
      <c r="H238" s="164">
        <v>0</v>
      </c>
      <c r="I238" s="164">
        <v>0</v>
      </c>
      <c r="J238" s="164">
        <v>0</v>
      </c>
      <c r="K238" s="164">
        <v>0</v>
      </c>
      <c r="L238" s="164">
        <v>0</v>
      </c>
      <c r="M238" s="164">
        <v>0</v>
      </c>
      <c r="N238" s="164">
        <v>0</v>
      </c>
      <c r="O238" s="164">
        <v>0</v>
      </c>
      <c r="P238" s="164">
        <v>0</v>
      </c>
      <c r="Q238" s="104">
        <v>0</v>
      </c>
      <c r="R238" s="164">
        <v>0</v>
      </c>
      <c r="S238" s="164">
        <v>0</v>
      </c>
      <c r="T238" s="164">
        <v>0</v>
      </c>
      <c r="U238" s="164">
        <v>0</v>
      </c>
      <c r="V238" s="164">
        <v>0</v>
      </c>
      <c r="W238" s="104">
        <v>0</v>
      </c>
      <c r="X238" s="104">
        <v>0</v>
      </c>
      <c r="Y238" s="164">
        <v>0</v>
      </c>
      <c r="Z238" s="164">
        <v>0</v>
      </c>
      <c r="AA238" s="164">
        <v>0</v>
      </c>
      <c r="AB238" s="164">
        <v>0</v>
      </c>
      <c r="AC238" s="164">
        <v>0</v>
      </c>
      <c r="AD238" s="164">
        <v>0</v>
      </c>
      <c r="AE238" s="164">
        <v>0</v>
      </c>
      <c r="AF238" s="164">
        <v>0</v>
      </c>
      <c r="AG238" s="164">
        <v>0</v>
      </c>
      <c r="AH238" s="164">
        <v>0</v>
      </c>
      <c r="AI238" s="164">
        <v>0</v>
      </c>
      <c r="AJ238" s="164">
        <v>0</v>
      </c>
      <c r="AK238" s="164">
        <v>0</v>
      </c>
      <c r="AL238" s="164">
        <v>0</v>
      </c>
      <c r="AM238" s="164">
        <v>0</v>
      </c>
      <c r="AN238" s="164">
        <v>0</v>
      </c>
      <c r="AP238" s="165">
        <v>0</v>
      </c>
      <c r="AQ238" s="164">
        <v>0</v>
      </c>
      <c r="AR238" s="164">
        <v>0</v>
      </c>
      <c r="AS238" s="164">
        <v>0</v>
      </c>
      <c r="AT238" s="164">
        <v>0</v>
      </c>
      <c r="AU238" s="164">
        <v>0</v>
      </c>
      <c r="AV238" s="164">
        <v>0</v>
      </c>
      <c r="AW238" s="166">
        <v>0</v>
      </c>
      <c r="AX238" s="166">
        <v>0</v>
      </c>
      <c r="AY238" s="166">
        <v>0</v>
      </c>
      <c r="AZ238" s="166">
        <v>0</v>
      </c>
      <c r="BA238" s="166">
        <v>0</v>
      </c>
      <c r="BB238" s="166">
        <v>0</v>
      </c>
      <c r="BC238" s="165">
        <v>0</v>
      </c>
      <c r="BD238" s="164">
        <v>0</v>
      </c>
      <c r="BE238" s="164">
        <v>0</v>
      </c>
      <c r="BF238" s="164">
        <v>0</v>
      </c>
      <c r="BG238" s="164">
        <v>0</v>
      </c>
      <c r="BH238" s="164">
        <v>0</v>
      </c>
      <c r="BI238" s="164">
        <v>0</v>
      </c>
      <c r="BJ238" s="166">
        <v>0</v>
      </c>
      <c r="BK238" s="166">
        <v>0</v>
      </c>
      <c r="BL238" s="166">
        <v>0</v>
      </c>
      <c r="BM238" s="166">
        <v>0</v>
      </c>
      <c r="BN238" s="166">
        <v>0</v>
      </c>
      <c r="BO238" s="166">
        <v>0</v>
      </c>
      <c r="BP238" s="165">
        <v>0</v>
      </c>
      <c r="BQ238" s="164">
        <v>0</v>
      </c>
      <c r="BR238" s="164">
        <v>0</v>
      </c>
      <c r="BS238" s="164">
        <v>0</v>
      </c>
      <c r="BT238" s="164">
        <v>0</v>
      </c>
      <c r="BU238" s="164">
        <v>0</v>
      </c>
      <c r="BV238" s="164">
        <v>0</v>
      </c>
      <c r="BW238" s="166">
        <v>0</v>
      </c>
      <c r="BX238" s="166">
        <v>0</v>
      </c>
      <c r="BY238" s="166">
        <v>0</v>
      </c>
      <c r="BZ238" s="166">
        <v>0</v>
      </c>
      <c r="CA238" s="166">
        <v>0</v>
      </c>
      <c r="CB238" s="166">
        <v>0</v>
      </c>
      <c r="CC238" s="163">
        <v>12.2</v>
      </c>
      <c r="CD238" s="167"/>
      <c r="CE238" s="164"/>
      <c r="CF238" s="164"/>
      <c r="CG238" s="164"/>
      <c r="CH238" s="164"/>
      <c r="CI238" s="164"/>
      <c r="CJ238" s="164"/>
      <c r="CK238" s="166"/>
      <c r="CL238" s="166"/>
      <c r="CM238" s="166"/>
      <c r="CN238" s="166"/>
      <c r="CO238" s="166"/>
      <c r="CP238" s="166"/>
      <c r="CQ238" s="167">
        <v>0</v>
      </c>
      <c r="CR238" s="164"/>
      <c r="CS238" s="164"/>
      <c r="CT238" s="164"/>
      <c r="CU238" s="164"/>
      <c r="CV238" s="164"/>
      <c r="CW238" s="164"/>
      <c r="CX238" s="166">
        <v>0</v>
      </c>
      <c r="CY238" s="166">
        <v>0</v>
      </c>
      <c r="CZ238" s="166">
        <v>0</v>
      </c>
      <c r="DA238" s="166">
        <v>0</v>
      </c>
      <c r="DB238" s="166">
        <v>0</v>
      </c>
      <c r="DC238" s="166">
        <v>0</v>
      </c>
      <c r="DE238" s="168">
        <v>0</v>
      </c>
      <c r="DG238" s="172">
        <v>0</v>
      </c>
      <c r="DI238" s="205">
        <f t="shared" si="24"/>
        <v>0</v>
      </c>
      <c r="DJ238" s="204"/>
      <c r="DK238" s="205">
        <f t="shared" si="25"/>
        <v>0</v>
      </c>
      <c r="DL238" s="205">
        <f t="shared" si="20"/>
        <v>0</v>
      </c>
      <c r="DM238" s="205">
        <f t="shared" si="21"/>
        <v>0</v>
      </c>
      <c r="DN238" s="205">
        <f t="shared" si="22"/>
        <v>0</v>
      </c>
      <c r="DO238" s="205">
        <f t="shared" si="23"/>
        <v>0</v>
      </c>
    </row>
    <row r="239" spans="2:119" hidden="1">
      <c r="B239" s="105" t="s">
        <v>99</v>
      </c>
      <c r="C239" s="169">
        <v>5.1287260000000003</v>
      </c>
      <c r="D239" s="169">
        <v>88.591876000000013</v>
      </c>
      <c r="E239" s="169">
        <v>-83.463150000000013</v>
      </c>
      <c r="F239" s="107"/>
      <c r="G239" s="106">
        <v>182406633</v>
      </c>
      <c r="H239" s="106">
        <v>4094366</v>
      </c>
      <c r="I239" s="106">
        <v>3040515</v>
      </c>
      <c r="J239" s="106">
        <v>-100314144</v>
      </c>
      <c r="K239" s="106">
        <v>-2975152</v>
      </c>
      <c r="L239" s="106">
        <v>-10499724</v>
      </c>
      <c r="M239" s="106">
        <v>-3563967</v>
      </c>
      <c r="N239" s="106">
        <v>1472415</v>
      </c>
      <c r="O239" s="106">
        <v>-3030569</v>
      </c>
      <c r="P239" s="106">
        <v>70630373</v>
      </c>
      <c r="Q239" s="106">
        <v>-2975152</v>
      </c>
      <c r="R239" s="106">
        <v>-3186178</v>
      </c>
      <c r="S239" s="106">
        <v>-14250003</v>
      </c>
      <c r="T239" s="106">
        <v>-13276450</v>
      </c>
      <c r="U239" s="106">
        <v>1568450</v>
      </c>
      <c r="V239" s="106">
        <v>-113467375</v>
      </c>
      <c r="W239" s="106">
        <v>-17998132</v>
      </c>
      <c r="X239" s="106">
        <v>-108896710</v>
      </c>
      <c r="Y239" s="106">
        <v>83074360</v>
      </c>
      <c r="Z239" s="106">
        <v>60511556</v>
      </c>
      <c r="AA239" s="106">
        <v>60110178</v>
      </c>
      <c r="AB239" s="106">
        <v>84384932</v>
      </c>
      <c r="AC239" s="106">
        <v>9089005</v>
      </c>
      <c r="AD239" s="106">
        <v>9731663</v>
      </c>
      <c r="AE239" s="106">
        <v>95323909</v>
      </c>
      <c r="AF239" s="106">
        <v>0</v>
      </c>
      <c r="AG239" s="106">
        <v>0</v>
      </c>
      <c r="AH239" s="106">
        <v>677202</v>
      </c>
      <c r="AI239" s="106">
        <v>-17436179</v>
      </c>
      <c r="AJ239" s="106">
        <v>-17436179</v>
      </c>
      <c r="AK239" s="106">
        <v>-17436179</v>
      </c>
      <c r="AL239" s="106">
        <v>-17436179</v>
      </c>
      <c r="AM239" s="106">
        <v>-17307923</v>
      </c>
      <c r="AN239" s="106">
        <v>-26414736</v>
      </c>
      <c r="AP239" s="170">
        <v>-1410719</v>
      </c>
      <c r="AQ239" s="106">
        <v>0</v>
      </c>
      <c r="AR239" s="106">
        <v>0</v>
      </c>
      <c r="AS239" s="106">
        <v>0</v>
      </c>
      <c r="AT239" s="106">
        <v>0</v>
      </c>
      <c r="AU239" s="106">
        <v>0</v>
      </c>
      <c r="AV239" s="106">
        <v>0</v>
      </c>
      <c r="AW239" s="106">
        <v>1410718</v>
      </c>
      <c r="AX239" s="106">
        <v>1410718</v>
      </c>
      <c r="AY239" s="106">
        <v>1410718</v>
      </c>
      <c r="AZ239" s="106">
        <v>1410718</v>
      </c>
      <c r="BA239" s="106">
        <v>1364323</v>
      </c>
      <c r="BB239" s="106">
        <v>2081810</v>
      </c>
      <c r="BC239" s="170">
        <v>-567553</v>
      </c>
      <c r="BD239" s="106">
        <v>0</v>
      </c>
      <c r="BE239" s="106">
        <v>0</v>
      </c>
      <c r="BF239" s="106">
        <v>0</v>
      </c>
      <c r="BG239" s="106">
        <v>0</v>
      </c>
      <c r="BH239" s="106">
        <v>0</v>
      </c>
      <c r="BI239" s="106">
        <v>0</v>
      </c>
      <c r="BJ239" s="106">
        <v>567553</v>
      </c>
      <c r="BK239" s="106">
        <v>567553</v>
      </c>
      <c r="BL239" s="106">
        <v>567553</v>
      </c>
      <c r="BM239" s="106">
        <v>567553</v>
      </c>
      <c r="BN239" s="106">
        <v>481818</v>
      </c>
      <c r="BO239" s="106">
        <v>244384</v>
      </c>
      <c r="BP239" s="170">
        <v>-14250003</v>
      </c>
      <c r="BQ239" s="106">
        <v>98404</v>
      </c>
      <c r="BR239" s="106">
        <v>98404</v>
      </c>
      <c r="BS239" s="106">
        <v>98404</v>
      </c>
      <c r="BT239" s="106">
        <v>98404</v>
      </c>
      <c r="BU239" s="106">
        <v>94528</v>
      </c>
      <c r="BV239" s="106">
        <v>189058</v>
      </c>
      <c r="BW239" s="106">
        <v>14348407</v>
      </c>
      <c r="BX239" s="106">
        <v>14348407</v>
      </c>
      <c r="BY239" s="106">
        <v>14348407</v>
      </c>
      <c r="BZ239" s="106">
        <v>14348407</v>
      </c>
      <c r="CA239" s="106">
        <v>14348407</v>
      </c>
      <c r="CB239" s="106">
        <v>23581874</v>
      </c>
      <c r="CC239" s="107"/>
      <c r="CD239" s="171">
        <v>0</v>
      </c>
      <c r="CE239" s="106">
        <v>0</v>
      </c>
      <c r="CF239" s="106">
        <v>0</v>
      </c>
      <c r="CG239" s="106">
        <v>0</v>
      </c>
      <c r="CH239" s="106">
        <v>0</v>
      </c>
      <c r="CI239" s="106">
        <v>0</v>
      </c>
      <c r="CJ239" s="106">
        <v>0</v>
      </c>
      <c r="CK239" s="106">
        <v>0</v>
      </c>
      <c r="CL239" s="106">
        <v>0</v>
      </c>
      <c r="CM239" s="106">
        <v>0</v>
      </c>
      <c r="CN239" s="106">
        <v>0</v>
      </c>
      <c r="CO239" s="106">
        <v>0</v>
      </c>
      <c r="CP239" s="106">
        <v>0</v>
      </c>
      <c r="CQ239" s="171">
        <v>-1207905</v>
      </c>
      <c r="CR239" s="106">
        <v>0</v>
      </c>
      <c r="CS239" s="106">
        <v>0</v>
      </c>
      <c r="CT239" s="106">
        <v>0</v>
      </c>
      <c r="CU239" s="106">
        <v>0</v>
      </c>
      <c r="CV239" s="106">
        <v>0</v>
      </c>
      <c r="CW239" s="106">
        <v>0</v>
      </c>
      <c r="CX239" s="106">
        <v>1207905</v>
      </c>
      <c r="CY239" s="106">
        <v>1207905</v>
      </c>
      <c r="CZ239" s="106">
        <v>1207905</v>
      </c>
      <c r="DA239" s="106">
        <v>1207905</v>
      </c>
      <c r="DB239" s="106">
        <v>1207903</v>
      </c>
      <c r="DC239" s="106">
        <v>695726</v>
      </c>
      <c r="DG239" s="172">
        <f>SUM(DG5:DG238)</f>
        <v>9932151.3068777993</v>
      </c>
      <c r="DH239" s="206">
        <f t="shared" ref="DH239:DK239" si="26">SUM(DH5:DH238)</f>
        <v>0</v>
      </c>
      <c r="DI239" s="206">
        <f t="shared" si="26"/>
        <v>-107321949.30687781</v>
      </c>
      <c r="DJ239" s="206">
        <f t="shared" si="26"/>
        <v>0</v>
      </c>
      <c r="DK239" s="206">
        <f t="shared" si="26"/>
        <v>-111068214</v>
      </c>
      <c r="DL239" s="206">
        <f t="shared" ref="DL239" si="27">SUM(DL5:DL238)</f>
        <v>-6842144</v>
      </c>
      <c r="DM239" s="206">
        <f t="shared" ref="DM239" si="28">SUM(DM5:DM238)</f>
        <v>-3001183</v>
      </c>
      <c r="DN239" s="206">
        <f t="shared" ref="DN239" si="29">SUM(DN5:DN238)</f>
        <v>-9543415</v>
      </c>
      <c r="DO239" s="206">
        <f t="shared" ref="DO239" si="30">SUM(DO5:DO238)</f>
        <v>-93304645</v>
      </c>
    </row>
  </sheetData>
  <autoFilter ref="A4:DO239">
    <filterColumn colId="1">
      <filters>
        <filter val="Bells City Bd of Education"/>
        <filter val="Clinton Schools"/>
        <filter val="Hamblen County Schools"/>
        <filter val="Humboldt"/>
        <filter val="Jackson County Schools"/>
        <filter val="Kingsport"/>
        <filter val="Sullivan County Board of Education"/>
        <filter val="Union City Bd of Ed"/>
        <filter val="Union County Schools"/>
      </filters>
    </filterColumn>
  </autoFilter>
  <mergeCells count="32">
    <mergeCell ref="CX3:DC3"/>
    <mergeCell ref="CD3:CD4"/>
    <mergeCell ref="CE3:CJ3"/>
    <mergeCell ref="CK3:CP3"/>
    <mergeCell ref="CQ3:CQ4"/>
    <mergeCell ref="CR3:CW3"/>
    <mergeCell ref="BJ3:BO3"/>
    <mergeCell ref="BP3:BP4"/>
    <mergeCell ref="BQ3:BV3"/>
    <mergeCell ref="BW3:CB3"/>
    <mergeCell ref="CC3:CC4"/>
    <mergeCell ref="C3:E3"/>
    <mergeCell ref="F3:F4"/>
    <mergeCell ref="G3:G4"/>
    <mergeCell ref="H3:O3"/>
    <mergeCell ref="P3:P4"/>
    <mergeCell ref="AP2:BB2"/>
    <mergeCell ref="BC2:BO2"/>
    <mergeCell ref="BP2:CB2"/>
    <mergeCell ref="CD2:CP2"/>
    <mergeCell ref="CQ2:DC2"/>
    <mergeCell ref="BD3:BI3"/>
    <mergeCell ref="Q3:S3"/>
    <mergeCell ref="T3:T4"/>
    <mergeCell ref="Y3:AB3"/>
    <mergeCell ref="AC3:AE3"/>
    <mergeCell ref="AF3:AH3"/>
    <mergeCell ref="AI3:AN3"/>
    <mergeCell ref="AP3:AP4"/>
    <mergeCell ref="AQ3:AV3"/>
    <mergeCell ref="AW3:BB3"/>
    <mergeCell ref="BC3:BC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J477"/>
  <sheetViews>
    <sheetView topLeftCell="Q1" workbookViewId="0">
      <selection activeCell="Y212" sqref="Y212"/>
    </sheetView>
  </sheetViews>
  <sheetFormatPr defaultRowHeight="15"/>
  <cols>
    <col min="1" max="1" width="5.5703125" style="109" bestFit="1" customWidth="1"/>
    <col min="2" max="2" width="44.42578125" style="109" customWidth="1"/>
    <col min="3" max="5" width="10.85546875" style="109" customWidth="1"/>
    <col min="6" max="6" width="12.28515625" style="116" customWidth="1"/>
    <col min="7" max="7" width="14.28515625" style="109" customWidth="1"/>
    <col min="8" max="9" width="12.7109375" style="109" customWidth="1"/>
    <col min="10" max="10" width="13.42578125" style="109" customWidth="1"/>
    <col min="11" max="11" width="14.7109375" style="109" customWidth="1"/>
    <col min="12" max="12" width="14.42578125" style="109" customWidth="1"/>
    <col min="13" max="14" width="13.7109375" style="109" customWidth="1"/>
    <col min="15" max="15" width="13.42578125" style="109" customWidth="1"/>
    <col min="16" max="16" width="14.28515625" style="109" customWidth="1"/>
    <col min="17" max="17" width="14.85546875" style="109" customWidth="1"/>
    <col min="18" max="19" width="14.42578125" style="109" customWidth="1"/>
    <col min="20" max="23" width="13" style="109" customWidth="1"/>
    <col min="24" max="24" width="13.5703125" style="109" customWidth="1"/>
    <col min="25" max="25" width="15.140625" style="109" customWidth="1"/>
    <col min="26" max="26" width="13.7109375" style="109" customWidth="1"/>
    <col min="27" max="27" width="13.5703125" style="109" customWidth="1"/>
    <col min="28" max="28" width="15.140625" style="109" customWidth="1"/>
    <col min="29" max="29" width="14.140625" style="109" customWidth="1"/>
    <col min="30" max="31" width="13" style="109" customWidth="1"/>
    <col min="32" max="33" width="12.140625" style="109" customWidth="1"/>
    <col min="34" max="40" width="13" style="109" customWidth="1"/>
    <col min="41" max="41" width="3.5703125" style="109" customWidth="1"/>
    <col min="42" max="68" width="12.7109375" style="109" customWidth="1"/>
    <col min="69" max="69" width="13.140625" style="109" customWidth="1"/>
    <col min="70" max="80" width="12.7109375" style="109" customWidth="1"/>
    <col min="81" max="81" width="12.28515625" style="116" customWidth="1"/>
    <col min="82" max="107" width="12.7109375" style="109" customWidth="1"/>
    <col min="108" max="108" width="9.140625" style="109"/>
    <col min="109" max="109" width="9.85546875" style="109" bestFit="1" customWidth="1"/>
    <col min="110" max="16384" width="9.140625" style="109"/>
  </cols>
  <sheetData>
    <row r="1" spans="1:114">
      <c r="B1" s="109">
        <v>1</v>
      </c>
      <c r="C1" s="109">
        <v>2</v>
      </c>
      <c r="D1" s="109">
        <v>3</v>
      </c>
      <c r="E1" s="109">
        <v>4</v>
      </c>
      <c r="F1" s="109">
        <v>5</v>
      </c>
      <c r="G1" s="109">
        <v>6</v>
      </c>
      <c r="H1" s="109">
        <v>7</v>
      </c>
      <c r="I1" s="109">
        <v>8</v>
      </c>
      <c r="J1" s="109">
        <v>9</v>
      </c>
      <c r="K1" s="109">
        <v>10</v>
      </c>
      <c r="L1" s="109">
        <v>11</v>
      </c>
      <c r="M1" s="109">
        <v>12</v>
      </c>
      <c r="N1" s="109">
        <v>13</v>
      </c>
      <c r="O1" s="109">
        <v>14</v>
      </c>
      <c r="P1" s="109">
        <v>15</v>
      </c>
      <c r="Q1" s="109">
        <v>16</v>
      </c>
      <c r="R1" s="109">
        <v>17</v>
      </c>
      <c r="S1" s="109">
        <v>18</v>
      </c>
      <c r="T1" s="109">
        <v>19</v>
      </c>
      <c r="U1" s="109">
        <v>20</v>
      </c>
      <c r="V1" s="109">
        <v>21</v>
      </c>
      <c r="W1" s="109">
        <v>22</v>
      </c>
      <c r="X1" s="109">
        <v>23</v>
      </c>
      <c r="Y1" s="109">
        <v>24</v>
      </c>
      <c r="Z1" s="109">
        <v>25</v>
      </c>
      <c r="AA1" s="109">
        <v>26</v>
      </c>
      <c r="AB1" s="109">
        <v>27</v>
      </c>
      <c r="AC1" s="109">
        <v>28</v>
      </c>
      <c r="AD1" s="109">
        <v>29</v>
      </c>
      <c r="AE1" s="109">
        <v>30</v>
      </c>
      <c r="AF1" s="109">
        <v>31</v>
      </c>
      <c r="AG1" s="109">
        <v>32</v>
      </c>
      <c r="AH1" s="109">
        <v>33</v>
      </c>
      <c r="AI1" s="109">
        <v>34</v>
      </c>
      <c r="AJ1" s="109">
        <v>35</v>
      </c>
      <c r="AK1" s="109">
        <v>36</v>
      </c>
      <c r="AL1" s="109">
        <v>37</v>
      </c>
      <c r="AM1" s="109">
        <v>38</v>
      </c>
      <c r="AN1" s="109">
        <v>39</v>
      </c>
      <c r="AO1" s="109">
        <v>40</v>
      </c>
      <c r="AP1" s="109">
        <v>41</v>
      </c>
      <c r="AQ1" s="109">
        <v>42</v>
      </c>
      <c r="AR1" s="109">
        <v>43</v>
      </c>
      <c r="AS1" s="109">
        <v>44</v>
      </c>
      <c r="AT1" s="109">
        <v>45</v>
      </c>
      <c r="AU1" s="109">
        <v>46</v>
      </c>
      <c r="AV1" s="109">
        <v>47</v>
      </c>
      <c r="AW1" s="109">
        <v>48</v>
      </c>
      <c r="AX1" s="109">
        <v>49</v>
      </c>
      <c r="AY1" s="109">
        <v>50</v>
      </c>
      <c r="AZ1" s="109">
        <v>51</v>
      </c>
      <c r="BA1" s="109">
        <v>52</v>
      </c>
      <c r="BB1" s="109">
        <v>53</v>
      </c>
      <c r="BC1" s="109">
        <v>54</v>
      </c>
      <c r="BD1" s="109">
        <v>55</v>
      </c>
      <c r="BE1" s="109">
        <v>56</v>
      </c>
      <c r="BF1" s="109">
        <v>57</v>
      </c>
      <c r="BG1" s="109">
        <v>58</v>
      </c>
      <c r="BH1" s="109">
        <v>59</v>
      </c>
      <c r="BI1" s="109">
        <v>60</v>
      </c>
      <c r="BJ1" s="109">
        <v>61</v>
      </c>
      <c r="BK1" s="109">
        <v>62</v>
      </c>
      <c r="BL1" s="109">
        <v>63</v>
      </c>
      <c r="BM1" s="109">
        <v>64</v>
      </c>
      <c r="BN1" s="109">
        <v>65</v>
      </c>
      <c r="BO1" s="109">
        <v>66</v>
      </c>
      <c r="BP1" s="109">
        <v>67</v>
      </c>
      <c r="BQ1" s="109">
        <v>68</v>
      </c>
      <c r="BR1" s="109">
        <v>69</v>
      </c>
      <c r="BS1" s="109">
        <v>70</v>
      </c>
      <c r="BT1" s="109">
        <v>71</v>
      </c>
      <c r="BU1" s="109">
        <v>72</v>
      </c>
      <c r="BV1" s="109">
        <v>73</v>
      </c>
      <c r="BW1" s="109">
        <v>74</v>
      </c>
      <c r="BX1" s="109">
        <v>75</v>
      </c>
      <c r="BY1" s="109">
        <v>76</v>
      </c>
      <c r="BZ1" s="109">
        <v>77</v>
      </c>
      <c r="CA1" s="109">
        <v>78</v>
      </c>
      <c r="CB1" s="109">
        <v>79</v>
      </c>
      <c r="CC1" s="109">
        <v>80</v>
      </c>
      <c r="CD1" s="109">
        <v>81</v>
      </c>
      <c r="CE1" s="109">
        <v>82</v>
      </c>
      <c r="CF1" s="109">
        <v>83</v>
      </c>
      <c r="CG1" s="109">
        <v>84</v>
      </c>
      <c r="CH1" s="109">
        <v>85</v>
      </c>
      <c r="CI1" s="109">
        <v>86</v>
      </c>
      <c r="CJ1" s="109">
        <v>87</v>
      </c>
      <c r="CK1" s="109">
        <v>88</v>
      </c>
      <c r="CL1" s="109">
        <v>89</v>
      </c>
      <c r="CM1" s="109">
        <v>90</v>
      </c>
      <c r="CN1" s="109">
        <v>91</v>
      </c>
      <c r="CO1" s="109">
        <v>92</v>
      </c>
      <c r="CP1" s="109">
        <v>93</v>
      </c>
      <c r="CQ1" s="109">
        <v>94</v>
      </c>
      <c r="CR1" s="109">
        <v>95</v>
      </c>
      <c r="CS1" s="109">
        <v>96</v>
      </c>
      <c r="CT1" s="109">
        <v>97</v>
      </c>
      <c r="CU1" s="109">
        <v>98</v>
      </c>
      <c r="CV1" s="109">
        <v>99</v>
      </c>
      <c r="CW1" s="109">
        <v>100</v>
      </c>
      <c r="CX1" s="109">
        <v>101</v>
      </c>
      <c r="CY1" s="109">
        <v>102</v>
      </c>
      <c r="CZ1" s="109">
        <v>103</v>
      </c>
      <c r="DA1" s="109">
        <v>104</v>
      </c>
      <c r="DB1" s="109">
        <v>105</v>
      </c>
      <c r="DC1" s="109">
        <v>106</v>
      </c>
      <c r="DD1" s="109">
        <v>107</v>
      </c>
      <c r="DE1" s="109">
        <v>108</v>
      </c>
      <c r="DF1" s="109">
        <v>109</v>
      </c>
      <c r="DG1" s="109">
        <v>110</v>
      </c>
      <c r="DH1" s="109">
        <v>111</v>
      </c>
      <c r="DI1" s="109">
        <v>112</v>
      </c>
      <c r="DJ1" s="109">
        <v>113</v>
      </c>
    </row>
    <row r="2" spans="1:114">
      <c r="B2" s="97" t="s">
        <v>99</v>
      </c>
      <c r="C2" s="175" t="s">
        <v>548</v>
      </c>
      <c r="D2" s="98"/>
      <c r="E2" s="98"/>
      <c r="G2" s="98"/>
      <c r="H2" s="176"/>
      <c r="I2" s="176"/>
      <c r="J2" s="176"/>
      <c r="K2" s="177" t="s">
        <v>548</v>
      </c>
      <c r="L2" s="176"/>
      <c r="M2" s="176"/>
      <c r="N2" s="176"/>
      <c r="O2" s="176"/>
      <c r="P2" s="98"/>
      <c r="Q2" s="176"/>
      <c r="R2" s="176"/>
      <c r="S2" s="177" t="s">
        <v>548</v>
      </c>
      <c r="T2" s="176"/>
      <c r="U2" s="176"/>
      <c r="V2" s="176"/>
      <c r="W2" s="176"/>
      <c r="X2" s="98"/>
      <c r="Y2" s="176"/>
      <c r="Z2" s="176"/>
      <c r="AA2" s="177" t="s">
        <v>548</v>
      </c>
      <c r="AB2" s="176"/>
      <c r="AC2" s="176"/>
      <c r="AD2" s="176"/>
      <c r="AE2" s="176"/>
      <c r="AF2" s="98"/>
      <c r="AG2" s="176"/>
      <c r="AH2" s="176"/>
      <c r="AI2" s="177" t="s">
        <v>548</v>
      </c>
      <c r="AJ2" s="176"/>
      <c r="AK2" s="176"/>
      <c r="AL2" s="176"/>
      <c r="AM2" s="176"/>
      <c r="AN2" s="98"/>
      <c r="AO2" s="176"/>
      <c r="AP2" s="176"/>
      <c r="AQ2" s="177" t="s">
        <v>548</v>
      </c>
      <c r="AR2" s="176"/>
      <c r="AS2" s="176"/>
      <c r="AT2" s="176"/>
      <c r="AU2" s="176"/>
      <c r="AV2" s="98"/>
      <c r="AW2" s="176"/>
      <c r="AX2" s="176"/>
      <c r="AY2" s="177" t="s">
        <v>548</v>
      </c>
      <c r="AZ2" s="176"/>
      <c r="BA2" s="176"/>
      <c r="BB2" s="176"/>
      <c r="BC2" s="176"/>
      <c r="BD2" s="98"/>
      <c r="BE2" s="176"/>
      <c r="BF2" s="176"/>
      <c r="BG2" s="177" t="s">
        <v>548</v>
      </c>
      <c r="BH2" s="176"/>
      <c r="BI2" s="176"/>
      <c r="BJ2" s="176"/>
      <c r="BK2" s="176"/>
      <c r="BL2" s="98"/>
      <c r="BM2" s="176"/>
      <c r="BN2" s="176"/>
      <c r="BO2" s="177" t="s">
        <v>548</v>
      </c>
      <c r="BP2" s="176"/>
      <c r="BQ2" s="176"/>
      <c r="BR2" s="176"/>
      <c r="BS2" s="176"/>
      <c r="BT2" s="98"/>
      <c r="BU2" s="176"/>
      <c r="BV2" s="176"/>
      <c r="BW2" s="177" t="s">
        <v>548</v>
      </c>
      <c r="CC2" s="109" t="s">
        <v>549</v>
      </c>
      <c r="CE2" s="177" t="s">
        <v>548</v>
      </c>
      <c r="CF2" s="176"/>
      <c r="CG2" s="176"/>
      <c r="CH2" s="176"/>
      <c r="CI2" s="176"/>
      <c r="CJ2" s="98"/>
      <c r="CK2" s="176"/>
      <c r="CL2" s="176"/>
      <c r="CM2" s="177" t="s">
        <v>548</v>
      </c>
      <c r="CN2" s="176"/>
      <c r="CO2" s="176"/>
      <c r="CP2" s="176"/>
      <c r="CQ2" s="176"/>
      <c r="CR2" s="98"/>
      <c r="CS2" s="176"/>
      <c r="CT2" s="176"/>
      <c r="CU2" s="177" t="s">
        <v>548</v>
      </c>
      <c r="CV2" s="176"/>
      <c r="CW2" s="176"/>
      <c r="CX2" s="176"/>
      <c r="CY2" s="176"/>
      <c r="CZ2" s="98"/>
      <c r="DA2" s="176"/>
      <c r="DB2" s="176"/>
      <c r="DC2" s="177" t="s">
        <v>548</v>
      </c>
    </row>
    <row r="3" spans="1:114" ht="24.75" customHeight="1">
      <c r="B3" s="155" t="s">
        <v>185</v>
      </c>
      <c r="C3" s="155"/>
      <c r="D3" s="155"/>
      <c r="E3" s="155"/>
      <c r="G3" s="155"/>
      <c r="P3" s="155"/>
      <c r="T3" s="155"/>
      <c r="AP3" s="664" t="s">
        <v>208</v>
      </c>
      <c r="AQ3" s="665"/>
      <c r="AR3" s="665"/>
      <c r="AS3" s="665"/>
      <c r="AT3" s="665"/>
      <c r="AU3" s="665"/>
      <c r="AV3" s="665"/>
      <c r="AW3" s="665"/>
      <c r="AX3" s="665"/>
      <c r="AY3" s="665"/>
      <c r="AZ3" s="665"/>
      <c r="BA3" s="665"/>
      <c r="BB3" s="666"/>
      <c r="BC3" s="664" t="s">
        <v>532</v>
      </c>
      <c r="BD3" s="665"/>
      <c r="BE3" s="665"/>
      <c r="BF3" s="665"/>
      <c r="BG3" s="665"/>
      <c r="BH3" s="665"/>
      <c r="BI3" s="665"/>
      <c r="BJ3" s="665"/>
      <c r="BK3" s="665"/>
      <c r="BL3" s="665"/>
      <c r="BM3" s="665"/>
      <c r="BN3" s="665"/>
      <c r="BO3" s="666"/>
      <c r="BP3" s="686" t="s">
        <v>533</v>
      </c>
      <c r="BQ3" s="687"/>
      <c r="BR3" s="687"/>
      <c r="BS3" s="687"/>
      <c r="BT3" s="687"/>
      <c r="BU3" s="687"/>
      <c r="BV3" s="687"/>
      <c r="BW3" s="687"/>
      <c r="BX3" s="687"/>
      <c r="BY3" s="687"/>
      <c r="BZ3" s="687"/>
      <c r="CA3" s="687"/>
      <c r="CB3" s="688"/>
      <c r="CD3" s="673" t="s">
        <v>208</v>
      </c>
      <c r="CE3" s="674"/>
      <c r="CF3" s="674"/>
      <c r="CG3" s="674"/>
      <c r="CH3" s="674"/>
      <c r="CI3" s="674"/>
      <c r="CJ3" s="674"/>
      <c r="CK3" s="674"/>
      <c r="CL3" s="674"/>
      <c r="CM3" s="674"/>
      <c r="CN3" s="674"/>
      <c r="CO3" s="674"/>
      <c r="CP3" s="675"/>
      <c r="CQ3" s="673" t="s">
        <v>534</v>
      </c>
      <c r="CR3" s="674"/>
      <c r="CS3" s="674"/>
      <c r="CT3" s="674"/>
      <c r="CU3" s="674"/>
      <c r="CV3" s="674"/>
      <c r="CW3" s="674"/>
      <c r="CX3" s="674"/>
      <c r="CY3" s="674"/>
      <c r="CZ3" s="674"/>
      <c r="DA3" s="674"/>
      <c r="DB3" s="674"/>
      <c r="DC3" s="675"/>
    </row>
    <row r="4" spans="1:114" ht="16.5" customHeight="1">
      <c r="B4" s="110"/>
      <c r="C4" s="656" t="s">
        <v>466</v>
      </c>
      <c r="D4" s="657"/>
      <c r="E4" s="658"/>
      <c r="F4" s="659" t="s">
        <v>196</v>
      </c>
      <c r="G4" s="654" t="s">
        <v>188</v>
      </c>
      <c r="H4" s="661" t="s">
        <v>550</v>
      </c>
      <c r="I4" s="662"/>
      <c r="J4" s="662"/>
      <c r="K4" s="662"/>
      <c r="L4" s="662"/>
      <c r="M4" s="662"/>
      <c r="N4" s="662"/>
      <c r="O4" s="663"/>
      <c r="P4" s="654" t="s">
        <v>187</v>
      </c>
      <c r="Q4" s="667" t="s">
        <v>192</v>
      </c>
      <c r="R4" s="668"/>
      <c r="S4" s="669"/>
      <c r="T4" s="654" t="s">
        <v>189</v>
      </c>
      <c r="U4" s="99"/>
      <c r="V4" s="99"/>
      <c r="W4" s="156"/>
      <c r="X4" s="157"/>
      <c r="Y4" s="670" t="s">
        <v>190</v>
      </c>
      <c r="Z4" s="671"/>
      <c r="AA4" s="671"/>
      <c r="AB4" s="672"/>
      <c r="AC4" s="661" t="s">
        <v>193</v>
      </c>
      <c r="AD4" s="662"/>
      <c r="AE4" s="663"/>
      <c r="AF4" s="661" t="s">
        <v>194</v>
      </c>
      <c r="AG4" s="662"/>
      <c r="AH4" s="663"/>
      <c r="AI4" s="670" t="s">
        <v>195</v>
      </c>
      <c r="AJ4" s="671"/>
      <c r="AK4" s="671"/>
      <c r="AL4" s="671"/>
      <c r="AM4" s="671"/>
      <c r="AN4" s="672"/>
      <c r="AP4" s="676" t="s">
        <v>535</v>
      </c>
      <c r="AQ4" s="677" t="s">
        <v>536</v>
      </c>
      <c r="AR4" s="678"/>
      <c r="AS4" s="678"/>
      <c r="AT4" s="678"/>
      <c r="AU4" s="678"/>
      <c r="AV4" s="679"/>
      <c r="AW4" s="677" t="s">
        <v>537</v>
      </c>
      <c r="AX4" s="678"/>
      <c r="AY4" s="678"/>
      <c r="AZ4" s="678"/>
      <c r="BA4" s="678"/>
      <c r="BB4" s="679"/>
      <c r="BC4" s="676" t="s">
        <v>535</v>
      </c>
      <c r="BD4" s="677" t="s">
        <v>536</v>
      </c>
      <c r="BE4" s="678"/>
      <c r="BF4" s="678"/>
      <c r="BG4" s="678"/>
      <c r="BH4" s="678"/>
      <c r="BI4" s="679"/>
      <c r="BJ4" s="677" t="s">
        <v>537</v>
      </c>
      <c r="BK4" s="678"/>
      <c r="BL4" s="678"/>
      <c r="BM4" s="678"/>
      <c r="BN4" s="678"/>
      <c r="BO4" s="679"/>
      <c r="BP4" s="676" t="s">
        <v>535</v>
      </c>
      <c r="BQ4" s="677" t="s">
        <v>536</v>
      </c>
      <c r="BR4" s="678"/>
      <c r="BS4" s="678"/>
      <c r="BT4" s="678"/>
      <c r="BU4" s="678"/>
      <c r="BV4" s="679"/>
      <c r="BW4" s="677" t="s">
        <v>537</v>
      </c>
      <c r="BX4" s="678"/>
      <c r="BY4" s="678"/>
      <c r="BZ4" s="678"/>
      <c r="CA4" s="678"/>
      <c r="CB4" s="679"/>
      <c r="CC4" s="680" t="s">
        <v>538</v>
      </c>
      <c r="CD4" s="682" t="s">
        <v>535</v>
      </c>
      <c r="CE4" s="683" t="s">
        <v>536</v>
      </c>
      <c r="CF4" s="684"/>
      <c r="CG4" s="684"/>
      <c r="CH4" s="684"/>
      <c r="CI4" s="684"/>
      <c r="CJ4" s="685"/>
      <c r="CK4" s="683" t="s">
        <v>537</v>
      </c>
      <c r="CL4" s="684"/>
      <c r="CM4" s="684"/>
      <c r="CN4" s="684"/>
      <c r="CO4" s="684"/>
      <c r="CP4" s="685"/>
      <c r="CQ4" s="682" t="s">
        <v>535</v>
      </c>
      <c r="CR4" s="683" t="s">
        <v>536</v>
      </c>
      <c r="CS4" s="684"/>
      <c r="CT4" s="684"/>
      <c r="CU4" s="684"/>
      <c r="CV4" s="684"/>
      <c r="CW4" s="685"/>
      <c r="CX4" s="683" t="s">
        <v>537</v>
      </c>
      <c r="CY4" s="684"/>
      <c r="CZ4" s="684"/>
      <c r="DA4" s="684"/>
      <c r="DB4" s="684"/>
      <c r="DC4" s="685"/>
    </row>
    <row r="5" spans="1:114" ht="59.25" customHeight="1">
      <c r="B5" s="111" t="s">
        <v>197</v>
      </c>
      <c r="C5" s="101" t="s">
        <v>551</v>
      </c>
      <c r="D5" s="101" t="s">
        <v>552</v>
      </c>
      <c r="E5" s="101" t="s">
        <v>470</v>
      </c>
      <c r="F5" s="660"/>
      <c r="G5" s="655"/>
      <c r="H5" s="100" t="s">
        <v>206</v>
      </c>
      <c r="I5" s="100" t="s">
        <v>115</v>
      </c>
      <c r="J5" s="100" t="s">
        <v>533</v>
      </c>
      <c r="K5" s="100" t="s">
        <v>207</v>
      </c>
      <c r="L5" s="100" t="s">
        <v>208</v>
      </c>
      <c r="M5" s="100" t="s">
        <v>209</v>
      </c>
      <c r="N5" s="100" t="s">
        <v>539</v>
      </c>
      <c r="O5" s="100" t="s">
        <v>210</v>
      </c>
      <c r="P5" s="655"/>
      <c r="Q5" s="102" t="s">
        <v>540</v>
      </c>
      <c r="R5" s="102" t="s">
        <v>211</v>
      </c>
      <c r="S5" s="102" t="s">
        <v>541</v>
      </c>
      <c r="T5" s="655"/>
      <c r="U5" s="154" t="s">
        <v>201</v>
      </c>
      <c r="V5" s="154" t="s">
        <v>542</v>
      </c>
      <c r="W5" s="158" t="s">
        <v>543</v>
      </c>
      <c r="X5" s="159" t="s">
        <v>544</v>
      </c>
      <c r="Y5" s="101" t="s">
        <v>202</v>
      </c>
      <c r="Z5" s="101" t="s">
        <v>203</v>
      </c>
      <c r="AA5" s="101" t="s">
        <v>204</v>
      </c>
      <c r="AB5" s="101" t="s">
        <v>205</v>
      </c>
      <c r="AC5" s="100" t="s">
        <v>208</v>
      </c>
      <c r="AD5" s="100" t="s">
        <v>212</v>
      </c>
      <c r="AE5" s="160" t="s">
        <v>533</v>
      </c>
      <c r="AF5" s="100" t="s">
        <v>208</v>
      </c>
      <c r="AG5" s="100" t="s">
        <v>212</v>
      </c>
      <c r="AH5" s="160" t="s">
        <v>533</v>
      </c>
      <c r="AI5" s="102" t="s">
        <v>213</v>
      </c>
      <c r="AJ5" s="102" t="s">
        <v>214</v>
      </c>
      <c r="AK5" s="102" t="s">
        <v>215</v>
      </c>
      <c r="AL5" s="102" t="s">
        <v>216</v>
      </c>
      <c r="AM5" s="102" t="s">
        <v>217</v>
      </c>
      <c r="AN5" s="102" t="s">
        <v>105</v>
      </c>
      <c r="AP5" s="660"/>
      <c r="AQ5" s="102" t="s">
        <v>213</v>
      </c>
      <c r="AR5" s="102" t="s">
        <v>214</v>
      </c>
      <c r="AS5" s="102" t="s">
        <v>215</v>
      </c>
      <c r="AT5" s="102" t="s">
        <v>216</v>
      </c>
      <c r="AU5" s="102" t="s">
        <v>217</v>
      </c>
      <c r="AV5" s="102" t="s">
        <v>105</v>
      </c>
      <c r="AW5" s="102" t="s">
        <v>213</v>
      </c>
      <c r="AX5" s="102" t="s">
        <v>214</v>
      </c>
      <c r="AY5" s="102" t="s">
        <v>215</v>
      </c>
      <c r="AZ5" s="102" t="s">
        <v>216</v>
      </c>
      <c r="BA5" s="102" t="s">
        <v>217</v>
      </c>
      <c r="BB5" s="102" t="s">
        <v>105</v>
      </c>
      <c r="BC5" s="660"/>
      <c r="BD5" s="102" t="s">
        <v>213</v>
      </c>
      <c r="BE5" s="102" t="s">
        <v>214</v>
      </c>
      <c r="BF5" s="102" t="s">
        <v>215</v>
      </c>
      <c r="BG5" s="102" t="s">
        <v>216</v>
      </c>
      <c r="BH5" s="102" t="s">
        <v>217</v>
      </c>
      <c r="BI5" s="102" t="s">
        <v>105</v>
      </c>
      <c r="BJ5" s="102" t="s">
        <v>213</v>
      </c>
      <c r="BK5" s="102" t="s">
        <v>214</v>
      </c>
      <c r="BL5" s="102" t="s">
        <v>215</v>
      </c>
      <c r="BM5" s="102" t="s">
        <v>216</v>
      </c>
      <c r="BN5" s="102" t="s">
        <v>217</v>
      </c>
      <c r="BO5" s="102" t="s">
        <v>105</v>
      </c>
      <c r="BP5" s="660"/>
      <c r="BQ5" s="102" t="s">
        <v>213</v>
      </c>
      <c r="BR5" s="102" t="s">
        <v>214</v>
      </c>
      <c r="BS5" s="102" t="s">
        <v>215</v>
      </c>
      <c r="BT5" s="102" t="s">
        <v>216</v>
      </c>
      <c r="BU5" s="102" t="s">
        <v>217</v>
      </c>
      <c r="BV5" s="102" t="s">
        <v>105</v>
      </c>
      <c r="BW5" s="102" t="s">
        <v>213</v>
      </c>
      <c r="BX5" s="102" t="s">
        <v>214</v>
      </c>
      <c r="BY5" s="102" t="s">
        <v>215</v>
      </c>
      <c r="BZ5" s="102" t="s">
        <v>216</v>
      </c>
      <c r="CA5" s="102" t="s">
        <v>217</v>
      </c>
      <c r="CB5" s="102" t="s">
        <v>105</v>
      </c>
      <c r="CC5" s="681"/>
      <c r="CD5" s="681"/>
      <c r="CE5" s="161" t="s">
        <v>213</v>
      </c>
      <c r="CF5" s="161" t="s">
        <v>214</v>
      </c>
      <c r="CG5" s="161" t="s">
        <v>215</v>
      </c>
      <c r="CH5" s="161" t="s">
        <v>216</v>
      </c>
      <c r="CI5" s="161" t="s">
        <v>217</v>
      </c>
      <c r="CJ5" s="161" t="s">
        <v>105</v>
      </c>
      <c r="CK5" s="161" t="s">
        <v>213</v>
      </c>
      <c r="CL5" s="161" t="s">
        <v>214</v>
      </c>
      <c r="CM5" s="161" t="s">
        <v>215</v>
      </c>
      <c r="CN5" s="161" t="s">
        <v>216</v>
      </c>
      <c r="CO5" s="161" t="s">
        <v>217</v>
      </c>
      <c r="CP5" s="161" t="s">
        <v>105</v>
      </c>
      <c r="CQ5" s="681"/>
      <c r="CR5" s="161" t="s">
        <v>213</v>
      </c>
      <c r="CS5" s="161" t="s">
        <v>214</v>
      </c>
      <c r="CT5" s="161" t="s">
        <v>215</v>
      </c>
      <c r="CU5" s="161" t="s">
        <v>216</v>
      </c>
      <c r="CV5" s="161" t="s">
        <v>217</v>
      </c>
      <c r="CW5" s="161" t="s">
        <v>105</v>
      </c>
      <c r="CX5" s="161" t="s">
        <v>213</v>
      </c>
      <c r="CY5" s="161" t="s">
        <v>214</v>
      </c>
      <c r="CZ5" s="161" t="s">
        <v>215</v>
      </c>
      <c r="DA5" s="161" t="s">
        <v>216</v>
      </c>
      <c r="DB5" s="161" t="s">
        <v>217</v>
      </c>
      <c r="DC5" s="161" t="s">
        <v>105</v>
      </c>
    </row>
    <row r="6" spans="1:114" hidden="1">
      <c r="A6" s="109">
        <v>1139</v>
      </c>
      <c r="B6" s="103" t="s">
        <v>218</v>
      </c>
      <c r="C6" s="162">
        <v>1</v>
      </c>
      <c r="D6" s="162">
        <v>0</v>
      </c>
      <c r="E6" s="162">
        <f>C6-D6</f>
        <v>1</v>
      </c>
      <c r="F6" s="163">
        <v>1</v>
      </c>
      <c r="G6" s="164">
        <f>ROUND($D6*'[1]LEA-TN - Aggregate GASB75'!G5,0)</f>
        <v>0</v>
      </c>
      <c r="H6" s="164">
        <f>ROUND($C6*'[1]LEA-TN - Aggregate GASB75'!H5,0)</f>
        <v>0</v>
      </c>
      <c r="I6" s="164">
        <f>ROUND($C6*'[1]LEA-TN - Aggregate GASB75'!I5,0)</f>
        <v>0</v>
      </c>
      <c r="J6" s="164">
        <f>ROUND('[1]LEA-TN - Aggregate GASB75'!G5*E6,0)</f>
        <v>0</v>
      </c>
      <c r="K6" s="164">
        <f>ROUND($C6*'[1]LEA-TN - Aggregate GASB75'!K5,0)</f>
        <v>0</v>
      </c>
      <c r="L6" s="164">
        <f>ROUND(C6*'[1]LEA-TN - Aggregate GASB75'!P5,0)-SUM(G6:K6,M6:O6)</f>
        <v>1129</v>
      </c>
      <c r="M6" s="164">
        <f>ROUND($C6*'[1]LEA-TN - Aggregate GASB75'!M5,0)</f>
        <v>-21</v>
      </c>
      <c r="N6" s="164">
        <f>ROUND(C6*'[1]LEA-TN - Aggregate GASB75'!O5,0)-O6</f>
        <v>0</v>
      </c>
      <c r="O6" s="164">
        <v>0</v>
      </c>
      <c r="P6" s="178">
        <f t="shared" ref="P6:P69" si="0">SUM(G6:O6)</f>
        <v>1108</v>
      </c>
      <c r="Q6" s="104">
        <f t="shared" ref="Q6:Q69" si="1">+K6</f>
        <v>0</v>
      </c>
      <c r="R6" s="164">
        <f>ROUND($C6*'[1]LEA-TN - Aggregate GASB75'!R5,0)</f>
        <v>1108</v>
      </c>
      <c r="S6" s="164">
        <f t="shared" ref="S6:S32" si="2">BP6</f>
        <v>0</v>
      </c>
      <c r="T6" s="178">
        <v>1108</v>
      </c>
      <c r="U6" s="164">
        <v>0</v>
      </c>
      <c r="V6" s="104">
        <f>AF6+AG6+AH6-AC6-AD6-AE6</f>
        <v>0</v>
      </c>
      <c r="W6" s="104">
        <v>0</v>
      </c>
      <c r="X6" s="104">
        <f>ROUND(J6+N6-'[1]LEA-TN - Aggregate GASB75'!W5*E6,0)</f>
        <v>0</v>
      </c>
      <c r="Y6" s="164">
        <f>ROUND($C6*'[1]LEA-TN - Aggregate GASB75'!Y5,0)</f>
        <v>1528</v>
      </c>
      <c r="Z6" s="164">
        <f>ROUND($C6*'[1]LEA-TN - Aggregate GASB75'!Z5,0)</f>
        <v>812</v>
      </c>
      <c r="AA6" s="164">
        <f>ROUND($C6*'[1]LEA-TN - Aggregate GASB75'!AA5,0)</f>
        <v>1108</v>
      </c>
      <c r="AB6" s="164">
        <f>ROUND($C6*'[1]LEA-TN - Aggregate GASB75'!AB5,0)</f>
        <v>1108</v>
      </c>
      <c r="AC6" s="164">
        <f t="shared" ref="AC6:AC7" si="3">-MIN(0,L6-AP6)</f>
        <v>0</v>
      </c>
      <c r="AD6" s="164">
        <f t="shared" ref="AD6:AD69" si="4">-MIN(0,M6-BC6)+SUM(CX6:DC6)</f>
        <v>0</v>
      </c>
      <c r="AE6" s="164">
        <f>-MIN(0,X6-BP6)</f>
        <v>0</v>
      </c>
      <c r="AF6" s="164">
        <f>MAX(0,L6-AP6)</f>
        <v>0</v>
      </c>
      <c r="AG6" s="164">
        <f t="shared" ref="AG6:AG69" si="5">MAX(0,M6-BC6)+SUM(CR6:CW6)</f>
        <v>0</v>
      </c>
      <c r="AH6" s="164">
        <f>MAX(0,X6-BP6)</f>
        <v>0</v>
      </c>
      <c r="AI6" s="164">
        <f>AQ6-AW6+BD6-BJ6+BQ6-BW6+CE6-CK6+CR6-CX6</f>
        <v>0</v>
      </c>
      <c r="AJ6" s="164">
        <f t="shared" ref="AJ6:AN56" si="6">AR6-AX6+BE6-BK6+BR6-BX6+CF6-CL6+CS6-CY6</f>
        <v>0</v>
      </c>
      <c r="AK6" s="164">
        <f t="shared" si="6"/>
        <v>0</v>
      </c>
      <c r="AL6" s="164">
        <f t="shared" si="6"/>
        <v>0</v>
      </c>
      <c r="AM6" s="164">
        <f t="shared" si="6"/>
        <v>0</v>
      </c>
      <c r="AN6" s="164">
        <f t="shared" si="6"/>
        <v>0</v>
      </c>
      <c r="AP6" s="165">
        <f t="shared" ref="AP6:AP69" si="7">ROUND(ROUND(L6,0)/F6,0)+IF(ABS(L6/F6)&lt;0.5,1*SIGN(L6),0)</f>
        <v>1129</v>
      </c>
      <c r="AQ6" s="164">
        <f>ROUND($C6*'[1]LEA-TN - Aggregate GASB75'!AQ5,0)</f>
        <v>0</v>
      </c>
      <c r="AR6" s="164">
        <f>ROUND($C6*'[1]LEA-TN - Aggregate GASB75'!AR5,0)</f>
        <v>0</v>
      </c>
      <c r="AS6" s="164">
        <f>ROUND($C6*'[1]LEA-TN - Aggregate GASB75'!AS5,0)</f>
        <v>0</v>
      </c>
      <c r="AT6" s="164">
        <f>ROUND($C6*'[1]LEA-TN - Aggregate GASB75'!AT5,0)</f>
        <v>0</v>
      </c>
      <c r="AU6" s="164">
        <f>ROUND($C6*'[1]LEA-TN - Aggregate GASB75'!AU5,0)</f>
        <v>0</v>
      </c>
      <c r="AV6" s="164">
        <f>ROUND($C6*'[1]LEA-TN - Aggregate GASB75'!AV5,0)</f>
        <v>0</v>
      </c>
      <c r="AW6" s="166">
        <f>ROUND($C6*'[1]LEA-TN - Aggregate GASB75'!AW5,0)</f>
        <v>0</v>
      </c>
      <c r="AX6" s="166">
        <f>ROUND($C6*'[1]LEA-TN - Aggregate GASB75'!AX5,0)</f>
        <v>0</v>
      </c>
      <c r="AY6" s="166">
        <f>ROUND($C6*'[1]LEA-TN - Aggregate GASB75'!AY5,0)</f>
        <v>0</v>
      </c>
      <c r="AZ6" s="166">
        <f>ROUND($C6*'[1]LEA-TN - Aggregate GASB75'!AZ5,0)</f>
        <v>0</v>
      </c>
      <c r="BA6" s="166">
        <f>ROUND($C6*'[1]LEA-TN - Aggregate GASB75'!BA5,0)</f>
        <v>0</v>
      </c>
      <c r="BB6" s="166">
        <f>MAX(0,-$L6+$AP6-SUM($AW6:BA6))</f>
        <v>0</v>
      </c>
      <c r="BC6" s="165">
        <f>ROUND(ROUND(M6,0)/F6,0)+IF(ABS(M6/F6)&lt;0.5,1*SIGN(M6),0)</f>
        <v>-21</v>
      </c>
      <c r="BD6" s="164">
        <f>MIN(MAX(0,BC6),MAX(0,$M6)-SUM($BC6:BC6))</f>
        <v>0</v>
      </c>
      <c r="BE6" s="164">
        <f>MIN(MAX(0,BD6),MAX(0,$M6)-SUM($BC6:BD6))</f>
        <v>0</v>
      </c>
      <c r="BF6" s="164">
        <f>MIN(MAX(0,BE6),MAX(0,$M6)-SUM($BC6:BE6))</f>
        <v>0</v>
      </c>
      <c r="BG6" s="164">
        <f>MIN(MAX(0,BF6),MAX(0,$M6)-SUM($BC6:BF6))</f>
        <v>0</v>
      </c>
      <c r="BH6" s="164">
        <f>MIN(MAX(0,BG6),MAX(0,$M6)-SUM($BC6:BG6))</f>
        <v>0</v>
      </c>
      <c r="BI6" s="164">
        <f>(MAX(0,$M6-MAX(0,SUM($BC6:BH6))))</f>
        <v>0</v>
      </c>
      <c r="BJ6" s="166">
        <f>MIN(MAX(0,-BC6),MAX(0,-$M6)-MAX(0,-$BC6))</f>
        <v>0</v>
      </c>
      <c r="BK6" s="166">
        <f>MIN(MAX(0,BJ6),MAX(0,-$M6)-MAX(0,-$BC6+SUM($BJ6:BJ6)))</f>
        <v>0</v>
      </c>
      <c r="BL6" s="166">
        <f>MIN(MAX(0,BK6),MAX(0,-$M6)-MAX(0,-$BC6+SUM($BJ6:BK6)))</f>
        <v>0</v>
      </c>
      <c r="BM6" s="166">
        <f>MIN(MAX(0,BL6),MAX(0,-$M6)-MAX(0,-$BC6+SUM($BJ6:BL6)))</f>
        <v>0</v>
      </c>
      <c r="BN6" s="166">
        <f>MIN(MAX(0,BM6),MAX(0,-$M6)-MAX(0,-$BC6+SUM($BJ6:BM6)))</f>
        <v>0</v>
      </c>
      <c r="BO6" s="166">
        <f>MAX(0,-$M6+$BC6-SUM($BJ6:BN6))</f>
        <v>0</v>
      </c>
      <c r="BP6" s="165">
        <f>ROUND(X6/F6,0)</f>
        <v>0</v>
      </c>
      <c r="BQ6" s="164">
        <f>MIN(MAX(0,BP6),MAX(0,$X6)-SUM($BP6:BP6))</f>
        <v>0</v>
      </c>
      <c r="BR6" s="164">
        <f>MIN(MAX(0,BQ6),MAX(0,$X6)-SUM($BP6:BQ6))</f>
        <v>0</v>
      </c>
      <c r="BS6" s="164">
        <f>MIN(MAX(0,BR6),MAX(0,$X6)-SUM($BP6:BR6))</f>
        <v>0</v>
      </c>
      <c r="BT6" s="164">
        <f>MIN(MAX(0,BS6),MAX(0,$X6)-SUM($BP6:BS6))</f>
        <v>0</v>
      </c>
      <c r="BU6" s="164">
        <f>MIN(MAX(0,BT6),MAX(0,$X6)-SUM($BP6:BT6))</f>
        <v>0</v>
      </c>
      <c r="BV6" s="164">
        <f>(MAX(0,$X6-MAX(0,SUM($BP6:BU6))))</f>
        <v>0</v>
      </c>
      <c r="BW6" s="166">
        <f t="shared" ref="BW6:BW69" si="8">MIN(MAX(0,-BP6),MAX(0,-$X6)-MAX(0,-$BP6))</f>
        <v>0</v>
      </c>
      <c r="BX6" s="166">
        <f>MIN(MAX(0,BW6),MAX(0,-$X6)-MAX(0,-$BP6+SUM($BW6:BW6)))</f>
        <v>0</v>
      </c>
      <c r="BY6" s="166">
        <f>MIN(MAX(0,BX6),MAX(0,-$X6)-MAX(0,-$BP6+SUM($BW6:BX6)))</f>
        <v>0</v>
      </c>
      <c r="BZ6" s="166">
        <f>MIN(MAX(0,BY6),MAX(0,-$X6)-MAX(0,-$BP6+SUM($BW6:BY6)))</f>
        <v>0</v>
      </c>
      <c r="CA6" s="166">
        <f>MIN(MAX(0,BZ6),MAX(0,-$X6)-MAX(0,-$BP6+SUM($BW6:BZ6)))</f>
        <v>0</v>
      </c>
      <c r="CB6" s="166">
        <f>MAX(0,-$X6+$BP6-SUM($BW6:CA6))</f>
        <v>0</v>
      </c>
      <c r="CC6" s="163">
        <v>1</v>
      </c>
      <c r="CD6" s="167"/>
      <c r="CE6" s="164"/>
      <c r="CF6" s="164"/>
      <c r="CG6" s="164"/>
      <c r="CH6" s="164"/>
      <c r="CI6" s="164"/>
      <c r="CJ6" s="164"/>
      <c r="CK6" s="166"/>
      <c r="CL6" s="166"/>
      <c r="CM6" s="166"/>
      <c r="CN6" s="166"/>
      <c r="CO6" s="166"/>
      <c r="CP6" s="166"/>
      <c r="CQ6" s="167">
        <v>0</v>
      </c>
      <c r="CR6" s="164"/>
      <c r="CS6" s="164"/>
      <c r="CT6" s="164"/>
      <c r="CU6" s="164"/>
      <c r="CV6" s="164"/>
      <c r="CW6" s="164"/>
      <c r="CX6" s="166">
        <f>ROUND($C6*'[1]LEA-TN - Aggregate GASB75'!CX5,0)</f>
        <v>0</v>
      </c>
      <c r="CY6" s="166">
        <f>ROUND($C6*'[1]LEA-TN - Aggregate GASB75'!CY5,0)</f>
        <v>0</v>
      </c>
      <c r="CZ6" s="166">
        <f>ROUND($C6*'[1]LEA-TN - Aggregate GASB75'!CZ5,0)</f>
        <v>0</v>
      </c>
      <c r="DA6" s="166">
        <f>ROUND($C6*'[1]LEA-TN - Aggregate GASB75'!DA5,0)</f>
        <v>0</v>
      </c>
      <c r="DB6" s="166">
        <f>ROUND($C6*'[1]LEA-TN - Aggregate GASB75'!DB5,0)</f>
        <v>0</v>
      </c>
      <c r="DC6" s="166">
        <f>ROUND($C6*'[1]LEA-TN - Aggregate GASB75'!DC5,0)</f>
        <v>0</v>
      </c>
      <c r="DE6" s="168"/>
    </row>
    <row r="7" spans="1:114" hidden="1">
      <c r="A7" s="109">
        <v>1118</v>
      </c>
      <c r="B7" s="103" t="s">
        <v>219</v>
      </c>
      <c r="C7" s="162">
        <v>1</v>
      </c>
      <c r="D7" s="162">
        <v>1</v>
      </c>
      <c r="E7" s="162">
        <f t="shared" ref="E7:E70" si="9">C7-D7</f>
        <v>0</v>
      </c>
      <c r="F7" s="163">
        <v>9.1</v>
      </c>
      <c r="G7" s="164">
        <f>ROUND($D7*'[1]LEA-TN - Aggregate GASB75'!G6,0)</f>
        <v>134851</v>
      </c>
      <c r="H7" s="164">
        <f>ROUND($C7*'[1]LEA-TN - Aggregate GASB75'!H6,0)</f>
        <v>2272</v>
      </c>
      <c r="I7" s="164">
        <f>ROUND($C7*'[1]LEA-TN - Aggregate GASB75'!I6,0)</f>
        <v>4791</v>
      </c>
      <c r="J7" s="164">
        <f>ROUND('[1]LEA-TN - Aggregate GASB75'!G6*E7,0)</f>
        <v>0</v>
      </c>
      <c r="K7" s="164">
        <f>ROUND($C7*'[1]LEA-TN - Aggregate GASB75'!K6,0)</f>
        <v>0</v>
      </c>
      <c r="L7" s="164">
        <f>ROUND(C7*'[1]LEA-TN - Aggregate GASB75'!P6,0)-SUM(G7:K7,M7:O7)</f>
        <v>5979</v>
      </c>
      <c r="M7" s="164">
        <f>ROUND($C7*'[1]LEA-TN - Aggregate GASB75'!M6,0)</f>
        <v>-1143</v>
      </c>
      <c r="N7" s="164">
        <f>ROUND($C7*'[1]LEA-TN - Aggregate GASB75'!O6,0)-O7</f>
        <v>0</v>
      </c>
      <c r="O7" s="164">
        <v>-5071</v>
      </c>
      <c r="P7" s="178">
        <f t="shared" si="0"/>
        <v>141679</v>
      </c>
      <c r="Q7" s="104">
        <f t="shared" si="1"/>
        <v>0</v>
      </c>
      <c r="R7" s="164">
        <f>ROUND($C7*'[1]LEA-TN - Aggregate GASB75'!R6,0)</f>
        <v>-651</v>
      </c>
      <c r="S7" s="164">
        <f t="shared" si="2"/>
        <v>0</v>
      </c>
      <c r="T7" s="178">
        <v>6412</v>
      </c>
      <c r="U7" s="164">
        <v>5828</v>
      </c>
      <c r="V7" s="104">
        <f t="shared" ref="V7:V70" si="10">AF7+AG7+AH7-AC7-AD7-AE7</f>
        <v>-6095</v>
      </c>
      <c r="W7" s="104">
        <v>-11582</v>
      </c>
      <c r="X7" s="104">
        <f>ROUND(J7+N7-'[1]LEA-TN - Aggregate GASB75'!W6*E7,0)</f>
        <v>0</v>
      </c>
      <c r="Y7" s="164">
        <f>ROUND($C7*'[1]LEA-TN - Aggregate GASB75'!Y6,0)</f>
        <v>163013</v>
      </c>
      <c r="Z7" s="164">
        <f>ROUND($C7*'[1]LEA-TN - Aggregate GASB75'!Z6,0)</f>
        <v>124249</v>
      </c>
      <c r="AA7" s="164">
        <f>ROUND($C7*'[1]LEA-TN - Aggregate GASB75'!AA6,0)</f>
        <v>141679</v>
      </c>
      <c r="AB7" s="164">
        <f>ROUND($C7*'[1]LEA-TN - Aggregate GASB75'!AB6,0)</f>
        <v>141679</v>
      </c>
      <c r="AC7" s="164">
        <f t="shared" si="3"/>
        <v>0</v>
      </c>
      <c r="AD7" s="164">
        <f t="shared" si="4"/>
        <v>11417</v>
      </c>
      <c r="AE7" s="164">
        <f t="shared" ref="AE7:AE70" si="11">-MIN(0,X7-BP7)</f>
        <v>0</v>
      </c>
      <c r="AF7" s="164">
        <f t="shared" ref="AF7:AF70" si="12">MAX(0,L7-AP7)</f>
        <v>5322</v>
      </c>
      <c r="AG7" s="164">
        <f t="shared" si="5"/>
        <v>0</v>
      </c>
      <c r="AH7" s="164">
        <f t="shared" ref="AH7:AH70" si="13">MAX(0,X7-BP7)</f>
        <v>0</v>
      </c>
      <c r="AI7" s="164">
        <f t="shared" ref="AI7:AN70" si="14">AQ7-AW7+BD7-BJ7+BQ7-BW7+CE7-CK7+CR7-CX7</f>
        <v>-651</v>
      </c>
      <c r="AJ7" s="164">
        <f t="shared" si="6"/>
        <v>-651</v>
      </c>
      <c r="AK7" s="164">
        <f t="shared" si="6"/>
        <v>-651</v>
      </c>
      <c r="AL7" s="164">
        <f t="shared" si="6"/>
        <v>-651</v>
      </c>
      <c r="AM7" s="164">
        <f t="shared" si="6"/>
        <v>-651</v>
      </c>
      <c r="AN7" s="164">
        <f t="shared" si="6"/>
        <v>-2840</v>
      </c>
      <c r="AP7" s="165">
        <f t="shared" si="7"/>
        <v>657</v>
      </c>
      <c r="AQ7" s="164">
        <f>ROUND($C7*'[1]LEA-TN - Aggregate GASB75'!AQ6,0)</f>
        <v>657</v>
      </c>
      <c r="AR7" s="164">
        <f>ROUND($C7*'[1]LEA-TN - Aggregate GASB75'!AR6,0)</f>
        <v>657</v>
      </c>
      <c r="AS7" s="164">
        <f>ROUND($C7*'[1]LEA-TN - Aggregate GASB75'!AS6,0)</f>
        <v>657</v>
      </c>
      <c r="AT7" s="164">
        <f>ROUND($C7*'[1]LEA-TN - Aggregate GASB75'!AT6,0)</f>
        <v>657</v>
      </c>
      <c r="AU7" s="164">
        <f>ROUND($C7*'[1]LEA-TN - Aggregate GASB75'!AU6,0)</f>
        <v>657</v>
      </c>
      <c r="AV7" s="164">
        <f>ROUND($C7*'[1]LEA-TN - Aggregate GASB75'!AV6,0)</f>
        <v>2037</v>
      </c>
      <c r="AW7" s="166">
        <f>ROUND($C7*'[1]LEA-TN - Aggregate GASB75'!AW6,0)</f>
        <v>0</v>
      </c>
      <c r="AX7" s="166">
        <f>ROUND($C7*'[1]LEA-TN - Aggregate GASB75'!AX6,0)</f>
        <v>0</v>
      </c>
      <c r="AY7" s="166">
        <f>ROUND($C7*'[1]LEA-TN - Aggregate GASB75'!AY6,0)</f>
        <v>0</v>
      </c>
      <c r="AZ7" s="166">
        <f>ROUND($C7*'[1]LEA-TN - Aggregate GASB75'!AZ6,0)</f>
        <v>0</v>
      </c>
      <c r="BA7" s="166">
        <f>ROUND($C7*'[1]LEA-TN - Aggregate GASB75'!BA6,0)</f>
        <v>0</v>
      </c>
      <c r="BB7" s="166">
        <f>MAX(0,-$L7+$AP7-SUM($AW7:BA7))</f>
        <v>0</v>
      </c>
      <c r="BC7" s="165">
        <f t="shared" ref="BC7:BC70" si="15">ROUND(ROUND(M7,0)/F7,0)+IF(ABS(M7/F7)&lt;0.5,1*SIGN(M7),0)</f>
        <v>-126</v>
      </c>
      <c r="BD7" s="164">
        <f>MIN(MAX(0,BC7),MAX(0,$M7)-SUM($BC7:BC7))</f>
        <v>0</v>
      </c>
      <c r="BE7" s="164">
        <f>MIN(MAX(0,BD7),MAX(0,$M7)-SUM($BC7:BD7))</f>
        <v>0</v>
      </c>
      <c r="BF7" s="164">
        <f>MIN(MAX(0,BE7),MAX(0,$M7)-SUM($BC7:BE7))</f>
        <v>0</v>
      </c>
      <c r="BG7" s="164">
        <f>MIN(MAX(0,BF7),MAX(0,$M7)-SUM($BC7:BF7))</f>
        <v>0</v>
      </c>
      <c r="BH7" s="164">
        <f>MIN(MAX(0,BG7),MAX(0,$M7)-SUM($BC7:BG7))</f>
        <v>0</v>
      </c>
      <c r="BI7" s="164">
        <f>(MAX(0,$M7-MAX(0,SUM($BC7:BH7))))</f>
        <v>0</v>
      </c>
      <c r="BJ7" s="166">
        <f t="shared" ref="BJ7:BJ70" si="16">MIN(MAX(0,-BC7),MAX(0,-$M7)-MAX(0,-$BC7))</f>
        <v>126</v>
      </c>
      <c r="BK7" s="166">
        <f>MIN(MAX(0,BJ7),MAX(0,-$M7)-MAX(0,-$BC7+SUM($BJ7:BJ7)))</f>
        <v>126</v>
      </c>
      <c r="BL7" s="166">
        <f>MIN(MAX(0,BK7),MAX(0,-$M7)-MAX(0,-$BC7+SUM($BJ7:BK7)))</f>
        <v>126</v>
      </c>
      <c r="BM7" s="166">
        <f>MIN(MAX(0,BL7),MAX(0,-$M7)-MAX(0,-$BC7+SUM($BJ7:BL7)))</f>
        <v>126</v>
      </c>
      <c r="BN7" s="166">
        <f>MIN(MAX(0,BM7),MAX(0,-$M7)-MAX(0,-$BC7+SUM($BJ7:BM7)))</f>
        <v>126</v>
      </c>
      <c r="BO7" s="166">
        <f>MAX(0,-$M7+$BC7-SUM($BJ7:BN7))</f>
        <v>387</v>
      </c>
      <c r="BP7" s="165">
        <f t="shared" ref="BP7:BP70" si="17">ROUND(X7/F7,0)</f>
        <v>0</v>
      </c>
      <c r="BQ7" s="164">
        <f>MIN(MAX(0,BP7),MAX(0,$X7)-SUM($BP7:BP7))</f>
        <v>0</v>
      </c>
      <c r="BR7" s="164">
        <f>MIN(MAX(0,BQ7),MAX(0,$X7)-SUM($BP7:BQ7))</f>
        <v>0</v>
      </c>
      <c r="BS7" s="164">
        <f>MIN(MAX(0,BR7),MAX(0,$X7)-SUM($BP7:BR7))</f>
        <v>0</v>
      </c>
      <c r="BT7" s="164">
        <f>MIN(MAX(0,BS7),MAX(0,$X7)-SUM($BP7:BS7))</f>
        <v>0</v>
      </c>
      <c r="BU7" s="164">
        <f>MIN(MAX(0,BT7),MAX(0,$X7)-SUM($BP7:BT7))</f>
        <v>0</v>
      </c>
      <c r="BV7" s="164">
        <f>(MAX(0,$X7-MAX(0,SUM($BP7:BU7))))</f>
        <v>0</v>
      </c>
      <c r="BW7" s="166">
        <f t="shared" si="8"/>
        <v>0</v>
      </c>
      <c r="BX7" s="166">
        <f>MIN(MAX(0,BW7),MAX(0,-$X7)-MAX(0,-$BP7+SUM($BW7:BW7)))</f>
        <v>0</v>
      </c>
      <c r="BY7" s="166">
        <f>MIN(MAX(0,BX7),MAX(0,-$X7)-MAX(0,-$BP7+SUM($BW7:BX7)))</f>
        <v>0</v>
      </c>
      <c r="BZ7" s="166">
        <f>MIN(MAX(0,BY7),MAX(0,-$X7)-MAX(0,-$BP7+SUM($BW7:BY7)))</f>
        <v>0</v>
      </c>
      <c r="CA7" s="166">
        <f>MIN(MAX(0,BZ7),MAX(0,-$X7)-MAX(0,-$BP7+SUM($BW7:BZ7)))</f>
        <v>0</v>
      </c>
      <c r="CB7" s="166">
        <f>MAX(0,-$X7+$BP7-SUM($BW7:CA7))</f>
        <v>0</v>
      </c>
      <c r="CC7" s="163">
        <v>10.8</v>
      </c>
      <c r="CD7" s="167"/>
      <c r="CE7" s="164"/>
      <c r="CF7" s="164"/>
      <c r="CG7" s="164"/>
      <c r="CH7" s="164"/>
      <c r="CI7" s="164"/>
      <c r="CJ7" s="164"/>
      <c r="CK7" s="166"/>
      <c r="CL7" s="166"/>
      <c r="CM7" s="166"/>
      <c r="CN7" s="166"/>
      <c r="CO7" s="166"/>
      <c r="CP7" s="166"/>
      <c r="CQ7" s="167">
        <v>-1182</v>
      </c>
      <c r="CR7" s="164"/>
      <c r="CS7" s="164"/>
      <c r="CT7" s="164"/>
      <c r="CU7" s="164"/>
      <c r="CV7" s="164"/>
      <c r="CW7" s="164"/>
      <c r="CX7" s="166">
        <f>ROUND($C7*'[1]LEA-TN - Aggregate GASB75'!CX6,0)</f>
        <v>1182</v>
      </c>
      <c r="CY7" s="166">
        <f>ROUND($C7*'[1]LEA-TN - Aggregate GASB75'!CY6,0)</f>
        <v>1182</v>
      </c>
      <c r="CZ7" s="166">
        <f>ROUND($C7*'[1]LEA-TN - Aggregate GASB75'!CZ6,0)</f>
        <v>1182</v>
      </c>
      <c r="DA7" s="166">
        <f>ROUND($C7*'[1]LEA-TN - Aggregate GASB75'!DA6,0)</f>
        <v>1182</v>
      </c>
      <c r="DB7" s="166">
        <f>ROUND($C7*'[1]LEA-TN - Aggregate GASB75'!DB6,0)</f>
        <v>1182</v>
      </c>
      <c r="DC7" s="166">
        <f>ROUND($C7*'[1]LEA-TN - Aggregate GASB75'!DC6,0)</f>
        <v>4490</v>
      </c>
      <c r="DE7" s="168"/>
    </row>
    <row r="8" spans="1:114" hidden="1">
      <c r="A8" s="109">
        <v>1004</v>
      </c>
      <c r="B8" s="103" t="s">
        <v>220</v>
      </c>
      <c r="C8" s="162">
        <v>1</v>
      </c>
      <c r="D8" s="162">
        <v>1</v>
      </c>
      <c r="E8" s="162">
        <f t="shared" si="9"/>
        <v>0</v>
      </c>
      <c r="F8" s="163">
        <v>8.6999999999999993</v>
      </c>
      <c r="G8" s="164">
        <f>ROUND($D8*'[1]LEA-TN - Aggregate GASB75'!G7,0)</f>
        <v>502439</v>
      </c>
      <c r="H8" s="164">
        <f>ROUND($C8*'[1]LEA-TN - Aggregate GASB75'!H7,0)</f>
        <v>9438</v>
      </c>
      <c r="I8" s="164">
        <f>ROUND($C8*'[1]LEA-TN - Aggregate GASB75'!I7,0)</f>
        <v>17884</v>
      </c>
      <c r="J8" s="164">
        <f>ROUND('[1]LEA-TN - Aggregate GASB75'!G7*E8,0)</f>
        <v>0</v>
      </c>
      <c r="K8" s="164">
        <f>ROUND($C8*'[1]LEA-TN - Aggregate GASB75'!K7,0)</f>
        <v>0</v>
      </c>
      <c r="L8" s="164">
        <f>ROUND(C8*'[1]LEA-TN - Aggregate GASB75'!P7,0)-SUM(G8:K8,M8:O8)</f>
        <v>-67223</v>
      </c>
      <c r="M8" s="164">
        <f>ROUND($C8*'[1]LEA-TN - Aggregate GASB75'!M7,0)</f>
        <v>-3511</v>
      </c>
      <c r="N8" s="164">
        <f>ROUND(C8*'[1]LEA-TN - Aggregate GASB75'!O7,0)-O8</f>
        <v>0</v>
      </c>
      <c r="O8" s="164">
        <v>-19046</v>
      </c>
      <c r="P8" s="178">
        <f t="shared" si="0"/>
        <v>439981</v>
      </c>
      <c r="Q8" s="104">
        <f t="shared" si="1"/>
        <v>0</v>
      </c>
      <c r="R8" s="164">
        <f>ROUND($C8*'[1]LEA-TN - Aggregate GASB75'!R7,0)</f>
        <v>-13178</v>
      </c>
      <c r="S8" s="164">
        <f t="shared" si="2"/>
        <v>0</v>
      </c>
      <c r="T8" s="178">
        <v>14144</v>
      </c>
      <c r="U8" s="164">
        <v>19449</v>
      </c>
      <c r="V8" s="104">
        <f t="shared" si="10"/>
        <v>-101463</v>
      </c>
      <c r="W8" s="104">
        <v>-43907</v>
      </c>
      <c r="X8" s="104">
        <f>ROUND(J8+N8-'[1]LEA-TN - Aggregate GASB75'!W7*E8,0)</f>
        <v>0</v>
      </c>
      <c r="Y8" s="164">
        <f>ROUND($C8*'[1]LEA-TN - Aggregate GASB75'!Y7,0)</f>
        <v>504415</v>
      </c>
      <c r="Z8" s="164">
        <f>ROUND($C8*'[1]LEA-TN - Aggregate GASB75'!Z7,0)</f>
        <v>387036</v>
      </c>
      <c r="AA8" s="164">
        <f>ROUND($C8*'[1]LEA-TN - Aggregate GASB75'!AA7,0)</f>
        <v>439981</v>
      </c>
      <c r="AB8" s="164">
        <f>ROUND($C8*'[1]LEA-TN - Aggregate GASB75'!AB7,0)</f>
        <v>439981</v>
      </c>
      <c r="AC8" s="164">
        <f>-MIN(0,L8-AP8)</f>
        <v>59496</v>
      </c>
      <c r="AD8" s="164">
        <f t="shared" si="4"/>
        <v>41967</v>
      </c>
      <c r="AE8" s="164">
        <f t="shared" si="11"/>
        <v>0</v>
      </c>
      <c r="AF8" s="164">
        <f t="shared" si="12"/>
        <v>0</v>
      </c>
      <c r="AG8" s="164">
        <f t="shared" si="5"/>
        <v>0</v>
      </c>
      <c r="AH8" s="164">
        <f t="shared" si="13"/>
        <v>0</v>
      </c>
      <c r="AI8" s="164">
        <f t="shared" si="14"/>
        <v>-13178</v>
      </c>
      <c r="AJ8" s="164">
        <f t="shared" si="6"/>
        <v>-13178</v>
      </c>
      <c r="AK8" s="164">
        <f t="shared" si="6"/>
        <v>-13178</v>
      </c>
      <c r="AL8" s="164">
        <f t="shared" si="6"/>
        <v>-13178</v>
      </c>
      <c r="AM8" s="164">
        <f t="shared" si="6"/>
        <v>-13178</v>
      </c>
      <c r="AN8" s="164">
        <f t="shared" si="6"/>
        <v>-35573</v>
      </c>
      <c r="AP8" s="165">
        <f t="shared" si="7"/>
        <v>-7727</v>
      </c>
      <c r="AQ8" s="164">
        <f>ROUND($C8*'[1]LEA-TN - Aggregate GASB75'!AQ7,0)</f>
        <v>0</v>
      </c>
      <c r="AR8" s="164">
        <f>ROUND($C8*'[1]LEA-TN - Aggregate GASB75'!AR7,0)</f>
        <v>0</v>
      </c>
      <c r="AS8" s="164">
        <f>ROUND($C8*'[1]LEA-TN - Aggregate GASB75'!AS7,0)</f>
        <v>0</v>
      </c>
      <c r="AT8" s="164">
        <f>ROUND($C8*'[1]LEA-TN - Aggregate GASB75'!AT7,0)</f>
        <v>0</v>
      </c>
      <c r="AU8" s="164">
        <f>ROUND($C8*'[1]LEA-TN - Aggregate GASB75'!AU7,0)</f>
        <v>0</v>
      </c>
      <c r="AV8" s="164">
        <f>ROUND($C8*'[1]LEA-TN - Aggregate GASB75'!AV7,0)</f>
        <v>0</v>
      </c>
      <c r="AW8" s="166">
        <f>ROUND($C8*'[1]LEA-TN - Aggregate GASB75'!AW7,0)</f>
        <v>7727</v>
      </c>
      <c r="AX8" s="166">
        <f>ROUND($C8*'[1]LEA-TN - Aggregate GASB75'!AX7,0)</f>
        <v>7727</v>
      </c>
      <c r="AY8" s="166">
        <f>ROUND($C8*'[1]LEA-TN - Aggregate GASB75'!AY7,0)</f>
        <v>7727</v>
      </c>
      <c r="AZ8" s="166">
        <f>ROUND($C8*'[1]LEA-TN - Aggregate GASB75'!AZ7,0)</f>
        <v>7727</v>
      </c>
      <c r="BA8" s="166">
        <f>ROUND($C8*'[1]LEA-TN - Aggregate GASB75'!BA7,0)</f>
        <v>7727</v>
      </c>
      <c r="BB8" s="166">
        <f>MAX(0,-$L8+$AP8-SUM($AW8:BA8))</f>
        <v>20861</v>
      </c>
      <c r="BC8" s="165">
        <f t="shared" si="15"/>
        <v>-404</v>
      </c>
      <c r="BD8" s="164">
        <f>MIN(MAX(0,BC8),MAX(0,$M8)-SUM($BC8:BC8))</f>
        <v>0</v>
      </c>
      <c r="BE8" s="164">
        <f>MIN(MAX(0,BD8),MAX(0,$M8)-SUM($BC8:BD8))</f>
        <v>0</v>
      </c>
      <c r="BF8" s="164">
        <f>MIN(MAX(0,BE8),MAX(0,$M8)-SUM($BC8:BE8))</f>
        <v>0</v>
      </c>
      <c r="BG8" s="164">
        <f>MIN(MAX(0,BF8),MAX(0,$M8)-SUM($BC8:BF8))</f>
        <v>0</v>
      </c>
      <c r="BH8" s="164">
        <f>MIN(MAX(0,BG8),MAX(0,$M8)-SUM($BC8:BG8))</f>
        <v>0</v>
      </c>
      <c r="BI8" s="164">
        <f>(MAX(0,$M8-MAX(0,SUM($BC8:BH8))))</f>
        <v>0</v>
      </c>
      <c r="BJ8" s="166">
        <f t="shared" si="16"/>
        <v>404</v>
      </c>
      <c r="BK8" s="166">
        <f>MIN(MAX(0,BJ8),MAX(0,-$M8)-MAX(0,-$BC8+SUM($BJ8:BJ8)))</f>
        <v>404</v>
      </c>
      <c r="BL8" s="166">
        <f>MIN(MAX(0,BK8),MAX(0,-$M8)-MAX(0,-$BC8+SUM($BJ8:BK8)))</f>
        <v>404</v>
      </c>
      <c r="BM8" s="166">
        <f>MIN(MAX(0,BL8),MAX(0,-$M8)-MAX(0,-$BC8+SUM($BJ8:BL8)))</f>
        <v>404</v>
      </c>
      <c r="BN8" s="166">
        <f>MIN(MAX(0,BM8),MAX(0,-$M8)-MAX(0,-$BC8+SUM($BJ8:BM8)))</f>
        <v>404</v>
      </c>
      <c r="BO8" s="166">
        <f>MAX(0,-$M8+$BC8-SUM($BJ8:BN8))</f>
        <v>1087</v>
      </c>
      <c r="BP8" s="165">
        <f t="shared" si="17"/>
        <v>0</v>
      </c>
      <c r="BQ8" s="164">
        <f>MIN(MAX(0,BP8),MAX(0,$X8)-SUM($BP8:BP8))</f>
        <v>0</v>
      </c>
      <c r="BR8" s="164">
        <f>MIN(MAX(0,BQ8),MAX(0,$X8)-SUM($BP8:BQ8))</f>
        <v>0</v>
      </c>
      <c r="BS8" s="164">
        <f>MIN(MAX(0,BR8),MAX(0,$X8)-SUM($BP8:BR8))</f>
        <v>0</v>
      </c>
      <c r="BT8" s="164">
        <f>MIN(MAX(0,BS8),MAX(0,$X8)-SUM($BP8:BS8))</f>
        <v>0</v>
      </c>
      <c r="BU8" s="164">
        <f>MIN(MAX(0,BT8),MAX(0,$X8)-SUM($BP8:BT8))</f>
        <v>0</v>
      </c>
      <c r="BV8" s="164">
        <f>(MAX(0,$X8-MAX(0,SUM($BP8:BU8))))</f>
        <v>0</v>
      </c>
      <c r="BW8" s="166">
        <f t="shared" si="8"/>
        <v>0</v>
      </c>
      <c r="BX8" s="166">
        <f>MIN(MAX(0,BW8),MAX(0,-$X8)-MAX(0,-$BP8+SUM($BW8:BW8)))</f>
        <v>0</v>
      </c>
      <c r="BY8" s="166">
        <f>MIN(MAX(0,BX8),MAX(0,-$X8)-MAX(0,-$BP8+SUM($BW8:BX8)))</f>
        <v>0</v>
      </c>
      <c r="BZ8" s="166">
        <f>MIN(MAX(0,BY8),MAX(0,-$X8)-MAX(0,-$BP8+SUM($BW8:BY8)))</f>
        <v>0</v>
      </c>
      <c r="CA8" s="166">
        <f>MIN(MAX(0,BZ8),MAX(0,-$X8)-MAX(0,-$BP8+SUM($BW8:BZ8)))</f>
        <v>0</v>
      </c>
      <c r="CB8" s="166">
        <f>MAX(0,-$X8+$BP8-SUM($BW8:CA8))</f>
        <v>0</v>
      </c>
      <c r="CC8" s="163">
        <v>9.6999999999999993</v>
      </c>
      <c r="CD8" s="167"/>
      <c r="CE8" s="164"/>
      <c r="CF8" s="164"/>
      <c r="CG8" s="164"/>
      <c r="CH8" s="164"/>
      <c r="CI8" s="164"/>
      <c r="CJ8" s="164"/>
      <c r="CK8" s="166"/>
      <c r="CL8" s="166"/>
      <c r="CM8" s="166"/>
      <c r="CN8" s="166"/>
      <c r="CO8" s="166"/>
      <c r="CP8" s="166"/>
      <c r="CQ8" s="167">
        <v>-5047</v>
      </c>
      <c r="CR8" s="164"/>
      <c r="CS8" s="164"/>
      <c r="CT8" s="164"/>
      <c r="CU8" s="164"/>
      <c r="CV8" s="164"/>
      <c r="CW8" s="164"/>
      <c r="CX8" s="166">
        <f>ROUND($C8*'[1]LEA-TN - Aggregate GASB75'!CX7,0)</f>
        <v>5047</v>
      </c>
      <c r="CY8" s="166">
        <f>ROUND($C8*'[1]LEA-TN - Aggregate GASB75'!CY7,0)</f>
        <v>5047</v>
      </c>
      <c r="CZ8" s="166">
        <f>ROUND($C8*'[1]LEA-TN - Aggregate GASB75'!CZ7,0)</f>
        <v>5047</v>
      </c>
      <c r="DA8" s="166">
        <f>ROUND($C8*'[1]LEA-TN - Aggregate GASB75'!DA7,0)</f>
        <v>5047</v>
      </c>
      <c r="DB8" s="166">
        <f>ROUND($C8*'[1]LEA-TN - Aggregate GASB75'!DB7,0)</f>
        <v>5047</v>
      </c>
      <c r="DC8" s="166">
        <f>ROUND($C8*'[1]LEA-TN - Aggregate GASB75'!DC7,0)</f>
        <v>13625</v>
      </c>
      <c r="DE8" s="168"/>
    </row>
    <row r="9" spans="1:114" hidden="1">
      <c r="A9" s="109">
        <v>1058</v>
      </c>
      <c r="B9" s="103" t="s">
        <v>221</v>
      </c>
      <c r="C9" s="162">
        <v>1</v>
      </c>
      <c r="D9" s="162">
        <v>1</v>
      </c>
      <c r="E9" s="162">
        <f t="shared" si="9"/>
        <v>0</v>
      </c>
      <c r="F9" s="163">
        <v>8.5</v>
      </c>
      <c r="G9" s="164">
        <f>ROUND($D9*'[1]LEA-TN - Aggregate GASB75'!G8,0)</f>
        <v>1591676</v>
      </c>
      <c r="H9" s="164">
        <f>ROUND($C9*'[1]LEA-TN - Aggregate GASB75'!H8,0)</f>
        <v>30625</v>
      </c>
      <c r="I9" s="164">
        <f>ROUND($C9*'[1]LEA-TN - Aggregate GASB75'!I8,0)</f>
        <v>56608</v>
      </c>
      <c r="J9" s="164">
        <f>ROUND('[1]LEA-TN - Aggregate GASB75'!G8*E9,0)</f>
        <v>0</v>
      </c>
      <c r="K9" s="164">
        <f>ROUND($C9*'[1]LEA-TN - Aggregate GASB75'!K8,0)</f>
        <v>0</v>
      </c>
      <c r="L9" s="164">
        <f>ROUND(C9*'[1]LEA-TN - Aggregate GASB75'!P8,0)-SUM(G9:K9,M9:O9)</f>
        <v>-42720</v>
      </c>
      <c r="M9" s="164">
        <f>ROUND($C9*'[1]LEA-TN - Aggregate GASB75'!M8,0)</f>
        <v>-12310</v>
      </c>
      <c r="N9" s="164">
        <f>ROUND(C9*'[1]LEA-TN - Aggregate GASB75'!O8,0)-O9</f>
        <v>0</v>
      </c>
      <c r="O9" s="164">
        <v>-64373</v>
      </c>
      <c r="P9" s="178">
        <f t="shared" si="0"/>
        <v>1559506</v>
      </c>
      <c r="Q9" s="104">
        <f t="shared" si="1"/>
        <v>0</v>
      </c>
      <c r="R9" s="164">
        <f>ROUND($C9*'[1]LEA-TN - Aggregate GASB75'!R8,0)</f>
        <v>-21026</v>
      </c>
      <c r="S9" s="164">
        <f t="shared" si="2"/>
        <v>0</v>
      </c>
      <c r="T9" s="178">
        <v>66207</v>
      </c>
      <c r="U9" s="164">
        <v>65709</v>
      </c>
      <c r="V9" s="104">
        <f t="shared" si="10"/>
        <v>-166431</v>
      </c>
      <c r="W9" s="104">
        <v>-132427</v>
      </c>
      <c r="X9" s="104">
        <f>ROUND(J9+N9-'[1]LEA-TN - Aggregate GASB75'!W8*E9,0)</f>
        <v>0</v>
      </c>
      <c r="Y9" s="164">
        <f>ROUND($C9*'[1]LEA-TN - Aggregate GASB75'!Y8,0)</f>
        <v>1786463</v>
      </c>
      <c r="Z9" s="164">
        <f>ROUND($C9*'[1]LEA-TN - Aggregate GASB75'!Z8,0)</f>
        <v>1373684</v>
      </c>
      <c r="AA9" s="164">
        <f>ROUND($C9*'[1]LEA-TN - Aggregate GASB75'!AA8,0)</f>
        <v>1559506</v>
      </c>
      <c r="AB9" s="164">
        <f>ROUND($C9*'[1]LEA-TN - Aggregate GASB75'!AB8,0)</f>
        <v>1559506</v>
      </c>
      <c r="AC9" s="164">
        <f t="shared" ref="AC9:AC72" si="18">-MIN(0,L9-AP9)</f>
        <v>37694</v>
      </c>
      <c r="AD9" s="164">
        <f t="shared" si="4"/>
        <v>128737</v>
      </c>
      <c r="AE9" s="164">
        <f t="shared" si="11"/>
        <v>0</v>
      </c>
      <c r="AF9" s="164">
        <f t="shared" si="12"/>
        <v>0</v>
      </c>
      <c r="AG9" s="164">
        <f t="shared" si="5"/>
        <v>0</v>
      </c>
      <c r="AH9" s="164">
        <f t="shared" si="13"/>
        <v>0</v>
      </c>
      <c r="AI9" s="164">
        <f t="shared" si="14"/>
        <v>-21026</v>
      </c>
      <c r="AJ9" s="164">
        <f t="shared" si="6"/>
        <v>-21026</v>
      </c>
      <c r="AK9" s="164">
        <f t="shared" si="6"/>
        <v>-21026</v>
      </c>
      <c r="AL9" s="164">
        <f t="shared" si="6"/>
        <v>-21026</v>
      </c>
      <c r="AM9" s="164">
        <f t="shared" si="6"/>
        <v>-21026</v>
      </c>
      <c r="AN9" s="164">
        <f t="shared" si="6"/>
        <v>-61301</v>
      </c>
      <c r="AP9" s="165">
        <f t="shared" si="7"/>
        <v>-5026</v>
      </c>
      <c r="AQ9" s="164">
        <f>ROUND($C9*'[1]LEA-TN - Aggregate GASB75'!AQ8,0)</f>
        <v>0</v>
      </c>
      <c r="AR9" s="164">
        <f>ROUND($C9*'[1]LEA-TN - Aggregate GASB75'!AR8,0)</f>
        <v>0</v>
      </c>
      <c r="AS9" s="164">
        <f>ROUND($C9*'[1]LEA-TN - Aggregate GASB75'!AS8,0)</f>
        <v>0</v>
      </c>
      <c r="AT9" s="164">
        <f>ROUND($C9*'[1]LEA-TN - Aggregate GASB75'!AT8,0)</f>
        <v>0</v>
      </c>
      <c r="AU9" s="164">
        <f>ROUND($C9*'[1]LEA-TN - Aggregate GASB75'!AU8,0)</f>
        <v>0</v>
      </c>
      <c r="AV9" s="164">
        <f>ROUND($C9*'[1]LEA-TN - Aggregate GASB75'!AV8,0)</f>
        <v>0</v>
      </c>
      <c r="AW9" s="166">
        <f>ROUND($C9*'[1]LEA-TN - Aggregate GASB75'!AW8,0)</f>
        <v>5026</v>
      </c>
      <c r="AX9" s="166">
        <f>ROUND($C9*'[1]LEA-TN - Aggregate GASB75'!AX8,0)</f>
        <v>5026</v>
      </c>
      <c r="AY9" s="166">
        <f>ROUND($C9*'[1]LEA-TN - Aggregate GASB75'!AY8,0)</f>
        <v>5026</v>
      </c>
      <c r="AZ9" s="166">
        <f>ROUND($C9*'[1]LEA-TN - Aggregate GASB75'!AZ8,0)</f>
        <v>5026</v>
      </c>
      <c r="BA9" s="166">
        <f>ROUND($C9*'[1]LEA-TN - Aggregate GASB75'!BA8,0)</f>
        <v>5026</v>
      </c>
      <c r="BB9" s="166">
        <f>MAX(0,-$L9+$AP9-SUM($AW9:BA9))</f>
        <v>12564</v>
      </c>
      <c r="BC9" s="165">
        <f t="shared" si="15"/>
        <v>-1448</v>
      </c>
      <c r="BD9" s="164">
        <f>MIN(MAX(0,BC9),MAX(0,$M9)-SUM($BC9:BC9))</f>
        <v>0</v>
      </c>
      <c r="BE9" s="164">
        <f>MIN(MAX(0,BD9),MAX(0,$M9)-SUM($BC9:BD9))</f>
        <v>0</v>
      </c>
      <c r="BF9" s="164">
        <f>MIN(MAX(0,BE9),MAX(0,$M9)-SUM($BC9:BE9))</f>
        <v>0</v>
      </c>
      <c r="BG9" s="164">
        <f>MIN(MAX(0,BF9),MAX(0,$M9)-SUM($BC9:BF9))</f>
        <v>0</v>
      </c>
      <c r="BH9" s="164">
        <f>MIN(MAX(0,BG9),MAX(0,$M9)-SUM($BC9:BG9))</f>
        <v>0</v>
      </c>
      <c r="BI9" s="164">
        <f>(MAX(0,$M9-MAX(0,SUM($BC9:BH9))))</f>
        <v>0</v>
      </c>
      <c r="BJ9" s="166">
        <f t="shared" si="16"/>
        <v>1448</v>
      </c>
      <c r="BK9" s="166">
        <f>MIN(MAX(0,BJ9),MAX(0,-$M9)-MAX(0,-$BC9+SUM($BJ9:BJ9)))</f>
        <v>1448</v>
      </c>
      <c r="BL9" s="166">
        <f>MIN(MAX(0,BK9),MAX(0,-$M9)-MAX(0,-$BC9+SUM($BJ9:BK9)))</f>
        <v>1448</v>
      </c>
      <c r="BM9" s="166">
        <f>MIN(MAX(0,BL9),MAX(0,-$M9)-MAX(0,-$BC9+SUM($BJ9:BL9)))</f>
        <v>1448</v>
      </c>
      <c r="BN9" s="166">
        <f>MIN(MAX(0,BM9),MAX(0,-$M9)-MAX(0,-$BC9+SUM($BJ9:BM9)))</f>
        <v>1448</v>
      </c>
      <c r="BO9" s="166">
        <f>MAX(0,-$M9+$BC9-SUM($BJ9:BN9))</f>
        <v>3622</v>
      </c>
      <c r="BP9" s="165">
        <f t="shared" si="17"/>
        <v>0</v>
      </c>
      <c r="BQ9" s="164">
        <f>MIN(MAX(0,BP9),MAX(0,$X9)-SUM($BP9:BP9))</f>
        <v>0</v>
      </c>
      <c r="BR9" s="164">
        <f>MIN(MAX(0,BQ9),MAX(0,$X9)-SUM($BP9:BQ9))</f>
        <v>0</v>
      </c>
      <c r="BS9" s="164">
        <f>MIN(MAX(0,BR9),MAX(0,$X9)-SUM($BP9:BR9))</f>
        <v>0</v>
      </c>
      <c r="BT9" s="164">
        <f>MIN(MAX(0,BS9),MAX(0,$X9)-SUM($BP9:BS9))</f>
        <v>0</v>
      </c>
      <c r="BU9" s="164">
        <f>MIN(MAX(0,BT9),MAX(0,$X9)-SUM($BP9:BT9))</f>
        <v>0</v>
      </c>
      <c r="BV9" s="164">
        <f>(MAX(0,$X9-MAX(0,SUM($BP9:BU9))))</f>
        <v>0</v>
      </c>
      <c r="BW9" s="166">
        <f t="shared" si="8"/>
        <v>0</v>
      </c>
      <c r="BX9" s="166">
        <f>MIN(MAX(0,BW9),MAX(0,-$X9)-MAX(0,-$BP9+SUM($BW9:BW9)))</f>
        <v>0</v>
      </c>
      <c r="BY9" s="166">
        <f>MIN(MAX(0,BX9),MAX(0,-$X9)-MAX(0,-$BP9+SUM($BW9:BX9)))</f>
        <v>0</v>
      </c>
      <c r="BZ9" s="166">
        <f>MIN(MAX(0,BY9),MAX(0,-$X9)-MAX(0,-$BP9+SUM($BW9:BY9)))</f>
        <v>0</v>
      </c>
      <c r="CA9" s="166">
        <f>MIN(MAX(0,BZ9),MAX(0,-$X9)-MAX(0,-$BP9+SUM($BW9:BZ9)))</f>
        <v>0</v>
      </c>
      <c r="CB9" s="166">
        <f>MAX(0,-$X9+$BP9-SUM($BW9:CA9))</f>
        <v>0</v>
      </c>
      <c r="CC9" s="163">
        <v>10.1</v>
      </c>
      <c r="CD9" s="167"/>
      <c r="CE9" s="164"/>
      <c r="CF9" s="164"/>
      <c r="CG9" s="164"/>
      <c r="CH9" s="164"/>
      <c r="CI9" s="164"/>
      <c r="CJ9" s="164"/>
      <c r="CK9" s="166"/>
      <c r="CL9" s="166"/>
      <c r="CM9" s="166"/>
      <c r="CN9" s="166"/>
      <c r="CO9" s="166"/>
      <c r="CP9" s="166"/>
      <c r="CQ9" s="167">
        <v>-14552</v>
      </c>
      <c r="CR9" s="164"/>
      <c r="CS9" s="164"/>
      <c r="CT9" s="164"/>
      <c r="CU9" s="164"/>
      <c r="CV9" s="164"/>
      <c r="CW9" s="164"/>
      <c r="CX9" s="166">
        <f>ROUND($C9*'[1]LEA-TN - Aggregate GASB75'!CX8,0)</f>
        <v>14552</v>
      </c>
      <c r="CY9" s="166">
        <f>ROUND($C9*'[1]LEA-TN - Aggregate GASB75'!CY8,0)</f>
        <v>14552</v>
      </c>
      <c r="CZ9" s="166">
        <f>ROUND($C9*'[1]LEA-TN - Aggregate GASB75'!CZ8,0)</f>
        <v>14552</v>
      </c>
      <c r="DA9" s="166">
        <f>ROUND($C9*'[1]LEA-TN - Aggregate GASB75'!DA8,0)</f>
        <v>14552</v>
      </c>
      <c r="DB9" s="166">
        <f>ROUND($C9*'[1]LEA-TN - Aggregate GASB75'!DB8,0)</f>
        <v>14552</v>
      </c>
      <c r="DC9" s="166">
        <f>ROUND($C9*'[1]LEA-TN - Aggregate GASB75'!DC8,0)</f>
        <v>45115</v>
      </c>
      <c r="DE9" s="168"/>
    </row>
    <row r="10" spans="1:114" hidden="1">
      <c r="A10" s="109">
        <v>1200</v>
      </c>
      <c r="B10" s="103" t="s">
        <v>471</v>
      </c>
      <c r="C10" s="162">
        <v>1</v>
      </c>
      <c r="D10" s="162">
        <v>0</v>
      </c>
      <c r="E10" s="162">
        <f t="shared" si="9"/>
        <v>1</v>
      </c>
      <c r="F10" s="163">
        <v>14</v>
      </c>
      <c r="G10" s="164">
        <f>ROUND($D10*'[1]LEA-TN - Aggregate GASB75'!G9,0)</f>
        <v>0</v>
      </c>
      <c r="H10" s="164">
        <f>ROUND($C10*'[1]LEA-TN - Aggregate GASB75'!H9,0)</f>
        <v>0</v>
      </c>
      <c r="I10" s="164">
        <f>ROUND($C10*'[1]LEA-TN - Aggregate GASB75'!I9,0)</f>
        <v>0</v>
      </c>
      <c r="J10" s="164">
        <f>ROUND('[1]LEA-TN - Aggregate GASB75'!G9*E10,0)</f>
        <v>0</v>
      </c>
      <c r="K10" s="164">
        <f>ROUND($C10*'[1]LEA-TN - Aggregate GASB75'!K9,0)</f>
        <v>0</v>
      </c>
      <c r="L10" s="164">
        <f>ROUND(C10*'[1]LEA-TN - Aggregate GASB75'!P9,0)-SUM(G10:K10,M10:O10)</f>
        <v>3553</v>
      </c>
      <c r="M10" s="164">
        <f>ROUND($C10*'[1]LEA-TN - Aggregate GASB75'!M9,0)</f>
        <v>-27</v>
      </c>
      <c r="N10" s="164">
        <f>ROUND(C10*'[1]LEA-TN - Aggregate GASB75'!O9,0)-O10</f>
        <v>0</v>
      </c>
      <c r="O10" s="164">
        <v>0</v>
      </c>
      <c r="P10" s="178">
        <f t="shared" si="0"/>
        <v>3526</v>
      </c>
      <c r="Q10" s="104">
        <f t="shared" si="1"/>
        <v>0</v>
      </c>
      <c r="R10" s="164">
        <f>ROUND($C10*'[1]LEA-TN - Aggregate GASB75'!R9,0)</f>
        <v>252</v>
      </c>
      <c r="S10" s="164">
        <f t="shared" si="2"/>
        <v>0</v>
      </c>
      <c r="T10" s="178">
        <v>252</v>
      </c>
      <c r="U10" s="164">
        <v>0</v>
      </c>
      <c r="V10" s="104">
        <f t="shared" si="10"/>
        <v>3274</v>
      </c>
      <c r="W10" s="104">
        <v>0</v>
      </c>
      <c r="X10" s="104">
        <f>ROUND(J10+N10-'[1]LEA-TN - Aggregate GASB75'!W9*E10,0)</f>
        <v>0</v>
      </c>
      <c r="Y10" s="164">
        <f>ROUND($C10*'[1]LEA-TN - Aggregate GASB75'!Y9,0)</f>
        <v>4445</v>
      </c>
      <c r="Z10" s="164">
        <f>ROUND($C10*'[1]LEA-TN - Aggregate GASB75'!Z9,0)</f>
        <v>2804</v>
      </c>
      <c r="AA10" s="164">
        <f>ROUND($C10*'[1]LEA-TN - Aggregate GASB75'!AA9,0)</f>
        <v>3526</v>
      </c>
      <c r="AB10" s="164">
        <f>ROUND($C10*'[1]LEA-TN - Aggregate GASB75'!AB9,0)</f>
        <v>3526</v>
      </c>
      <c r="AC10" s="164">
        <f t="shared" si="18"/>
        <v>0</v>
      </c>
      <c r="AD10" s="164">
        <f t="shared" si="4"/>
        <v>25</v>
      </c>
      <c r="AE10" s="164">
        <f t="shared" si="11"/>
        <v>0</v>
      </c>
      <c r="AF10" s="164">
        <f t="shared" si="12"/>
        <v>3299</v>
      </c>
      <c r="AG10" s="164">
        <f t="shared" si="5"/>
        <v>0</v>
      </c>
      <c r="AH10" s="164">
        <f t="shared" si="13"/>
        <v>0</v>
      </c>
      <c r="AI10" s="164">
        <f t="shared" si="14"/>
        <v>252</v>
      </c>
      <c r="AJ10" s="164">
        <f t="shared" si="6"/>
        <v>252</v>
      </c>
      <c r="AK10" s="164">
        <f t="shared" si="6"/>
        <v>252</v>
      </c>
      <c r="AL10" s="164">
        <f t="shared" si="6"/>
        <v>252</v>
      </c>
      <c r="AM10" s="164">
        <f t="shared" si="6"/>
        <v>252</v>
      </c>
      <c r="AN10" s="164">
        <f t="shared" si="6"/>
        <v>2014</v>
      </c>
      <c r="AP10" s="165">
        <f t="shared" si="7"/>
        <v>254</v>
      </c>
      <c r="AQ10" s="164">
        <f>ROUND($C10*'[1]LEA-TN - Aggregate GASB75'!AQ9,0)</f>
        <v>254</v>
      </c>
      <c r="AR10" s="164">
        <f>ROUND($C10*'[1]LEA-TN - Aggregate GASB75'!AR9,0)</f>
        <v>254</v>
      </c>
      <c r="AS10" s="164">
        <f>ROUND($C10*'[1]LEA-TN - Aggregate GASB75'!AS9,0)</f>
        <v>254</v>
      </c>
      <c r="AT10" s="164">
        <f>ROUND($C10*'[1]LEA-TN - Aggregate GASB75'!AT9,0)</f>
        <v>254</v>
      </c>
      <c r="AU10" s="164">
        <f>ROUND($C10*'[1]LEA-TN - Aggregate GASB75'!AU9,0)</f>
        <v>254</v>
      </c>
      <c r="AV10" s="164">
        <f>ROUND($C10*'[1]LEA-TN - Aggregate GASB75'!AV9,0)</f>
        <v>2029</v>
      </c>
      <c r="AW10" s="166">
        <f>ROUND($C10*'[1]LEA-TN - Aggregate GASB75'!AW9,0)</f>
        <v>0</v>
      </c>
      <c r="AX10" s="166">
        <f>ROUND($C10*'[1]LEA-TN - Aggregate GASB75'!AX9,0)</f>
        <v>0</v>
      </c>
      <c r="AY10" s="166">
        <f>ROUND($C10*'[1]LEA-TN - Aggregate GASB75'!AY9,0)</f>
        <v>0</v>
      </c>
      <c r="AZ10" s="166">
        <f>ROUND($C10*'[1]LEA-TN - Aggregate GASB75'!AZ9,0)</f>
        <v>0</v>
      </c>
      <c r="BA10" s="166">
        <f>ROUND($C10*'[1]LEA-TN - Aggregate GASB75'!BA9,0)</f>
        <v>0</v>
      </c>
      <c r="BB10" s="166">
        <f>MAX(0,-$L10+$AP10-SUM($AW10:BA10))</f>
        <v>0</v>
      </c>
      <c r="BC10" s="165">
        <f t="shared" si="15"/>
        <v>-2</v>
      </c>
      <c r="BD10" s="164">
        <f>MIN(MAX(0,BC10),MAX(0,$M10)-SUM($BC10:BC10))</f>
        <v>0</v>
      </c>
      <c r="BE10" s="164">
        <f>MIN(MAX(0,BD10),MAX(0,$M10)-SUM($BC10:BD10))</f>
        <v>0</v>
      </c>
      <c r="BF10" s="164">
        <f>MIN(MAX(0,BE10),MAX(0,$M10)-SUM($BC10:BE10))</f>
        <v>0</v>
      </c>
      <c r="BG10" s="164">
        <f>MIN(MAX(0,BF10),MAX(0,$M10)-SUM($BC10:BF10))</f>
        <v>0</v>
      </c>
      <c r="BH10" s="164">
        <f>MIN(MAX(0,BG10),MAX(0,$M10)-SUM($BC10:BG10))</f>
        <v>0</v>
      </c>
      <c r="BI10" s="164">
        <f>(MAX(0,$M10-MAX(0,SUM($BC10:BH10))))</f>
        <v>0</v>
      </c>
      <c r="BJ10" s="166">
        <f t="shared" si="16"/>
        <v>2</v>
      </c>
      <c r="BK10" s="166">
        <f>MIN(MAX(0,BJ10),MAX(0,-$M10)-MAX(0,-$BC10+SUM($BJ10:BJ10)))</f>
        <v>2</v>
      </c>
      <c r="BL10" s="166">
        <f>MIN(MAX(0,BK10),MAX(0,-$M10)-MAX(0,-$BC10+SUM($BJ10:BK10)))</f>
        <v>2</v>
      </c>
      <c r="BM10" s="166">
        <f>MIN(MAX(0,BL10),MAX(0,-$M10)-MAX(0,-$BC10+SUM($BJ10:BL10)))</f>
        <v>2</v>
      </c>
      <c r="BN10" s="166">
        <f>MIN(MAX(0,BM10),MAX(0,-$M10)-MAX(0,-$BC10+SUM($BJ10:BM10)))</f>
        <v>2</v>
      </c>
      <c r="BO10" s="166">
        <f>MAX(0,-$M10+$BC10-SUM($BJ10:BN10))</f>
        <v>15</v>
      </c>
      <c r="BP10" s="165">
        <f t="shared" si="17"/>
        <v>0</v>
      </c>
      <c r="BQ10" s="164">
        <f>MIN(MAX(0,BP10),MAX(0,$X10)-SUM($BP10:BP10))</f>
        <v>0</v>
      </c>
      <c r="BR10" s="164">
        <f>MIN(MAX(0,BQ10),MAX(0,$X10)-SUM($BP10:BQ10))</f>
        <v>0</v>
      </c>
      <c r="BS10" s="164">
        <f>MIN(MAX(0,BR10),MAX(0,$X10)-SUM($BP10:BR10))</f>
        <v>0</v>
      </c>
      <c r="BT10" s="164">
        <f>MIN(MAX(0,BS10),MAX(0,$X10)-SUM($BP10:BS10))</f>
        <v>0</v>
      </c>
      <c r="BU10" s="164">
        <f>MIN(MAX(0,BT10),MAX(0,$X10)-SUM($BP10:BT10))</f>
        <v>0</v>
      </c>
      <c r="BV10" s="164">
        <f>(MAX(0,$X10-MAX(0,SUM($BP10:BU10))))</f>
        <v>0</v>
      </c>
      <c r="BW10" s="166">
        <f t="shared" si="8"/>
        <v>0</v>
      </c>
      <c r="BX10" s="166">
        <f>MIN(MAX(0,BW10),MAX(0,-$X10)-MAX(0,-$BP10+SUM($BW10:BW10)))</f>
        <v>0</v>
      </c>
      <c r="BY10" s="166">
        <f>MIN(MAX(0,BX10),MAX(0,-$X10)-MAX(0,-$BP10+SUM($BW10:BX10)))</f>
        <v>0</v>
      </c>
      <c r="BZ10" s="166">
        <f>MIN(MAX(0,BY10),MAX(0,-$X10)-MAX(0,-$BP10+SUM($BW10:BY10)))</f>
        <v>0</v>
      </c>
      <c r="CA10" s="166">
        <f>MIN(MAX(0,BZ10),MAX(0,-$X10)-MAX(0,-$BP10+SUM($BW10:BZ10)))</f>
        <v>0</v>
      </c>
      <c r="CB10" s="166">
        <f>MAX(0,-$X10+$BP10-SUM($BW10:CA10))</f>
        <v>0</v>
      </c>
      <c r="CC10" s="163">
        <v>1</v>
      </c>
      <c r="CD10" s="167"/>
      <c r="CE10" s="164"/>
      <c r="CF10" s="164"/>
      <c r="CG10" s="164"/>
      <c r="CH10" s="164"/>
      <c r="CI10" s="164"/>
      <c r="CJ10" s="164"/>
      <c r="CK10" s="166"/>
      <c r="CL10" s="166"/>
      <c r="CM10" s="166"/>
      <c r="CN10" s="166"/>
      <c r="CO10" s="166"/>
      <c r="CP10" s="166"/>
      <c r="CQ10" s="167">
        <v>0</v>
      </c>
      <c r="CR10" s="164"/>
      <c r="CS10" s="164"/>
      <c r="CT10" s="164"/>
      <c r="CU10" s="164"/>
      <c r="CV10" s="164"/>
      <c r="CW10" s="164"/>
      <c r="CX10" s="166">
        <f>ROUND($C10*'[1]LEA-TN - Aggregate GASB75'!CX9,0)</f>
        <v>0</v>
      </c>
      <c r="CY10" s="166">
        <f>ROUND($C10*'[1]LEA-TN - Aggregate GASB75'!CY9,0)</f>
        <v>0</v>
      </c>
      <c r="CZ10" s="166">
        <f>ROUND($C10*'[1]LEA-TN - Aggregate GASB75'!CZ9,0)</f>
        <v>0</v>
      </c>
      <c r="DA10" s="166">
        <f>ROUND($C10*'[1]LEA-TN - Aggregate GASB75'!DA9,0)</f>
        <v>0</v>
      </c>
      <c r="DB10" s="166">
        <f>ROUND($C10*'[1]LEA-TN - Aggregate GASB75'!DB9,0)</f>
        <v>0</v>
      </c>
      <c r="DC10" s="166">
        <f>ROUND($C10*'[1]LEA-TN - Aggregate GASB75'!DC9,0)</f>
        <v>0</v>
      </c>
      <c r="DE10" s="168"/>
    </row>
    <row r="11" spans="1:114" hidden="1">
      <c r="A11" s="109">
        <v>1201</v>
      </c>
      <c r="B11" s="103" t="s">
        <v>472</v>
      </c>
      <c r="C11" s="162">
        <v>1</v>
      </c>
      <c r="D11" s="162">
        <v>0</v>
      </c>
      <c r="E11" s="162">
        <f t="shared" si="9"/>
        <v>1</v>
      </c>
      <c r="F11" s="163">
        <v>10.6</v>
      </c>
      <c r="G11" s="164">
        <f>ROUND($D11*'[1]LEA-TN - Aggregate GASB75'!G10,0)</f>
        <v>0</v>
      </c>
      <c r="H11" s="164">
        <f>ROUND($C11*'[1]LEA-TN - Aggregate GASB75'!H10,0)</f>
        <v>0</v>
      </c>
      <c r="I11" s="164">
        <f>ROUND($C11*'[1]LEA-TN - Aggregate GASB75'!I10,0)</f>
        <v>0</v>
      </c>
      <c r="J11" s="164">
        <f>ROUND('[1]LEA-TN - Aggregate GASB75'!G10*E11,0)</f>
        <v>0</v>
      </c>
      <c r="K11" s="164">
        <f>ROUND($C11*'[1]LEA-TN - Aggregate GASB75'!K10,0)</f>
        <v>0</v>
      </c>
      <c r="L11" s="164">
        <f>ROUND(C11*'[1]LEA-TN - Aggregate GASB75'!P10,0)-SUM(G11:K11,M11:O11)</f>
        <v>6926</v>
      </c>
      <c r="M11" s="164">
        <f>ROUND($C11*'[1]LEA-TN - Aggregate GASB75'!M10,0)</f>
        <v>-84</v>
      </c>
      <c r="N11" s="164">
        <f>ROUND(C11*'[1]LEA-TN - Aggregate GASB75'!O10,0)-O11</f>
        <v>0</v>
      </c>
      <c r="O11" s="164">
        <v>0</v>
      </c>
      <c r="P11" s="178">
        <f t="shared" si="0"/>
        <v>6842</v>
      </c>
      <c r="Q11" s="104">
        <f t="shared" si="1"/>
        <v>0</v>
      </c>
      <c r="R11" s="164">
        <f>ROUND($C11*'[1]LEA-TN - Aggregate GASB75'!R10,0)</f>
        <v>645</v>
      </c>
      <c r="S11" s="164">
        <f t="shared" si="2"/>
        <v>0</v>
      </c>
      <c r="T11" s="178">
        <v>645</v>
      </c>
      <c r="U11" s="164">
        <v>0</v>
      </c>
      <c r="V11" s="104">
        <f t="shared" si="10"/>
        <v>6197</v>
      </c>
      <c r="W11" s="104">
        <v>0</v>
      </c>
      <c r="X11" s="104">
        <f>ROUND(J11+N11-'[1]LEA-TN - Aggregate GASB75'!W10*E11,0)</f>
        <v>0</v>
      </c>
      <c r="Y11" s="164">
        <f>ROUND($C11*'[1]LEA-TN - Aggregate GASB75'!Y10,0)</f>
        <v>8318</v>
      </c>
      <c r="Z11" s="164">
        <f>ROUND($C11*'[1]LEA-TN - Aggregate GASB75'!Z10,0)</f>
        <v>5676</v>
      </c>
      <c r="AA11" s="164">
        <f>ROUND($C11*'[1]LEA-TN - Aggregate GASB75'!AA10,0)</f>
        <v>6842</v>
      </c>
      <c r="AB11" s="164">
        <f>ROUND($C11*'[1]LEA-TN - Aggregate GASB75'!AB10,0)</f>
        <v>6842</v>
      </c>
      <c r="AC11" s="164">
        <f t="shared" si="18"/>
        <v>0</v>
      </c>
      <c r="AD11" s="164">
        <f t="shared" si="4"/>
        <v>76</v>
      </c>
      <c r="AE11" s="164">
        <f t="shared" si="11"/>
        <v>0</v>
      </c>
      <c r="AF11" s="164">
        <f t="shared" si="12"/>
        <v>6273</v>
      </c>
      <c r="AG11" s="164">
        <f t="shared" si="5"/>
        <v>0</v>
      </c>
      <c r="AH11" s="164">
        <f t="shared" si="13"/>
        <v>0</v>
      </c>
      <c r="AI11" s="164">
        <f t="shared" si="14"/>
        <v>645</v>
      </c>
      <c r="AJ11" s="164">
        <f t="shared" si="6"/>
        <v>645</v>
      </c>
      <c r="AK11" s="164">
        <f t="shared" si="6"/>
        <v>645</v>
      </c>
      <c r="AL11" s="164">
        <f t="shared" si="6"/>
        <v>645</v>
      </c>
      <c r="AM11" s="164">
        <f t="shared" si="6"/>
        <v>645</v>
      </c>
      <c r="AN11" s="164">
        <f t="shared" si="6"/>
        <v>2972</v>
      </c>
      <c r="AP11" s="165">
        <f t="shared" si="7"/>
        <v>653</v>
      </c>
      <c r="AQ11" s="164">
        <f>ROUND($C11*'[1]LEA-TN - Aggregate GASB75'!AQ10,0)</f>
        <v>653</v>
      </c>
      <c r="AR11" s="164">
        <f>ROUND($C11*'[1]LEA-TN - Aggregate GASB75'!AR10,0)</f>
        <v>653</v>
      </c>
      <c r="AS11" s="164">
        <f>ROUND($C11*'[1]LEA-TN - Aggregate GASB75'!AS10,0)</f>
        <v>653</v>
      </c>
      <c r="AT11" s="164">
        <f>ROUND($C11*'[1]LEA-TN - Aggregate GASB75'!AT10,0)</f>
        <v>653</v>
      </c>
      <c r="AU11" s="164">
        <f>ROUND($C11*'[1]LEA-TN - Aggregate GASB75'!AU10,0)</f>
        <v>653</v>
      </c>
      <c r="AV11" s="164">
        <f>ROUND($C11*'[1]LEA-TN - Aggregate GASB75'!AV10,0)</f>
        <v>3008</v>
      </c>
      <c r="AW11" s="166">
        <f>ROUND($C11*'[1]LEA-TN - Aggregate GASB75'!AW10,0)</f>
        <v>0</v>
      </c>
      <c r="AX11" s="166">
        <f>ROUND($C11*'[1]LEA-TN - Aggregate GASB75'!AX10,0)</f>
        <v>0</v>
      </c>
      <c r="AY11" s="166">
        <f>ROUND($C11*'[1]LEA-TN - Aggregate GASB75'!AY10,0)</f>
        <v>0</v>
      </c>
      <c r="AZ11" s="166">
        <f>ROUND($C11*'[1]LEA-TN - Aggregate GASB75'!AZ10,0)</f>
        <v>0</v>
      </c>
      <c r="BA11" s="166">
        <f>ROUND($C11*'[1]LEA-TN - Aggregate GASB75'!BA10,0)</f>
        <v>0</v>
      </c>
      <c r="BB11" s="166">
        <f>MAX(0,-$L11+$AP11-SUM($AW11:BA11))</f>
        <v>0</v>
      </c>
      <c r="BC11" s="165">
        <f t="shared" si="15"/>
        <v>-8</v>
      </c>
      <c r="BD11" s="164">
        <f>MIN(MAX(0,BC11),MAX(0,$M11)-SUM($BC11:BC11))</f>
        <v>0</v>
      </c>
      <c r="BE11" s="164">
        <f>MIN(MAX(0,BD11),MAX(0,$M11)-SUM($BC11:BD11))</f>
        <v>0</v>
      </c>
      <c r="BF11" s="164">
        <f>MIN(MAX(0,BE11),MAX(0,$M11)-SUM($BC11:BE11))</f>
        <v>0</v>
      </c>
      <c r="BG11" s="164">
        <f>MIN(MAX(0,BF11),MAX(0,$M11)-SUM($BC11:BF11))</f>
        <v>0</v>
      </c>
      <c r="BH11" s="164">
        <f>MIN(MAX(0,BG11),MAX(0,$M11)-SUM($BC11:BG11))</f>
        <v>0</v>
      </c>
      <c r="BI11" s="164">
        <f>(MAX(0,$M11-MAX(0,SUM($BC11:BH11))))</f>
        <v>0</v>
      </c>
      <c r="BJ11" s="166">
        <f t="shared" si="16"/>
        <v>8</v>
      </c>
      <c r="BK11" s="166">
        <f>MIN(MAX(0,BJ11),MAX(0,-$M11)-MAX(0,-$BC11+SUM($BJ11:BJ11)))</f>
        <v>8</v>
      </c>
      <c r="BL11" s="166">
        <f>MIN(MAX(0,BK11),MAX(0,-$M11)-MAX(0,-$BC11+SUM($BJ11:BK11)))</f>
        <v>8</v>
      </c>
      <c r="BM11" s="166">
        <f>MIN(MAX(0,BL11),MAX(0,-$M11)-MAX(0,-$BC11+SUM($BJ11:BL11)))</f>
        <v>8</v>
      </c>
      <c r="BN11" s="166">
        <f>MIN(MAX(0,BM11),MAX(0,-$M11)-MAX(0,-$BC11+SUM($BJ11:BM11)))</f>
        <v>8</v>
      </c>
      <c r="BO11" s="166">
        <f>MAX(0,-$M11+$BC11-SUM($BJ11:BN11))</f>
        <v>36</v>
      </c>
      <c r="BP11" s="165">
        <f t="shared" si="17"/>
        <v>0</v>
      </c>
      <c r="BQ11" s="164">
        <f>MIN(MAX(0,BP11),MAX(0,$X11)-SUM($BP11:BP11))</f>
        <v>0</v>
      </c>
      <c r="BR11" s="164">
        <f>MIN(MAX(0,BQ11),MAX(0,$X11)-SUM($BP11:BQ11))</f>
        <v>0</v>
      </c>
      <c r="BS11" s="164">
        <f>MIN(MAX(0,BR11),MAX(0,$X11)-SUM($BP11:BR11))</f>
        <v>0</v>
      </c>
      <c r="BT11" s="164">
        <f>MIN(MAX(0,BS11),MAX(0,$X11)-SUM($BP11:BS11))</f>
        <v>0</v>
      </c>
      <c r="BU11" s="164">
        <f>MIN(MAX(0,BT11),MAX(0,$X11)-SUM($BP11:BT11))</f>
        <v>0</v>
      </c>
      <c r="BV11" s="164">
        <f>(MAX(0,$X11-MAX(0,SUM($BP11:BU11))))</f>
        <v>0</v>
      </c>
      <c r="BW11" s="166">
        <f t="shared" si="8"/>
        <v>0</v>
      </c>
      <c r="BX11" s="166">
        <f>MIN(MAX(0,BW11),MAX(0,-$X11)-MAX(0,-$BP11+SUM($BW11:BW11)))</f>
        <v>0</v>
      </c>
      <c r="BY11" s="166">
        <f>MIN(MAX(0,BX11),MAX(0,-$X11)-MAX(0,-$BP11+SUM($BW11:BX11)))</f>
        <v>0</v>
      </c>
      <c r="BZ11" s="166">
        <f>MIN(MAX(0,BY11),MAX(0,-$X11)-MAX(0,-$BP11+SUM($BW11:BY11)))</f>
        <v>0</v>
      </c>
      <c r="CA11" s="166">
        <f>MIN(MAX(0,BZ11),MAX(0,-$X11)-MAX(0,-$BP11+SUM($BW11:BZ11)))</f>
        <v>0</v>
      </c>
      <c r="CB11" s="166">
        <f>MAX(0,-$X11+$BP11-SUM($BW11:CA11))</f>
        <v>0</v>
      </c>
      <c r="CC11" s="163">
        <v>1</v>
      </c>
      <c r="CD11" s="167"/>
      <c r="CE11" s="164"/>
      <c r="CF11" s="164"/>
      <c r="CG11" s="164"/>
      <c r="CH11" s="164"/>
      <c r="CI11" s="164"/>
      <c r="CJ11" s="164"/>
      <c r="CK11" s="166"/>
      <c r="CL11" s="166"/>
      <c r="CM11" s="166"/>
      <c r="CN11" s="166"/>
      <c r="CO11" s="166"/>
      <c r="CP11" s="166"/>
      <c r="CQ11" s="167">
        <v>0</v>
      </c>
      <c r="CR11" s="164"/>
      <c r="CS11" s="164"/>
      <c r="CT11" s="164"/>
      <c r="CU11" s="164"/>
      <c r="CV11" s="164"/>
      <c r="CW11" s="164"/>
      <c r="CX11" s="166">
        <f>ROUND($C11*'[1]LEA-TN - Aggregate GASB75'!CX10,0)</f>
        <v>0</v>
      </c>
      <c r="CY11" s="166">
        <f>ROUND($C11*'[1]LEA-TN - Aggregate GASB75'!CY10,0)</f>
        <v>0</v>
      </c>
      <c r="CZ11" s="166">
        <f>ROUND($C11*'[1]LEA-TN - Aggregate GASB75'!CZ10,0)</f>
        <v>0</v>
      </c>
      <c r="DA11" s="166">
        <f>ROUND($C11*'[1]LEA-TN - Aggregate GASB75'!DA10,0)</f>
        <v>0</v>
      </c>
      <c r="DB11" s="166">
        <f>ROUND($C11*'[1]LEA-TN - Aggregate GASB75'!DB10,0)</f>
        <v>0</v>
      </c>
      <c r="DC11" s="166">
        <f>ROUND($C11*'[1]LEA-TN - Aggregate GASB75'!DC10,0)</f>
        <v>0</v>
      </c>
      <c r="DE11" s="168"/>
    </row>
    <row r="12" spans="1:114" hidden="1">
      <c r="A12" s="109">
        <v>1162</v>
      </c>
      <c r="B12" s="103" t="s">
        <v>375</v>
      </c>
      <c r="C12" s="162">
        <v>1</v>
      </c>
      <c r="D12" s="162">
        <v>1</v>
      </c>
      <c r="E12" s="162">
        <f t="shared" si="9"/>
        <v>0</v>
      </c>
      <c r="F12" s="163">
        <v>11.1</v>
      </c>
      <c r="G12" s="164">
        <f>ROUND($D12*'[1]LEA-TN - Aggregate GASB75'!G11,0)</f>
        <v>379127</v>
      </c>
      <c r="H12" s="164">
        <f>ROUND($C12*'[1]LEA-TN - Aggregate GASB75'!H11,0)</f>
        <v>17484</v>
      </c>
      <c r="I12" s="164">
        <f>ROUND($C12*'[1]LEA-TN - Aggregate GASB75'!I11,0)</f>
        <v>14114</v>
      </c>
      <c r="J12" s="164">
        <f>ROUND('[1]LEA-TN - Aggregate GASB75'!G11*E12,0)</f>
        <v>0</v>
      </c>
      <c r="K12" s="164">
        <f>ROUND($C12*'[1]LEA-TN - Aggregate GASB75'!K11,0)</f>
        <v>0</v>
      </c>
      <c r="L12" s="164">
        <f>ROUND(C12*'[1]LEA-TN - Aggregate GASB75'!P11,0)-SUM(G12:K12,M12:O12)</f>
        <v>47927</v>
      </c>
      <c r="M12" s="164">
        <f>ROUND($C12*'[1]LEA-TN - Aggregate GASB75'!M11,0)</f>
        <v>-5376</v>
      </c>
      <c r="N12" s="164">
        <f>ROUND(C12*'[1]LEA-TN - Aggregate GASB75'!O11,0)-O12</f>
        <v>0</v>
      </c>
      <c r="O12" s="164">
        <v>-304</v>
      </c>
      <c r="P12" s="178">
        <f t="shared" si="0"/>
        <v>452972</v>
      </c>
      <c r="Q12" s="104">
        <f t="shared" si="1"/>
        <v>0</v>
      </c>
      <c r="R12" s="164">
        <f>ROUND($C12*'[1]LEA-TN - Aggregate GASB75'!R11,0)</f>
        <v>-720</v>
      </c>
      <c r="S12" s="164">
        <f t="shared" si="2"/>
        <v>0</v>
      </c>
      <c r="T12" s="178">
        <v>30878</v>
      </c>
      <c r="U12" s="164">
        <v>653</v>
      </c>
      <c r="V12" s="104">
        <f t="shared" si="10"/>
        <v>-4549</v>
      </c>
      <c r="W12" s="104">
        <v>-47820</v>
      </c>
      <c r="X12" s="104">
        <f>ROUND(J12+N12-'[1]LEA-TN - Aggregate GASB75'!W11*E12,0)</f>
        <v>0</v>
      </c>
      <c r="Y12" s="164">
        <f>ROUND($C12*'[1]LEA-TN - Aggregate GASB75'!Y11,0)</f>
        <v>553469</v>
      </c>
      <c r="Z12" s="164">
        <f>ROUND($C12*'[1]LEA-TN - Aggregate GASB75'!Z11,0)</f>
        <v>372911</v>
      </c>
      <c r="AA12" s="164">
        <f>ROUND($C12*'[1]LEA-TN - Aggregate GASB75'!AA11,0)</f>
        <v>452972</v>
      </c>
      <c r="AB12" s="164">
        <f>ROUND($C12*'[1]LEA-TN - Aggregate GASB75'!AB11,0)</f>
        <v>452972</v>
      </c>
      <c r="AC12" s="164">
        <f t="shared" si="18"/>
        <v>0</v>
      </c>
      <c r="AD12" s="164">
        <f t="shared" si="4"/>
        <v>48158</v>
      </c>
      <c r="AE12" s="164">
        <f t="shared" si="11"/>
        <v>0</v>
      </c>
      <c r="AF12" s="164">
        <f t="shared" si="12"/>
        <v>43609</v>
      </c>
      <c r="AG12" s="164">
        <f t="shared" si="5"/>
        <v>0</v>
      </c>
      <c r="AH12" s="164">
        <f t="shared" si="13"/>
        <v>0</v>
      </c>
      <c r="AI12" s="164">
        <f t="shared" si="14"/>
        <v>-720</v>
      </c>
      <c r="AJ12" s="164">
        <f t="shared" si="6"/>
        <v>-720</v>
      </c>
      <c r="AK12" s="164">
        <f t="shared" si="6"/>
        <v>-720</v>
      </c>
      <c r="AL12" s="164">
        <f t="shared" si="6"/>
        <v>-720</v>
      </c>
      <c r="AM12" s="164">
        <f t="shared" si="6"/>
        <v>-720</v>
      </c>
      <c r="AN12" s="164">
        <f t="shared" si="6"/>
        <v>-949</v>
      </c>
      <c r="AP12" s="165">
        <f t="shared" si="7"/>
        <v>4318</v>
      </c>
      <c r="AQ12" s="164">
        <f>ROUND($C12*'[1]LEA-TN - Aggregate GASB75'!AQ11,0)</f>
        <v>4318</v>
      </c>
      <c r="AR12" s="164">
        <f>ROUND($C12*'[1]LEA-TN - Aggregate GASB75'!AR11,0)</f>
        <v>4318</v>
      </c>
      <c r="AS12" s="164">
        <f>ROUND($C12*'[1]LEA-TN - Aggregate GASB75'!AS11,0)</f>
        <v>4318</v>
      </c>
      <c r="AT12" s="164">
        <f>ROUND($C12*'[1]LEA-TN - Aggregate GASB75'!AT11,0)</f>
        <v>4318</v>
      </c>
      <c r="AU12" s="164">
        <f>ROUND($C12*'[1]LEA-TN - Aggregate GASB75'!AU11,0)</f>
        <v>4318</v>
      </c>
      <c r="AV12" s="164">
        <f>ROUND($C12*'[1]LEA-TN - Aggregate GASB75'!AV11,0)</f>
        <v>22019</v>
      </c>
      <c r="AW12" s="166">
        <f>ROUND($C12*'[1]LEA-TN - Aggregate GASB75'!AW11,0)</f>
        <v>0</v>
      </c>
      <c r="AX12" s="166">
        <f>ROUND($C12*'[1]LEA-TN - Aggregate GASB75'!AX11,0)</f>
        <v>0</v>
      </c>
      <c r="AY12" s="166">
        <f>ROUND($C12*'[1]LEA-TN - Aggregate GASB75'!AY11,0)</f>
        <v>0</v>
      </c>
      <c r="AZ12" s="166">
        <f>ROUND($C12*'[1]LEA-TN - Aggregate GASB75'!AZ11,0)</f>
        <v>0</v>
      </c>
      <c r="BA12" s="166">
        <f>ROUND($C12*'[1]LEA-TN - Aggregate GASB75'!BA11,0)</f>
        <v>0</v>
      </c>
      <c r="BB12" s="166">
        <f>MAX(0,-$L12+$AP12-SUM($AW12:BA12))</f>
        <v>0</v>
      </c>
      <c r="BC12" s="165">
        <f t="shared" si="15"/>
        <v>-484</v>
      </c>
      <c r="BD12" s="164">
        <f>MIN(MAX(0,BC12),MAX(0,$M12)-SUM($BC12:BC12))</f>
        <v>0</v>
      </c>
      <c r="BE12" s="164">
        <f>MIN(MAX(0,BD12),MAX(0,$M12)-SUM($BC12:BD12))</f>
        <v>0</v>
      </c>
      <c r="BF12" s="164">
        <f>MIN(MAX(0,BE12),MAX(0,$M12)-SUM($BC12:BE12))</f>
        <v>0</v>
      </c>
      <c r="BG12" s="164">
        <f>MIN(MAX(0,BF12),MAX(0,$M12)-SUM($BC12:BF12))</f>
        <v>0</v>
      </c>
      <c r="BH12" s="164">
        <f>MIN(MAX(0,BG12),MAX(0,$M12)-SUM($BC12:BG12))</f>
        <v>0</v>
      </c>
      <c r="BI12" s="164">
        <f>(MAX(0,$M12-MAX(0,SUM($BC12:BH12))))</f>
        <v>0</v>
      </c>
      <c r="BJ12" s="166">
        <f t="shared" si="16"/>
        <v>484</v>
      </c>
      <c r="BK12" s="166">
        <f>MIN(MAX(0,BJ12),MAX(0,-$M12)-MAX(0,-$BC12+SUM($BJ12:BJ12)))</f>
        <v>484</v>
      </c>
      <c r="BL12" s="166">
        <f>MIN(MAX(0,BK12),MAX(0,-$M12)-MAX(0,-$BC12+SUM($BJ12:BK12)))</f>
        <v>484</v>
      </c>
      <c r="BM12" s="166">
        <f>MIN(MAX(0,BL12),MAX(0,-$M12)-MAX(0,-$BC12+SUM($BJ12:BL12)))</f>
        <v>484</v>
      </c>
      <c r="BN12" s="166">
        <f>MIN(MAX(0,BM12),MAX(0,-$M12)-MAX(0,-$BC12+SUM($BJ12:BM12)))</f>
        <v>484</v>
      </c>
      <c r="BO12" s="166">
        <f>MAX(0,-$M12+$BC12-SUM($BJ12:BN12))</f>
        <v>2472</v>
      </c>
      <c r="BP12" s="165">
        <f t="shared" si="17"/>
        <v>0</v>
      </c>
      <c r="BQ12" s="164">
        <f>MIN(MAX(0,BP12),MAX(0,$X12)-SUM($BP12:BP12))</f>
        <v>0</v>
      </c>
      <c r="BR12" s="164">
        <f>MIN(MAX(0,BQ12),MAX(0,$X12)-SUM($BP12:BQ12))</f>
        <v>0</v>
      </c>
      <c r="BS12" s="164">
        <f>MIN(MAX(0,BR12),MAX(0,$X12)-SUM($BP12:BR12))</f>
        <v>0</v>
      </c>
      <c r="BT12" s="164">
        <f>MIN(MAX(0,BS12),MAX(0,$X12)-SUM($BP12:BS12))</f>
        <v>0</v>
      </c>
      <c r="BU12" s="164">
        <f>MIN(MAX(0,BT12),MAX(0,$X12)-SUM($BP12:BT12))</f>
        <v>0</v>
      </c>
      <c r="BV12" s="164">
        <f>(MAX(0,$X12-MAX(0,SUM($BP12:BU12))))</f>
        <v>0</v>
      </c>
      <c r="BW12" s="166">
        <f t="shared" si="8"/>
        <v>0</v>
      </c>
      <c r="BX12" s="166">
        <f>MIN(MAX(0,BW12),MAX(0,-$X12)-MAX(0,-$BP12+SUM($BW12:BW12)))</f>
        <v>0</v>
      </c>
      <c r="BY12" s="166">
        <f>MIN(MAX(0,BX12),MAX(0,-$X12)-MAX(0,-$BP12+SUM($BW12:BX12)))</f>
        <v>0</v>
      </c>
      <c r="BZ12" s="166">
        <f>MIN(MAX(0,BY12),MAX(0,-$X12)-MAX(0,-$BP12+SUM($BW12:BY12)))</f>
        <v>0</v>
      </c>
      <c r="CA12" s="166">
        <f>MIN(MAX(0,BZ12),MAX(0,-$X12)-MAX(0,-$BP12+SUM($BW12:BZ12)))</f>
        <v>0</v>
      </c>
      <c r="CB12" s="166">
        <f>MAX(0,-$X12+$BP12-SUM($BW12:CA12))</f>
        <v>0</v>
      </c>
      <c r="CC12" s="163">
        <v>11.5</v>
      </c>
      <c r="CD12" s="167"/>
      <c r="CE12" s="164"/>
      <c r="CF12" s="164"/>
      <c r="CG12" s="164"/>
      <c r="CH12" s="164"/>
      <c r="CI12" s="164"/>
      <c r="CJ12" s="164"/>
      <c r="CK12" s="166"/>
      <c r="CL12" s="166"/>
      <c r="CM12" s="166"/>
      <c r="CN12" s="166"/>
      <c r="CO12" s="166"/>
      <c r="CP12" s="166"/>
      <c r="CQ12" s="167">
        <v>-4554</v>
      </c>
      <c r="CR12" s="164"/>
      <c r="CS12" s="164"/>
      <c r="CT12" s="164"/>
      <c r="CU12" s="164"/>
      <c r="CV12" s="164"/>
      <c r="CW12" s="164"/>
      <c r="CX12" s="166">
        <f>ROUND($C12*'[1]LEA-TN - Aggregate GASB75'!CX11,0)</f>
        <v>4554</v>
      </c>
      <c r="CY12" s="166">
        <f>ROUND($C12*'[1]LEA-TN - Aggregate GASB75'!CY11,0)</f>
        <v>4554</v>
      </c>
      <c r="CZ12" s="166">
        <f>ROUND($C12*'[1]LEA-TN - Aggregate GASB75'!CZ11,0)</f>
        <v>4554</v>
      </c>
      <c r="DA12" s="166">
        <f>ROUND($C12*'[1]LEA-TN - Aggregate GASB75'!DA11,0)</f>
        <v>4554</v>
      </c>
      <c r="DB12" s="166">
        <f>ROUND($C12*'[1]LEA-TN - Aggregate GASB75'!DB11,0)</f>
        <v>4554</v>
      </c>
      <c r="DC12" s="166">
        <f>ROUND($C12*'[1]LEA-TN - Aggregate GASB75'!DC11,0)</f>
        <v>20496</v>
      </c>
      <c r="DE12" s="168"/>
    </row>
    <row r="13" spans="1:114" hidden="1">
      <c r="A13" s="109">
        <v>1146</v>
      </c>
      <c r="B13" s="103" t="s">
        <v>473</v>
      </c>
      <c r="C13" s="162">
        <v>1</v>
      </c>
      <c r="D13" s="162">
        <v>0</v>
      </c>
      <c r="E13" s="162">
        <f t="shared" si="9"/>
        <v>1</v>
      </c>
      <c r="F13" s="163">
        <v>9.9</v>
      </c>
      <c r="G13" s="164">
        <f>ROUND($D13*'[1]LEA-TN - Aggregate GASB75'!G12,0)</f>
        <v>0</v>
      </c>
      <c r="H13" s="164">
        <f>ROUND($C13*'[1]LEA-TN - Aggregate GASB75'!H12,0)</f>
        <v>0</v>
      </c>
      <c r="I13" s="164">
        <f>ROUND($C13*'[1]LEA-TN - Aggregate GASB75'!I12,0)</f>
        <v>0</v>
      </c>
      <c r="J13" s="164">
        <f>ROUND('[1]LEA-TN - Aggregate GASB75'!G12*E13,0)</f>
        <v>0</v>
      </c>
      <c r="K13" s="164">
        <f>ROUND($C13*'[1]LEA-TN - Aggregate GASB75'!K12,0)</f>
        <v>0</v>
      </c>
      <c r="L13" s="164">
        <f>ROUND(C13*'[1]LEA-TN - Aggregate GASB75'!P12,0)-SUM(G13:K13,M13:O13)</f>
        <v>13840</v>
      </c>
      <c r="M13" s="164">
        <f>ROUND($C13*'[1]LEA-TN - Aggregate GASB75'!M12,0)</f>
        <v>-166</v>
      </c>
      <c r="N13" s="164">
        <f>ROUND(C13*'[1]LEA-TN - Aggregate GASB75'!O12,0)-O13</f>
        <v>0</v>
      </c>
      <c r="O13" s="164">
        <v>0</v>
      </c>
      <c r="P13" s="178">
        <f t="shared" si="0"/>
        <v>13674</v>
      </c>
      <c r="Q13" s="104">
        <f t="shared" si="1"/>
        <v>0</v>
      </c>
      <c r="R13" s="164">
        <f>ROUND($C13*'[1]LEA-TN - Aggregate GASB75'!R12,0)</f>
        <v>1381</v>
      </c>
      <c r="S13" s="164">
        <f t="shared" si="2"/>
        <v>0</v>
      </c>
      <c r="T13" s="178">
        <v>1381</v>
      </c>
      <c r="U13" s="164">
        <v>0</v>
      </c>
      <c r="V13" s="104">
        <f t="shared" si="10"/>
        <v>12293</v>
      </c>
      <c r="W13" s="104">
        <v>0</v>
      </c>
      <c r="X13" s="104">
        <f>ROUND(J13+N13-'[1]LEA-TN - Aggregate GASB75'!W12*E13,0)</f>
        <v>0</v>
      </c>
      <c r="Y13" s="164">
        <f>ROUND($C13*'[1]LEA-TN - Aggregate GASB75'!Y12,0)</f>
        <v>16700</v>
      </c>
      <c r="Z13" s="164">
        <f>ROUND($C13*'[1]LEA-TN - Aggregate GASB75'!Z12,0)</f>
        <v>11221</v>
      </c>
      <c r="AA13" s="164">
        <f>ROUND($C13*'[1]LEA-TN - Aggregate GASB75'!AA12,0)</f>
        <v>13674</v>
      </c>
      <c r="AB13" s="164">
        <f>ROUND($C13*'[1]LEA-TN - Aggregate GASB75'!AB12,0)</f>
        <v>13674</v>
      </c>
      <c r="AC13" s="164">
        <f t="shared" si="18"/>
        <v>0</v>
      </c>
      <c r="AD13" s="164">
        <f t="shared" si="4"/>
        <v>149</v>
      </c>
      <c r="AE13" s="164">
        <f t="shared" si="11"/>
        <v>0</v>
      </c>
      <c r="AF13" s="164">
        <f t="shared" si="12"/>
        <v>12442</v>
      </c>
      <c r="AG13" s="164">
        <f t="shared" si="5"/>
        <v>0</v>
      </c>
      <c r="AH13" s="164">
        <f t="shared" si="13"/>
        <v>0</v>
      </c>
      <c r="AI13" s="164">
        <f t="shared" si="14"/>
        <v>1381</v>
      </c>
      <c r="AJ13" s="164">
        <f t="shared" si="6"/>
        <v>1381</v>
      </c>
      <c r="AK13" s="164">
        <f t="shared" si="6"/>
        <v>1381</v>
      </c>
      <c r="AL13" s="164">
        <f t="shared" si="6"/>
        <v>1381</v>
      </c>
      <c r="AM13" s="164">
        <f t="shared" si="6"/>
        <v>1381</v>
      </c>
      <c r="AN13" s="164">
        <f t="shared" si="6"/>
        <v>5388</v>
      </c>
      <c r="AP13" s="165">
        <f t="shared" si="7"/>
        <v>1398</v>
      </c>
      <c r="AQ13" s="164">
        <f>ROUND($C13*'[1]LEA-TN - Aggregate GASB75'!AQ12,0)</f>
        <v>1398</v>
      </c>
      <c r="AR13" s="164">
        <f>ROUND($C13*'[1]LEA-TN - Aggregate GASB75'!AR12,0)</f>
        <v>1398</v>
      </c>
      <c r="AS13" s="164">
        <f>ROUND($C13*'[1]LEA-TN - Aggregate GASB75'!AS12,0)</f>
        <v>1398</v>
      </c>
      <c r="AT13" s="164">
        <f>ROUND($C13*'[1]LEA-TN - Aggregate GASB75'!AT12,0)</f>
        <v>1398</v>
      </c>
      <c r="AU13" s="164">
        <f>ROUND($C13*'[1]LEA-TN - Aggregate GASB75'!AU12,0)</f>
        <v>1398</v>
      </c>
      <c r="AV13" s="164">
        <f>ROUND($C13*'[1]LEA-TN - Aggregate GASB75'!AV12,0)</f>
        <v>5452</v>
      </c>
      <c r="AW13" s="166">
        <f>ROUND($C13*'[1]LEA-TN - Aggregate GASB75'!AW12,0)</f>
        <v>0</v>
      </c>
      <c r="AX13" s="166">
        <f>ROUND($C13*'[1]LEA-TN - Aggregate GASB75'!AX12,0)</f>
        <v>0</v>
      </c>
      <c r="AY13" s="166">
        <f>ROUND($C13*'[1]LEA-TN - Aggregate GASB75'!AY12,0)</f>
        <v>0</v>
      </c>
      <c r="AZ13" s="166">
        <f>ROUND($C13*'[1]LEA-TN - Aggregate GASB75'!AZ12,0)</f>
        <v>0</v>
      </c>
      <c r="BA13" s="166">
        <f>ROUND($C13*'[1]LEA-TN - Aggregate GASB75'!BA12,0)</f>
        <v>0</v>
      </c>
      <c r="BB13" s="166">
        <f>MAX(0,-$L13+$AP13-SUM($AW13:BA13))</f>
        <v>0</v>
      </c>
      <c r="BC13" s="165">
        <f t="shared" si="15"/>
        <v>-17</v>
      </c>
      <c r="BD13" s="164">
        <f>MIN(MAX(0,BC13),MAX(0,$M13)-SUM($BC13:BC13))</f>
        <v>0</v>
      </c>
      <c r="BE13" s="164">
        <f>MIN(MAX(0,BD13),MAX(0,$M13)-SUM($BC13:BD13))</f>
        <v>0</v>
      </c>
      <c r="BF13" s="164">
        <f>MIN(MAX(0,BE13),MAX(0,$M13)-SUM($BC13:BE13))</f>
        <v>0</v>
      </c>
      <c r="BG13" s="164">
        <f>MIN(MAX(0,BF13),MAX(0,$M13)-SUM($BC13:BF13))</f>
        <v>0</v>
      </c>
      <c r="BH13" s="164">
        <f>MIN(MAX(0,BG13),MAX(0,$M13)-SUM($BC13:BG13))</f>
        <v>0</v>
      </c>
      <c r="BI13" s="164">
        <f>(MAX(0,$M13-MAX(0,SUM($BC13:BH13))))</f>
        <v>0</v>
      </c>
      <c r="BJ13" s="166">
        <f t="shared" si="16"/>
        <v>17</v>
      </c>
      <c r="BK13" s="166">
        <f>MIN(MAX(0,BJ13),MAX(0,-$M13)-MAX(0,-$BC13+SUM($BJ13:BJ13)))</f>
        <v>17</v>
      </c>
      <c r="BL13" s="166">
        <f>MIN(MAX(0,BK13),MAX(0,-$M13)-MAX(0,-$BC13+SUM($BJ13:BK13)))</f>
        <v>17</v>
      </c>
      <c r="BM13" s="166">
        <f>MIN(MAX(0,BL13),MAX(0,-$M13)-MAX(0,-$BC13+SUM($BJ13:BL13)))</f>
        <v>17</v>
      </c>
      <c r="BN13" s="166">
        <f>MIN(MAX(0,BM13),MAX(0,-$M13)-MAX(0,-$BC13+SUM($BJ13:BM13)))</f>
        <v>17</v>
      </c>
      <c r="BO13" s="166">
        <f>MAX(0,-$M13+$BC13-SUM($BJ13:BN13))</f>
        <v>64</v>
      </c>
      <c r="BP13" s="165">
        <f t="shared" si="17"/>
        <v>0</v>
      </c>
      <c r="BQ13" s="164">
        <f>MIN(MAX(0,BP13),MAX(0,$X13)-SUM($BP13:BP13))</f>
        <v>0</v>
      </c>
      <c r="BR13" s="164">
        <f>MIN(MAX(0,BQ13),MAX(0,$X13)-SUM($BP13:BQ13))</f>
        <v>0</v>
      </c>
      <c r="BS13" s="164">
        <f>MIN(MAX(0,BR13),MAX(0,$X13)-SUM($BP13:BR13))</f>
        <v>0</v>
      </c>
      <c r="BT13" s="164">
        <f>MIN(MAX(0,BS13),MAX(0,$X13)-SUM($BP13:BS13))</f>
        <v>0</v>
      </c>
      <c r="BU13" s="164">
        <f>MIN(MAX(0,BT13),MAX(0,$X13)-SUM($BP13:BT13))</f>
        <v>0</v>
      </c>
      <c r="BV13" s="164">
        <f>(MAX(0,$X13-MAX(0,SUM($BP13:BU13))))</f>
        <v>0</v>
      </c>
      <c r="BW13" s="166">
        <f t="shared" si="8"/>
        <v>0</v>
      </c>
      <c r="BX13" s="166">
        <f>MIN(MAX(0,BW13),MAX(0,-$X13)-MAX(0,-$BP13+SUM($BW13:BW13)))</f>
        <v>0</v>
      </c>
      <c r="BY13" s="166">
        <f>MIN(MAX(0,BX13),MAX(0,-$X13)-MAX(0,-$BP13+SUM($BW13:BX13)))</f>
        <v>0</v>
      </c>
      <c r="BZ13" s="166">
        <f>MIN(MAX(0,BY13),MAX(0,-$X13)-MAX(0,-$BP13+SUM($BW13:BY13)))</f>
        <v>0</v>
      </c>
      <c r="CA13" s="166">
        <f>MIN(MAX(0,BZ13),MAX(0,-$X13)-MAX(0,-$BP13+SUM($BW13:BZ13)))</f>
        <v>0</v>
      </c>
      <c r="CB13" s="166">
        <f>MAX(0,-$X13+$BP13-SUM($BW13:CA13))</f>
        <v>0</v>
      </c>
      <c r="CC13" s="163">
        <v>1</v>
      </c>
      <c r="CD13" s="167"/>
      <c r="CE13" s="164"/>
      <c r="CF13" s="164"/>
      <c r="CG13" s="164"/>
      <c r="CH13" s="164"/>
      <c r="CI13" s="164"/>
      <c r="CJ13" s="164"/>
      <c r="CK13" s="166"/>
      <c r="CL13" s="166"/>
      <c r="CM13" s="166"/>
      <c r="CN13" s="166"/>
      <c r="CO13" s="166"/>
      <c r="CP13" s="166"/>
      <c r="CQ13" s="167">
        <v>0</v>
      </c>
      <c r="CR13" s="164"/>
      <c r="CS13" s="164"/>
      <c r="CT13" s="164"/>
      <c r="CU13" s="164"/>
      <c r="CV13" s="164"/>
      <c r="CW13" s="164"/>
      <c r="CX13" s="166">
        <f>ROUND($C13*'[1]LEA-TN - Aggregate GASB75'!CX12,0)</f>
        <v>0</v>
      </c>
      <c r="CY13" s="166">
        <f>ROUND($C13*'[1]LEA-TN - Aggregate GASB75'!CY12,0)</f>
        <v>0</v>
      </c>
      <c r="CZ13" s="166">
        <f>ROUND($C13*'[1]LEA-TN - Aggregate GASB75'!CZ12,0)</f>
        <v>0</v>
      </c>
      <c r="DA13" s="166">
        <f>ROUND($C13*'[1]LEA-TN - Aggregate GASB75'!DA12,0)</f>
        <v>0</v>
      </c>
      <c r="DB13" s="166">
        <f>ROUND($C13*'[1]LEA-TN - Aggregate GASB75'!DB12,0)</f>
        <v>0</v>
      </c>
      <c r="DC13" s="166">
        <f>ROUND($C13*'[1]LEA-TN - Aggregate GASB75'!DC12,0)</f>
        <v>0</v>
      </c>
      <c r="DE13" s="168"/>
    </row>
    <row r="14" spans="1:114" hidden="1">
      <c r="A14" s="109">
        <v>1163</v>
      </c>
      <c r="B14" s="103" t="s">
        <v>376</v>
      </c>
      <c r="C14" s="162">
        <v>1</v>
      </c>
      <c r="D14" s="162">
        <v>1</v>
      </c>
      <c r="E14" s="162">
        <f t="shared" si="9"/>
        <v>0</v>
      </c>
      <c r="F14" s="163">
        <v>15.8</v>
      </c>
      <c r="G14" s="164">
        <f>ROUND($D14*'[1]LEA-TN - Aggregate GASB75'!G13,0)</f>
        <v>15663</v>
      </c>
      <c r="H14" s="164">
        <f>ROUND($C14*'[1]LEA-TN - Aggregate GASB75'!H13,0)</f>
        <v>1904</v>
      </c>
      <c r="I14" s="164">
        <f>ROUND($C14*'[1]LEA-TN - Aggregate GASB75'!I13,0)</f>
        <v>625</v>
      </c>
      <c r="J14" s="164">
        <f>ROUND('[1]LEA-TN - Aggregate GASB75'!G13*E14,0)</f>
        <v>0</v>
      </c>
      <c r="K14" s="164">
        <f>ROUND($C14*'[1]LEA-TN - Aggregate GASB75'!K13,0)</f>
        <v>0</v>
      </c>
      <c r="L14" s="164">
        <f>ROUND(C14*'[1]LEA-TN - Aggregate GASB75'!P13,0)-SUM(G14:K14,M14:O14)</f>
        <v>14651</v>
      </c>
      <c r="M14" s="164">
        <f>ROUND($C14*'[1]LEA-TN - Aggregate GASB75'!M13,0)</f>
        <v>-576</v>
      </c>
      <c r="N14" s="164">
        <f>ROUND(C14*'[1]LEA-TN - Aggregate GASB75'!O13,0)-O14</f>
        <v>0</v>
      </c>
      <c r="O14" s="164">
        <v>0</v>
      </c>
      <c r="P14" s="178">
        <f t="shared" si="0"/>
        <v>32267</v>
      </c>
      <c r="Q14" s="104">
        <f t="shared" si="1"/>
        <v>0</v>
      </c>
      <c r="R14" s="164">
        <f>ROUND($C14*'[1]LEA-TN - Aggregate GASB75'!R13,0)</f>
        <v>718</v>
      </c>
      <c r="S14" s="164">
        <f t="shared" si="2"/>
        <v>0</v>
      </c>
      <c r="T14" s="178">
        <v>3247</v>
      </c>
      <c r="U14" s="164">
        <v>37</v>
      </c>
      <c r="V14" s="104">
        <f t="shared" si="10"/>
        <v>10740</v>
      </c>
      <c r="W14" s="104">
        <v>-2617</v>
      </c>
      <c r="X14" s="104">
        <f>ROUND(J14+N14-'[1]LEA-TN - Aggregate GASB75'!W13*E14,0)</f>
        <v>0</v>
      </c>
      <c r="Y14" s="164">
        <f>ROUND($C14*'[1]LEA-TN - Aggregate GASB75'!Y13,0)</f>
        <v>41300</v>
      </c>
      <c r="Z14" s="164">
        <f>ROUND($C14*'[1]LEA-TN - Aggregate GASB75'!Z13,0)</f>
        <v>25506</v>
      </c>
      <c r="AA14" s="164">
        <f>ROUND($C14*'[1]LEA-TN - Aggregate GASB75'!AA13,0)</f>
        <v>32267</v>
      </c>
      <c r="AB14" s="164">
        <f>ROUND($C14*'[1]LEA-TN - Aggregate GASB75'!AB13,0)</f>
        <v>32267</v>
      </c>
      <c r="AC14" s="164">
        <f t="shared" si="18"/>
        <v>0</v>
      </c>
      <c r="AD14" s="164">
        <f t="shared" si="4"/>
        <v>2984</v>
      </c>
      <c r="AE14" s="164">
        <f t="shared" si="11"/>
        <v>0</v>
      </c>
      <c r="AF14" s="164">
        <f t="shared" si="12"/>
        <v>13724</v>
      </c>
      <c r="AG14" s="164">
        <f t="shared" si="5"/>
        <v>0</v>
      </c>
      <c r="AH14" s="164">
        <f t="shared" si="13"/>
        <v>0</v>
      </c>
      <c r="AI14" s="164">
        <f t="shared" si="14"/>
        <v>718</v>
      </c>
      <c r="AJ14" s="164">
        <f t="shared" si="6"/>
        <v>718</v>
      </c>
      <c r="AK14" s="164">
        <f t="shared" si="6"/>
        <v>718</v>
      </c>
      <c r="AL14" s="164">
        <f t="shared" si="6"/>
        <v>718</v>
      </c>
      <c r="AM14" s="164">
        <f t="shared" si="6"/>
        <v>718</v>
      </c>
      <c r="AN14" s="164">
        <f t="shared" si="6"/>
        <v>7150</v>
      </c>
      <c r="AP14" s="165">
        <f t="shared" si="7"/>
        <v>927</v>
      </c>
      <c r="AQ14" s="164">
        <f>ROUND($C14*'[1]LEA-TN - Aggregate GASB75'!AQ13,0)</f>
        <v>927</v>
      </c>
      <c r="AR14" s="164">
        <f>ROUND($C14*'[1]LEA-TN - Aggregate GASB75'!AR13,0)</f>
        <v>927</v>
      </c>
      <c r="AS14" s="164">
        <f>ROUND($C14*'[1]LEA-TN - Aggregate GASB75'!AS13,0)</f>
        <v>927</v>
      </c>
      <c r="AT14" s="164">
        <f>ROUND($C14*'[1]LEA-TN - Aggregate GASB75'!AT13,0)</f>
        <v>927</v>
      </c>
      <c r="AU14" s="164">
        <f>ROUND($C14*'[1]LEA-TN - Aggregate GASB75'!AU13,0)</f>
        <v>927</v>
      </c>
      <c r="AV14" s="164">
        <f>ROUND($C14*'[1]LEA-TN - Aggregate GASB75'!AV13,0)</f>
        <v>9089</v>
      </c>
      <c r="AW14" s="166">
        <f>ROUND($C14*'[1]LEA-TN - Aggregate GASB75'!AW13,0)</f>
        <v>0</v>
      </c>
      <c r="AX14" s="166">
        <f>ROUND($C14*'[1]LEA-TN - Aggregate GASB75'!AX13,0)</f>
        <v>0</v>
      </c>
      <c r="AY14" s="166">
        <f>ROUND($C14*'[1]LEA-TN - Aggregate GASB75'!AY13,0)</f>
        <v>0</v>
      </c>
      <c r="AZ14" s="166">
        <f>ROUND($C14*'[1]LEA-TN - Aggregate GASB75'!AZ13,0)</f>
        <v>0</v>
      </c>
      <c r="BA14" s="166">
        <f>ROUND($C14*'[1]LEA-TN - Aggregate GASB75'!BA13,0)</f>
        <v>0</v>
      </c>
      <c r="BB14" s="166">
        <f>MAX(0,-$L14+$AP14-SUM($AW14:BA14))</f>
        <v>0</v>
      </c>
      <c r="BC14" s="165">
        <f t="shared" si="15"/>
        <v>-36</v>
      </c>
      <c r="BD14" s="164">
        <f>MIN(MAX(0,BC14),MAX(0,$M14)-SUM($BC14:BC14))</f>
        <v>0</v>
      </c>
      <c r="BE14" s="164">
        <f>MIN(MAX(0,BD14),MAX(0,$M14)-SUM($BC14:BD14))</f>
        <v>0</v>
      </c>
      <c r="BF14" s="164">
        <f>MIN(MAX(0,BE14),MAX(0,$M14)-SUM($BC14:BE14))</f>
        <v>0</v>
      </c>
      <c r="BG14" s="164">
        <f>MIN(MAX(0,BF14),MAX(0,$M14)-SUM($BC14:BF14))</f>
        <v>0</v>
      </c>
      <c r="BH14" s="164">
        <f>MIN(MAX(0,BG14),MAX(0,$M14)-SUM($BC14:BG14))</f>
        <v>0</v>
      </c>
      <c r="BI14" s="164">
        <f>(MAX(0,$M14-MAX(0,SUM($BC14:BH14))))</f>
        <v>0</v>
      </c>
      <c r="BJ14" s="166">
        <f t="shared" si="16"/>
        <v>36</v>
      </c>
      <c r="BK14" s="166">
        <f>MIN(MAX(0,BJ14),MAX(0,-$M14)-MAX(0,-$BC14+SUM($BJ14:BJ14)))</f>
        <v>36</v>
      </c>
      <c r="BL14" s="166">
        <f>MIN(MAX(0,BK14),MAX(0,-$M14)-MAX(0,-$BC14+SUM($BJ14:BK14)))</f>
        <v>36</v>
      </c>
      <c r="BM14" s="166">
        <f>MIN(MAX(0,BL14),MAX(0,-$M14)-MAX(0,-$BC14+SUM($BJ14:BL14)))</f>
        <v>36</v>
      </c>
      <c r="BN14" s="166">
        <f>MIN(MAX(0,BM14),MAX(0,-$M14)-MAX(0,-$BC14+SUM($BJ14:BM14)))</f>
        <v>36</v>
      </c>
      <c r="BO14" s="166">
        <f>MAX(0,-$M14+$BC14-SUM($BJ14:BN14))</f>
        <v>360</v>
      </c>
      <c r="BP14" s="165">
        <f t="shared" si="17"/>
        <v>0</v>
      </c>
      <c r="BQ14" s="164">
        <f>MIN(MAX(0,BP14),MAX(0,$X14)-SUM($BP14:BP14))</f>
        <v>0</v>
      </c>
      <c r="BR14" s="164">
        <f>MIN(MAX(0,BQ14),MAX(0,$X14)-SUM($BP14:BQ14))</f>
        <v>0</v>
      </c>
      <c r="BS14" s="164">
        <f>MIN(MAX(0,BR14),MAX(0,$X14)-SUM($BP14:BR14))</f>
        <v>0</v>
      </c>
      <c r="BT14" s="164">
        <f>MIN(MAX(0,BS14),MAX(0,$X14)-SUM($BP14:BS14))</f>
        <v>0</v>
      </c>
      <c r="BU14" s="164">
        <f>MIN(MAX(0,BT14),MAX(0,$X14)-SUM($BP14:BT14))</f>
        <v>0</v>
      </c>
      <c r="BV14" s="164">
        <f>(MAX(0,$X14-MAX(0,SUM($BP14:BU14))))</f>
        <v>0</v>
      </c>
      <c r="BW14" s="166">
        <f t="shared" si="8"/>
        <v>0</v>
      </c>
      <c r="BX14" s="166">
        <f>MIN(MAX(0,BW14),MAX(0,-$X14)-MAX(0,-$BP14+SUM($BW14:BW14)))</f>
        <v>0</v>
      </c>
      <c r="BY14" s="166">
        <f>MIN(MAX(0,BX14),MAX(0,-$X14)-MAX(0,-$BP14+SUM($BW14:BX14)))</f>
        <v>0</v>
      </c>
      <c r="BZ14" s="166">
        <f>MIN(MAX(0,BY14),MAX(0,-$X14)-MAX(0,-$BP14+SUM($BW14:BY14)))</f>
        <v>0</v>
      </c>
      <c r="CA14" s="166">
        <f>MIN(MAX(0,BZ14),MAX(0,-$X14)-MAX(0,-$BP14+SUM($BW14:BZ14)))</f>
        <v>0</v>
      </c>
      <c r="CB14" s="166">
        <f>MAX(0,-$X14+$BP14-SUM($BW14:CA14))</f>
        <v>0</v>
      </c>
      <c r="CC14" s="163">
        <v>16.100000000000001</v>
      </c>
      <c r="CD14" s="167"/>
      <c r="CE14" s="164"/>
      <c r="CF14" s="164"/>
      <c r="CG14" s="164"/>
      <c r="CH14" s="164"/>
      <c r="CI14" s="164"/>
      <c r="CJ14" s="164"/>
      <c r="CK14" s="166"/>
      <c r="CL14" s="166"/>
      <c r="CM14" s="166"/>
      <c r="CN14" s="166"/>
      <c r="CO14" s="166"/>
      <c r="CP14" s="166"/>
      <c r="CQ14" s="167">
        <v>-173</v>
      </c>
      <c r="CR14" s="164"/>
      <c r="CS14" s="164"/>
      <c r="CT14" s="164"/>
      <c r="CU14" s="164"/>
      <c r="CV14" s="164"/>
      <c r="CW14" s="164"/>
      <c r="CX14" s="166">
        <f>ROUND($C14*'[1]LEA-TN - Aggregate GASB75'!CX13,0)</f>
        <v>173</v>
      </c>
      <c r="CY14" s="166">
        <f>ROUND($C14*'[1]LEA-TN - Aggregate GASB75'!CY13,0)</f>
        <v>173</v>
      </c>
      <c r="CZ14" s="166">
        <f>ROUND($C14*'[1]LEA-TN - Aggregate GASB75'!CZ13,0)</f>
        <v>173</v>
      </c>
      <c r="DA14" s="166">
        <f>ROUND($C14*'[1]LEA-TN - Aggregate GASB75'!DA13,0)</f>
        <v>173</v>
      </c>
      <c r="DB14" s="166">
        <f>ROUND($C14*'[1]LEA-TN - Aggregate GASB75'!DB13,0)</f>
        <v>173</v>
      </c>
      <c r="DC14" s="166">
        <f>ROUND($C14*'[1]LEA-TN - Aggregate GASB75'!DC13,0)</f>
        <v>1579</v>
      </c>
      <c r="DE14" s="168"/>
    </row>
    <row r="15" spans="1:114" hidden="1">
      <c r="A15" s="109">
        <v>1164</v>
      </c>
      <c r="B15" s="103" t="s">
        <v>377</v>
      </c>
      <c r="C15" s="162">
        <v>1</v>
      </c>
      <c r="D15" s="162">
        <v>1</v>
      </c>
      <c r="E15" s="162">
        <f t="shared" si="9"/>
        <v>0</v>
      </c>
      <c r="F15" s="163">
        <v>12.8</v>
      </c>
      <c r="G15" s="164">
        <f>ROUND($D15*'[1]LEA-TN - Aggregate GASB75'!G14,0)</f>
        <v>37065</v>
      </c>
      <c r="H15" s="164">
        <f>ROUND($C15*'[1]LEA-TN - Aggregate GASB75'!H14,0)</f>
        <v>3124</v>
      </c>
      <c r="I15" s="164">
        <f>ROUND($C15*'[1]LEA-TN - Aggregate GASB75'!I14,0)</f>
        <v>1431</v>
      </c>
      <c r="J15" s="164">
        <f>ROUND('[1]LEA-TN - Aggregate GASB75'!G14*E15,0)</f>
        <v>0</v>
      </c>
      <c r="K15" s="164">
        <f>ROUND($C15*'[1]LEA-TN - Aggregate GASB75'!K14,0)</f>
        <v>0</v>
      </c>
      <c r="L15" s="164">
        <f>ROUND(C15*'[1]LEA-TN - Aggregate GASB75'!P14,0)-SUM(G15:K15,M15:O15)</f>
        <v>15149</v>
      </c>
      <c r="M15" s="164">
        <f>ROUND($C15*'[1]LEA-TN - Aggregate GASB75'!M14,0)</f>
        <v>-741</v>
      </c>
      <c r="N15" s="164">
        <f>ROUND(C15*'[1]LEA-TN - Aggregate GASB75'!O14,0)-O15</f>
        <v>0</v>
      </c>
      <c r="O15" s="164">
        <v>0</v>
      </c>
      <c r="P15" s="178">
        <f t="shared" si="0"/>
        <v>56028</v>
      </c>
      <c r="Q15" s="104">
        <f t="shared" si="1"/>
        <v>0</v>
      </c>
      <c r="R15" s="164">
        <f>ROUND($C15*'[1]LEA-TN - Aggregate GASB75'!R14,0)</f>
        <v>730</v>
      </c>
      <c r="S15" s="164">
        <f t="shared" si="2"/>
        <v>0</v>
      </c>
      <c r="T15" s="178">
        <v>5285</v>
      </c>
      <c r="U15" s="164">
        <v>0</v>
      </c>
      <c r="V15" s="104">
        <f t="shared" si="10"/>
        <v>8614</v>
      </c>
      <c r="W15" s="104">
        <v>-5064</v>
      </c>
      <c r="X15" s="104">
        <f>ROUND(J15+N15-'[1]LEA-TN - Aggregate GASB75'!W14*E15,0)</f>
        <v>0</v>
      </c>
      <c r="Y15" s="164">
        <f>ROUND($C15*'[1]LEA-TN - Aggregate GASB75'!Y14,0)</f>
        <v>69555</v>
      </c>
      <c r="Z15" s="164">
        <f>ROUND($C15*'[1]LEA-TN - Aggregate GASB75'!Z14,0)</f>
        <v>45476</v>
      </c>
      <c r="AA15" s="164">
        <f>ROUND($C15*'[1]LEA-TN - Aggregate GASB75'!AA14,0)</f>
        <v>56028</v>
      </c>
      <c r="AB15" s="164">
        <f>ROUND($C15*'[1]LEA-TN - Aggregate GASB75'!AB14,0)</f>
        <v>56028</v>
      </c>
      <c r="AC15" s="164">
        <f t="shared" si="18"/>
        <v>0</v>
      </c>
      <c r="AD15" s="164">
        <f t="shared" si="4"/>
        <v>5351</v>
      </c>
      <c r="AE15" s="164">
        <f t="shared" si="11"/>
        <v>0</v>
      </c>
      <c r="AF15" s="164">
        <f t="shared" si="12"/>
        <v>13965</v>
      </c>
      <c r="AG15" s="164">
        <f t="shared" si="5"/>
        <v>0</v>
      </c>
      <c r="AH15" s="164">
        <f t="shared" si="13"/>
        <v>0</v>
      </c>
      <c r="AI15" s="164">
        <f t="shared" si="14"/>
        <v>730</v>
      </c>
      <c r="AJ15" s="164">
        <f t="shared" si="6"/>
        <v>730</v>
      </c>
      <c r="AK15" s="164">
        <f t="shared" si="6"/>
        <v>730</v>
      </c>
      <c r="AL15" s="164">
        <f t="shared" si="6"/>
        <v>730</v>
      </c>
      <c r="AM15" s="164">
        <f t="shared" si="6"/>
        <v>730</v>
      </c>
      <c r="AN15" s="164">
        <f t="shared" si="6"/>
        <v>4964</v>
      </c>
      <c r="AP15" s="165">
        <f t="shared" si="7"/>
        <v>1184</v>
      </c>
      <c r="AQ15" s="164">
        <f>ROUND($C15*'[1]LEA-TN - Aggregate GASB75'!AQ14,0)</f>
        <v>1184</v>
      </c>
      <c r="AR15" s="164">
        <f>ROUND($C15*'[1]LEA-TN - Aggregate GASB75'!AR14,0)</f>
        <v>1184</v>
      </c>
      <c r="AS15" s="164">
        <f>ROUND($C15*'[1]LEA-TN - Aggregate GASB75'!AS14,0)</f>
        <v>1184</v>
      </c>
      <c r="AT15" s="164">
        <f>ROUND($C15*'[1]LEA-TN - Aggregate GASB75'!AT14,0)</f>
        <v>1184</v>
      </c>
      <c r="AU15" s="164">
        <f>ROUND($C15*'[1]LEA-TN - Aggregate GASB75'!AU14,0)</f>
        <v>1184</v>
      </c>
      <c r="AV15" s="164">
        <f>ROUND($C15*'[1]LEA-TN - Aggregate GASB75'!AV14,0)</f>
        <v>8045</v>
      </c>
      <c r="AW15" s="166">
        <f>ROUND($C15*'[1]LEA-TN - Aggregate GASB75'!AW14,0)</f>
        <v>0</v>
      </c>
      <c r="AX15" s="166">
        <f>ROUND($C15*'[1]LEA-TN - Aggregate GASB75'!AX14,0)</f>
        <v>0</v>
      </c>
      <c r="AY15" s="166">
        <f>ROUND($C15*'[1]LEA-TN - Aggregate GASB75'!AY14,0)</f>
        <v>0</v>
      </c>
      <c r="AZ15" s="166">
        <f>ROUND($C15*'[1]LEA-TN - Aggregate GASB75'!AZ14,0)</f>
        <v>0</v>
      </c>
      <c r="BA15" s="166">
        <f>ROUND($C15*'[1]LEA-TN - Aggregate GASB75'!BA14,0)</f>
        <v>0</v>
      </c>
      <c r="BB15" s="166">
        <f>MAX(0,-$L15+$AP15-SUM($AW15:BA15))</f>
        <v>0</v>
      </c>
      <c r="BC15" s="165">
        <f t="shared" si="15"/>
        <v>-58</v>
      </c>
      <c r="BD15" s="164">
        <f>MIN(MAX(0,BC15),MAX(0,$M15)-SUM($BC15:BC15))</f>
        <v>0</v>
      </c>
      <c r="BE15" s="164">
        <f>MIN(MAX(0,BD15),MAX(0,$M15)-SUM($BC15:BD15))</f>
        <v>0</v>
      </c>
      <c r="BF15" s="164">
        <f>MIN(MAX(0,BE15),MAX(0,$M15)-SUM($BC15:BE15))</f>
        <v>0</v>
      </c>
      <c r="BG15" s="164">
        <f>MIN(MAX(0,BF15),MAX(0,$M15)-SUM($BC15:BF15))</f>
        <v>0</v>
      </c>
      <c r="BH15" s="164">
        <f>MIN(MAX(0,BG15),MAX(0,$M15)-SUM($BC15:BG15))</f>
        <v>0</v>
      </c>
      <c r="BI15" s="164">
        <f>(MAX(0,$M15-MAX(0,SUM($BC15:BH15))))</f>
        <v>0</v>
      </c>
      <c r="BJ15" s="166">
        <f t="shared" si="16"/>
        <v>58</v>
      </c>
      <c r="BK15" s="166">
        <f>MIN(MAX(0,BJ15),MAX(0,-$M15)-MAX(0,-$BC15+SUM($BJ15:BJ15)))</f>
        <v>58</v>
      </c>
      <c r="BL15" s="166">
        <f>MIN(MAX(0,BK15),MAX(0,-$M15)-MAX(0,-$BC15+SUM($BJ15:BK15)))</f>
        <v>58</v>
      </c>
      <c r="BM15" s="166">
        <f>MIN(MAX(0,BL15),MAX(0,-$M15)-MAX(0,-$BC15+SUM($BJ15:BL15)))</f>
        <v>58</v>
      </c>
      <c r="BN15" s="166">
        <f>MIN(MAX(0,BM15),MAX(0,-$M15)-MAX(0,-$BC15+SUM($BJ15:BM15)))</f>
        <v>58</v>
      </c>
      <c r="BO15" s="166">
        <f>MAX(0,-$M15+$BC15-SUM($BJ15:BN15))</f>
        <v>393</v>
      </c>
      <c r="BP15" s="165">
        <f t="shared" si="17"/>
        <v>0</v>
      </c>
      <c r="BQ15" s="164">
        <f>MIN(MAX(0,BP15),MAX(0,$X15)-SUM($BP15:BP15))</f>
        <v>0</v>
      </c>
      <c r="BR15" s="164">
        <f>MIN(MAX(0,BQ15),MAX(0,$X15)-SUM($BP15:BQ15))</f>
        <v>0</v>
      </c>
      <c r="BS15" s="164">
        <f>MIN(MAX(0,BR15),MAX(0,$X15)-SUM($BP15:BR15))</f>
        <v>0</v>
      </c>
      <c r="BT15" s="164">
        <f>MIN(MAX(0,BS15),MAX(0,$X15)-SUM($BP15:BS15))</f>
        <v>0</v>
      </c>
      <c r="BU15" s="164">
        <f>MIN(MAX(0,BT15),MAX(0,$X15)-SUM($BP15:BT15))</f>
        <v>0</v>
      </c>
      <c r="BV15" s="164">
        <f>(MAX(0,$X15-MAX(0,SUM($BP15:BU15))))</f>
        <v>0</v>
      </c>
      <c r="BW15" s="166">
        <f t="shared" si="8"/>
        <v>0</v>
      </c>
      <c r="BX15" s="166">
        <f>MIN(MAX(0,BW15),MAX(0,-$X15)-MAX(0,-$BP15+SUM($BW15:BW15)))</f>
        <v>0</v>
      </c>
      <c r="BY15" s="166">
        <f>MIN(MAX(0,BX15),MAX(0,-$X15)-MAX(0,-$BP15+SUM($BW15:BX15)))</f>
        <v>0</v>
      </c>
      <c r="BZ15" s="166">
        <f>MIN(MAX(0,BY15),MAX(0,-$X15)-MAX(0,-$BP15+SUM($BW15:BY15)))</f>
        <v>0</v>
      </c>
      <c r="CA15" s="166">
        <f>MIN(MAX(0,BZ15),MAX(0,-$X15)-MAX(0,-$BP15+SUM($BW15:BZ15)))</f>
        <v>0</v>
      </c>
      <c r="CB15" s="166">
        <f>MAX(0,-$X15+$BP15-SUM($BW15:CA15))</f>
        <v>0</v>
      </c>
      <c r="CC15" s="163">
        <v>13.8</v>
      </c>
      <c r="CD15" s="167"/>
      <c r="CE15" s="164"/>
      <c r="CF15" s="164"/>
      <c r="CG15" s="164"/>
      <c r="CH15" s="164"/>
      <c r="CI15" s="164"/>
      <c r="CJ15" s="164"/>
      <c r="CK15" s="166"/>
      <c r="CL15" s="166"/>
      <c r="CM15" s="166"/>
      <c r="CN15" s="166"/>
      <c r="CO15" s="166"/>
      <c r="CP15" s="166"/>
      <c r="CQ15" s="167">
        <v>-396</v>
      </c>
      <c r="CR15" s="164"/>
      <c r="CS15" s="164"/>
      <c r="CT15" s="164"/>
      <c r="CU15" s="164"/>
      <c r="CV15" s="164"/>
      <c r="CW15" s="164"/>
      <c r="CX15" s="166">
        <f>ROUND($C15*'[1]LEA-TN - Aggregate GASB75'!CX14,0)</f>
        <v>396</v>
      </c>
      <c r="CY15" s="166">
        <f>ROUND($C15*'[1]LEA-TN - Aggregate GASB75'!CY14,0)</f>
        <v>396</v>
      </c>
      <c r="CZ15" s="166">
        <f>ROUND($C15*'[1]LEA-TN - Aggregate GASB75'!CZ14,0)</f>
        <v>396</v>
      </c>
      <c r="DA15" s="166">
        <f>ROUND($C15*'[1]LEA-TN - Aggregate GASB75'!DA14,0)</f>
        <v>396</v>
      </c>
      <c r="DB15" s="166">
        <f>ROUND($C15*'[1]LEA-TN - Aggregate GASB75'!DB14,0)</f>
        <v>396</v>
      </c>
      <c r="DC15" s="166">
        <f>ROUND($C15*'[1]LEA-TN - Aggregate GASB75'!DC14,0)</f>
        <v>2688</v>
      </c>
      <c r="DE15" s="168"/>
    </row>
    <row r="16" spans="1:114" hidden="1">
      <c r="A16" s="109">
        <v>1165</v>
      </c>
      <c r="B16" s="103" t="s">
        <v>378</v>
      </c>
      <c r="C16" s="162">
        <v>1</v>
      </c>
      <c r="D16" s="162">
        <v>1</v>
      </c>
      <c r="E16" s="162">
        <f t="shared" si="9"/>
        <v>0</v>
      </c>
      <c r="F16" s="163">
        <v>14.4</v>
      </c>
      <c r="G16" s="164">
        <f>ROUND($D16*'[1]LEA-TN - Aggregate GASB75'!G15,0)</f>
        <v>53763</v>
      </c>
      <c r="H16" s="164">
        <f>ROUND($C16*'[1]LEA-TN - Aggregate GASB75'!H15,0)</f>
        <v>4358</v>
      </c>
      <c r="I16" s="164">
        <f>ROUND($C16*'[1]LEA-TN - Aggregate GASB75'!I15,0)</f>
        <v>2069</v>
      </c>
      <c r="J16" s="164">
        <f>ROUND('[1]LEA-TN - Aggregate GASB75'!G15*E16,0)</f>
        <v>0</v>
      </c>
      <c r="K16" s="164">
        <f>ROUND($C16*'[1]LEA-TN - Aggregate GASB75'!K15,0)</f>
        <v>0</v>
      </c>
      <c r="L16" s="164">
        <f>ROUND(C16*'[1]LEA-TN - Aggregate GASB75'!P15,0)-SUM(G16:K16,M16:O16)</f>
        <v>1369</v>
      </c>
      <c r="M16" s="164">
        <f>ROUND($C16*'[1]LEA-TN - Aggregate GASB75'!M15,0)</f>
        <v>-784</v>
      </c>
      <c r="N16" s="164">
        <f>ROUND(C16*'[1]LEA-TN - Aggregate GASB75'!O15,0)-O16</f>
        <v>0</v>
      </c>
      <c r="O16" s="164">
        <v>0</v>
      </c>
      <c r="P16" s="178">
        <f t="shared" si="0"/>
        <v>60775</v>
      </c>
      <c r="Q16" s="104">
        <f t="shared" si="1"/>
        <v>0</v>
      </c>
      <c r="R16" s="164">
        <f>ROUND($C16*'[1]LEA-TN - Aggregate GASB75'!R15,0)</f>
        <v>-556</v>
      </c>
      <c r="S16" s="164">
        <f t="shared" si="2"/>
        <v>0</v>
      </c>
      <c r="T16" s="178">
        <v>5871</v>
      </c>
      <c r="U16" s="164">
        <v>0</v>
      </c>
      <c r="V16" s="104">
        <f t="shared" si="10"/>
        <v>-7038</v>
      </c>
      <c r="W16" s="104">
        <v>-8179</v>
      </c>
      <c r="X16" s="104">
        <f>ROUND(J16+N16-'[1]LEA-TN - Aggregate GASB75'!W15*E16,0)</f>
        <v>0</v>
      </c>
      <c r="Y16" s="164">
        <f>ROUND($C16*'[1]LEA-TN - Aggregate GASB75'!Y15,0)</f>
        <v>77122</v>
      </c>
      <c r="Z16" s="164">
        <f>ROUND($C16*'[1]LEA-TN - Aggregate GASB75'!Z15,0)</f>
        <v>47996</v>
      </c>
      <c r="AA16" s="164">
        <f>ROUND($C16*'[1]LEA-TN - Aggregate GASB75'!AA15,0)</f>
        <v>60775</v>
      </c>
      <c r="AB16" s="164">
        <f>ROUND($C16*'[1]LEA-TN - Aggregate GASB75'!AB15,0)</f>
        <v>60775</v>
      </c>
      <c r="AC16" s="164">
        <f t="shared" si="18"/>
        <v>0</v>
      </c>
      <c r="AD16" s="164">
        <f t="shared" si="4"/>
        <v>8312</v>
      </c>
      <c r="AE16" s="164">
        <f t="shared" si="11"/>
        <v>0</v>
      </c>
      <c r="AF16" s="164">
        <f t="shared" si="12"/>
        <v>1274</v>
      </c>
      <c r="AG16" s="164">
        <f t="shared" si="5"/>
        <v>0</v>
      </c>
      <c r="AH16" s="164">
        <f t="shared" si="13"/>
        <v>0</v>
      </c>
      <c r="AI16" s="164">
        <f t="shared" si="14"/>
        <v>-556</v>
      </c>
      <c r="AJ16" s="164">
        <f t="shared" si="6"/>
        <v>-556</v>
      </c>
      <c r="AK16" s="164">
        <f t="shared" si="6"/>
        <v>-556</v>
      </c>
      <c r="AL16" s="164">
        <f t="shared" si="6"/>
        <v>-556</v>
      </c>
      <c r="AM16" s="164">
        <f t="shared" si="6"/>
        <v>-556</v>
      </c>
      <c r="AN16" s="164">
        <f t="shared" si="6"/>
        <v>-4258</v>
      </c>
      <c r="AP16" s="165">
        <f t="shared" si="7"/>
        <v>95</v>
      </c>
      <c r="AQ16" s="164">
        <f>ROUND($C16*'[1]LEA-TN - Aggregate GASB75'!AQ15,0)</f>
        <v>95</v>
      </c>
      <c r="AR16" s="164">
        <f>ROUND($C16*'[1]LEA-TN - Aggregate GASB75'!AR15,0)</f>
        <v>95</v>
      </c>
      <c r="AS16" s="164">
        <f>ROUND($C16*'[1]LEA-TN - Aggregate GASB75'!AS15,0)</f>
        <v>95</v>
      </c>
      <c r="AT16" s="164">
        <f>ROUND($C16*'[1]LEA-TN - Aggregate GASB75'!AT15,0)</f>
        <v>95</v>
      </c>
      <c r="AU16" s="164">
        <f>ROUND($C16*'[1]LEA-TN - Aggregate GASB75'!AU15,0)</f>
        <v>95</v>
      </c>
      <c r="AV16" s="164">
        <f>ROUND($C16*'[1]LEA-TN - Aggregate GASB75'!AV15,0)</f>
        <v>799</v>
      </c>
      <c r="AW16" s="166">
        <f>ROUND($C16*'[1]LEA-TN - Aggregate GASB75'!AW15,0)</f>
        <v>0</v>
      </c>
      <c r="AX16" s="166">
        <f>ROUND($C16*'[1]LEA-TN - Aggregate GASB75'!AX15,0)</f>
        <v>0</v>
      </c>
      <c r="AY16" s="166">
        <f>ROUND($C16*'[1]LEA-TN - Aggregate GASB75'!AY15,0)</f>
        <v>0</v>
      </c>
      <c r="AZ16" s="166">
        <f>ROUND($C16*'[1]LEA-TN - Aggregate GASB75'!AZ15,0)</f>
        <v>0</v>
      </c>
      <c r="BA16" s="166">
        <f>ROUND($C16*'[1]LEA-TN - Aggregate GASB75'!BA15,0)</f>
        <v>0</v>
      </c>
      <c r="BB16" s="166">
        <f>MAX(0,-$L16+$AP16-SUM($AW16:BA16))</f>
        <v>0</v>
      </c>
      <c r="BC16" s="165">
        <f t="shared" si="15"/>
        <v>-54</v>
      </c>
      <c r="BD16" s="164">
        <f>MIN(MAX(0,BC16),MAX(0,$M16)-SUM($BC16:BC16))</f>
        <v>0</v>
      </c>
      <c r="BE16" s="164">
        <f>MIN(MAX(0,BD16),MAX(0,$M16)-SUM($BC16:BD16))</f>
        <v>0</v>
      </c>
      <c r="BF16" s="164">
        <f>MIN(MAX(0,BE16),MAX(0,$M16)-SUM($BC16:BE16))</f>
        <v>0</v>
      </c>
      <c r="BG16" s="164">
        <f>MIN(MAX(0,BF16),MAX(0,$M16)-SUM($BC16:BF16))</f>
        <v>0</v>
      </c>
      <c r="BH16" s="164">
        <f>MIN(MAX(0,BG16),MAX(0,$M16)-SUM($BC16:BG16))</f>
        <v>0</v>
      </c>
      <c r="BI16" s="164">
        <f>(MAX(0,$M16-MAX(0,SUM($BC16:BH16))))</f>
        <v>0</v>
      </c>
      <c r="BJ16" s="166">
        <f t="shared" si="16"/>
        <v>54</v>
      </c>
      <c r="BK16" s="166">
        <f>MIN(MAX(0,BJ16),MAX(0,-$M16)-MAX(0,-$BC16+SUM($BJ16:BJ16)))</f>
        <v>54</v>
      </c>
      <c r="BL16" s="166">
        <f>MIN(MAX(0,BK16),MAX(0,-$M16)-MAX(0,-$BC16+SUM($BJ16:BK16)))</f>
        <v>54</v>
      </c>
      <c r="BM16" s="166">
        <f>MIN(MAX(0,BL16),MAX(0,-$M16)-MAX(0,-$BC16+SUM($BJ16:BL16)))</f>
        <v>54</v>
      </c>
      <c r="BN16" s="166">
        <f>MIN(MAX(0,BM16),MAX(0,-$M16)-MAX(0,-$BC16+SUM($BJ16:BM16)))</f>
        <v>54</v>
      </c>
      <c r="BO16" s="166">
        <f>MAX(0,-$M16+$BC16-SUM($BJ16:BN16))</f>
        <v>460</v>
      </c>
      <c r="BP16" s="165">
        <f t="shared" si="17"/>
        <v>0</v>
      </c>
      <c r="BQ16" s="164">
        <f>MIN(MAX(0,BP16),MAX(0,$X16)-SUM($BP16:BP16))</f>
        <v>0</v>
      </c>
      <c r="BR16" s="164">
        <f>MIN(MAX(0,BQ16),MAX(0,$X16)-SUM($BP16:BQ16))</f>
        <v>0</v>
      </c>
      <c r="BS16" s="164">
        <f>MIN(MAX(0,BR16),MAX(0,$X16)-SUM($BP16:BR16))</f>
        <v>0</v>
      </c>
      <c r="BT16" s="164">
        <f>MIN(MAX(0,BS16),MAX(0,$X16)-SUM($BP16:BS16))</f>
        <v>0</v>
      </c>
      <c r="BU16" s="164">
        <f>MIN(MAX(0,BT16),MAX(0,$X16)-SUM($BP16:BT16))</f>
        <v>0</v>
      </c>
      <c r="BV16" s="164">
        <f>(MAX(0,$X16-MAX(0,SUM($BP16:BU16))))</f>
        <v>0</v>
      </c>
      <c r="BW16" s="166">
        <f t="shared" si="8"/>
        <v>0</v>
      </c>
      <c r="BX16" s="166">
        <f>MIN(MAX(0,BW16),MAX(0,-$X16)-MAX(0,-$BP16+SUM($BW16:BW16)))</f>
        <v>0</v>
      </c>
      <c r="BY16" s="166">
        <f>MIN(MAX(0,BX16),MAX(0,-$X16)-MAX(0,-$BP16+SUM($BW16:BX16)))</f>
        <v>0</v>
      </c>
      <c r="BZ16" s="166">
        <f>MIN(MAX(0,BY16),MAX(0,-$X16)-MAX(0,-$BP16+SUM($BW16:BY16)))</f>
        <v>0</v>
      </c>
      <c r="CA16" s="166">
        <f>MIN(MAX(0,BZ16),MAX(0,-$X16)-MAX(0,-$BP16+SUM($BW16:BZ16)))</f>
        <v>0</v>
      </c>
      <c r="CB16" s="166">
        <f>MAX(0,-$X16+$BP16-SUM($BW16:CA16))</f>
        <v>0</v>
      </c>
      <c r="CC16" s="163">
        <v>14.7</v>
      </c>
      <c r="CD16" s="167"/>
      <c r="CE16" s="164"/>
      <c r="CF16" s="164"/>
      <c r="CG16" s="164"/>
      <c r="CH16" s="164"/>
      <c r="CI16" s="164"/>
      <c r="CJ16" s="164"/>
      <c r="CK16" s="166"/>
      <c r="CL16" s="166"/>
      <c r="CM16" s="166"/>
      <c r="CN16" s="166"/>
      <c r="CO16" s="166"/>
      <c r="CP16" s="166"/>
      <c r="CQ16" s="167">
        <v>-597</v>
      </c>
      <c r="CR16" s="164"/>
      <c r="CS16" s="164"/>
      <c r="CT16" s="164"/>
      <c r="CU16" s="164"/>
      <c r="CV16" s="164"/>
      <c r="CW16" s="164"/>
      <c r="CX16" s="166">
        <f>ROUND($C16*'[1]LEA-TN - Aggregate GASB75'!CX15,0)</f>
        <v>597</v>
      </c>
      <c r="CY16" s="166">
        <f>ROUND($C16*'[1]LEA-TN - Aggregate GASB75'!CY15,0)</f>
        <v>597</v>
      </c>
      <c r="CZ16" s="166">
        <f>ROUND($C16*'[1]LEA-TN - Aggregate GASB75'!CZ15,0)</f>
        <v>597</v>
      </c>
      <c r="DA16" s="166">
        <f>ROUND($C16*'[1]LEA-TN - Aggregate GASB75'!DA15,0)</f>
        <v>597</v>
      </c>
      <c r="DB16" s="166">
        <f>ROUND($C16*'[1]LEA-TN - Aggregate GASB75'!DB15,0)</f>
        <v>597</v>
      </c>
      <c r="DC16" s="166">
        <f>ROUND($C16*'[1]LEA-TN - Aggregate GASB75'!DC15,0)</f>
        <v>4597</v>
      </c>
      <c r="DE16" s="168"/>
    </row>
    <row r="17" spans="1:109" hidden="1">
      <c r="A17" s="109">
        <v>1202</v>
      </c>
      <c r="B17" s="103" t="s">
        <v>474</v>
      </c>
      <c r="C17" s="162">
        <v>1</v>
      </c>
      <c r="D17" s="162">
        <v>0</v>
      </c>
      <c r="E17" s="162">
        <f t="shared" si="9"/>
        <v>1</v>
      </c>
      <c r="F17" s="163">
        <v>13.9</v>
      </c>
      <c r="G17" s="164">
        <f>ROUND($D17*'[1]LEA-TN - Aggregate GASB75'!G16,0)</f>
        <v>0</v>
      </c>
      <c r="H17" s="164">
        <f>ROUND($C17*'[1]LEA-TN - Aggregate GASB75'!H16,0)</f>
        <v>0</v>
      </c>
      <c r="I17" s="164">
        <f>ROUND($C17*'[1]LEA-TN - Aggregate GASB75'!I16,0)</f>
        <v>0</v>
      </c>
      <c r="J17" s="164">
        <f>ROUND('[1]LEA-TN - Aggregate GASB75'!G16*E17,0)</f>
        <v>0</v>
      </c>
      <c r="K17" s="164">
        <f>ROUND($C17*'[1]LEA-TN - Aggregate GASB75'!K16,0)</f>
        <v>0</v>
      </c>
      <c r="L17" s="164">
        <f>ROUND(C17*'[1]LEA-TN - Aggregate GASB75'!P16,0)-SUM(G17:K17,M17:O17)</f>
        <v>8808</v>
      </c>
      <c r="M17" s="164">
        <f>ROUND($C17*'[1]LEA-TN - Aggregate GASB75'!M16,0)</f>
        <v>-136</v>
      </c>
      <c r="N17" s="164">
        <f>ROUND(C17*'[1]LEA-TN - Aggregate GASB75'!O16,0)-O17</f>
        <v>0</v>
      </c>
      <c r="O17" s="164">
        <v>0</v>
      </c>
      <c r="P17" s="178">
        <f t="shared" si="0"/>
        <v>8672</v>
      </c>
      <c r="Q17" s="104">
        <f t="shared" si="1"/>
        <v>0</v>
      </c>
      <c r="R17" s="164">
        <f>ROUND($C17*'[1]LEA-TN - Aggregate GASB75'!R16,0)</f>
        <v>624</v>
      </c>
      <c r="S17" s="164">
        <f t="shared" si="2"/>
        <v>0</v>
      </c>
      <c r="T17" s="178">
        <v>624</v>
      </c>
      <c r="U17" s="164">
        <v>0</v>
      </c>
      <c r="V17" s="104">
        <f t="shared" si="10"/>
        <v>8048</v>
      </c>
      <c r="W17" s="104">
        <v>0</v>
      </c>
      <c r="X17" s="104">
        <f>ROUND(J17+N17-'[1]LEA-TN - Aggregate GASB75'!W16*E17,0)</f>
        <v>0</v>
      </c>
      <c r="Y17" s="164">
        <f>ROUND($C17*'[1]LEA-TN - Aggregate GASB75'!Y16,0)</f>
        <v>10998</v>
      </c>
      <c r="Z17" s="164">
        <f>ROUND($C17*'[1]LEA-TN - Aggregate GASB75'!Z16,0)</f>
        <v>6875</v>
      </c>
      <c r="AA17" s="164">
        <f>ROUND($C17*'[1]LEA-TN - Aggregate GASB75'!AA16,0)</f>
        <v>8672</v>
      </c>
      <c r="AB17" s="164">
        <f>ROUND($C17*'[1]LEA-TN - Aggregate GASB75'!AB16,0)</f>
        <v>8672</v>
      </c>
      <c r="AC17" s="164">
        <f t="shared" si="18"/>
        <v>0</v>
      </c>
      <c r="AD17" s="164">
        <f t="shared" si="4"/>
        <v>126</v>
      </c>
      <c r="AE17" s="164">
        <f t="shared" si="11"/>
        <v>0</v>
      </c>
      <c r="AF17" s="164">
        <f t="shared" si="12"/>
        <v>8174</v>
      </c>
      <c r="AG17" s="164">
        <f t="shared" si="5"/>
        <v>0</v>
      </c>
      <c r="AH17" s="164">
        <f t="shared" si="13"/>
        <v>0</v>
      </c>
      <c r="AI17" s="164">
        <f t="shared" si="14"/>
        <v>624</v>
      </c>
      <c r="AJ17" s="164">
        <f t="shared" si="6"/>
        <v>624</v>
      </c>
      <c r="AK17" s="164">
        <f t="shared" si="6"/>
        <v>624</v>
      </c>
      <c r="AL17" s="164">
        <f t="shared" si="6"/>
        <v>624</v>
      </c>
      <c r="AM17" s="164">
        <f t="shared" si="6"/>
        <v>624</v>
      </c>
      <c r="AN17" s="164">
        <f t="shared" si="6"/>
        <v>4928</v>
      </c>
      <c r="AP17" s="165">
        <f t="shared" si="7"/>
        <v>634</v>
      </c>
      <c r="AQ17" s="164">
        <f>ROUND($C17*'[1]LEA-TN - Aggregate GASB75'!AQ16,0)</f>
        <v>634</v>
      </c>
      <c r="AR17" s="164">
        <f>ROUND($C17*'[1]LEA-TN - Aggregate GASB75'!AR16,0)</f>
        <v>634</v>
      </c>
      <c r="AS17" s="164">
        <f>ROUND($C17*'[1]LEA-TN - Aggregate GASB75'!AS16,0)</f>
        <v>634</v>
      </c>
      <c r="AT17" s="164">
        <f>ROUND($C17*'[1]LEA-TN - Aggregate GASB75'!AT16,0)</f>
        <v>634</v>
      </c>
      <c r="AU17" s="164">
        <f>ROUND($C17*'[1]LEA-TN - Aggregate GASB75'!AU16,0)</f>
        <v>634</v>
      </c>
      <c r="AV17" s="164">
        <f>ROUND($C17*'[1]LEA-TN - Aggregate GASB75'!AV16,0)</f>
        <v>5004</v>
      </c>
      <c r="AW17" s="166">
        <f>ROUND($C17*'[1]LEA-TN - Aggregate GASB75'!AW16,0)</f>
        <v>0</v>
      </c>
      <c r="AX17" s="166">
        <f>ROUND($C17*'[1]LEA-TN - Aggregate GASB75'!AX16,0)</f>
        <v>0</v>
      </c>
      <c r="AY17" s="166">
        <f>ROUND($C17*'[1]LEA-TN - Aggregate GASB75'!AY16,0)</f>
        <v>0</v>
      </c>
      <c r="AZ17" s="166">
        <f>ROUND($C17*'[1]LEA-TN - Aggregate GASB75'!AZ16,0)</f>
        <v>0</v>
      </c>
      <c r="BA17" s="166">
        <f>ROUND($C17*'[1]LEA-TN - Aggregate GASB75'!BA16,0)</f>
        <v>0</v>
      </c>
      <c r="BB17" s="166">
        <f>MAX(0,-$L17+$AP17-SUM($AW17:BA17))</f>
        <v>0</v>
      </c>
      <c r="BC17" s="165">
        <f t="shared" si="15"/>
        <v>-10</v>
      </c>
      <c r="BD17" s="164">
        <f>MIN(MAX(0,BC17),MAX(0,$M17)-SUM($BC17:BC17))</f>
        <v>0</v>
      </c>
      <c r="BE17" s="164">
        <f>MIN(MAX(0,BD17),MAX(0,$M17)-SUM($BC17:BD17))</f>
        <v>0</v>
      </c>
      <c r="BF17" s="164">
        <f>MIN(MAX(0,BE17),MAX(0,$M17)-SUM($BC17:BE17))</f>
        <v>0</v>
      </c>
      <c r="BG17" s="164">
        <f>MIN(MAX(0,BF17),MAX(0,$M17)-SUM($BC17:BF17))</f>
        <v>0</v>
      </c>
      <c r="BH17" s="164">
        <f>MIN(MAX(0,BG17),MAX(0,$M17)-SUM($BC17:BG17))</f>
        <v>0</v>
      </c>
      <c r="BI17" s="164">
        <f>(MAX(0,$M17-MAX(0,SUM($BC17:BH17))))</f>
        <v>0</v>
      </c>
      <c r="BJ17" s="166">
        <f t="shared" si="16"/>
        <v>10</v>
      </c>
      <c r="BK17" s="166">
        <f>MIN(MAX(0,BJ17),MAX(0,-$M17)-MAX(0,-$BC17+SUM($BJ17:BJ17)))</f>
        <v>10</v>
      </c>
      <c r="BL17" s="166">
        <f>MIN(MAX(0,BK17),MAX(0,-$M17)-MAX(0,-$BC17+SUM($BJ17:BK17)))</f>
        <v>10</v>
      </c>
      <c r="BM17" s="166">
        <f>MIN(MAX(0,BL17),MAX(0,-$M17)-MAX(0,-$BC17+SUM($BJ17:BL17)))</f>
        <v>10</v>
      </c>
      <c r="BN17" s="166">
        <f>MIN(MAX(0,BM17),MAX(0,-$M17)-MAX(0,-$BC17+SUM($BJ17:BM17)))</f>
        <v>10</v>
      </c>
      <c r="BO17" s="166">
        <f>MAX(0,-$M17+$BC17-SUM($BJ17:BN17))</f>
        <v>76</v>
      </c>
      <c r="BP17" s="165">
        <f t="shared" si="17"/>
        <v>0</v>
      </c>
      <c r="BQ17" s="164">
        <f>MIN(MAX(0,BP17),MAX(0,$X17)-SUM($BP17:BP17))</f>
        <v>0</v>
      </c>
      <c r="BR17" s="164">
        <f>MIN(MAX(0,BQ17),MAX(0,$X17)-SUM($BP17:BQ17))</f>
        <v>0</v>
      </c>
      <c r="BS17" s="164">
        <f>MIN(MAX(0,BR17),MAX(0,$X17)-SUM($BP17:BR17))</f>
        <v>0</v>
      </c>
      <c r="BT17" s="164">
        <f>MIN(MAX(0,BS17),MAX(0,$X17)-SUM($BP17:BS17))</f>
        <v>0</v>
      </c>
      <c r="BU17" s="164">
        <f>MIN(MAX(0,BT17),MAX(0,$X17)-SUM($BP17:BT17))</f>
        <v>0</v>
      </c>
      <c r="BV17" s="164">
        <f>(MAX(0,$X17-MAX(0,SUM($BP17:BU17))))</f>
        <v>0</v>
      </c>
      <c r="BW17" s="166">
        <f t="shared" si="8"/>
        <v>0</v>
      </c>
      <c r="BX17" s="166">
        <f>MIN(MAX(0,BW17),MAX(0,-$X17)-MAX(0,-$BP17+SUM($BW17:BW17)))</f>
        <v>0</v>
      </c>
      <c r="BY17" s="166">
        <f>MIN(MAX(0,BX17),MAX(0,-$X17)-MAX(0,-$BP17+SUM($BW17:BX17)))</f>
        <v>0</v>
      </c>
      <c r="BZ17" s="166">
        <f>MIN(MAX(0,BY17),MAX(0,-$X17)-MAX(0,-$BP17+SUM($BW17:BY17)))</f>
        <v>0</v>
      </c>
      <c r="CA17" s="166">
        <f>MIN(MAX(0,BZ17),MAX(0,-$X17)-MAX(0,-$BP17+SUM($BW17:BZ17)))</f>
        <v>0</v>
      </c>
      <c r="CB17" s="166">
        <f>MAX(0,-$X17+$BP17-SUM($BW17:CA17))</f>
        <v>0</v>
      </c>
      <c r="CC17" s="163">
        <v>1</v>
      </c>
      <c r="CD17" s="167"/>
      <c r="CE17" s="164"/>
      <c r="CF17" s="164"/>
      <c r="CG17" s="164"/>
      <c r="CH17" s="164"/>
      <c r="CI17" s="164"/>
      <c r="CJ17" s="164"/>
      <c r="CK17" s="166"/>
      <c r="CL17" s="166"/>
      <c r="CM17" s="166"/>
      <c r="CN17" s="166"/>
      <c r="CO17" s="166"/>
      <c r="CP17" s="166"/>
      <c r="CQ17" s="167">
        <v>0</v>
      </c>
      <c r="CR17" s="164"/>
      <c r="CS17" s="164"/>
      <c r="CT17" s="164"/>
      <c r="CU17" s="164"/>
      <c r="CV17" s="164"/>
      <c r="CW17" s="164"/>
      <c r="CX17" s="166">
        <f>ROUND($C17*'[1]LEA-TN - Aggregate GASB75'!CX16,0)</f>
        <v>0</v>
      </c>
      <c r="CY17" s="166">
        <f>ROUND($C17*'[1]LEA-TN - Aggregate GASB75'!CY16,0)</f>
        <v>0</v>
      </c>
      <c r="CZ17" s="166">
        <f>ROUND($C17*'[1]LEA-TN - Aggregate GASB75'!CZ16,0)</f>
        <v>0</v>
      </c>
      <c r="DA17" s="166">
        <f>ROUND($C17*'[1]LEA-TN - Aggregate GASB75'!DA16,0)</f>
        <v>0</v>
      </c>
      <c r="DB17" s="166">
        <f>ROUND($C17*'[1]LEA-TN - Aggregate GASB75'!DB16,0)</f>
        <v>0</v>
      </c>
      <c r="DC17" s="166">
        <f>ROUND($C17*'[1]LEA-TN - Aggregate GASB75'!DC16,0)</f>
        <v>0</v>
      </c>
      <c r="DE17" s="168"/>
    </row>
    <row r="18" spans="1:109" hidden="1">
      <c r="A18" s="109">
        <v>1167</v>
      </c>
      <c r="B18" s="103" t="s">
        <v>379</v>
      </c>
      <c r="C18" s="162">
        <v>1</v>
      </c>
      <c r="D18" s="162">
        <v>1</v>
      </c>
      <c r="E18" s="162">
        <f t="shared" si="9"/>
        <v>0</v>
      </c>
      <c r="F18" s="163">
        <v>15.3</v>
      </c>
      <c r="G18" s="164">
        <f>ROUND($D18*'[1]LEA-TN - Aggregate GASB75'!G17,0)</f>
        <v>11529</v>
      </c>
      <c r="H18" s="164">
        <f>ROUND($C18*'[1]LEA-TN - Aggregate GASB75'!H17,0)</f>
        <v>1120</v>
      </c>
      <c r="I18" s="164">
        <f>ROUND($C18*'[1]LEA-TN - Aggregate GASB75'!I17,0)</f>
        <v>450</v>
      </c>
      <c r="J18" s="164">
        <f>ROUND('[1]LEA-TN - Aggregate GASB75'!G17*E18,0)</f>
        <v>0</v>
      </c>
      <c r="K18" s="164">
        <f>ROUND($C18*'[1]LEA-TN - Aggregate GASB75'!K17,0)</f>
        <v>0</v>
      </c>
      <c r="L18" s="164">
        <f>ROUND(C18*'[1]LEA-TN - Aggregate GASB75'!P17,0)-SUM(G18:K18,M18:O18)</f>
        <v>4533</v>
      </c>
      <c r="M18" s="164">
        <f>ROUND($C18*'[1]LEA-TN - Aggregate GASB75'!M17,0)</f>
        <v>-225</v>
      </c>
      <c r="N18" s="164">
        <f>ROUND(C18*'[1]LEA-TN - Aggregate GASB75'!O17,0)-O18</f>
        <v>0</v>
      </c>
      <c r="O18" s="164">
        <v>0</v>
      </c>
      <c r="P18" s="178">
        <f t="shared" si="0"/>
        <v>17407</v>
      </c>
      <c r="Q18" s="104">
        <f t="shared" si="1"/>
        <v>0</v>
      </c>
      <c r="R18" s="164">
        <f>ROUND($C18*'[1]LEA-TN - Aggregate GASB75'!R17,0)</f>
        <v>139</v>
      </c>
      <c r="S18" s="164">
        <f t="shared" si="2"/>
        <v>0</v>
      </c>
      <c r="T18" s="178">
        <v>1709</v>
      </c>
      <c r="U18" s="164">
        <v>0</v>
      </c>
      <c r="V18" s="104">
        <f t="shared" si="10"/>
        <v>2156</v>
      </c>
      <c r="W18" s="104">
        <v>-2013</v>
      </c>
      <c r="X18" s="104">
        <f>ROUND(J18+N18-'[1]LEA-TN - Aggregate GASB75'!W17*E18,0)</f>
        <v>0</v>
      </c>
      <c r="Y18" s="164">
        <f>ROUND($C18*'[1]LEA-TN - Aggregate GASB75'!Y17,0)</f>
        <v>22504</v>
      </c>
      <c r="Z18" s="164">
        <f>ROUND($C18*'[1]LEA-TN - Aggregate GASB75'!Z17,0)</f>
        <v>13450</v>
      </c>
      <c r="AA18" s="164">
        <f>ROUND($C18*'[1]LEA-TN - Aggregate GASB75'!AA17,0)</f>
        <v>17407</v>
      </c>
      <c r="AB18" s="164">
        <f>ROUND($C18*'[1]LEA-TN - Aggregate GASB75'!AB17,0)</f>
        <v>17407</v>
      </c>
      <c r="AC18" s="164">
        <f t="shared" si="18"/>
        <v>0</v>
      </c>
      <c r="AD18" s="164">
        <f t="shared" si="4"/>
        <v>2081</v>
      </c>
      <c r="AE18" s="164">
        <f t="shared" si="11"/>
        <v>0</v>
      </c>
      <c r="AF18" s="164">
        <f t="shared" si="12"/>
        <v>4237</v>
      </c>
      <c r="AG18" s="164">
        <f t="shared" si="5"/>
        <v>0</v>
      </c>
      <c r="AH18" s="164">
        <f t="shared" si="13"/>
        <v>0</v>
      </c>
      <c r="AI18" s="164">
        <f t="shared" si="14"/>
        <v>139</v>
      </c>
      <c r="AJ18" s="164">
        <f t="shared" si="6"/>
        <v>139</v>
      </c>
      <c r="AK18" s="164">
        <f t="shared" si="6"/>
        <v>139</v>
      </c>
      <c r="AL18" s="164">
        <f t="shared" si="6"/>
        <v>139</v>
      </c>
      <c r="AM18" s="164">
        <f t="shared" si="6"/>
        <v>139</v>
      </c>
      <c r="AN18" s="164">
        <f t="shared" si="6"/>
        <v>1461</v>
      </c>
      <c r="AP18" s="165">
        <f t="shared" si="7"/>
        <v>296</v>
      </c>
      <c r="AQ18" s="164">
        <f>ROUND($C18*'[1]LEA-TN - Aggregate GASB75'!AQ17,0)</f>
        <v>296</v>
      </c>
      <c r="AR18" s="164">
        <f>ROUND($C18*'[1]LEA-TN - Aggregate GASB75'!AR17,0)</f>
        <v>296</v>
      </c>
      <c r="AS18" s="164">
        <f>ROUND($C18*'[1]LEA-TN - Aggregate GASB75'!AS17,0)</f>
        <v>296</v>
      </c>
      <c r="AT18" s="164">
        <f>ROUND($C18*'[1]LEA-TN - Aggregate GASB75'!AT17,0)</f>
        <v>296</v>
      </c>
      <c r="AU18" s="164">
        <f>ROUND($C18*'[1]LEA-TN - Aggregate GASB75'!AU17,0)</f>
        <v>296</v>
      </c>
      <c r="AV18" s="164">
        <f>ROUND($C18*'[1]LEA-TN - Aggregate GASB75'!AV17,0)</f>
        <v>2757</v>
      </c>
      <c r="AW18" s="166">
        <f>ROUND($C18*'[1]LEA-TN - Aggregate GASB75'!AW17,0)</f>
        <v>0</v>
      </c>
      <c r="AX18" s="166">
        <f>ROUND($C18*'[1]LEA-TN - Aggregate GASB75'!AX17,0)</f>
        <v>0</v>
      </c>
      <c r="AY18" s="166">
        <f>ROUND($C18*'[1]LEA-TN - Aggregate GASB75'!AY17,0)</f>
        <v>0</v>
      </c>
      <c r="AZ18" s="166">
        <f>ROUND($C18*'[1]LEA-TN - Aggregate GASB75'!AZ17,0)</f>
        <v>0</v>
      </c>
      <c r="BA18" s="166">
        <f>ROUND($C18*'[1]LEA-TN - Aggregate GASB75'!BA17,0)</f>
        <v>0</v>
      </c>
      <c r="BB18" s="166">
        <f>MAX(0,-$L18+$AP18-SUM($AW18:BA18))</f>
        <v>0</v>
      </c>
      <c r="BC18" s="165">
        <f t="shared" si="15"/>
        <v>-15</v>
      </c>
      <c r="BD18" s="164">
        <f>MIN(MAX(0,BC18),MAX(0,$M18)-SUM($BC18:BC18))</f>
        <v>0</v>
      </c>
      <c r="BE18" s="164">
        <f>MIN(MAX(0,BD18),MAX(0,$M18)-SUM($BC18:BD18))</f>
        <v>0</v>
      </c>
      <c r="BF18" s="164">
        <f>MIN(MAX(0,BE18),MAX(0,$M18)-SUM($BC18:BE18))</f>
        <v>0</v>
      </c>
      <c r="BG18" s="164">
        <f>MIN(MAX(0,BF18),MAX(0,$M18)-SUM($BC18:BF18))</f>
        <v>0</v>
      </c>
      <c r="BH18" s="164">
        <f>MIN(MAX(0,BG18),MAX(0,$M18)-SUM($BC18:BG18))</f>
        <v>0</v>
      </c>
      <c r="BI18" s="164">
        <f>(MAX(0,$M18-MAX(0,SUM($BC18:BH18))))</f>
        <v>0</v>
      </c>
      <c r="BJ18" s="166">
        <f t="shared" si="16"/>
        <v>15</v>
      </c>
      <c r="BK18" s="166">
        <f>MIN(MAX(0,BJ18),MAX(0,-$M18)-MAX(0,-$BC18+SUM($BJ18:BJ18)))</f>
        <v>15</v>
      </c>
      <c r="BL18" s="166">
        <f>MIN(MAX(0,BK18),MAX(0,-$M18)-MAX(0,-$BC18+SUM($BJ18:BK18)))</f>
        <v>15</v>
      </c>
      <c r="BM18" s="166">
        <f>MIN(MAX(0,BL18),MAX(0,-$M18)-MAX(0,-$BC18+SUM($BJ18:BL18)))</f>
        <v>15</v>
      </c>
      <c r="BN18" s="166">
        <f>MIN(MAX(0,BM18),MAX(0,-$M18)-MAX(0,-$BC18+SUM($BJ18:BM18)))</f>
        <v>15</v>
      </c>
      <c r="BO18" s="166">
        <f>MAX(0,-$M18+$BC18-SUM($BJ18:BN18))</f>
        <v>135</v>
      </c>
      <c r="BP18" s="165">
        <f t="shared" si="17"/>
        <v>0</v>
      </c>
      <c r="BQ18" s="164">
        <f>MIN(MAX(0,BP18),MAX(0,$X18)-SUM($BP18:BP18))</f>
        <v>0</v>
      </c>
      <c r="BR18" s="164">
        <f>MIN(MAX(0,BQ18),MAX(0,$X18)-SUM($BP18:BQ18))</f>
        <v>0</v>
      </c>
      <c r="BS18" s="164">
        <f>MIN(MAX(0,BR18),MAX(0,$X18)-SUM($BP18:BR18))</f>
        <v>0</v>
      </c>
      <c r="BT18" s="164">
        <f>MIN(MAX(0,BS18),MAX(0,$X18)-SUM($BP18:BS18))</f>
        <v>0</v>
      </c>
      <c r="BU18" s="164">
        <f>MIN(MAX(0,BT18),MAX(0,$X18)-SUM($BP18:BT18))</f>
        <v>0</v>
      </c>
      <c r="BV18" s="164">
        <f>(MAX(0,$X18-MAX(0,SUM($BP18:BU18))))</f>
        <v>0</v>
      </c>
      <c r="BW18" s="166">
        <f t="shared" si="8"/>
        <v>0</v>
      </c>
      <c r="BX18" s="166">
        <f>MIN(MAX(0,BW18),MAX(0,-$X18)-MAX(0,-$BP18+SUM($BW18:BW18)))</f>
        <v>0</v>
      </c>
      <c r="BY18" s="166">
        <f>MIN(MAX(0,BX18),MAX(0,-$X18)-MAX(0,-$BP18+SUM($BW18:BX18)))</f>
        <v>0</v>
      </c>
      <c r="BZ18" s="166">
        <f>MIN(MAX(0,BY18),MAX(0,-$X18)-MAX(0,-$BP18+SUM($BW18:BY18)))</f>
        <v>0</v>
      </c>
      <c r="CA18" s="166">
        <f>MIN(MAX(0,BZ18),MAX(0,-$X18)-MAX(0,-$BP18+SUM($BW18:BZ18)))</f>
        <v>0</v>
      </c>
      <c r="CB18" s="166">
        <f>MAX(0,-$X18+$BP18-SUM($BW18:CA18))</f>
        <v>0</v>
      </c>
      <c r="CC18" s="163">
        <v>15.2</v>
      </c>
      <c r="CD18" s="167"/>
      <c r="CE18" s="164"/>
      <c r="CF18" s="164"/>
      <c r="CG18" s="164"/>
      <c r="CH18" s="164"/>
      <c r="CI18" s="164"/>
      <c r="CJ18" s="164"/>
      <c r="CK18" s="166"/>
      <c r="CL18" s="166"/>
      <c r="CM18" s="166"/>
      <c r="CN18" s="166"/>
      <c r="CO18" s="166"/>
      <c r="CP18" s="166"/>
      <c r="CQ18" s="167">
        <v>-142</v>
      </c>
      <c r="CR18" s="164"/>
      <c r="CS18" s="164"/>
      <c r="CT18" s="164"/>
      <c r="CU18" s="164"/>
      <c r="CV18" s="164"/>
      <c r="CW18" s="164"/>
      <c r="CX18" s="166">
        <f>ROUND($C18*'[1]LEA-TN - Aggregate GASB75'!CX17,0)</f>
        <v>142</v>
      </c>
      <c r="CY18" s="166">
        <f>ROUND($C18*'[1]LEA-TN - Aggregate GASB75'!CY17,0)</f>
        <v>142</v>
      </c>
      <c r="CZ18" s="166">
        <f>ROUND($C18*'[1]LEA-TN - Aggregate GASB75'!CZ17,0)</f>
        <v>142</v>
      </c>
      <c r="DA18" s="166">
        <f>ROUND($C18*'[1]LEA-TN - Aggregate GASB75'!DA17,0)</f>
        <v>142</v>
      </c>
      <c r="DB18" s="166">
        <f>ROUND($C18*'[1]LEA-TN - Aggregate GASB75'!DB17,0)</f>
        <v>142</v>
      </c>
      <c r="DC18" s="166">
        <f>ROUND($C18*'[1]LEA-TN - Aggregate GASB75'!DC17,0)</f>
        <v>1161</v>
      </c>
      <c r="DE18" s="168"/>
    </row>
    <row r="19" spans="1:109" hidden="1">
      <c r="A19" s="109">
        <v>1059</v>
      </c>
      <c r="B19" s="103" t="s">
        <v>222</v>
      </c>
      <c r="C19" s="162">
        <v>1</v>
      </c>
      <c r="D19" s="162">
        <v>1</v>
      </c>
      <c r="E19" s="162">
        <f t="shared" si="9"/>
        <v>0</v>
      </c>
      <c r="F19" s="163">
        <v>6.8</v>
      </c>
      <c r="G19" s="164">
        <f>ROUND($D19*'[1]LEA-TN - Aggregate GASB75'!G18,0)</f>
        <v>688300</v>
      </c>
      <c r="H19" s="164">
        <f>ROUND($C19*'[1]LEA-TN - Aggregate GASB75'!H18,0)</f>
        <v>6482</v>
      </c>
      <c r="I19" s="164">
        <f>ROUND($C19*'[1]LEA-TN - Aggregate GASB75'!I18,0)</f>
        <v>24002</v>
      </c>
      <c r="J19" s="164">
        <f>ROUND('[1]LEA-TN - Aggregate GASB75'!G18*E19,0)</f>
        <v>0</v>
      </c>
      <c r="K19" s="164">
        <f>ROUND($C19*'[1]LEA-TN - Aggregate GASB75'!K18,0)</f>
        <v>0</v>
      </c>
      <c r="L19" s="164">
        <f>ROUND(C19*'[1]LEA-TN - Aggregate GASB75'!P18,0)-SUM(G19:K19,M19:O19)</f>
        <v>-79587</v>
      </c>
      <c r="M19" s="164">
        <f>ROUND($C19*'[1]LEA-TN - Aggregate GASB75'!M18,0)</f>
        <v>-3957</v>
      </c>
      <c r="N19" s="164">
        <f>ROUND(C19*'[1]LEA-TN - Aggregate GASB75'!O18,0)-O19</f>
        <v>0</v>
      </c>
      <c r="O19" s="164">
        <v>-41143</v>
      </c>
      <c r="P19" s="178">
        <f t="shared" si="0"/>
        <v>594097</v>
      </c>
      <c r="Q19" s="104">
        <f t="shared" si="1"/>
        <v>0</v>
      </c>
      <c r="R19" s="164">
        <f>ROUND($C19*'[1]LEA-TN - Aggregate GASB75'!R18,0)</f>
        <v>-19263</v>
      </c>
      <c r="S19" s="164">
        <f t="shared" si="2"/>
        <v>0</v>
      </c>
      <c r="T19" s="178">
        <v>11221</v>
      </c>
      <c r="U19" s="164">
        <v>37898</v>
      </c>
      <c r="V19" s="104">
        <f t="shared" si="10"/>
        <v>-111028</v>
      </c>
      <c r="W19" s="104">
        <v>-46747</v>
      </c>
      <c r="X19" s="104">
        <f>ROUND(J19+N19-'[1]LEA-TN - Aggregate GASB75'!W18*E19,0)</f>
        <v>0</v>
      </c>
      <c r="Y19" s="164">
        <f>ROUND($C19*'[1]LEA-TN - Aggregate GASB75'!Y18,0)</f>
        <v>665738</v>
      </c>
      <c r="Z19" s="164">
        <f>ROUND($C19*'[1]LEA-TN - Aggregate GASB75'!Z18,0)</f>
        <v>534300</v>
      </c>
      <c r="AA19" s="164">
        <f>ROUND($C19*'[1]LEA-TN - Aggregate GASB75'!AA18,0)</f>
        <v>594097</v>
      </c>
      <c r="AB19" s="164">
        <f>ROUND($C19*'[1]LEA-TN - Aggregate GASB75'!AB18,0)</f>
        <v>594097</v>
      </c>
      <c r="AC19" s="164">
        <f t="shared" si="18"/>
        <v>67883</v>
      </c>
      <c r="AD19" s="164">
        <f t="shared" si="4"/>
        <v>43145</v>
      </c>
      <c r="AE19" s="164">
        <f t="shared" si="11"/>
        <v>0</v>
      </c>
      <c r="AF19" s="164">
        <f t="shared" si="12"/>
        <v>0</v>
      </c>
      <c r="AG19" s="164">
        <f t="shared" si="5"/>
        <v>0</v>
      </c>
      <c r="AH19" s="164">
        <f t="shared" si="13"/>
        <v>0</v>
      </c>
      <c r="AI19" s="164">
        <f t="shared" si="14"/>
        <v>-19263</v>
      </c>
      <c r="AJ19" s="164">
        <f t="shared" si="6"/>
        <v>-19263</v>
      </c>
      <c r="AK19" s="164">
        <f t="shared" si="6"/>
        <v>-19263</v>
      </c>
      <c r="AL19" s="164">
        <f t="shared" si="6"/>
        <v>-19263</v>
      </c>
      <c r="AM19" s="164">
        <f t="shared" si="6"/>
        <v>-19263</v>
      </c>
      <c r="AN19" s="164">
        <f t="shared" si="6"/>
        <v>-14713</v>
      </c>
      <c r="AP19" s="165">
        <f t="shared" si="7"/>
        <v>-11704</v>
      </c>
      <c r="AQ19" s="164">
        <f>ROUND($C19*'[1]LEA-TN - Aggregate GASB75'!AQ18,0)</f>
        <v>0</v>
      </c>
      <c r="AR19" s="164">
        <f>ROUND($C19*'[1]LEA-TN - Aggregate GASB75'!AR18,0)</f>
        <v>0</v>
      </c>
      <c r="AS19" s="164">
        <f>ROUND($C19*'[1]LEA-TN - Aggregate GASB75'!AS18,0)</f>
        <v>0</v>
      </c>
      <c r="AT19" s="164">
        <f>ROUND($C19*'[1]LEA-TN - Aggregate GASB75'!AT18,0)</f>
        <v>0</v>
      </c>
      <c r="AU19" s="164">
        <f>ROUND($C19*'[1]LEA-TN - Aggregate GASB75'!AU18,0)</f>
        <v>0</v>
      </c>
      <c r="AV19" s="164">
        <f>ROUND($C19*'[1]LEA-TN - Aggregate GASB75'!AV18,0)</f>
        <v>0</v>
      </c>
      <c r="AW19" s="166">
        <f>ROUND($C19*'[1]LEA-TN - Aggregate GASB75'!AW18,0)</f>
        <v>11704</v>
      </c>
      <c r="AX19" s="166">
        <f>ROUND($C19*'[1]LEA-TN - Aggregate GASB75'!AX18,0)</f>
        <v>11704</v>
      </c>
      <c r="AY19" s="166">
        <f>ROUND($C19*'[1]LEA-TN - Aggregate GASB75'!AY18,0)</f>
        <v>11704</v>
      </c>
      <c r="AZ19" s="166">
        <f>ROUND($C19*'[1]LEA-TN - Aggregate GASB75'!AZ18,0)</f>
        <v>11704</v>
      </c>
      <c r="BA19" s="166">
        <f>ROUND($C19*'[1]LEA-TN - Aggregate GASB75'!BA18,0)</f>
        <v>11704</v>
      </c>
      <c r="BB19" s="166">
        <f>MAX(0,-$L19+$AP19-SUM($AW19:BA19))</f>
        <v>9363</v>
      </c>
      <c r="BC19" s="165">
        <f t="shared" si="15"/>
        <v>-582</v>
      </c>
      <c r="BD19" s="164">
        <f>MIN(MAX(0,BC19),MAX(0,$M19)-SUM($BC19:BC19))</f>
        <v>0</v>
      </c>
      <c r="BE19" s="164">
        <f>MIN(MAX(0,BD19),MAX(0,$M19)-SUM($BC19:BD19))</f>
        <v>0</v>
      </c>
      <c r="BF19" s="164">
        <f>MIN(MAX(0,BE19),MAX(0,$M19)-SUM($BC19:BE19))</f>
        <v>0</v>
      </c>
      <c r="BG19" s="164">
        <f>MIN(MAX(0,BF19),MAX(0,$M19)-SUM($BC19:BF19))</f>
        <v>0</v>
      </c>
      <c r="BH19" s="164">
        <f>MIN(MAX(0,BG19),MAX(0,$M19)-SUM($BC19:BG19))</f>
        <v>0</v>
      </c>
      <c r="BI19" s="164">
        <f>(MAX(0,$M19-MAX(0,SUM($BC19:BH19))))</f>
        <v>0</v>
      </c>
      <c r="BJ19" s="166">
        <f t="shared" si="16"/>
        <v>582</v>
      </c>
      <c r="BK19" s="166">
        <f>MIN(MAX(0,BJ19),MAX(0,-$M19)-MAX(0,-$BC19+SUM($BJ19:BJ19)))</f>
        <v>582</v>
      </c>
      <c r="BL19" s="166">
        <f>MIN(MAX(0,BK19),MAX(0,-$M19)-MAX(0,-$BC19+SUM($BJ19:BK19)))</f>
        <v>582</v>
      </c>
      <c r="BM19" s="166">
        <f>MIN(MAX(0,BL19),MAX(0,-$M19)-MAX(0,-$BC19+SUM($BJ19:BL19)))</f>
        <v>582</v>
      </c>
      <c r="BN19" s="166">
        <f>MIN(MAX(0,BM19),MAX(0,-$M19)-MAX(0,-$BC19+SUM($BJ19:BM19)))</f>
        <v>582</v>
      </c>
      <c r="BO19" s="166">
        <f>MAX(0,-$M19+$BC19-SUM($BJ19:BN19))</f>
        <v>465</v>
      </c>
      <c r="BP19" s="165">
        <f t="shared" si="17"/>
        <v>0</v>
      </c>
      <c r="BQ19" s="164">
        <f>MIN(MAX(0,BP19),MAX(0,$X19)-SUM($BP19:BP19))</f>
        <v>0</v>
      </c>
      <c r="BR19" s="164">
        <f>MIN(MAX(0,BQ19),MAX(0,$X19)-SUM($BP19:BQ19))</f>
        <v>0</v>
      </c>
      <c r="BS19" s="164">
        <f>MIN(MAX(0,BR19),MAX(0,$X19)-SUM($BP19:BR19))</f>
        <v>0</v>
      </c>
      <c r="BT19" s="164">
        <f>MIN(MAX(0,BS19),MAX(0,$X19)-SUM($BP19:BS19))</f>
        <v>0</v>
      </c>
      <c r="BU19" s="164">
        <f>MIN(MAX(0,BT19),MAX(0,$X19)-SUM($BP19:BT19))</f>
        <v>0</v>
      </c>
      <c r="BV19" s="164">
        <f>(MAX(0,$X19-MAX(0,SUM($BP19:BU19))))</f>
        <v>0</v>
      </c>
      <c r="BW19" s="166">
        <f t="shared" si="8"/>
        <v>0</v>
      </c>
      <c r="BX19" s="166">
        <f>MIN(MAX(0,BW19),MAX(0,-$X19)-MAX(0,-$BP19+SUM($BW19:BW19)))</f>
        <v>0</v>
      </c>
      <c r="BY19" s="166">
        <f>MIN(MAX(0,BX19),MAX(0,-$X19)-MAX(0,-$BP19+SUM($BW19:BX19)))</f>
        <v>0</v>
      </c>
      <c r="BZ19" s="166">
        <f>MIN(MAX(0,BY19),MAX(0,-$X19)-MAX(0,-$BP19+SUM($BW19:BY19)))</f>
        <v>0</v>
      </c>
      <c r="CA19" s="166">
        <f>MIN(MAX(0,BZ19),MAX(0,-$X19)-MAX(0,-$BP19+SUM($BW19:BZ19)))</f>
        <v>0</v>
      </c>
      <c r="CB19" s="166">
        <f>MAX(0,-$X19+$BP19-SUM($BW19:CA19))</f>
        <v>0</v>
      </c>
      <c r="CC19" s="163">
        <v>7.7</v>
      </c>
      <c r="CD19" s="167"/>
      <c r="CE19" s="164"/>
      <c r="CF19" s="164"/>
      <c r="CG19" s="164"/>
      <c r="CH19" s="164"/>
      <c r="CI19" s="164"/>
      <c r="CJ19" s="164"/>
      <c r="CK19" s="166"/>
      <c r="CL19" s="166"/>
      <c r="CM19" s="166"/>
      <c r="CN19" s="166"/>
      <c r="CO19" s="166"/>
      <c r="CP19" s="166"/>
      <c r="CQ19" s="167">
        <v>-6977</v>
      </c>
      <c r="CR19" s="164"/>
      <c r="CS19" s="164"/>
      <c r="CT19" s="164"/>
      <c r="CU19" s="164"/>
      <c r="CV19" s="164"/>
      <c r="CW19" s="164"/>
      <c r="CX19" s="166">
        <f>ROUND($C19*'[1]LEA-TN - Aggregate GASB75'!CX18,0)</f>
        <v>6977</v>
      </c>
      <c r="CY19" s="166">
        <f>ROUND($C19*'[1]LEA-TN - Aggregate GASB75'!CY18,0)</f>
        <v>6977</v>
      </c>
      <c r="CZ19" s="166">
        <f>ROUND($C19*'[1]LEA-TN - Aggregate GASB75'!CZ18,0)</f>
        <v>6977</v>
      </c>
      <c r="DA19" s="166">
        <f>ROUND($C19*'[1]LEA-TN - Aggregate GASB75'!DA18,0)</f>
        <v>6977</v>
      </c>
      <c r="DB19" s="166">
        <f>ROUND($C19*'[1]LEA-TN - Aggregate GASB75'!DB18,0)</f>
        <v>6977</v>
      </c>
      <c r="DC19" s="166">
        <f>ROUND($C19*'[1]LEA-TN - Aggregate GASB75'!DC18,0)</f>
        <v>4885</v>
      </c>
      <c r="DE19" s="168"/>
    </row>
    <row r="20" spans="1:109" hidden="1">
      <c r="A20" s="109">
        <v>1203</v>
      </c>
      <c r="B20" s="103" t="s">
        <v>475</v>
      </c>
      <c r="C20" s="162">
        <v>1</v>
      </c>
      <c r="D20" s="162">
        <v>0</v>
      </c>
      <c r="E20" s="162">
        <f t="shared" si="9"/>
        <v>1</v>
      </c>
      <c r="F20" s="163">
        <v>14.1</v>
      </c>
      <c r="G20" s="164">
        <f>ROUND($D20*'[1]LEA-TN - Aggregate GASB75'!G19,0)</f>
        <v>0</v>
      </c>
      <c r="H20" s="164">
        <f>ROUND($C20*'[1]LEA-TN - Aggregate GASB75'!H19,0)</f>
        <v>0</v>
      </c>
      <c r="I20" s="164">
        <f>ROUND($C20*'[1]LEA-TN - Aggregate GASB75'!I19,0)</f>
        <v>0</v>
      </c>
      <c r="J20" s="164">
        <f>ROUND('[1]LEA-TN - Aggregate GASB75'!G19*E20,0)</f>
        <v>0</v>
      </c>
      <c r="K20" s="164">
        <f>ROUND($C20*'[1]LEA-TN - Aggregate GASB75'!K19,0)</f>
        <v>0</v>
      </c>
      <c r="L20" s="164">
        <f>ROUND(C20*'[1]LEA-TN - Aggregate GASB75'!P19,0)-SUM(G20:K20,M20:O20)</f>
        <v>3767</v>
      </c>
      <c r="M20" s="164">
        <f>ROUND($C20*'[1]LEA-TN - Aggregate GASB75'!M19,0)</f>
        <v>-40</v>
      </c>
      <c r="N20" s="164">
        <f>ROUND(C20*'[1]LEA-TN - Aggregate GASB75'!O19,0)-O20</f>
        <v>0</v>
      </c>
      <c r="O20" s="164">
        <v>0</v>
      </c>
      <c r="P20" s="178">
        <f t="shared" si="0"/>
        <v>3727</v>
      </c>
      <c r="Q20" s="104">
        <f t="shared" si="1"/>
        <v>0</v>
      </c>
      <c r="R20" s="164">
        <f>ROUND($C20*'[1]LEA-TN - Aggregate GASB75'!R19,0)</f>
        <v>264</v>
      </c>
      <c r="S20" s="164">
        <f t="shared" si="2"/>
        <v>0</v>
      </c>
      <c r="T20" s="178">
        <v>264</v>
      </c>
      <c r="U20" s="164">
        <v>0</v>
      </c>
      <c r="V20" s="104">
        <f t="shared" si="10"/>
        <v>3463</v>
      </c>
      <c r="W20" s="104">
        <v>0</v>
      </c>
      <c r="X20" s="104">
        <f>ROUND(J20+N20-'[1]LEA-TN - Aggregate GASB75'!W19*E20,0)</f>
        <v>0</v>
      </c>
      <c r="Y20" s="164">
        <f>ROUND($C20*'[1]LEA-TN - Aggregate GASB75'!Y19,0)</f>
        <v>5000</v>
      </c>
      <c r="Z20" s="164">
        <f>ROUND($C20*'[1]LEA-TN - Aggregate GASB75'!Z19,0)</f>
        <v>2812</v>
      </c>
      <c r="AA20" s="164">
        <f>ROUND($C20*'[1]LEA-TN - Aggregate GASB75'!AA19,0)</f>
        <v>3727</v>
      </c>
      <c r="AB20" s="164">
        <f>ROUND($C20*'[1]LEA-TN - Aggregate GASB75'!AB19,0)</f>
        <v>3727</v>
      </c>
      <c r="AC20" s="164">
        <f t="shared" si="18"/>
        <v>0</v>
      </c>
      <c r="AD20" s="164">
        <f t="shared" si="4"/>
        <v>37</v>
      </c>
      <c r="AE20" s="164">
        <f t="shared" si="11"/>
        <v>0</v>
      </c>
      <c r="AF20" s="164">
        <f t="shared" si="12"/>
        <v>3500</v>
      </c>
      <c r="AG20" s="164">
        <f t="shared" si="5"/>
        <v>0</v>
      </c>
      <c r="AH20" s="164">
        <f t="shared" si="13"/>
        <v>0</v>
      </c>
      <c r="AI20" s="164">
        <f t="shared" si="14"/>
        <v>264</v>
      </c>
      <c r="AJ20" s="164">
        <f t="shared" si="6"/>
        <v>264</v>
      </c>
      <c r="AK20" s="164">
        <f t="shared" si="6"/>
        <v>264</v>
      </c>
      <c r="AL20" s="164">
        <f t="shared" si="6"/>
        <v>264</v>
      </c>
      <c r="AM20" s="164">
        <f t="shared" si="6"/>
        <v>264</v>
      </c>
      <c r="AN20" s="164">
        <f t="shared" si="6"/>
        <v>2143</v>
      </c>
      <c r="AP20" s="165">
        <f t="shared" si="7"/>
        <v>267</v>
      </c>
      <c r="AQ20" s="164">
        <f>ROUND($C20*'[1]LEA-TN - Aggregate GASB75'!AQ19,0)</f>
        <v>267</v>
      </c>
      <c r="AR20" s="164">
        <f>ROUND($C20*'[1]LEA-TN - Aggregate GASB75'!AR19,0)</f>
        <v>267</v>
      </c>
      <c r="AS20" s="164">
        <f>ROUND($C20*'[1]LEA-TN - Aggregate GASB75'!AS19,0)</f>
        <v>267</v>
      </c>
      <c r="AT20" s="164">
        <f>ROUND($C20*'[1]LEA-TN - Aggregate GASB75'!AT19,0)</f>
        <v>267</v>
      </c>
      <c r="AU20" s="164">
        <f>ROUND($C20*'[1]LEA-TN - Aggregate GASB75'!AU19,0)</f>
        <v>267</v>
      </c>
      <c r="AV20" s="164">
        <f>ROUND($C20*'[1]LEA-TN - Aggregate GASB75'!AV19,0)</f>
        <v>2165</v>
      </c>
      <c r="AW20" s="166">
        <f>ROUND($C20*'[1]LEA-TN - Aggregate GASB75'!AW19,0)</f>
        <v>0</v>
      </c>
      <c r="AX20" s="166">
        <f>ROUND($C20*'[1]LEA-TN - Aggregate GASB75'!AX19,0)</f>
        <v>0</v>
      </c>
      <c r="AY20" s="166">
        <f>ROUND($C20*'[1]LEA-TN - Aggregate GASB75'!AY19,0)</f>
        <v>0</v>
      </c>
      <c r="AZ20" s="166">
        <f>ROUND($C20*'[1]LEA-TN - Aggregate GASB75'!AZ19,0)</f>
        <v>0</v>
      </c>
      <c r="BA20" s="166">
        <f>ROUND($C20*'[1]LEA-TN - Aggregate GASB75'!BA19,0)</f>
        <v>0</v>
      </c>
      <c r="BB20" s="166">
        <f>MAX(0,-$L20+$AP20-SUM($AW20:BA20))</f>
        <v>0</v>
      </c>
      <c r="BC20" s="165">
        <f t="shared" si="15"/>
        <v>-3</v>
      </c>
      <c r="BD20" s="164">
        <f>MIN(MAX(0,BC20),MAX(0,$M20)-SUM($BC20:BC20))</f>
        <v>0</v>
      </c>
      <c r="BE20" s="164">
        <f>MIN(MAX(0,BD20),MAX(0,$M20)-SUM($BC20:BD20))</f>
        <v>0</v>
      </c>
      <c r="BF20" s="164">
        <f>MIN(MAX(0,BE20),MAX(0,$M20)-SUM($BC20:BE20))</f>
        <v>0</v>
      </c>
      <c r="BG20" s="164">
        <f>MIN(MAX(0,BF20),MAX(0,$M20)-SUM($BC20:BF20))</f>
        <v>0</v>
      </c>
      <c r="BH20" s="164">
        <f>MIN(MAX(0,BG20),MAX(0,$M20)-SUM($BC20:BG20))</f>
        <v>0</v>
      </c>
      <c r="BI20" s="164">
        <f>(MAX(0,$M20-MAX(0,SUM($BC20:BH20))))</f>
        <v>0</v>
      </c>
      <c r="BJ20" s="166">
        <f t="shared" si="16"/>
        <v>3</v>
      </c>
      <c r="BK20" s="166">
        <f>MIN(MAX(0,BJ20),MAX(0,-$M20)-MAX(0,-$BC20+SUM($BJ20:BJ20)))</f>
        <v>3</v>
      </c>
      <c r="BL20" s="166">
        <f>MIN(MAX(0,BK20),MAX(0,-$M20)-MAX(0,-$BC20+SUM($BJ20:BK20)))</f>
        <v>3</v>
      </c>
      <c r="BM20" s="166">
        <f>MIN(MAX(0,BL20),MAX(0,-$M20)-MAX(0,-$BC20+SUM($BJ20:BL20)))</f>
        <v>3</v>
      </c>
      <c r="BN20" s="166">
        <f>MIN(MAX(0,BM20),MAX(0,-$M20)-MAX(0,-$BC20+SUM($BJ20:BM20)))</f>
        <v>3</v>
      </c>
      <c r="BO20" s="166">
        <f>MAX(0,-$M20+$BC20-SUM($BJ20:BN20))</f>
        <v>22</v>
      </c>
      <c r="BP20" s="165">
        <f t="shared" si="17"/>
        <v>0</v>
      </c>
      <c r="BQ20" s="164">
        <f>MIN(MAX(0,BP20),MAX(0,$X20)-SUM($BP20:BP20))</f>
        <v>0</v>
      </c>
      <c r="BR20" s="164">
        <f>MIN(MAX(0,BQ20),MAX(0,$X20)-SUM($BP20:BQ20))</f>
        <v>0</v>
      </c>
      <c r="BS20" s="164">
        <f>MIN(MAX(0,BR20),MAX(0,$X20)-SUM($BP20:BR20))</f>
        <v>0</v>
      </c>
      <c r="BT20" s="164">
        <f>MIN(MAX(0,BS20),MAX(0,$X20)-SUM($BP20:BS20))</f>
        <v>0</v>
      </c>
      <c r="BU20" s="164">
        <f>MIN(MAX(0,BT20),MAX(0,$X20)-SUM($BP20:BT20))</f>
        <v>0</v>
      </c>
      <c r="BV20" s="164">
        <f>(MAX(0,$X20-MAX(0,SUM($BP20:BU20))))</f>
        <v>0</v>
      </c>
      <c r="BW20" s="166">
        <f t="shared" si="8"/>
        <v>0</v>
      </c>
      <c r="BX20" s="166">
        <f>MIN(MAX(0,BW20),MAX(0,-$X20)-MAX(0,-$BP20+SUM($BW20:BW20)))</f>
        <v>0</v>
      </c>
      <c r="BY20" s="166">
        <f>MIN(MAX(0,BX20),MAX(0,-$X20)-MAX(0,-$BP20+SUM($BW20:BX20)))</f>
        <v>0</v>
      </c>
      <c r="BZ20" s="166">
        <f>MIN(MAX(0,BY20),MAX(0,-$X20)-MAX(0,-$BP20+SUM($BW20:BY20)))</f>
        <v>0</v>
      </c>
      <c r="CA20" s="166">
        <f>MIN(MAX(0,BZ20),MAX(0,-$X20)-MAX(0,-$BP20+SUM($BW20:BZ20)))</f>
        <v>0</v>
      </c>
      <c r="CB20" s="166">
        <f>MAX(0,-$X20+$BP20-SUM($BW20:CA20))</f>
        <v>0</v>
      </c>
      <c r="CC20" s="163">
        <v>1</v>
      </c>
      <c r="CD20" s="167"/>
      <c r="CE20" s="164"/>
      <c r="CF20" s="164"/>
      <c r="CG20" s="164"/>
      <c r="CH20" s="164"/>
      <c r="CI20" s="164"/>
      <c r="CJ20" s="164"/>
      <c r="CK20" s="166"/>
      <c r="CL20" s="166"/>
      <c r="CM20" s="166"/>
      <c r="CN20" s="166"/>
      <c r="CO20" s="166"/>
      <c r="CP20" s="166"/>
      <c r="CQ20" s="167">
        <v>0</v>
      </c>
      <c r="CR20" s="164"/>
      <c r="CS20" s="164"/>
      <c r="CT20" s="164"/>
      <c r="CU20" s="164"/>
      <c r="CV20" s="164"/>
      <c r="CW20" s="164"/>
      <c r="CX20" s="166">
        <f>ROUND($C20*'[1]LEA-TN - Aggregate GASB75'!CX19,0)</f>
        <v>0</v>
      </c>
      <c r="CY20" s="166">
        <f>ROUND($C20*'[1]LEA-TN - Aggregate GASB75'!CY19,0)</f>
        <v>0</v>
      </c>
      <c r="CZ20" s="166">
        <f>ROUND($C20*'[1]LEA-TN - Aggregate GASB75'!CZ19,0)</f>
        <v>0</v>
      </c>
      <c r="DA20" s="166">
        <f>ROUND($C20*'[1]LEA-TN - Aggregate GASB75'!DA19,0)</f>
        <v>0</v>
      </c>
      <c r="DB20" s="166">
        <f>ROUND($C20*'[1]LEA-TN - Aggregate GASB75'!DB19,0)</f>
        <v>0</v>
      </c>
      <c r="DC20" s="166">
        <f>ROUND($C20*'[1]LEA-TN - Aggregate GASB75'!DC19,0)</f>
        <v>0</v>
      </c>
      <c r="DE20" s="168"/>
    </row>
    <row r="21" spans="1:109" hidden="1">
      <c r="A21" s="109">
        <v>1168</v>
      </c>
      <c r="B21" s="103" t="s">
        <v>380</v>
      </c>
      <c r="C21" s="162">
        <v>1</v>
      </c>
      <c r="D21" s="162">
        <v>1</v>
      </c>
      <c r="E21" s="162">
        <f t="shared" si="9"/>
        <v>0</v>
      </c>
      <c r="F21" s="163">
        <v>10.9</v>
      </c>
      <c r="G21" s="164">
        <f>ROUND($D21*'[1]LEA-TN - Aggregate GASB75'!G20,0)</f>
        <v>962633</v>
      </c>
      <c r="H21" s="164">
        <f>ROUND($C21*'[1]LEA-TN - Aggregate GASB75'!H20,0)</f>
        <v>40184</v>
      </c>
      <c r="I21" s="164">
        <f>ROUND($C21*'[1]LEA-TN - Aggregate GASB75'!I20,0)</f>
        <v>35687</v>
      </c>
      <c r="J21" s="164">
        <f>ROUND('[1]LEA-TN - Aggregate GASB75'!G20*E21,0)</f>
        <v>0</v>
      </c>
      <c r="K21" s="164">
        <f>ROUND($C21*'[1]LEA-TN - Aggregate GASB75'!K20,0)</f>
        <v>0</v>
      </c>
      <c r="L21" s="164">
        <f>ROUND(C21*'[1]LEA-TN - Aggregate GASB75'!P20,0)-SUM(G21:K21,M21:O21)</f>
        <v>150914</v>
      </c>
      <c r="M21" s="164">
        <f>ROUND($C21*'[1]LEA-TN - Aggregate GASB75'!M20,0)</f>
        <v>-13358</v>
      </c>
      <c r="N21" s="164">
        <f>ROUND(C21*'[1]LEA-TN - Aggregate GASB75'!O20,0)-O21</f>
        <v>0</v>
      </c>
      <c r="O21" s="164">
        <v>-731</v>
      </c>
      <c r="P21" s="178">
        <f t="shared" si="0"/>
        <v>1175329</v>
      </c>
      <c r="Q21" s="104">
        <f t="shared" si="1"/>
        <v>0</v>
      </c>
      <c r="R21" s="164">
        <f>ROUND($C21*'[1]LEA-TN - Aggregate GASB75'!R20,0)</f>
        <v>1638</v>
      </c>
      <c r="S21" s="164">
        <f t="shared" si="2"/>
        <v>0</v>
      </c>
      <c r="T21" s="178">
        <v>77509</v>
      </c>
      <c r="U21" s="164">
        <v>1476</v>
      </c>
      <c r="V21" s="104">
        <f t="shared" si="10"/>
        <v>20623</v>
      </c>
      <c r="W21" s="104">
        <v>-115295</v>
      </c>
      <c r="X21" s="104">
        <f>ROUND(J21+N21-'[1]LEA-TN - Aggregate GASB75'!W20*E21,0)</f>
        <v>0</v>
      </c>
      <c r="Y21" s="164">
        <f>ROUND($C21*'[1]LEA-TN - Aggregate GASB75'!Y20,0)</f>
        <v>1425493</v>
      </c>
      <c r="Z21" s="164">
        <f>ROUND($C21*'[1]LEA-TN - Aggregate GASB75'!Z20,0)</f>
        <v>975630</v>
      </c>
      <c r="AA21" s="164">
        <f>ROUND($C21*'[1]LEA-TN - Aggregate GASB75'!AA20,0)</f>
        <v>1175329</v>
      </c>
      <c r="AB21" s="164">
        <f>ROUND($C21*'[1]LEA-TN - Aggregate GASB75'!AB20,0)</f>
        <v>1175329</v>
      </c>
      <c r="AC21" s="164">
        <f t="shared" si="18"/>
        <v>0</v>
      </c>
      <c r="AD21" s="164">
        <f t="shared" si="4"/>
        <v>116446</v>
      </c>
      <c r="AE21" s="164">
        <f t="shared" si="11"/>
        <v>0</v>
      </c>
      <c r="AF21" s="164">
        <f t="shared" si="12"/>
        <v>137069</v>
      </c>
      <c r="AG21" s="164">
        <f t="shared" si="5"/>
        <v>0</v>
      </c>
      <c r="AH21" s="164">
        <f t="shared" si="13"/>
        <v>0</v>
      </c>
      <c r="AI21" s="164">
        <f t="shared" si="14"/>
        <v>1638</v>
      </c>
      <c r="AJ21" s="164">
        <f t="shared" si="6"/>
        <v>1638</v>
      </c>
      <c r="AK21" s="164">
        <f t="shared" si="6"/>
        <v>1638</v>
      </c>
      <c r="AL21" s="164">
        <f t="shared" si="6"/>
        <v>1638</v>
      </c>
      <c r="AM21" s="164">
        <f t="shared" si="6"/>
        <v>1638</v>
      </c>
      <c r="AN21" s="164">
        <f t="shared" si="6"/>
        <v>12433</v>
      </c>
      <c r="AP21" s="165">
        <f t="shared" si="7"/>
        <v>13845</v>
      </c>
      <c r="AQ21" s="164">
        <f>ROUND($C21*'[1]LEA-TN - Aggregate GASB75'!AQ20,0)</f>
        <v>13845</v>
      </c>
      <c r="AR21" s="164">
        <f>ROUND($C21*'[1]LEA-TN - Aggregate GASB75'!AR20,0)</f>
        <v>13845</v>
      </c>
      <c r="AS21" s="164">
        <f>ROUND($C21*'[1]LEA-TN - Aggregate GASB75'!AS20,0)</f>
        <v>13845</v>
      </c>
      <c r="AT21" s="164">
        <f>ROUND($C21*'[1]LEA-TN - Aggregate GASB75'!AT20,0)</f>
        <v>13845</v>
      </c>
      <c r="AU21" s="164">
        <f>ROUND($C21*'[1]LEA-TN - Aggregate GASB75'!AU20,0)</f>
        <v>13845</v>
      </c>
      <c r="AV21" s="164">
        <f>ROUND($C21*'[1]LEA-TN - Aggregate GASB75'!AV20,0)</f>
        <v>67844</v>
      </c>
      <c r="AW21" s="166">
        <f>ROUND($C21*'[1]LEA-TN - Aggregate GASB75'!AW20,0)</f>
        <v>0</v>
      </c>
      <c r="AX21" s="166">
        <f>ROUND($C21*'[1]LEA-TN - Aggregate GASB75'!AX20,0)</f>
        <v>0</v>
      </c>
      <c r="AY21" s="166">
        <f>ROUND($C21*'[1]LEA-TN - Aggregate GASB75'!AY20,0)</f>
        <v>0</v>
      </c>
      <c r="AZ21" s="166">
        <f>ROUND($C21*'[1]LEA-TN - Aggregate GASB75'!AZ20,0)</f>
        <v>0</v>
      </c>
      <c r="BA21" s="166">
        <f>ROUND($C21*'[1]LEA-TN - Aggregate GASB75'!BA20,0)</f>
        <v>0</v>
      </c>
      <c r="BB21" s="166">
        <f>MAX(0,-$L21+$AP21-SUM($AW21:BA21))</f>
        <v>0</v>
      </c>
      <c r="BC21" s="165">
        <f t="shared" si="15"/>
        <v>-1226</v>
      </c>
      <c r="BD21" s="164">
        <f>MIN(MAX(0,BC21),MAX(0,$M21)-SUM($BC21:BC21))</f>
        <v>0</v>
      </c>
      <c r="BE21" s="164">
        <f>MIN(MAX(0,BD21),MAX(0,$M21)-SUM($BC21:BD21))</f>
        <v>0</v>
      </c>
      <c r="BF21" s="164">
        <f>MIN(MAX(0,BE21),MAX(0,$M21)-SUM($BC21:BE21))</f>
        <v>0</v>
      </c>
      <c r="BG21" s="164">
        <f>MIN(MAX(0,BF21),MAX(0,$M21)-SUM($BC21:BF21))</f>
        <v>0</v>
      </c>
      <c r="BH21" s="164">
        <f>MIN(MAX(0,BG21),MAX(0,$M21)-SUM($BC21:BG21))</f>
        <v>0</v>
      </c>
      <c r="BI21" s="164">
        <f>(MAX(0,$M21-MAX(0,SUM($BC21:BH21))))</f>
        <v>0</v>
      </c>
      <c r="BJ21" s="166">
        <f t="shared" si="16"/>
        <v>1226</v>
      </c>
      <c r="BK21" s="166">
        <f>MIN(MAX(0,BJ21),MAX(0,-$M21)-MAX(0,-$BC21+SUM($BJ21:BJ21)))</f>
        <v>1226</v>
      </c>
      <c r="BL21" s="166">
        <f>MIN(MAX(0,BK21),MAX(0,-$M21)-MAX(0,-$BC21+SUM($BJ21:BK21)))</f>
        <v>1226</v>
      </c>
      <c r="BM21" s="166">
        <f>MIN(MAX(0,BL21),MAX(0,-$M21)-MAX(0,-$BC21+SUM($BJ21:BL21)))</f>
        <v>1226</v>
      </c>
      <c r="BN21" s="166">
        <f>MIN(MAX(0,BM21),MAX(0,-$M21)-MAX(0,-$BC21+SUM($BJ21:BM21)))</f>
        <v>1226</v>
      </c>
      <c r="BO21" s="166">
        <f>MAX(0,-$M21+$BC21-SUM($BJ21:BN21))</f>
        <v>6002</v>
      </c>
      <c r="BP21" s="165">
        <f t="shared" si="17"/>
        <v>0</v>
      </c>
      <c r="BQ21" s="164">
        <f>MIN(MAX(0,BP21),MAX(0,$X21)-SUM($BP21:BP21))</f>
        <v>0</v>
      </c>
      <c r="BR21" s="164">
        <f>MIN(MAX(0,BQ21),MAX(0,$X21)-SUM($BP21:BQ21))</f>
        <v>0</v>
      </c>
      <c r="BS21" s="164">
        <f>MIN(MAX(0,BR21),MAX(0,$X21)-SUM($BP21:BR21))</f>
        <v>0</v>
      </c>
      <c r="BT21" s="164">
        <f>MIN(MAX(0,BS21),MAX(0,$X21)-SUM($BP21:BS21))</f>
        <v>0</v>
      </c>
      <c r="BU21" s="164">
        <f>MIN(MAX(0,BT21),MAX(0,$X21)-SUM($BP21:BT21))</f>
        <v>0</v>
      </c>
      <c r="BV21" s="164">
        <f>(MAX(0,$X21-MAX(0,SUM($BP21:BU21))))</f>
        <v>0</v>
      </c>
      <c r="BW21" s="166">
        <f t="shared" si="8"/>
        <v>0</v>
      </c>
      <c r="BX21" s="166">
        <f>MIN(MAX(0,BW21),MAX(0,-$X21)-MAX(0,-$BP21+SUM($BW21:BW21)))</f>
        <v>0</v>
      </c>
      <c r="BY21" s="166">
        <f>MIN(MAX(0,BX21),MAX(0,-$X21)-MAX(0,-$BP21+SUM($BW21:BX21)))</f>
        <v>0</v>
      </c>
      <c r="BZ21" s="166">
        <f>MIN(MAX(0,BY21),MAX(0,-$X21)-MAX(0,-$BP21+SUM($BW21:BY21)))</f>
        <v>0</v>
      </c>
      <c r="CA21" s="166">
        <f>MIN(MAX(0,BZ21),MAX(0,-$X21)-MAX(0,-$BP21+SUM($BW21:BZ21)))</f>
        <v>0</v>
      </c>
      <c r="CB21" s="166">
        <f>MAX(0,-$X21+$BP21-SUM($BW21:CA21))</f>
        <v>0</v>
      </c>
      <c r="CC21" s="163">
        <v>11.5</v>
      </c>
      <c r="CD21" s="167"/>
      <c r="CE21" s="164"/>
      <c r="CF21" s="164"/>
      <c r="CG21" s="164"/>
      <c r="CH21" s="164"/>
      <c r="CI21" s="164"/>
      <c r="CJ21" s="164"/>
      <c r="CK21" s="166"/>
      <c r="CL21" s="166"/>
      <c r="CM21" s="166"/>
      <c r="CN21" s="166"/>
      <c r="CO21" s="166"/>
      <c r="CP21" s="166"/>
      <c r="CQ21" s="167">
        <v>-10981</v>
      </c>
      <c r="CR21" s="164"/>
      <c r="CS21" s="164"/>
      <c r="CT21" s="164"/>
      <c r="CU21" s="164"/>
      <c r="CV21" s="164"/>
      <c r="CW21" s="164"/>
      <c r="CX21" s="166">
        <f>ROUND($C21*'[1]LEA-TN - Aggregate GASB75'!CX20,0)</f>
        <v>10981</v>
      </c>
      <c r="CY21" s="166">
        <f>ROUND($C21*'[1]LEA-TN - Aggregate GASB75'!CY20,0)</f>
        <v>10981</v>
      </c>
      <c r="CZ21" s="166">
        <f>ROUND($C21*'[1]LEA-TN - Aggregate GASB75'!CZ20,0)</f>
        <v>10981</v>
      </c>
      <c r="DA21" s="166">
        <f>ROUND($C21*'[1]LEA-TN - Aggregate GASB75'!DA20,0)</f>
        <v>10981</v>
      </c>
      <c r="DB21" s="166">
        <f>ROUND($C21*'[1]LEA-TN - Aggregate GASB75'!DB20,0)</f>
        <v>10981</v>
      </c>
      <c r="DC21" s="166">
        <f>ROUND($C21*'[1]LEA-TN - Aggregate GASB75'!DC20,0)</f>
        <v>49409</v>
      </c>
      <c r="DE21" s="168"/>
    </row>
    <row r="22" spans="1:109" hidden="1">
      <c r="A22" s="109">
        <v>1147</v>
      </c>
      <c r="B22" s="103" t="s">
        <v>476</v>
      </c>
      <c r="C22" s="162">
        <v>1</v>
      </c>
      <c r="D22" s="162">
        <v>0</v>
      </c>
      <c r="E22" s="162">
        <f t="shared" si="9"/>
        <v>1</v>
      </c>
      <c r="F22" s="163">
        <v>1</v>
      </c>
      <c r="G22" s="164">
        <f>ROUND($D22*'[1]LEA-TN - Aggregate GASB75'!G21,0)</f>
        <v>0</v>
      </c>
      <c r="H22" s="164">
        <f>ROUND($C22*'[1]LEA-TN - Aggregate GASB75'!H21,0)</f>
        <v>0</v>
      </c>
      <c r="I22" s="164">
        <f>ROUND($C22*'[1]LEA-TN - Aggregate GASB75'!I21,0)</f>
        <v>0</v>
      </c>
      <c r="J22" s="164">
        <f>ROUND('[1]LEA-TN - Aggregate GASB75'!G21*E22,0)</f>
        <v>0</v>
      </c>
      <c r="K22" s="164">
        <f>ROUND($C22*'[1]LEA-TN - Aggregate GASB75'!K21,0)</f>
        <v>0</v>
      </c>
      <c r="L22" s="164">
        <f>ROUND(C22*'[1]LEA-TN - Aggregate GASB75'!P21,0)-SUM(G22:K22,M22:O22)</f>
        <v>0</v>
      </c>
      <c r="M22" s="164">
        <f>ROUND($C22*'[1]LEA-TN - Aggregate GASB75'!M21,0)</f>
        <v>0</v>
      </c>
      <c r="N22" s="164">
        <f>ROUND(C22*'[1]LEA-TN - Aggregate GASB75'!O21,0)-O22</f>
        <v>0</v>
      </c>
      <c r="O22" s="164">
        <v>0</v>
      </c>
      <c r="P22" s="178">
        <f t="shared" si="0"/>
        <v>0</v>
      </c>
      <c r="Q22" s="104">
        <f t="shared" si="1"/>
        <v>0</v>
      </c>
      <c r="R22" s="164">
        <f>ROUND($C22*'[1]LEA-TN - Aggregate GASB75'!R21,0)</f>
        <v>0</v>
      </c>
      <c r="S22" s="164">
        <f t="shared" si="2"/>
        <v>0</v>
      </c>
      <c r="T22" s="178">
        <v>0</v>
      </c>
      <c r="U22" s="164">
        <v>0</v>
      </c>
      <c r="V22" s="104">
        <f t="shared" si="10"/>
        <v>0</v>
      </c>
      <c r="W22" s="104">
        <v>0</v>
      </c>
      <c r="X22" s="104">
        <f>ROUND(J22+N22-'[1]LEA-TN - Aggregate GASB75'!W21*E22,0)</f>
        <v>0</v>
      </c>
      <c r="Y22" s="164">
        <f>ROUND($C22*'[1]LEA-TN - Aggregate GASB75'!Y21,0)</f>
        <v>0</v>
      </c>
      <c r="Z22" s="164">
        <f>ROUND($C22*'[1]LEA-TN - Aggregate GASB75'!Z21,0)</f>
        <v>0</v>
      </c>
      <c r="AA22" s="164">
        <f>ROUND($C22*'[1]LEA-TN - Aggregate GASB75'!AA21,0)</f>
        <v>0</v>
      </c>
      <c r="AB22" s="164">
        <f>ROUND($C22*'[1]LEA-TN - Aggregate GASB75'!AB21,0)</f>
        <v>0</v>
      </c>
      <c r="AC22" s="164">
        <f t="shared" si="18"/>
        <v>0</v>
      </c>
      <c r="AD22" s="164">
        <f t="shared" si="4"/>
        <v>0</v>
      </c>
      <c r="AE22" s="164">
        <f t="shared" si="11"/>
        <v>0</v>
      </c>
      <c r="AF22" s="164">
        <f t="shared" si="12"/>
        <v>0</v>
      </c>
      <c r="AG22" s="164">
        <f t="shared" si="5"/>
        <v>0</v>
      </c>
      <c r="AH22" s="164">
        <f t="shared" si="13"/>
        <v>0</v>
      </c>
      <c r="AI22" s="164">
        <f t="shared" si="14"/>
        <v>0</v>
      </c>
      <c r="AJ22" s="164">
        <f t="shared" si="6"/>
        <v>0</v>
      </c>
      <c r="AK22" s="164">
        <f t="shared" si="6"/>
        <v>0</v>
      </c>
      <c r="AL22" s="164">
        <f t="shared" si="6"/>
        <v>0</v>
      </c>
      <c r="AM22" s="164">
        <f t="shared" si="6"/>
        <v>0</v>
      </c>
      <c r="AN22" s="164">
        <f t="shared" si="6"/>
        <v>0</v>
      </c>
      <c r="AP22" s="165">
        <f t="shared" si="7"/>
        <v>0</v>
      </c>
      <c r="AQ22" s="164">
        <f>ROUND($C22*'[1]LEA-TN - Aggregate GASB75'!AQ21,0)</f>
        <v>0</v>
      </c>
      <c r="AR22" s="164">
        <f>ROUND($C22*'[1]LEA-TN - Aggregate GASB75'!AR21,0)</f>
        <v>0</v>
      </c>
      <c r="AS22" s="164">
        <f>ROUND($C22*'[1]LEA-TN - Aggregate GASB75'!AS21,0)</f>
        <v>0</v>
      </c>
      <c r="AT22" s="164">
        <f>ROUND($C22*'[1]LEA-TN - Aggregate GASB75'!AT21,0)</f>
        <v>0</v>
      </c>
      <c r="AU22" s="164">
        <f>ROUND($C22*'[1]LEA-TN - Aggregate GASB75'!AU21,0)</f>
        <v>0</v>
      </c>
      <c r="AV22" s="164">
        <f>ROUND($C22*'[1]LEA-TN - Aggregate GASB75'!AV21,0)</f>
        <v>0</v>
      </c>
      <c r="AW22" s="166">
        <f>ROUND($C22*'[1]LEA-TN - Aggregate GASB75'!AW21,0)</f>
        <v>0</v>
      </c>
      <c r="AX22" s="166">
        <f>ROUND($C22*'[1]LEA-TN - Aggregate GASB75'!AX21,0)</f>
        <v>0</v>
      </c>
      <c r="AY22" s="166">
        <f>ROUND($C22*'[1]LEA-TN - Aggregate GASB75'!AY21,0)</f>
        <v>0</v>
      </c>
      <c r="AZ22" s="166">
        <f>ROUND($C22*'[1]LEA-TN - Aggregate GASB75'!AZ21,0)</f>
        <v>0</v>
      </c>
      <c r="BA22" s="166">
        <f>ROUND($C22*'[1]LEA-TN - Aggregate GASB75'!BA21,0)</f>
        <v>0</v>
      </c>
      <c r="BB22" s="166">
        <f>MAX(0,-$L22+$AP22-SUM($AW22:BA22))</f>
        <v>0</v>
      </c>
      <c r="BC22" s="165">
        <f t="shared" si="15"/>
        <v>0</v>
      </c>
      <c r="BD22" s="164">
        <f>MIN(MAX(0,BC22),MAX(0,$M22)-SUM($BC22:BC22))</f>
        <v>0</v>
      </c>
      <c r="BE22" s="164">
        <f>MIN(MAX(0,BD22),MAX(0,$M22)-SUM($BC22:BD22))</f>
        <v>0</v>
      </c>
      <c r="BF22" s="164">
        <f>MIN(MAX(0,BE22),MAX(0,$M22)-SUM($BC22:BE22))</f>
        <v>0</v>
      </c>
      <c r="BG22" s="164">
        <f>MIN(MAX(0,BF22),MAX(0,$M22)-SUM($BC22:BF22))</f>
        <v>0</v>
      </c>
      <c r="BH22" s="164">
        <f>MIN(MAX(0,BG22),MAX(0,$M22)-SUM($BC22:BG22))</f>
        <v>0</v>
      </c>
      <c r="BI22" s="164">
        <f>(MAX(0,$M22-MAX(0,SUM($BC22:BH22))))</f>
        <v>0</v>
      </c>
      <c r="BJ22" s="166">
        <f t="shared" si="16"/>
        <v>0</v>
      </c>
      <c r="BK22" s="166">
        <f>MIN(MAX(0,BJ22),MAX(0,-$M22)-MAX(0,-$BC22+SUM($BJ22:BJ22)))</f>
        <v>0</v>
      </c>
      <c r="BL22" s="166">
        <f>MIN(MAX(0,BK22),MAX(0,-$M22)-MAX(0,-$BC22+SUM($BJ22:BK22)))</f>
        <v>0</v>
      </c>
      <c r="BM22" s="166">
        <f>MIN(MAX(0,BL22),MAX(0,-$M22)-MAX(0,-$BC22+SUM($BJ22:BL22)))</f>
        <v>0</v>
      </c>
      <c r="BN22" s="166">
        <f>MIN(MAX(0,BM22),MAX(0,-$M22)-MAX(0,-$BC22+SUM($BJ22:BM22)))</f>
        <v>0</v>
      </c>
      <c r="BO22" s="166">
        <f>MAX(0,-$M22+$BC22-SUM($BJ22:BN22))</f>
        <v>0</v>
      </c>
      <c r="BP22" s="165">
        <f t="shared" si="17"/>
        <v>0</v>
      </c>
      <c r="BQ22" s="164">
        <f>MIN(MAX(0,BP22),MAX(0,$X22)-SUM($BP22:BP22))</f>
        <v>0</v>
      </c>
      <c r="BR22" s="164">
        <f>MIN(MAX(0,BQ22),MAX(0,$X22)-SUM($BP22:BQ22))</f>
        <v>0</v>
      </c>
      <c r="BS22" s="164">
        <f>MIN(MAX(0,BR22),MAX(0,$X22)-SUM($BP22:BR22))</f>
        <v>0</v>
      </c>
      <c r="BT22" s="164">
        <f>MIN(MAX(0,BS22),MAX(0,$X22)-SUM($BP22:BS22))</f>
        <v>0</v>
      </c>
      <c r="BU22" s="164">
        <f>MIN(MAX(0,BT22),MAX(0,$X22)-SUM($BP22:BT22))</f>
        <v>0</v>
      </c>
      <c r="BV22" s="164">
        <f>(MAX(0,$X22-MAX(0,SUM($BP22:BU22))))</f>
        <v>0</v>
      </c>
      <c r="BW22" s="166">
        <f t="shared" si="8"/>
        <v>0</v>
      </c>
      <c r="BX22" s="166">
        <f>MIN(MAX(0,BW22),MAX(0,-$X22)-MAX(0,-$BP22+SUM($BW22:BW22)))</f>
        <v>0</v>
      </c>
      <c r="BY22" s="166">
        <f>MIN(MAX(0,BX22),MAX(0,-$X22)-MAX(0,-$BP22+SUM($BW22:BX22)))</f>
        <v>0</v>
      </c>
      <c r="BZ22" s="166">
        <f>MIN(MAX(0,BY22),MAX(0,-$X22)-MAX(0,-$BP22+SUM($BW22:BY22)))</f>
        <v>0</v>
      </c>
      <c r="CA22" s="166">
        <f>MIN(MAX(0,BZ22),MAX(0,-$X22)-MAX(0,-$BP22+SUM($BW22:BZ22)))</f>
        <v>0</v>
      </c>
      <c r="CB22" s="166">
        <f>MAX(0,-$X22+$BP22-SUM($BW22:CA22))</f>
        <v>0</v>
      </c>
      <c r="CC22" s="163">
        <v>1</v>
      </c>
      <c r="CD22" s="167"/>
      <c r="CE22" s="164"/>
      <c r="CF22" s="164"/>
      <c r="CG22" s="164"/>
      <c r="CH22" s="164"/>
      <c r="CI22" s="164"/>
      <c r="CJ22" s="164"/>
      <c r="CK22" s="166"/>
      <c r="CL22" s="166"/>
      <c r="CM22" s="166"/>
      <c r="CN22" s="166"/>
      <c r="CO22" s="166"/>
      <c r="CP22" s="166"/>
      <c r="CQ22" s="167">
        <v>0</v>
      </c>
      <c r="CR22" s="164"/>
      <c r="CS22" s="164"/>
      <c r="CT22" s="164"/>
      <c r="CU22" s="164"/>
      <c r="CV22" s="164"/>
      <c r="CW22" s="164"/>
      <c r="CX22" s="166">
        <f>ROUND($C22*'[1]LEA-TN - Aggregate GASB75'!CX21,0)</f>
        <v>0</v>
      </c>
      <c r="CY22" s="166">
        <f>ROUND($C22*'[1]LEA-TN - Aggregate GASB75'!CY21,0)</f>
        <v>0</v>
      </c>
      <c r="CZ22" s="166">
        <f>ROUND($C22*'[1]LEA-TN - Aggregate GASB75'!CZ21,0)</f>
        <v>0</v>
      </c>
      <c r="DA22" s="166">
        <f>ROUND($C22*'[1]LEA-TN - Aggregate GASB75'!DA21,0)</f>
        <v>0</v>
      </c>
      <c r="DB22" s="166">
        <f>ROUND($C22*'[1]LEA-TN - Aggregate GASB75'!DB21,0)</f>
        <v>0</v>
      </c>
      <c r="DC22" s="166">
        <f>ROUND($C22*'[1]LEA-TN - Aggregate GASB75'!DC21,0)</f>
        <v>0</v>
      </c>
      <c r="DE22" s="168"/>
    </row>
    <row r="23" spans="1:109" hidden="1">
      <c r="A23" s="109">
        <v>1148</v>
      </c>
      <c r="B23" s="103" t="s">
        <v>477</v>
      </c>
      <c r="C23" s="162">
        <v>1</v>
      </c>
      <c r="D23" s="162">
        <v>0</v>
      </c>
      <c r="E23" s="162">
        <f t="shared" si="9"/>
        <v>1</v>
      </c>
      <c r="F23" s="163">
        <v>1</v>
      </c>
      <c r="G23" s="164">
        <f>ROUND($D23*'[1]LEA-TN - Aggregate GASB75'!G22,0)</f>
        <v>0</v>
      </c>
      <c r="H23" s="164">
        <f>ROUND($C23*'[1]LEA-TN - Aggregate GASB75'!H22,0)</f>
        <v>0</v>
      </c>
      <c r="I23" s="164">
        <f>ROUND($C23*'[1]LEA-TN - Aggregate GASB75'!I22,0)</f>
        <v>0</v>
      </c>
      <c r="J23" s="164">
        <f>ROUND('[1]LEA-TN - Aggregate GASB75'!G22*E23,0)</f>
        <v>0</v>
      </c>
      <c r="K23" s="164">
        <f>ROUND($C23*'[1]LEA-TN - Aggregate GASB75'!K22,0)</f>
        <v>0</v>
      </c>
      <c r="L23" s="164">
        <f>ROUND(C23*'[1]LEA-TN - Aggregate GASB75'!P22,0)-SUM(G23:K23,M23:O23)</f>
        <v>0</v>
      </c>
      <c r="M23" s="164">
        <f>ROUND($C23*'[1]LEA-TN - Aggregate GASB75'!M22,0)</f>
        <v>0</v>
      </c>
      <c r="N23" s="164">
        <f>ROUND(C23*'[1]LEA-TN - Aggregate GASB75'!O22,0)-O23</f>
        <v>0</v>
      </c>
      <c r="O23" s="164">
        <v>0</v>
      </c>
      <c r="P23" s="178">
        <f t="shared" si="0"/>
        <v>0</v>
      </c>
      <c r="Q23" s="104">
        <f t="shared" si="1"/>
        <v>0</v>
      </c>
      <c r="R23" s="164">
        <f>ROUND($C23*'[1]LEA-TN - Aggregate GASB75'!R22,0)</f>
        <v>0</v>
      </c>
      <c r="S23" s="164">
        <f t="shared" si="2"/>
        <v>0</v>
      </c>
      <c r="T23" s="178">
        <v>0</v>
      </c>
      <c r="U23" s="164">
        <v>0</v>
      </c>
      <c r="V23" s="104">
        <f t="shared" si="10"/>
        <v>0</v>
      </c>
      <c r="W23" s="104">
        <v>0</v>
      </c>
      <c r="X23" s="104">
        <f>ROUND(J23+N23-'[1]LEA-TN - Aggregate GASB75'!W22*E23,0)</f>
        <v>0</v>
      </c>
      <c r="Y23" s="164">
        <f>ROUND($C23*'[1]LEA-TN - Aggregate GASB75'!Y22,0)</f>
        <v>0</v>
      </c>
      <c r="Z23" s="164">
        <f>ROUND($C23*'[1]LEA-TN - Aggregate GASB75'!Z22,0)</f>
        <v>0</v>
      </c>
      <c r="AA23" s="164">
        <f>ROUND($C23*'[1]LEA-TN - Aggregate GASB75'!AA22,0)</f>
        <v>0</v>
      </c>
      <c r="AB23" s="164">
        <f>ROUND($C23*'[1]LEA-TN - Aggregate GASB75'!AB22,0)</f>
        <v>0</v>
      </c>
      <c r="AC23" s="164">
        <f t="shared" si="18"/>
        <v>0</v>
      </c>
      <c r="AD23" s="164">
        <f t="shared" si="4"/>
        <v>0</v>
      </c>
      <c r="AE23" s="164">
        <f t="shared" si="11"/>
        <v>0</v>
      </c>
      <c r="AF23" s="164">
        <f t="shared" si="12"/>
        <v>0</v>
      </c>
      <c r="AG23" s="164">
        <f t="shared" si="5"/>
        <v>0</v>
      </c>
      <c r="AH23" s="164">
        <f t="shared" si="13"/>
        <v>0</v>
      </c>
      <c r="AI23" s="164">
        <f t="shared" si="14"/>
        <v>0</v>
      </c>
      <c r="AJ23" s="164">
        <f t="shared" si="6"/>
        <v>0</v>
      </c>
      <c r="AK23" s="164">
        <f t="shared" si="6"/>
        <v>0</v>
      </c>
      <c r="AL23" s="164">
        <f t="shared" si="6"/>
        <v>0</v>
      </c>
      <c r="AM23" s="164">
        <f t="shared" si="6"/>
        <v>0</v>
      </c>
      <c r="AN23" s="164">
        <f t="shared" si="6"/>
        <v>0</v>
      </c>
      <c r="AP23" s="165">
        <f t="shared" si="7"/>
        <v>0</v>
      </c>
      <c r="AQ23" s="164">
        <f>ROUND($C23*'[1]LEA-TN - Aggregate GASB75'!AQ22,0)</f>
        <v>0</v>
      </c>
      <c r="AR23" s="164">
        <f>ROUND($C23*'[1]LEA-TN - Aggregate GASB75'!AR22,0)</f>
        <v>0</v>
      </c>
      <c r="AS23" s="164">
        <f>ROUND($C23*'[1]LEA-TN - Aggregate GASB75'!AS22,0)</f>
        <v>0</v>
      </c>
      <c r="AT23" s="164">
        <f>ROUND($C23*'[1]LEA-TN - Aggregate GASB75'!AT22,0)</f>
        <v>0</v>
      </c>
      <c r="AU23" s="164">
        <f>ROUND($C23*'[1]LEA-TN - Aggregate GASB75'!AU22,0)</f>
        <v>0</v>
      </c>
      <c r="AV23" s="164">
        <f>ROUND($C23*'[1]LEA-TN - Aggregate GASB75'!AV22,0)</f>
        <v>0</v>
      </c>
      <c r="AW23" s="166">
        <f>ROUND($C23*'[1]LEA-TN - Aggregate GASB75'!AW22,0)</f>
        <v>0</v>
      </c>
      <c r="AX23" s="166">
        <f>ROUND($C23*'[1]LEA-TN - Aggregate GASB75'!AX22,0)</f>
        <v>0</v>
      </c>
      <c r="AY23" s="166">
        <f>ROUND($C23*'[1]LEA-TN - Aggregate GASB75'!AY22,0)</f>
        <v>0</v>
      </c>
      <c r="AZ23" s="166">
        <f>ROUND($C23*'[1]LEA-TN - Aggregate GASB75'!AZ22,0)</f>
        <v>0</v>
      </c>
      <c r="BA23" s="166">
        <f>ROUND($C23*'[1]LEA-TN - Aggregate GASB75'!BA22,0)</f>
        <v>0</v>
      </c>
      <c r="BB23" s="166">
        <f>MAX(0,-$L23+$AP23-SUM($AW23:BA23))</f>
        <v>0</v>
      </c>
      <c r="BC23" s="165">
        <f t="shared" si="15"/>
        <v>0</v>
      </c>
      <c r="BD23" s="164">
        <f>MIN(MAX(0,BC23),MAX(0,$M23)-SUM($BC23:BC23))</f>
        <v>0</v>
      </c>
      <c r="BE23" s="164">
        <f>MIN(MAX(0,BD23),MAX(0,$M23)-SUM($BC23:BD23))</f>
        <v>0</v>
      </c>
      <c r="BF23" s="164">
        <f>MIN(MAX(0,BE23),MAX(0,$M23)-SUM($BC23:BE23))</f>
        <v>0</v>
      </c>
      <c r="BG23" s="164">
        <f>MIN(MAX(0,BF23),MAX(0,$M23)-SUM($BC23:BF23))</f>
        <v>0</v>
      </c>
      <c r="BH23" s="164">
        <f>MIN(MAX(0,BG23),MAX(0,$M23)-SUM($BC23:BG23))</f>
        <v>0</v>
      </c>
      <c r="BI23" s="164">
        <f>(MAX(0,$M23-MAX(0,SUM($BC23:BH23))))</f>
        <v>0</v>
      </c>
      <c r="BJ23" s="166">
        <f t="shared" si="16"/>
        <v>0</v>
      </c>
      <c r="BK23" s="166">
        <f>MIN(MAX(0,BJ23),MAX(0,-$M23)-MAX(0,-$BC23+SUM($BJ23:BJ23)))</f>
        <v>0</v>
      </c>
      <c r="BL23" s="166">
        <f>MIN(MAX(0,BK23),MAX(0,-$M23)-MAX(0,-$BC23+SUM($BJ23:BK23)))</f>
        <v>0</v>
      </c>
      <c r="BM23" s="166">
        <f>MIN(MAX(0,BL23),MAX(0,-$M23)-MAX(0,-$BC23+SUM($BJ23:BL23)))</f>
        <v>0</v>
      </c>
      <c r="BN23" s="166">
        <f>MIN(MAX(0,BM23),MAX(0,-$M23)-MAX(0,-$BC23+SUM($BJ23:BM23)))</f>
        <v>0</v>
      </c>
      <c r="BO23" s="166">
        <f>MAX(0,-$M23+$BC23-SUM($BJ23:BN23))</f>
        <v>0</v>
      </c>
      <c r="BP23" s="165">
        <f t="shared" si="17"/>
        <v>0</v>
      </c>
      <c r="BQ23" s="164">
        <f>MIN(MAX(0,BP23),MAX(0,$X23)-SUM($BP23:BP23))</f>
        <v>0</v>
      </c>
      <c r="BR23" s="164">
        <f>MIN(MAX(0,BQ23),MAX(0,$X23)-SUM($BP23:BQ23))</f>
        <v>0</v>
      </c>
      <c r="BS23" s="164">
        <f>MIN(MAX(0,BR23),MAX(0,$X23)-SUM($BP23:BR23))</f>
        <v>0</v>
      </c>
      <c r="BT23" s="164">
        <f>MIN(MAX(0,BS23),MAX(0,$X23)-SUM($BP23:BS23))</f>
        <v>0</v>
      </c>
      <c r="BU23" s="164">
        <f>MIN(MAX(0,BT23),MAX(0,$X23)-SUM($BP23:BT23))</f>
        <v>0</v>
      </c>
      <c r="BV23" s="164">
        <f>(MAX(0,$X23-MAX(0,SUM($BP23:BU23))))</f>
        <v>0</v>
      </c>
      <c r="BW23" s="166">
        <f t="shared" si="8"/>
        <v>0</v>
      </c>
      <c r="BX23" s="166">
        <f>MIN(MAX(0,BW23),MAX(0,-$X23)-MAX(0,-$BP23+SUM($BW23:BW23)))</f>
        <v>0</v>
      </c>
      <c r="BY23" s="166">
        <f>MIN(MAX(0,BX23),MAX(0,-$X23)-MAX(0,-$BP23+SUM($BW23:BX23)))</f>
        <v>0</v>
      </c>
      <c r="BZ23" s="166">
        <f>MIN(MAX(0,BY23),MAX(0,-$X23)-MAX(0,-$BP23+SUM($BW23:BY23)))</f>
        <v>0</v>
      </c>
      <c r="CA23" s="166">
        <f>MIN(MAX(0,BZ23),MAX(0,-$X23)-MAX(0,-$BP23+SUM($BW23:BZ23)))</f>
        <v>0</v>
      </c>
      <c r="CB23" s="166">
        <f>MAX(0,-$X23+$BP23-SUM($BW23:CA23))</f>
        <v>0</v>
      </c>
      <c r="CC23" s="163">
        <v>1</v>
      </c>
      <c r="CD23" s="167"/>
      <c r="CE23" s="164"/>
      <c r="CF23" s="164"/>
      <c r="CG23" s="164"/>
      <c r="CH23" s="164"/>
      <c r="CI23" s="164"/>
      <c r="CJ23" s="164"/>
      <c r="CK23" s="166"/>
      <c r="CL23" s="166"/>
      <c r="CM23" s="166"/>
      <c r="CN23" s="166"/>
      <c r="CO23" s="166"/>
      <c r="CP23" s="166"/>
      <c r="CQ23" s="167">
        <v>0</v>
      </c>
      <c r="CR23" s="164"/>
      <c r="CS23" s="164"/>
      <c r="CT23" s="164"/>
      <c r="CU23" s="164"/>
      <c r="CV23" s="164"/>
      <c r="CW23" s="164"/>
      <c r="CX23" s="166">
        <f>ROUND($C23*'[1]LEA-TN - Aggregate GASB75'!CX22,0)</f>
        <v>0</v>
      </c>
      <c r="CY23" s="166">
        <f>ROUND($C23*'[1]LEA-TN - Aggregate GASB75'!CY22,0)</f>
        <v>0</v>
      </c>
      <c r="CZ23" s="166">
        <f>ROUND($C23*'[1]LEA-TN - Aggregate GASB75'!CZ22,0)</f>
        <v>0</v>
      </c>
      <c r="DA23" s="166">
        <f>ROUND($C23*'[1]LEA-TN - Aggregate GASB75'!DA22,0)</f>
        <v>0</v>
      </c>
      <c r="DB23" s="166">
        <f>ROUND($C23*'[1]LEA-TN - Aggregate GASB75'!DB22,0)</f>
        <v>0</v>
      </c>
      <c r="DC23" s="166">
        <f>ROUND($C23*'[1]LEA-TN - Aggregate GASB75'!DC22,0)</f>
        <v>0</v>
      </c>
      <c r="DE23" s="168"/>
    </row>
    <row r="24" spans="1:109" hidden="1">
      <c r="A24" s="109">
        <v>1005</v>
      </c>
      <c r="B24" s="103" t="s">
        <v>223</v>
      </c>
      <c r="C24" s="162">
        <v>1</v>
      </c>
      <c r="D24" s="162">
        <v>1</v>
      </c>
      <c r="E24" s="162">
        <f t="shared" si="9"/>
        <v>0</v>
      </c>
      <c r="F24" s="163">
        <v>9.4</v>
      </c>
      <c r="G24" s="164">
        <f>ROUND($D24*'[1]LEA-TN - Aggregate GASB75'!G23,0)</f>
        <v>1437741</v>
      </c>
      <c r="H24" s="164">
        <f>ROUND($C24*'[1]LEA-TN - Aggregate GASB75'!H23,0)</f>
        <v>35631</v>
      </c>
      <c r="I24" s="164">
        <f>ROUND($C24*'[1]LEA-TN - Aggregate GASB75'!I23,0)</f>
        <v>51563</v>
      </c>
      <c r="J24" s="164">
        <f>ROUND('[1]LEA-TN - Aggregate GASB75'!G23*E24,0)</f>
        <v>0</v>
      </c>
      <c r="K24" s="164">
        <f>ROUND($C24*'[1]LEA-TN - Aggregate GASB75'!K23,0)</f>
        <v>0</v>
      </c>
      <c r="L24" s="164">
        <f>ROUND(C24*'[1]LEA-TN - Aggregate GASB75'!P23,0)-SUM(G24:K24,M24:O24)</f>
        <v>-107780</v>
      </c>
      <c r="M24" s="164">
        <f>ROUND($C24*'[1]LEA-TN - Aggregate GASB75'!M23,0)</f>
        <v>-11391</v>
      </c>
      <c r="N24" s="164">
        <f>ROUND(C24*'[1]LEA-TN - Aggregate GASB75'!O23,0)-O24</f>
        <v>0</v>
      </c>
      <c r="O24" s="164">
        <v>-49940</v>
      </c>
      <c r="P24" s="178">
        <f t="shared" si="0"/>
        <v>1355824</v>
      </c>
      <c r="Q24" s="104">
        <f t="shared" si="1"/>
        <v>0</v>
      </c>
      <c r="R24" s="164">
        <f>ROUND($C24*'[1]LEA-TN - Aggregate GASB75'!R23,0)</f>
        <v>-26760</v>
      </c>
      <c r="S24" s="164">
        <f t="shared" si="2"/>
        <v>0</v>
      </c>
      <c r="T24" s="178">
        <v>60434</v>
      </c>
      <c r="U24" s="164">
        <v>48698</v>
      </c>
      <c r="V24" s="104">
        <f t="shared" si="10"/>
        <v>-223378</v>
      </c>
      <c r="W24" s="104">
        <v>-130967</v>
      </c>
      <c r="X24" s="104">
        <f>ROUND(J24+N24-'[1]LEA-TN - Aggregate GASB75'!W23*E24,0)</f>
        <v>0</v>
      </c>
      <c r="Y24" s="164">
        <f>ROUND($C24*'[1]LEA-TN - Aggregate GASB75'!Y23,0)</f>
        <v>1570661</v>
      </c>
      <c r="Z24" s="164">
        <f>ROUND($C24*'[1]LEA-TN - Aggregate GASB75'!Z23,0)</f>
        <v>1180611</v>
      </c>
      <c r="AA24" s="164">
        <f>ROUND($C24*'[1]LEA-TN - Aggregate GASB75'!AA23,0)</f>
        <v>1355824</v>
      </c>
      <c r="AB24" s="164">
        <f>ROUND($C24*'[1]LEA-TN - Aggregate GASB75'!AB23,0)</f>
        <v>1355824</v>
      </c>
      <c r="AC24" s="164">
        <f t="shared" si="18"/>
        <v>96314</v>
      </c>
      <c r="AD24" s="164">
        <f t="shared" si="4"/>
        <v>127064</v>
      </c>
      <c r="AE24" s="164">
        <f t="shared" si="11"/>
        <v>0</v>
      </c>
      <c r="AF24" s="164">
        <f t="shared" si="12"/>
        <v>0</v>
      </c>
      <c r="AG24" s="164">
        <f t="shared" si="5"/>
        <v>0</v>
      </c>
      <c r="AH24" s="164">
        <f t="shared" si="13"/>
        <v>0</v>
      </c>
      <c r="AI24" s="164">
        <f t="shared" si="14"/>
        <v>-26760</v>
      </c>
      <c r="AJ24" s="164">
        <f t="shared" si="6"/>
        <v>-26760</v>
      </c>
      <c r="AK24" s="164">
        <f t="shared" si="6"/>
        <v>-26760</v>
      </c>
      <c r="AL24" s="164">
        <f t="shared" si="6"/>
        <v>-26760</v>
      </c>
      <c r="AM24" s="164">
        <f t="shared" si="6"/>
        <v>-26760</v>
      </c>
      <c r="AN24" s="164">
        <f t="shared" si="6"/>
        <v>-89578</v>
      </c>
      <c r="AP24" s="165">
        <f t="shared" si="7"/>
        <v>-11466</v>
      </c>
      <c r="AQ24" s="164">
        <f>ROUND($C24*'[1]LEA-TN - Aggregate GASB75'!AQ23,0)</f>
        <v>0</v>
      </c>
      <c r="AR24" s="164">
        <f>ROUND($C24*'[1]LEA-TN - Aggregate GASB75'!AR23,0)</f>
        <v>0</v>
      </c>
      <c r="AS24" s="164">
        <f>ROUND($C24*'[1]LEA-TN - Aggregate GASB75'!AS23,0)</f>
        <v>0</v>
      </c>
      <c r="AT24" s="164">
        <f>ROUND($C24*'[1]LEA-TN - Aggregate GASB75'!AT23,0)</f>
        <v>0</v>
      </c>
      <c r="AU24" s="164">
        <f>ROUND($C24*'[1]LEA-TN - Aggregate GASB75'!AU23,0)</f>
        <v>0</v>
      </c>
      <c r="AV24" s="164">
        <f>ROUND($C24*'[1]LEA-TN - Aggregate GASB75'!AV23,0)</f>
        <v>0</v>
      </c>
      <c r="AW24" s="166">
        <f>ROUND($C24*'[1]LEA-TN - Aggregate GASB75'!AW23,0)</f>
        <v>11466</v>
      </c>
      <c r="AX24" s="166">
        <f>ROUND($C24*'[1]LEA-TN - Aggregate GASB75'!AX23,0)</f>
        <v>11466</v>
      </c>
      <c r="AY24" s="166">
        <f>ROUND($C24*'[1]LEA-TN - Aggregate GASB75'!AY23,0)</f>
        <v>11466</v>
      </c>
      <c r="AZ24" s="166">
        <f>ROUND($C24*'[1]LEA-TN - Aggregate GASB75'!AZ23,0)</f>
        <v>11466</v>
      </c>
      <c r="BA24" s="166">
        <f>ROUND($C24*'[1]LEA-TN - Aggregate GASB75'!BA23,0)</f>
        <v>11466</v>
      </c>
      <c r="BB24" s="166">
        <f>MAX(0,-$L24+$AP24-SUM($AW24:BA24))</f>
        <v>38984</v>
      </c>
      <c r="BC24" s="165">
        <f t="shared" si="15"/>
        <v>-1212</v>
      </c>
      <c r="BD24" s="164">
        <f>MIN(MAX(0,BC24),MAX(0,$M24)-SUM($BC24:BC24))</f>
        <v>0</v>
      </c>
      <c r="BE24" s="164">
        <f>MIN(MAX(0,BD24),MAX(0,$M24)-SUM($BC24:BD24))</f>
        <v>0</v>
      </c>
      <c r="BF24" s="164">
        <f>MIN(MAX(0,BE24),MAX(0,$M24)-SUM($BC24:BE24))</f>
        <v>0</v>
      </c>
      <c r="BG24" s="164">
        <f>MIN(MAX(0,BF24),MAX(0,$M24)-SUM($BC24:BF24))</f>
        <v>0</v>
      </c>
      <c r="BH24" s="164">
        <f>MIN(MAX(0,BG24),MAX(0,$M24)-SUM($BC24:BG24))</f>
        <v>0</v>
      </c>
      <c r="BI24" s="164">
        <f>(MAX(0,$M24-MAX(0,SUM($BC24:BH24))))</f>
        <v>0</v>
      </c>
      <c r="BJ24" s="166">
        <f t="shared" si="16"/>
        <v>1212</v>
      </c>
      <c r="BK24" s="166">
        <f>MIN(MAX(0,BJ24),MAX(0,-$M24)-MAX(0,-$BC24+SUM($BJ24:BJ24)))</f>
        <v>1212</v>
      </c>
      <c r="BL24" s="166">
        <f>MIN(MAX(0,BK24),MAX(0,-$M24)-MAX(0,-$BC24+SUM($BJ24:BK24)))</f>
        <v>1212</v>
      </c>
      <c r="BM24" s="166">
        <f>MIN(MAX(0,BL24),MAX(0,-$M24)-MAX(0,-$BC24+SUM($BJ24:BL24)))</f>
        <v>1212</v>
      </c>
      <c r="BN24" s="166">
        <f>MIN(MAX(0,BM24),MAX(0,-$M24)-MAX(0,-$BC24+SUM($BJ24:BM24)))</f>
        <v>1212</v>
      </c>
      <c r="BO24" s="166">
        <f>MAX(0,-$M24+$BC24-SUM($BJ24:BN24))</f>
        <v>4119</v>
      </c>
      <c r="BP24" s="165">
        <f t="shared" si="17"/>
        <v>0</v>
      </c>
      <c r="BQ24" s="164">
        <f>MIN(MAX(0,BP24),MAX(0,$X24)-SUM($BP24:BP24))</f>
        <v>0</v>
      </c>
      <c r="BR24" s="164">
        <f>MIN(MAX(0,BQ24),MAX(0,$X24)-SUM($BP24:BQ24))</f>
        <v>0</v>
      </c>
      <c r="BS24" s="164">
        <f>MIN(MAX(0,BR24),MAX(0,$X24)-SUM($BP24:BR24))</f>
        <v>0</v>
      </c>
      <c r="BT24" s="164">
        <f>MIN(MAX(0,BS24),MAX(0,$X24)-SUM($BP24:BS24))</f>
        <v>0</v>
      </c>
      <c r="BU24" s="164">
        <f>MIN(MAX(0,BT24),MAX(0,$X24)-SUM($BP24:BT24))</f>
        <v>0</v>
      </c>
      <c r="BV24" s="164">
        <f>(MAX(0,$X24-MAX(0,SUM($BP24:BU24))))</f>
        <v>0</v>
      </c>
      <c r="BW24" s="166">
        <f t="shared" si="8"/>
        <v>0</v>
      </c>
      <c r="BX24" s="166">
        <f>MIN(MAX(0,BW24),MAX(0,-$X24)-MAX(0,-$BP24+SUM($BW24:BW24)))</f>
        <v>0</v>
      </c>
      <c r="BY24" s="166">
        <f>MIN(MAX(0,BX24),MAX(0,-$X24)-MAX(0,-$BP24+SUM($BW24:BX24)))</f>
        <v>0</v>
      </c>
      <c r="BZ24" s="166">
        <f>MIN(MAX(0,BY24),MAX(0,-$X24)-MAX(0,-$BP24+SUM($BW24:BY24)))</f>
        <v>0</v>
      </c>
      <c r="CA24" s="166">
        <f>MIN(MAX(0,BZ24),MAX(0,-$X24)-MAX(0,-$BP24+SUM($BW24:BZ24)))</f>
        <v>0</v>
      </c>
      <c r="CB24" s="166">
        <f>MAX(0,-$X24+$BP24-SUM($BW24:CA24))</f>
        <v>0</v>
      </c>
      <c r="CC24" s="163">
        <v>10.3</v>
      </c>
      <c r="CD24" s="167"/>
      <c r="CE24" s="164"/>
      <c r="CF24" s="164"/>
      <c r="CG24" s="164"/>
      <c r="CH24" s="164"/>
      <c r="CI24" s="164"/>
      <c r="CJ24" s="164"/>
      <c r="CK24" s="166"/>
      <c r="CL24" s="166"/>
      <c r="CM24" s="166"/>
      <c r="CN24" s="166"/>
      <c r="CO24" s="166"/>
      <c r="CP24" s="166"/>
      <c r="CQ24" s="167">
        <v>-14082</v>
      </c>
      <c r="CR24" s="164"/>
      <c r="CS24" s="164"/>
      <c r="CT24" s="164"/>
      <c r="CU24" s="164"/>
      <c r="CV24" s="164"/>
      <c r="CW24" s="164"/>
      <c r="CX24" s="166">
        <f>ROUND($C24*'[1]LEA-TN - Aggregate GASB75'!CX23,0)</f>
        <v>14082</v>
      </c>
      <c r="CY24" s="166">
        <f>ROUND($C24*'[1]LEA-TN - Aggregate GASB75'!CY23,0)</f>
        <v>14082</v>
      </c>
      <c r="CZ24" s="166">
        <f>ROUND($C24*'[1]LEA-TN - Aggregate GASB75'!CZ23,0)</f>
        <v>14082</v>
      </c>
      <c r="DA24" s="166">
        <f>ROUND($C24*'[1]LEA-TN - Aggregate GASB75'!DA23,0)</f>
        <v>14082</v>
      </c>
      <c r="DB24" s="166">
        <f>ROUND($C24*'[1]LEA-TN - Aggregate GASB75'!DB23,0)</f>
        <v>14082</v>
      </c>
      <c r="DC24" s="166">
        <f>ROUND($C24*'[1]LEA-TN - Aggregate GASB75'!DC23,0)</f>
        <v>46475</v>
      </c>
      <c r="DE24" s="168"/>
    </row>
    <row r="25" spans="1:109" hidden="1">
      <c r="A25" s="109">
        <v>1204</v>
      </c>
      <c r="B25" s="103" t="s">
        <v>478</v>
      </c>
      <c r="C25" s="162">
        <v>1</v>
      </c>
      <c r="D25" s="162">
        <v>0</v>
      </c>
      <c r="E25" s="162">
        <f t="shared" si="9"/>
        <v>1</v>
      </c>
      <c r="F25" s="163">
        <v>17.5</v>
      </c>
      <c r="G25" s="164">
        <f>ROUND($D25*'[1]LEA-TN - Aggregate GASB75'!G24,0)</f>
        <v>0</v>
      </c>
      <c r="H25" s="164">
        <f>ROUND($C25*'[1]LEA-TN - Aggregate GASB75'!H24,0)</f>
        <v>0</v>
      </c>
      <c r="I25" s="164">
        <f>ROUND($C25*'[1]LEA-TN - Aggregate GASB75'!I24,0)</f>
        <v>0</v>
      </c>
      <c r="J25" s="164">
        <f>ROUND('[1]LEA-TN - Aggregate GASB75'!G24*E25,0)</f>
        <v>0</v>
      </c>
      <c r="K25" s="164">
        <f>ROUND($C25*'[1]LEA-TN - Aggregate GASB75'!K24,0)</f>
        <v>0</v>
      </c>
      <c r="L25" s="164">
        <f>ROUND(C25*'[1]LEA-TN - Aggregate GASB75'!P24,0)-SUM(G25:K25,M25:O25)</f>
        <v>249</v>
      </c>
      <c r="M25" s="164">
        <f>ROUND($C25*'[1]LEA-TN - Aggregate GASB75'!M24,0)</f>
        <v>7</v>
      </c>
      <c r="N25" s="164">
        <f>ROUND(C25*'[1]LEA-TN - Aggregate GASB75'!O24,0)-O25</f>
        <v>0</v>
      </c>
      <c r="O25" s="164">
        <v>0</v>
      </c>
      <c r="P25" s="178">
        <f t="shared" si="0"/>
        <v>256</v>
      </c>
      <c r="Q25" s="104">
        <f t="shared" si="1"/>
        <v>0</v>
      </c>
      <c r="R25" s="164">
        <f>ROUND($C25*'[1]LEA-TN - Aggregate GASB75'!R24,0)</f>
        <v>15</v>
      </c>
      <c r="S25" s="164">
        <f t="shared" si="2"/>
        <v>0</v>
      </c>
      <c r="T25" s="178">
        <v>15</v>
      </c>
      <c r="U25" s="164">
        <v>0</v>
      </c>
      <c r="V25" s="104">
        <f t="shared" si="10"/>
        <v>241</v>
      </c>
      <c r="W25" s="104">
        <v>0</v>
      </c>
      <c r="X25" s="104">
        <f>ROUND(J25+N25-'[1]LEA-TN - Aggregate GASB75'!W24*E25,0)</f>
        <v>0</v>
      </c>
      <c r="Y25" s="164">
        <f>ROUND($C25*'[1]LEA-TN - Aggregate GASB75'!Y24,0)</f>
        <v>337</v>
      </c>
      <c r="Z25" s="164">
        <f>ROUND($C25*'[1]LEA-TN - Aggregate GASB75'!Z24,0)</f>
        <v>179</v>
      </c>
      <c r="AA25" s="164">
        <f>ROUND($C25*'[1]LEA-TN - Aggregate GASB75'!AA24,0)</f>
        <v>256</v>
      </c>
      <c r="AB25" s="164">
        <f>ROUND($C25*'[1]LEA-TN - Aggregate GASB75'!AB24,0)</f>
        <v>256</v>
      </c>
      <c r="AC25" s="164">
        <f t="shared" si="18"/>
        <v>0</v>
      </c>
      <c r="AD25" s="164">
        <f t="shared" si="4"/>
        <v>0</v>
      </c>
      <c r="AE25" s="164">
        <f t="shared" si="11"/>
        <v>0</v>
      </c>
      <c r="AF25" s="164">
        <f t="shared" si="12"/>
        <v>235</v>
      </c>
      <c r="AG25" s="164">
        <f t="shared" si="5"/>
        <v>6</v>
      </c>
      <c r="AH25" s="164">
        <f t="shared" si="13"/>
        <v>0</v>
      </c>
      <c r="AI25" s="164">
        <f t="shared" si="14"/>
        <v>15</v>
      </c>
      <c r="AJ25" s="164">
        <f t="shared" si="6"/>
        <v>15</v>
      </c>
      <c r="AK25" s="164">
        <f t="shared" si="6"/>
        <v>15</v>
      </c>
      <c r="AL25" s="164">
        <f t="shared" si="6"/>
        <v>15</v>
      </c>
      <c r="AM25" s="164">
        <f t="shared" si="6"/>
        <v>15</v>
      </c>
      <c r="AN25" s="164">
        <f t="shared" si="6"/>
        <v>166</v>
      </c>
      <c r="AP25" s="165">
        <f t="shared" si="7"/>
        <v>14</v>
      </c>
      <c r="AQ25" s="164">
        <f>ROUND($C25*'[1]LEA-TN - Aggregate GASB75'!AQ24,0)</f>
        <v>14</v>
      </c>
      <c r="AR25" s="164">
        <f>ROUND($C25*'[1]LEA-TN - Aggregate GASB75'!AR24,0)</f>
        <v>14</v>
      </c>
      <c r="AS25" s="164">
        <f>ROUND($C25*'[1]LEA-TN - Aggregate GASB75'!AS24,0)</f>
        <v>14</v>
      </c>
      <c r="AT25" s="164">
        <f>ROUND($C25*'[1]LEA-TN - Aggregate GASB75'!AT24,0)</f>
        <v>14</v>
      </c>
      <c r="AU25" s="164">
        <f>ROUND($C25*'[1]LEA-TN - Aggregate GASB75'!AU24,0)</f>
        <v>14</v>
      </c>
      <c r="AV25" s="164">
        <f>ROUND($C25*'[1]LEA-TN - Aggregate GASB75'!AV24,0)</f>
        <v>165</v>
      </c>
      <c r="AW25" s="166">
        <f>ROUND($C25*'[1]LEA-TN - Aggregate GASB75'!AW24,0)</f>
        <v>0</v>
      </c>
      <c r="AX25" s="166">
        <f>ROUND($C25*'[1]LEA-TN - Aggregate GASB75'!AX24,0)</f>
        <v>0</v>
      </c>
      <c r="AY25" s="166">
        <f>ROUND($C25*'[1]LEA-TN - Aggregate GASB75'!AY24,0)</f>
        <v>0</v>
      </c>
      <c r="AZ25" s="166">
        <f>ROUND($C25*'[1]LEA-TN - Aggregate GASB75'!AZ24,0)</f>
        <v>0</v>
      </c>
      <c r="BA25" s="166">
        <f>ROUND($C25*'[1]LEA-TN - Aggregate GASB75'!BA24,0)</f>
        <v>0</v>
      </c>
      <c r="BB25" s="166">
        <f>MAX(0,-$L25+$AP25-SUM($AW25:BA25))</f>
        <v>0</v>
      </c>
      <c r="BC25" s="165">
        <f t="shared" si="15"/>
        <v>1</v>
      </c>
      <c r="BD25" s="164">
        <f>MIN(MAX(0,BC25),MAX(0,$M25)-SUM($BC25:BC25))</f>
        <v>1</v>
      </c>
      <c r="BE25" s="164">
        <f>MIN(MAX(0,BD25),MAX(0,$M25)-SUM($BC25:BD25))</f>
        <v>1</v>
      </c>
      <c r="BF25" s="164">
        <f>MIN(MAX(0,BE25),MAX(0,$M25)-SUM($BC25:BE25))</f>
        <v>1</v>
      </c>
      <c r="BG25" s="164">
        <f>MIN(MAX(0,BF25),MAX(0,$M25)-SUM($BC25:BF25))</f>
        <v>1</v>
      </c>
      <c r="BH25" s="164">
        <f>MIN(MAX(0,BG25),MAX(0,$M25)-SUM($BC25:BG25))</f>
        <v>1</v>
      </c>
      <c r="BI25" s="164">
        <f>(MAX(0,$M25-MAX(0,SUM($BC25:BH25))))</f>
        <v>1</v>
      </c>
      <c r="BJ25" s="166">
        <f t="shared" si="16"/>
        <v>0</v>
      </c>
      <c r="BK25" s="166">
        <f>MIN(MAX(0,BJ25),MAX(0,-$M25)-MAX(0,-$BC25+SUM($BJ25:BJ25)))</f>
        <v>0</v>
      </c>
      <c r="BL25" s="166">
        <f>MIN(MAX(0,BK25),MAX(0,-$M25)-MAX(0,-$BC25+SUM($BJ25:BK25)))</f>
        <v>0</v>
      </c>
      <c r="BM25" s="166">
        <f>MIN(MAX(0,BL25),MAX(0,-$M25)-MAX(0,-$BC25+SUM($BJ25:BL25)))</f>
        <v>0</v>
      </c>
      <c r="BN25" s="166">
        <f>MIN(MAX(0,BM25),MAX(0,-$M25)-MAX(0,-$BC25+SUM($BJ25:BM25)))</f>
        <v>0</v>
      </c>
      <c r="BO25" s="166">
        <f>MAX(0,-$M25+$BC25-SUM($BJ25:BN25))</f>
        <v>0</v>
      </c>
      <c r="BP25" s="165">
        <f t="shared" si="17"/>
        <v>0</v>
      </c>
      <c r="BQ25" s="164">
        <f>MIN(MAX(0,BP25),MAX(0,$X25)-SUM($BP25:BP25))</f>
        <v>0</v>
      </c>
      <c r="BR25" s="164">
        <f>MIN(MAX(0,BQ25),MAX(0,$X25)-SUM($BP25:BQ25))</f>
        <v>0</v>
      </c>
      <c r="BS25" s="164">
        <f>MIN(MAX(0,BR25),MAX(0,$X25)-SUM($BP25:BR25))</f>
        <v>0</v>
      </c>
      <c r="BT25" s="164">
        <f>MIN(MAX(0,BS25),MAX(0,$X25)-SUM($BP25:BS25))</f>
        <v>0</v>
      </c>
      <c r="BU25" s="164">
        <f>MIN(MAX(0,BT25),MAX(0,$X25)-SUM($BP25:BT25))</f>
        <v>0</v>
      </c>
      <c r="BV25" s="164">
        <f>(MAX(0,$X25-MAX(0,SUM($BP25:BU25))))</f>
        <v>0</v>
      </c>
      <c r="BW25" s="166">
        <f t="shared" si="8"/>
        <v>0</v>
      </c>
      <c r="BX25" s="166">
        <f>MIN(MAX(0,BW25),MAX(0,-$X25)-MAX(0,-$BP25+SUM($BW25:BW25)))</f>
        <v>0</v>
      </c>
      <c r="BY25" s="166">
        <f>MIN(MAX(0,BX25),MAX(0,-$X25)-MAX(0,-$BP25+SUM($BW25:BX25)))</f>
        <v>0</v>
      </c>
      <c r="BZ25" s="166">
        <f>MIN(MAX(0,BY25),MAX(0,-$X25)-MAX(0,-$BP25+SUM($BW25:BY25)))</f>
        <v>0</v>
      </c>
      <c r="CA25" s="166">
        <f>MIN(MAX(0,BZ25),MAX(0,-$X25)-MAX(0,-$BP25+SUM($BW25:BZ25)))</f>
        <v>0</v>
      </c>
      <c r="CB25" s="166">
        <f>MAX(0,-$X25+$BP25-SUM($BW25:CA25))</f>
        <v>0</v>
      </c>
      <c r="CC25" s="163">
        <v>1</v>
      </c>
      <c r="CD25" s="167"/>
      <c r="CE25" s="164"/>
      <c r="CF25" s="164"/>
      <c r="CG25" s="164"/>
      <c r="CH25" s="164"/>
      <c r="CI25" s="164"/>
      <c r="CJ25" s="164"/>
      <c r="CK25" s="166"/>
      <c r="CL25" s="166"/>
      <c r="CM25" s="166"/>
      <c r="CN25" s="166"/>
      <c r="CO25" s="166"/>
      <c r="CP25" s="166"/>
      <c r="CQ25" s="167">
        <v>0</v>
      </c>
      <c r="CR25" s="164"/>
      <c r="CS25" s="164"/>
      <c r="CT25" s="164"/>
      <c r="CU25" s="164"/>
      <c r="CV25" s="164"/>
      <c r="CW25" s="164"/>
      <c r="CX25" s="166">
        <f>ROUND($C25*'[1]LEA-TN - Aggregate GASB75'!CX24,0)</f>
        <v>0</v>
      </c>
      <c r="CY25" s="166">
        <f>ROUND($C25*'[1]LEA-TN - Aggregate GASB75'!CY24,0)</f>
        <v>0</v>
      </c>
      <c r="CZ25" s="166">
        <f>ROUND($C25*'[1]LEA-TN - Aggregate GASB75'!CZ24,0)</f>
        <v>0</v>
      </c>
      <c r="DA25" s="166">
        <f>ROUND($C25*'[1]LEA-TN - Aggregate GASB75'!DA24,0)</f>
        <v>0</v>
      </c>
      <c r="DB25" s="166">
        <f>ROUND($C25*'[1]LEA-TN - Aggregate GASB75'!DB24,0)</f>
        <v>0</v>
      </c>
      <c r="DC25" s="166">
        <f>ROUND($C25*'[1]LEA-TN - Aggregate GASB75'!DC24,0)</f>
        <v>0</v>
      </c>
      <c r="DE25" s="168"/>
    </row>
    <row r="26" spans="1:109">
      <c r="A26" s="109">
        <v>1060</v>
      </c>
      <c r="B26" s="103" t="s">
        <v>224</v>
      </c>
      <c r="C26" s="558">
        <v>0.76271999999999995</v>
      </c>
      <c r="D26" s="558">
        <v>0.44590800000000003</v>
      </c>
      <c r="E26" s="558">
        <v>0.31681199999999993</v>
      </c>
      <c r="F26" s="554">
        <v>9.1</v>
      </c>
      <c r="G26" s="553">
        <v>117561</v>
      </c>
      <c r="H26" s="553">
        <v>5376</v>
      </c>
      <c r="I26" s="553">
        <v>7247</v>
      </c>
      <c r="J26" s="553">
        <v>83526</v>
      </c>
      <c r="K26" s="553">
        <v>-106876</v>
      </c>
      <c r="L26" s="553">
        <v>-2384</v>
      </c>
      <c r="M26" s="553">
        <v>-933</v>
      </c>
      <c r="N26" s="553">
        <v>-2041</v>
      </c>
      <c r="O26" s="553">
        <v>-3709</v>
      </c>
      <c r="P26" s="559">
        <v>97767</v>
      </c>
      <c r="Q26" s="552">
        <v>-106876</v>
      </c>
      <c r="R26" s="553">
        <v>-2566</v>
      </c>
      <c r="S26" s="553">
        <v>9889</v>
      </c>
      <c r="T26" s="559">
        <v>-86929</v>
      </c>
      <c r="U26" s="553">
        <v>3371</v>
      </c>
      <c r="V26" s="552">
        <v>58878</v>
      </c>
      <c r="W26" s="552">
        <v>-11968</v>
      </c>
      <c r="X26" s="552">
        <v>89988</v>
      </c>
      <c r="Y26" s="553">
        <v>114700</v>
      </c>
      <c r="Z26" s="553">
        <v>84018</v>
      </c>
      <c r="AA26" s="553">
        <v>97767</v>
      </c>
      <c r="AB26" s="553">
        <v>97767</v>
      </c>
      <c r="AC26" s="553">
        <v>2122</v>
      </c>
      <c r="AD26" s="553">
        <v>19099</v>
      </c>
      <c r="AE26" s="553">
        <v>0</v>
      </c>
      <c r="AF26" s="553">
        <v>0</v>
      </c>
      <c r="AG26" s="553">
        <v>0</v>
      </c>
      <c r="AH26" s="553">
        <v>80099</v>
      </c>
      <c r="AI26" s="553">
        <v>7323</v>
      </c>
      <c r="AJ26" s="553">
        <v>7323</v>
      </c>
      <c r="AK26" s="553">
        <v>7323</v>
      </c>
      <c r="AL26" s="553">
        <v>7323</v>
      </c>
      <c r="AM26" s="553">
        <v>7323</v>
      </c>
      <c r="AN26" s="553">
        <v>22263</v>
      </c>
      <c r="AO26" s="551"/>
      <c r="AP26" s="556">
        <v>-262</v>
      </c>
      <c r="AQ26" s="553">
        <v>0</v>
      </c>
      <c r="AR26" s="553">
        <v>0</v>
      </c>
      <c r="AS26" s="553">
        <v>0</v>
      </c>
      <c r="AT26" s="553">
        <v>0</v>
      </c>
      <c r="AU26" s="553">
        <v>0</v>
      </c>
      <c r="AV26" s="553">
        <v>0</v>
      </c>
      <c r="AW26" s="555">
        <v>262</v>
      </c>
      <c r="AX26" s="555">
        <v>262</v>
      </c>
      <c r="AY26" s="555">
        <v>262</v>
      </c>
      <c r="AZ26" s="555">
        <v>262</v>
      </c>
      <c r="BA26" s="555">
        <v>262</v>
      </c>
      <c r="BB26" s="555">
        <v>812</v>
      </c>
      <c r="BC26" s="556">
        <v>-103</v>
      </c>
      <c r="BD26" s="553">
        <v>0</v>
      </c>
      <c r="BE26" s="553">
        <v>0</v>
      </c>
      <c r="BF26" s="553">
        <v>0</v>
      </c>
      <c r="BG26" s="553">
        <v>0</v>
      </c>
      <c r="BH26" s="553">
        <v>0</v>
      </c>
      <c r="BI26" s="553">
        <v>0</v>
      </c>
      <c r="BJ26" s="555">
        <v>103</v>
      </c>
      <c r="BK26" s="555">
        <v>103</v>
      </c>
      <c r="BL26" s="555">
        <v>103</v>
      </c>
      <c r="BM26" s="555">
        <v>103</v>
      </c>
      <c r="BN26" s="555">
        <v>103</v>
      </c>
      <c r="BO26" s="555">
        <v>315</v>
      </c>
      <c r="BP26" s="556">
        <v>9889</v>
      </c>
      <c r="BQ26" s="553">
        <v>9889</v>
      </c>
      <c r="BR26" s="553">
        <v>9889</v>
      </c>
      <c r="BS26" s="553">
        <v>9889</v>
      </c>
      <c r="BT26" s="553">
        <v>9889</v>
      </c>
      <c r="BU26" s="553">
        <v>9889</v>
      </c>
      <c r="BV26" s="553">
        <v>30654</v>
      </c>
      <c r="BW26" s="555">
        <v>0</v>
      </c>
      <c r="BX26" s="555">
        <v>0</v>
      </c>
      <c r="BY26" s="555">
        <v>0</v>
      </c>
      <c r="BZ26" s="555">
        <v>0</v>
      </c>
      <c r="CA26" s="555">
        <v>0</v>
      </c>
      <c r="CB26" s="555">
        <v>0</v>
      </c>
      <c r="CC26" s="554">
        <v>10.3</v>
      </c>
      <c r="CD26" s="557"/>
      <c r="CE26" s="553"/>
      <c r="CF26" s="553"/>
      <c r="CG26" s="553"/>
      <c r="CH26" s="553"/>
      <c r="CI26" s="553"/>
      <c r="CJ26" s="553"/>
      <c r="CK26" s="555"/>
      <c r="CL26" s="555"/>
      <c r="CM26" s="555"/>
      <c r="CN26" s="555"/>
      <c r="CO26" s="555"/>
      <c r="CP26" s="555"/>
      <c r="CQ26" s="557">
        <v>-2201</v>
      </c>
      <c r="CR26" s="553"/>
      <c r="CS26" s="553"/>
      <c r="CT26" s="553"/>
      <c r="CU26" s="553"/>
      <c r="CV26" s="553"/>
      <c r="CW26" s="553"/>
      <c r="CX26" s="555">
        <v>2201</v>
      </c>
      <c r="CY26" s="555">
        <v>2201</v>
      </c>
      <c r="CZ26" s="555">
        <v>2201</v>
      </c>
      <c r="DA26" s="555">
        <v>2201</v>
      </c>
      <c r="DB26" s="555">
        <v>2201</v>
      </c>
      <c r="DC26" s="555">
        <v>7264</v>
      </c>
      <c r="DE26" s="168"/>
    </row>
    <row r="27" spans="1:109" hidden="1">
      <c r="A27" s="109">
        <v>1006</v>
      </c>
      <c r="B27" s="103" t="s">
        <v>225</v>
      </c>
      <c r="C27" s="162">
        <v>1</v>
      </c>
      <c r="D27" s="162">
        <v>1</v>
      </c>
      <c r="E27" s="162">
        <f t="shared" si="9"/>
        <v>0</v>
      </c>
      <c r="F27" s="163">
        <v>8</v>
      </c>
      <c r="G27" s="164">
        <f>ROUND($D27*'[1]LEA-TN - Aggregate GASB75'!G26,0)</f>
        <v>764470</v>
      </c>
      <c r="H27" s="164">
        <f>ROUND($C27*'[1]LEA-TN - Aggregate GASB75'!H26,0)</f>
        <v>13024</v>
      </c>
      <c r="I27" s="164">
        <f>ROUND($C27*'[1]LEA-TN - Aggregate GASB75'!I26,0)</f>
        <v>27048</v>
      </c>
      <c r="J27" s="164">
        <f>ROUND('[1]LEA-TN - Aggregate GASB75'!G26*E27,0)</f>
        <v>0</v>
      </c>
      <c r="K27" s="164">
        <f>ROUND($C27*'[1]LEA-TN - Aggregate GASB75'!K26,0)</f>
        <v>0</v>
      </c>
      <c r="L27" s="164">
        <f>ROUND(C27*'[1]LEA-TN - Aggregate GASB75'!P26,0)-SUM(G27:K27,M27:O27)</f>
        <v>-45611</v>
      </c>
      <c r="M27" s="164">
        <f>ROUND($C27*'[1]LEA-TN - Aggregate GASB75'!M26,0)</f>
        <v>-5385</v>
      </c>
      <c r="N27" s="164">
        <f>ROUND(C27*'[1]LEA-TN - Aggregate GASB75'!O26,0)-O27</f>
        <v>0</v>
      </c>
      <c r="O27" s="164">
        <v>-35458</v>
      </c>
      <c r="P27" s="178">
        <f t="shared" si="0"/>
        <v>718088</v>
      </c>
      <c r="Q27" s="104">
        <f t="shared" si="1"/>
        <v>0</v>
      </c>
      <c r="R27" s="164">
        <f>ROUND($C27*'[1]LEA-TN - Aggregate GASB75'!R26,0)</f>
        <v>-14262</v>
      </c>
      <c r="S27" s="164">
        <f t="shared" si="2"/>
        <v>0</v>
      </c>
      <c r="T27" s="178">
        <v>25810</v>
      </c>
      <c r="U27" s="164">
        <v>36477</v>
      </c>
      <c r="V27" s="104">
        <f t="shared" si="10"/>
        <v>-94318</v>
      </c>
      <c r="W27" s="104">
        <v>-57584</v>
      </c>
      <c r="X27" s="104">
        <f>ROUND(J27+N27-'[1]LEA-TN - Aggregate GASB75'!W26*E27,0)</f>
        <v>0</v>
      </c>
      <c r="Y27" s="164">
        <f>ROUND($C27*'[1]LEA-TN - Aggregate GASB75'!Y26,0)</f>
        <v>815623</v>
      </c>
      <c r="Z27" s="164">
        <f>ROUND($C27*'[1]LEA-TN - Aggregate GASB75'!Z26,0)</f>
        <v>637356</v>
      </c>
      <c r="AA27" s="164">
        <f>ROUND($C27*'[1]LEA-TN - Aggregate GASB75'!AA26,0)</f>
        <v>718088</v>
      </c>
      <c r="AB27" s="164">
        <f>ROUND($C27*'[1]LEA-TN - Aggregate GASB75'!AB26,0)</f>
        <v>718088</v>
      </c>
      <c r="AC27" s="164">
        <f t="shared" si="18"/>
        <v>39910</v>
      </c>
      <c r="AD27" s="164">
        <f t="shared" si="4"/>
        <v>54408</v>
      </c>
      <c r="AE27" s="164">
        <f t="shared" si="11"/>
        <v>0</v>
      </c>
      <c r="AF27" s="164">
        <f t="shared" si="12"/>
        <v>0</v>
      </c>
      <c r="AG27" s="164">
        <f t="shared" si="5"/>
        <v>0</v>
      </c>
      <c r="AH27" s="164">
        <f t="shared" si="13"/>
        <v>0</v>
      </c>
      <c r="AI27" s="164">
        <f t="shared" si="14"/>
        <v>-14262</v>
      </c>
      <c r="AJ27" s="164">
        <f t="shared" si="6"/>
        <v>-14262</v>
      </c>
      <c r="AK27" s="164">
        <f t="shared" si="6"/>
        <v>-14262</v>
      </c>
      <c r="AL27" s="164">
        <f t="shared" si="6"/>
        <v>-14262</v>
      </c>
      <c r="AM27" s="164">
        <f t="shared" si="6"/>
        <v>-14262</v>
      </c>
      <c r="AN27" s="164">
        <f t="shared" si="6"/>
        <v>-23008</v>
      </c>
      <c r="AP27" s="165">
        <f t="shared" si="7"/>
        <v>-5701</v>
      </c>
      <c r="AQ27" s="164">
        <f>ROUND($C27*'[1]LEA-TN - Aggregate GASB75'!AQ26,0)</f>
        <v>0</v>
      </c>
      <c r="AR27" s="164">
        <f>ROUND($C27*'[1]LEA-TN - Aggregate GASB75'!AR26,0)</f>
        <v>0</v>
      </c>
      <c r="AS27" s="164">
        <f>ROUND($C27*'[1]LEA-TN - Aggregate GASB75'!AS26,0)</f>
        <v>0</v>
      </c>
      <c r="AT27" s="164">
        <f>ROUND($C27*'[1]LEA-TN - Aggregate GASB75'!AT26,0)</f>
        <v>0</v>
      </c>
      <c r="AU27" s="164">
        <f>ROUND($C27*'[1]LEA-TN - Aggregate GASB75'!AU26,0)</f>
        <v>0</v>
      </c>
      <c r="AV27" s="164">
        <f>ROUND($C27*'[1]LEA-TN - Aggregate GASB75'!AV26,0)</f>
        <v>0</v>
      </c>
      <c r="AW27" s="166">
        <f>ROUND($C27*'[1]LEA-TN - Aggregate GASB75'!AW26,0)</f>
        <v>5701</v>
      </c>
      <c r="AX27" s="166">
        <f>ROUND($C27*'[1]LEA-TN - Aggregate GASB75'!AX26,0)</f>
        <v>5701</v>
      </c>
      <c r="AY27" s="166">
        <f>ROUND($C27*'[1]LEA-TN - Aggregate GASB75'!AY26,0)</f>
        <v>5701</v>
      </c>
      <c r="AZ27" s="166">
        <f>ROUND($C27*'[1]LEA-TN - Aggregate GASB75'!AZ26,0)</f>
        <v>5701</v>
      </c>
      <c r="BA27" s="166">
        <f>ROUND($C27*'[1]LEA-TN - Aggregate GASB75'!BA26,0)</f>
        <v>5701</v>
      </c>
      <c r="BB27" s="166">
        <f>MAX(0,-$L27+$AP27-SUM($AW27:BA27))</f>
        <v>11405</v>
      </c>
      <c r="BC27" s="165">
        <f t="shared" si="15"/>
        <v>-673</v>
      </c>
      <c r="BD27" s="164">
        <f>MIN(MAX(0,BC27),MAX(0,$M27)-SUM($BC27:BC27))</f>
        <v>0</v>
      </c>
      <c r="BE27" s="164">
        <f>MIN(MAX(0,BD27),MAX(0,$M27)-SUM($BC27:BD27))</f>
        <v>0</v>
      </c>
      <c r="BF27" s="164">
        <f>MIN(MAX(0,BE27),MAX(0,$M27)-SUM($BC27:BE27))</f>
        <v>0</v>
      </c>
      <c r="BG27" s="164">
        <f>MIN(MAX(0,BF27),MAX(0,$M27)-SUM($BC27:BF27))</f>
        <v>0</v>
      </c>
      <c r="BH27" s="164">
        <f>MIN(MAX(0,BG27),MAX(0,$M27)-SUM($BC27:BG27))</f>
        <v>0</v>
      </c>
      <c r="BI27" s="164">
        <f>(MAX(0,$M27-MAX(0,SUM($BC27:BH27))))</f>
        <v>0</v>
      </c>
      <c r="BJ27" s="166">
        <f t="shared" si="16"/>
        <v>673</v>
      </c>
      <c r="BK27" s="166">
        <f>MIN(MAX(0,BJ27),MAX(0,-$M27)-MAX(0,-$BC27+SUM($BJ27:BJ27)))</f>
        <v>673</v>
      </c>
      <c r="BL27" s="166">
        <f>MIN(MAX(0,BK27),MAX(0,-$M27)-MAX(0,-$BC27+SUM($BJ27:BK27)))</f>
        <v>673</v>
      </c>
      <c r="BM27" s="166">
        <f>MIN(MAX(0,BL27),MAX(0,-$M27)-MAX(0,-$BC27+SUM($BJ27:BL27)))</f>
        <v>673</v>
      </c>
      <c r="BN27" s="166">
        <f>MIN(MAX(0,BM27),MAX(0,-$M27)-MAX(0,-$BC27+SUM($BJ27:BM27)))</f>
        <v>673</v>
      </c>
      <c r="BO27" s="166">
        <f>MAX(0,-$M27+$BC27-SUM($BJ27:BN27))</f>
        <v>1347</v>
      </c>
      <c r="BP27" s="165">
        <f t="shared" si="17"/>
        <v>0</v>
      </c>
      <c r="BQ27" s="164">
        <f>MIN(MAX(0,BP27),MAX(0,$X27)-SUM($BP27:BP27))</f>
        <v>0</v>
      </c>
      <c r="BR27" s="164">
        <f>MIN(MAX(0,BQ27),MAX(0,$X27)-SUM($BP27:BQ27))</f>
        <v>0</v>
      </c>
      <c r="BS27" s="164">
        <f>MIN(MAX(0,BR27),MAX(0,$X27)-SUM($BP27:BR27))</f>
        <v>0</v>
      </c>
      <c r="BT27" s="164">
        <f>MIN(MAX(0,BS27),MAX(0,$X27)-SUM($BP27:BS27))</f>
        <v>0</v>
      </c>
      <c r="BU27" s="164">
        <f>MIN(MAX(0,BT27),MAX(0,$X27)-SUM($BP27:BT27))</f>
        <v>0</v>
      </c>
      <c r="BV27" s="164">
        <f>(MAX(0,$X27-MAX(0,SUM($BP27:BU27))))</f>
        <v>0</v>
      </c>
      <c r="BW27" s="166">
        <f t="shared" si="8"/>
        <v>0</v>
      </c>
      <c r="BX27" s="166">
        <f>MIN(MAX(0,BW27),MAX(0,-$X27)-MAX(0,-$BP27+SUM($BW27:BW27)))</f>
        <v>0</v>
      </c>
      <c r="BY27" s="166">
        <f>MIN(MAX(0,BX27),MAX(0,-$X27)-MAX(0,-$BP27+SUM($BW27:BX27)))</f>
        <v>0</v>
      </c>
      <c r="BZ27" s="166">
        <f>MIN(MAX(0,BY27),MAX(0,-$X27)-MAX(0,-$BP27+SUM($BW27:BY27)))</f>
        <v>0</v>
      </c>
      <c r="CA27" s="166">
        <f>MIN(MAX(0,BZ27),MAX(0,-$X27)-MAX(0,-$BP27+SUM($BW27:BZ27)))</f>
        <v>0</v>
      </c>
      <c r="CB27" s="166">
        <f>MAX(0,-$X27+$BP27-SUM($BW27:CA27))</f>
        <v>0</v>
      </c>
      <c r="CC27" s="163">
        <v>8.3000000000000007</v>
      </c>
      <c r="CD27" s="167"/>
      <c r="CE27" s="164"/>
      <c r="CF27" s="164"/>
      <c r="CG27" s="164"/>
      <c r="CH27" s="164"/>
      <c r="CI27" s="164"/>
      <c r="CJ27" s="164"/>
      <c r="CK27" s="166"/>
      <c r="CL27" s="166"/>
      <c r="CM27" s="166"/>
      <c r="CN27" s="166"/>
      <c r="CO27" s="166"/>
      <c r="CP27" s="166"/>
      <c r="CQ27" s="167">
        <v>-7888</v>
      </c>
      <c r="CR27" s="164"/>
      <c r="CS27" s="164"/>
      <c r="CT27" s="164"/>
      <c r="CU27" s="164"/>
      <c r="CV27" s="164"/>
      <c r="CW27" s="164"/>
      <c r="CX27" s="166">
        <f>ROUND($C27*'[1]LEA-TN - Aggregate GASB75'!CX26,0)</f>
        <v>7888</v>
      </c>
      <c r="CY27" s="166">
        <f>ROUND($C27*'[1]LEA-TN - Aggregate GASB75'!CY26,0)</f>
        <v>7888</v>
      </c>
      <c r="CZ27" s="166">
        <f>ROUND($C27*'[1]LEA-TN - Aggregate GASB75'!CZ26,0)</f>
        <v>7888</v>
      </c>
      <c r="DA27" s="166">
        <f>ROUND($C27*'[1]LEA-TN - Aggregate GASB75'!DA26,0)</f>
        <v>7888</v>
      </c>
      <c r="DB27" s="166">
        <f>ROUND($C27*'[1]LEA-TN - Aggregate GASB75'!DB26,0)</f>
        <v>7888</v>
      </c>
      <c r="DC27" s="166">
        <f>ROUND($C27*'[1]LEA-TN - Aggregate GASB75'!DC26,0)</f>
        <v>10256</v>
      </c>
      <c r="DE27" s="168"/>
    </row>
    <row r="28" spans="1:109" hidden="1">
      <c r="A28" s="109">
        <v>1025</v>
      </c>
      <c r="B28" s="103" t="s">
        <v>226</v>
      </c>
      <c r="C28" s="162">
        <v>1</v>
      </c>
      <c r="D28" s="162">
        <v>1</v>
      </c>
      <c r="E28" s="162">
        <f t="shared" si="9"/>
        <v>0</v>
      </c>
      <c r="F28" s="163">
        <v>8.1999999999999993</v>
      </c>
      <c r="G28" s="164">
        <f>ROUND($D28*'[1]LEA-TN - Aggregate GASB75'!G27,0)</f>
        <v>459987</v>
      </c>
      <c r="H28" s="164">
        <f>ROUND($C28*'[1]LEA-TN - Aggregate GASB75'!H27,0)</f>
        <v>10199</v>
      </c>
      <c r="I28" s="164">
        <f>ROUND($C28*'[1]LEA-TN - Aggregate GASB75'!I27,0)</f>
        <v>16439</v>
      </c>
      <c r="J28" s="164">
        <f>ROUND('[1]LEA-TN - Aggregate GASB75'!G27*E28,0)</f>
        <v>0</v>
      </c>
      <c r="K28" s="164">
        <f>ROUND($C28*'[1]LEA-TN - Aggregate GASB75'!K27,0)</f>
        <v>0</v>
      </c>
      <c r="L28" s="164">
        <f>ROUND(C28*'[1]LEA-TN - Aggregate GASB75'!P27,0)-SUM(G28:K28,M28:O28)</f>
        <v>-40530</v>
      </c>
      <c r="M28" s="164">
        <f>ROUND($C28*'[1]LEA-TN - Aggregate GASB75'!M27,0)</f>
        <v>-3382</v>
      </c>
      <c r="N28" s="164">
        <f>ROUND(C28*'[1]LEA-TN - Aggregate GASB75'!O27,0)-O28</f>
        <v>0</v>
      </c>
      <c r="O28" s="164">
        <v>-16843</v>
      </c>
      <c r="P28" s="178">
        <f t="shared" si="0"/>
        <v>425870</v>
      </c>
      <c r="Q28" s="104">
        <f t="shared" si="1"/>
        <v>0</v>
      </c>
      <c r="R28" s="164">
        <f>ROUND($C28*'[1]LEA-TN - Aggregate GASB75'!R27,0)</f>
        <v>-10314</v>
      </c>
      <c r="S28" s="164">
        <f t="shared" si="2"/>
        <v>0</v>
      </c>
      <c r="T28" s="178">
        <v>16324</v>
      </c>
      <c r="U28" s="164">
        <v>17463</v>
      </c>
      <c r="V28" s="104">
        <f t="shared" si="10"/>
        <v>-71778</v>
      </c>
      <c r="W28" s="104">
        <v>-38180</v>
      </c>
      <c r="X28" s="104">
        <f>ROUND(J28+N28-'[1]LEA-TN - Aggregate GASB75'!W27*E28,0)</f>
        <v>0</v>
      </c>
      <c r="Y28" s="164">
        <f>ROUND($C28*'[1]LEA-TN - Aggregate GASB75'!Y27,0)</f>
        <v>486995</v>
      </c>
      <c r="Z28" s="164">
        <f>ROUND($C28*'[1]LEA-TN - Aggregate GASB75'!Z27,0)</f>
        <v>375290</v>
      </c>
      <c r="AA28" s="164">
        <f>ROUND($C28*'[1]LEA-TN - Aggregate GASB75'!AA27,0)</f>
        <v>425870</v>
      </c>
      <c r="AB28" s="164">
        <f>ROUND($C28*'[1]LEA-TN - Aggregate GASB75'!AB27,0)</f>
        <v>425870</v>
      </c>
      <c r="AC28" s="164">
        <f t="shared" si="18"/>
        <v>35587</v>
      </c>
      <c r="AD28" s="164">
        <f t="shared" si="4"/>
        <v>36191</v>
      </c>
      <c r="AE28" s="164">
        <f t="shared" si="11"/>
        <v>0</v>
      </c>
      <c r="AF28" s="164">
        <f t="shared" si="12"/>
        <v>0</v>
      </c>
      <c r="AG28" s="164">
        <f t="shared" si="5"/>
        <v>0</v>
      </c>
      <c r="AH28" s="164">
        <f t="shared" si="13"/>
        <v>0</v>
      </c>
      <c r="AI28" s="164">
        <f t="shared" si="14"/>
        <v>-10314</v>
      </c>
      <c r="AJ28" s="164">
        <f t="shared" si="6"/>
        <v>-10314</v>
      </c>
      <c r="AK28" s="164">
        <f t="shared" si="6"/>
        <v>-10314</v>
      </c>
      <c r="AL28" s="164">
        <f t="shared" si="6"/>
        <v>-10314</v>
      </c>
      <c r="AM28" s="164">
        <f t="shared" si="6"/>
        <v>-10314</v>
      </c>
      <c r="AN28" s="164">
        <f t="shared" si="6"/>
        <v>-20208</v>
      </c>
      <c r="AP28" s="165">
        <f t="shared" si="7"/>
        <v>-4943</v>
      </c>
      <c r="AQ28" s="164">
        <f>ROUND($C28*'[1]LEA-TN - Aggregate GASB75'!AQ27,0)</f>
        <v>0</v>
      </c>
      <c r="AR28" s="164">
        <f>ROUND($C28*'[1]LEA-TN - Aggregate GASB75'!AR27,0)</f>
        <v>0</v>
      </c>
      <c r="AS28" s="164">
        <f>ROUND($C28*'[1]LEA-TN - Aggregate GASB75'!AS27,0)</f>
        <v>0</v>
      </c>
      <c r="AT28" s="164">
        <f>ROUND($C28*'[1]LEA-TN - Aggregate GASB75'!AT27,0)</f>
        <v>0</v>
      </c>
      <c r="AU28" s="164">
        <f>ROUND($C28*'[1]LEA-TN - Aggregate GASB75'!AU27,0)</f>
        <v>0</v>
      </c>
      <c r="AV28" s="164">
        <f>ROUND($C28*'[1]LEA-TN - Aggregate GASB75'!AV27,0)</f>
        <v>0</v>
      </c>
      <c r="AW28" s="166">
        <f>ROUND($C28*'[1]LEA-TN - Aggregate GASB75'!AW27,0)</f>
        <v>4943</v>
      </c>
      <c r="AX28" s="166">
        <f>ROUND($C28*'[1]LEA-TN - Aggregate GASB75'!AX27,0)</f>
        <v>4943</v>
      </c>
      <c r="AY28" s="166">
        <f>ROUND($C28*'[1]LEA-TN - Aggregate GASB75'!AY27,0)</f>
        <v>4943</v>
      </c>
      <c r="AZ28" s="166">
        <f>ROUND($C28*'[1]LEA-TN - Aggregate GASB75'!AZ27,0)</f>
        <v>4943</v>
      </c>
      <c r="BA28" s="166">
        <f>ROUND($C28*'[1]LEA-TN - Aggregate GASB75'!BA27,0)</f>
        <v>4943</v>
      </c>
      <c r="BB28" s="166">
        <f>MAX(0,-$L28+$AP28-SUM($AW28:BA28))</f>
        <v>10872</v>
      </c>
      <c r="BC28" s="165">
        <f t="shared" si="15"/>
        <v>-412</v>
      </c>
      <c r="BD28" s="164">
        <f>MIN(MAX(0,BC28),MAX(0,$M28)-SUM($BC28:BC28))</f>
        <v>0</v>
      </c>
      <c r="BE28" s="164">
        <f>MIN(MAX(0,BD28),MAX(0,$M28)-SUM($BC28:BD28))</f>
        <v>0</v>
      </c>
      <c r="BF28" s="164">
        <f>MIN(MAX(0,BE28),MAX(0,$M28)-SUM($BC28:BE28))</f>
        <v>0</v>
      </c>
      <c r="BG28" s="164">
        <f>MIN(MAX(0,BF28),MAX(0,$M28)-SUM($BC28:BF28))</f>
        <v>0</v>
      </c>
      <c r="BH28" s="164">
        <f>MIN(MAX(0,BG28),MAX(0,$M28)-SUM($BC28:BG28))</f>
        <v>0</v>
      </c>
      <c r="BI28" s="164">
        <f>(MAX(0,$M28-MAX(0,SUM($BC28:BH28))))</f>
        <v>0</v>
      </c>
      <c r="BJ28" s="166">
        <f t="shared" si="16"/>
        <v>412</v>
      </c>
      <c r="BK28" s="166">
        <f>MIN(MAX(0,BJ28),MAX(0,-$M28)-MAX(0,-$BC28+SUM($BJ28:BJ28)))</f>
        <v>412</v>
      </c>
      <c r="BL28" s="166">
        <f>MIN(MAX(0,BK28),MAX(0,-$M28)-MAX(0,-$BC28+SUM($BJ28:BK28)))</f>
        <v>412</v>
      </c>
      <c r="BM28" s="166">
        <f>MIN(MAX(0,BL28),MAX(0,-$M28)-MAX(0,-$BC28+SUM($BJ28:BL28)))</f>
        <v>412</v>
      </c>
      <c r="BN28" s="166">
        <f>MIN(MAX(0,BM28),MAX(0,-$M28)-MAX(0,-$BC28+SUM($BJ28:BM28)))</f>
        <v>412</v>
      </c>
      <c r="BO28" s="166">
        <f>MAX(0,-$M28+$BC28-SUM($BJ28:BN28))</f>
        <v>910</v>
      </c>
      <c r="BP28" s="165">
        <f t="shared" si="17"/>
        <v>0</v>
      </c>
      <c r="BQ28" s="164">
        <f>MIN(MAX(0,BP28),MAX(0,$X28)-SUM($BP28:BP28))</f>
        <v>0</v>
      </c>
      <c r="BR28" s="164">
        <f>MIN(MAX(0,BQ28),MAX(0,$X28)-SUM($BP28:BQ28))</f>
        <v>0</v>
      </c>
      <c r="BS28" s="164">
        <f>MIN(MAX(0,BR28),MAX(0,$X28)-SUM($BP28:BR28))</f>
        <v>0</v>
      </c>
      <c r="BT28" s="164">
        <f>MIN(MAX(0,BS28),MAX(0,$X28)-SUM($BP28:BS28))</f>
        <v>0</v>
      </c>
      <c r="BU28" s="164">
        <f>MIN(MAX(0,BT28),MAX(0,$X28)-SUM($BP28:BT28))</f>
        <v>0</v>
      </c>
      <c r="BV28" s="164">
        <f>(MAX(0,$X28-MAX(0,SUM($BP28:BU28))))</f>
        <v>0</v>
      </c>
      <c r="BW28" s="166">
        <f t="shared" si="8"/>
        <v>0</v>
      </c>
      <c r="BX28" s="166">
        <f>MIN(MAX(0,BW28),MAX(0,-$X28)-MAX(0,-$BP28+SUM($BW28:BW28)))</f>
        <v>0</v>
      </c>
      <c r="BY28" s="166">
        <f>MIN(MAX(0,BX28),MAX(0,-$X28)-MAX(0,-$BP28+SUM($BW28:BX28)))</f>
        <v>0</v>
      </c>
      <c r="BZ28" s="166">
        <f>MIN(MAX(0,BY28),MAX(0,-$X28)-MAX(0,-$BP28+SUM($BW28:BY28)))</f>
        <v>0</v>
      </c>
      <c r="CA28" s="166">
        <f>MIN(MAX(0,BZ28),MAX(0,-$X28)-MAX(0,-$BP28+SUM($BW28:BZ28)))</f>
        <v>0</v>
      </c>
      <c r="CB28" s="166">
        <f>MAX(0,-$X28+$BP28-SUM($BW28:CA28))</f>
        <v>0</v>
      </c>
      <c r="CC28" s="163">
        <v>8.6999999999999993</v>
      </c>
      <c r="CD28" s="167"/>
      <c r="CE28" s="164"/>
      <c r="CF28" s="164"/>
      <c r="CG28" s="164"/>
      <c r="CH28" s="164"/>
      <c r="CI28" s="164"/>
      <c r="CJ28" s="164"/>
      <c r="CK28" s="166"/>
      <c r="CL28" s="166"/>
      <c r="CM28" s="166"/>
      <c r="CN28" s="166"/>
      <c r="CO28" s="166"/>
      <c r="CP28" s="166"/>
      <c r="CQ28" s="167">
        <v>-4959</v>
      </c>
      <c r="CR28" s="164"/>
      <c r="CS28" s="164"/>
      <c r="CT28" s="164"/>
      <c r="CU28" s="164"/>
      <c r="CV28" s="164"/>
      <c r="CW28" s="164"/>
      <c r="CX28" s="166">
        <f>ROUND($C28*'[1]LEA-TN - Aggregate GASB75'!CX27,0)</f>
        <v>4959</v>
      </c>
      <c r="CY28" s="166">
        <f>ROUND($C28*'[1]LEA-TN - Aggregate GASB75'!CY27,0)</f>
        <v>4959</v>
      </c>
      <c r="CZ28" s="166">
        <f>ROUND($C28*'[1]LEA-TN - Aggregate GASB75'!CZ27,0)</f>
        <v>4959</v>
      </c>
      <c r="DA28" s="166">
        <f>ROUND($C28*'[1]LEA-TN - Aggregate GASB75'!DA27,0)</f>
        <v>4959</v>
      </c>
      <c r="DB28" s="166">
        <f>ROUND($C28*'[1]LEA-TN - Aggregate GASB75'!DB27,0)</f>
        <v>4959</v>
      </c>
      <c r="DC28" s="166">
        <f>ROUND($C28*'[1]LEA-TN - Aggregate GASB75'!DC27,0)</f>
        <v>8426</v>
      </c>
      <c r="DE28" s="168"/>
    </row>
    <row r="29" spans="1:109" hidden="1">
      <c r="A29" s="109">
        <v>1169</v>
      </c>
      <c r="B29" s="103" t="s">
        <v>381</v>
      </c>
      <c r="C29" s="162">
        <v>1</v>
      </c>
      <c r="D29" s="162">
        <v>1</v>
      </c>
      <c r="E29" s="162">
        <f t="shared" si="9"/>
        <v>0</v>
      </c>
      <c r="F29" s="163">
        <v>9.6</v>
      </c>
      <c r="G29" s="164">
        <f>ROUND($D29*'[1]LEA-TN - Aggregate GASB75'!G28,0)</f>
        <v>1458216</v>
      </c>
      <c r="H29" s="164">
        <f>ROUND($C29*'[1]LEA-TN - Aggregate GASB75'!H28,0)</f>
        <v>44376</v>
      </c>
      <c r="I29" s="164">
        <f>ROUND($C29*'[1]LEA-TN - Aggregate GASB75'!I28,0)</f>
        <v>53426</v>
      </c>
      <c r="J29" s="164">
        <f>ROUND('[1]LEA-TN - Aggregate GASB75'!G28*E29,0)</f>
        <v>0</v>
      </c>
      <c r="K29" s="164">
        <f>ROUND($C29*'[1]LEA-TN - Aggregate GASB75'!K28,0)</f>
        <v>0</v>
      </c>
      <c r="L29" s="164">
        <f>ROUND(C29*'[1]LEA-TN - Aggregate GASB75'!P28,0)-SUM(G29:K29,M29:O29)</f>
        <v>160611</v>
      </c>
      <c r="M29" s="164">
        <f>ROUND($C29*'[1]LEA-TN - Aggregate GASB75'!M28,0)</f>
        <v>-18229</v>
      </c>
      <c r="N29" s="164">
        <f>ROUND(C29*'[1]LEA-TN - Aggregate GASB75'!O28,0)-O29</f>
        <v>0</v>
      </c>
      <c r="O29" s="164">
        <v>-3725</v>
      </c>
      <c r="P29" s="178">
        <f t="shared" si="0"/>
        <v>1694675</v>
      </c>
      <c r="Q29" s="104">
        <f t="shared" si="1"/>
        <v>0</v>
      </c>
      <c r="R29" s="164">
        <f>ROUND($C29*'[1]LEA-TN - Aggregate GASB75'!R28,0)</f>
        <v>-989</v>
      </c>
      <c r="S29" s="164">
        <f t="shared" si="2"/>
        <v>0</v>
      </c>
      <c r="T29" s="178">
        <v>96813</v>
      </c>
      <c r="U29" s="164">
        <v>10962</v>
      </c>
      <c r="V29" s="104">
        <f t="shared" si="10"/>
        <v>-17992</v>
      </c>
      <c r="W29" s="104">
        <v>-161363</v>
      </c>
      <c r="X29" s="104">
        <f>ROUND(J29+N29-'[1]LEA-TN - Aggregate GASB75'!W28*E29,0)</f>
        <v>0</v>
      </c>
      <c r="Y29" s="164">
        <f>ROUND($C29*'[1]LEA-TN - Aggregate GASB75'!Y28,0)</f>
        <v>2026717</v>
      </c>
      <c r="Z29" s="164">
        <f>ROUND($C29*'[1]LEA-TN - Aggregate GASB75'!Z28,0)</f>
        <v>1427803</v>
      </c>
      <c r="AA29" s="164">
        <f>ROUND($C29*'[1]LEA-TN - Aggregate GASB75'!AA28,0)</f>
        <v>1694675</v>
      </c>
      <c r="AB29" s="164">
        <f>ROUND($C29*'[1]LEA-TN - Aggregate GASB75'!AB28,0)</f>
        <v>1694675</v>
      </c>
      <c r="AC29" s="164">
        <f t="shared" si="18"/>
        <v>0</v>
      </c>
      <c r="AD29" s="164">
        <f t="shared" si="4"/>
        <v>161873</v>
      </c>
      <c r="AE29" s="164">
        <f t="shared" si="11"/>
        <v>0</v>
      </c>
      <c r="AF29" s="164">
        <f t="shared" si="12"/>
        <v>143881</v>
      </c>
      <c r="AG29" s="164">
        <f t="shared" si="5"/>
        <v>0</v>
      </c>
      <c r="AH29" s="164">
        <f t="shared" si="13"/>
        <v>0</v>
      </c>
      <c r="AI29" s="164">
        <f t="shared" si="14"/>
        <v>-989</v>
      </c>
      <c r="AJ29" s="164">
        <f t="shared" si="6"/>
        <v>-989</v>
      </c>
      <c r="AK29" s="164">
        <f t="shared" si="6"/>
        <v>-989</v>
      </c>
      <c r="AL29" s="164">
        <f t="shared" si="6"/>
        <v>-989</v>
      </c>
      <c r="AM29" s="164">
        <f t="shared" si="6"/>
        <v>-989</v>
      </c>
      <c r="AN29" s="164">
        <f t="shared" si="6"/>
        <v>-13047</v>
      </c>
      <c r="AP29" s="165">
        <f t="shared" si="7"/>
        <v>16730</v>
      </c>
      <c r="AQ29" s="164">
        <f>ROUND($C29*'[1]LEA-TN - Aggregate GASB75'!AQ28,0)</f>
        <v>16730</v>
      </c>
      <c r="AR29" s="164">
        <f>ROUND($C29*'[1]LEA-TN - Aggregate GASB75'!AR28,0)</f>
        <v>16730</v>
      </c>
      <c r="AS29" s="164">
        <f>ROUND($C29*'[1]LEA-TN - Aggregate GASB75'!AS28,0)</f>
        <v>16730</v>
      </c>
      <c r="AT29" s="164">
        <f>ROUND($C29*'[1]LEA-TN - Aggregate GASB75'!AT28,0)</f>
        <v>16730</v>
      </c>
      <c r="AU29" s="164">
        <f>ROUND($C29*'[1]LEA-TN - Aggregate GASB75'!AU28,0)</f>
        <v>16730</v>
      </c>
      <c r="AV29" s="164">
        <f>ROUND($C29*'[1]LEA-TN - Aggregate GASB75'!AV28,0)</f>
        <v>60231</v>
      </c>
      <c r="AW29" s="166">
        <f>ROUND($C29*'[1]LEA-TN - Aggregate GASB75'!AW28,0)</f>
        <v>0</v>
      </c>
      <c r="AX29" s="166">
        <f>ROUND($C29*'[1]LEA-TN - Aggregate GASB75'!AX28,0)</f>
        <v>0</v>
      </c>
      <c r="AY29" s="166">
        <f>ROUND($C29*'[1]LEA-TN - Aggregate GASB75'!AY28,0)</f>
        <v>0</v>
      </c>
      <c r="AZ29" s="166">
        <f>ROUND($C29*'[1]LEA-TN - Aggregate GASB75'!AZ28,0)</f>
        <v>0</v>
      </c>
      <c r="BA29" s="166">
        <f>ROUND($C29*'[1]LEA-TN - Aggregate GASB75'!BA28,0)</f>
        <v>0</v>
      </c>
      <c r="BB29" s="166">
        <f>MAX(0,-$L29+$AP29-SUM($AW29:BA29))</f>
        <v>0</v>
      </c>
      <c r="BC29" s="165">
        <f t="shared" si="15"/>
        <v>-1899</v>
      </c>
      <c r="BD29" s="164">
        <f>MIN(MAX(0,BC29),MAX(0,$M29)-SUM($BC29:BC29))</f>
        <v>0</v>
      </c>
      <c r="BE29" s="164">
        <f>MIN(MAX(0,BD29),MAX(0,$M29)-SUM($BC29:BD29))</f>
        <v>0</v>
      </c>
      <c r="BF29" s="164">
        <f>MIN(MAX(0,BE29),MAX(0,$M29)-SUM($BC29:BE29))</f>
        <v>0</v>
      </c>
      <c r="BG29" s="164">
        <f>MIN(MAX(0,BF29),MAX(0,$M29)-SUM($BC29:BF29))</f>
        <v>0</v>
      </c>
      <c r="BH29" s="164">
        <f>MIN(MAX(0,BG29),MAX(0,$M29)-SUM($BC29:BG29))</f>
        <v>0</v>
      </c>
      <c r="BI29" s="164">
        <f>(MAX(0,$M29-MAX(0,SUM($BC29:BH29))))</f>
        <v>0</v>
      </c>
      <c r="BJ29" s="166">
        <f t="shared" si="16"/>
        <v>1899</v>
      </c>
      <c r="BK29" s="166">
        <f>MIN(MAX(0,BJ29),MAX(0,-$M29)-MAX(0,-$BC29+SUM($BJ29:BJ29)))</f>
        <v>1899</v>
      </c>
      <c r="BL29" s="166">
        <f>MIN(MAX(0,BK29),MAX(0,-$M29)-MAX(0,-$BC29+SUM($BJ29:BK29)))</f>
        <v>1899</v>
      </c>
      <c r="BM29" s="166">
        <f>MIN(MAX(0,BL29),MAX(0,-$M29)-MAX(0,-$BC29+SUM($BJ29:BL29)))</f>
        <v>1899</v>
      </c>
      <c r="BN29" s="166">
        <f>MIN(MAX(0,BM29),MAX(0,-$M29)-MAX(0,-$BC29+SUM($BJ29:BM29)))</f>
        <v>1899</v>
      </c>
      <c r="BO29" s="166">
        <f>MAX(0,-$M29+$BC29-SUM($BJ29:BN29))</f>
        <v>6835</v>
      </c>
      <c r="BP29" s="165">
        <f t="shared" si="17"/>
        <v>0</v>
      </c>
      <c r="BQ29" s="164">
        <f>MIN(MAX(0,BP29),MAX(0,$X29)-SUM($BP29:BP29))</f>
        <v>0</v>
      </c>
      <c r="BR29" s="164">
        <f>MIN(MAX(0,BQ29),MAX(0,$X29)-SUM($BP29:BQ29))</f>
        <v>0</v>
      </c>
      <c r="BS29" s="164">
        <f>MIN(MAX(0,BR29),MAX(0,$X29)-SUM($BP29:BR29))</f>
        <v>0</v>
      </c>
      <c r="BT29" s="164">
        <f>MIN(MAX(0,BS29),MAX(0,$X29)-SUM($BP29:BS29))</f>
        <v>0</v>
      </c>
      <c r="BU29" s="164">
        <f>MIN(MAX(0,BT29),MAX(0,$X29)-SUM($BP29:BT29))</f>
        <v>0</v>
      </c>
      <c r="BV29" s="164">
        <f>(MAX(0,$X29-MAX(0,SUM($BP29:BU29))))</f>
        <v>0</v>
      </c>
      <c r="BW29" s="166">
        <f t="shared" si="8"/>
        <v>0</v>
      </c>
      <c r="BX29" s="166">
        <f>MIN(MAX(0,BW29),MAX(0,-$X29)-MAX(0,-$BP29+SUM($BW29:BW29)))</f>
        <v>0</v>
      </c>
      <c r="BY29" s="166">
        <f>MIN(MAX(0,BX29),MAX(0,-$X29)-MAX(0,-$BP29+SUM($BW29:BX29)))</f>
        <v>0</v>
      </c>
      <c r="BZ29" s="166">
        <f>MIN(MAX(0,BY29),MAX(0,-$X29)-MAX(0,-$BP29+SUM($BW29:BY29)))</f>
        <v>0</v>
      </c>
      <c r="CA29" s="166">
        <f>MIN(MAX(0,BZ29),MAX(0,-$X29)-MAX(0,-$BP29+SUM($BW29:BZ29)))</f>
        <v>0</v>
      </c>
      <c r="CB29" s="166">
        <f>MAX(0,-$X29+$BP29-SUM($BW29:CA29))</f>
        <v>0</v>
      </c>
      <c r="CC29" s="163">
        <v>11.2</v>
      </c>
      <c r="CD29" s="167"/>
      <c r="CE29" s="164"/>
      <c r="CF29" s="164"/>
      <c r="CG29" s="164"/>
      <c r="CH29" s="164"/>
      <c r="CI29" s="164"/>
      <c r="CJ29" s="164"/>
      <c r="CK29" s="166"/>
      <c r="CL29" s="166"/>
      <c r="CM29" s="166"/>
      <c r="CN29" s="166"/>
      <c r="CO29" s="166"/>
      <c r="CP29" s="166"/>
      <c r="CQ29" s="167">
        <v>-15820</v>
      </c>
      <c r="CR29" s="164"/>
      <c r="CS29" s="164"/>
      <c r="CT29" s="164"/>
      <c r="CU29" s="164"/>
      <c r="CV29" s="164"/>
      <c r="CW29" s="164"/>
      <c r="CX29" s="166">
        <f>ROUND($C29*'[1]LEA-TN - Aggregate GASB75'!CX28,0)</f>
        <v>15820</v>
      </c>
      <c r="CY29" s="166">
        <f>ROUND($C29*'[1]LEA-TN - Aggregate GASB75'!CY28,0)</f>
        <v>15820</v>
      </c>
      <c r="CZ29" s="166">
        <f>ROUND($C29*'[1]LEA-TN - Aggregate GASB75'!CZ28,0)</f>
        <v>15820</v>
      </c>
      <c r="DA29" s="166">
        <f>ROUND($C29*'[1]LEA-TN - Aggregate GASB75'!DA28,0)</f>
        <v>15820</v>
      </c>
      <c r="DB29" s="166">
        <f>ROUND($C29*'[1]LEA-TN - Aggregate GASB75'!DB28,0)</f>
        <v>15820</v>
      </c>
      <c r="DC29" s="166">
        <f>ROUND($C29*'[1]LEA-TN - Aggregate GASB75'!DC28,0)</f>
        <v>66443</v>
      </c>
      <c r="DE29" s="168"/>
    </row>
    <row r="30" spans="1:109" hidden="1">
      <c r="A30" s="109">
        <v>1205</v>
      </c>
      <c r="B30" s="103" t="s">
        <v>479</v>
      </c>
      <c r="C30" s="162">
        <v>1</v>
      </c>
      <c r="D30" s="162">
        <v>0</v>
      </c>
      <c r="E30" s="162">
        <f t="shared" si="9"/>
        <v>1</v>
      </c>
      <c r="F30" s="163">
        <v>7.3</v>
      </c>
      <c r="G30" s="164">
        <f>ROUND($D30*'[1]LEA-TN - Aggregate GASB75'!G29,0)</f>
        <v>0</v>
      </c>
      <c r="H30" s="164">
        <f>ROUND($C30*'[1]LEA-TN - Aggregate GASB75'!H29,0)</f>
        <v>0</v>
      </c>
      <c r="I30" s="164">
        <f>ROUND($C30*'[1]LEA-TN - Aggregate GASB75'!I29,0)</f>
        <v>0</v>
      </c>
      <c r="J30" s="164">
        <f>ROUND('[1]LEA-TN - Aggregate GASB75'!G29*E30,0)</f>
        <v>0</v>
      </c>
      <c r="K30" s="164">
        <f>ROUND($C30*'[1]LEA-TN - Aggregate GASB75'!K29,0)</f>
        <v>0</v>
      </c>
      <c r="L30" s="164">
        <f>ROUND(C30*'[1]LEA-TN - Aggregate GASB75'!P29,0)-SUM(G30:K30,M30:O30)</f>
        <v>3503</v>
      </c>
      <c r="M30" s="164">
        <f>ROUND($C30*'[1]LEA-TN - Aggregate GASB75'!M29,0)</f>
        <v>-41</v>
      </c>
      <c r="N30" s="164">
        <f>ROUND(C30*'[1]LEA-TN - Aggregate GASB75'!O29,0)-O30</f>
        <v>0</v>
      </c>
      <c r="O30" s="164">
        <v>0</v>
      </c>
      <c r="P30" s="178">
        <f t="shared" si="0"/>
        <v>3462</v>
      </c>
      <c r="Q30" s="104">
        <f t="shared" si="1"/>
        <v>0</v>
      </c>
      <c r="R30" s="164">
        <f>ROUND($C30*'[1]LEA-TN - Aggregate GASB75'!R29,0)</f>
        <v>474</v>
      </c>
      <c r="S30" s="164">
        <f t="shared" si="2"/>
        <v>0</v>
      </c>
      <c r="T30" s="178">
        <v>474</v>
      </c>
      <c r="U30" s="164">
        <v>0</v>
      </c>
      <c r="V30" s="104">
        <f t="shared" si="10"/>
        <v>2988</v>
      </c>
      <c r="W30" s="104">
        <v>0</v>
      </c>
      <c r="X30" s="104">
        <f>ROUND(J30+N30-'[1]LEA-TN - Aggregate GASB75'!W29*E30,0)</f>
        <v>0</v>
      </c>
      <c r="Y30" s="164">
        <f>ROUND($C30*'[1]LEA-TN - Aggregate GASB75'!Y29,0)</f>
        <v>4104</v>
      </c>
      <c r="Z30" s="164">
        <f>ROUND($C30*'[1]LEA-TN - Aggregate GASB75'!Z29,0)</f>
        <v>2926</v>
      </c>
      <c r="AA30" s="164">
        <f>ROUND($C30*'[1]LEA-TN - Aggregate GASB75'!AA29,0)</f>
        <v>3462</v>
      </c>
      <c r="AB30" s="164">
        <f>ROUND($C30*'[1]LEA-TN - Aggregate GASB75'!AB29,0)</f>
        <v>3462</v>
      </c>
      <c r="AC30" s="164">
        <f t="shared" si="18"/>
        <v>0</v>
      </c>
      <c r="AD30" s="164">
        <f t="shared" si="4"/>
        <v>35</v>
      </c>
      <c r="AE30" s="164">
        <f t="shared" si="11"/>
        <v>0</v>
      </c>
      <c r="AF30" s="164">
        <f t="shared" si="12"/>
        <v>3023</v>
      </c>
      <c r="AG30" s="164">
        <f t="shared" si="5"/>
        <v>0</v>
      </c>
      <c r="AH30" s="164">
        <f t="shared" si="13"/>
        <v>0</v>
      </c>
      <c r="AI30" s="164">
        <f t="shared" si="14"/>
        <v>474</v>
      </c>
      <c r="AJ30" s="164">
        <f t="shared" si="6"/>
        <v>474</v>
      </c>
      <c r="AK30" s="164">
        <f t="shared" si="6"/>
        <v>474</v>
      </c>
      <c r="AL30" s="164">
        <f t="shared" si="6"/>
        <v>474</v>
      </c>
      <c r="AM30" s="164">
        <f t="shared" si="6"/>
        <v>474</v>
      </c>
      <c r="AN30" s="164">
        <f t="shared" si="6"/>
        <v>618</v>
      </c>
      <c r="AP30" s="165">
        <f t="shared" si="7"/>
        <v>480</v>
      </c>
      <c r="AQ30" s="164">
        <f>ROUND($C30*'[1]LEA-TN - Aggregate GASB75'!AQ29,0)</f>
        <v>480</v>
      </c>
      <c r="AR30" s="164">
        <f>ROUND($C30*'[1]LEA-TN - Aggregate GASB75'!AR29,0)</f>
        <v>480</v>
      </c>
      <c r="AS30" s="164">
        <f>ROUND($C30*'[1]LEA-TN - Aggregate GASB75'!AS29,0)</f>
        <v>480</v>
      </c>
      <c r="AT30" s="164">
        <f>ROUND($C30*'[1]LEA-TN - Aggregate GASB75'!AT29,0)</f>
        <v>480</v>
      </c>
      <c r="AU30" s="164">
        <f>ROUND($C30*'[1]LEA-TN - Aggregate GASB75'!AU29,0)</f>
        <v>480</v>
      </c>
      <c r="AV30" s="164">
        <f>ROUND($C30*'[1]LEA-TN - Aggregate GASB75'!AV29,0)</f>
        <v>623</v>
      </c>
      <c r="AW30" s="166">
        <f>ROUND($C30*'[1]LEA-TN - Aggregate GASB75'!AW29,0)</f>
        <v>0</v>
      </c>
      <c r="AX30" s="166">
        <f>ROUND($C30*'[1]LEA-TN - Aggregate GASB75'!AX29,0)</f>
        <v>0</v>
      </c>
      <c r="AY30" s="166">
        <f>ROUND($C30*'[1]LEA-TN - Aggregate GASB75'!AY29,0)</f>
        <v>0</v>
      </c>
      <c r="AZ30" s="166">
        <f>ROUND($C30*'[1]LEA-TN - Aggregate GASB75'!AZ29,0)</f>
        <v>0</v>
      </c>
      <c r="BA30" s="166">
        <f>ROUND($C30*'[1]LEA-TN - Aggregate GASB75'!BA29,0)</f>
        <v>0</v>
      </c>
      <c r="BB30" s="166">
        <f>MAX(0,-$L30+$AP30-SUM($AW30:BA30))</f>
        <v>0</v>
      </c>
      <c r="BC30" s="165">
        <f t="shared" si="15"/>
        <v>-6</v>
      </c>
      <c r="BD30" s="164">
        <f>MIN(MAX(0,BC30),MAX(0,$M30)-SUM($BC30:BC30))</f>
        <v>0</v>
      </c>
      <c r="BE30" s="164">
        <f>MIN(MAX(0,BD30),MAX(0,$M30)-SUM($BC30:BD30))</f>
        <v>0</v>
      </c>
      <c r="BF30" s="164">
        <f>MIN(MAX(0,BE30),MAX(0,$M30)-SUM($BC30:BE30))</f>
        <v>0</v>
      </c>
      <c r="BG30" s="164">
        <f>MIN(MAX(0,BF30),MAX(0,$M30)-SUM($BC30:BF30))</f>
        <v>0</v>
      </c>
      <c r="BH30" s="164">
        <f>MIN(MAX(0,BG30),MAX(0,$M30)-SUM($BC30:BG30))</f>
        <v>0</v>
      </c>
      <c r="BI30" s="164">
        <f>(MAX(0,$M30-MAX(0,SUM($BC30:BH30))))</f>
        <v>0</v>
      </c>
      <c r="BJ30" s="166">
        <f t="shared" si="16"/>
        <v>6</v>
      </c>
      <c r="BK30" s="166">
        <f>MIN(MAX(0,BJ30),MAX(0,-$M30)-MAX(0,-$BC30+SUM($BJ30:BJ30)))</f>
        <v>6</v>
      </c>
      <c r="BL30" s="166">
        <f>MIN(MAX(0,BK30),MAX(0,-$M30)-MAX(0,-$BC30+SUM($BJ30:BK30)))</f>
        <v>6</v>
      </c>
      <c r="BM30" s="166">
        <f>MIN(MAX(0,BL30),MAX(0,-$M30)-MAX(0,-$BC30+SUM($BJ30:BL30)))</f>
        <v>6</v>
      </c>
      <c r="BN30" s="166">
        <f>MIN(MAX(0,BM30),MAX(0,-$M30)-MAX(0,-$BC30+SUM($BJ30:BM30)))</f>
        <v>6</v>
      </c>
      <c r="BO30" s="166">
        <f>MAX(0,-$M30+$BC30-SUM($BJ30:BN30))</f>
        <v>5</v>
      </c>
      <c r="BP30" s="165">
        <f t="shared" si="17"/>
        <v>0</v>
      </c>
      <c r="BQ30" s="164">
        <f>MIN(MAX(0,BP30),MAX(0,$X30)-SUM($BP30:BP30))</f>
        <v>0</v>
      </c>
      <c r="BR30" s="164">
        <f>MIN(MAX(0,BQ30),MAX(0,$X30)-SUM($BP30:BQ30))</f>
        <v>0</v>
      </c>
      <c r="BS30" s="164">
        <f>MIN(MAX(0,BR30),MAX(0,$X30)-SUM($BP30:BR30))</f>
        <v>0</v>
      </c>
      <c r="BT30" s="164">
        <f>MIN(MAX(0,BS30),MAX(0,$X30)-SUM($BP30:BS30))</f>
        <v>0</v>
      </c>
      <c r="BU30" s="164">
        <f>MIN(MAX(0,BT30),MAX(0,$X30)-SUM($BP30:BT30))</f>
        <v>0</v>
      </c>
      <c r="BV30" s="164">
        <f>(MAX(0,$X30-MAX(0,SUM($BP30:BU30))))</f>
        <v>0</v>
      </c>
      <c r="BW30" s="166">
        <f t="shared" si="8"/>
        <v>0</v>
      </c>
      <c r="BX30" s="166">
        <f>MIN(MAX(0,BW30),MAX(0,-$X30)-MAX(0,-$BP30+SUM($BW30:BW30)))</f>
        <v>0</v>
      </c>
      <c r="BY30" s="166">
        <f>MIN(MAX(0,BX30),MAX(0,-$X30)-MAX(0,-$BP30+SUM($BW30:BX30)))</f>
        <v>0</v>
      </c>
      <c r="BZ30" s="166">
        <f>MIN(MAX(0,BY30),MAX(0,-$X30)-MAX(0,-$BP30+SUM($BW30:BY30)))</f>
        <v>0</v>
      </c>
      <c r="CA30" s="166">
        <f>MIN(MAX(0,BZ30),MAX(0,-$X30)-MAX(0,-$BP30+SUM($BW30:BZ30)))</f>
        <v>0</v>
      </c>
      <c r="CB30" s="166">
        <f>MAX(0,-$X30+$BP30-SUM($BW30:CA30))</f>
        <v>0</v>
      </c>
      <c r="CC30" s="163">
        <v>1</v>
      </c>
      <c r="CD30" s="167"/>
      <c r="CE30" s="164"/>
      <c r="CF30" s="164"/>
      <c r="CG30" s="164"/>
      <c r="CH30" s="164"/>
      <c r="CI30" s="164"/>
      <c r="CJ30" s="164"/>
      <c r="CK30" s="166"/>
      <c r="CL30" s="166"/>
      <c r="CM30" s="166"/>
      <c r="CN30" s="166"/>
      <c r="CO30" s="166"/>
      <c r="CP30" s="166"/>
      <c r="CQ30" s="167">
        <v>0</v>
      </c>
      <c r="CR30" s="164"/>
      <c r="CS30" s="164"/>
      <c r="CT30" s="164"/>
      <c r="CU30" s="164"/>
      <c r="CV30" s="164"/>
      <c r="CW30" s="164"/>
      <c r="CX30" s="166">
        <f>ROUND($C30*'[1]LEA-TN - Aggregate GASB75'!CX29,0)</f>
        <v>0</v>
      </c>
      <c r="CY30" s="166">
        <f>ROUND($C30*'[1]LEA-TN - Aggregate GASB75'!CY29,0)</f>
        <v>0</v>
      </c>
      <c r="CZ30" s="166">
        <f>ROUND($C30*'[1]LEA-TN - Aggregate GASB75'!CZ29,0)</f>
        <v>0</v>
      </c>
      <c r="DA30" s="166">
        <f>ROUND($C30*'[1]LEA-TN - Aggregate GASB75'!DA29,0)</f>
        <v>0</v>
      </c>
      <c r="DB30" s="166">
        <f>ROUND($C30*'[1]LEA-TN - Aggregate GASB75'!DB29,0)</f>
        <v>0</v>
      </c>
      <c r="DC30" s="166">
        <f>ROUND($C30*'[1]LEA-TN - Aggregate GASB75'!DC29,0)</f>
        <v>0</v>
      </c>
      <c r="DE30" s="168"/>
    </row>
    <row r="31" spans="1:109" hidden="1">
      <c r="A31" s="109">
        <v>1061</v>
      </c>
      <c r="B31" s="103" t="s">
        <v>227</v>
      </c>
      <c r="C31" s="162">
        <v>1</v>
      </c>
      <c r="D31" s="162">
        <v>1</v>
      </c>
      <c r="E31" s="162">
        <f t="shared" si="9"/>
        <v>0</v>
      </c>
      <c r="F31" s="163">
        <v>8.1</v>
      </c>
      <c r="G31" s="164">
        <f>ROUND($D31*'[1]LEA-TN - Aggregate GASB75'!G30,0)</f>
        <v>205076</v>
      </c>
      <c r="H31" s="164">
        <f>ROUND($C31*'[1]LEA-TN - Aggregate GASB75'!H30,0)</f>
        <v>2799</v>
      </c>
      <c r="I31" s="164">
        <f>ROUND($C31*'[1]LEA-TN - Aggregate GASB75'!I30,0)</f>
        <v>7205</v>
      </c>
      <c r="J31" s="164">
        <f>ROUND('[1]LEA-TN - Aggregate GASB75'!G30*E31,0)</f>
        <v>0</v>
      </c>
      <c r="K31" s="164">
        <f>ROUND($C31*'[1]LEA-TN - Aggregate GASB75'!K30,0)</f>
        <v>0</v>
      </c>
      <c r="L31" s="164">
        <f>ROUND(C31*'[1]LEA-TN - Aggregate GASB75'!P30,0)-SUM(G31:K31,M31:O31)</f>
        <v>-32517</v>
      </c>
      <c r="M31" s="164">
        <f>ROUND($C31*'[1]LEA-TN - Aggregate GASB75'!M30,0)</f>
        <v>-1152</v>
      </c>
      <c r="N31" s="164">
        <f>ROUND(C31*'[1]LEA-TN - Aggregate GASB75'!O30,0)-O31</f>
        <v>0</v>
      </c>
      <c r="O31" s="164">
        <v>-10957</v>
      </c>
      <c r="P31" s="178">
        <f t="shared" si="0"/>
        <v>170454</v>
      </c>
      <c r="Q31" s="104">
        <f t="shared" si="1"/>
        <v>0</v>
      </c>
      <c r="R31" s="164">
        <f>ROUND($C31*'[1]LEA-TN - Aggregate GASB75'!R30,0)</f>
        <v>-6165</v>
      </c>
      <c r="S31" s="164">
        <f t="shared" si="2"/>
        <v>0</v>
      </c>
      <c r="T31" s="178">
        <v>3839</v>
      </c>
      <c r="U31" s="164">
        <v>9679</v>
      </c>
      <c r="V31" s="104">
        <f t="shared" si="10"/>
        <v>-42774</v>
      </c>
      <c r="W31" s="104">
        <v>-15270</v>
      </c>
      <c r="X31" s="104">
        <f>ROUND(J31+N31-'[1]LEA-TN - Aggregate GASB75'!W30*E31,0)</f>
        <v>0</v>
      </c>
      <c r="Y31" s="164">
        <f>ROUND($C31*'[1]LEA-TN - Aggregate GASB75'!Y30,0)</f>
        <v>192913</v>
      </c>
      <c r="Z31" s="164">
        <f>ROUND($C31*'[1]LEA-TN - Aggregate GASB75'!Z30,0)</f>
        <v>151858</v>
      </c>
      <c r="AA31" s="164">
        <f>ROUND($C31*'[1]LEA-TN - Aggregate GASB75'!AA30,0)</f>
        <v>170454</v>
      </c>
      <c r="AB31" s="164">
        <f>ROUND($C31*'[1]LEA-TN - Aggregate GASB75'!AB30,0)</f>
        <v>170454</v>
      </c>
      <c r="AC31" s="164">
        <f t="shared" si="18"/>
        <v>28503</v>
      </c>
      <c r="AD31" s="164">
        <f t="shared" si="4"/>
        <v>14271</v>
      </c>
      <c r="AE31" s="164">
        <f t="shared" si="11"/>
        <v>0</v>
      </c>
      <c r="AF31" s="164">
        <f t="shared" si="12"/>
        <v>0</v>
      </c>
      <c r="AG31" s="164">
        <f t="shared" si="5"/>
        <v>0</v>
      </c>
      <c r="AH31" s="164">
        <f t="shared" si="13"/>
        <v>0</v>
      </c>
      <c r="AI31" s="164">
        <f t="shared" si="14"/>
        <v>-6165</v>
      </c>
      <c r="AJ31" s="164">
        <f t="shared" si="6"/>
        <v>-6165</v>
      </c>
      <c r="AK31" s="164">
        <f t="shared" si="6"/>
        <v>-6165</v>
      </c>
      <c r="AL31" s="164">
        <f t="shared" si="6"/>
        <v>-6165</v>
      </c>
      <c r="AM31" s="164">
        <f t="shared" si="6"/>
        <v>-6165</v>
      </c>
      <c r="AN31" s="164">
        <f t="shared" si="6"/>
        <v>-11949</v>
      </c>
      <c r="AP31" s="165">
        <f t="shared" si="7"/>
        <v>-4014</v>
      </c>
      <c r="AQ31" s="164">
        <f>ROUND($C31*'[1]LEA-TN - Aggregate GASB75'!AQ30,0)</f>
        <v>0</v>
      </c>
      <c r="AR31" s="164">
        <f>ROUND($C31*'[1]LEA-TN - Aggregate GASB75'!AR30,0)</f>
        <v>0</v>
      </c>
      <c r="AS31" s="164">
        <f>ROUND($C31*'[1]LEA-TN - Aggregate GASB75'!AS30,0)</f>
        <v>0</v>
      </c>
      <c r="AT31" s="164">
        <f>ROUND($C31*'[1]LEA-TN - Aggregate GASB75'!AT30,0)</f>
        <v>0</v>
      </c>
      <c r="AU31" s="164">
        <f>ROUND($C31*'[1]LEA-TN - Aggregate GASB75'!AU30,0)</f>
        <v>0</v>
      </c>
      <c r="AV31" s="164">
        <f>ROUND($C31*'[1]LEA-TN - Aggregate GASB75'!AV30,0)</f>
        <v>0</v>
      </c>
      <c r="AW31" s="166">
        <f>ROUND($C31*'[1]LEA-TN - Aggregate GASB75'!AW30,0)</f>
        <v>4014</v>
      </c>
      <c r="AX31" s="166">
        <f>ROUND($C31*'[1]LEA-TN - Aggregate GASB75'!AX30,0)</f>
        <v>4014</v>
      </c>
      <c r="AY31" s="166">
        <f>ROUND($C31*'[1]LEA-TN - Aggregate GASB75'!AY30,0)</f>
        <v>4014</v>
      </c>
      <c r="AZ31" s="166">
        <f>ROUND($C31*'[1]LEA-TN - Aggregate GASB75'!AZ30,0)</f>
        <v>4014</v>
      </c>
      <c r="BA31" s="166">
        <f>ROUND($C31*'[1]LEA-TN - Aggregate GASB75'!BA30,0)</f>
        <v>4014</v>
      </c>
      <c r="BB31" s="166">
        <f>MAX(0,-$L31+$AP31-SUM($AW31:BA31))</f>
        <v>8433</v>
      </c>
      <c r="BC31" s="165">
        <f t="shared" si="15"/>
        <v>-142</v>
      </c>
      <c r="BD31" s="164">
        <f>MIN(MAX(0,BC31),MAX(0,$M31)-SUM($BC31:BC31))</f>
        <v>0</v>
      </c>
      <c r="BE31" s="164">
        <f>MIN(MAX(0,BD31),MAX(0,$M31)-SUM($BC31:BD31))</f>
        <v>0</v>
      </c>
      <c r="BF31" s="164">
        <f>MIN(MAX(0,BE31),MAX(0,$M31)-SUM($BC31:BE31))</f>
        <v>0</v>
      </c>
      <c r="BG31" s="164">
        <f>MIN(MAX(0,BF31),MAX(0,$M31)-SUM($BC31:BF31))</f>
        <v>0</v>
      </c>
      <c r="BH31" s="164">
        <f>MIN(MAX(0,BG31),MAX(0,$M31)-SUM($BC31:BG31))</f>
        <v>0</v>
      </c>
      <c r="BI31" s="164">
        <f>(MAX(0,$M31-MAX(0,SUM($BC31:BH31))))</f>
        <v>0</v>
      </c>
      <c r="BJ31" s="166">
        <f t="shared" si="16"/>
        <v>142</v>
      </c>
      <c r="BK31" s="166">
        <f>MIN(MAX(0,BJ31),MAX(0,-$M31)-MAX(0,-$BC31+SUM($BJ31:BJ31)))</f>
        <v>142</v>
      </c>
      <c r="BL31" s="166">
        <f>MIN(MAX(0,BK31),MAX(0,-$M31)-MAX(0,-$BC31+SUM($BJ31:BK31)))</f>
        <v>142</v>
      </c>
      <c r="BM31" s="166">
        <f>MIN(MAX(0,BL31),MAX(0,-$M31)-MAX(0,-$BC31+SUM($BJ31:BL31)))</f>
        <v>142</v>
      </c>
      <c r="BN31" s="166">
        <f>MIN(MAX(0,BM31),MAX(0,-$M31)-MAX(0,-$BC31+SUM($BJ31:BM31)))</f>
        <v>142</v>
      </c>
      <c r="BO31" s="166">
        <f>MAX(0,-$M31+$BC31-SUM($BJ31:BN31))</f>
        <v>300</v>
      </c>
      <c r="BP31" s="165">
        <f t="shared" si="17"/>
        <v>0</v>
      </c>
      <c r="BQ31" s="164">
        <f>MIN(MAX(0,BP31),MAX(0,$X31)-SUM($BP31:BP31))</f>
        <v>0</v>
      </c>
      <c r="BR31" s="164">
        <f>MIN(MAX(0,BQ31),MAX(0,$X31)-SUM($BP31:BQ31))</f>
        <v>0</v>
      </c>
      <c r="BS31" s="164">
        <f>MIN(MAX(0,BR31),MAX(0,$X31)-SUM($BP31:BR31))</f>
        <v>0</v>
      </c>
      <c r="BT31" s="164">
        <f>MIN(MAX(0,BS31),MAX(0,$X31)-SUM($BP31:BS31))</f>
        <v>0</v>
      </c>
      <c r="BU31" s="164">
        <f>MIN(MAX(0,BT31),MAX(0,$X31)-SUM($BP31:BT31))</f>
        <v>0</v>
      </c>
      <c r="BV31" s="164">
        <f>(MAX(0,$X31-MAX(0,SUM($BP31:BU31))))</f>
        <v>0</v>
      </c>
      <c r="BW31" s="166">
        <f t="shared" si="8"/>
        <v>0</v>
      </c>
      <c r="BX31" s="166">
        <f>MIN(MAX(0,BW31),MAX(0,-$X31)-MAX(0,-$BP31+SUM($BW31:BW31)))</f>
        <v>0</v>
      </c>
      <c r="BY31" s="166">
        <f>MIN(MAX(0,BX31),MAX(0,-$X31)-MAX(0,-$BP31+SUM($BW31:BX31)))</f>
        <v>0</v>
      </c>
      <c r="BZ31" s="166">
        <f>MIN(MAX(0,BY31),MAX(0,-$X31)-MAX(0,-$BP31+SUM($BW31:BY31)))</f>
        <v>0</v>
      </c>
      <c r="CA31" s="166">
        <f>MIN(MAX(0,BZ31),MAX(0,-$X31)-MAX(0,-$BP31+SUM($BW31:BZ31)))</f>
        <v>0</v>
      </c>
      <c r="CB31" s="166">
        <f>MAX(0,-$X31+$BP31-SUM($BW31:CA31))</f>
        <v>0</v>
      </c>
      <c r="CC31" s="163">
        <v>8.6</v>
      </c>
      <c r="CD31" s="167"/>
      <c r="CE31" s="164"/>
      <c r="CF31" s="164"/>
      <c r="CG31" s="164"/>
      <c r="CH31" s="164"/>
      <c r="CI31" s="164"/>
      <c r="CJ31" s="164"/>
      <c r="CK31" s="166"/>
      <c r="CL31" s="166"/>
      <c r="CM31" s="166"/>
      <c r="CN31" s="166"/>
      <c r="CO31" s="166"/>
      <c r="CP31" s="166"/>
      <c r="CQ31" s="167">
        <v>-2009</v>
      </c>
      <c r="CR31" s="164"/>
      <c r="CS31" s="164"/>
      <c r="CT31" s="164"/>
      <c r="CU31" s="164"/>
      <c r="CV31" s="164"/>
      <c r="CW31" s="164"/>
      <c r="CX31" s="166">
        <f>ROUND($C31*'[1]LEA-TN - Aggregate GASB75'!CX30,0)</f>
        <v>2009</v>
      </c>
      <c r="CY31" s="166">
        <f>ROUND($C31*'[1]LEA-TN - Aggregate GASB75'!CY30,0)</f>
        <v>2009</v>
      </c>
      <c r="CZ31" s="166">
        <f>ROUND($C31*'[1]LEA-TN - Aggregate GASB75'!CZ30,0)</f>
        <v>2009</v>
      </c>
      <c r="DA31" s="166">
        <f>ROUND($C31*'[1]LEA-TN - Aggregate GASB75'!DA30,0)</f>
        <v>2009</v>
      </c>
      <c r="DB31" s="166">
        <f>ROUND($C31*'[1]LEA-TN - Aggregate GASB75'!DB30,0)</f>
        <v>2009</v>
      </c>
      <c r="DC31" s="166">
        <f>ROUND($C31*'[1]LEA-TN - Aggregate GASB75'!DC30,0)</f>
        <v>3216</v>
      </c>
      <c r="DE31" s="168"/>
    </row>
    <row r="32" spans="1:109" hidden="1">
      <c r="A32" s="109">
        <v>1007</v>
      </c>
      <c r="B32" s="103" t="s">
        <v>228</v>
      </c>
      <c r="C32" s="162">
        <v>1</v>
      </c>
      <c r="D32" s="162">
        <v>1</v>
      </c>
      <c r="E32" s="162">
        <f t="shared" si="9"/>
        <v>0</v>
      </c>
      <c r="F32" s="163">
        <v>8.5</v>
      </c>
      <c r="G32" s="164">
        <f>ROUND($D32*'[1]LEA-TN - Aggregate GASB75'!G31,0)</f>
        <v>2300585</v>
      </c>
      <c r="H32" s="164">
        <f>ROUND($C32*'[1]LEA-TN - Aggregate GASB75'!H31,0)</f>
        <v>41290</v>
      </c>
      <c r="I32" s="164">
        <f>ROUND($C32*'[1]LEA-TN - Aggregate GASB75'!I31,0)</f>
        <v>81598</v>
      </c>
      <c r="J32" s="164">
        <f>ROUND('[1]LEA-TN - Aggregate GASB75'!G31*E32,0)</f>
        <v>0</v>
      </c>
      <c r="K32" s="164">
        <f>ROUND($C32*'[1]LEA-TN - Aggregate GASB75'!K31,0)</f>
        <v>0</v>
      </c>
      <c r="L32" s="164">
        <f>ROUND(C32*'[1]LEA-TN - Aggregate GASB75'!P31,0)-SUM(G32:K32,M32:O32)</f>
        <v>-222289</v>
      </c>
      <c r="M32" s="164">
        <f>ROUND($C32*'[1]LEA-TN - Aggregate GASB75'!M31,0)</f>
        <v>-16242</v>
      </c>
      <c r="N32" s="164">
        <f>ROUND(C32*'[1]LEA-TN - Aggregate GASB75'!O31,0)-O32</f>
        <v>0</v>
      </c>
      <c r="O32" s="164">
        <v>-99572</v>
      </c>
      <c r="P32" s="178">
        <f t="shared" si="0"/>
        <v>2085370</v>
      </c>
      <c r="Q32" s="104">
        <f t="shared" si="1"/>
        <v>0</v>
      </c>
      <c r="R32" s="164">
        <f>ROUND($C32*'[1]LEA-TN - Aggregate GASB75'!R31,0)</f>
        <v>-49871</v>
      </c>
      <c r="S32" s="164">
        <f t="shared" si="2"/>
        <v>0</v>
      </c>
      <c r="T32" s="178">
        <v>73017</v>
      </c>
      <c r="U32" s="164">
        <v>98833</v>
      </c>
      <c r="V32" s="104">
        <f t="shared" si="10"/>
        <v>-378388</v>
      </c>
      <c r="W32" s="104">
        <v>-189728</v>
      </c>
      <c r="X32" s="104">
        <f>ROUND(J32+N32-'[1]LEA-TN - Aggregate GASB75'!W31*E32,0)</f>
        <v>0</v>
      </c>
      <c r="Y32" s="164">
        <f>ROUND($C32*'[1]LEA-TN - Aggregate GASB75'!Y31,0)</f>
        <v>2387854</v>
      </c>
      <c r="Z32" s="164">
        <f>ROUND($C32*'[1]LEA-TN - Aggregate GASB75'!Z31,0)</f>
        <v>1837668</v>
      </c>
      <c r="AA32" s="164">
        <f>ROUND($C32*'[1]LEA-TN - Aggregate GASB75'!AA31,0)</f>
        <v>2085370</v>
      </c>
      <c r="AB32" s="164">
        <f>ROUND($C32*'[1]LEA-TN - Aggregate GASB75'!AB31,0)</f>
        <v>2085370</v>
      </c>
      <c r="AC32" s="164">
        <f t="shared" si="18"/>
        <v>196137</v>
      </c>
      <c r="AD32" s="164">
        <f t="shared" si="4"/>
        <v>182251</v>
      </c>
      <c r="AE32" s="164">
        <f t="shared" si="11"/>
        <v>0</v>
      </c>
      <c r="AF32" s="164">
        <f t="shared" si="12"/>
        <v>0</v>
      </c>
      <c r="AG32" s="164">
        <f t="shared" si="5"/>
        <v>0</v>
      </c>
      <c r="AH32" s="164">
        <f t="shared" si="13"/>
        <v>0</v>
      </c>
      <c r="AI32" s="164">
        <f t="shared" si="14"/>
        <v>-49871</v>
      </c>
      <c r="AJ32" s="164">
        <f t="shared" si="6"/>
        <v>-49871</v>
      </c>
      <c r="AK32" s="164">
        <f t="shared" si="6"/>
        <v>-49871</v>
      </c>
      <c r="AL32" s="164">
        <f t="shared" si="6"/>
        <v>-49871</v>
      </c>
      <c r="AM32" s="164">
        <f t="shared" si="6"/>
        <v>-49871</v>
      </c>
      <c r="AN32" s="164">
        <f t="shared" si="6"/>
        <v>-129033</v>
      </c>
      <c r="AP32" s="165">
        <f t="shared" si="7"/>
        <v>-26152</v>
      </c>
      <c r="AQ32" s="164">
        <f>ROUND($C32*'[1]LEA-TN - Aggregate GASB75'!AQ31,0)</f>
        <v>0</v>
      </c>
      <c r="AR32" s="164">
        <f>ROUND($C32*'[1]LEA-TN - Aggregate GASB75'!AR31,0)</f>
        <v>0</v>
      </c>
      <c r="AS32" s="164">
        <f>ROUND($C32*'[1]LEA-TN - Aggregate GASB75'!AS31,0)</f>
        <v>0</v>
      </c>
      <c r="AT32" s="164">
        <f>ROUND($C32*'[1]LEA-TN - Aggregate GASB75'!AT31,0)</f>
        <v>0</v>
      </c>
      <c r="AU32" s="164">
        <f>ROUND($C32*'[1]LEA-TN - Aggregate GASB75'!AU31,0)</f>
        <v>0</v>
      </c>
      <c r="AV32" s="164">
        <f>ROUND($C32*'[1]LEA-TN - Aggregate GASB75'!AV31,0)</f>
        <v>0</v>
      </c>
      <c r="AW32" s="166">
        <f>ROUND($C32*'[1]LEA-TN - Aggregate GASB75'!AW31,0)</f>
        <v>26152</v>
      </c>
      <c r="AX32" s="166">
        <f>ROUND($C32*'[1]LEA-TN - Aggregate GASB75'!AX31,0)</f>
        <v>26152</v>
      </c>
      <c r="AY32" s="166">
        <f>ROUND($C32*'[1]LEA-TN - Aggregate GASB75'!AY31,0)</f>
        <v>26152</v>
      </c>
      <c r="AZ32" s="166">
        <f>ROUND($C32*'[1]LEA-TN - Aggregate GASB75'!AZ31,0)</f>
        <v>26152</v>
      </c>
      <c r="BA32" s="166">
        <f>ROUND($C32*'[1]LEA-TN - Aggregate GASB75'!BA31,0)</f>
        <v>26152</v>
      </c>
      <c r="BB32" s="166">
        <f>MAX(0,-$L32+$AP32-SUM($AW32:BA32))</f>
        <v>65377</v>
      </c>
      <c r="BC32" s="165">
        <f t="shared" si="15"/>
        <v>-1911</v>
      </c>
      <c r="BD32" s="164">
        <f>MIN(MAX(0,BC32),MAX(0,$M32)-SUM($BC32:BC32))</f>
        <v>0</v>
      </c>
      <c r="BE32" s="164">
        <f>MIN(MAX(0,BD32),MAX(0,$M32)-SUM($BC32:BD32))</f>
        <v>0</v>
      </c>
      <c r="BF32" s="164">
        <f>MIN(MAX(0,BE32),MAX(0,$M32)-SUM($BC32:BE32))</f>
        <v>0</v>
      </c>
      <c r="BG32" s="164">
        <f>MIN(MAX(0,BF32),MAX(0,$M32)-SUM($BC32:BF32))</f>
        <v>0</v>
      </c>
      <c r="BH32" s="164">
        <f>MIN(MAX(0,BG32),MAX(0,$M32)-SUM($BC32:BG32))</f>
        <v>0</v>
      </c>
      <c r="BI32" s="164">
        <f>(MAX(0,$M32-MAX(0,SUM($BC32:BH32))))</f>
        <v>0</v>
      </c>
      <c r="BJ32" s="166">
        <f t="shared" si="16"/>
        <v>1911</v>
      </c>
      <c r="BK32" s="166">
        <f>MIN(MAX(0,BJ32),MAX(0,-$M32)-MAX(0,-$BC32+SUM($BJ32:BJ32)))</f>
        <v>1911</v>
      </c>
      <c r="BL32" s="166">
        <f>MIN(MAX(0,BK32),MAX(0,-$M32)-MAX(0,-$BC32+SUM($BJ32:BK32)))</f>
        <v>1911</v>
      </c>
      <c r="BM32" s="166">
        <f>MIN(MAX(0,BL32),MAX(0,-$M32)-MAX(0,-$BC32+SUM($BJ32:BL32)))</f>
        <v>1911</v>
      </c>
      <c r="BN32" s="166">
        <f>MIN(MAX(0,BM32),MAX(0,-$M32)-MAX(0,-$BC32+SUM($BJ32:BM32)))</f>
        <v>1911</v>
      </c>
      <c r="BO32" s="166">
        <f>MAX(0,-$M32+$BC32-SUM($BJ32:BN32))</f>
        <v>4776</v>
      </c>
      <c r="BP32" s="165">
        <f t="shared" si="17"/>
        <v>0</v>
      </c>
      <c r="BQ32" s="164">
        <f>MIN(MAX(0,BP32),MAX(0,$X32)-SUM($BP32:BP32))</f>
        <v>0</v>
      </c>
      <c r="BR32" s="164">
        <f>MIN(MAX(0,BQ32),MAX(0,$X32)-SUM($BP32:BQ32))</f>
        <v>0</v>
      </c>
      <c r="BS32" s="164">
        <f>MIN(MAX(0,BR32),MAX(0,$X32)-SUM($BP32:BR32))</f>
        <v>0</v>
      </c>
      <c r="BT32" s="164">
        <f>MIN(MAX(0,BS32),MAX(0,$X32)-SUM($BP32:BS32))</f>
        <v>0</v>
      </c>
      <c r="BU32" s="164">
        <f>MIN(MAX(0,BT32),MAX(0,$X32)-SUM($BP32:BT32))</f>
        <v>0</v>
      </c>
      <c r="BV32" s="164">
        <f>(MAX(0,$X32-MAX(0,SUM($BP32:BU32))))</f>
        <v>0</v>
      </c>
      <c r="BW32" s="166">
        <f t="shared" si="8"/>
        <v>0</v>
      </c>
      <c r="BX32" s="166">
        <f>MIN(MAX(0,BW32),MAX(0,-$X32)-MAX(0,-$BP32+SUM($BW32:BW32)))</f>
        <v>0</v>
      </c>
      <c r="BY32" s="166">
        <f>MIN(MAX(0,BX32),MAX(0,-$X32)-MAX(0,-$BP32+SUM($BW32:BX32)))</f>
        <v>0</v>
      </c>
      <c r="BZ32" s="166">
        <f>MIN(MAX(0,BY32),MAX(0,-$X32)-MAX(0,-$BP32+SUM($BW32:BY32)))</f>
        <v>0</v>
      </c>
      <c r="CA32" s="166">
        <f>MIN(MAX(0,BZ32),MAX(0,-$X32)-MAX(0,-$BP32+SUM($BW32:BZ32)))</f>
        <v>0</v>
      </c>
      <c r="CB32" s="166">
        <f>MAX(0,-$X32+$BP32-SUM($BW32:CA32))</f>
        <v>0</v>
      </c>
      <c r="CC32" s="163">
        <v>9.6999999999999993</v>
      </c>
      <c r="CD32" s="167"/>
      <c r="CE32" s="164"/>
      <c r="CF32" s="164"/>
      <c r="CG32" s="164"/>
      <c r="CH32" s="164"/>
      <c r="CI32" s="164"/>
      <c r="CJ32" s="164"/>
      <c r="CK32" s="166"/>
      <c r="CL32" s="166"/>
      <c r="CM32" s="166"/>
      <c r="CN32" s="166"/>
      <c r="CO32" s="166"/>
      <c r="CP32" s="166"/>
      <c r="CQ32" s="167">
        <v>-21808</v>
      </c>
      <c r="CR32" s="164"/>
      <c r="CS32" s="164"/>
      <c r="CT32" s="164"/>
      <c r="CU32" s="164"/>
      <c r="CV32" s="164"/>
      <c r="CW32" s="164"/>
      <c r="CX32" s="166">
        <f>ROUND($C32*'[1]LEA-TN - Aggregate GASB75'!CX31,0)</f>
        <v>21808</v>
      </c>
      <c r="CY32" s="166">
        <f>ROUND($C32*'[1]LEA-TN - Aggregate GASB75'!CY31,0)</f>
        <v>21808</v>
      </c>
      <c r="CZ32" s="166">
        <f>ROUND($C32*'[1]LEA-TN - Aggregate GASB75'!CZ31,0)</f>
        <v>21808</v>
      </c>
      <c r="DA32" s="166">
        <f>ROUND($C32*'[1]LEA-TN - Aggregate GASB75'!DA31,0)</f>
        <v>21808</v>
      </c>
      <c r="DB32" s="166">
        <f>ROUND($C32*'[1]LEA-TN - Aggregate GASB75'!DB31,0)</f>
        <v>21808</v>
      </c>
      <c r="DC32" s="166">
        <f>ROUND($C32*'[1]LEA-TN - Aggregate GASB75'!DC31,0)</f>
        <v>58880</v>
      </c>
      <c r="DE32" s="168"/>
    </row>
    <row r="33" spans="1:109" hidden="1">
      <c r="A33" s="109">
        <v>1119</v>
      </c>
      <c r="B33" s="103" t="s">
        <v>229</v>
      </c>
      <c r="C33" s="162">
        <v>0.48508699999999999</v>
      </c>
      <c r="D33" s="162">
        <v>1</v>
      </c>
      <c r="E33" s="162">
        <f t="shared" si="9"/>
        <v>-0.51491299999999995</v>
      </c>
      <c r="F33" s="163">
        <v>8.4</v>
      </c>
      <c r="G33" s="164">
        <f>ROUND($D33*'[1]LEA-TN - Aggregate GASB75'!G32,0)</f>
        <v>1152243</v>
      </c>
      <c r="H33" s="164">
        <f>ROUND($C33*'[1]LEA-TN - Aggregate GASB75'!H32,0)</f>
        <v>8139</v>
      </c>
      <c r="I33" s="164">
        <f>ROUND($C33*'[1]LEA-TN - Aggregate GASB75'!I32,0)</f>
        <v>19741</v>
      </c>
      <c r="J33" s="164">
        <f>ROUND('[1]LEA-TN - Aggregate GASB75'!G32*E33,0)</f>
        <v>-593305</v>
      </c>
      <c r="K33" s="164">
        <f>ROUND($C33*'[1]LEA-TN - Aggregate GASB75'!K32,0)</f>
        <v>689150</v>
      </c>
      <c r="L33" s="164">
        <f>ROUND(C33*'[1]LEA-TN - Aggregate GASB75'!P32,0)-SUM(G33:K33,M33:O33)</f>
        <v>-47576</v>
      </c>
      <c r="M33" s="164">
        <f>ROUND($C33*'[1]LEA-TN - Aggregate GASB75'!M32,0)</f>
        <v>-39901</v>
      </c>
      <c r="N33" s="164">
        <f>ROUND(C33*'[1]LEA-TN - Aggregate GASB75'!O32,0)-O33</f>
        <v>26668</v>
      </c>
      <c r="O33" s="164">
        <v>-51792</v>
      </c>
      <c r="P33" s="178">
        <f t="shared" si="0"/>
        <v>1163367</v>
      </c>
      <c r="Q33" s="104">
        <f t="shared" si="1"/>
        <v>689150</v>
      </c>
      <c r="R33" s="164">
        <f>ROUND($C33*'[1]LEA-TN - Aggregate GASB75'!R32,0)</f>
        <v>-15635</v>
      </c>
      <c r="S33" s="164">
        <f>BP33</f>
        <v>-73131</v>
      </c>
      <c r="T33" s="178">
        <v>628264</v>
      </c>
      <c r="U33" s="164">
        <v>53491</v>
      </c>
      <c r="V33" s="104">
        <f t="shared" si="10"/>
        <v>-657911</v>
      </c>
      <c r="W33" s="104">
        <v>-92563</v>
      </c>
      <c r="X33" s="104">
        <f>ROUND(J33+N33-'[1]LEA-TN - Aggregate GASB75'!W32*E33,0)</f>
        <v>-614299</v>
      </c>
      <c r="Y33" s="164">
        <f>ROUND($C33*'[1]LEA-TN - Aggregate GASB75'!Y32,0)</f>
        <v>1367584</v>
      </c>
      <c r="Z33" s="164">
        <f>ROUND($C33*'[1]LEA-TN - Aggregate GASB75'!Z32,0)</f>
        <v>1050782</v>
      </c>
      <c r="AA33" s="164">
        <f>ROUND($C33*'[1]LEA-TN - Aggregate GASB75'!AA32,0)</f>
        <v>1193758</v>
      </c>
      <c r="AB33" s="164">
        <f>ROUND($C33*'[1]LEA-TN - Aggregate GASB75'!AB32,0)</f>
        <v>1193758</v>
      </c>
      <c r="AC33" s="164">
        <f t="shared" si="18"/>
        <v>41912</v>
      </c>
      <c r="AD33" s="164">
        <f t="shared" si="4"/>
        <v>74831</v>
      </c>
      <c r="AE33" s="164">
        <f t="shared" si="11"/>
        <v>541168</v>
      </c>
      <c r="AF33" s="164">
        <f t="shared" si="12"/>
        <v>0</v>
      </c>
      <c r="AG33" s="164">
        <f t="shared" si="5"/>
        <v>0</v>
      </c>
      <c r="AH33" s="164">
        <f t="shared" si="13"/>
        <v>0</v>
      </c>
      <c r="AI33" s="164">
        <f t="shared" si="14"/>
        <v>-88766</v>
      </c>
      <c r="AJ33" s="164">
        <f t="shared" si="6"/>
        <v>-88766</v>
      </c>
      <c r="AK33" s="164">
        <f t="shared" si="6"/>
        <v>-88766</v>
      </c>
      <c r="AL33" s="164">
        <f t="shared" si="6"/>
        <v>-88766</v>
      </c>
      <c r="AM33" s="164">
        <f t="shared" si="6"/>
        <v>-88766</v>
      </c>
      <c r="AN33" s="164">
        <f t="shared" si="6"/>
        <v>-214081</v>
      </c>
      <c r="AP33" s="165">
        <f t="shared" si="7"/>
        <v>-5664</v>
      </c>
      <c r="AQ33" s="164">
        <f>ROUND($C33*'[1]LEA-TN - Aggregate GASB75'!AQ32,0)</f>
        <v>0</v>
      </c>
      <c r="AR33" s="164">
        <f>ROUND($C33*'[1]LEA-TN - Aggregate GASB75'!AR32,0)</f>
        <v>0</v>
      </c>
      <c r="AS33" s="164">
        <f>ROUND($C33*'[1]LEA-TN - Aggregate GASB75'!AS32,0)</f>
        <v>0</v>
      </c>
      <c r="AT33" s="164">
        <f>ROUND($C33*'[1]LEA-TN - Aggregate GASB75'!AT32,0)</f>
        <v>0</v>
      </c>
      <c r="AU33" s="164">
        <f>ROUND($C33*'[1]LEA-TN - Aggregate GASB75'!AU32,0)</f>
        <v>0</v>
      </c>
      <c r="AV33" s="164">
        <f>ROUND($C33*'[1]LEA-TN - Aggregate GASB75'!AV32,0)</f>
        <v>0</v>
      </c>
      <c r="AW33" s="166">
        <f>ROUND($C33*'[1]LEA-TN - Aggregate GASB75'!AW32,0)</f>
        <v>5664</v>
      </c>
      <c r="AX33" s="166">
        <f>ROUND($C33*'[1]LEA-TN - Aggregate GASB75'!AX32,0)</f>
        <v>5664</v>
      </c>
      <c r="AY33" s="166">
        <f>ROUND($C33*'[1]LEA-TN - Aggregate GASB75'!AY32,0)</f>
        <v>5664</v>
      </c>
      <c r="AZ33" s="166">
        <f>ROUND($C33*'[1]LEA-TN - Aggregate GASB75'!AZ32,0)</f>
        <v>5664</v>
      </c>
      <c r="BA33" s="166">
        <f>ROUND($C33*'[1]LEA-TN - Aggregate GASB75'!BA32,0)</f>
        <v>5664</v>
      </c>
      <c r="BB33" s="166">
        <f>MAX(0,-$L33+$AP33-SUM($AW33:BA33))</f>
        <v>13592</v>
      </c>
      <c r="BC33" s="165">
        <f t="shared" si="15"/>
        <v>-4750</v>
      </c>
      <c r="BD33" s="164">
        <f>MIN(MAX(0,BC33),MAX(0,$M33)-SUM($BC33:BC33))</f>
        <v>0</v>
      </c>
      <c r="BE33" s="164">
        <f>MIN(MAX(0,BD33),MAX(0,$M33)-SUM($BC33:BD33))</f>
        <v>0</v>
      </c>
      <c r="BF33" s="164">
        <f>MIN(MAX(0,BE33),MAX(0,$M33)-SUM($BC33:BE33))</f>
        <v>0</v>
      </c>
      <c r="BG33" s="164">
        <f>MIN(MAX(0,BF33),MAX(0,$M33)-SUM($BC33:BF33))</f>
        <v>0</v>
      </c>
      <c r="BH33" s="164">
        <f>MIN(MAX(0,BG33),MAX(0,$M33)-SUM($BC33:BG33))</f>
        <v>0</v>
      </c>
      <c r="BI33" s="164">
        <f>(MAX(0,$M33-MAX(0,SUM($BC33:BH33))))</f>
        <v>0</v>
      </c>
      <c r="BJ33" s="166">
        <f t="shared" si="16"/>
        <v>4750</v>
      </c>
      <c r="BK33" s="166">
        <f>MIN(MAX(0,BJ33),MAX(0,-$M33)-MAX(0,-$BC33+SUM($BJ33:BJ33)))</f>
        <v>4750</v>
      </c>
      <c r="BL33" s="166">
        <f>MIN(MAX(0,BK33),MAX(0,-$M33)-MAX(0,-$BC33+SUM($BJ33:BK33)))</f>
        <v>4750</v>
      </c>
      <c r="BM33" s="166">
        <f>MIN(MAX(0,BL33),MAX(0,-$M33)-MAX(0,-$BC33+SUM($BJ33:BL33)))</f>
        <v>4750</v>
      </c>
      <c r="BN33" s="166">
        <f>MIN(MAX(0,BM33),MAX(0,-$M33)-MAX(0,-$BC33+SUM($BJ33:BM33)))</f>
        <v>4750</v>
      </c>
      <c r="BO33" s="166">
        <f>MAX(0,-$M33+$BC33-SUM($BJ33:BN33))</f>
        <v>11401</v>
      </c>
      <c r="BP33" s="165">
        <f t="shared" si="17"/>
        <v>-73131</v>
      </c>
      <c r="BQ33" s="164">
        <f>MIN(MAX(0,BP33),MAX(0,$X33)-SUM($BP33:BP33))</f>
        <v>0</v>
      </c>
      <c r="BR33" s="164">
        <f>MIN(MAX(0,BQ33),MAX(0,$X33)-SUM($BP33:BQ33))</f>
        <v>0</v>
      </c>
      <c r="BS33" s="164">
        <f>MIN(MAX(0,BR33),MAX(0,$X33)-SUM($BP33:BR33))</f>
        <v>0</v>
      </c>
      <c r="BT33" s="164">
        <f>MIN(MAX(0,BS33),MAX(0,$X33)-SUM($BP33:BS33))</f>
        <v>0</v>
      </c>
      <c r="BU33" s="164">
        <f>MIN(MAX(0,BT33),MAX(0,$X33)-SUM($BP33:BT33))</f>
        <v>0</v>
      </c>
      <c r="BV33" s="164">
        <f>(MAX(0,$X33-MAX(0,SUM($BP33:BU33))))</f>
        <v>0</v>
      </c>
      <c r="BW33" s="166">
        <f t="shared" si="8"/>
        <v>73131</v>
      </c>
      <c r="BX33" s="166">
        <f>MIN(MAX(0,BW33),MAX(0,-$X33)-MAX(0,-$BP33+SUM($BW33:BW33)))</f>
        <v>73131</v>
      </c>
      <c r="BY33" s="166">
        <f>MIN(MAX(0,BX33),MAX(0,-$X33)-MAX(0,-$BP33+SUM($BW33:BX33)))</f>
        <v>73131</v>
      </c>
      <c r="BZ33" s="166">
        <f>MIN(MAX(0,BY33),MAX(0,-$X33)-MAX(0,-$BP33+SUM($BW33:BY33)))</f>
        <v>73131</v>
      </c>
      <c r="CA33" s="166">
        <f>MIN(MAX(0,BZ33),MAX(0,-$X33)-MAX(0,-$BP33+SUM($BW33:BZ33)))</f>
        <v>73131</v>
      </c>
      <c r="CB33" s="166">
        <f>MAX(0,-$X33+$BP33-SUM($BW33:CA33))</f>
        <v>175513</v>
      </c>
      <c r="CC33" s="163">
        <v>9.6</v>
      </c>
      <c r="CD33" s="167"/>
      <c r="CE33" s="164"/>
      <c r="CF33" s="164"/>
      <c r="CG33" s="164"/>
      <c r="CH33" s="164"/>
      <c r="CI33" s="164"/>
      <c r="CJ33" s="164"/>
      <c r="CK33" s="166"/>
      <c r="CL33" s="166"/>
      <c r="CM33" s="166"/>
      <c r="CN33" s="166"/>
      <c r="CO33" s="166"/>
      <c r="CP33" s="166"/>
      <c r="CQ33" s="167">
        <v>-5221</v>
      </c>
      <c r="CR33" s="164"/>
      <c r="CS33" s="164"/>
      <c r="CT33" s="164"/>
      <c r="CU33" s="164"/>
      <c r="CV33" s="164"/>
      <c r="CW33" s="164"/>
      <c r="CX33" s="166">
        <f>ROUND($C33*'[1]LEA-TN - Aggregate GASB75'!CX32,0)</f>
        <v>5221</v>
      </c>
      <c r="CY33" s="166">
        <f>ROUND($C33*'[1]LEA-TN - Aggregate GASB75'!CY32,0)</f>
        <v>5221</v>
      </c>
      <c r="CZ33" s="166">
        <f>ROUND($C33*'[1]LEA-TN - Aggregate GASB75'!CZ32,0)</f>
        <v>5221</v>
      </c>
      <c r="DA33" s="166">
        <f>ROUND($C33*'[1]LEA-TN - Aggregate GASB75'!DA32,0)</f>
        <v>5221</v>
      </c>
      <c r="DB33" s="166">
        <f>ROUND($C33*'[1]LEA-TN - Aggregate GASB75'!DB32,0)</f>
        <v>5221</v>
      </c>
      <c r="DC33" s="166">
        <f>ROUND($C33*'[1]LEA-TN - Aggregate GASB75'!DC32,0)</f>
        <v>13575</v>
      </c>
      <c r="DE33" s="168"/>
    </row>
    <row r="34" spans="1:109" hidden="1">
      <c r="A34" s="109">
        <v>1026</v>
      </c>
      <c r="B34" s="103" t="s">
        <v>230</v>
      </c>
      <c r="C34" s="162">
        <v>1</v>
      </c>
      <c r="D34" s="162">
        <v>1</v>
      </c>
      <c r="E34" s="162">
        <f t="shared" si="9"/>
        <v>0</v>
      </c>
      <c r="F34" s="163">
        <v>6.8</v>
      </c>
      <c r="G34" s="164">
        <f>ROUND($D34*'[1]LEA-TN - Aggregate GASB75'!G33,0)</f>
        <v>1874198</v>
      </c>
      <c r="H34" s="164">
        <f>ROUND($C34*'[1]LEA-TN - Aggregate GASB75'!H33,0)</f>
        <v>27092</v>
      </c>
      <c r="I34" s="164">
        <f>ROUND($C34*'[1]LEA-TN - Aggregate GASB75'!I33,0)</f>
        <v>66230</v>
      </c>
      <c r="J34" s="164">
        <f>ROUND('[1]LEA-TN - Aggregate GASB75'!G33*E34,0)</f>
        <v>0</v>
      </c>
      <c r="K34" s="164">
        <f>ROUND($C34*'[1]LEA-TN - Aggregate GASB75'!K33,0)</f>
        <v>0</v>
      </c>
      <c r="L34" s="164">
        <f>ROUND(C34*'[1]LEA-TN - Aggregate GASB75'!P33,0)-SUM(G34:K34,M34:O34)</f>
        <v>-147183</v>
      </c>
      <c r="M34" s="164">
        <f>ROUND($C34*'[1]LEA-TN - Aggregate GASB75'!M33,0)</f>
        <v>-12719</v>
      </c>
      <c r="N34" s="164">
        <f>ROUND(C34*'[1]LEA-TN - Aggregate GASB75'!O33,0)-O34</f>
        <v>0</v>
      </c>
      <c r="O34" s="164">
        <v>-81812</v>
      </c>
      <c r="P34" s="178">
        <f t="shared" si="0"/>
        <v>1725806</v>
      </c>
      <c r="Q34" s="104">
        <f t="shared" si="1"/>
        <v>0</v>
      </c>
      <c r="R34" s="164">
        <f>ROUND($C34*'[1]LEA-TN - Aggregate GASB75'!R33,0)</f>
        <v>-43857</v>
      </c>
      <c r="S34" s="164">
        <f t="shared" ref="S34:S97" si="19">BP34</f>
        <v>0</v>
      </c>
      <c r="T34" s="178">
        <v>49465</v>
      </c>
      <c r="U34" s="164">
        <v>83805</v>
      </c>
      <c r="V34" s="104">
        <f t="shared" si="10"/>
        <v>-256404</v>
      </c>
      <c r="W34" s="104">
        <v>-140359</v>
      </c>
      <c r="X34" s="104">
        <f>ROUND(J34+N34-'[1]LEA-TN - Aggregate GASB75'!W33*E34,0)</f>
        <v>0</v>
      </c>
      <c r="Y34" s="164">
        <f>ROUND($C34*'[1]LEA-TN - Aggregate GASB75'!Y33,0)</f>
        <v>1956021</v>
      </c>
      <c r="Z34" s="164">
        <f>ROUND($C34*'[1]LEA-TN - Aggregate GASB75'!Z33,0)</f>
        <v>1535177</v>
      </c>
      <c r="AA34" s="164">
        <f>ROUND($C34*'[1]LEA-TN - Aggregate GASB75'!AA33,0)</f>
        <v>1725806</v>
      </c>
      <c r="AB34" s="164">
        <f>ROUND($C34*'[1]LEA-TN - Aggregate GASB75'!AB33,0)</f>
        <v>1725806</v>
      </c>
      <c r="AC34" s="164">
        <f t="shared" si="18"/>
        <v>125538</v>
      </c>
      <c r="AD34" s="164">
        <f t="shared" si="4"/>
        <v>130866</v>
      </c>
      <c r="AE34" s="164">
        <f t="shared" si="11"/>
        <v>0</v>
      </c>
      <c r="AF34" s="164">
        <f t="shared" si="12"/>
        <v>0</v>
      </c>
      <c r="AG34" s="164">
        <f t="shared" si="5"/>
        <v>0</v>
      </c>
      <c r="AH34" s="164">
        <f t="shared" si="13"/>
        <v>0</v>
      </c>
      <c r="AI34" s="164">
        <f t="shared" si="14"/>
        <v>-43857</v>
      </c>
      <c r="AJ34" s="164">
        <f t="shared" si="6"/>
        <v>-43857</v>
      </c>
      <c r="AK34" s="164">
        <f t="shared" si="6"/>
        <v>-43857</v>
      </c>
      <c r="AL34" s="164">
        <f t="shared" si="6"/>
        <v>-43857</v>
      </c>
      <c r="AM34" s="164">
        <f t="shared" si="6"/>
        <v>-43857</v>
      </c>
      <c r="AN34" s="164">
        <f t="shared" si="6"/>
        <v>-37119</v>
      </c>
      <c r="AP34" s="165">
        <f t="shared" si="7"/>
        <v>-21645</v>
      </c>
      <c r="AQ34" s="164">
        <f>ROUND($C34*'[1]LEA-TN - Aggregate GASB75'!AQ33,0)</f>
        <v>0</v>
      </c>
      <c r="AR34" s="164">
        <f>ROUND($C34*'[1]LEA-TN - Aggregate GASB75'!AR33,0)</f>
        <v>0</v>
      </c>
      <c r="AS34" s="164">
        <f>ROUND($C34*'[1]LEA-TN - Aggregate GASB75'!AS33,0)</f>
        <v>0</v>
      </c>
      <c r="AT34" s="164">
        <f>ROUND($C34*'[1]LEA-TN - Aggregate GASB75'!AT33,0)</f>
        <v>0</v>
      </c>
      <c r="AU34" s="164">
        <f>ROUND($C34*'[1]LEA-TN - Aggregate GASB75'!AU33,0)</f>
        <v>0</v>
      </c>
      <c r="AV34" s="164">
        <f>ROUND($C34*'[1]LEA-TN - Aggregate GASB75'!AV33,0)</f>
        <v>0</v>
      </c>
      <c r="AW34" s="166">
        <f>ROUND($C34*'[1]LEA-TN - Aggregate GASB75'!AW33,0)</f>
        <v>21645</v>
      </c>
      <c r="AX34" s="166">
        <f>ROUND($C34*'[1]LEA-TN - Aggregate GASB75'!AX33,0)</f>
        <v>21645</v>
      </c>
      <c r="AY34" s="166">
        <f>ROUND($C34*'[1]LEA-TN - Aggregate GASB75'!AY33,0)</f>
        <v>21645</v>
      </c>
      <c r="AZ34" s="166">
        <f>ROUND($C34*'[1]LEA-TN - Aggregate GASB75'!AZ33,0)</f>
        <v>21645</v>
      </c>
      <c r="BA34" s="166">
        <f>ROUND($C34*'[1]LEA-TN - Aggregate GASB75'!BA33,0)</f>
        <v>21645</v>
      </c>
      <c r="BB34" s="166">
        <f>MAX(0,-$L34+$AP34-SUM($AW34:BA34))</f>
        <v>17313</v>
      </c>
      <c r="BC34" s="165">
        <f t="shared" si="15"/>
        <v>-1870</v>
      </c>
      <c r="BD34" s="164">
        <f>MIN(MAX(0,BC34),MAX(0,$M34)-SUM($BC34:BC34))</f>
        <v>0</v>
      </c>
      <c r="BE34" s="164">
        <f>MIN(MAX(0,BD34),MAX(0,$M34)-SUM($BC34:BD34))</f>
        <v>0</v>
      </c>
      <c r="BF34" s="164">
        <f>MIN(MAX(0,BE34),MAX(0,$M34)-SUM($BC34:BE34))</f>
        <v>0</v>
      </c>
      <c r="BG34" s="164">
        <f>MIN(MAX(0,BF34),MAX(0,$M34)-SUM($BC34:BF34))</f>
        <v>0</v>
      </c>
      <c r="BH34" s="164">
        <f>MIN(MAX(0,BG34),MAX(0,$M34)-SUM($BC34:BG34))</f>
        <v>0</v>
      </c>
      <c r="BI34" s="164">
        <f>(MAX(0,$M34-MAX(0,SUM($BC34:BH34))))</f>
        <v>0</v>
      </c>
      <c r="BJ34" s="166">
        <f t="shared" si="16"/>
        <v>1870</v>
      </c>
      <c r="BK34" s="166">
        <f>MIN(MAX(0,BJ34),MAX(0,-$M34)-MAX(0,-$BC34+SUM($BJ34:BJ34)))</f>
        <v>1870</v>
      </c>
      <c r="BL34" s="166">
        <f>MIN(MAX(0,BK34),MAX(0,-$M34)-MAX(0,-$BC34+SUM($BJ34:BK34)))</f>
        <v>1870</v>
      </c>
      <c r="BM34" s="166">
        <f>MIN(MAX(0,BL34),MAX(0,-$M34)-MAX(0,-$BC34+SUM($BJ34:BL34)))</f>
        <v>1870</v>
      </c>
      <c r="BN34" s="166">
        <f>MIN(MAX(0,BM34),MAX(0,-$M34)-MAX(0,-$BC34+SUM($BJ34:BM34)))</f>
        <v>1870</v>
      </c>
      <c r="BO34" s="166">
        <f>MAX(0,-$M34+$BC34-SUM($BJ34:BN34))</f>
        <v>1499</v>
      </c>
      <c r="BP34" s="165">
        <f t="shared" si="17"/>
        <v>0</v>
      </c>
      <c r="BQ34" s="164">
        <f>MIN(MAX(0,BP34),MAX(0,$X34)-SUM($BP34:BP34))</f>
        <v>0</v>
      </c>
      <c r="BR34" s="164">
        <f>MIN(MAX(0,BQ34),MAX(0,$X34)-SUM($BP34:BQ34))</f>
        <v>0</v>
      </c>
      <c r="BS34" s="164">
        <f>MIN(MAX(0,BR34),MAX(0,$X34)-SUM($BP34:BR34))</f>
        <v>0</v>
      </c>
      <c r="BT34" s="164">
        <f>MIN(MAX(0,BS34),MAX(0,$X34)-SUM($BP34:BS34))</f>
        <v>0</v>
      </c>
      <c r="BU34" s="164">
        <f>MIN(MAX(0,BT34),MAX(0,$X34)-SUM($BP34:BT34))</f>
        <v>0</v>
      </c>
      <c r="BV34" s="164">
        <f>(MAX(0,$X34-MAX(0,SUM($BP34:BU34))))</f>
        <v>0</v>
      </c>
      <c r="BW34" s="166">
        <f t="shared" si="8"/>
        <v>0</v>
      </c>
      <c r="BX34" s="166">
        <f>MIN(MAX(0,BW34),MAX(0,-$X34)-MAX(0,-$BP34+SUM($BW34:BW34)))</f>
        <v>0</v>
      </c>
      <c r="BY34" s="166">
        <f>MIN(MAX(0,BX34),MAX(0,-$X34)-MAX(0,-$BP34+SUM($BW34:BX34)))</f>
        <v>0</v>
      </c>
      <c r="BZ34" s="166">
        <f>MIN(MAX(0,BY34),MAX(0,-$X34)-MAX(0,-$BP34+SUM($BW34:BY34)))</f>
        <v>0</v>
      </c>
      <c r="CA34" s="166">
        <f>MIN(MAX(0,BZ34),MAX(0,-$X34)-MAX(0,-$BP34+SUM($BW34:BZ34)))</f>
        <v>0</v>
      </c>
      <c r="CB34" s="166">
        <f>MAX(0,-$X34+$BP34-SUM($BW34:CA34))</f>
        <v>0</v>
      </c>
      <c r="CC34" s="163">
        <v>7.9</v>
      </c>
      <c r="CD34" s="167"/>
      <c r="CE34" s="164"/>
      <c r="CF34" s="164"/>
      <c r="CG34" s="164"/>
      <c r="CH34" s="164"/>
      <c r="CI34" s="164"/>
      <c r="CJ34" s="164"/>
      <c r="CK34" s="166"/>
      <c r="CL34" s="166"/>
      <c r="CM34" s="166"/>
      <c r="CN34" s="166"/>
      <c r="CO34" s="166"/>
      <c r="CP34" s="166"/>
      <c r="CQ34" s="167">
        <v>-20342</v>
      </c>
      <c r="CR34" s="164"/>
      <c r="CS34" s="164"/>
      <c r="CT34" s="164"/>
      <c r="CU34" s="164"/>
      <c r="CV34" s="164"/>
      <c r="CW34" s="164"/>
      <c r="CX34" s="166">
        <f>ROUND($C34*'[1]LEA-TN - Aggregate GASB75'!CX33,0)</f>
        <v>20342</v>
      </c>
      <c r="CY34" s="166">
        <f>ROUND($C34*'[1]LEA-TN - Aggregate GASB75'!CY33,0)</f>
        <v>20342</v>
      </c>
      <c r="CZ34" s="166">
        <f>ROUND($C34*'[1]LEA-TN - Aggregate GASB75'!CZ33,0)</f>
        <v>20342</v>
      </c>
      <c r="DA34" s="166">
        <f>ROUND($C34*'[1]LEA-TN - Aggregate GASB75'!DA33,0)</f>
        <v>20342</v>
      </c>
      <c r="DB34" s="166">
        <f>ROUND($C34*'[1]LEA-TN - Aggregate GASB75'!DB33,0)</f>
        <v>20342</v>
      </c>
      <c r="DC34" s="166">
        <f>ROUND($C34*'[1]LEA-TN - Aggregate GASB75'!DC33,0)</f>
        <v>18307</v>
      </c>
      <c r="DE34" s="168"/>
    </row>
    <row r="35" spans="1:109" hidden="1">
      <c r="A35" s="109">
        <v>1062</v>
      </c>
      <c r="B35" s="103" t="s">
        <v>231</v>
      </c>
      <c r="C35" s="162">
        <v>1</v>
      </c>
      <c r="D35" s="162">
        <v>1</v>
      </c>
      <c r="E35" s="162">
        <f t="shared" si="9"/>
        <v>0</v>
      </c>
      <c r="F35" s="163">
        <v>8.4</v>
      </c>
      <c r="G35" s="164">
        <f>ROUND($D35*'[1]LEA-TN - Aggregate GASB75'!G34,0)</f>
        <v>437264</v>
      </c>
      <c r="H35" s="164">
        <f>ROUND($C35*'[1]LEA-TN - Aggregate GASB75'!H34,0)</f>
        <v>9881</v>
      </c>
      <c r="I35" s="164">
        <f>ROUND($C35*'[1]LEA-TN - Aggregate GASB75'!I34,0)</f>
        <v>15622</v>
      </c>
      <c r="J35" s="164">
        <f>ROUND('[1]LEA-TN - Aggregate GASB75'!G34*E35,0)</f>
        <v>0</v>
      </c>
      <c r="K35" s="164">
        <f>ROUND($C35*'[1]LEA-TN - Aggregate GASB75'!K34,0)</f>
        <v>0</v>
      </c>
      <c r="L35" s="164">
        <f>ROUND(C35*'[1]LEA-TN - Aggregate GASB75'!P34,0)-SUM(G35:K35,M35:O35)</f>
        <v>-30354</v>
      </c>
      <c r="M35" s="164">
        <f>ROUND($C35*'[1]LEA-TN - Aggregate GASB75'!M34,0)</f>
        <v>-3251</v>
      </c>
      <c r="N35" s="164">
        <f>ROUND(C35*'[1]LEA-TN - Aggregate GASB75'!O34,0)-O35</f>
        <v>0</v>
      </c>
      <c r="O35" s="164">
        <v>-16637</v>
      </c>
      <c r="P35" s="178">
        <f t="shared" si="0"/>
        <v>412525</v>
      </c>
      <c r="Q35" s="104">
        <f t="shared" si="1"/>
        <v>0</v>
      </c>
      <c r="R35" s="164">
        <f>ROUND($C35*'[1]LEA-TN - Aggregate GASB75'!R34,0)</f>
        <v>-8626</v>
      </c>
      <c r="S35" s="164">
        <f t="shared" si="19"/>
        <v>0</v>
      </c>
      <c r="T35" s="178">
        <v>16877</v>
      </c>
      <c r="U35" s="164">
        <v>15950</v>
      </c>
      <c r="V35" s="104">
        <f t="shared" si="10"/>
        <v>-61058</v>
      </c>
      <c r="W35" s="104">
        <v>-36079</v>
      </c>
      <c r="X35" s="104">
        <f>ROUND(J35+N35-'[1]LEA-TN - Aggregate GASB75'!W34*E35,0)</f>
        <v>0</v>
      </c>
      <c r="Y35" s="164">
        <f>ROUND($C35*'[1]LEA-TN - Aggregate GASB75'!Y34,0)</f>
        <v>473544</v>
      </c>
      <c r="Z35" s="164">
        <f>ROUND($C35*'[1]LEA-TN - Aggregate GASB75'!Z34,0)</f>
        <v>362373</v>
      </c>
      <c r="AA35" s="164">
        <f>ROUND($C35*'[1]LEA-TN - Aggregate GASB75'!AA34,0)</f>
        <v>412525</v>
      </c>
      <c r="AB35" s="164">
        <f>ROUND($C35*'[1]LEA-TN - Aggregate GASB75'!AB34,0)</f>
        <v>412525</v>
      </c>
      <c r="AC35" s="164">
        <f t="shared" si="18"/>
        <v>26740</v>
      </c>
      <c r="AD35" s="164">
        <f t="shared" si="4"/>
        <v>34318</v>
      </c>
      <c r="AE35" s="164">
        <f t="shared" si="11"/>
        <v>0</v>
      </c>
      <c r="AF35" s="164">
        <f t="shared" si="12"/>
        <v>0</v>
      </c>
      <c r="AG35" s="164">
        <f t="shared" si="5"/>
        <v>0</v>
      </c>
      <c r="AH35" s="164">
        <f t="shared" si="13"/>
        <v>0</v>
      </c>
      <c r="AI35" s="164">
        <f t="shared" si="14"/>
        <v>-8626</v>
      </c>
      <c r="AJ35" s="164">
        <f t="shared" si="6"/>
        <v>-8626</v>
      </c>
      <c r="AK35" s="164">
        <f t="shared" si="6"/>
        <v>-8626</v>
      </c>
      <c r="AL35" s="164">
        <f t="shared" si="6"/>
        <v>-8626</v>
      </c>
      <c r="AM35" s="164">
        <f t="shared" si="6"/>
        <v>-8626</v>
      </c>
      <c r="AN35" s="164">
        <f t="shared" si="6"/>
        <v>-17928</v>
      </c>
      <c r="AP35" s="165">
        <f t="shared" si="7"/>
        <v>-3614</v>
      </c>
      <c r="AQ35" s="164">
        <f>ROUND($C35*'[1]LEA-TN - Aggregate GASB75'!AQ34,0)</f>
        <v>0</v>
      </c>
      <c r="AR35" s="164">
        <f>ROUND($C35*'[1]LEA-TN - Aggregate GASB75'!AR34,0)</f>
        <v>0</v>
      </c>
      <c r="AS35" s="164">
        <f>ROUND($C35*'[1]LEA-TN - Aggregate GASB75'!AS34,0)</f>
        <v>0</v>
      </c>
      <c r="AT35" s="164">
        <f>ROUND($C35*'[1]LEA-TN - Aggregate GASB75'!AT34,0)</f>
        <v>0</v>
      </c>
      <c r="AU35" s="164">
        <f>ROUND($C35*'[1]LEA-TN - Aggregate GASB75'!AU34,0)</f>
        <v>0</v>
      </c>
      <c r="AV35" s="164">
        <f>ROUND($C35*'[1]LEA-TN - Aggregate GASB75'!AV34,0)</f>
        <v>0</v>
      </c>
      <c r="AW35" s="166">
        <f>ROUND($C35*'[1]LEA-TN - Aggregate GASB75'!AW34,0)</f>
        <v>3614</v>
      </c>
      <c r="AX35" s="166">
        <f>ROUND($C35*'[1]LEA-TN - Aggregate GASB75'!AX34,0)</f>
        <v>3614</v>
      </c>
      <c r="AY35" s="166">
        <f>ROUND($C35*'[1]LEA-TN - Aggregate GASB75'!AY34,0)</f>
        <v>3614</v>
      </c>
      <c r="AZ35" s="166">
        <f>ROUND($C35*'[1]LEA-TN - Aggregate GASB75'!AZ34,0)</f>
        <v>3614</v>
      </c>
      <c r="BA35" s="166">
        <f>ROUND($C35*'[1]LEA-TN - Aggregate GASB75'!BA34,0)</f>
        <v>3614</v>
      </c>
      <c r="BB35" s="166">
        <f>MAX(0,-$L35+$AP35-SUM($AW35:BA35))</f>
        <v>8670</v>
      </c>
      <c r="BC35" s="165">
        <f t="shared" si="15"/>
        <v>-387</v>
      </c>
      <c r="BD35" s="164">
        <f>MIN(MAX(0,BC35),MAX(0,$M35)-SUM($BC35:BC35))</f>
        <v>0</v>
      </c>
      <c r="BE35" s="164">
        <f>MIN(MAX(0,BD35),MAX(0,$M35)-SUM($BC35:BD35))</f>
        <v>0</v>
      </c>
      <c r="BF35" s="164">
        <f>MIN(MAX(0,BE35),MAX(0,$M35)-SUM($BC35:BE35))</f>
        <v>0</v>
      </c>
      <c r="BG35" s="164">
        <f>MIN(MAX(0,BF35),MAX(0,$M35)-SUM($BC35:BF35))</f>
        <v>0</v>
      </c>
      <c r="BH35" s="164">
        <f>MIN(MAX(0,BG35),MAX(0,$M35)-SUM($BC35:BG35))</f>
        <v>0</v>
      </c>
      <c r="BI35" s="164">
        <f>(MAX(0,$M35-MAX(0,SUM($BC35:BH35))))</f>
        <v>0</v>
      </c>
      <c r="BJ35" s="166">
        <f t="shared" si="16"/>
        <v>387</v>
      </c>
      <c r="BK35" s="166">
        <f>MIN(MAX(0,BJ35),MAX(0,-$M35)-MAX(0,-$BC35+SUM($BJ35:BJ35)))</f>
        <v>387</v>
      </c>
      <c r="BL35" s="166">
        <f>MIN(MAX(0,BK35),MAX(0,-$M35)-MAX(0,-$BC35+SUM($BJ35:BK35)))</f>
        <v>387</v>
      </c>
      <c r="BM35" s="166">
        <f>MIN(MAX(0,BL35),MAX(0,-$M35)-MAX(0,-$BC35+SUM($BJ35:BL35)))</f>
        <v>387</v>
      </c>
      <c r="BN35" s="166">
        <f>MIN(MAX(0,BM35),MAX(0,-$M35)-MAX(0,-$BC35+SUM($BJ35:BM35)))</f>
        <v>387</v>
      </c>
      <c r="BO35" s="166">
        <f>MAX(0,-$M35+$BC35-SUM($BJ35:BN35))</f>
        <v>929</v>
      </c>
      <c r="BP35" s="165">
        <f t="shared" si="17"/>
        <v>0</v>
      </c>
      <c r="BQ35" s="164">
        <f>MIN(MAX(0,BP35),MAX(0,$X35)-SUM($BP35:BP35))</f>
        <v>0</v>
      </c>
      <c r="BR35" s="164">
        <f>MIN(MAX(0,BQ35),MAX(0,$X35)-SUM($BP35:BQ35))</f>
        <v>0</v>
      </c>
      <c r="BS35" s="164">
        <f>MIN(MAX(0,BR35),MAX(0,$X35)-SUM($BP35:BR35))</f>
        <v>0</v>
      </c>
      <c r="BT35" s="164">
        <f>MIN(MAX(0,BS35),MAX(0,$X35)-SUM($BP35:BS35))</f>
        <v>0</v>
      </c>
      <c r="BU35" s="164">
        <f>MIN(MAX(0,BT35),MAX(0,$X35)-SUM($BP35:BT35))</f>
        <v>0</v>
      </c>
      <c r="BV35" s="164">
        <f>(MAX(0,$X35-MAX(0,SUM($BP35:BU35))))</f>
        <v>0</v>
      </c>
      <c r="BW35" s="166">
        <f t="shared" si="8"/>
        <v>0</v>
      </c>
      <c r="BX35" s="166">
        <f>MIN(MAX(0,BW35),MAX(0,-$X35)-MAX(0,-$BP35+SUM($BW35:BW35)))</f>
        <v>0</v>
      </c>
      <c r="BY35" s="166">
        <f>MIN(MAX(0,BX35),MAX(0,-$X35)-MAX(0,-$BP35+SUM($BW35:BX35)))</f>
        <v>0</v>
      </c>
      <c r="BZ35" s="166">
        <f>MIN(MAX(0,BY35),MAX(0,-$X35)-MAX(0,-$BP35+SUM($BW35:BY35)))</f>
        <v>0</v>
      </c>
      <c r="CA35" s="166">
        <f>MIN(MAX(0,BZ35),MAX(0,-$X35)-MAX(0,-$BP35+SUM($BW35:BZ35)))</f>
        <v>0</v>
      </c>
      <c r="CB35" s="166">
        <f>MAX(0,-$X35+$BP35-SUM($BW35:CA35))</f>
        <v>0</v>
      </c>
      <c r="CC35" s="163">
        <v>8.8000000000000007</v>
      </c>
      <c r="CD35" s="167"/>
      <c r="CE35" s="164"/>
      <c r="CF35" s="164"/>
      <c r="CG35" s="164"/>
      <c r="CH35" s="164"/>
      <c r="CI35" s="164"/>
      <c r="CJ35" s="164"/>
      <c r="CK35" s="166"/>
      <c r="CL35" s="166"/>
      <c r="CM35" s="166"/>
      <c r="CN35" s="166"/>
      <c r="CO35" s="166"/>
      <c r="CP35" s="166"/>
      <c r="CQ35" s="167">
        <v>-4625</v>
      </c>
      <c r="CR35" s="164"/>
      <c r="CS35" s="164"/>
      <c r="CT35" s="164"/>
      <c r="CU35" s="164"/>
      <c r="CV35" s="164"/>
      <c r="CW35" s="164"/>
      <c r="CX35" s="166">
        <f>ROUND($C35*'[1]LEA-TN - Aggregate GASB75'!CX34,0)</f>
        <v>4625</v>
      </c>
      <c r="CY35" s="166">
        <f>ROUND($C35*'[1]LEA-TN - Aggregate GASB75'!CY34,0)</f>
        <v>4625</v>
      </c>
      <c r="CZ35" s="166">
        <f>ROUND($C35*'[1]LEA-TN - Aggregate GASB75'!CZ34,0)</f>
        <v>4625</v>
      </c>
      <c r="DA35" s="166">
        <f>ROUND($C35*'[1]LEA-TN - Aggregate GASB75'!DA34,0)</f>
        <v>4625</v>
      </c>
      <c r="DB35" s="166">
        <f>ROUND($C35*'[1]LEA-TN - Aggregate GASB75'!DB34,0)</f>
        <v>4625</v>
      </c>
      <c r="DC35" s="166">
        <f>ROUND($C35*'[1]LEA-TN - Aggregate GASB75'!DC34,0)</f>
        <v>8329</v>
      </c>
      <c r="DE35" s="168"/>
    </row>
    <row r="36" spans="1:109" hidden="1">
      <c r="A36" s="109">
        <v>1120</v>
      </c>
      <c r="B36" s="103" t="s">
        <v>232</v>
      </c>
      <c r="C36" s="162">
        <v>1</v>
      </c>
      <c r="D36" s="162">
        <v>1</v>
      </c>
      <c r="E36" s="162">
        <f t="shared" si="9"/>
        <v>0</v>
      </c>
      <c r="F36" s="163">
        <v>7.5</v>
      </c>
      <c r="G36" s="164">
        <f>ROUND($D36*'[1]LEA-TN - Aggregate GASB75'!G35,0)</f>
        <v>48366</v>
      </c>
      <c r="H36" s="164">
        <f>ROUND($C36*'[1]LEA-TN - Aggregate GASB75'!H35,0)</f>
        <v>1158</v>
      </c>
      <c r="I36" s="164">
        <f>ROUND($C36*'[1]LEA-TN - Aggregate GASB75'!I35,0)</f>
        <v>1727</v>
      </c>
      <c r="J36" s="164">
        <f>ROUND('[1]LEA-TN - Aggregate GASB75'!G35*E36,0)</f>
        <v>0</v>
      </c>
      <c r="K36" s="164">
        <f>ROUND($C36*'[1]LEA-TN - Aggregate GASB75'!K35,0)</f>
        <v>0</v>
      </c>
      <c r="L36" s="164">
        <f>ROUND(C36*'[1]LEA-TN - Aggregate GASB75'!P35,0)-SUM(G36:K36,M36:O36)</f>
        <v>-4897</v>
      </c>
      <c r="M36" s="164">
        <f>ROUND($C36*'[1]LEA-TN - Aggregate GASB75'!M35,0)</f>
        <v>-316</v>
      </c>
      <c r="N36" s="164">
        <f>ROUND(C36*'[1]LEA-TN - Aggregate GASB75'!O35,0)-O36</f>
        <v>0</v>
      </c>
      <c r="O36" s="164">
        <v>-2005</v>
      </c>
      <c r="P36" s="178">
        <f t="shared" si="0"/>
        <v>44033</v>
      </c>
      <c r="Q36" s="104">
        <f t="shared" si="1"/>
        <v>0</v>
      </c>
      <c r="R36" s="164">
        <f>ROUND($C36*'[1]LEA-TN - Aggregate GASB75'!R35,0)</f>
        <v>-1199</v>
      </c>
      <c r="S36" s="164">
        <f t="shared" si="19"/>
        <v>0</v>
      </c>
      <c r="T36" s="178">
        <v>1686</v>
      </c>
      <c r="U36" s="164">
        <v>1530</v>
      </c>
      <c r="V36" s="104">
        <f t="shared" si="10"/>
        <v>-7790</v>
      </c>
      <c r="W36" s="104">
        <v>-3776</v>
      </c>
      <c r="X36" s="104">
        <f>ROUND(J36+N36-'[1]LEA-TN - Aggregate GASB75'!W35*E36,0)</f>
        <v>0</v>
      </c>
      <c r="Y36" s="164">
        <f>ROUND($C36*'[1]LEA-TN - Aggregate GASB75'!Y35,0)</f>
        <v>50470</v>
      </c>
      <c r="Z36" s="164">
        <f>ROUND($C36*'[1]LEA-TN - Aggregate GASB75'!Z35,0)</f>
        <v>38657</v>
      </c>
      <c r="AA36" s="164">
        <f>ROUND($C36*'[1]LEA-TN - Aggregate GASB75'!AA35,0)</f>
        <v>44033</v>
      </c>
      <c r="AB36" s="164">
        <f>ROUND($C36*'[1]LEA-TN - Aggregate GASB75'!AB35,0)</f>
        <v>44033</v>
      </c>
      <c r="AC36" s="164">
        <f t="shared" si="18"/>
        <v>4244</v>
      </c>
      <c r="AD36" s="164">
        <f t="shared" si="4"/>
        <v>3546</v>
      </c>
      <c r="AE36" s="164">
        <f t="shared" si="11"/>
        <v>0</v>
      </c>
      <c r="AF36" s="164">
        <f t="shared" si="12"/>
        <v>0</v>
      </c>
      <c r="AG36" s="164">
        <f t="shared" si="5"/>
        <v>0</v>
      </c>
      <c r="AH36" s="164">
        <f t="shared" si="13"/>
        <v>0</v>
      </c>
      <c r="AI36" s="164">
        <f t="shared" si="14"/>
        <v>-1199</v>
      </c>
      <c r="AJ36" s="164">
        <f t="shared" si="6"/>
        <v>-1199</v>
      </c>
      <c r="AK36" s="164">
        <f t="shared" si="6"/>
        <v>-1199</v>
      </c>
      <c r="AL36" s="164">
        <f t="shared" si="6"/>
        <v>-1199</v>
      </c>
      <c r="AM36" s="164">
        <f t="shared" si="6"/>
        <v>-1199</v>
      </c>
      <c r="AN36" s="164">
        <f t="shared" si="6"/>
        <v>-1795</v>
      </c>
      <c r="AP36" s="165">
        <f t="shared" si="7"/>
        <v>-653</v>
      </c>
      <c r="AQ36" s="164">
        <f>ROUND($C36*'[1]LEA-TN - Aggregate GASB75'!AQ35,0)</f>
        <v>0</v>
      </c>
      <c r="AR36" s="164">
        <f>ROUND($C36*'[1]LEA-TN - Aggregate GASB75'!AR35,0)</f>
        <v>0</v>
      </c>
      <c r="AS36" s="164">
        <f>ROUND($C36*'[1]LEA-TN - Aggregate GASB75'!AS35,0)</f>
        <v>0</v>
      </c>
      <c r="AT36" s="164">
        <f>ROUND($C36*'[1]LEA-TN - Aggregate GASB75'!AT35,0)</f>
        <v>0</v>
      </c>
      <c r="AU36" s="164">
        <f>ROUND($C36*'[1]LEA-TN - Aggregate GASB75'!AU35,0)</f>
        <v>0</v>
      </c>
      <c r="AV36" s="164">
        <f>ROUND($C36*'[1]LEA-TN - Aggregate GASB75'!AV35,0)</f>
        <v>0</v>
      </c>
      <c r="AW36" s="166">
        <f>ROUND($C36*'[1]LEA-TN - Aggregate GASB75'!AW35,0)</f>
        <v>653</v>
      </c>
      <c r="AX36" s="166">
        <f>ROUND($C36*'[1]LEA-TN - Aggregate GASB75'!AX35,0)</f>
        <v>653</v>
      </c>
      <c r="AY36" s="166">
        <f>ROUND($C36*'[1]LEA-TN - Aggregate GASB75'!AY35,0)</f>
        <v>653</v>
      </c>
      <c r="AZ36" s="166">
        <f>ROUND($C36*'[1]LEA-TN - Aggregate GASB75'!AZ35,0)</f>
        <v>653</v>
      </c>
      <c r="BA36" s="166">
        <f>ROUND($C36*'[1]LEA-TN - Aggregate GASB75'!BA35,0)</f>
        <v>653</v>
      </c>
      <c r="BB36" s="166">
        <f>MAX(0,-$L36+$AP36-SUM($AW36:BA36))</f>
        <v>979</v>
      </c>
      <c r="BC36" s="165">
        <f t="shared" si="15"/>
        <v>-42</v>
      </c>
      <c r="BD36" s="164">
        <f>MIN(MAX(0,BC36),MAX(0,$M36)-SUM($BC36:BC36))</f>
        <v>0</v>
      </c>
      <c r="BE36" s="164">
        <f>MIN(MAX(0,BD36),MAX(0,$M36)-SUM($BC36:BD36))</f>
        <v>0</v>
      </c>
      <c r="BF36" s="164">
        <f>MIN(MAX(0,BE36),MAX(0,$M36)-SUM($BC36:BE36))</f>
        <v>0</v>
      </c>
      <c r="BG36" s="164">
        <f>MIN(MAX(0,BF36),MAX(0,$M36)-SUM($BC36:BF36))</f>
        <v>0</v>
      </c>
      <c r="BH36" s="164">
        <f>MIN(MAX(0,BG36),MAX(0,$M36)-SUM($BC36:BG36))</f>
        <v>0</v>
      </c>
      <c r="BI36" s="164">
        <f>(MAX(0,$M36-MAX(0,SUM($BC36:BH36))))</f>
        <v>0</v>
      </c>
      <c r="BJ36" s="166">
        <f t="shared" si="16"/>
        <v>42</v>
      </c>
      <c r="BK36" s="166">
        <f>MIN(MAX(0,BJ36),MAX(0,-$M36)-MAX(0,-$BC36+SUM($BJ36:BJ36)))</f>
        <v>42</v>
      </c>
      <c r="BL36" s="166">
        <f>MIN(MAX(0,BK36),MAX(0,-$M36)-MAX(0,-$BC36+SUM($BJ36:BK36)))</f>
        <v>42</v>
      </c>
      <c r="BM36" s="166">
        <f>MIN(MAX(0,BL36),MAX(0,-$M36)-MAX(0,-$BC36+SUM($BJ36:BL36)))</f>
        <v>42</v>
      </c>
      <c r="BN36" s="166">
        <f>MIN(MAX(0,BM36),MAX(0,-$M36)-MAX(0,-$BC36+SUM($BJ36:BM36)))</f>
        <v>42</v>
      </c>
      <c r="BO36" s="166">
        <f>MAX(0,-$M36+$BC36-SUM($BJ36:BN36))</f>
        <v>64</v>
      </c>
      <c r="BP36" s="165">
        <f t="shared" si="17"/>
        <v>0</v>
      </c>
      <c r="BQ36" s="164">
        <f>MIN(MAX(0,BP36),MAX(0,$X36)-SUM($BP36:BP36))</f>
        <v>0</v>
      </c>
      <c r="BR36" s="164">
        <f>MIN(MAX(0,BQ36),MAX(0,$X36)-SUM($BP36:BQ36))</f>
        <v>0</v>
      </c>
      <c r="BS36" s="164">
        <f>MIN(MAX(0,BR36),MAX(0,$X36)-SUM($BP36:BR36))</f>
        <v>0</v>
      </c>
      <c r="BT36" s="164">
        <f>MIN(MAX(0,BS36),MAX(0,$X36)-SUM($BP36:BS36))</f>
        <v>0</v>
      </c>
      <c r="BU36" s="164">
        <f>MIN(MAX(0,BT36),MAX(0,$X36)-SUM($BP36:BT36))</f>
        <v>0</v>
      </c>
      <c r="BV36" s="164">
        <f>(MAX(0,$X36-MAX(0,SUM($BP36:BU36))))</f>
        <v>0</v>
      </c>
      <c r="BW36" s="166">
        <f t="shared" si="8"/>
        <v>0</v>
      </c>
      <c r="BX36" s="166">
        <f>MIN(MAX(0,BW36),MAX(0,-$X36)-MAX(0,-$BP36+SUM($BW36:BW36)))</f>
        <v>0</v>
      </c>
      <c r="BY36" s="166">
        <f>MIN(MAX(0,BX36),MAX(0,-$X36)-MAX(0,-$BP36+SUM($BW36:BX36)))</f>
        <v>0</v>
      </c>
      <c r="BZ36" s="166">
        <f>MIN(MAX(0,BY36),MAX(0,-$X36)-MAX(0,-$BP36+SUM($BW36:BY36)))</f>
        <v>0</v>
      </c>
      <c r="CA36" s="166">
        <f>MIN(MAX(0,BZ36),MAX(0,-$X36)-MAX(0,-$BP36+SUM($BW36:BZ36)))</f>
        <v>0</v>
      </c>
      <c r="CB36" s="166">
        <f>MAX(0,-$X36+$BP36-SUM($BW36:CA36))</f>
        <v>0</v>
      </c>
      <c r="CC36" s="163">
        <v>8.5</v>
      </c>
      <c r="CD36" s="167"/>
      <c r="CE36" s="164"/>
      <c r="CF36" s="164"/>
      <c r="CG36" s="164"/>
      <c r="CH36" s="164"/>
      <c r="CI36" s="164"/>
      <c r="CJ36" s="164"/>
      <c r="CK36" s="166"/>
      <c r="CL36" s="166"/>
      <c r="CM36" s="166"/>
      <c r="CN36" s="166"/>
      <c r="CO36" s="166"/>
      <c r="CP36" s="166"/>
      <c r="CQ36" s="167">
        <v>-504</v>
      </c>
      <c r="CR36" s="164"/>
      <c r="CS36" s="164"/>
      <c r="CT36" s="164"/>
      <c r="CU36" s="164"/>
      <c r="CV36" s="164"/>
      <c r="CW36" s="164"/>
      <c r="CX36" s="166">
        <f>ROUND($C36*'[1]LEA-TN - Aggregate GASB75'!CX35,0)</f>
        <v>504</v>
      </c>
      <c r="CY36" s="166">
        <f>ROUND($C36*'[1]LEA-TN - Aggregate GASB75'!CY35,0)</f>
        <v>504</v>
      </c>
      <c r="CZ36" s="166">
        <f>ROUND($C36*'[1]LEA-TN - Aggregate GASB75'!CZ35,0)</f>
        <v>504</v>
      </c>
      <c r="DA36" s="166">
        <f>ROUND($C36*'[1]LEA-TN - Aggregate GASB75'!DA35,0)</f>
        <v>504</v>
      </c>
      <c r="DB36" s="166">
        <f>ROUND($C36*'[1]LEA-TN - Aggregate GASB75'!DB35,0)</f>
        <v>504</v>
      </c>
      <c r="DC36" s="166">
        <f>ROUND($C36*'[1]LEA-TN - Aggregate GASB75'!DC35,0)</f>
        <v>752</v>
      </c>
      <c r="DE36" s="168"/>
    </row>
    <row r="37" spans="1:109" hidden="1">
      <c r="A37" s="109">
        <v>1063</v>
      </c>
      <c r="B37" s="103" t="s">
        <v>233</v>
      </c>
      <c r="C37" s="162">
        <v>1</v>
      </c>
      <c r="D37" s="162">
        <v>0.101352</v>
      </c>
      <c r="E37" s="162">
        <f t="shared" si="9"/>
        <v>0.898648</v>
      </c>
      <c r="F37" s="163">
        <v>6.9</v>
      </c>
      <c r="G37" s="164">
        <f>ROUND($D37*'[1]LEA-TN - Aggregate GASB75'!G36,0)</f>
        <v>2341683</v>
      </c>
      <c r="H37" s="164">
        <f>ROUND($C37*'[1]LEA-TN - Aggregate GASB75'!H36,0)</f>
        <v>1465231</v>
      </c>
      <c r="I37" s="164">
        <f>ROUND($C37*'[1]LEA-TN - Aggregate GASB75'!I36,0)</f>
        <v>870370</v>
      </c>
      <c r="J37" s="164">
        <f>ROUND('[1]LEA-TN - Aggregate GASB75'!G36*E37,0)</f>
        <v>20762774</v>
      </c>
      <c r="K37" s="164">
        <f>ROUND($C37*'[1]LEA-TN - Aggregate GASB75'!K36,0)</f>
        <v>-21869609</v>
      </c>
      <c r="L37" s="164">
        <f>ROUND(C37*'[1]LEA-TN - Aggregate GASB75'!P36,0)-SUM(G37:K37,M37:O37)</f>
        <v>-1631804</v>
      </c>
      <c r="M37" s="164">
        <f>ROUND($C37*'[1]LEA-TN - Aggregate GASB75'!M36,0)</f>
        <v>-13193</v>
      </c>
      <c r="N37" s="164">
        <f>ROUND(C37*'[1]LEA-TN - Aggregate GASB75'!O36,0)-O37</f>
        <v>-165258</v>
      </c>
      <c r="O37" s="164">
        <v>-76943</v>
      </c>
      <c r="P37" s="178">
        <f t="shared" si="0"/>
        <v>1683251</v>
      </c>
      <c r="Q37" s="104">
        <f t="shared" si="1"/>
        <v>-21869609</v>
      </c>
      <c r="R37" s="164">
        <f>ROUND($C37*'[1]LEA-TN - Aggregate GASB75'!R36,0)</f>
        <v>-561250</v>
      </c>
      <c r="S37" s="164">
        <f t="shared" si="19"/>
        <v>3300500</v>
      </c>
      <c r="T37" s="178">
        <v>-16794758</v>
      </c>
      <c r="U37" s="164">
        <v>76414</v>
      </c>
      <c r="V37" s="104">
        <f t="shared" si="10"/>
        <v>15967861</v>
      </c>
      <c r="W37" s="104">
        <v>-245408</v>
      </c>
      <c r="X37" s="104">
        <f>ROUND(J37+N37-'[1]LEA-TN - Aggregate GASB75'!W36*E37,0)</f>
        <v>22773448</v>
      </c>
      <c r="Y37" s="164">
        <f>ROUND($C37*'[1]LEA-TN - Aggregate GASB75'!Y36,0)</f>
        <v>1923708</v>
      </c>
      <c r="Z37" s="164">
        <f>ROUND($C37*'[1]LEA-TN - Aggregate GASB75'!Z36,0)</f>
        <v>1485437</v>
      </c>
      <c r="AA37" s="164">
        <f>ROUND($C37*'[1]LEA-TN - Aggregate GASB75'!AA36,0)</f>
        <v>1683251</v>
      </c>
      <c r="AB37" s="164">
        <f>ROUND($C37*'[1]LEA-TN - Aggregate GASB75'!AB36,0)</f>
        <v>1683251</v>
      </c>
      <c r="AC37" s="164">
        <f t="shared" si="18"/>
        <v>1395311</v>
      </c>
      <c r="AD37" s="164">
        <f t="shared" si="4"/>
        <v>2109776</v>
      </c>
      <c r="AE37" s="164">
        <f t="shared" si="11"/>
        <v>0</v>
      </c>
      <c r="AF37" s="164">
        <f t="shared" si="12"/>
        <v>0</v>
      </c>
      <c r="AG37" s="164">
        <f t="shared" si="5"/>
        <v>0</v>
      </c>
      <c r="AH37" s="164">
        <f t="shared" si="13"/>
        <v>19472948</v>
      </c>
      <c r="AI37" s="164">
        <f t="shared" si="14"/>
        <v>2739250</v>
      </c>
      <c r="AJ37" s="164">
        <f t="shared" si="6"/>
        <v>2739250</v>
      </c>
      <c r="AK37" s="164">
        <f t="shared" si="6"/>
        <v>2739250</v>
      </c>
      <c r="AL37" s="164">
        <f t="shared" si="6"/>
        <v>2739250</v>
      </c>
      <c r="AM37" s="164">
        <f t="shared" si="6"/>
        <v>2739250</v>
      </c>
      <c r="AN37" s="164">
        <f t="shared" si="6"/>
        <v>2271611</v>
      </c>
      <c r="AP37" s="165">
        <f t="shared" si="7"/>
        <v>-236493</v>
      </c>
      <c r="AQ37" s="164">
        <f>ROUND($C37*'[1]LEA-TN - Aggregate GASB75'!AQ36,0)</f>
        <v>0</v>
      </c>
      <c r="AR37" s="164">
        <f>ROUND($C37*'[1]LEA-TN - Aggregate GASB75'!AR36,0)</f>
        <v>0</v>
      </c>
      <c r="AS37" s="164">
        <f>ROUND($C37*'[1]LEA-TN - Aggregate GASB75'!AS36,0)</f>
        <v>0</v>
      </c>
      <c r="AT37" s="164">
        <f>ROUND($C37*'[1]LEA-TN - Aggregate GASB75'!AT36,0)</f>
        <v>0</v>
      </c>
      <c r="AU37" s="164">
        <f>ROUND($C37*'[1]LEA-TN - Aggregate GASB75'!AU36,0)</f>
        <v>0</v>
      </c>
      <c r="AV37" s="164">
        <f>ROUND($C37*'[1]LEA-TN - Aggregate GASB75'!AV36,0)</f>
        <v>0</v>
      </c>
      <c r="AW37" s="166">
        <f>ROUND($C37*'[1]LEA-TN - Aggregate GASB75'!AW36,0)</f>
        <v>236493</v>
      </c>
      <c r="AX37" s="166">
        <f>ROUND($C37*'[1]LEA-TN - Aggregate GASB75'!AX36,0)</f>
        <v>236493</v>
      </c>
      <c r="AY37" s="166">
        <f>ROUND($C37*'[1]LEA-TN - Aggregate GASB75'!AY36,0)</f>
        <v>236493</v>
      </c>
      <c r="AZ37" s="166">
        <f>ROUND($C37*'[1]LEA-TN - Aggregate GASB75'!AZ36,0)</f>
        <v>236493</v>
      </c>
      <c r="BA37" s="166">
        <f>ROUND($C37*'[1]LEA-TN - Aggregate GASB75'!BA36,0)</f>
        <v>236493</v>
      </c>
      <c r="BB37" s="166">
        <f>MAX(0,-$L37+$AP37-SUM($AW37:BA37))</f>
        <v>212846</v>
      </c>
      <c r="BC37" s="165">
        <f t="shared" si="15"/>
        <v>-1912</v>
      </c>
      <c r="BD37" s="164">
        <f>MIN(MAX(0,BC37),MAX(0,$M37)-SUM($BC37:BC37))</f>
        <v>0</v>
      </c>
      <c r="BE37" s="164">
        <f>MIN(MAX(0,BD37),MAX(0,$M37)-SUM($BC37:BD37))</f>
        <v>0</v>
      </c>
      <c r="BF37" s="164">
        <f>MIN(MAX(0,BE37),MAX(0,$M37)-SUM($BC37:BE37))</f>
        <v>0</v>
      </c>
      <c r="BG37" s="164">
        <f>MIN(MAX(0,BF37),MAX(0,$M37)-SUM($BC37:BF37))</f>
        <v>0</v>
      </c>
      <c r="BH37" s="164">
        <f>MIN(MAX(0,BG37),MAX(0,$M37)-SUM($BC37:BG37))</f>
        <v>0</v>
      </c>
      <c r="BI37" s="164">
        <f>(MAX(0,$M37-MAX(0,SUM($BC37:BH37))))</f>
        <v>0</v>
      </c>
      <c r="BJ37" s="166">
        <f t="shared" si="16"/>
        <v>1912</v>
      </c>
      <c r="BK37" s="166">
        <f>MIN(MAX(0,BJ37),MAX(0,-$M37)-MAX(0,-$BC37+SUM($BJ37:BJ37)))</f>
        <v>1912</v>
      </c>
      <c r="BL37" s="166">
        <f>MIN(MAX(0,BK37),MAX(0,-$M37)-MAX(0,-$BC37+SUM($BJ37:BK37)))</f>
        <v>1912</v>
      </c>
      <c r="BM37" s="166">
        <f>MIN(MAX(0,BL37),MAX(0,-$M37)-MAX(0,-$BC37+SUM($BJ37:BL37)))</f>
        <v>1912</v>
      </c>
      <c r="BN37" s="166">
        <f>MIN(MAX(0,BM37),MAX(0,-$M37)-MAX(0,-$BC37+SUM($BJ37:BM37)))</f>
        <v>1912</v>
      </c>
      <c r="BO37" s="166">
        <f>MAX(0,-$M37+$BC37-SUM($BJ37:BN37))</f>
        <v>1721</v>
      </c>
      <c r="BP37" s="165">
        <f t="shared" si="17"/>
        <v>3300500</v>
      </c>
      <c r="BQ37" s="164">
        <f>MIN(MAX(0,BP37),MAX(0,$X37)-SUM($BP37:BP37))</f>
        <v>3300500</v>
      </c>
      <c r="BR37" s="164">
        <f>MIN(MAX(0,BQ37),MAX(0,$X37)-SUM($BP37:BQ37))</f>
        <v>3300500</v>
      </c>
      <c r="BS37" s="164">
        <f>MIN(MAX(0,BR37),MAX(0,$X37)-SUM($BP37:BR37))</f>
        <v>3300500</v>
      </c>
      <c r="BT37" s="164">
        <f>MIN(MAX(0,BS37),MAX(0,$X37)-SUM($BP37:BS37))</f>
        <v>3300500</v>
      </c>
      <c r="BU37" s="164">
        <f>MIN(MAX(0,BT37),MAX(0,$X37)-SUM($BP37:BT37))</f>
        <v>3300500</v>
      </c>
      <c r="BV37" s="164">
        <f>(MAX(0,$X37-MAX(0,SUM($BP37:BU37))))</f>
        <v>2970448</v>
      </c>
      <c r="BW37" s="166">
        <f t="shared" si="8"/>
        <v>0</v>
      </c>
      <c r="BX37" s="166">
        <f>MIN(MAX(0,BW37),MAX(0,-$X37)-MAX(0,-$BP37+SUM($BW37:BW37)))</f>
        <v>0</v>
      </c>
      <c r="BY37" s="166">
        <f>MIN(MAX(0,BX37),MAX(0,-$X37)-MAX(0,-$BP37+SUM($BW37:BX37)))</f>
        <v>0</v>
      </c>
      <c r="BZ37" s="166">
        <f>MIN(MAX(0,BY37),MAX(0,-$X37)-MAX(0,-$BP37+SUM($BW37:BY37)))</f>
        <v>0</v>
      </c>
      <c r="CA37" s="166">
        <f>MIN(MAX(0,BZ37),MAX(0,-$X37)-MAX(0,-$BP37+SUM($BW37:BZ37)))</f>
        <v>0</v>
      </c>
      <c r="CB37" s="166">
        <f>MAX(0,-$X37+$BP37-SUM($BW37:CA37))</f>
        <v>0</v>
      </c>
      <c r="CC37" s="163">
        <v>8.5</v>
      </c>
      <c r="CD37" s="167"/>
      <c r="CE37" s="164"/>
      <c r="CF37" s="164"/>
      <c r="CG37" s="164"/>
      <c r="CH37" s="164"/>
      <c r="CI37" s="164"/>
      <c r="CJ37" s="164"/>
      <c r="CK37" s="166"/>
      <c r="CL37" s="166"/>
      <c r="CM37" s="166"/>
      <c r="CN37" s="166"/>
      <c r="CO37" s="166"/>
      <c r="CP37" s="166"/>
      <c r="CQ37" s="167">
        <v>-322845</v>
      </c>
      <c r="CR37" s="164"/>
      <c r="CS37" s="164"/>
      <c r="CT37" s="164"/>
      <c r="CU37" s="164"/>
      <c r="CV37" s="164"/>
      <c r="CW37" s="164"/>
      <c r="CX37" s="166">
        <f>ROUND($C37*'[1]LEA-TN - Aggregate GASB75'!CX36,0)</f>
        <v>322845</v>
      </c>
      <c r="CY37" s="166">
        <f>ROUND($C37*'[1]LEA-TN - Aggregate GASB75'!CY36,0)</f>
        <v>322845</v>
      </c>
      <c r="CZ37" s="166">
        <f>ROUND($C37*'[1]LEA-TN - Aggregate GASB75'!CZ36,0)</f>
        <v>322845</v>
      </c>
      <c r="DA37" s="166">
        <f>ROUND($C37*'[1]LEA-TN - Aggregate GASB75'!DA36,0)</f>
        <v>322845</v>
      </c>
      <c r="DB37" s="166">
        <f>ROUND($C37*'[1]LEA-TN - Aggregate GASB75'!DB36,0)</f>
        <v>322845</v>
      </c>
      <c r="DC37" s="166">
        <f>ROUND($C37*'[1]LEA-TN - Aggregate GASB75'!DC36,0)</f>
        <v>484270</v>
      </c>
      <c r="DE37" s="168"/>
    </row>
    <row r="38" spans="1:109" hidden="1">
      <c r="A38" s="109">
        <v>1206</v>
      </c>
      <c r="B38" s="103" t="s">
        <v>480</v>
      </c>
      <c r="C38" s="162">
        <v>1</v>
      </c>
      <c r="D38" s="162">
        <v>0</v>
      </c>
      <c r="E38" s="162">
        <f t="shared" si="9"/>
        <v>1</v>
      </c>
      <c r="F38" s="163">
        <v>15.1</v>
      </c>
      <c r="G38" s="164">
        <f>ROUND($D38*'[1]LEA-TN - Aggregate GASB75'!G37,0)</f>
        <v>0</v>
      </c>
      <c r="H38" s="164">
        <f>ROUND($C38*'[1]LEA-TN - Aggregate GASB75'!H37,0)</f>
        <v>0</v>
      </c>
      <c r="I38" s="164">
        <f>ROUND($C38*'[1]LEA-TN - Aggregate GASB75'!I37,0)</f>
        <v>0</v>
      </c>
      <c r="J38" s="164">
        <f>ROUND('[1]LEA-TN - Aggregate GASB75'!G37*E38,0)</f>
        <v>0</v>
      </c>
      <c r="K38" s="164">
        <f>ROUND($C38*'[1]LEA-TN - Aggregate GASB75'!K37,0)</f>
        <v>0</v>
      </c>
      <c r="L38" s="164">
        <f>ROUND(C38*'[1]LEA-TN - Aggregate GASB75'!P37,0)-SUM(G38:K38,M38:O38)</f>
        <v>5914</v>
      </c>
      <c r="M38" s="164">
        <f>ROUND($C38*'[1]LEA-TN - Aggregate GASB75'!M37,0)</f>
        <v>-128</v>
      </c>
      <c r="N38" s="164">
        <f>ROUND(C38*'[1]LEA-TN - Aggregate GASB75'!O37,0)-O38</f>
        <v>0</v>
      </c>
      <c r="O38" s="164">
        <v>0</v>
      </c>
      <c r="P38" s="178">
        <f t="shared" si="0"/>
        <v>5786</v>
      </c>
      <c r="Q38" s="104">
        <f t="shared" si="1"/>
        <v>0</v>
      </c>
      <c r="R38" s="164">
        <f>ROUND($C38*'[1]LEA-TN - Aggregate GASB75'!R37,0)</f>
        <v>384</v>
      </c>
      <c r="S38" s="164">
        <f t="shared" si="19"/>
        <v>0</v>
      </c>
      <c r="T38" s="178">
        <v>384</v>
      </c>
      <c r="U38" s="164">
        <v>0</v>
      </c>
      <c r="V38" s="104">
        <f t="shared" si="10"/>
        <v>5402</v>
      </c>
      <c r="W38" s="104">
        <v>0</v>
      </c>
      <c r="X38" s="104">
        <f>ROUND(J38+N38-'[1]LEA-TN - Aggregate GASB75'!W37*E38,0)</f>
        <v>0</v>
      </c>
      <c r="Y38" s="164">
        <f>ROUND($C38*'[1]LEA-TN - Aggregate GASB75'!Y37,0)</f>
        <v>7581</v>
      </c>
      <c r="Z38" s="164">
        <f>ROUND($C38*'[1]LEA-TN - Aggregate GASB75'!Z37,0)</f>
        <v>4471</v>
      </c>
      <c r="AA38" s="164">
        <f>ROUND($C38*'[1]LEA-TN - Aggregate GASB75'!AA37,0)</f>
        <v>5786</v>
      </c>
      <c r="AB38" s="164">
        <f>ROUND($C38*'[1]LEA-TN - Aggregate GASB75'!AB37,0)</f>
        <v>5786</v>
      </c>
      <c r="AC38" s="164">
        <f t="shared" si="18"/>
        <v>0</v>
      </c>
      <c r="AD38" s="164">
        <f t="shared" si="4"/>
        <v>120</v>
      </c>
      <c r="AE38" s="164">
        <f t="shared" si="11"/>
        <v>0</v>
      </c>
      <c r="AF38" s="164">
        <f t="shared" si="12"/>
        <v>5522</v>
      </c>
      <c r="AG38" s="164">
        <f t="shared" si="5"/>
        <v>0</v>
      </c>
      <c r="AH38" s="164">
        <f t="shared" si="13"/>
        <v>0</v>
      </c>
      <c r="AI38" s="164">
        <f t="shared" si="14"/>
        <v>384</v>
      </c>
      <c r="AJ38" s="164">
        <f t="shared" si="6"/>
        <v>384</v>
      </c>
      <c r="AK38" s="164">
        <f t="shared" si="6"/>
        <v>384</v>
      </c>
      <c r="AL38" s="164">
        <f t="shared" si="6"/>
        <v>384</v>
      </c>
      <c r="AM38" s="164">
        <f t="shared" si="6"/>
        <v>384</v>
      </c>
      <c r="AN38" s="164">
        <f t="shared" si="6"/>
        <v>3482</v>
      </c>
      <c r="AP38" s="165">
        <f t="shared" si="7"/>
        <v>392</v>
      </c>
      <c r="AQ38" s="164">
        <f>ROUND($C38*'[1]LEA-TN - Aggregate GASB75'!AQ37,0)</f>
        <v>392</v>
      </c>
      <c r="AR38" s="164">
        <f>ROUND($C38*'[1]LEA-TN - Aggregate GASB75'!AR37,0)</f>
        <v>392</v>
      </c>
      <c r="AS38" s="164">
        <f>ROUND($C38*'[1]LEA-TN - Aggregate GASB75'!AS37,0)</f>
        <v>392</v>
      </c>
      <c r="AT38" s="164">
        <f>ROUND($C38*'[1]LEA-TN - Aggregate GASB75'!AT37,0)</f>
        <v>392</v>
      </c>
      <c r="AU38" s="164">
        <f>ROUND($C38*'[1]LEA-TN - Aggregate GASB75'!AU37,0)</f>
        <v>392</v>
      </c>
      <c r="AV38" s="164">
        <f>ROUND($C38*'[1]LEA-TN - Aggregate GASB75'!AV37,0)</f>
        <v>3562</v>
      </c>
      <c r="AW38" s="166">
        <f>ROUND($C38*'[1]LEA-TN - Aggregate GASB75'!AW37,0)</f>
        <v>0</v>
      </c>
      <c r="AX38" s="166">
        <f>ROUND($C38*'[1]LEA-TN - Aggregate GASB75'!AX37,0)</f>
        <v>0</v>
      </c>
      <c r="AY38" s="166">
        <f>ROUND($C38*'[1]LEA-TN - Aggregate GASB75'!AY37,0)</f>
        <v>0</v>
      </c>
      <c r="AZ38" s="166">
        <f>ROUND($C38*'[1]LEA-TN - Aggregate GASB75'!AZ37,0)</f>
        <v>0</v>
      </c>
      <c r="BA38" s="166">
        <f>ROUND($C38*'[1]LEA-TN - Aggregate GASB75'!BA37,0)</f>
        <v>0</v>
      </c>
      <c r="BB38" s="166">
        <f>MAX(0,-$L38+$AP38-SUM($AW38:BA38))</f>
        <v>0</v>
      </c>
      <c r="BC38" s="165">
        <f t="shared" si="15"/>
        <v>-8</v>
      </c>
      <c r="BD38" s="164">
        <f>MIN(MAX(0,BC38),MAX(0,$M38)-SUM($BC38:BC38))</f>
        <v>0</v>
      </c>
      <c r="BE38" s="164">
        <f>MIN(MAX(0,BD38),MAX(0,$M38)-SUM($BC38:BD38))</f>
        <v>0</v>
      </c>
      <c r="BF38" s="164">
        <f>MIN(MAX(0,BE38),MAX(0,$M38)-SUM($BC38:BE38))</f>
        <v>0</v>
      </c>
      <c r="BG38" s="164">
        <f>MIN(MAX(0,BF38),MAX(0,$M38)-SUM($BC38:BF38))</f>
        <v>0</v>
      </c>
      <c r="BH38" s="164">
        <f>MIN(MAX(0,BG38),MAX(0,$M38)-SUM($BC38:BG38))</f>
        <v>0</v>
      </c>
      <c r="BI38" s="164">
        <f>(MAX(0,$M38-MAX(0,SUM($BC38:BH38))))</f>
        <v>0</v>
      </c>
      <c r="BJ38" s="166">
        <f t="shared" si="16"/>
        <v>8</v>
      </c>
      <c r="BK38" s="166">
        <f>MIN(MAX(0,BJ38),MAX(0,-$M38)-MAX(0,-$BC38+SUM($BJ38:BJ38)))</f>
        <v>8</v>
      </c>
      <c r="BL38" s="166">
        <f>MIN(MAX(0,BK38),MAX(0,-$M38)-MAX(0,-$BC38+SUM($BJ38:BK38)))</f>
        <v>8</v>
      </c>
      <c r="BM38" s="166">
        <f>MIN(MAX(0,BL38),MAX(0,-$M38)-MAX(0,-$BC38+SUM($BJ38:BL38)))</f>
        <v>8</v>
      </c>
      <c r="BN38" s="166">
        <f>MIN(MAX(0,BM38),MAX(0,-$M38)-MAX(0,-$BC38+SUM($BJ38:BM38)))</f>
        <v>8</v>
      </c>
      <c r="BO38" s="166">
        <f>MAX(0,-$M38+$BC38-SUM($BJ38:BN38))</f>
        <v>80</v>
      </c>
      <c r="BP38" s="165">
        <f t="shared" si="17"/>
        <v>0</v>
      </c>
      <c r="BQ38" s="164">
        <f>MIN(MAX(0,BP38),MAX(0,$X38)-SUM($BP38:BP38))</f>
        <v>0</v>
      </c>
      <c r="BR38" s="164">
        <f>MIN(MAX(0,BQ38),MAX(0,$X38)-SUM($BP38:BQ38))</f>
        <v>0</v>
      </c>
      <c r="BS38" s="164">
        <f>MIN(MAX(0,BR38),MAX(0,$X38)-SUM($BP38:BR38))</f>
        <v>0</v>
      </c>
      <c r="BT38" s="164">
        <f>MIN(MAX(0,BS38),MAX(0,$X38)-SUM($BP38:BS38))</f>
        <v>0</v>
      </c>
      <c r="BU38" s="164">
        <f>MIN(MAX(0,BT38),MAX(0,$X38)-SUM($BP38:BT38))</f>
        <v>0</v>
      </c>
      <c r="BV38" s="164">
        <f>(MAX(0,$X38-MAX(0,SUM($BP38:BU38))))</f>
        <v>0</v>
      </c>
      <c r="BW38" s="166">
        <f t="shared" si="8"/>
        <v>0</v>
      </c>
      <c r="BX38" s="166">
        <f>MIN(MAX(0,BW38),MAX(0,-$X38)-MAX(0,-$BP38+SUM($BW38:BW38)))</f>
        <v>0</v>
      </c>
      <c r="BY38" s="166">
        <f>MIN(MAX(0,BX38),MAX(0,-$X38)-MAX(0,-$BP38+SUM($BW38:BX38)))</f>
        <v>0</v>
      </c>
      <c r="BZ38" s="166">
        <f>MIN(MAX(0,BY38),MAX(0,-$X38)-MAX(0,-$BP38+SUM($BW38:BY38)))</f>
        <v>0</v>
      </c>
      <c r="CA38" s="166">
        <f>MIN(MAX(0,BZ38),MAX(0,-$X38)-MAX(0,-$BP38+SUM($BW38:BZ38)))</f>
        <v>0</v>
      </c>
      <c r="CB38" s="166">
        <f>MAX(0,-$X38+$BP38-SUM($BW38:CA38))</f>
        <v>0</v>
      </c>
      <c r="CC38" s="163">
        <v>1</v>
      </c>
      <c r="CD38" s="167"/>
      <c r="CE38" s="164"/>
      <c r="CF38" s="164"/>
      <c r="CG38" s="164"/>
      <c r="CH38" s="164"/>
      <c r="CI38" s="164"/>
      <c r="CJ38" s="164"/>
      <c r="CK38" s="166"/>
      <c r="CL38" s="166"/>
      <c r="CM38" s="166"/>
      <c r="CN38" s="166"/>
      <c r="CO38" s="166"/>
      <c r="CP38" s="166"/>
      <c r="CQ38" s="167">
        <v>0</v>
      </c>
      <c r="CR38" s="164"/>
      <c r="CS38" s="164"/>
      <c r="CT38" s="164"/>
      <c r="CU38" s="164"/>
      <c r="CV38" s="164"/>
      <c r="CW38" s="164"/>
      <c r="CX38" s="166">
        <f>ROUND($C38*'[1]LEA-TN - Aggregate GASB75'!CX37,0)</f>
        <v>0</v>
      </c>
      <c r="CY38" s="166">
        <f>ROUND($C38*'[1]LEA-TN - Aggregate GASB75'!CY37,0)</f>
        <v>0</v>
      </c>
      <c r="CZ38" s="166">
        <f>ROUND($C38*'[1]LEA-TN - Aggregate GASB75'!CZ37,0)</f>
        <v>0</v>
      </c>
      <c r="DA38" s="166">
        <f>ROUND($C38*'[1]LEA-TN - Aggregate GASB75'!DA37,0)</f>
        <v>0</v>
      </c>
      <c r="DB38" s="166">
        <f>ROUND($C38*'[1]LEA-TN - Aggregate GASB75'!DB37,0)</f>
        <v>0</v>
      </c>
      <c r="DC38" s="166">
        <f>ROUND($C38*'[1]LEA-TN - Aggregate GASB75'!DC37,0)</f>
        <v>0</v>
      </c>
      <c r="DE38" s="168"/>
    </row>
    <row r="39" spans="1:109" hidden="1">
      <c r="A39" s="109">
        <v>1207</v>
      </c>
      <c r="B39" s="103" t="s">
        <v>481</v>
      </c>
      <c r="C39" s="162">
        <v>1</v>
      </c>
      <c r="D39" s="162">
        <v>0</v>
      </c>
      <c r="E39" s="162">
        <f t="shared" si="9"/>
        <v>1</v>
      </c>
      <c r="F39" s="163">
        <v>7.3</v>
      </c>
      <c r="G39" s="164">
        <f>ROUND($D39*'[1]LEA-TN - Aggregate GASB75'!G38,0)</f>
        <v>0</v>
      </c>
      <c r="H39" s="164">
        <f>ROUND($C39*'[1]LEA-TN - Aggregate GASB75'!H38,0)</f>
        <v>0</v>
      </c>
      <c r="I39" s="164">
        <f>ROUND($C39*'[1]LEA-TN - Aggregate GASB75'!I38,0)</f>
        <v>0</v>
      </c>
      <c r="J39" s="164">
        <f>ROUND('[1]LEA-TN - Aggregate GASB75'!G38*E39,0)</f>
        <v>0</v>
      </c>
      <c r="K39" s="164">
        <f>ROUND($C39*'[1]LEA-TN - Aggregate GASB75'!K38,0)</f>
        <v>0</v>
      </c>
      <c r="L39" s="164">
        <f>ROUND(C39*'[1]LEA-TN - Aggregate GASB75'!P38,0)-SUM(G39:K39,M39:O39)</f>
        <v>64</v>
      </c>
      <c r="M39" s="164">
        <f>ROUND($C39*'[1]LEA-TN - Aggregate GASB75'!M38,0)</f>
        <v>-1</v>
      </c>
      <c r="N39" s="164">
        <f>ROUND(C39*'[1]LEA-TN - Aggregate GASB75'!O38,0)-O39</f>
        <v>0</v>
      </c>
      <c r="O39" s="164">
        <v>0</v>
      </c>
      <c r="P39" s="178">
        <f t="shared" si="0"/>
        <v>63</v>
      </c>
      <c r="Q39" s="104">
        <f t="shared" si="1"/>
        <v>0</v>
      </c>
      <c r="R39" s="164">
        <f>ROUND($C39*'[1]LEA-TN - Aggregate GASB75'!R38,0)</f>
        <v>8</v>
      </c>
      <c r="S39" s="164">
        <f t="shared" si="19"/>
        <v>0</v>
      </c>
      <c r="T39" s="178">
        <v>8</v>
      </c>
      <c r="U39" s="164">
        <v>0</v>
      </c>
      <c r="V39" s="104">
        <f t="shared" si="10"/>
        <v>55</v>
      </c>
      <c r="W39" s="104">
        <v>0</v>
      </c>
      <c r="X39" s="104">
        <f>ROUND(J39+N39-'[1]LEA-TN - Aggregate GASB75'!W38*E39,0)</f>
        <v>0</v>
      </c>
      <c r="Y39" s="164">
        <f>ROUND($C39*'[1]LEA-TN - Aggregate GASB75'!Y38,0)</f>
        <v>79</v>
      </c>
      <c r="Z39" s="164">
        <f>ROUND($C39*'[1]LEA-TN - Aggregate GASB75'!Z38,0)</f>
        <v>54</v>
      </c>
      <c r="AA39" s="164">
        <f>ROUND($C39*'[1]LEA-TN - Aggregate GASB75'!AA38,0)</f>
        <v>63</v>
      </c>
      <c r="AB39" s="164">
        <f>ROUND($C39*'[1]LEA-TN - Aggregate GASB75'!AB38,0)</f>
        <v>63</v>
      </c>
      <c r="AC39" s="164">
        <f t="shared" si="18"/>
        <v>0</v>
      </c>
      <c r="AD39" s="164">
        <f t="shared" si="4"/>
        <v>0</v>
      </c>
      <c r="AE39" s="164">
        <f t="shared" si="11"/>
        <v>0</v>
      </c>
      <c r="AF39" s="164">
        <f t="shared" si="12"/>
        <v>55</v>
      </c>
      <c r="AG39" s="164">
        <f t="shared" si="5"/>
        <v>0</v>
      </c>
      <c r="AH39" s="164">
        <f t="shared" si="13"/>
        <v>0</v>
      </c>
      <c r="AI39" s="164">
        <f t="shared" si="14"/>
        <v>9</v>
      </c>
      <c r="AJ39" s="164">
        <f t="shared" si="6"/>
        <v>9</v>
      </c>
      <c r="AK39" s="164">
        <f t="shared" si="6"/>
        <v>9</v>
      </c>
      <c r="AL39" s="164">
        <f t="shared" si="6"/>
        <v>9</v>
      </c>
      <c r="AM39" s="164">
        <f t="shared" si="6"/>
        <v>9</v>
      </c>
      <c r="AN39" s="164">
        <f t="shared" si="6"/>
        <v>10</v>
      </c>
      <c r="AP39" s="165">
        <f t="shared" si="7"/>
        <v>9</v>
      </c>
      <c r="AQ39" s="164">
        <f>ROUND($C39*'[1]LEA-TN - Aggregate GASB75'!AQ38,0)</f>
        <v>9</v>
      </c>
      <c r="AR39" s="164">
        <f>ROUND($C39*'[1]LEA-TN - Aggregate GASB75'!AR38,0)</f>
        <v>9</v>
      </c>
      <c r="AS39" s="164">
        <f>ROUND($C39*'[1]LEA-TN - Aggregate GASB75'!AS38,0)</f>
        <v>9</v>
      </c>
      <c r="AT39" s="164">
        <f>ROUND($C39*'[1]LEA-TN - Aggregate GASB75'!AT38,0)</f>
        <v>9</v>
      </c>
      <c r="AU39" s="164">
        <f>ROUND($C39*'[1]LEA-TN - Aggregate GASB75'!AU38,0)</f>
        <v>9</v>
      </c>
      <c r="AV39" s="164">
        <f>ROUND($C39*'[1]LEA-TN - Aggregate GASB75'!AV38,0)</f>
        <v>10</v>
      </c>
      <c r="AW39" s="166">
        <f>ROUND($C39*'[1]LEA-TN - Aggregate GASB75'!AW38,0)</f>
        <v>0</v>
      </c>
      <c r="AX39" s="166">
        <f>ROUND($C39*'[1]LEA-TN - Aggregate GASB75'!AX38,0)</f>
        <v>0</v>
      </c>
      <c r="AY39" s="166">
        <f>ROUND($C39*'[1]LEA-TN - Aggregate GASB75'!AY38,0)</f>
        <v>0</v>
      </c>
      <c r="AZ39" s="166">
        <f>ROUND($C39*'[1]LEA-TN - Aggregate GASB75'!AZ38,0)</f>
        <v>0</v>
      </c>
      <c r="BA39" s="166">
        <f>ROUND($C39*'[1]LEA-TN - Aggregate GASB75'!BA38,0)</f>
        <v>0</v>
      </c>
      <c r="BB39" s="166">
        <f>MAX(0,-$L39+$AP39-SUM($AW39:BA39))</f>
        <v>0</v>
      </c>
      <c r="BC39" s="165">
        <f t="shared" si="15"/>
        <v>-1</v>
      </c>
      <c r="BD39" s="164">
        <f>MIN(MAX(0,BC39),MAX(0,$M39)-SUM($BC39:BC39))</f>
        <v>0</v>
      </c>
      <c r="BE39" s="164">
        <f>MIN(MAX(0,BD39),MAX(0,$M39)-SUM($BC39:BD39))</f>
        <v>0</v>
      </c>
      <c r="BF39" s="164">
        <f>MIN(MAX(0,BE39),MAX(0,$M39)-SUM($BC39:BE39))</f>
        <v>0</v>
      </c>
      <c r="BG39" s="164">
        <f>MIN(MAX(0,BF39),MAX(0,$M39)-SUM($BC39:BF39))</f>
        <v>0</v>
      </c>
      <c r="BH39" s="164">
        <f>MIN(MAX(0,BG39),MAX(0,$M39)-SUM($BC39:BG39))</f>
        <v>0</v>
      </c>
      <c r="BI39" s="164">
        <f>(MAX(0,$M39-MAX(0,SUM($BC39:BH39))))</f>
        <v>0</v>
      </c>
      <c r="BJ39" s="166">
        <f t="shared" si="16"/>
        <v>0</v>
      </c>
      <c r="BK39" s="166">
        <f>MIN(MAX(0,BJ39),MAX(0,-$M39)-MAX(0,-$BC39+SUM($BJ39:BJ39)))</f>
        <v>0</v>
      </c>
      <c r="BL39" s="166">
        <f>MIN(MAX(0,BK39),MAX(0,-$M39)-MAX(0,-$BC39+SUM($BJ39:BK39)))</f>
        <v>0</v>
      </c>
      <c r="BM39" s="166">
        <f>MIN(MAX(0,BL39),MAX(0,-$M39)-MAX(0,-$BC39+SUM($BJ39:BL39)))</f>
        <v>0</v>
      </c>
      <c r="BN39" s="166">
        <f>MIN(MAX(0,BM39),MAX(0,-$M39)-MAX(0,-$BC39+SUM($BJ39:BM39)))</f>
        <v>0</v>
      </c>
      <c r="BO39" s="166">
        <f>MAX(0,-$M39+$BC39-SUM($BJ39:BN39))</f>
        <v>0</v>
      </c>
      <c r="BP39" s="165">
        <f t="shared" si="17"/>
        <v>0</v>
      </c>
      <c r="BQ39" s="164">
        <f>MIN(MAX(0,BP39),MAX(0,$X39)-SUM($BP39:BP39))</f>
        <v>0</v>
      </c>
      <c r="BR39" s="164">
        <f>MIN(MAX(0,BQ39),MAX(0,$X39)-SUM($BP39:BQ39))</f>
        <v>0</v>
      </c>
      <c r="BS39" s="164">
        <f>MIN(MAX(0,BR39),MAX(0,$X39)-SUM($BP39:BR39))</f>
        <v>0</v>
      </c>
      <c r="BT39" s="164">
        <f>MIN(MAX(0,BS39),MAX(0,$X39)-SUM($BP39:BS39))</f>
        <v>0</v>
      </c>
      <c r="BU39" s="164">
        <f>MIN(MAX(0,BT39),MAX(0,$X39)-SUM($BP39:BT39))</f>
        <v>0</v>
      </c>
      <c r="BV39" s="164">
        <f>(MAX(0,$X39-MAX(0,SUM($BP39:BU39))))</f>
        <v>0</v>
      </c>
      <c r="BW39" s="166">
        <f t="shared" si="8"/>
        <v>0</v>
      </c>
      <c r="BX39" s="166">
        <f>MIN(MAX(0,BW39),MAX(0,-$X39)-MAX(0,-$BP39+SUM($BW39:BW39)))</f>
        <v>0</v>
      </c>
      <c r="BY39" s="166">
        <f>MIN(MAX(0,BX39),MAX(0,-$X39)-MAX(0,-$BP39+SUM($BW39:BX39)))</f>
        <v>0</v>
      </c>
      <c r="BZ39" s="166">
        <f>MIN(MAX(0,BY39),MAX(0,-$X39)-MAX(0,-$BP39+SUM($BW39:BY39)))</f>
        <v>0</v>
      </c>
      <c r="CA39" s="166">
        <f>MIN(MAX(0,BZ39),MAX(0,-$X39)-MAX(0,-$BP39+SUM($BW39:BZ39)))</f>
        <v>0</v>
      </c>
      <c r="CB39" s="166">
        <f>MAX(0,-$X39+$BP39-SUM($BW39:CA39))</f>
        <v>0</v>
      </c>
      <c r="CC39" s="163">
        <v>1</v>
      </c>
      <c r="CD39" s="167"/>
      <c r="CE39" s="164"/>
      <c r="CF39" s="164"/>
      <c r="CG39" s="164"/>
      <c r="CH39" s="164"/>
      <c r="CI39" s="164"/>
      <c r="CJ39" s="164"/>
      <c r="CK39" s="166"/>
      <c r="CL39" s="166"/>
      <c r="CM39" s="166"/>
      <c r="CN39" s="166"/>
      <c r="CO39" s="166"/>
      <c r="CP39" s="166"/>
      <c r="CQ39" s="167">
        <v>0</v>
      </c>
      <c r="CR39" s="164"/>
      <c r="CS39" s="164"/>
      <c r="CT39" s="164"/>
      <c r="CU39" s="164"/>
      <c r="CV39" s="164"/>
      <c r="CW39" s="164"/>
      <c r="CX39" s="166">
        <f>ROUND($C39*'[1]LEA-TN - Aggregate GASB75'!CX38,0)</f>
        <v>0</v>
      </c>
      <c r="CY39" s="166">
        <f>ROUND($C39*'[1]LEA-TN - Aggregate GASB75'!CY38,0)</f>
        <v>0</v>
      </c>
      <c r="CZ39" s="166">
        <f>ROUND($C39*'[1]LEA-TN - Aggregate GASB75'!CZ38,0)</f>
        <v>0</v>
      </c>
      <c r="DA39" s="166">
        <f>ROUND($C39*'[1]LEA-TN - Aggregate GASB75'!DA38,0)</f>
        <v>0</v>
      </c>
      <c r="DB39" s="166">
        <f>ROUND($C39*'[1]LEA-TN - Aggregate GASB75'!DB38,0)</f>
        <v>0</v>
      </c>
      <c r="DC39" s="166">
        <f>ROUND($C39*'[1]LEA-TN - Aggregate GASB75'!DC38,0)</f>
        <v>0</v>
      </c>
      <c r="DE39" s="168"/>
    </row>
    <row r="40" spans="1:109" hidden="1">
      <c r="A40" s="109">
        <v>1208</v>
      </c>
      <c r="B40" s="103" t="s">
        <v>482</v>
      </c>
      <c r="C40" s="162">
        <v>1</v>
      </c>
      <c r="D40" s="162">
        <v>0</v>
      </c>
      <c r="E40" s="162">
        <f t="shared" si="9"/>
        <v>1</v>
      </c>
      <c r="F40" s="163">
        <v>13.2</v>
      </c>
      <c r="G40" s="164">
        <f>ROUND($D40*'[1]LEA-TN - Aggregate GASB75'!G39,0)</f>
        <v>0</v>
      </c>
      <c r="H40" s="164">
        <f>ROUND($C40*'[1]LEA-TN - Aggregate GASB75'!H39,0)</f>
        <v>0</v>
      </c>
      <c r="I40" s="164">
        <f>ROUND($C40*'[1]LEA-TN - Aggregate GASB75'!I39,0)</f>
        <v>0</v>
      </c>
      <c r="J40" s="164">
        <f>ROUND('[1]LEA-TN - Aggregate GASB75'!G39*E40,0)</f>
        <v>0</v>
      </c>
      <c r="K40" s="164">
        <f>ROUND($C40*'[1]LEA-TN - Aggregate GASB75'!K39,0)</f>
        <v>0</v>
      </c>
      <c r="L40" s="164">
        <f>ROUND(C40*'[1]LEA-TN - Aggregate GASB75'!P39,0)-SUM(G40:K40,M40:O40)</f>
        <v>12745</v>
      </c>
      <c r="M40" s="164">
        <f>ROUND($C40*'[1]LEA-TN - Aggregate GASB75'!M39,0)</f>
        <v>-177</v>
      </c>
      <c r="N40" s="164">
        <f>ROUND(C40*'[1]LEA-TN - Aggregate GASB75'!O39,0)-O40</f>
        <v>0</v>
      </c>
      <c r="O40" s="164">
        <v>0</v>
      </c>
      <c r="P40" s="178">
        <f t="shared" si="0"/>
        <v>12568</v>
      </c>
      <c r="Q40" s="104">
        <f t="shared" si="1"/>
        <v>0</v>
      </c>
      <c r="R40" s="164">
        <f>ROUND($C40*'[1]LEA-TN - Aggregate GASB75'!R39,0)</f>
        <v>953</v>
      </c>
      <c r="S40" s="164">
        <f t="shared" si="19"/>
        <v>0</v>
      </c>
      <c r="T40" s="178">
        <v>953</v>
      </c>
      <c r="U40" s="164">
        <v>0</v>
      </c>
      <c r="V40" s="104">
        <f t="shared" si="10"/>
        <v>11615</v>
      </c>
      <c r="W40" s="104">
        <v>0</v>
      </c>
      <c r="X40" s="104">
        <f>ROUND(J40+N40-'[1]LEA-TN - Aggregate GASB75'!W39*E40,0)</f>
        <v>0</v>
      </c>
      <c r="Y40" s="164">
        <f>ROUND($C40*'[1]LEA-TN - Aggregate GASB75'!Y39,0)</f>
        <v>15670</v>
      </c>
      <c r="Z40" s="164">
        <f>ROUND($C40*'[1]LEA-TN - Aggregate GASB75'!Z39,0)</f>
        <v>10147</v>
      </c>
      <c r="AA40" s="164">
        <f>ROUND($C40*'[1]LEA-TN - Aggregate GASB75'!AA39,0)</f>
        <v>12568</v>
      </c>
      <c r="AB40" s="164">
        <f>ROUND($C40*'[1]LEA-TN - Aggregate GASB75'!AB39,0)</f>
        <v>12568</v>
      </c>
      <c r="AC40" s="164">
        <f t="shared" si="18"/>
        <v>0</v>
      </c>
      <c r="AD40" s="164">
        <f t="shared" si="4"/>
        <v>164</v>
      </c>
      <c r="AE40" s="164">
        <f t="shared" si="11"/>
        <v>0</v>
      </c>
      <c r="AF40" s="164">
        <f t="shared" si="12"/>
        <v>11779</v>
      </c>
      <c r="AG40" s="164">
        <f t="shared" si="5"/>
        <v>0</v>
      </c>
      <c r="AH40" s="164">
        <f t="shared" si="13"/>
        <v>0</v>
      </c>
      <c r="AI40" s="164">
        <f t="shared" si="14"/>
        <v>953</v>
      </c>
      <c r="AJ40" s="164">
        <f t="shared" si="6"/>
        <v>953</v>
      </c>
      <c r="AK40" s="164">
        <f t="shared" si="6"/>
        <v>953</v>
      </c>
      <c r="AL40" s="164">
        <f t="shared" si="6"/>
        <v>953</v>
      </c>
      <c r="AM40" s="164">
        <f t="shared" si="6"/>
        <v>953</v>
      </c>
      <c r="AN40" s="164">
        <f t="shared" si="6"/>
        <v>6850</v>
      </c>
      <c r="AP40" s="165">
        <f t="shared" si="7"/>
        <v>966</v>
      </c>
      <c r="AQ40" s="164">
        <f>ROUND($C40*'[1]LEA-TN - Aggregate GASB75'!AQ39,0)</f>
        <v>966</v>
      </c>
      <c r="AR40" s="164">
        <f>ROUND($C40*'[1]LEA-TN - Aggregate GASB75'!AR39,0)</f>
        <v>966</v>
      </c>
      <c r="AS40" s="164">
        <f>ROUND($C40*'[1]LEA-TN - Aggregate GASB75'!AS39,0)</f>
        <v>966</v>
      </c>
      <c r="AT40" s="164">
        <f>ROUND($C40*'[1]LEA-TN - Aggregate GASB75'!AT39,0)</f>
        <v>966</v>
      </c>
      <c r="AU40" s="164">
        <f>ROUND($C40*'[1]LEA-TN - Aggregate GASB75'!AU39,0)</f>
        <v>966</v>
      </c>
      <c r="AV40" s="164">
        <f>ROUND($C40*'[1]LEA-TN - Aggregate GASB75'!AV39,0)</f>
        <v>6949</v>
      </c>
      <c r="AW40" s="166">
        <f>ROUND($C40*'[1]LEA-TN - Aggregate GASB75'!AW39,0)</f>
        <v>0</v>
      </c>
      <c r="AX40" s="166">
        <f>ROUND($C40*'[1]LEA-TN - Aggregate GASB75'!AX39,0)</f>
        <v>0</v>
      </c>
      <c r="AY40" s="166">
        <f>ROUND($C40*'[1]LEA-TN - Aggregate GASB75'!AY39,0)</f>
        <v>0</v>
      </c>
      <c r="AZ40" s="166">
        <f>ROUND($C40*'[1]LEA-TN - Aggregate GASB75'!AZ39,0)</f>
        <v>0</v>
      </c>
      <c r="BA40" s="166">
        <f>ROUND($C40*'[1]LEA-TN - Aggregate GASB75'!BA39,0)</f>
        <v>0</v>
      </c>
      <c r="BB40" s="166">
        <f>MAX(0,-$L40+$AP40-SUM($AW40:BA40))</f>
        <v>0</v>
      </c>
      <c r="BC40" s="165">
        <f t="shared" si="15"/>
        <v>-13</v>
      </c>
      <c r="BD40" s="164">
        <f>MIN(MAX(0,BC40),MAX(0,$M40)-SUM($BC40:BC40))</f>
        <v>0</v>
      </c>
      <c r="BE40" s="164">
        <f>MIN(MAX(0,BD40),MAX(0,$M40)-SUM($BC40:BD40))</f>
        <v>0</v>
      </c>
      <c r="BF40" s="164">
        <f>MIN(MAX(0,BE40),MAX(0,$M40)-SUM($BC40:BE40))</f>
        <v>0</v>
      </c>
      <c r="BG40" s="164">
        <f>MIN(MAX(0,BF40),MAX(0,$M40)-SUM($BC40:BF40))</f>
        <v>0</v>
      </c>
      <c r="BH40" s="164">
        <f>MIN(MAX(0,BG40),MAX(0,$M40)-SUM($BC40:BG40))</f>
        <v>0</v>
      </c>
      <c r="BI40" s="164">
        <f>(MAX(0,$M40-MAX(0,SUM($BC40:BH40))))</f>
        <v>0</v>
      </c>
      <c r="BJ40" s="166">
        <f t="shared" si="16"/>
        <v>13</v>
      </c>
      <c r="BK40" s="166">
        <f>MIN(MAX(0,BJ40),MAX(0,-$M40)-MAX(0,-$BC40+SUM($BJ40:BJ40)))</f>
        <v>13</v>
      </c>
      <c r="BL40" s="166">
        <f>MIN(MAX(0,BK40),MAX(0,-$M40)-MAX(0,-$BC40+SUM($BJ40:BK40)))</f>
        <v>13</v>
      </c>
      <c r="BM40" s="166">
        <f>MIN(MAX(0,BL40),MAX(0,-$M40)-MAX(0,-$BC40+SUM($BJ40:BL40)))</f>
        <v>13</v>
      </c>
      <c r="BN40" s="166">
        <f>MIN(MAX(0,BM40),MAX(0,-$M40)-MAX(0,-$BC40+SUM($BJ40:BM40)))</f>
        <v>13</v>
      </c>
      <c r="BO40" s="166">
        <f>MAX(0,-$M40+$BC40-SUM($BJ40:BN40))</f>
        <v>99</v>
      </c>
      <c r="BP40" s="165">
        <f t="shared" si="17"/>
        <v>0</v>
      </c>
      <c r="BQ40" s="164">
        <f>MIN(MAX(0,BP40),MAX(0,$X40)-SUM($BP40:BP40))</f>
        <v>0</v>
      </c>
      <c r="BR40" s="164">
        <f>MIN(MAX(0,BQ40),MAX(0,$X40)-SUM($BP40:BQ40))</f>
        <v>0</v>
      </c>
      <c r="BS40" s="164">
        <f>MIN(MAX(0,BR40),MAX(0,$X40)-SUM($BP40:BR40))</f>
        <v>0</v>
      </c>
      <c r="BT40" s="164">
        <f>MIN(MAX(0,BS40),MAX(0,$X40)-SUM($BP40:BS40))</f>
        <v>0</v>
      </c>
      <c r="BU40" s="164">
        <f>MIN(MAX(0,BT40),MAX(0,$X40)-SUM($BP40:BT40))</f>
        <v>0</v>
      </c>
      <c r="BV40" s="164">
        <f>(MAX(0,$X40-MAX(0,SUM($BP40:BU40))))</f>
        <v>0</v>
      </c>
      <c r="BW40" s="166">
        <f t="shared" si="8"/>
        <v>0</v>
      </c>
      <c r="BX40" s="166">
        <f>MIN(MAX(0,BW40),MAX(0,-$X40)-MAX(0,-$BP40+SUM($BW40:BW40)))</f>
        <v>0</v>
      </c>
      <c r="BY40" s="166">
        <f>MIN(MAX(0,BX40),MAX(0,-$X40)-MAX(0,-$BP40+SUM($BW40:BX40)))</f>
        <v>0</v>
      </c>
      <c r="BZ40" s="166">
        <f>MIN(MAX(0,BY40),MAX(0,-$X40)-MAX(0,-$BP40+SUM($BW40:BY40)))</f>
        <v>0</v>
      </c>
      <c r="CA40" s="166">
        <f>MIN(MAX(0,BZ40),MAX(0,-$X40)-MAX(0,-$BP40+SUM($BW40:BZ40)))</f>
        <v>0</v>
      </c>
      <c r="CB40" s="166">
        <f>MAX(0,-$X40+$BP40-SUM($BW40:CA40))</f>
        <v>0</v>
      </c>
      <c r="CC40" s="163">
        <v>1</v>
      </c>
      <c r="CD40" s="167"/>
      <c r="CE40" s="164"/>
      <c r="CF40" s="164"/>
      <c r="CG40" s="164"/>
      <c r="CH40" s="164"/>
      <c r="CI40" s="164"/>
      <c r="CJ40" s="164"/>
      <c r="CK40" s="166"/>
      <c r="CL40" s="166"/>
      <c r="CM40" s="166"/>
      <c r="CN40" s="166"/>
      <c r="CO40" s="166"/>
      <c r="CP40" s="166"/>
      <c r="CQ40" s="167">
        <v>0</v>
      </c>
      <c r="CR40" s="164"/>
      <c r="CS40" s="164"/>
      <c r="CT40" s="164"/>
      <c r="CU40" s="164"/>
      <c r="CV40" s="164"/>
      <c r="CW40" s="164"/>
      <c r="CX40" s="166">
        <f>ROUND($C40*'[1]LEA-TN - Aggregate GASB75'!CX39,0)</f>
        <v>0</v>
      </c>
      <c r="CY40" s="166">
        <f>ROUND($C40*'[1]LEA-TN - Aggregate GASB75'!CY39,0)</f>
        <v>0</v>
      </c>
      <c r="CZ40" s="166">
        <f>ROUND($C40*'[1]LEA-TN - Aggregate GASB75'!CZ39,0)</f>
        <v>0</v>
      </c>
      <c r="DA40" s="166">
        <f>ROUND($C40*'[1]LEA-TN - Aggregate GASB75'!DA39,0)</f>
        <v>0</v>
      </c>
      <c r="DB40" s="166">
        <f>ROUND($C40*'[1]LEA-TN - Aggregate GASB75'!DB39,0)</f>
        <v>0</v>
      </c>
      <c r="DC40" s="166">
        <f>ROUND($C40*'[1]LEA-TN - Aggregate GASB75'!DC39,0)</f>
        <v>0</v>
      </c>
      <c r="DE40" s="168"/>
    </row>
    <row r="41" spans="1:109" hidden="1">
      <c r="A41" s="109">
        <v>1027</v>
      </c>
      <c r="B41" s="103" t="s">
        <v>234</v>
      </c>
      <c r="C41" s="162">
        <v>1</v>
      </c>
      <c r="D41" s="162">
        <v>1</v>
      </c>
      <c r="E41" s="162">
        <f t="shared" si="9"/>
        <v>0</v>
      </c>
      <c r="F41" s="163">
        <v>9.8000000000000007</v>
      </c>
      <c r="G41" s="164">
        <f>ROUND($D41*'[1]LEA-TN - Aggregate GASB75'!G40,0)</f>
        <v>1012688</v>
      </c>
      <c r="H41" s="164">
        <f>ROUND($C41*'[1]LEA-TN - Aggregate GASB75'!H40,0)</f>
        <v>24167</v>
      </c>
      <c r="I41" s="164">
        <f>ROUND($C41*'[1]LEA-TN - Aggregate GASB75'!I40,0)</f>
        <v>36379</v>
      </c>
      <c r="J41" s="164">
        <f>ROUND('[1]LEA-TN - Aggregate GASB75'!G40*E41,0)</f>
        <v>0</v>
      </c>
      <c r="K41" s="164">
        <f>ROUND($C41*'[1]LEA-TN - Aggregate GASB75'!K40,0)</f>
        <v>0</v>
      </c>
      <c r="L41" s="164">
        <f>ROUND(C41*'[1]LEA-TN - Aggregate GASB75'!P40,0)-SUM(G41:K41,M41:O41)</f>
        <v>-86200</v>
      </c>
      <c r="M41" s="164">
        <f>ROUND($C41*'[1]LEA-TN - Aggregate GASB75'!M40,0)</f>
        <v>-8252</v>
      </c>
      <c r="N41" s="164">
        <f>ROUND(C41*'[1]LEA-TN - Aggregate GASB75'!O40,0)-O41</f>
        <v>0</v>
      </c>
      <c r="O41" s="164">
        <v>-29923</v>
      </c>
      <c r="P41" s="178">
        <f t="shared" si="0"/>
        <v>948859</v>
      </c>
      <c r="Q41" s="104">
        <f t="shared" si="1"/>
        <v>0</v>
      </c>
      <c r="R41" s="164">
        <f>ROUND($C41*'[1]LEA-TN - Aggregate GASB75'!R40,0)</f>
        <v>-19050</v>
      </c>
      <c r="S41" s="164">
        <f t="shared" si="19"/>
        <v>0</v>
      </c>
      <c r="T41" s="178">
        <v>41496</v>
      </c>
      <c r="U41" s="164">
        <v>30586</v>
      </c>
      <c r="V41" s="104">
        <f t="shared" si="10"/>
        <v>-170460</v>
      </c>
      <c r="W41" s="104">
        <v>-95058</v>
      </c>
      <c r="X41" s="104">
        <f>ROUND(J41+N41-'[1]LEA-TN - Aggregate GASB75'!W40*E41,0)</f>
        <v>0</v>
      </c>
      <c r="Y41" s="164">
        <f>ROUND($C41*'[1]LEA-TN - Aggregate GASB75'!Y40,0)</f>
        <v>1105213</v>
      </c>
      <c r="Z41" s="164">
        <f>ROUND($C41*'[1]LEA-TN - Aggregate GASB75'!Z40,0)</f>
        <v>822144</v>
      </c>
      <c r="AA41" s="164">
        <f>ROUND($C41*'[1]LEA-TN - Aggregate GASB75'!AA40,0)</f>
        <v>948859</v>
      </c>
      <c r="AB41" s="164">
        <f>ROUND($C41*'[1]LEA-TN - Aggregate GASB75'!AB40,0)</f>
        <v>948859</v>
      </c>
      <c r="AC41" s="164">
        <f t="shared" si="18"/>
        <v>77404</v>
      </c>
      <c r="AD41" s="164">
        <f t="shared" si="4"/>
        <v>93056</v>
      </c>
      <c r="AE41" s="164">
        <f t="shared" si="11"/>
        <v>0</v>
      </c>
      <c r="AF41" s="164">
        <f t="shared" si="12"/>
        <v>0</v>
      </c>
      <c r="AG41" s="164">
        <f t="shared" si="5"/>
        <v>0</v>
      </c>
      <c r="AH41" s="164">
        <f t="shared" si="13"/>
        <v>0</v>
      </c>
      <c r="AI41" s="164">
        <f t="shared" si="14"/>
        <v>-19050</v>
      </c>
      <c r="AJ41" s="164">
        <f t="shared" si="6"/>
        <v>-19050</v>
      </c>
      <c r="AK41" s="164">
        <f t="shared" si="6"/>
        <v>-19050</v>
      </c>
      <c r="AL41" s="164">
        <f t="shared" si="6"/>
        <v>-19050</v>
      </c>
      <c r="AM41" s="164">
        <f t="shared" si="6"/>
        <v>-19050</v>
      </c>
      <c r="AN41" s="164">
        <f t="shared" si="6"/>
        <v>-75210</v>
      </c>
      <c r="AP41" s="165">
        <f t="shared" si="7"/>
        <v>-8796</v>
      </c>
      <c r="AQ41" s="164">
        <f>ROUND($C41*'[1]LEA-TN - Aggregate GASB75'!AQ40,0)</f>
        <v>0</v>
      </c>
      <c r="AR41" s="164">
        <f>ROUND($C41*'[1]LEA-TN - Aggregate GASB75'!AR40,0)</f>
        <v>0</v>
      </c>
      <c r="AS41" s="164">
        <f>ROUND($C41*'[1]LEA-TN - Aggregate GASB75'!AS40,0)</f>
        <v>0</v>
      </c>
      <c r="AT41" s="164">
        <f>ROUND($C41*'[1]LEA-TN - Aggregate GASB75'!AT40,0)</f>
        <v>0</v>
      </c>
      <c r="AU41" s="164">
        <f>ROUND($C41*'[1]LEA-TN - Aggregate GASB75'!AU40,0)</f>
        <v>0</v>
      </c>
      <c r="AV41" s="164">
        <f>ROUND($C41*'[1]LEA-TN - Aggregate GASB75'!AV40,0)</f>
        <v>0</v>
      </c>
      <c r="AW41" s="166">
        <f>ROUND($C41*'[1]LEA-TN - Aggregate GASB75'!AW40,0)</f>
        <v>8796</v>
      </c>
      <c r="AX41" s="166">
        <f>ROUND($C41*'[1]LEA-TN - Aggregate GASB75'!AX40,0)</f>
        <v>8796</v>
      </c>
      <c r="AY41" s="166">
        <f>ROUND($C41*'[1]LEA-TN - Aggregate GASB75'!AY40,0)</f>
        <v>8796</v>
      </c>
      <c r="AZ41" s="166">
        <f>ROUND($C41*'[1]LEA-TN - Aggregate GASB75'!AZ40,0)</f>
        <v>8796</v>
      </c>
      <c r="BA41" s="166">
        <f>ROUND($C41*'[1]LEA-TN - Aggregate GASB75'!BA40,0)</f>
        <v>8796</v>
      </c>
      <c r="BB41" s="166">
        <f>MAX(0,-$L41+$AP41-SUM($AW41:BA41))</f>
        <v>33424</v>
      </c>
      <c r="BC41" s="165">
        <f t="shared" si="15"/>
        <v>-842</v>
      </c>
      <c r="BD41" s="164">
        <f>MIN(MAX(0,BC41),MAX(0,$M41)-SUM($BC41:BC41))</f>
        <v>0</v>
      </c>
      <c r="BE41" s="164">
        <f>MIN(MAX(0,BD41),MAX(0,$M41)-SUM($BC41:BD41))</f>
        <v>0</v>
      </c>
      <c r="BF41" s="164">
        <f>MIN(MAX(0,BE41),MAX(0,$M41)-SUM($BC41:BE41))</f>
        <v>0</v>
      </c>
      <c r="BG41" s="164">
        <f>MIN(MAX(0,BF41),MAX(0,$M41)-SUM($BC41:BF41))</f>
        <v>0</v>
      </c>
      <c r="BH41" s="164">
        <f>MIN(MAX(0,BG41),MAX(0,$M41)-SUM($BC41:BG41))</f>
        <v>0</v>
      </c>
      <c r="BI41" s="164">
        <f>(MAX(0,$M41-MAX(0,SUM($BC41:BH41))))</f>
        <v>0</v>
      </c>
      <c r="BJ41" s="166">
        <f t="shared" si="16"/>
        <v>842</v>
      </c>
      <c r="BK41" s="166">
        <f>MIN(MAX(0,BJ41),MAX(0,-$M41)-MAX(0,-$BC41+SUM($BJ41:BJ41)))</f>
        <v>842</v>
      </c>
      <c r="BL41" s="166">
        <f>MIN(MAX(0,BK41),MAX(0,-$M41)-MAX(0,-$BC41+SUM($BJ41:BK41)))</f>
        <v>842</v>
      </c>
      <c r="BM41" s="166">
        <f>MIN(MAX(0,BL41),MAX(0,-$M41)-MAX(0,-$BC41+SUM($BJ41:BL41)))</f>
        <v>842</v>
      </c>
      <c r="BN41" s="166">
        <f>MIN(MAX(0,BM41),MAX(0,-$M41)-MAX(0,-$BC41+SUM($BJ41:BM41)))</f>
        <v>842</v>
      </c>
      <c r="BO41" s="166">
        <f>MAX(0,-$M41+$BC41-SUM($BJ41:BN41))</f>
        <v>3200</v>
      </c>
      <c r="BP41" s="165">
        <f t="shared" si="17"/>
        <v>0</v>
      </c>
      <c r="BQ41" s="164">
        <f>MIN(MAX(0,BP41),MAX(0,$X41)-SUM($BP41:BP41))</f>
        <v>0</v>
      </c>
      <c r="BR41" s="164">
        <f>MIN(MAX(0,BQ41),MAX(0,$X41)-SUM($BP41:BQ41))</f>
        <v>0</v>
      </c>
      <c r="BS41" s="164">
        <f>MIN(MAX(0,BR41),MAX(0,$X41)-SUM($BP41:BR41))</f>
        <v>0</v>
      </c>
      <c r="BT41" s="164">
        <f>MIN(MAX(0,BS41),MAX(0,$X41)-SUM($BP41:BS41))</f>
        <v>0</v>
      </c>
      <c r="BU41" s="164">
        <f>MIN(MAX(0,BT41),MAX(0,$X41)-SUM($BP41:BT41))</f>
        <v>0</v>
      </c>
      <c r="BV41" s="164">
        <f>(MAX(0,$X41-MAX(0,SUM($BP41:BU41))))</f>
        <v>0</v>
      </c>
      <c r="BW41" s="166">
        <f t="shared" si="8"/>
        <v>0</v>
      </c>
      <c r="BX41" s="166">
        <f>MIN(MAX(0,BW41),MAX(0,-$X41)-MAX(0,-$BP41+SUM($BW41:BW41)))</f>
        <v>0</v>
      </c>
      <c r="BY41" s="166">
        <f>MIN(MAX(0,BX41),MAX(0,-$X41)-MAX(0,-$BP41+SUM($BW41:BX41)))</f>
        <v>0</v>
      </c>
      <c r="BZ41" s="166">
        <f>MIN(MAX(0,BY41),MAX(0,-$X41)-MAX(0,-$BP41+SUM($BW41:BY41)))</f>
        <v>0</v>
      </c>
      <c r="CA41" s="166">
        <f>MIN(MAX(0,BZ41),MAX(0,-$X41)-MAX(0,-$BP41+SUM($BW41:BZ41)))</f>
        <v>0</v>
      </c>
      <c r="CB41" s="166">
        <f>MAX(0,-$X41+$BP41-SUM($BW41:CA41))</f>
        <v>0</v>
      </c>
      <c r="CC41" s="163">
        <v>11.1</v>
      </c>
      <c r="CD41" s="167"/>
      <c r="CE41" s="164"/>
      <c r="CF41" s="164"/>
      <c r="CG41" s="164"/>
      <c r="CH41" s="164"/>
      <c r="CI41" s="164"/>
      <c r="CJ41" s="164"/>
      <c r="CK41" s="166"/>
      <c r="CL41" s="166"/>
      <c r="CM41" s="166"/>
      <c r="CN41" s="166"/>
      <c r="CO41" s="166"/>
      <c r="CP41" s="166"/>
      <c r="CQ41" s="167">
        <v>-9412</v>
      </c>
      <c r="CR41" s="164"/>
      <c r="CS41" s="164"/>
      <c r="CT41" s="164"/>
      <c r="CU41" s="164"/>
      <c r="CV41" s="164"/>
      <c r="CW41" s="164"/>
      <c r="CX41" s="166">
        <f>ROUND($C41*'[1]LEA-TN - Aggregate GASB75'!CX40,0)</f>
        <v>9412</v>
      </c>
      <c r="CY41" s="166">
        <f>ROUND($C41*'[1]LEA-TN - Aggregate GASB75'!CY40,0)</f>
        <v>9412</v>
      </c>
      <c r="CZ41" s="166">
        <f>ROUND($C41*'[1]LEA-TN - Aggregate GASB75'!CZ40,0)</f>
        <v>9412</v>
      </c>
      <c r="DA41" s="166">
        <f>ROUND($C41*'[1]LEA-TN - Aggregate GASB75'!DA40,0)</f>
        <v>9412</v>
      </c>
      <c r="DB41" s="166">
        <f>ROUND($C41*'[1]LEA-TN - Aggregate GASB75'!DB40,0)</f>
        <v>9412</v>
      </c>
      <c r="DC41" s="166">
        <f>ROUND($C41*'[1]LEA-TN - Aggregate GASB75'!DC40,0)</f>
        <v>38586</v>
      </c>
      <c r="DE41" s="168"/>
    </row>
    <row r="42" spans="1:109" hidden="1">
      <c r="A42" s="109">
        <v>1121</v>
      </c>
      <c r="B42" s="103" t="s">
        <v>235</v>
      </c>
      <c r="C42" s="162">
        <v>1</v>
      </c>
      <c r="D42" s="162">
        <v>1</v>
      </c>
      <c r="E42" s="162">
        <f t="shared" si="9"/>
        <v>0</v>
      </c>
      <c r="F42" s="163">
        <v>9.1999999999999993</v>
      </c>
      <c r="G42" s="164">
        <f>ROUND($D42*'[1]LEA-TN - Aggregate GASB75'!G41,0)</f>
        <v>562883</v>
      </c>
      <c r="H42" s="164">
        <f>ROUND($C42*'[1]LEA-TN - Aggregate GASB75'!H41,0)</f>
        <v>11649</v>
      </c>
      <c r="I42" s="164">
        <f>ROUND($C42*'[1]LEA-TN - Aggregate GASB75'!I41,0)</f>
        <v>20074</v>
      </c>
      <c r="J42" s="164">
        <f>ROUND('[1]LEA-TN - Aggregate GASB75'!G41*E42,0)</f>
        <v>0</v>
      </c>
      <c r="K42" s="164">
        <f>ROUND($C42*'[1]LEA-TN - Aggregate GASB75'!K41,0)</f>
        <v>0</v>
      </c>
      <c r="L42" s="164">
        <f>ROUND(C42*'[1]LEA-TN - Aggregate GASB75'!P41,0)-SUM(G42:K42,M42:O42)</f>
        <v>18601</v>
      </c>
      <c r="M42" s="164">
        <f>ROUND($C42*'[1]LEA-TN - Aggregate GASB75'!M41,0)</f>
        <v>-5285</v>
      </c>
      <c r="N42" s="164">
        <f>ROUND(C42*'[1]LEA-TN - Aggregate GASB75'!O41,0)-O42</f>
        <v>0</v>
      </c>
      <c r="O42" s="164">
        <v>-21334</v>
      </c>
      <c r="P42" s="178">
        <f t="shared" si="0"/>
        <v>586588</v>
      </c>
      <c r="Q42" s="104">
        <f t="shared" si="1"/>
        <v>0</v>
      </c>
      <c r="R42" s="164">
        <f>ROUND($C42*'[1]LEA-TN - Aggregate GASB75'!R41,0)</f>
        <v>-4247</v>
      </c>
      <c r="S42" s="164">
        <f t="shared" si="19"/>
        <v>0</v>
      </c>
      <c r="T42" s="178">
        <v>27476</v>
      </c>
      <c r="U42" s="164">
        <v>21048</v>
      </c>
      <c r="V42" s="104">
        <f t="shared" si="10"/>
        <v>-31986</v>
      </c>
      <c r="W42" s="104">
        <v>-49549</v>
      </c>
      <c r="X42" s="104">
        <f>ROUND(J42+N42-'[1]LEA-TN - Aggregate GASB75'!W41*E42,0)</f>
        <v>0</v>
      </c>
      <c r="Y42" s="164">
        <f>ROUND($C42*'[1]LEA-TN - Aggregate GASB75'!Y41,0)</f>
        <v>682384</v>
      </c>
      <c r="Z42" s="164">
        <f>ROUND($C42*'[1]LEA-TN - Aggregate GASB75'!Z41,0)</f>
        <v>508947</v>
      </c>
      <c r="AA42" s="164">
        <f>ROUND($C42*'[1]LEA-TN - Aggregate GASB75'!AA41,0)</f>
        <v>586588</v>
      </c>
      <c r="AB42" s="164">
        <f>ROUND($C42*'[1]LEA-TN - Aggregate GASB75'!AB41,0)</f>
        <v>586588</v>
      </c>
      <c r="AC42" s="164">
        <f t="shared" si="18"/>
        <v>0</v>
      </c>
      <c r="AD42" s="164">
        <f t="shared" si="4"/>
        <v>48565</v>
      </c>
      <c r="AE42" s="164">
        <f t="shared" si="11"/>
        <v>0</v>
      </c>
      <c r="AF42" s="164">
        <f t="shared" si="12"/>
        <v>16579</v>
      </c>
      <c r="AG42" s="164">
        <f t="shared" si="5"/>
        <v>0</v>
      </c>
      <c r="AH42" s="164">
        <f t="shared" si="13"/>
        <v>0</v>
      </c>
      <c r="AI42" s="164">
        <f t="shared" si="14"/>
        <v>-4247</v>
      </c>
      <c r="AJ42" s="164">
        <f t="shared" si="6"/>
        <v>-4247</v>
      </c>
      <c r="AK42" s="164">
        <f t="shared" si="6"/>
        <v>-4247</v>
      </c>
      <c r="AL42" s="164">
        <f t="shared" si="6"/>
        <v>-4247</v>
      </c>
      <c r="AM42" s="164">
        <f t="shared" si="6"/>
        <v>-4247</v>
      </c>
      <c r="AN42" s="164">
        <f t="shared" si="6"/>
        <v>-10751</v>
      </c>
      <c r="AP42" s="165">
        <f t="shared" si="7"/>
        <v>2022</v>
      </c>
      <c r="AQ42" s="164">
        <f>ROUND($C42*'[1]LEA-TN - Aggregate GASB75'!AQ41,0)</f>
        <v>2022</v>
      </c>
      <c r="AR42" s="164">
        <f>ROUND($C42*'[1]LEA-TN - Aggregate GASB75'!AR41,0)</f>
        <v>2022</v>
      </c>
      <c r="AS42" s="164">
        <f>ROUND($C42*'[1]LEA-TN - Aggregate GASB75'!AS41,0)</f>
        <v>2022</v>
      </c>
      <c r="AT42" s="164">
        <f>ROUND($C42*'[1]LEA-TN - Aggregate GASB75'!AT41,0)</f>
        <v>2022</v>
      </c>
      <c r="AU42" s="164">
        <f>ROUND($C42*'[1]LEA-TN - Aggregate GASB75'!AU41,0)</f>
        <v>2022</v>
      </c>
      <c r="AV42" s="164">
        <f>ROUND($C42*'[1]LEA-TN - Aggregate GASB75'!AV41,0)</f>
        <v>6469</v>
      </c>
      <c r="AW42" s="166">
        <f>ROUND($C42*'[1]LEA-TN - Aggregate GASB75'!AW41,0)</f>
        <v>0</v>
      </c>
      <c r="AX42" s="166">
        <f>ROUND($C42*'[1]LEA-TN - Aggregate GASB75'!AX41,0)</f>
        <v>0</v>
      </c>
      <c r="AY42" s="166">
        <f>ROUND($C42*'[1]LEA-TN - Aggregate GASB75'!AY41,0)</f>
        <v>0</v>
      </c>
      <c r="AZ42" s="166">
        <f>ROUND($C42*'[1]LEA-TN - Aggregate GASB75'!AZ41,0)</f>
        <v>0</v>
      </c>
      <c r="BA42" s="166">
        <f>ROUND($C42*'[1]LEA-TN - Aggregate GASB75'!BA41,0)</f>
        <v>0</v>
      </c>
      <c r="BB42" s="166">
        <f>MAX(0,-$L42+$AP42-SUM($AW42:BA42))</f>
        <v>0</v>
      </c>
      <c r="BC42" s="165">
        <f t="shared" si="15"/>
        <v>-574</v>
      </c>
      <c r="BD42" s="164">
        <f>MIN(MAX(0,BC42),MAX(0,$M42)-SUM($BC42:BC42))</f>
        <v>0</v>
      </c>
      <c r="BE42" s="164">
        <f>MIN(MAX(0,BD42),MAX(0,$M42)-SUM($BC42:BD42))</f>
        <v>0</v>
      </c>
      <c r="BF42" s="164">
        <f>MIN(MAX(0,BE42),MAX(0,$M42)-SUM($BC42:BE42))</f>
        <v>0</v>
      </c>
      <c r="BG42" s="164">
        <f>MIN(MAX(0,BF42),MAX(0,$M42)-SUM($BC42:BF42))</f>
        <v>0</v>
      </c>
      <c r="BH42" s="164">
        <f>MIN(MAX(0,BG42),MAX(0,$M42)-SUM($BC42:BG42))</f>
        <v>0</v>
      </c>
      <c r="BI42" s="164">
        <f>(MAX(0,$M42-MAX(0,SUM($BC42:BH42))))</f>
        <v>0</v>
      </c>
      <c r="BJ42" s="166">
        <f t="shared" si="16"/>
        <v>574</v>
      </c>
      <c r="BK42" s="166">
        <f>MIN(MAX(0,BJ42),MAX(0,-$M42)-MAX(0,-$BC42+SUM($BJ42:BJ42)))</f>
        <v>574</v>
      </c>
      <c r="BL42" s="166">
        <f>MIN(MAX(0,BK42),MAX(0,-$M42)-MAX(0,-$BC42+SUM($BJ42:BK42)))</f>
        <v>574</v>
      </c>
      <c r="BM42" s="166">
        <f>MIN(MAX(0,BL42),MAX(0,-$M42)-MAX(0,-$BC42+SUM($BJ42:BL42)))</f>
        <v>574</v>
      </c>
      <c r="BN42" s="166">
        <f>MIN(MAX(0,BM42),MAX(0,-$M42)-MAX(0,-$BC42+SUM($BJ42:BM42)))</f>
        <v>574</v>
      </c>
      <c r="BO42" s="166">
        <f>MAX(0,-$M42+$BC42-SUM($BJ42:BN42))</f>
        <v>1841</v>
      </c>
      <c r="BP42" s="165">
        <f t="shared" si="17"/>
        <v>0</v>
      </c>
      <c r="BQ42" s="164">
        <f>MIN(MAX(0,BP42),MAX(0,$X42)-SUM($BP42:BP42))</f>
        <v>0</v>
      </c>
      <c r="BR42" s="164">
        <f>MIN(MAX(0,BQ42),MAX(0,$X42)-SUM($BP42:BQ42))</f>
        <v>0</v>
      </c>
      <c r="BS42" s="164">
        <f>MIN(MAX(0,BR42),MAX(0,$X42)-SUM($BP42:BR42))</f>
        <v>0</v>
      </c>
      <c r="BT42" s="164">
        <f>MIN(MAX(0,BS42),MAX(0,$X42)-SUM($BP42:BS42))</f>
        <v>0</v>
      </c>
      <c r="BU42" s="164">
        <f>MIN(MAX(0,BT42),MAX(0,$X42)-SUM($BP42:BT42))</f>
        <v>0</v>
      </c>
      <c r="BV42" s="164">
        <f>(MAX(0,$X42-MAX(0,SUM($BP42:BU42))))</f>
        <v>0</v>
      </c>
      <c r="BW42" s="166">
        <f t="shared" si="8"/>
        <v>0</v>
      </c>
      <c r="BX42" s="166">
        <f>MIN(MAX(0,BW42),MAX(0,-$X42)-MAX(0,-$BP42+SUM($BW42:BW42)))</f>
        <v>0</v>
      </c>
      <c r="BY42" s="166">
        <f>MIN(MAX(0,BX42),MAX(0,-$X42)-MAX(0,-$BP42+SUM($BW42:BX42)))</f>
        <v>0</v>
      </c>
      <c r="BZ42" s="166">
        <f>MIN(MAX(0,BY42),MAX(0,-$X42)-MAX(0,-$BP42+SUM($BW42:BY42)))</f>
        <v>0</v>
      </c>
      <c r="CA42" s="166">
        <f>MIN(MAX(0,BZ42),MAX(0,-$X42)-MAX(0,-$BP42+SUM($BW42:BZ42)))</f>
        <v>0</v>
      </c>
      <c r="CB42" s="166">
        <f>MAX(0,-$X42+$BP42-SUM($BW42:CA42))</f>
        <v>0</v>
      </c>
      <c r="CC42" s="163">
        <v>9.6999999999999993</v>
      </c>
      <c r="CD42" s="167"/>
      <c r="CE42" s="164"/>
      <c r="CF42" s="164"/>
      <c r="CG42" s="164"/>
      <c r="CH42" s="164"/>
      <c r="CI42" s="164"/>
      <c r="CJ42" s="164"/>
      <c r="CK42" s="166"/>
      <c r="CL42" s="166"/>
      <c r="CM42" s="166"/>
      <c r="CN42" s="166"/>
      <c r="CO42" s="166"/>
      <c r="CP42" s="166"/>
      <c r="CQ42" s="167">
        <v>-5695</v>
      </c>
      <c r="CR42" s="164"/>
      <c r="CS42" s="164"/>
      <c r="CT42" s="164"/>
      <c r="CU42" s="164"/>
      <c r="CV42" s="164"/>
      <c r="CW42" s="164"/>
      <c r="CX42" s="166">
        <f>ROUND($C42*'[1]LEA-TN - Aggregate GASB75'!CX41,0)</f>
        <v>5695</v>
      </c>
      <c r="CY42" s="166">
        <f>ROUND($C42*'[1]LEA-TN - Aggregate GASB75'!CY41,0)</f>
        <v>5695</v>
      </c>
      <c r="CZ42" s="166">
        <f>ROUND($C42*'[1]LEA-TN - Aggregate GASB75'!CZ41,0)</f>
        <v>5695</v>
      </c>
      <c r="DA42" s="166">
        <f>ROUND($C42*'[1]LEA-TN - Aggregate GASB75'!DA41,0)</f>
        <v>5695</v>
      </c>
      <c r="DB42" s="166">
        <f>ROUND($C42*'[1]LEA-TN - Aggregate GASB75'!DB41,0)</f>
        <v>5695</v>
      </c>
      <c r="DC42" s="166">
        <f>ROUND($C42*'[1]LEA-TN - Aggregate GASB75'!DC41,0)</f>
        <v>15379</v>
      </c>
      <c r="DE42" s="168"/>
    </row>
    <row r="43" spans="1:109" hidden="1">
      <c r="A43" s="109">
        <v>1209</v>
      </c>
      <c r="B43" s="103" t="s">
        <v>483</v>
      </c>
      <c r="C43" s="162">
        <v>1</v>
      </c>
      <c r="D43" s="162">
        <v>0</v>
      </c>
      <c r="E43" s="162">
        <f t="shared" si="9"/>
        <v>1</v>
      </c>
      <c r="F43" s="163">
        <v>8.6</v>
      </c>
      <c r="G43" s="164">
        <f>ROUND($D43*'[1]LEA-TN - Aggregate GASB75'!G42,0)</f>
        <v>0</v>
      </c>
      <c r="H43" s="164">
        <f>ROUND($C43*'[1]LEA-TN - Aggregate GASB75'!H42,0)</f>
        <v>0</v>
      </c>
      <c r="I43" s="164">
        <f>ROUND($C43*'[1]LEA-TN - Aggregate GASB75'!I42,0)</f>
        <v>0</v>
      </c>
      <c r="J43" s="164">
        <f>ROUND('[1]LEA-TN - Aggregate GASB75'!G42*E43,0)</f>
        <v>0</v>
      </c>
      <c r="K43" s="164">
        <f>ROUND($C43*'[1]LEA-TN - Aggregate GASB75'!K42,0)</f>
        <v>0</v>
      </c>
      <c r="L43" s="164">
        <f>ROUND(C43*'[1]LEA-TN - Aggregate GASB75'!P42,0)-SUM(G43:K43,M43:O43)</f>
        <v>8874</v>
      </c>
      <c r="M43" s="164">
        <f>ROUND($C43*'[1]LEA-TN - Aggregate GASB75'!M42,0)</f>
        <v>-128</v>
      </c>
      <c r="N43" s="164">
        <f>ROUND(C43*'[1]LEA-TN - Aggregate GASB75'!O42,0)-O43</f>
        <v>0</v>
      </c>
      <c r="O43" s="164">
        <v>0</v>
      </c>
      <c r="P43" s="178">
        <f t="shared" si="0"/>
        <v>8746</v>
      </c>
      <c r="Q43" s="104">
        <f t="shared" si="1"/>
        <v>0</v>
      </c>
      <c r="R43" s="164">
        <f>ROUND($C43*'[1]LEA-TN - Aggregate GASB75'!R42,0)</f>
        <v>1017</v>
      </c>
      <c r="S43" s="164">
        <f t="shared" si="19"/>
        <v>0</v>
      </c>
      <c r="T43" s="178">
        <v>1017</v>
      </c>
      <c r="U43" s="164">
        <v>0</v>
      </c>
      <c r="V43" s="104">
        <f t="shared" si="10"/>
        <v>7729</v>
      </c>
      <c r="W43" s="104">
        <v>0</v>
      </c>
      <c r="X43" s="104">
        <f>ROUND(J43+N43-'[1]LEA-TN - Aggregate GASB75'!W42*E43,0)</f>
        <v>0</v>
      </c>
      <c r="Y43" s="164">
        <f>ROUND($C43*'[1]LEA-TN - Aggregate GASB75'!Y42,0)</f>
        <v>10823</v>
      </c>
      <c r="Z43" s="164">
        <f>ROUND($C43*'[1]LEA-TN - Aggregate GASB75'!Z42,0)</f>
        <v>7111</v>
      </c>
      <c r="AA43" s="164">
        <f>ROUND($C43*'[1]LEA-TN - Aggregate GASB75'!AA42,0)</f>
        <v>8746</v>
      </c>
      <c r="AB43" s="164">
        <f>ROUND($C43*'[1]LEA-TN - Aggregate GASB75'!AB42,0)</f>
        <v>8746</v>
      </c>
      <c r="AC43" s="164">
        <f t="shared" si="18"/>
        <v>0</v>
      </c>
      <c r="AD43" s="164">
        <f t="shared" si="4"/>
        <v>113</v>
      </c>
      <c r="AE43" s="164">
        <f t="shared" si="11"/>
        <v>0</v>
      </c>
      <c r="AF43" s="164">
        <f t="shared" si="12"/>
        <v>7842</v>
      </c>
      <c r="AG43" s="164">
        <f t="shared" si="5"/>
        <v>0</v>
      </c>
      <c r="AH43" s="164">
        <f t="shared" si="13"/>
        <v>0</v>
      </c>
      <c r="AI43" s="164">
        <f t="shared" si="14"/>
        <v>1017</v>
      </c>
      <c r="AJ43" s="164">
        <f t="shared" si="6"/>
        <v>1017</v>
      </c>
      <c r="AK43" s="164">
        <f t="shared" si="6"/>
        <v>1017</v>
      </c>
      <c r="AL43" s="164">
        <f t="shared" si="6"/>
        <v>1017</v>
      </c>
      <c r="AM43" s="164">
        <f t="shared" si="6"/>
        <v>1017</v>
      </c>
      <c r="AN43" s="164">
        <f t="shared" si="6"/>
        <v>2644</v>
      </c>
      <c r="AP43" s="165">
        <f t="shared" si="7"/>
        <v>1032</v>
      </c>
      <c r="AQ43" s="164">
        <f>ROUND($C43*'[1]LEA-TN - Aggregate GASB75'!AQ42,0)</f>
        <v>1032</v>
      </c>
      <c r="AR43" s="164">
        <f>ROUND($C43*'[1]LEA-TN - Aggregate GASB75'!AR42,0)</f>
        <v>1032</v>
      </c>
      <c r="AS43" s="164">
        <f>ROUND($C43*'[1]LEA-TN - Aggregate GASB75'!AS42,0)</f>
        <v>1032</v>
      </c>
      <c r="AT43" s="164">
        <f>ROUND($C43*'[1]LEA-TN - Aggregate GASB75'!AT42,0)</f>
        <v>1032</v>
      </c>
      <c r="AU43" s="164">
        <f>ROUND($C43*'[1]LEA-TN - Aggregate GASB75'!AU42,0)</f>
        <v>1032</v>
      </c>
      <c r="AV43" s="164">
        <f>ROUND($C43*'[1]LEA-TN - Aggregate GASB75'!AV42,0)</f>
        <v>2682</v>
      </c>
      <c r="AW43" s="166">
        <f>ROUND($C43*'[1]LEA-TN - Aggregate GASB75'!AW42,0)</f>
        <v>0</v>
      </c>
      <c r="AX43" s="166">
        <f>ROUND($C43*'[1]LEA-TN - Aggregate GASB75'!AX42,0)</f>
        <v>0</v>
      </c>
      <c r="AY43" s="166">
        <f>ROUND($C43*'[1]LEA-TN - Aggregate GASB75'!AY42,0)</f>
        <v>0</v>
      </c>
      <c r="AZ43" s="166">
        <f>ROUND($C43*'[1]LEA-TN - Aggregate GASB75'!AZ42,0)</f>
        <v>0</v>
      </c>
      <c r="BA43" s="166">
        <f>ROUND($C43*'[1]LEA-TN - Aggregate GASB75'!BA42,0)</f>
        <v>0</v>
      </c>
      <c r="BB43" s="166">
        <f>MAX(0,-$L43+$AP43-SUM($AW43:BA43))</f>
        <v>0</v>
      </c>
      <c r="BC43" s="165">
        <f t="shared" si="15"/>
        <v>-15</v>
      </c>
      <c r="BD43" s="164">
        <f>MIN(MAX(0,BC43),MAX(0,$M43)-SUM($BC43:BC43))</f>
        <v>0</v>
      </c>
      <c r="BE43" s="164">
        <f>MIN(MAX(0,BD43),MAX(0,$M43)-SUM($BC43:BD43))</f>
        <v>0</v>
      </c>
      <c r="BF43" s="164">
        <f>MIN(MAX(0,BE43),MAX(0,$M43)-SUM($BC43:BE43))</f>
        <v>0</v>
      </c>
      <c r="BG43" s="164">
        <f>MIN(MAX(0,BF43),MAX(0,$M43)-SUM($BC43:BF43))</f>
        <v>0</v>
      </c>
      <c r="BH43" s="164">
        <f>MIN(MAX(0,BG43),MAX(0,$M43)-SUM($BC43:BG43))</f>
        <v>0</v>
      </c>
      <c r="BI43" s="164">
        <f>(MAX(0,$M43-MAX(0,SUM($BC43:BH43))))</f>
        <v>0</v>
      </c>
      <c r="BJ43" s="166">
        <f t="shared" si="16"/>
        <v>15</v>
      </c>
      <c r="BK43" s="166">
        <f>MIN(MAX(0,BJ43),MAX(0,-$M43)-MAX(0,-$BC43+SUM($BJ43:BJ43)))</f>
        <v>15</v>
      </c>
      <c r="BL43" s="166">
        <f>MIN(MAX(0,BK43),MAX(0,-$M43)-MAX(0,-$BC43+SUM($BJ43:BK43)))</f>
        <v>15</v>
      </c>
      <c r="BM43" s="166">
        <f>MIN(MAX(0,BL43),MAX(0,-$M43)-MAX(0,-$BC43+SUM($BJ43:BL43)))</f>
        <v>15</v>
      </c>
      <c r="BN43" s="166">
        <f>MIN(MAX(0,BM43),MAX(0,-$M43)-MAX(0,-$BC43+SUM($BJ43:BM43)))</f>
        <v>15</v>
      </c>
      <c r="BO43" s="166">
        <f>MAX(0,-$M43+$BC43-SUM($BJ43:BN43))</f>
        <v>38</v>
      </c>
      <c r="BP43" s="165">
        <f t="shared" si="17"/>
        <v>0</v>
      </c>
      <c r="BQ43" s="164">
        <f>MIN(MAX(0,BP43),MAX(0,$X43)-SUM($BP43:BP43))</f>
        <v>0</v>
      </c>
      <c r="BR43" s="164">
        <f>MIN(MAX(0,BQ43),MAX(0,$X43)-SUM($BP43:BQ43))</f>
        <v>0</v>
      </c>
      <c r="BS43" s="164">
        <f>MIN(MAX(0,BR43),MAX(0,$X43)-SUM($BP43:BR43))</f>
        <v>0</v>
      </c>
      <c r="BT43" s="164">
        <f>MIN(MAX(0,BS43),MAX(0,$X43)-SUM($BP43:BS43))</f>
        <v>0</v>
      </c>
      <c r="BU43" s="164">
        <f>MIN(MAX(0,BT43),MAX(0,$X43)-SUM($BP43:BT43))</f>
        <v>0</v>
      </c>
      <c r="BV43" s="164">
        <f>(MAX(0,$X43-MAX(0,SUM($BP43:BU43))))</f>
        <v>0</v>
      </c>
      <c r="BW43" s="166">
        <f t="shared" si="8"/>
        <v>0</v>
      </c>
      <c r="BX43" s="166">
        <f>MIN(MAX(0,BW43),MAX(0,-$X43)-MAX(0,-$BP43+SUM($BW43:BW43)))</f>
        <v>0</v>
      </c>
      <c r="BY43" s="166">
        <f>MIN(MAX(0,BX43),MAX(0,-$X43)-MAX(0,-$BP43+SUM($BW43:BX43)))</f>
        <v>0</v>
      </c>
      <c r="BZ43" s="166">
        <f>MIN(MAX(0,BY43),MAX(0,-$X43)-MAX(0,-$BP43+SUM($BW43:BY43)))</f>
        <v>0</v>
      </c>
      <c r="CA43" s="166">
        <f>MIN(MAX(0,BZ43),MAX(0,-$X43)-MAX(0,-$BP43+SUM($BW43:BZ43)))</f>
        <v>0</v>
      </c>
      <c r="CB43" s="166">
        <f>MAX(0,-$X43+$BP43-SUM($BW43:CA43))</f>
        <v>0</v>
      </c>
      <c r="CC43" s="163">
        <v>1</v>
      </c>
      <c r="CD43" s="167"/>
      <c r="CE43" s="164"/>
      <c r="CF43" s="164"/>
      <c r="CG43" s="164"/>
      <c r="CH43" s="164"/>
      <c r="CI43" s="164"/>
      <c r="CJ43" s="164"/>
      <c r="CK43" s="166"/>
      <c r="CL43" s="166"/>
      <c r="CM43" s="166"/>
      <c r="CN43" s="166"/>
      <c r="CO43" s="166"/>
      <c r="CP43" s="166"/>
      <c r="CQ43" s="167">
        <v>0</v>
      </c>
      <c r="CR43" s="164"/>
      <c r="CS43" s="164"/>
      <c r="CT43" s="164"/>
      <c r="CU43" s="164"/>
      <c r="CV43" s="164"/>
      <c r="CW43" s="164"/>
      <c r="CX43" s="166">
        <f>ROUND($C43*'[1]LEA-TN - Aggregate GASB75'!CX42,0)</f>
        <v>0</v>
      </c>
      <c r="CY43" s="166">
        <f>ROUND($C43*'[1]LEA-TN - Aggregate GASB75'!CY42,0)</f>
        <v>0</v>
      </c>
      <c r="CZ43" s="166">
        <f>ROUND($C43*'[1]LEA-TN - Aggregate GASB75'!CZ42,0)</f>
        <v>0</v>
      </c>
      <c r="DA43" s="166">
        <f>ROUND($C43*'[1]LEA-TN - Aggregate GASB75'!DA42,0)</f>
        <v>0</v>
      </c>
      <c r="DB43" s="166">
        <f>ROUND($C43*'[1]LEA-TN - Aggregate GASB75'!DB42,0)</f>
        <v>0</v>
      </c>
      <c r="DC43" s="166">
        <f>ROUND($C43*'[1]LEA-TN - Aggregate GASB75'!DC42,0)</f>
        <v>0</v>
      </c>
      <c r="DE43" s="168"/>
    </row>
    <row r="44" spans="1:109" hidden="1">
      <c r="A44" s="109">
        <v>1028</v>
      </c>
      <c r="B44" s="103" t="s">
        <v>236</v>
      </c>
      <c r="C44" s="162">
        <v>1</v>
      </c>
      <c r="D44" s="162">
        <v>1</v>
      </c>
      <c r="E44" s="162">
        <f t="shared" si="9"/>
        <v>0</v>
      </c>
      <c r="F44" s="163">
        <v>8</v>
      </c>
      <c r="G44" s="164">
        <f>ROUND($D44*'[1]LEA-TN - Aggregate GASB75'!G43,0)</f>
        <v>221785</v>
      </c>
      <c r="H44" s="164">
        <f>ROUND($C44*'[1]LEA-TN - Aggregate GASB75'!H43,0)</f>
        <v>3363</v>
      </c>
      <c r="I44" s="164">
        <f>ROUND($C44*'[1]LEA-TN - Aggregate GASB75'!I43,0)</f>
        <v>7823</v>
      </c>
      <c r="J44" s="164">
        <f>ROUND('[1]LEA-TN - Aggregate GASB75'!G43*E44,0)</f>
        <v>0</v>
      </c>
      <c r="K44" s="164">
        <f>ROUND($C44*'[1]LEA-TN - Aggregate GASB75'!K43,0)</f>
        <v>0</v>
      </c>
      <c r="L44" s="164">
        <f>ROUND(C44*'[1]LEA-TN - Aggregate GASB75'!P43,0)-SUM(G44:K44,M44:O44)</f>
        <v>-16371</v>
      </c>
      <c r="M44" s="164">
        <f>ROUND($C44*'[1]LEA-TN - Aggregate GASB75'!M43,0)</f>
        <v>-1543</v>
      </c>
      <c r="N44" s="164">
        <f>ROUND(C44*'[1]LEA-TN - Aggregate GASB75'!O43,0)-O44</f>
        <v>0</v>
      </c>
      <c r="O44" s="164">
        <v>-10793</v>
      </c>
      <c r="P44" s="178">
        <f t="shared" si="0"/>
        <v>204264</v>
      </c>
      <c r="Q44" s="104">
        <f t="shared" si="1"/>
        <v>0</v>
      </c>
      <c r="R44" s="164">
        <f>ROUND($C44*'[1]LEA-TN - Aggregate GASB75'!R43,0)</f>
        <v>-4355</v>
      </c>
      <c r="S44" s="164">
        <f t="shared" si="19"/>
        <v>0</v>
      </c>
      <c r="T44" s="178">
        <v>6831</v>
      </c>
      <c r="U44" s="164">
        <v>10082</v>
      </c>
      <c r="V44" s="104">
        <f t="shared" si="10"/>
        <v>-30490</v>
      </c>
      <c r="W44" s="104">
        <v>-16931</v>
      </c>
      <c r="X44" s="104">
        <f>ROUND(J44+N44-'[1]LEA-TN - Aggregate GASB75'!W43*E44,0)</f>
        <v>0</v>
      </c>
      <c r="Y44" s="164">
        <f>ROUND($C44*'[1]LEA-TN - Aggregate GASB75'!Y43,0)</f>
        <v>232426</v>
      </c>
      <c r="Z44" s="164">
        <f>ROUND($C44*'[1]LEA-TN - Aggregate GASB75'!Z43,0)</f>
        <v>181000</v>
      </c>
      <c r="AA44" s="164">
        <f>ROUND($C44*'[1]LEA-TN - Aggregate GASB75'!AA43,0)</f>
        <v>204264</v>
      </c>
      <c r="AB44" s="164">
        <f>ROUND($C44*'[1]LEA-TN - Aggregate GASB75'!AB43,0)</f>
        <v>204264</v>
      </c>
      <c r="AC44" s="164">
        <f t="shared" si="18"/>
        <v>14325</v>
      </c>
      <c r="AD44" s="164">
        <f t="shared" si="4"/>
        <v>16165</v>
      </c>
      <c r="AE44" s="164">
        <f t="shared" si="11"/>
        <v>0</v>
      </c>
      <c r="AF44" s="164">
        <f t="shared" si="12"/>
        <v>0</v>
      </c>
      <c r="AG44" s="164">
        <f t="shared" si="5"/>
        <v>0</v>
      </c>
      <c r="AH44" s="164">
        <f t="shared" si="13"/>
        <v>0</v>
      </c>
      <c r="AI44" s="164">
        <f t="shared" si="14"/>
        <v>-4355</v>
      </c>
      <c r="AJ44" s="164">
        <f t="shared" si="6"/>
        <v>-4355</v>
      </c>
      <c r="AK44" s="164">
        <f t="shared" si="6"/>
        <v>-4355</v>
      </c>
      <c r="AL44" s="164">
        <f t="shared" si="6"/>
        <v>-4355</v>
      </c>
      <c r="AM44" s="164">
        <f t="shared" si="6"/>
        <v>-4355</v>
      </c>
      <c r="AN44" s="164">
        <f t="shared" si="6"/>
        <v>-8715</v>
      </c>
      <c r="AP44" s="165">
        <f t="shared" si="7"/>
        <v>-2046</v>
      </c>
      <c r="AQ44" s="164">
        <f>ROUND($C44*'[1]LEA-TN - Aggregate GASB75'!AQ43,0)</f>
        <v>0</v>
      </c>
      <c r="AR44" s="164">
        <f>ROUND($C44*'[1]LEA-TN - Aggregate GASB75'!AR43,0)</f>
        <v>0</v>
      </c>
      <c r="AS44" s="164">
        <f>ROUND($C44*'[1]LEA-TN - Aggregate GASB75'!AS43,0)</f>
        <v>0</v>
      </c>
      <c r="AT44" s="164">
        <f>ROUND($C44*'[1]LEA-TN - Aggregate GASB75'!AT43,0)</f>
        <v>0</v>
      </c>
      <c r="AU44" s="164">
        <f>ROUND($C44*'[1]LEA-TN - Aggregate GASB75'!AU43,0)</f>
        <v>0</v>
      </c>
      <c r="AV44" s="164">
        <f>ROUND($C44*'[1]LEA-TN - Aggregate GASB75'!AV43,0)</f>
        <v>0</v>
      </c>
      <c r="AW44" s="166">
        <f>ROUND($C44*'[1]LEA-TN - Aggregate GASB75'!AW43,0)</f>
        <v>2046</v>
      </c>
      <c r="AX44" s="166">
        <f>ROUND($C44*'[1]LEA-TN - Aggregate GASB75'!AX43,0)</f>
        <v>2046</v>
      </c>
      <c r="AY44" s="166">
        <f>ROUND($C44*'[1]LEA-TN - Aggregate GASB75'!AY43,0)</f>
        <v>2046</v>
      </c>
      <c r="AZ44" s="166">
        <f>ROUND($C44*'[1]LEA-TN - Aggregate GASB75'!AZ43,0)</f>
        <v>2046</v>
      </c>
      <c r="BA44" s="166">
        <f>ROUND($C44*'[1]LEA-TN - Aggregate GASB75'!BA43,0)</f>
        <v>2046</v>
      </c>
      <c r="BB44" s="166">
        <f>MAX(0,-$L44+$AP44-SUM($AW44:BA44))</f>
        <v>4095</v>
      </c>
      <c r="BC44" s="165">
        <f t="shared" si="15"/>
        <v>-193</v>
      </c>
      <c r="BD44" s="164">
        <f>MIN(MAX(0,BC44),MAX(0,$M44)-SUM($BC44:BC44))</f>
        <v>0</v>
      </c>
      <c r="BE44" s="164">
        <f>MIN(MAX(0,BD44),MAX(0,$M44)-SUM($BC44:BD44))</f>
        <v>0</v>
      </c>
      <c r="BF44" s="164">
        <f>MIN(MAX(0,BE44),MAX(0,$M44)-SUM($BC44:BE44))</f>
        <v>0</v>
      </c>
      <c r="BG44" s="164">
        <f>MIN(MAX(0,BF44),MAX(0,$M44)-SUM($BC44:BF44))</f>
        <v>0</v>
      </c>
      <c r="BH44" s="164">
        <f>MIN(MAX(0,BG44),MAX(0,$M44)-SUM($BC44:BG44))</f>
        <v>0</v>
      </c>
      <c r="BI44" s="164">
        <f>(MAX(0,$M44-MAX(0,SUM($BC44:BH44))))</f>
        <v>0</v>
      </c>
      <c r="BJ44" s="166">
        <f t="shared" si="16"/>
        <v>193</v>
      </c>
      <c r="BK44" s="166">
        <f>MIN(MAX(0,BJ44),MAX(0,-$M44)-MAX(0,-$BC44+SUM($BJ44:BJ44)))</f>
        <v>193</v>
      </c>
      <c r="BL44" s="166">
        <f>MIN(MAX(0,BK44),MAX(0,-$M44)-MAX(0,-$BC44+SUM($BJ44:BK44)))</f>
        <v>193</v>
      </c>
      <c r="BM44" s="166">
        <f>MIN(MAX(0,BL44),MAX(0,-$M44)-MAX(0,-$BC44+SUM($BJ44:BL44)))</f>
        <v>193</v>
      </c>
      <c r="BN44" s="166">
        <f>MIN(MAX(0,BM44),MAX(0,-$M44)-MAX(0,-$BC44+SUM($BJ44:BM44)))</f>
        <v>193</v>
      </c>
      <c r="BO44" s="166">
        <f>MAX(0,-$M44+$BC44-SUM($BJ44:BN44))</f>
        <v>385</v>
      </c>
      <c r="BP44" s="165">
        <f t="shared" si="17"/>
        <v>0</v>
      </c>
      <c r="BQ44" s="164">
        <f>MIN(MAX(0,BP44),MAX(0,$X44)-SUM($BP44:BP44))</f>
        <v>0</v>
      </c>
      <c r="BR44" s="164">
        <f>MIN(MAX(0,BQ44),MAX(0,$X44)-SUM($BP44:BQ44))</f>
        <v>0</v>
      </c>
      <c r="BS44" s="164">
        <f>MIN(MAX(0,BR44),MAX(0,$X44)-SUM($BP44:BR44))</f>
        <v>0</v>
      </c>
      <c r="BT44" s="164">
        <f>MIN(MAX(0,BS44),MAX(0,$X44)-SUM($BP44:BS44))</f>
        <v>0</v>
      </c>
      <c r="BU44" s="164">
        <f>MIN(MAX(0,BT44),MAX(0,$X44)-SUM($BP44:BT44))</f>
        <v>0</v>
      </c>
      <c r="BV44" s="164">
        <f>(MAX(0,$X44-MAX(0,SUM($BP44:BU44))))</f>
        <v>0</v>
      </c>
      <c r="BW44" s="166">
        <f t="shared" si="8"/>
        <v>0</v>
      </c>
      <c r="BX44" s="166">
        <f>MIN(MAX(0,BW44),MAX(0,-$X44)-MAX(0,-$BP44+SUM($BW44:BW44)))</f>
        <v>0</v>
      </c>
      <c r="BY44" s="166">
        <f>MIN(MAX(0,BX44),MAX(0,-$X44)-MAX(0,-$BP44+SUM($BW44:BX44)))</f>
        <v>0</v>
      </c>
      <c r="BZ44" s="166">
        <f>MIN(MAX(0,BY44),MAX(0,-$X44)-MAX(0,-$BP44+SUM($BW44:BY44)))</f>
        <v>0</v>
      </c>
      <c r="CA44" s="166">
        <f>MIN(MAX(0,BZ44),MAX(0,-$X44)-MAX(0,-$BP44+SUM($BW44:BZ44)))</f>
        <v>0</v>
      </c>
      <c r="CB44" s="166">
        <f>MAX(0,-$X44+$BP44-SUM($BW44:CA44))</f>
        <v>0</v>
      </c>
      <c r="CC44" s="163">
        <v>9</v>
      </c>
      <c r="CD44" s="167"/>
      <c r="CE44" s="164"/>
      <c r="CF44" s="164"/>
      <c r="CG44" s="164"/>
      <c r="CH44" s="164"/>
      <c r="CI44" s="164"/>
      <c r="CJ44" s="164"/>
      <c r="CK44" s="166"/>
      <c r="CL44" s="166"/>
      <c r="CM44" s="166"/>
      <c r="CN44" s="166"/>
      <c r="CO44" s="166"/>
      <c r="CP44" s="166"/>
      <c r="CQ44" s="167">
        <v>-2116</v>
      </c>
      <c r="CR44" s="164"/>
      <c r="CS44" s="164"/>
      <c r="CT44" s="164"/>
      <c r="CU44" s="164"/>
      <c r="CV44" s="164"/>
      <c r="CW44" s="164"/>
      <c r="CX44" s="166">
        <f>ROUND($C44*'[1]LEA-TN - Aggregate GASB75'!CX43,0)</f>
        <v>2116</v>
      </c>
      <c r="CY44" s="166">
        <f>ROUND($C44*'[1]LEA-TN - Aggregate GASB75'!CY43,0)</f>
        <v>2116</v>
      </c>
      <c r="CZ44" s="166">
        <f>ROUND($C44*'[1]LEA-TN - Aggregate GASB75'!CZ43,0)</f>
        <v>2116</v>
      </c>
      <c r="DA44" s="166">
        <f>ROUND($C44*'[1]LEA-TN - Aggregate GASB75'!DA43,0)</f>
        <v>2116</v>
      </c>
      <c r="DB44" s="166">
        <f>ROUND($C44*'[1]LEA-TN - Aggregate GASB75'!DB43,0)</f>
        <v>2116</v>
      </c>
      <c r="DC44" s="166">
        <f>ROUND($C44*'[1]LEA-TN - Aggregate GASB75'!DC43,0)</f>
        <v>4235</v>
      </c>
      <c r="DE44" s="168"/>
    </row>
    <row r="45" spans="1:109" hidden="1">
      <c r="A45" s="109">
        <v>1210</v>
      </c>
      <c r="B45" s="103" t="s">
        <v>484</v>
      </c>
      <c r="C45" s="162">
        <v>1</v>
      </c>
      <c r="D45" s="162">
        <v>0</v>
      </c>
      <c r="E45" s="162">
        <f t="shared" si="9"/>
        <v>1</v>
      </c>
      <c r="F45" s="163">
        <v>14.5</v>
      </c>
      <c r="G45" s="164">
        <f>ROUND($D45*'[1]LEA-TN - Aggregate GASB75'!G44,0)</f>
        <v>0</v>
      </c>
      <c r="H45" s="164">
        <f>ROUND($C45*'[1]LEA-TN - Aggregate GASB75'!H44,0)</f>
        <v>0</v>
      </c>
      <c r="I45" s="164">
        <f>ROUND($C45*'[1]LEA-TN - Aggregate GASB75'!I44,0)</f>
        <v>0</v>
      </c>
      <c r="J45" s="164">
        <f>ROUND('[1]LEA-TN - Aggregate GASB75'!G44*E45,0)</f>
        <v>0</v>
      </c>
      <c r="K45" s="164">
        <f>ROUND($C45*'[1]LEA-TN - Aggregate GASB75'!K44,0)</f>
        <v>0</v>
      </c>
      <c r="L45" s="164">
        <f>ROUND(C45*'[1]LEA-TN - Aggregate GASB75'!P44,0)-SUM(G45:K45,M45:O45)</f>
        <v>754</v>
      </c>
      <c r="M45" s="164">
        <f>ROUND($C45*'[1]LEA-TN - Aggregate GASB75'!M44,0)</f>
        <v>-6</v>
      </c>
      <c r="N45" s="164">
        <f>ROUND(C45*'[1]LEA-TN - Aggregate GASB75'!O44,0)-O45</f>
        <v>0</v>
      </c>
      <c r="O45" s="164">
        <v>0</v>
      </c>
      <c r="P45" s="178">
        <f t="shared" si="0"/>
        <v>748</v>
      </c>
      <c r="Q45" s="104">
        <f t="shared" si="1"/>
        <v>0</v>
      </c>
      <c r="R45" s="164">
        <f>ROUND($C45*'[1]LEA-TN - Aggregate GASB75'!R44,0)</f>
        <v>51</v>
      </c>
      <c r="S45" s="164">
        <f t="shared" si="19"/>
        <v>0</v>
      </c>
      <c r="T45" s="178">
        <v>51</v>
      </c>
      <c r="U45" s="164">
        <v>0</v>
      </c>
      <c r="V45" s="104">
        <f t="shared" si="10"/>
        <v>697</v>
      </c>
      <c r="W45" s="104">
        <v>0</v>
      </c>
      <c r="X45" s="104">
        <f>ROUND(J45+N45-'[1]LEA-TN - Aggregate GASB75'!W44*E45,0)</f>
        <v>0</v>
      </c>
      <c r="Y45" s="164">
        <f>ROUND($C45*'[1]LEA-TN - Aggregate GASB75'!Y44,0)</f>
        <v>961</v>
      </c>
      <c r="Z45" s="164">
        <f>ROUND($C45*'[1]LEA-TN - Aggregate GASB75'!Z44,0)</f>
        <v>589</v>
      </c>
      <c r="AA45" s="164">
        <f>ROUND($C45*'[1]LEA-TN - Aggregate GASB75'!AA44,0)</f>
        <v>748</v>
      </c>
      <c r="AB45" s="164">
        <f>ROUND($C45*'[1]LEA-TN - Aggregate GASB75'!AB44,0)</f>
        <v>748</v>
      </c>
      <c r="AC45" s="164">
        <f t="shared" si="18"/>
        <v>0</v>
      </c>
      <c r="AD45" s="164">
        <f t="shared" si="4"/>
        <v>5</v>
      </c>
      <c r="AE45" s="164">
        <f t="shared" si="11"/>
        <v>0</v>
      </c>
      <c r="AF45" s="164">
        <f t="shared" si="12"/>
        <v>702</v>
      </c>
      <c r="AG45" s="164">
        <f t="shared" si="5"/>
        <v>0</v>
      </c>
      <c r="AH45" s="164">
        <f t="shared" si="13"/>
        <v>0</v>
      </c>
      <c r="AI45" s="164">
        <f t="shared" si="14"/>
        <v>51</v>
      </c>
      <c r="AJ45" s="164">
        <f t="shared" si="6"/>
        <v>51</v>
      </c>
      <c r="AK45" s="164">
        <f t="shared" si="6"/>
        <v>51</v>
      </c>
      <c r="AL45" s="164">
        <f t="shared" si="6"/>
        <v>51</v>
      </c>
      <c r="AM45" s="164">
        <f t="shared" si="6"/>
        <v>51</v>
      </c>
      <c r="AN45" s="164">
        <f t="shared" si="6"/>
        <v>442</v>
      </c>
      <c r="AP45" s="165">
        <f t="shared" si="7"/>
        <v>52</v>
      </c>
      <c r="AQ45" s="164">
        <f>ROUND($C45*'[1]LEA-TN - Aggregate GASB75'!AQ44,0)</f>
        <v>52</v>
      </c>
      <c r="AR45" s="164">
        <f>ROUND($C45*'[1]LEA-TN - Aggregate GASB75'!AR44,0)</f>
        <v>52</v>
      </c>
      <c r="AS45" s="164">
        <f>ROUND($C45*'[1]LEA-TN - Aggregate GASB75'!AS44,0)</f>
        <v>52</v>
      </c>
      <c r="AT45" s="164">
        <f>ROUND($C45*'[1]LEA-TN - Aggregate GASB75'!AT44,0)</f>
        <v>52</v>
      </c>
      <c r="AU45" s="164">
        <f>ROUND($C45*'[1]LEA-TN - Aggregate GASB75'!AU44,0)</f>
        <v>52</v>
      </c>
      <c r="AV45" s="164">
        <f>ROUND($C45*'[1]LEA-TN - Aggregate GASB75'!AV44,0)</f>
        <v>442</v>
      </c>
      <c r="AW45" s="166">
        <f>ROUND($C45*'[1]LEA-TN - Aggregate GASB75'!AW44,0)</f>
        <v>0</v>
      </c>
      <c r="AX45" s="166">
        <f>ROUND($C45*'[1]LEA-TN - Aggregate GASB75'!AX44,0)</f>
        <v>0</v>
      </c>
      <c r="AY45" s="166">
        <f>ROUND($C45*'[1]LEA-TN - Aggregate GASB75'!AY44,0)</f>
        <v>0</v>
      </c>
      <c r="AZ45" s="166">
        <f>ROUND($C45*'[1]LEA-TN - Aggregate GASB75'!AZ44,0)</f>
        <v>0</v>
      </c>
      <c r="BA45" s="166">
        <f>ROUND($C45*'[1]LEA-TN - Aggregate GASB75'!BA44,0)</f>
        <v>0</v>
      </c>
      <c r="BB45" s="166">
        <f>MAX(0,-$L45+$AP45-SUM($AW45:BA45))</f>
        <v>0</v>
      </c>
      <c r="BC45" s="165">
        <f t="shared" si="15"/>
        <v>-1</v>
      </c>
      <c r="BD45" s="164">
        <f>MIN(MAX(0,BC45),MAX(0,$M45)-SUM($BC45:BC45))</f>
        <v>0</v>
      </c>
      <c r="BE45" s="164">
        <f>MIN(MAX(0,BD45),MAX(0,$M45)-SUM($BC45:BD45))</f>
        <v>0</v>
      </c>
      <c r="BF45" s="164">
        <f>MIN(MAX(0,BE45),MAX(0,$M45)-SUM($BC45:BE45))</f>
        <v>0</v>
      </c>
      <c r="BG45" s="164">
        <f>MIN(MAX(0,BF45),MAX(0,$M45)-SUM($BC45:BF45))</f>
        <v>0</v>
      </c>
      <c r="BH45" s="164">
        <f>MIN(MAX(0,BG45),MAX(0,$M45)-SUM($BC45:BG45))</f>
        <v>0</v>
      </c>
      <c r="BI45" s="164">
        <f>(MAX(0,$M45-MAX(0,SUM($BC45:BH45))))</f>
        <v>0</v>
      </c>
      <c r="BJ45" s="166">
        <f t="shared" si="16"/>
        <v>1</v>
      </c>
      <c r="BK45" s="166">
        <f>MIN(MAX(0,BJ45),MAX(0,-$M45)-MAX(0,-$BC45+SUM($BJ45:BJ45)))</f>
        <v>1</v>
      </c>
      <c r="BL45" s="166">
        <f>MIN(MAX(0,BK45),MAX(0,-$M45)-MAX(0,-$BC45+SUM($BJ45:BK45)))</f>
        <v>1</v>
      </c>
      <c r="BM45" s="166">
        <f>MIN(MAX(0,BL45),MAX(0,-$M45)-MAX(0,-$BC45+SUM($BJ45:BL45)))</f>
        <v>1</v>
      </c>
      <c r="BN45" s="166">
        <f>MIN(MAX(0,BM45),MAX(0,-$M45)-MAX(0,-$BC45+SUM($BJ45:BM45)))</f>
        <v>1</v>
      </c>
      <c r="BO45" s="166">
        <f>MAX(0,-$M45+$BC45-SUM($BJ45:BN45))</f>
        <v>0</v>
      </c>
      <c r="BP45" s="165">
        <f t="shared" si="17"/>
        <v>0</v>
      </c>
      <c r="BQ45" s="164">
        <f>MIN(MAX(0,BP45),MAX(0,$X45)-SUM($BP45:BP45))</f>
        <v>0</v>
      </c>
      <c r="BR45" s="164">
        <f>MIN(MAX(0,BQ45),MAX(0,$X45)-SUM($BP45:BQ45))</f>
        <v>0</v>
      </c>
      <c r="BS45" s="164">
        <f>MIN(MAX(0,BR45),MAX(0,$X45)-SUM($BP45:BR45))</f>
        <v>0</v>
      </c>
      <c r="BT45" s="164">
        <f>MIN(MAX(0,BS45),MAX(0,$X45)-SUM($BP45:BS45))</f>
        <v>0</v>
      </c>
      <c r="BU45" s="164">
        <f>MIN(MAX(0,BT45),MAX(0,$X45)-SUM($BP45:BT45))</f>
        <v>0</v>
      </c>
      <c r="BV45" s="164">
        <f>(MAX(0,$X45-MAX(0,SUM($BP45:BU45))))</f>
        <v>0</v>
      </c>
      <c r="BW45" s="166">
        <f t="shared" si="8"/>
        <v>0</v>
      </c>
      <c r="BX45" s="166">
        <f>MIN(MAX(0,BW45),MAX(0,-$X45)-MAX(0,-$BP45+SUM($BW45:BW45)))</f>
        <v>0</v>
      </c>
      <c r="BY45" s="166">
        <f>MIN(MAX(0,BX45),MAX(0,-$X45)-MAX(0,-$BP45+SUM($BW45:BX45)))</f>
        <v>0</v>
      </c>
      <c r="BZ45" s="166">
        <f>MIN(MAX(0,BY45),MAX(0,-$X45)-MAX(0,-$BP45+SUM($BW45:BY45)))</f>
        <v>0</v>
      </c>
      <c r="CA45" s="166">
        <f>MIN(MAX(0,BZ45),MAX(0,-$X45)-MAX(0,-$BP45+SUM($BW45:BZ45)))</f>
        <v>0</v>
      </c>
      <c r="CB45" s="166">
        <f>MAX(0,-$X45+$BP45-SUM($BW45:CA45))</f>
        <v>0</v>
      </c>
      <c r="CC45" s="163">
        <v>1</v>
      </c>
      <c r="CD45" s="167"/>
      <c r="CE45" s="164"/>
      <c r="CF45" s="164"/>
      <c r="CG45" s="164"/>
      <c r="CH45" s="164"/>
      <c r="CI45" s="164"/>
      <c r="CJ45" s="164"/>
      <c r="CK45" s="166"/>
      <c r="CL45" s="166"/>
      <c r="CM45" s="166"/>
      <c r="CN45" s="166"/>
      <c r="CO45" s="166"/>
      <c r="CP45" s="166"/>
      <c r="CQ45" s="167">
        <v>0</v>
      </c>
      <c r="CR45" s="164"/>
      <c r="CS45" s="164"/>
      <c r="CT45" s="164"/>
      <c r="CU45" s="164"/>
      <c r="CV45" s="164"/>
      <c r="CW45" s="164"/>
      <c r="CX45" s="166">
        <f>ROUND($C45*'[1]LEA-TN - Aggregate GASB75'!CX44,0)</f>
        <v>0</v>
      </c>
      <c r="CY45" s="166">
        <f>ROUND($C45*'[1]LEA-TN - Aggregate GASB75'!CY44,0)</f>
        <v>0</v>
      </c>
      <c r="CZ45" s="166">
        <f>ROUND($C45*'[1]LEA-TN - Aggregate GASB75'!CZ44,0)</f>
        <v>0</v>
      </c>
      <c r="DA45" s="166">
        <f>ROUND($C45*'[1]LEA-TN - Aggregate GASB75'!DA44,0)</f>
        <v>0</v>
      </c>
      <c r="DB45" s="166">
        <f>ROUND($C45*'[1]LEA-TN - Aggregate GASB75'!DB44,0)</f>
        <v>0</v>
      </c>
      <c r="DC45" s="166">
        <f>ROUND($C45*'[1]LEA-TN - Aggregate GASB75'!DC44,0)</f>
        <v>0</v>
      </c>
      <c r="DE45" s="168"/>
    </row>
    <row r="46" spans="1:109" hidden="1">
      <c r="A46" s="109">
        <v>1211</v>
      </c>
      <c r="B46" s="103" t="s">
        <v>485</v>
      </c>
      <c r="C46" s="162">
        <v>1</v>
      </c>
      <c r="D46" s="162">
        <v>0</v>
      </c>
      <c r="E46" s="162">
        <f t="shared" si="9"/>
        <v>1</v>
      </c>
      <c r="F46" s="163">
        <v>11.2</v>
      </c>
      <c r="G46" s="164">
        <f>ROUND($D46*'[1]LEA-TN - Aggregate GASB75'!G45,0)</f>
        <v>0</v>
      </c>
      <c r="H46" s="164">
        <f>ROUND($C46*'[1]LEA-TN - Aggregate GASB75'!H45,0)</f>
        <v>0</v>
      </c>
      <c r="I46" s="164">
        <f>ROUND($C46*'[1]LEA-TN - Aggregate GASB75'!I45,0)</f>
        <v>0</v>
      </c>
      <c r="J46" s="164">
        <f>ROUND('[1]LEA-TN - Aggregate GASB75'!G45*E46,0)</f>
        <v>0</v>
      </c>
      <c r="K46" s="164">
        <f>ROUND($C46*'[1]LEA-TN - Aggregate GASB75'!K45,0)</f>
        <v>0</v>
      </c>
      <c r="L46" s="164">
        <f>ROUND(C46*'[1]LEA-TN - Aggregate GASB75'!P45,0)-SUM(G46:K46,M46:O46)</f>
        <v>11073</v>
      </c>
      <c r="M46" s="164">
        <f>ROUND($C46*'[1]LEA-TN - Aggregate GASB75'!M45,0)</f>
        <v>-158</v>
      </c>
      <c r="N46" s="164">
        <f>ROUND(C46*'[1]LEA-TN - Aggregate GASB75'!O45,0)-O46</f>
        <v>0</v>
      </c>
      <c r="O46" s="164">
        <v>0</v>
      </c>
      <c r="P46" s="178">
        <f t="shared" si="0"/>
        <v>10915</v>
      </c>
      <c r="Q46" s="104">
        <f t="shared" si="1"/>
        <v>0</v>
      </c>
      <c r="R46" s="164">
        <f>ROUND($C46*'[1]LEA-TN - Aggregate GASB75'!R45,0)</f>
        <v>975</v>
      </c>
      <c r="S46" s="164">
        <f t="shared" si="19"/>
        <v>0</v>
      </c>
      <c r="T46" s="178">
        <v>975</v>
      </c>
      <c r="U46" s="164">
        <v>0</v>
      </c>
      <c r="V46" s="104">
        <f t="shared" si="10"/>
        <v>9940</v>
      </c>
      <c r="W46" s="104">
        <v>0</v>
      </c>
      <c r="X46" s="104">
        <f>ROUND(J46+N46-'[1]LEA-TN - Aggregate GASB75'!W45*E46,0)</f>
        <v>0</v>
      </c>
      <c r="Y46" s="164">
        <f>ROUND($C46*'[1]LEA-TN - Aggregate GASB75'!Y45,0)</f>
        <v>13422</v>
      </c>
      <c r="Z46" s="164">
        <f>ROUND($C46*'[1]LEA-TN - Aggregate GASB75'!Z45,0)</f>
        <v>8946</v>
      </c>
      <c r="AA46" s="164">
        <f>ROUND($C46*'[1]LEA-TN - Aggregate GASB75'!AA45,0)</f>
        <v>10915</v>
      </c>
      <c r="AB46" s="164">
        <f>ROUND($C46*'[1]LEA-TN - Aggregate GASB75'!AB45,0)</f>
        <v>10915</v>
      </c>
      <c r="AC46" s="164">
        <f t="shared" si="18"/>
        <v>0</v>
      </c>
      <c r="AD46" s="164">
        <f t="shared" si="4"/>
        <v>144</v>
      </c>
      <c r="AE46" s="164">
        <f t="shared" si="11"/>
        <v>0</v>
      </c>
      <c r="AF46" s="164">
        <f t="shared" si="12"/>
        <v>10084</v>
      </c>
      <c r="AG46" s="164">
        <f t="shared" si="5"/>
        <v>0</v>
      </c>
      <c r="AH46" s="164">
        <f t="shared" si="13"/>
        <v>0</v>
      </c>
      <c r="AI46" s="164">
        <f t="shared" si="14"/>
        <v>975</v>
      </c>
      <c r="AJ46" s="164">
        <f t="shared" si="6"/>
        <v>975</v>
      </c>
      <c r="AK46" s="164">
        <f t="shared" si="6"/>
        <v>975</v>
      </c>
      <c r="AL46" s="164">
        <f t="shared" si="6"/>
        <v>975</v>
      </c>
      <c r="AM46" s="164">
        <f t="shared" si="6"/>
        <v>975</v>
      </c>
      <c r="AN46" s="164">
        <f t="shared" si="6"/>
        <v>5065</v>
      </c>
      <c r="AP46" s="165">
        <f t="shared" si="7"/>
        <v>989</v>
      </c>
      <c r="AQ46" s="164">
        <f>ROUND($C46*'[1]LEA-TN - Aggregate GASB75'!AQ45,0)</f>
        <v>989</v>
      </c>
      <c r="AR46" s="164">
        <f>ROUND($C46*'[1]LEA-TN - Aggregate GASB75'!AR45,0)</f>
        <v>989</v>
      </c>
      <c r="AS46" s="164">
        <f>ROUND($C46*'[1]LEA-TN - Aggregate GASB75'!AS45,0)</f>
        <v>989</v>
      </c>
      <c r="AT46" s="164">
        <f>ROUND($C46*'[1]LEA-TN - Aggregate GASB75'!AT45,0)</f>
        <v>989</v>
      </c>
      <c r="AU46" s="164">
        <f>ROUND($C46*'[1]LEA-TN - Aggregate GASB75'!AU45,0)</f>
        <v>989</v>
      </c>
      <c r="AV46" s="164">
        <f>ROUND($C46*'[1]LEA-TN - Aggregate GASB75'!AV45,0)</f>
        <v>5139</v>
      </c>
      <c r="AW46" s="166">
        <f>ROUND($C46*'[1]LEA-TN - Aggregate GASB75'!AW45,0)</f>
        <v>0</v>
      </c>
      <c r="AX46" s="166">
        <f>ROUND($C46*'[1]LEA-TN - Aggregate GASB75'!AX45,0)</f>
        <v>0</v>
      </c>
      <c r="AY46" s="166">
        <f>ROUND($C46*'[1]LEA-TN - Aggregate GASB75'!AY45,0)</f>
        <v>0</v>
      </c>
      <c r="AZ46" s="166">
        <f>ROUND($C46*'[1]LEA-TN - Aggregate GASB75'!AZ45,0)</f>
        <v>0</v>
      </c>
      <c r="BA46" s="166">
        <f>ROUND($C46*'[1]LEA-TN - Aggregate GASB75'!BA45,0)</f>
        <v>0</v>
      </c>
      <c r="BB46" s="166">
        <f>MAX(0,-$L46+$AP46-SUM($AW46:BA46))</f>
        <v>0</v>
      </c>
      <c r="BC46" s="165">
        <f t="shared" si="15"/>
        <v>-14</v>
      </c>
      <c r="BD46" s="164">
        <f>MIN(MAX(0,BC46),MAX(0,$M46)-SUM($BC46:BC46))</f>
        <v>0</v>
      </c>
      <c r="BE46" s="164">
        <f>MIN(MAX(0,BD46),MAX(0,$M46)-SUM($BC46:BD46))</f>
        <v>0</v>
      </c>
      <c r="BF46" s="164">
        <f>MIN(MAX(0,BE46),MAX(0,$M46)-SUM($BC46:BE46))</f>
        <v>0</v>
      </c>
      <c r="BG46" s="164">
        <f>MIN(MAX(0,BF46),MAX(0,$M46)-SUM($BC46:BF46))</f>
        <v>0</v>
      </c>
      <c r="BH46" s="164">
        <f>MIN(MAX(0,BG46),MAX(0,$M46)-SUM($BC46:BG46))</f>
        <v>0</v>
      </c>
      <c r="BI46" s="164">
        <f>(MAX(0,$M46-MAX(0,SUM($BC46:BH46))))</f>
        <v>0</v>
      </c>
      <c r="BJ46" s="166">
        <f t="shared" si="16"/>
        <v>14</v>
      </c>
      <c r="BK46" s="166">
        <f>MIN(MAX(0,BJ46),MAX(0,-$M46)-MAX(0,-$BC46+SUM($BJ46:BJ46)))</f>
        <v>14</v>
      </c>
      <c r="BL46" s="166">
        <f>MIN(MAX(0,BK46),MAX(0,-$M46)-MAX(0,-$BC46+SUM($BJ46:BK46)))</f>
        <v>14</v>
      </c>
      <c r="BM46" s="166">
        <f>MIN(MAX(0,BL46),MAX(0,-$M46)-MAX(0,-$BC46+SUM($BJ46:BL46)))</f>
        <v>14</v>
      </c>
      <c r="BN46" s="166">
        <f>MIN(MAX(0,BM46),MAX(0,-$M46)-MAX(0,-$BC46+SUM($BJ46:BM46)))</f>
        <v>14</v>
      </c>
      <c r="BO46" s="166">
        <f>MAX(0,-$M46+$BC46-SUM($BJ46:BN46))</f>
        <v>74</v>
      </c>
      <c r="BP46" s="165">
        <f t="shared" si="17"/>
        <v>0</v>
      </c>
      <c r="BQ46" s="164">
        <f>MIN(MAX(0,BP46),MAX(0,$X46)-SUM($BP46:BP46))</f>
        <v>0</v>
      </c>
      <c r="BR46" s="164">
        <f>MIN(MAX(0,BQ46),MAX(0,$X46)-SUM($BP46:BQ46))</f>
        <v>0</v>
      </c>
      <c r="BS46" s="164">
        <f>MIN(MAX(0,BR46),MAX(0,$X46)-SUM($BP46:BR46))</f>
        <v>0</v>
      </c>
      <c r="BT46" s="164">
        <f>MIN(MAX(0,BS46),MAX(0,$X46)-SUM($BP46:BS46))</f>
        <v>0</v>
      </c>
      <c r="BU46" s="164">
        <f>MIN(MAX(0,BT46),MAX(0,$X46)-SUM($BP46:BT46))</f>
        <v>0</v>
      </c>
      <c r="BV46" s="164">
        <f>(MAX(0,$X46-MAX(0,SUM($BP46:BU46))))</f>
        <v>0</v>
      </c>
      <c r="BW46" s="166">
        <f t="shared" si="8"/>
        <v>0</v>
      </c>
      <c r="BX46" s="166">
        <f>MIN(MAX(0,BW46),MAX(0,-$X46)-MAX(0,-$BP46+SUM($BW46:BW46)))</f>
        <v>0</v>
      </c>
      <c r="BY46" s="166">
        <f>MIN(MAX(0,BX46),MAX(0,-$X46)-MAX(0,-$BP46+SUM($BW46:BX46)))</f>
        <v>0</v>
      </c>
      <c r="BZ46" s="166">
        <f>MIN(MAX(0,BY46),MAX(0,-$X46)-MAX(0,-$BP46+SUM($BW46:BY46)))</f>
        <v>0</v>
      </c>
      <c r="CA46" s="166">
        <f>MIN(MAX(0,BZ46),MAX(0,-$X46)-MAX(0,-$BP46+SUM($BW46:BZ46)))</f>
        <v>0</v>
      </c>
      <c r="CB46" s="166">
        <f>MAX(0,-$X46+$BP46-SUM($BW46:CA46))</f>
        <v>0</v>
      </c>
      <c r="CC46" s="163">
        <v>1</v>
      </c>
      <c r="CD46" s="167"/>
      <c r="CE46" s="164"/>
      <c r="CF46" s="164"/>
      <c r="CG46" s="164"/>
      <c r="CH46" s="164"/>
      <c r="CI46" s="164"/>
      <c r="CJ46" s="164"/>
      <c r="CK46" s="166"/>
      <c r="CL46" s="166"/>
      <c r="CM46" s="166"/>
      <c r="CN46" s="166"/>
      <c r="CO46" s="166"/>
      <c r="CP46" s="166"/>
      <c r="CQ46" s="167">
        <v>0</v>
      </c>
      <c r="CR46" s="164"/>
      <c r="CS46" s="164"/>
      <c r="CT46" s="164"/>
      <c r="CU46" s="164"/>
      <c r="CV46" s="164"/>
      <c r="CW46" s="164"/>
      <c r="CX46" s="166">
        <f>ROUND($C46*'[1]LEA-TN - Aggregate GASB75'!CX45,0)</f>
        <v>0</v>
      </c>
      <c r="CY46" s="166">
        <f>ROUND($C46*'[1]LEA-TN - Aggregate GASB75'!CY45,0)</f>
        <v>0</v>
      </c>
      <c r="CZ46" s="166">
        <f>ROUND($C46*'[1]LEA-TN - Aggregate GASB75'!CZ45,0)</f>
        <v>0</v>
      </c>
      <c r="DA46" s="166">
        <f>ROUND($C46*'[1]LEA-TN - Aggregate GASB75'!DA45,0)</f>
        <v>0</v>
      </c>
      <c r="DB46" s="166">
        <f>ROUND($C46*'[1]LEA-TN - Aggregate GASB75'!DB45,0)</f>
        <v>0</v>
      </c>
      <c r="DC46" s="166">
        <f>ROUND($C46*'[1]LEA-TN - Aggregate GASB75'!DC45,0)</f>
        <v>0</v>
      </c>
      <c r="DE46" s="168"/>
    </row>
    <row r="47" spans="1:109" hidden="1">
      <c r="A47" s="109">
        <v>1151</v>
      </c>
      <c r="B47" s="103" t="s">
        <v>486</v>
      </c>
      <c r="C47" s="162">
        <v>1</v>
      </c>
      <c r="D47" s="162">
        <v>0</v>
      </c>
      <c r="E47" s="162">
        <f t="shared" si="9"/>
        <v>1</v>
      </c>
      <c r="F47" s="163">
        <v>9.3000000000000007</v>
      </c>
      <c r="G47" s="164">
        <f>ROUND($D47*'[1]LEA-TN - Aggregate GASB75'!G46,0)</f>
        <v>0</v>
      </c>
      <c r="H47" s="164">
        <f>ROUND($C47*'[1]LEA-TN - Aggregate GASB75'!H46,0)</f>
        <v>0</v>
      </c>
      <c r="I47" s="164">
        <f>ROUND($C47*'[1]LEA-TN - Aggregate GASB75'!I46,0)</f>
        <v>0</v>
      </c>
      <c r="J47" s="164">
        <f>ROUND('[1]LEA-TN - Aggregate GASB75'!G46*E47,0)</f>
        <v>0</v>
      </c>
      <c r="K47" s="164">
        <f>ROUND($C47*'[1]LEA-TN - Aggregate GASB75'!K46,0)</f>
        <v>0</v>
      </c>
      <c r="L47" s="164">
        <f>ROUND(C47*'[1]LEA-TN - Aggregate GASB75'!P46,0)-SUM(G47:K47,M47:O47)</f>
        <v>982869</v>
      </c>
      <c r="M47" s="164">
        <f>ROUND($C47*'[1]LEA-TN - Aggregate GASB75'!M46,0)</f>
        <v>-10150</v>
      </c>
      <c r="N47" s="164">
        <f>ROUND(C47*'[1]LEA-TN - Aggregate GASB75'!O46,0)-O47</f>
        <v>0</v>
      </c>
      <c r="O47" s="164">
        <v>0</v>
      </c>
      <c r="P47" s="178">
        <f t="shared" si="0"/>
        <v>972719</v>
      </c>
      <c r="Q47" s="104">
        <f t="shared" si="1"/>
        <v>0</v>
      </c>
      <c r="R47" s="164">
        <f>ROUND($C47*'[1]LEA-TN - Aggregate GASB75'!R46,0)</f>
        <v>104594</v>
      </c>
      <c r="S47" s="164">
        <f t="shared" si="19"/>
        <v>0</v>
      </c>
      <c r="T47" s="178">
        <v>104594</v>
      </c>
      <c r="U47" s="164">
        <v>2595</v>
      </c>
      <c r="V47" s="104">
        <f t="shared" si="10"/>
        <v>868125</v>
      </c>
      <c r="W47" s="104">
        <v>0</v>
      </c>
      <c r="X47" s="104">
        <f>ROUND(J47+N47-'[1]LEA-TN - Aggregate GASB75'!W46*E47,0)</f>
        <v>0</v>
      </c>
      <c r="Y47" s="164">
        <f>ROUND($C47*'[1]LEA-TN - Aggregate GASB75'!Y46,0)</f>
        <v>1161775</v>
      </c>
      <c r="Z47" s="164">
        <f>ROUND($C47*'[1]LEA-TN - Aggregate GASB75'!Z46,0)</f>
        <v>820843</v>
      </c>
      <c r="AA47" s="164">
        <f>ROUND($C47*'[1]LEA-TN - Aggregate GASB75'!AA46,0)</f>
        <v>972719</v>
      </c>
      <c r="AB47" s="164">
        <f>ROUND($C47*'[1]LEA-TN - Aggregate GASB75'!AB46,0)</f>
        <v>972719</v>
      </c>
      <c r="AC47" s="164">
        <f t="shared" si="18"/>
        <v>0</v>
      </c>
      <c r="AD47" s="164">
        <f t="shared" si="4"/>
        <v>9059</v>
      </c>
      <c r="AE47" s="164">
        <f t="shared" si="11"/>
        <v>0</v>
      </c>
      <c r="AF47" s="164">
        <f t="shared" si="12"/>
        <v>877184</v>
      </c>
      <c r="AG47" s="164">
        <f t="shared" si="5"/>
        <v>0</v>
      </c>
      <c r="AH47" s="164">
        <f t="shared" si="13"/>
        <v>0</v>
      </c>
      <c r="AI47" s="164">
        <f t="shared" si="14"/>
        <v>104594</v>
      </c>
      <c r="AJ47" s="164">
        <f t="shared" si="6"/>
        <v>104594</v>
      </c>
      <c r="AK47" s="164">
        <f t="shared" si="6"/>
        <v>104594</v>
      </c>
      <c r="AL47" s="164">
        <f t="shared" si="6"/>
        <v>104594</v>
      </c>
      <c r="AM47" s="164">
        <f t="shared" si="6"/>
        <v>104594</v>
      </c>
      <c r="AN47" s="164">
        <f t="shared" si="6"/>
        <v>345155</v>
      </c>
      <c r="AP47" s="165">
        <f t="shared" si="7"/>
        <v>105685</v>
      </c>
      <c r="AQ47" s="164">
        <f>ROUND($C47*'[1]LEA-TN - Aggregate GASB75'!AQ46,0)</f>
        <v>105685</v>
      </c>
      <c r="AR47" s="164">
        <f>ROUND($C47*'[1]LEA-TN - Aggregate GASB75'!AR46,0)</f>
        <v>105685</v>
      </c>
      <c r="AS47" s="164">
        <f>ROUND($C47*'[1]LEA-TN - Aggregate GASB75'!AS46,0)</f>
        <v>105685</v>
      </c>
      <c r="AT47" s="164">
        <f>ROUND($C47*'[1]LEA-TN - Aggregate GASB75'!AT46,0)</f>
        <v>105685</v>
      </c>
      <c r="AU47" s="164">
        <f>ROUND($C47*'[1]LEA-TN - Aggregate GASB75'!AU46,0)</f>
        <v>105685</v>
      </c>
      <c r="AV47" s="164">
        <f>ROUND($C47*'[1]LEA-TN - Aggregate GASB75'!AV46,0)</f>
        <v>348759</v>
      </c>
      <c r="AW47" s="166">
        <f>ROUND($C47*'[1]LEA-TN - Aggregate GASB75'!AW46,0)</f>
        <v>0</v>
      </c>
      <c r="AX47" s="166">
        <f>ROUND($C47*'[1]LEA-TN - Aggregate GASB75'!AX46,0)</f>
        <v>0</v>
      </c>
      <c r="AY47" s="166">
        <f>ROUND($C47*'[1]LEA-TN - Aggregate GASB75'!AY46,0)</f>
        <v>0</v>
      </c>
      <c r="AZ47" s="166">
        <f>ROUND($C47*'[1]LEA-TN - Aggregate GASB75'!AZ46,0)</f>
        <v>0</v>
      </c>
      <c r="BA47" s="166">
        <f>ROUND($C47*'[1]LEA-TN - Aggregate GASB75'!BA46,0)</f>
        <v>0</v>
      </c>
      <c r="BB47" s="166">
        <f>MAX(0,-$L47+$AP47-SUM($AW47:BA47))</f>
        <v>0</v>
      </c>
      <c r="BC47" s="165">
        <f t="shared" si="15"/>
        <v>-1091</v>
      </c>
      <c r="BD47" s="164">
        <f>MIN(MAX(0,BC47),MAX(0,$M47)-SUM($BC47:BC47))</f>
        <v>0</v>
      </c>
      <c r="BE47" s="164">
        <f>MIN(MAX(0,BD47),MAX(0,$M47)-SUM($BC47:BD47))</f>
        <v>0</v>
      </c>
      <c r="BF47" s="164">
        <f>MIN(MAX(0,BE47),MAX(0,$M47)-SUM($BC47:BE47))</f>
        <v>0</v>
      </c>
      <c r="BG47" s="164">
        <f>MIN(MAX(0,BF47),MAX(0,$M47)-SUM($BC47:BF47))</f>
        <v>0</v>
      </c>
      <c r="BH47" s="164">
        <f>MIN(MAX(0,BG47),MAX(0,$M47)-SUM($BC47:BG47))</f>
        <v>0</v>
      </c>
      <c r="BI47" s="164">
        <f>(MAX(0,$M47-MAX(0,SUM($BC47:BH47))))</f>
        <v>0</v>
      </c>
      <c r="BJ47" s="166">
        <f t="shared" si="16"/>
        <v>1091</v>
      </c>
      <c r="BK47" s="166">
        <f>MIN(MAX(0,BJ47),MAX(0,-$M47)-MAX(0,-$BC47+SUM($BJ47:BJ47)))</f>
        <v>1091</v>
      </c>
      <c r="BL47" s="166">
        <f>MIN(MAX(0,BK47),MAX(0,-$M47)-MAX(0,-$BC47+SUM($BJ47:BK47)))</f>
        <v>1091</v>
      </c>
      <c r="BM47" s="166">
        <f>MIN(MAX(0,BL47),MAX(0,-$M47)-MAX(0,-$BC47+SUM($BJ47:BL47)))</f>
        <v>1091</v>
      </c>
      <c r="BN47" s="166">
        <f>MIN(MAX(0,BM47),MAX(0,-$M47)-MAX(0,-$BC47+SUM($BJ47:BM47)))</f>
        <v>1091</v>
      </c>
      <c r="BO47" s="166">
        <f>MAX(0,-$M47+$BC47-SUM($BJ47:BN47))</f>
        <v>3604</v>
      </c>
      <c r="BP47" s="165">
        <f t="shared" si="17"/>
        <v>0</v>
      </c>
      <c r="BQ47" s="164">
        <f>MIN(MAX(0,BP47),MAX(0,$X47)-SUM($BP47:BP47))</f>
        <v>0</v>
      </c>
      <c r="BR47" s="164">
        <f>MIN(MAX(0,BQ47),MAX(0,$X47)-SUM($BP47:BQ47))</f>
        <v>0</v>
      </c>
      <c r="BS47" s="164">
        <f>MIN(MAX(0,BR47),MAX(0,$X47)-SUM($BP47:BR47))</f>
        <v>0</v>
      </c>
      <c r="BT47" s="164">
        <f>MIN(MAX(0,BS47),MAX(0,$X47)-SUM($BP47:BS47))</f>
        <v>0</v>
      </c>
      <c r="BU47" s="164">
        <f>MIN(MAX(0,BT47),MAX(0,$X47)-SUM($BP47:BT47))</f>
        <v>0</v>
      </c>
      <c r="BV47" s="164">
        <f>(MAX(0,$X47-MAX(0,SUM($BP47:BU47))))</f>
        <v>0</v>
      </c>
      <c r="BW47" s="166">
        <f t="shared" si="8"/>
        <v>0</v>
      </c>
      <c r="BX47" s="166">
        <f>MIN(MAX(0,BW47),MAX(0,-$X47)-MAX(0,-$BP47+SUM($BW47:BW47)))</f>
        <v>0</v>
      </c>
      <c r="BY47" s="166">
        <f>MIN(MAX(0,BX47),MAX(0,-$X47)-MAX(0,-$BP47+SUM($BW47:BX47)))</f>
        <v>0</v>
      </c>
      <c r="BZ47" s="166">
        <f>MIN(MAX(0,BY47),MAX(0,-$X47)-MAX(0,-$BP47+SUM($BW47:BY47)))</f>
        <v>0</v>
      </c>
      <c r="CA47" s="166">
        <f>MIN(MAX(0,BZ47),MAX(0,-$X47)-MAX(0,-$BP47+SUM($BW47:BZ47)))</f>
        <v>0</v>
      </c>
      <c r="CB47" s="166">
        <f>MAX(0,-$X47+$BP47-SUM($BW47:CA47))</f>
        <v>0</v>
      </c>
      <c r="CC47" s="163">
        <v>1</v>
      </c>
      <c r="CD47" s="167"/>
      <c r="CE47" s="164"/>
      <c r="CF47" s="164"/>
      <c r="CG47" s="164"/>
      <c r="CH47" s="164"/>
      <c r="CI47" s="164"/>
      <c r="CJ47" s="164"/>
      <c r="CK47" s="166"/>
      <c r="CL47" s="166"/>
      <c r="CM47" s="166"/>
      <c r="CN47" s="166"/>
      <c r="CO47" s="166"/>
      <c r="CP47" s="166"/>
      <c r="CQ47" s="167">
        <v>0</v>
      </c>
      <c r="CR47" s="164"/>
      <c r="CS47" s="164"/>
      <c r="CT47" s="164"/>
      <c r="CU47" s="164"/>
      <c r="CV47" s="164"/>
      <c r="CW47" s="164"/>
      <c r="CX47" s="166">
        <f>ROUND($C47*'[1]LEA-TN - Aggregate GASB75'!CX46,0)</f>
        <v>0</v>
      </c>
      <c r="CY47" s="166">
        <f>ROUND($C47*'[1]LEA-TN - Aggregate GASB75'!CY46,0)</f>
        <v>0</v>
      </c>
      <c r="CZ47" s="166">
        <f>ROUND($C47*'[1]LEA-TN - Aggregate GASB75'!CZ46,0)</f>
        <v>0</v>
      </c>
      <c r="DA47" s="166">
        <f>ROUND($C47*'[1]LEA-TN - Aggregate GASB75'!DA46,0)</f>
        <v>0</v>
      </c>
      <c r="DB47" s="166">
        <f>ROUND($C47*'[1]LEA-TN - Aggregate GASB75'!DB46,0)</f>
        <v>0</v>
      </c>
      <c r="DC47" s="166">
        <f>ROUND($C47*'[1]LEA-TN - Aggregate GASB75'!DC46,0)</f>
        <v>0</v>
      </c>
      <c r="DE47" s="168"/>
    </row>
    <row r="48" spans="1:109" hidden="1">
      <c r="A48" s="109">
        <v>1029</v>
      </c>
      <c r="B48" s="103" t="s">
        <v>237</v>
      </c>
      <c r="C48" s="162">
        <v>1</v>
      </c>
      <c r="D48" s="162">
        <v>0.5</v>
      </c>
      <c r="E48" s="162">
        <f t="shared" si="9"/>
        <v>0.5</v>
      </c>
      <c r="F48" s="163">
        <v>7.8</v>
      </c>
      <c r="G48" s="164">
        <f>ROUND($D48*'[1]LEA-TN - Aggregate GASB75'!G47,0)</f>
        <v>482154</v>
      </c>
      <c r="H48" s="164">
        <f>ROUND($C48*'[1]LEA-TN - Aggregate GASB75'!H47,0)</f>
        <v>10614</v>
      </c>
      <c r="I48" s="164">
        <f>ROUND($C48*'[1]LEA-TN - Aggregate GASB75'!I47,0)</f>
        <v>33881</v>
      </c>
      <c r="J48" s="164">
        <f>ROUND('[1]LEA-TN - Aggregate GASB75'!G47*E48,0)</f>
        <v>482154</v>
      </c>
      <c r="K48" s="164">
        <f>ROUND($C48*'[1]LEA-TN - Aggregate GASB75'!K47,0)</f>
        <v>-579055</v>
      </c>
      <c r="L48" s="164">
        <f>ROUND(C48*'[1]LEA-TN - Aggregate GASB75'!P47,0)-SUM(G48:K48,M48:O48)</f>
        <v>72516</v>
      </c>
      <c r="M48" s="164">
        <f>ROUND($C48*'[1]LEA-TN - Aggregate GASB75'!M47,0)</f>
        <v>-3536</v>
      </c>
      <c r="N48" s="164">
        <f>ROUND(C48*'[1]LEA-TN - Aggregate GASB75'!O47,0)-O48</f>
        <v>-23212</v>
      </c>
      <c r="O48" s="164">
        <v>-23212</v>
      </c>
      <c r="P48" s="178">
        <f t="shared" si="0"/>
        <v>452304</v>
      </c>
      <c r="Q48" s="104">
        <f t="shared" si="1"/>
        <v>-579055</v>
      </c>
      <c r="R48" s="164">
        <f>ROUND($C48*'[1]LEA-TN - Aggregate GASB75'!R47,0)</f>
        <v>-1975</v>
      </c>
      <c r="S48" s="164">
        <f t="shared" si="19"/>
        <v>63555</v>
      </c>
      <c r="T48" s="178">
        <v>-472980</v>
      </c>
      <c r="U48" s="164">
        <v>22956</v>
      </c>
      <c r="V48" s="104">
        <f t="shared" si="10"/>
        <v>429558</v>
      </c>
      <c r="W48" s="104">
        <v>-36785</v>
      </c>
      <c r="X48" s="104">
        <f>ROUND(J48+N48-'[1]LEA-TN - Aggregate GASB75'!W47*E48,0)</f>
        <v>495727</v>
      </c>
      <c r="Y48" s="164">
        <f>ROUND($C48*'[1]LEA-TN - Aggregate GASB75'!Y47,0)</f>
        <v>516080</v>
      </c>
      <c r="Z48" s="164">
        <f>ROUND($C48*'[1]LEA-TN - Aggregate GASB75'!Z47,0)</f>
        <v>399982</v>
      </c>
      <c r="AA48" s="164">
        <f>ROUND($C48*'[1]LEA-TN - Aggregate GASB75'!AA47,0)</f>
        <v>452304</v>
      </c>
      <c r="AB48" s="164">
        <f>ROUND($C48*'[1]LEA-TN - Aggregate GASB75'!AB47,0)</f>
        <v>452304</v>
      </c>
      <c r="AC48" s="164">
        <f t="shared" si="18"/>
        <v>0</v>
      </c>
      <c r="AD48" s="164">
        <f t="shared" si="4"/>
        <v>65833</v>
      </c>
      <c r="AE48" s="164">
        <f t="shared" si="11"/>
        <v>0</v>
      </c>
      <c r="AF48" s="164">
        <f t="shared" si="12"/>
        <v>63219</v>
      </c>
      <c r="AG48" s="164">
        <f t="shared" si="5"/>
        <v>0</v>
      </c>
      <c r="AH48" s="164">
        <f t="shared" si="13"/>
        <v>432172</v>
      </c>
      <c r="AI48" s="164">
        <f t="shared" si="14"/>
        <v>61580</v>
      </c>
      <c r="AJ48" s="164">
        <f t="shared" si="6"/>
        <v>61580</v>
      </c>
      <c r="AK48" s="164">
        <f t="shared" si="6"/>
        <v>61580</v>
      </c>
      <c r="AL48" s="164">
        <f t="shared" si="6"/>
        <v>61580</v>
      </c>
      <c r="AM48" s="164">
        <f t="shared" si="6"/>
        <v>61580</v>
      </c>
      <c r="AN48" s="164">
        <f t="shared" si="6"/>
        <v>121658</v>
      </c>
      <c r="AP48" s="165">
        <f t="shared" si="7"/>
        <v>9297</v>
      </c>
      <c r="AQ48" s="164">
        <f>ROUND($C48*'[1]LEA-TN - Aggregate GASB75'!AQ47,0)</f>
        <v>9297</v>
      </c>
      <c r="AR48" s="164">
        <f>ROUND($C48*'[1]LEA-TN - Aggregate GASB75'!AR47,0)</f>
        <v>9297</v>
      </c>
      <c r="AS48" s="164">
        <f>ROUND($C48*'[1]LEA-TN - Aggregate GASB75'!AS47,0)</f>
        <v>9297</v>
      </c>
      <c r="AT48" s="164">
        <f>ROUND($C48*'[1]LEA-TN - Aggregate GASB75'!AT47,0)</f>
        <v>9297</v>
      </c>
      <c r="AU48" s="164">
        <f>ROUND($C48*'[1]LEA-TN - Aggregate GASB75'!AU47,0)</f>
        <v>9297</v>
      </c>
      <c r="AV48" s="164">
        <f>ROUND($C48*'[1]LEA-TN - Aggregate GASB75'!AV47,0)</f>
        <v>16734</v>
      </c>
      <c r="AW48" s="166">
        <f>ROUND($C48*'[1]LEA-TN - Aggregate GASB75'!AW47,0)</f>
        <v>0</v>
      </c>
      <c r="AX48" s="166">
        <f>ROUND($C48*'[1]LEA-TN - Aggregate GASB75'!AX47,0)</f>
        <v>0</v>
      </c>
      <c r="AY48" s="166">
        <f>ROUND($C48*'[1]LEA-TN - Aggregate GASB75'!AY47,0)</f>
        <v>0</v>
      </c>
      <c r="AZ48" s="166">
        <f>ROUND($C48*'[1]LEA-TN - Aggregate GASB75'!AZ47,0)</f>
        <v>0</v>
      </c>
      <c r="BA48" s="166">
        <f>ROUND($C48*'[1]LEA-TN - Aggregate GASB75'!BA47,0)</f>
        <v>0</v>
      </c>
      <c r="BB48" s="166">
        <f>MAX(0,-$L48+$AP48-SUM($AW48:BA48))</f>
        <v>0</v>
      </c>
      <c r="BC48" s="165">
        <f t="shared" si="15"/>
        <v>-453</v>
      </c>
      <c r="BD48" s="164">
        <f>MIN(MAX(0,BC48),MAX(0,$M48)-SUM($BC48:BC48))</f>
        <v>0</v>
      </c>
      <c r="BE48" s="164">
        <f>MIN(MAX(0,BD48),MAX(0,$M48)-SUM($BC48:BD48))</f>
        <v>0</v>
      </c>
      <c r="BF48" s="164">
        <f>MIN(MAX(0,BE48),MAX(0,$M48)-SUM($BC48:BE48))</f>
        <v>0</v>
      </c>
      <c r="BG48" s="164">
        <f>MIN(MAX(0,BF48),MAX(0,$M48)-SUM($BC48:BF48))</f>
        <v>0</v>
      </c>
      <c r="BH48" s="164">
        <f>MIN(MAX(0,BG48),MAX(0,$M48)-SUM($BC48:BG48))</f>
        <v>0</v>
      </c>
      <c r="BI48" s="164">
        <f>(MAX(0,$M48-MAX(0,SUM($BC48:BH48))))</f>
        <v>0</v>
      </c>
      <c r="BJ48" s="166">
        <f t="shared" si="16"/>
        <v>453</v>
      </c>
      <c r="BK48" s="166">
        <f>MIN(MAX(0,BJ48),MAX(0,-$M48)-MAX(0,-$BC48+SUM($BJ48:BJ48)))</f>
        <v>453</v>
      </c>
      <c r="BL48" s="166">
        <f>MIN(MAX(0,BK48),MAX(0,-$M48)-MAX(0,-$BC48+SUM($BJ48:BK48)))</f>
        <v>453</v>
      </c>
      <c r="BM48" s="166">
        <f>MIN(MAX(0,BL48),MAX(0,-$M48)-MAX(0,-$BC48+SUM($BJ48:BL48)))</f>
        <v>453</v>
      </c>
      <c r="BN48" s="166">
        <f>MIN(MAX(0,BM48),MAX(0,-$M48)-MAX(0,-$BC48+SUM($BJ48:BM48)))</f>
        <v>453</v>
      </c>
      <c r="BO48" s="166">
        <f>MAX(0,-$M48+$BC48-SUM($BJ48:BN48))</f>
        <v>818</v>
      </c>
      <c r="BP48" s="165">
        <f t="shared" si="17"/>
        <v>63555</v>
      </c>
      <c r="BQ48" s="164">
        <f>MIN(MAX(0,BP48),MAX(0,$X48)-SUM($BP48:BP48))</f>
        <v>63555</v>
      </c>
      <c r="BR48" s="164">
        <f>MIN(MAX(0,BQ48),MAX(0,$X48)-SUM($BP48:BQ48))</f>
        <v>63555</v>
      </c>
      <c r="BS48" s="164">
        <f>MIN(MAX(0,BR48),MAX(0,$X48)-SUM($BP48:BR48))</f>
        <v>63555</v>
      </c>
      <c r="BT48" s="164">
        <f>MIN(MAX(0,BS48),MAX(0,$X48)-SUM($BP48:BS48))</f>
        <v>63555</v>
      </c>
      <c r="BU48" s="164">
        <f>MIN(MAX(0,BT48),MAX(0,$X48)-SUM($BP48:BT48))</f>
        <v>63555</v>
      </c>
      <c r="BV48" s="164">
        <f>(MAX(0,$X48-MAX(0,SUM($BP48:BU48))))</f>
        <v>114397</v>
      </c>
      <c r="BW48" s="166">
        <f t="shared" si="8"/>
        <v>0</v>
      </c>
      <c r="BX48" s="166">
        <f>MIN(MAX(0,BW48),MAX(0,-$X48)-MAX(0,-$BP48+SUM($BW48:BW48)))</f>
        <v>0</v>
      </c>
      <c r="BY48" s="166">
        <f>MIN(MAX(0,BX48),MAX(0,-$X48)-MAX(0,-$BP48+SUM($BW48:BX48)))</f>
        <v>0</v>
      </c>
      <c r="BZ48" s="166">
        <f>MIN(MAX(0,BY48),MAX(0,-$X48)-MAX(0,-$BP48+SUM($BW48:BY48)))</f>
        <v>0</v>
      </c>
      <c r="CA48" s="166">
        <f>MIN(MAX(0,BZ48),MAX(0,-$X48)-MAX(0,-$BP48+SUM($BW48:BZ48)))</f>
        <v>0</v>
      </c>
      <c r="CB48" s="166">
        <f>MAX(0,-$X48+$BP48-SUM($BW48:CA48))</f>
        <v>0</v>
      </c>
      <c r="CC48" s="163">
        <v>7.8</v>
      </c>
      <c r="CD48" s="167"/>
      <c r="CE48" s="164"/>
      <c r="CF48" s="164"/>
      <c r="CG48" s="164"/>
      <c r="CH48" s="164"/>
      <c r="CI48" s="164"/>
      <c r="CJ48" s="164"/>
      <c r="CK48" s="166"/>
      <c r="CL48" s="166"/>
      <c r="CM48" s="166"/>
      <c r="CN48" s="166"/>
      <c r="CO48" s="166"/>
      <c r="CP48" s="166"/>
      <c r="CQ48" s="167">
        <v>-10819</v>
      </c>
      <c r="CR48" s="164"/>
      <c r="CS48" s="164"/>
      <c r="CT48" s="164"/>
      <c r="CU48" s="164"/>
      <c r="CV48" s="164"/>
      <c r="CW48" s="164"/>
      <c r="CX48" s="166">
        <f>ROUND($C48*'[1]LEA-TN - Aggregate GASB75'!CX47,0)</f>
        <v>10819</v>
      </c>
      <c r="CY48" s="166">
        <f>ROUND($C48*'[1]LEA-TN - Aggregate GASB75'!CY47,0)</f>
        <v>10819</v>
      </c>
      <c r="CZ48" s="166">
        <f>ROUND($C48*'[1]LEA-TN - Aggregate GASB75'!CZ47,0)</f>
        <v>10819</v>
      </c>
      <c r="DA48" s="166">
        <f>ROUND($C48*'[1]LEA-TN - Aggregate GASB75'!DA47,0)</f>
        <v>10819</v>
      </c>
      <c r="DB48" s="166">
        <f>ROUND($C48*'[1]LEA-TN - Aggregate GASB75'!DB47,0)</f>
        <v>10819</v>
      </c>
      <c r="DC48" s="166">
        <f>ROUND($C48*'[1]LEA-TN - Aggregate GASB75'!DC47,0)</f>
        <v>8655</v>
      </c>
      <c r="DE48" s="168"/>
    </row>
    <row r="49" spans="1:109" hidden="1">
      <c r="A49" s="109">
        <v>1008</v>
      </c>
      <c r="B49" s="103" t="s">
        <v>238</v>
      </c>
      <c r="C49" s="162">
        <v>1</v>
      </c>
      <c r="D49" s="162">
        <v>1</v>
      </c>
      <c r="E49" s="162">
        <f t="shared" si="9"/>
        <v>0</v>
      </c>
      <c r="F49" s="163">
        <v>8.5</v>
      </c>
      <c r="G49" s="164">
        <f>ROUND($D49*'[1]LEA-TN - Aggregate GASB75'!G48,0)</f>
        <v>1394519</v>
      </c>
      <c r="H49" s="164">
        <f>ROUND($C49*'[1]LEA-TN - Aggregate GASB75'!H48,0)</f>
        <v>25093</v>
      </c>
      <c r="I49" s="164">
        <f>ROUND($C49*'[1]LEA-TN - Aggregate GASB75'!I48,0)</f>
        <v>49439</v>
      </c>
      <c r="J49" s="164">
        <f>ROUND('[1]LEA-TN - Aggregate GASB75'!G48*E49,0)</f>
        <v>0</v>
      </c>
      <c r="K49" s="164">
        <f>ROUND($C49*'[1]LEA-TN - Aggregate GASB75'!K48,0)</f>
        <v>0</v>
      </c>
      <c r="L49" s="164">
        <f>ROUND(C49*'[1]LEA-TN - Aggregate GASB75'!P48,0)-SUM(G49:K49,M49:O49)</f>
        <v>-132665</v>
      </c>
      <c r="M49" s="164">
        <f>ROUND($C49*'[1]LEA-TN - Aggregate GASB75'!M48,0)</f>
        <v>-9326</v>
      </c>
      <c r="N49" s="164">
        <f>ROUND(C49*'[1]LEA-TN - Aggregate GASB75'!O48,0)-O49</f>
        <v>0</v>
      </c>
      <c r="O49" s="164">
        <v>-61733</v>
      </c>
      <c r="P49" s="178">
        <f t="shared" si="0"/>
        <v>1265327</v>
      </c>
      <c r="Q49" s="104">
        <f t="shared" si="1"/>
        <v>0</v>
      </c>
      <c r="R49" s="164">
        <f>ROUND($C49*'[1]LEA-TN - Aggregate GASB75'!R48,0)</f>
        <v>-29523</v>
      </c>
      <c r="S49" s="164">
        <f t="shared" si="19"/>
        <v>0</v>
      </c>
      <c r="T49" s="178">
        <v>45009</v>
      </c>
      <c r="U49" s="164">
        <v>63886</v>
      </c>
      <c r="V49" s="104">
        <f t="shared" si="10"/>
        <v>-221424</v>
      </c>
      <c r="W49" s="104">
        <v>-108956</v>
      </c>
      <c r="X49" s="104">
        <f>ROUND(J49+N49-'[1]LEA-TN - Aggregate GASB75'!W48*E49,0)</f>
        <v>0</v>
      </c>
      <c r="Y49" s="164">
        <f>ROUND($C49*'[1]LEA-TN - Aggregate GASB75'!Y48,0)</f>
        <v>1437794</v>
      </c>
      <c r="Z49" s="164">
        <f>ROUND($C49*'[1]LEA-TN - Aggregate GASB75'!Z48,0)</f>
        <v>1122921</v>
      </c>
      <c r="AA49" s="164">
        <f>ROUND($C49*'[1]LEA-TN - Aggregate GASB75'!AA48,0)</f>
        <v>1265327</v>
      </c>
      <c r="AB49" s="164">
        <f>ROUND($C49*'[1]LEA-TN - Aggregate GASB75'!AB48,0)</f>
        <v>1265327</v>
      </c>
      <c r="AC49" s="164">
        <f t="shared" si="18"/>
        <v>117057</v>
      </c>
      <c r="AD49" s="164">
        <f t="shared" si="4"/>
        <v>104367</v>
      </c>
      <c r="AE49" s="164">
        <f t="shared" si="11"/>
        <v>0</v>
      </c>
      <c r="AF49" s="164">
        <f t="shared" si="12"/>
        <v>0</v>
      </c>
      <c r="AG49" s="164">
        <f t="shared" si="5"/>
        <v>0</v>
      </c>
      <c r="AH49" s="164">
        <f t="shared" si="13"/>
        <v>0</v>
      </c>
      <c r="AI49" s="164">
        <f t="shared" si="14"/>
        <v>-29523</v>
      </c>
      <c r="AJ49" s="164">
        <f t="shared" si="6"/>
        <v>-29523</v>
      </c>
      <c r="AK49" s="164">
        <f t="shared" si="6"/>
        <v>-29523</v>
      </c>
      <c r="AL49" s="164">
        <f t="shared" si="6"/>
        <v>-29523</v>
      </c>
      <c r="AM49" s="164">
        <f t="shared" si="6"/>
        <v>-29523</v>
      </c>
      <c r="AN49" s="164">
        <f t="shared" si="6"/>
        <v>-73809</v>
      </c>
      <c r="AP49" s="165">
        <f t="shared" si="7"/>
        <v>-15608</v>
      </c>
      <c r="AQ49" s="164">
        <f>ROUND($C49*'[1]LEA-TN - Aggregate GASB75'!AQ48,0)</f>
        <v>0</v>
      </c>
      <c r="AR49" s="164">
        <f>ROUND($C49*'[1]LEA-TN - Aggregate GASB75'!AR48,0)</f>
        <v>0</v>
      </c>
      <c r="AS49" s="164">
        <f>ROUND($C49*'[1]LEA-TN - Aggregate GASB75'!AS48,0)</f>
        <v>0</v>
      </c>
      <c r="AT49" s="164">
        <f>ROUND($C49*'[1]LEA-TN - Aggregate GASB75'!AT48,0)</f>
        <v>0</v>
      </c>
      <c r="AU49" s="164">
        <f>ROUND($C49*'[1]LEA-TN - Aggregate GASB75'!AU48,0)</f>
        <v>0</v>
      </c>
      <c r="AV49" s="164">
        <f>ROUND($C49*'[1]LEA-TN - Aggregate GASB75'!AV48,0)</f>
        <v>0</v>
      </c>
      <c r="AW49" s="166">
        <f>ROUND($C49*'[1]LEA-TN - Aggregate GASB75'!AW48,0)</f>
        <v>15608</v>
      </c>
      <c r="AX49" s="166">
        <f>ROUND($C49*'[1]LEA-TN - Aggregate GASB75'!AX48,0)</f>
        <v>15608</v>
      </c>
      <c r="AY49" s="166">
        <f>ROUND($C49*'[1]LEA-TN - Aggregate GASB75'!AY48,0)</f>
        <v>15608</v>
      </c>
      <c r="AZ49" s="166">
        <f>ROUND($C49*'[1]LEA-TN - Aggregate GASB75'!AZ48,0)</f>
        <v>15608</v>
      </c>
      <c r="BA49" s="166">
        <f>ROUND($C49*'[1]LEA-TN - Aggregate GASB75'!BA48,0)</f>
        <v>15608</v>
      </c>
      <c r="BB49" s="166">
        <f>MAX(0,-$L49+$AP49-SUM($AW49:BA49))</f>
        <v>39017</v>
      </c>
      <c r="BC49" s="165">
        <f t="shared" si="15"/>
        <v>-1097</v>
      </c>
      <c r="BD49" s="164">
        <f>MIN(MAX(0,BC49),MAX(0,$M49)-SUM($BC49:BC49))</f>
        <v>0</v>
      </c>
      <c r="BE49" s="164">
        <f>MIN(MAX(0,BD49),MAX(0,$M49)-SUM($BC49:BD49))</f>
        <v>0</v>
      </c>
      <c r="BF49" s="164">
        <f>MIN(MAX(0,BE49),MAX(0,$M49)-SUM($BC49:BE49))</f>
        <v>0</v>
      </c>
      <c r="BG49" s="164">
        <f>MIN(MAX(0,BF49),MAX(0,$M49)-SUM($BC49:BF49))</f>
        <v>0</v>
      </c>
      <c r="BH49" s="164">
        <f>MIN(MAX(0,BG49),MAX(0,$M49)-SUM($BC49:BG49))</f>
        <v>0</v>
      </c>
      <c r="BI49" s="164">
        <f>(MAX(0,$M49-MAX(0,SUM($BC49:BH49))))</f>
        <v>0</v>
      </c>
      <c r="BJ49" s="166">
        <f t="shared" si="16"/>
        <v>1097</v>
      </c>
      <c r="BK49" s="166">
        <f>MIN(MAX(0,BJ49),MAX(0,-$M49)-MAX(0,-$BC49+SUM($BJ49:BJ49)))</f>
        <v>1097</v>
      </c>
      <c r="BL49" s="166">
        <f>MIN(MAX(0,BK49),MAX(0,-$M49)-MAX(0,-$BC49+SUM($BJ49:BK49)))</f>
        <v>1097</v>
      </c>
      <c r="BM49" s="166">
        <f>MIN(MAX(0,BL49),MAX(0,-$M49)-MAX(0,-$BC49+SUM($BJ49:BL49)))</f>
        <v>1097</v>
      </c>
      <c r="BN49" s="166">
        <f>MIN(MAX(0,BM49),MAX(0,-$M49)-MAX(0,-$BC49+SUM($BJ49:BM49)))</f>
        <v>1097</v>
      </c>
      <c r="BO49" s="166">
        <f>MAX(0,-$M49+$BC49-SUM($BJ49:BN49))</f>
        <v>2744</v>
      </c>
      <c r="BP49" s="165">
        <f t="shared" si="17"/>
        <v>0</v>
      </c>
      <c r="BQ49" s="164">
        <f>MIN(MAX(0,BP49),MAX(0,$X49)-SUM($BP49:BP49))</f>
        <v>0</v>
      </c>
      <c r="BR49" s="164">
        <f>MIN(MAX(0,BQ49),MAX(0,$X49)-SUM($BP49:BQ49))</f>
        <v>0</v>
      </c>
      <c r="BS49" s="164">
        <f>MIN(MAX(0,BR49),MAX(0,$X49)-SUM($BP49:BR49))</f>
        <v>0</v>
      </c>
      <c r="BT49" s="164">
        <f>MIN(MAX(0,BS49),MAX(0,$X49)-SUM($BP49:BS49))</f>
        <v>0</v>
      </c>
      <c r="BU49" s="164">
        <f>MIN(MAX(0,BT49),MAX(0,$X49)-SUM($BP49:BT49))</f>
        <v>0</v>
      </c>
      <c r="BV49" s="164">
        <f>(MAX(0,$X49-MAX(0,SUM($BP49:BU49))))</f>
        <v>0</v>
      </c>
      <c r="BW49" s="166">
        <f t="shared" si="8"/>
        <v>0</v>
      </c>
      <c r="BX49" s="166">
        <f>MIN(MAX(0,BW49),MAX(0,-$X49)-MAX(0,-$BP49+SUM($BW49:BW49)))</f>
        <v>0</v>
      </c>
      <c r="BY49" s="166">
        <f>MIN(MAX(0,BX49),MAX(0,-$X49)-MAX(0,-$BP49+SUM($BW49:BX49)))</f>
        <v>0</v>
      </c>
      <c r="BZ49" s="166">
        <f>MIN(MAX(0,BY49),MAX(0,-$X49)-MAX(0,-$BP49+SUM($BW49:BY49)))</f>
        <v>0</v>
      </c>
      <c r="CA49" s="166">
        <f>MIN(MAX(0,BZ49),MAX(0,-$X49)-MAX(0,-$BP49+SUM($BW49:BZ49)))</f>
        <v>0</v>
      </c>
      <c r="CB49" s="166">
        <f>MAX(0,-$X49+$BP49-SUM($BW49:CA49))</f>
        <v>0</v>
      </c>
      <c r="CC49" s="163">
        <v>9.5</v>
      </c>
      <c r="CD49" s="167"/>
      <c r="CE49" s="164"/>
      <c r="CF49" s="164"/>
      <c r="CG49" s="164"/>
      <c r="CH49" s="164"/>
      <c r="CI49" s="164"/>
      <c r="CJ49" s="164"/>
      <c r="CK49" s="166"/>
      <c r="CL49" s="166"/>
      <c r="CM49" s="166"/>
      <c r="CN49" s="166"/>
      <c r="CO49" s="166"/>
      <c r="CP49" s="166"/>
      <c r="CQ49" s="167">
        <v>-12818</v>
      </c>
      <c r="CR49" s="164"/>
      <c r="CS49" s="164"/>
      <c r="CT49" s="164"/>
      <c r="CU49" s="164"/>
      <c r="CV49" s="164"/>
      <c r="CW49" s="164"/>
      <c r="CX49" s="166">
        <f>ROUND($C49*'[1]LEA-TN - Aggregate GASB75'!CX48,0)</f>
        <v>12818</v>
      </c>
      <c r="CY49" s="166">
        <f>ROUND($C49*'[1]LEA-TN - Aggregate GASB75'!CY48,0)</f>
        <v>12818</v>
      </c>
      <c r="CZ49" s="166">
        <f>ROUND($C49*'[1]LEA-TN - Aggregate GASB75'!CZ48,0)</f>
        <v>12818</v>
      </c>
      <c r="DA49" s="166">
        <f>ROUND($C49*'[1]LEA-TN - Aggregate GASB75'!DA48,0)</f>
        <v>12818</v>
      </c>
      <c r="DB49" s="166">
        <f>ROUND($C49*'[1]LEA-TN - Aggregate GASB75'!DB48,0)</f>
        <v>12818</v>
      </c>
      <c r="DC49" s="166">
        <f>ROUND($C49*'[1]LEA-TN - Aggregate GASB75'!DC48,0)</f>
        <v>32048</v>
      </c>
      <c r="DE49" s="168"/>
    </row>
    <row r="50" spans="1:109">
      <c r="A50" s="109">
        <v>1030</v>
      </c>
      <c r="B50" s="103" t="s">
        <v>239</v>
      </c>
      <c r="C50" s="567">
        <v>0.86918499999999999</v>
      </c>
      <c r="D50" s="567">
        <v>0.46232000000000001</v>
      </c>
      <c r="E50" s="567">
        <v>0.40686499999999998</v>
      </c>
      <c r="F50" s="563">
        <v>8.1</v>
      </c>
      <c r="G50" s="562">
        <v>336666</v>
      </c>
      <c r="H50" s="562">
        <v>12305</v>
      </c>
      <c r="I50" s="562">
        <v>22618</v>
      </c>
      <c r="J50" s="562">
        <v>296283</v>
      </c>
      <c r="K50" s="562">
        <v>-321396</v>
      </c>
      <c r="L50" s="562">
        <v>-28314</v>
      </c>
      <c r="M50" s="562">
        <v>-2254</v>
      </c>
      <c r="N50" s="562">
        <v>-8513</v>
      </c>
      <c r="O50" s="562">
        <v>-11307</v>
      </c>
      <c r="P50" s="568">
        <v>296088</v>
      </c>
      <c r="Q50" s="561">
        <v>-321396</v>
      </c>
      <c r="R50" s="562">
        <v>-10410</v>
      </c>
      <c r="S50" s="562">
        <v>38672</v>
      </c>
      <c r="T50" s="568">
        <v>-258211</v>
      </c>
      <c r="U50" s="562">
        <v>13039</v>
      </c>
      <c r="V50" s="561">
        <v>199996</v>
      </c>
      <c r="W50" s="561">
        <v>-28945</v>
      </c>
      <c r="X50" s="561">
        <v>313243</v>
      </c>
      <c r="Y50" s="562">
        <v>339595</v>
      </c>
      <c r="Z50" s="562">
        <v>260271</v>
      </c>
      <c r="AA50" s="562">
        <v>296088</v>
      </c>
      <c r="AB50" s="562">
        <v>296088</v>
      </c>
      <c r="AC50" s="562">
        <v>24818</v>
      </c>
      <c r="AD50" s="562">
        <v>49757</v>
      </c>
      <c r="AE50" s="562">
        <v>0</v>
      </c>
      <c r="AF50" s="562">
        <v>0</v>
      </c>
      <c r="AG50" s="562">
        <v>0</v>
      </c>
      <c r="AH50" s="562">
        <v>274571</v>
      </c>
      <c r="AI50" s="562">
        <v>28262</v>
      </c>
      <c r="AJ50" s="562">
        <v>28262</v>
      </c>
      <c r="AK50" s="562">
        <v>28262</v>
      </c>
      <c r="AL50" s="562">
        <v>28262</v>
      </c>
      <c r="AM50" s="562">
        <v>28262</v>
      </c>
      <c r="AN50" s="562">
        <v>58686</v>
      </c>
      <c r="AO50" s="560"/>
      <c r="AP50" s="565">
        <v>-3496</v>
      </c>
      <c r="AQ50" s="562">
        <v>0</v>
      </c>
      <c r="AR50" s="562">
        <v>0</v>
      </c>
      <c r="AS50" s="562">
        <v>0</v>
      </c>
      <c r="AT50" s="562">
        <v>0</v>
      </c>
      <c r="AU50" s="562">
        <v>0</v>
      </c>
      <c r="AV50" s="562">
        <v>0</v>
      </c>
      <c r="AW50" s="564">
        <v>3496</v>
      </c>
      <c r="AX50" s="564">
        <v>3496</v>
      </c>
      <c r="AY50" s="564">
        <v>3496</v>
      </c>
      <c r="AZ50" s="564">
        <v>3496</v>
      </c>
      <c r="BA50" s="564">
        <v>3496</v>
      </c>
      <c r="BB50" s="564">
        <v>7338</v>
      </c>
      <c r="BC50" s="565">
        <v>-278</v>
      </c>
      <c r="BD50" s="562">
        <v>0</v>
      </c>
      <c r="BE50" s="562">
        <v>0</v>
      </c>
      <c r="BF50" s="562">
        <v>0</v>
      </c>
      <c r="BG50" s="562">
        <v>0</v>
      </c>
      <c r="BH50" s="562">
        <v>0</v>
      </c>
      <c r="BI50" s="562">
        <v>0</v>
      </c>
      <c r="BJ50" s="564">
        <v>278</v>
      </c>
      <c r="BK50" s="564">
        <v>278</v>
      </c>
      <c r="BL50" s="564">
        <v>278</v>
      </c>
      <c r="BM50" s="564">
        <v>278</v>
      </c>
      <c r="BN50" s="564">
        <v>278</v>
      </c>
      <c r="BO50" s="564">
        <v>586</v>
      </c>
      <c r="BP50" s="565">
        <v>38672</v>
      </c>
      <c r="BQ50" s="562">
        <v>38672</v>
      </c>
      <c r="BR50" s="562">
        <v>38672</v>
      </c>
      <c r="BS50" s="562">
        <v>38672</v>
      </c>
      <c r="BT50" s="562">
        <v>38672</v>
      </c>
      <c r="BU50" s="562">
        <v>38672</v>
      </c>
      <c r="BV50" s="562">
        <v>81211</v>
      </c>
      <c r="BW50" s="564">
        <v>0</v>
      </c>
      <c r="BX50" s="564">
        <v>0</v>
      </c>
      <c r="BY50" s="564">
        <v>0</v>
      </c>
      <c r="BZ50" s="564">
        <v>0</v>
      </c>
      <c r="CA50" s="564">
        <v>0</v>
      </c>
      <c r="CB50" s="564">
        <v>0</v>
      </c>
      <c r="CC50" s="563">
        <v>9.1999999999999993</v>
      </c>
      <c r="CD50" s="566"/>
      <c r="CE50" s="562"/>
      <c r="CF50" s="562"/>
      <c r="CG50" s="562"/>
      <c r="CH50" s="562"/>
      <c r="CI50" s="562"/>
      <c r="CJ50" s="562"/>
      <c r="CK50" s="564"/>
      <c r="CL50" s="564"/>
      <c r="CM50" s="564"/>
      <c r="CN50" s="564"/>
      <c r="CO50" s="564"/>
      <c r="CP50" s="564"/>
      <c r="CQ50" s="566">
        <v>-6636</v>
      </c>
      <c r="CR50" s="562"/>
      <c r="CS50" s="562"/>
      <c r="CT50" s="562"/>
      <c r="CU50" s="562"/>
      <c r="CV50" s="562"/>
      <c r="CW50" s="562"/>
      <c r="CX50" s="564">
        <v>6636</v>
      </c>
      <c r="CY50" s="564">
        <v>6636</v>
      </c>
      <c r="CZ50" s="564">
        <v>6636</v>
      </c>
      <c r="DA50" s="564">
        <v>6636</v>
      </c>
      <c r="DB50" s="564">
        <v>6636</v>
      </c>
      <c r="DC50" s="564">
        <v>14601</v>
      </c>
      <c r="DE50" s="168"/>
    </row>
    <row r="51" spans="1:109" hidden="1">
      <c r="A51" s="109">
        <v>1009</v>
      </c>
      <c r="B51" s="103" t="s">
        <v>240</v>
      </c>
      <c r="C51" s="162">
        <v>1</v>
      </c>
      <c r="D51" s="162">
        <v>1</v>
      </c>
      <c r="E51" s="162">
        <f t="shared" si="9"/>
        <v>0</v>
      </c>
      <c r="F51" s="163">
        <v>7.8</v>
      </c>
      <c r="G51" s="164">
        <f>ROUND($D51*'[1]LEA-TN - Aggregate GASB75'!G50,0)</f>
        <v>1197027</v>
      </c>
      <c r="H51" s="164">
        <f>ROUND($C51*'[1]LEA-TN - Aggregate GASB75'!H50,0)</f>
        <v>21736</v>
      </c>
      <c r="I51" s="164">
        <f>ROUND($C51*'[1]LEA-TN - Aggregate GASB75'!I50,0)</f>
        <v>42544</v>
      </c>
      <c r="J51" s="164">
        <f>ROUND('[1]LEA-TN - Aggregate GASB75'!G50*E51,0)</f>
        <v>0</v>
      </c>
      <c r="K51" s="164">
        <f>ROUND($C51*'[1]LEA-TN - Aggregate GASB75'!K50,0)</f>
        <v>0</v>
      </c>
      <c r="L51" s="164">
        <f>ROUND(C51*'[1]LEA-TN - Aggregate GASB75'!P50,0)-SUM(G51:K51,M51:O51)</f>
        <v>-90324</v>
      </c>
      <c r="M51" s="164">
        <f>ROUND($C51*'[1]LEA-TN - Aggregate GASB75'!M50,0)</f>
        <v>-8654</v>
      </c>
      <c r="N51" s="164">
        <f>ROUND(C51*'[1]LEA-TN - Aggregate GASB75'!O50,0)-O51</f>
        <v>0</v>
      </c>
      <c r="O51" s="164">
        <v>-47406</v>
      </c>
      <c r="P51" s="178">
        <f t="shared" si="0"/>
        <v>1114923</v>
      </c>
      <c r="Q51" s="104">
        <f t="shared" si="1"/>
        <v>0</v>
      </c>
      <c r="R51" s="164">
        <f>ROUND($C51*'[1]LEA-TN - Aggregate GASB75'!R50,0)</f>
        <v>-24866</v>
      </c>
      <c r="S51" s="164">
        <f t="shared" si="19"/>
        <v>0</v>
      </c>
      <c r="T51" s="178">
        <v>39414</v>
      </c>
      <c r="U51" s="164">
        <v>47388</v>
      </c>
      <c r="V51" s="104">
        <f t="shared" si="10"/>
        <v>-169092</v>
      </c>
      <c r="W51" s="104">
        <v>-94980</v>
      </c>
      <c r="X51" s="104">
        <f>ROUND(J51+N51-'[1]LEA-TN - Aggregate GASB75'!W50*E51,0)</f>
        <v>0</v>
      </c>
      <c r="Y51" s="164">
        <f>ROUND($C51*'[1]LEA-TN - Aggregate GASB75'!Y50,0)</f>
        <v>1274267</v>
      </c>
      <c r="Z51" s="164">
        <f>ROUND($C51*'[1]LEA-TN - Aggregate GASB75'!Z50,0)</f>
        <v>983429</v>
      </c>
      <c r="AA51" s="164">
        <f>ROUND($C51*'[1]LEA-TN - Aggregate GASB75'!AA50,0)</f>
        <v>1114923</v>
      </c>
      <c r="AB51" s="164">
        <f>ROUND($C51*'[1]LEA-TN - Aggregate GASB75'!AB50,0)</f>
        <v>1114923</v>
      </c>
      <c r="AC51" s="164">
        <f t="shared" si="18"/>
        <v>78744</v>
      </c>
      <c r="AD51" s="164">
        <f t="shared" si="4"/>
        <v>90348</v>
      </c>
      <c r="AE51" s="164">
        <f t="shared" si="11"/>
        <v>0</v>
      </c>
      <c r="AF51" s="164">
        <f t="shared" si="12"/>
        <v>0</v>
      </c>
      <c r="AG51" s="164">
        <f t="shared" si="5"/>
        <v>0</v>
      </c>
      <c r="AH51" s="164">
        <f t="shared" si="13"/>
        <v>0</v>
      </c>
      <c r="AI51" s="164">
        <f t="shared" si="14"/>
        <v>-24866</v>
      </c>
      <c r="AJ51" s="164">
        <f t="shared" si="6"/>
        <v>-24866</v>
      </c>
      <c r="AK51" s="164">
        <f t="shared" si="6"/>
        <v>-24866</v>
      </c>
      <c r="AL51" s="164">
        <f t="shared" si="6"/>
        <v>-24866</v>
      </c>
      <c r="AM51" s="164">
        <f t="shared" si="6"/>
        <v>-24866</v>
      </c>
      <c r="AN51" s="164">
        <f t="shared" si="6"/>
        <v>-44762</v>
      </c>
      <c r="AP51" s="165">
        <f t="shared" si="7"/>
        <v>-11580</v>
      </c>
      <c r="AQ51" s="164">
        <f>ROUND($C51*'[1]LEA-TN - Aggregate GASB75'!AQ50,0)</f>
        <v>0</v>
      </c>
      <c r="AR51" s="164">
        <f>ROUND($C51*'[1]LEA-TN - Aggregate GASB75'!AR50,0)</f>
        <v>0</v>
      </c>
      <c r="AS51" s="164">
        <f>ROUND($C51*'[1]LEA-TN - Aggregate GASB75'!AS50,0)</f>
        <v>0</v>
      </c>
      <c r="AT51" s="164">
        <f>ROUND($C51*'[1]LEA-TN - Aggregate GASB75'!AT50,0)</f>
        <v>0</v>
      </c>
      <c r="AU51" s="164">
        <f>ROUND($C51*'[1]LEA-TN - Aggregate GASB75'!AU50,0)</f>
        <v>0</v>
      </c>
      <c r="AV51" s="164">
        <f>ROUND($C51*'[1]LEA-TN - Aggregate GASB75'!AV50,0)</f>
        <v>0</v>
      </c>
      <c r="AW51" s="166">
        <f>ROUND($C51*'[1]LEA-TN - Aggregate GASB75'!AW50,0)</f>
        <v>11580</v>
      </c>
      <c r="AX51" s="166">
        <f>ROUND($C51*'[1]LEA-TN - Aggregate GASB75'!AX50,0)</f>
        <v>11580</v>
      </c>
      <c r="AY51" s="166">
        <f>ROUND($C51*'[1]LEA-TN - Aggregate GASB75'!AY50,0)</f>
        <v>11580</v>
      </c>
      <c r="AZ51" s="166">
        <f>ROUND($C51*'[1]LEA-TN - Aggregate GASB75'!AZ50,0)</f>
        <v>11580</v>
      </c>
      <c r="BA51" s="166">
        <f>ROUND($C51*'[1]LEA-TN - Aggregate GASB75'!BA50,0)</f>
        <v>11580</v>
      </c>
      <c r="BB51" s="166">
        <f>MAX(0,-$L51+$AP51-SUM($AW51:BA51))</f>
        <v>20844</v>
      </c>
      <c r="BC51" s="165">
        <f t="shared" si="15"/>
        <v>-1109</v>
      </c>
      <c r="BD51" s="164">
        <f>MIN(MAX(0,BC51),MAX(0,$M51)-SUM($BC51:BC51))</f>
        <v>0</v>
      </c>
      <c r="BE51" s="164">
        <f>MIN(MAX(0,BD51),MAX(0,$M51)-SUM($BC51:BD51))</f>
        <v>0</v>
      </c>
      <c r="BF51" s="164">
        <f>MIN(MAX(0,BE51),MAX(0,$M51)-SUM($BC51:BE51))</f>
        <v>0</v>
      </c>
      <c r="BG51" s="164">
        <f>MIN(MAX(0,BF51),MAX(0,$M51)-SUM($BC51:BF51))</f>
        <v>0</v>
      </c>
      <c r="BH51" s="164">
        <f>MIN(MAX(0,BG51),MAX(0,$M51)-SUM($BC51:BG51))</f>
        <v>0</v>
      </c>
      <c r="BI51" s="164">
        <f>(MAX(0,$M51-MAX(0,SUM($BC51:BH51))))</f>
        <v>0</v>
      </c>
      <c r="BJ51" s="166">
        <f t="shared" si="16"/>
        <v>1109</v>
      </c>
      <c r="BK51" s="166">
        <f>MIN(MAX(0,BJ51),MAX(0,-$M51)-MAX(0,-$BC51+SUM($BJ51:BJ51)))</f>
        <v>1109</v>
      </c>
      <c r="BL51" s="166">
        <f>MIN(MAX(0,BK51),MAX(0,-$M51)-MAX(0,-$BC51+SUM($BJ51:BK51)))</f>
        <v>1109</v>
      </c>
      <c r="BM51" s="166">
        <f>MIN(MAX(0,BL51),MAX(0,-$M51)-MAX(0,-$BC51+SUM($BJ51:BL51)))</f>
        <v>1109</v>
      </c>
      <c r="BN51" s="166">
        <f>MIN(MAX(0,BM51),MAX(0,-$M51)-MAX(0,-$BC51+SUM($BJ51:BM51)))</f>
        <v>1109</v>
      </c>
      <c r="BO51" s="166">
        <f>MAX(0,-$M51+$BC51-SUM($BJ51:BN51))</f>
        <v>2000</v>
      </c>
      <c r="BP51" s="165">
        <f t="shared" si="17"/>
        <v>0</v>
      </c>
      <c r="BQ51" s="164">
        <f>MIN(MAX(0,BP51),MAX(0,$X51)-SUM($BP51:BP51))</f>
        <v>0</v>
      </c>
      <c r="BR51" s="164">
        <f>MIN(MAX(0,BQ51),MAX(0,$X51)-SUM($BP51:BQ51))</f>
        <v>0</v>
      </c>
      <c r="BS51" s="164">
        <f>MIN(MAX(0,BR51),MAX(0,$X51)-SUM($BP51:BR51))</f>
        <v>0</v>
      </c>
      <c r="BT51" s="164">
        <f>MIN(MAX(0,BS51),MAX(0,$X51)-SUM($BP51:BS51))</f>
        <v>0</v>
      </c>
      <c r="BU51" s="164">
        <f>MIN(MAX(0,BT51),MAX(0,$X51)-SUM($BP51:BT51))</f>
        <v>0</v>
      </c>
      <c r="BV51" s="164">
        <f>(MAX(0,$X51-MAX(0,SUM($BP51:BU51))))</f>
        <v>0</v>
      </c>
      <c r="BW51" s="166">
        <f t="shared" si="8"/>
        <v>0</v>
      </c>
      <c r="BX51" s="166">
        <f>MIN(MAX(0,BW51),MAX(0,-$X51)-MAX(0,-$BP51+SUM($BW51:BW51)))</f>
        <v>0</v>
      </c>
      <c r="BY51" s="166">
        <f>MIN(MAX(0,BX51),MAX(0,-$X51)-MAX(0,-$BP51+SUM($BW51:BX51)))</f>
        <v>0</v>
      </c>
      <c r="BZ51" s="166">
        <f>MIN(MAX(0,BY51),MAX(0,-$X51)-MAX(0,-$BP51+SUM($BW51:BY51)))</f>
        <v>0</v>
      </c>
      <c r="CA51" s="166">
        <f>MIN(MAX(0,BZ51),MAX(0,-$X51)-MAX(0,-$BP51+SUM($BW51:BZ51)))</f>
        <v>0</v>
      </c>
      <c r="CB51" s="166">
        <f>MAX(0,-$X51+$BP51-SUM($BW51:CA51))</f>
        <v>0</v>
      </c>
      <c r="CC51" s="163">
        <v>8.8000000000000007</v>
      </c>
      <c r="CD51" s="167"/>
      <c r="CE51" s="164"/>
      <c r="CF51" s="164"/>
      <c r="CG51" s="164"/>
      <c r="CH51" s="164"/>
      <c r="CI51" s="164"/>
      <c r="CJ51" s="164"/>
      <c r="CK51" s="166"/>
      <c r="CL51" s="166"/>
      <c r="CM51" s="166"/>
      <c r="CN51" s="166"/>
      <c r="CO51" s="166"/>
      <c r="CP51" s="166"/>
      <c r="CQ51" s="167">
        <v>-12177</v>
      </c>
      <c r="CR51" s="164"/>
      <c r="CS51" s="164"/>
      <c r="CT51" s="164"/>
      <c r="CU51" s="164"/>
      <c r="CV51" s="164"/>
      <c r="CW51" s="164"/>
      <c r="CX51" s="166">
        <f>ROUND($C51*'[1]LEA-TN - Aggregate GASB75'!CX50,0)</f>
        <v>12177</v>
      </c>
      <c r="CY51" s="166">
        <f>ROUND($C51*'[1]LEA-TN - Aggregate GASB75'!CY50,0)</f>
        <v>12177</v>
      </c>
      <c r="CZ51" s="166">
        <f>ROUND($C51*'[1]LEA-TN - Aggregate GASB75'!CZ50,0)</f>
        <v>12177</v>
      </c>
      <c r="DA51" s="166">
        <f>ROUND($C51*'[1]LEA-TN - Aggregate GASB75'!DA50,0)</f>
        <v>12177</v>
      </c>
      <c r="DB51" s="166">
        <f>ROUND($C51*'[1]LEA-TN - Aggregate GASB75'!DB50,0)</f>
        <v>12177</v>
      </c>
      <c r="DC51" s="166">
        <f>ROUND($C51*'[1]LEA-TN - Aggregate GASB75'!DC50,0)</f>
        <v>21918</v>
      </c>
      <c r="DE51" s="168"/>
    </row>
    <row r="52" spans="1:109" hidden="1">
      <c r="A52" s="109">
        <v>1064</v>
      </c>
      <c r="B52" s="103" t="s">
        <v>241</v>
      </c>
      <c r="C52" s="162">
        <v>1</v>
      </c>
      <c r="D52" s="162">
        <v>1</v>
      </c>
      <c r="E52" s="162">
        <f t="shared" si="9"/>
        <v>0</v>
      </c>
      <c r="F52" s="163">
        <v>8.1999999999999993</v>
      </c>
      <c r="G52" s="164">
        <f>ROUND($D52*'[1]LEA-TN - Aggregate GASB75'!G51,0)</f>
        <v>1236542</v>
      </c>
      <c r="H52" s="164">
        <f>ROUND($C52*'[1]LEA-TN - Aggregate GASB75'!H51,0)</f>
        <v>21348</v>
      </c>
      <c r="I52" s="164">
        <f>ROUND($C52*'[1]LEA-TN - Aggregate GASB75'!I51,0)</f>
        <v>43863</v>
      </c>
      <c r="J52" s="164">
        <f>ROUND('[1]LEA-TN - Aggregate GASB75'!G51*E52,0)</f>
        <v>0</v>
      </c>
      <c r="K52" s="164">
        <f>ROUND($C52*'[1]LEA-TN - Aggregate GASB75'!K51,0)</f>
        <v>0</v>
      </c>
      <c r="L52" s="164">
        <f>ROUND(C52*'[1]LEA-TN - Aggregate GASB75'!P51,0)-SUM(G52:K52,M52:O52)</f>
        <v>-119373</v>
      </c>
      <c r="M52" s="164">
        <f>ROUND($C52*'[1]LEA-TN - Aggregate GASB75'!M51,0)</f>
        <v>-8695</v>
      </c>
      <c r="N52" s="164">
        <f>ROUND(C52*'[1]LEA-TN - Aggregate GASB75'!O51,0)-O52</f>
        <v>0</v>
      </c>
      <c r="O52" s="164">
        <v>-51555</v>
      </c>
      <c r="P52" s="178">
        <f t="shared" si="0"/>
        <v>1122130</v>
      </c>
      <c r="Q52" s="104">
        <f t="shared" si="1"/>
        <v>0</v>
      </c>
      <c r="R52" s="164">
        <f>ROUND($C52*'[1]LEA-TN - Aggregate GASB75'!R51,0)</f>
        <v>-27777</v>
      </c>
      <c r="S52" s="164">
        <f t="shared" si="19"/>
        <v>0</v>
      </c>
      <c r="T52" s="178">
        <v>37434</v>
      </c>
      <c r="U52" s="164">
        <v>51850</v>
      </c>
      <c r="V52" s="104">
        <f t="shared" si="10"/>
        <v>-201215</v>
      </c>
      <c r="W52" s="104">
        <v>-100924</v>
      </c>
      <c r="X52" s="104">
        <f>ROUND(J52+N52-'[1]LEA-TN - Aggregate GASB75'!W51*E52,0)</f>
        <v>0</v>
      </c>
      <c r="Y52" s="164">
        <f>ROUND($C52*'[1]LEA-TN - Aggregate GASB75'!Y51,0)</f>
        <v>1281966</v>
      </c>
      <c r="Z52" s="164">
        <f>ROUND($C52*'[1]LEA-TN - Aggregate GASB75'!Z51,0)</f>
        <v>990768</v>
      </c>
      <c r="AA52" s="164">
        <f>ROUND($C52*'[1]LEA-TN - Aggregate GASB75'!AA51,0)</f>
        <v>1122130</v>
      </c>
      <c r="AB52" s="164">
        <f>ROUND($C52*'[1]LEA-TN - Aggregate GASB75'!AB51,0)</f>
        <v>1122130</v>
      </c>
      <c r="AC52" s="164">
        <f t="shared" si="18"/>
        <v>104815</v>
      </c>
      <c r="AD52" s="164">
        <f t="shared" si="4"/>
        <v>96400</v>
      </c>
      <c r="AE52" s="164">
        <f t="shared" si="11"/>
        <v>0</v>
      </c>
      <c r="AF52" s="164">
        <f t="shared" si="12"/>
        <v>0</v>
      </c>
      <c r="AG52" s="164">
        <f t="shared" si="5"/>
        <v>0</v>
      </c>
      <c r="AH52" s="164">
        <f t="shared" si="13"/>
        <v>0</v>
      </c>
      <c r="AI52" s="164">
        <f t="shared" si="14"/>
        <v>-27777</v>
      </c>
      <c r="AJ52" s="164">
        <f t="shared" si="6"/>
        <v>-27777</v>
      </c>
      <c r="AK52" s="164">
        <f t="shared" si="6"/>
        <v>-27777</v>
      </c>
      <c r="AL52" s="164">
        <f t="shared" si="6"/>
        <v>-27777</v>
      </c>
      <c r="AM52" s="164">
        <f t="shared" si="6"/>
        <v>-27777</v>
      </c>
      <c r="AN52" s="164">
        <f t="shared" si="6"/>
        <v>-62330</v>
      </c>
      <c r="AP52" s="165">
        <f t="shared" si="7"/>
        <v>-14558</v>
      </c>
      <c r="AQ52" s="164">
        <f>ROUND($C52*'[1]LEA-TN - Aggregate GASB75'!AQ51,0)</f>
        <v>0</v>
      </c>
      <c r="AR52" s="164">
        <f>ROUND($C52*'[1]LEA-TN - Aggregate GASB75'!AR51,0)</f>
        <v>0</v>
      </c>
      <c r="AS52" s="164">
        <f>ROUND($C52*'[1]LEA-TN - Aggregate GASB75'!AS51,0)</f>
        <v>0</v>
      </c>
      <c r="AT52" s="164">
        <f>ROUND($C52*'[1]LEA-TN - Aggregate GASB75'!AT51,0)</f>
        <v>0</v>
      </c>
      <c r="AU52" s="164">
        <f>ROUND($C52*'[1]LEA-TN - Aggregate GASB75'!AU51,0)</f>
        <v>0</v>
      </c>
      <c r="AV52" s="164">
        <f>ROUND($C52*'[1]LEA-TN - Aggregate GASB75'!AV51,0)</f>
        <v>0</v>
      </c>
      <c r="AW52" s="166">
        <f>ROUND($C52*'[1]LEA-TN - Aggregate GASB75'!AW51,0)</f>
        <v>14558</v>
      </c>
      <c r="AX52" s="166">
        <f>ROUND($C52*'[1]LEA-TN - Aggregate GASB75'!AX51,0)</f>
        <v>14558</v>
      </c>
      <c r="AY52" s="166">
        <f>ROUND($C52*'[1]LEA-TN - Aggregate GASB75'!AY51,0)</f>
        <v>14558</v>
      </c>
      <c r="AZ52" s="166">
        <f>ROUND($C52*'[1]LEA-TN - Aggregate GASB75'!AZ51,0)</f>
        <v>14558</v>
      </c>
      <c r="BA52" s="166">
        <f>ROUND($C52*'[1]LEA-TN - Aggregate GASB75'!BA51,0)</f>
        <v>14558</v>
      </c>
      <c r="BB52" s="166">
        <f>MAX(0,-$L52+$AP52-SUM($AW52:BA52))</f>
        <v>32025</v>
      </c>
      <c r="BC52" s="165">
        <f t="shared" si="15"/>
        <v>-1060</v>
      </c>
      <c r="BD52" s="164">
        <f>MIN(MAX(0,BC52),MAX(0,$M52)-SUM($BC52:BC52))</f>
        <v>0</v>
      </c>
      <c r="BE52" s="164">
        <f>MIN(MAX(0,BD52),MAX(0,$M52)-SUM($BC52:BD52))</f>
        <v>0</v>
      </c>
      <c r="BF52" s="164">
        <f>MIN(MAX(0,BE52),MAX(0,$M52)-SUM($BC52:BE52))</f>
        <v>0</v>
      </c>
      <c r="BG52" s="164">
        <f>MIN(MAX(0,BF52),MAX(0,$M52)-SUM($BC52:BF52))</f>
        <v>0</v>
      </c>
      <c r="BH52" s="164">
        <f>MIN(MAX(0,BG52),MAX(0,$M52)-SUM($BC52:BG52))</f>
        <v>0</v>
      </c>
      <c r="BI52" s="164">
        <f>(MAX(0,$M52-MAX(0,SUM($BC52:BH52))))</f>
        <v>0</v>
      </c>
      <c r="BJ52" s="166">
        <f t="shared" si="16"/>
        <v>1060</v>
      </c>
      <c r="BK52" s="166">
        <f>MIN(MAX(0,BJ52),MAX(0,-$M52)-MAX(0,-$BC52+SUM($BJ52:BJ52)))</f>
        <v>1060</v>
      </c>
      <c r="BL52" s="166">
        <f>MIN(MAX(0,BK52),MAX(0,-$M52)-MAX(0,-$BC52+SUM($BJ52:BK52)))</f>
        <v>1060</v>
      </c>
      <c r="BM52" s="166">
        <f>MIN(MAX(0,BL52),MAX(0,-$M52)-MAX(0,-$BC52+SUM($BJ52:BL52)))</f>
        <v>1060</v>
      </c>
      <c r="BN52" s="166">
        <f>MIN(MAX(0,BM52),MAX(0,-$M52)-MAX(0,-$BC52+SUM($BJ52:BM52)))</f>
        <v>1060</v>
      </c>
      <c r="BO52" s="166">
        <f>MAX(0,-$M52+$BC52-SUM($BJ52:BN52))</f>
        <v>2335</v>
      </c>
      <c r="BP52" s="165">
        <f t="shared" si="17"/>
        <v>0</v>
      </c>
      <c r="BQ52" s="164">
        <f>MIN(MAX(0,BP52),MAX(0,$X52)-SUM($BP52:BP52))</f>
        <v>0</v>
      </c>
      <c r="BR52" s="164">
        <f>MIN(MAX(0,BQ52),MAX(0,$X52)-SUM($BP52:BQ52))</f>
        <v>0</v>
      </c>
      <c r="BS52" s="164">
        <f>MIN(MAX(0,BR52),MAX(0,$X52)-SUM($BP52:BR52))</f>
        <v>0</v>
      </c>
      <c r="BT52" s="164">
        <f>MIN(MAX(0,BS52),MAX(0,$X52)-SUM($BP52:BS52))</f>
        <v>0</v>
      </c>
      <c r="BU52" s="164">
        <f>MIN(MAX(0,BT52),MAX(0,$X52)-SUM($BP52:BT52))</f>
        <v>0</v>
      </c>
      <c r="BV52" s="164">
        <f>(MAX(0,$X52-MAX(0,SUM($BP52:BU52))))</f>
        <v>0</v>
      </c>
      <c r="BW52" s="166">
        <f t="shared" si="8"/>
        <v>0</v>
      </c>
      <c r="BX52" s="166">
        <f>MIN(MAX(0,BW52),MAX(0,-$X52)-MAX(0,-$BP52+SUM($BW52:BW52)))</f>
        <v>0</v>
      </c>
      <c r="BY52" s="166">
        <f>MIN(MAX(0,BX52),MAX(0,-$X52)-MAX(0,-$BP52+SUM($BW52:BX52)))</f>
        <v>0</v>
      </c>
      <c r="BZ52" s="166">
        <f>MIN(MAX(0,BY52),MAX(0,-$X52)-MAX(0,-$BP52+SUM($BW52:BY52)))</f>
        <v>0</v>
      </c>
      <c r="CA52" s="166">
        <f>MIN(MAX(0,BZ52),MAX(0,-$X52)-MAX(0,-$BP52+SUM($BW52:BZ52)))</f>
        <v>0</v>
      </c>
      <c r="CB52" s="166">
        <f>MAX(0,-$X52+$BP52-SUM($BW52:CA52))</f>
        <v>0</v>
      </c>
      <c r="CC52" s="163">
        <v>9.3000000000000007</v>
      </c>
      <c r="CD52" s="167"/>
      <c r="CE52" s="164"/>
      <c r="CF52" s="164"/>
      <c r="CG52" s="164"/>
      <c r="CH52" s="164"/>
      <c r="CI52" s="164"/>
      <c r="CJ52" s="164"/>
      <c r="CK52" s="166"/>
      <c r="CL52" s="166"/>
      <c r="CM52" s="166"/>
      <c r="CN52" s="166"/>
      <c r="CO52" s="166"/>
      <c r="CP52" s="166"/>
      <c r="CQ52" s="167">
        <v>-12159</v>
      </c>
      <c r="CR52" s="164"/>
      <c r="CS52" s="164"/>
      <c r="CT52" s="164"/>
      <c r="CU52" s="164"/>
      <c r="CV52" s="164"/>
      <c r="CW52" s="164"/>
      <c r="CX52" s="166">
        <f>ROUND($C52*'[1]LEA-TN - Aggregate GASB75'!CX51,0)</f>
        <v>12159</v>
      </c>
      <c r="CY52" s="166">
        <f>ROUND($C52*'[1]LEA-TN - Aggregate GASB75'!CY51,0)</f>
        <v>12159</v>
      </c>
      <c r="CZ52" s="166">
        <f>ROUND($C52*'[1]LEA-TN - Aggregate GASB75'!CZ51,0)</f>
        <v>12159</v>
      </c>
      <c r="DA52" s="166">
        <f>ROUND($C52*'[1]LEA-TN - Aggregate GASB75'!DA51,0)</f>
        <v>12159</v>
      </c>
      <c r="DB52" s="166">
        <f>ROUND($C52*'[1]LEA-TN - Aggregate GASB75'!DB51,0)</f>
        <v>12159</v>
      </c>
      <c r="DC52" s="166">
        <f>ROUND($C52*'[1]LEA-TN - Aggregate GASB75'!DC51,0)</f>
        <v>27970</v>
      </c>
      <c r="DE52" s="168"/>
    </row>
    <row r="53" spans="1:109" hidden="1">
      <c r="A53" s="109">
        <v>1173</v>
      </c>
      <c r="B53" s="103" t="s">
        <v>382</v>
      </c>
      <c r="C53" s="162">
        <v>1</v>
      </c>
      <c r="D53" s="162">
        <v>1</v>
      </c>
      <c r="E53" s="162">
        <f t="shared" si="9"/>
        <v>0</v>
      </c>
      <c r="F53" s="163">
        <v>11</v>
      </c>
      <c r="G53" s="164">
        <f>ROUND($D53*'[1]LEA-TN - Aggregate GASB75'!G52,0)</f>
        <v>926320</v>
      </c>
      <c r="H53" s="164">
        <f>ROUND($C53*'[1]LEA-TN - Aggregate GASB75'!H52,0)</f>
        <v>38681</v>
      </c>
      <c r="I53" s="164">
        <f>ROUND($C53*'[1]LEA-TN - Aggregate GASB75'!I52,0)</f>
        <v>34342</v>
      </c>
      <c r="J53" s="164">
        <f>ROUND('[1]LEA-TN - Aggregate GASB75'!G52*E53,0)</f>
        <v>0</v>
      </c>
      <c r="K53" s="164">
        <f>ROUND($C53*'[1]LEA-TN - Aggregate GASB75'!K52,0)</f>
        <v>0</v>
      </c>
      <c r="L53" s="164">
        <f>ROUND(C53*'[1]LEA-TN - Aggregate GASB75'!P52,0)-SUM(G53:K53,M53:O53)</f>
        <v>120929</v>
      </c>
      <c r="M53" s="164">
        <f>ROUND($C53*'[1]LEA-TN - Aggregate GASB75'!M52,0)</f>
        <v>-12955</v>
      </c>
      <c r="N53" s="164">
        <f>ROUND(C53*'[1]LEA-TN - Aggregate GASB75'!O52,0)-O53</f>
        <v>0</v>
      </c>
      <c r="O53" s="164">
        <v>-675</v>
      </c>
      <c r="P53" s="178">
        <f t="shared" si="0"/>
        <v>1106642</v>
      </c>
      <c r="Q53" s="104">
        <f t="shared" si="1"/>
        <v>0</v>
      </c>
      <c r="R53" s="164">
        <f>ROUND($C53*'[1]LEA-TN - Aggregate GASB75'!R52,0)</f>
        <v>-780</v>
      </c>
      <c r="S53" s="164">
        <f t="shared" si="19"/>
        <v>0</v>
      </c>
      <c r="T53" s="178">
        <v>72243</v>
      </c>
      <c r="U53" s="164">
        <v>922</v>
      </c>
      <c r="V53" s="104">
        <f t="shared" si="10"/>
        <v>-2508</v>
      </c>
      <c r="W53" s="104">
        <v>-111262</v>
      </c>
      <c r="X53" s="104">
        <f>ROUND(J53+N53-'[1]LEA-TN - Aggregate GASB75'!W52*E53,0)</f>
        <v>0</v>
      </c>
      <c r="Y53" s="164">
        <f>ROUND($C53*'[1]LEA-TN - Aggregate GASB75'!Y52,0)</f>
        <v>1345078</v>
      </c>
      <c r="Z53" s="164">
        <f>ROUND($C53*'[1]LEA-TN - Aggregate GASB75'!Z52,0)</f>
        <v>916514</v>
      </c>
      <c r="AA53" s="164">
        <f>ROUND($C53*'[1]LEA-TN - Aggregate GASB75'!AA52,0)</f>
        <v>1106642</v>
      </c>
      <c r="AB53" s="164">
        <f>ROUND($C53*'[1]LEA-TN - Aggregate GASB75'!AB52,0)</f>
        <v>1106642</v>
      </c>
      <c r="AC53" s="164">
        <f t="shared" si="18"/>
        <v>0</v>
      </c>
      <c r="AD53" s="164">
        <f t="shared" si="4"/>
        <v>112443</v>
      </c>
      <c r="AE53" s="164">
        <f t="shared" si="11"/>
        <v>0</v>
      </c>
      <c r="AF53" s="164">
        <f t="shared" si="12"/>
        <v>109935</v>
      </c>
      <c r="AG53" s="164">
        <f t="shared" si="5"/>
        <v>0</v>
      </c>
      <c r="AH53" s="164">
        <f t="shared" si="13"/>
        <v>0</v>
      </c>
      <c r="AI53" s="164">
        <f t="shared" si="14"/>
        <v>-780</v>
      </c>
      <c r="AJ53" s="164">
        <f t="shared" si="6"/>
        <v>-780</v>
      </c>
      <c r="AK53" s="164">
        <f t="shared" si="6"/>
        <v>-780</v>
      </c>
      <c r="AL53" s="164">
        <f t="shared" si="6"/>
        <v>-780</v>
      </c>
      <c r="AM53" s="164">
        <f t="shared" si="6"/>
        <v>-780</v>
      </c>
      <c r="AN53" s="164">
        <f t="shared" si="6"/>
        <v>1392</v>
      </c>
      <c r="AP53" s="165">
        <f t="shared" si="7"/>
        <v>10994</v>
      </c>
      <c r="AQ53" s="164">
        <f>ROUND($C53*'[1]LEA-TN - Aggregate GASB75'!AQ52,0)</f>
        <v>10994</v>
      </c>
      <c r="AR53" s="164">
        <f>ROUND($C53*'[1]LEA-TN - Aggregate GASB75'!AR52,0)</f>
        <v>10994</v>
      </c>
      <c r="AS53" s="164">
        <f>ROUND($C53*'[1]LEA-TN - Aggregate GASB75'!AS52,0)</f>
        <v>10994</v>
      </c>
      <c r="AT53" s="164">
        <f>ROUND($C53*'[1]LEA-TN - Aggregate GASB75'!AT52,0)</f>
        <v>10994</v>
      </c>
      <c r="AU53" s="164">
        <f>ROUND($C53*'[1]LEA-TN - Aggregate GASB75'!AU52,0)</f>
        <v>10994</v>
      </c>
      <c r="AV53" s="164">
        <f>ROUND($C53*'[1]LEA-TN - Aggregate GASB75'!AV52,0)</f>
        <v>54965</v>
      </c>
      <c r="AW53" s="166">
        <f>ROUND($C53*'[1]LEA-TN - Aggregate GASB75'!AW52,0)</f>
        <v>0</v>
      </c>
      <c r="AX53" s="166">
        <f>ROUND($C53*'[1]LEA-TN - Aggregate GASB75'!AX52,0)</f>
        <v>0</v>
      </c>
      <c r="AY53" s="166">
        <f>ROUND($C53*'[1]LEA-TN - Aggregate GASB75'!AY52,0)</f>
        <v>0</v>
      </c>
      <c r="AZ53" s="166">
        <f>ROUND($C53*'[1]LEA-TN - Aggregate GASB75'!AZ52,0)</f>
        <v>0</v>
      </c>
      <c r="BA53" s="166">
        <f>ROUND($C53*'[1]LEA-TN - Aggregate GASB75'!BA52,0)</f>
        <v>0</v>
      </c>
      <c r="BB53" s="166">
        <f>MAX(0,-$L53+$AP53-SUM($AW53:BA53))</f>
        <v>0</v>
      </c>
      <c r="BC53" s="165">
        <f t="shared" si="15"/>
        <v>-1178</v>
      </c>
      <c r="BD53" s="164">
        <f>MIN(MAX(0,BC53),MAX(0,$M53)-SUM($BC53:BC53))</f>
        <v>0</v>
      </c>
      <c r="BE53" s="164">
        <f>MIN(MAX(0,BD53),MAX(0,$M53)-SUM($BC53:BD53))</f>
        <v>0</v>
      </c>
      <c r="BF53" s="164">
        <f>MIN(MAX(0,BE53),MAX(0,$M53)-SUM($BC53:BE53))</f>
        <v>0</v>
      </c>
      <c r="BG53" s="164">
        <f>MIN(MAX(0,BF53),MAX(0,$M53)-SUM($BC53:BF53))</f>
        <v>0</v>
      </c>
      <c r="BH53" s="164">
        <f>MIN(MAX(0,BG53),MAX(0,$M53)-SUM($BC53:BG53))</f>
        <v>0</v>
      </c>
      <c r="BI53" s="164">
        <f>(MAX(0,$M53-MAX(0,SUM($BC53:BH53))))</f>
        <v>0</v>
      </c>
      <c r="BJ53" s="166">
        <f t="shared" si="16"/>
        <v>1178</v>
      </c>
      <c r="BK53" s="166">
        <f>MIN(MAX(0,BJ53),MAX(0,-$M53)-MAX(0,-$BC53+SUM($BJ53:BJ53)))</f>
        <v>1178</v>
      </c>
      <c r="BL53" s="166">
        <f>MIN(MAX(0,BK53),MAX(0,-$M53)-MAX(0,-$BC53+SUM($BJ53:BK53)))</f>
        <v>1178</v>
      </c>
      <c r="BM53" s="166">
        <f>MIN(MAX(0,BL53),MAX(0,-$M53)-MAX(0,-$BC53+SUM($BJ53:BL53)))</f>
        <v>1178</v>
      </c>
      <c r="BN53" s="166">
        <f>MIN(MAX(0,BM53),MAX(0,-$M53)-MAX(0,-$BC53+SUM($BJ53:BM53)))</f>
        <v>1178</v>
      </c>
      <c r="BO53" s="166">
        <f>MAX(0,-$M53+$BC53-SUM($BJ53:BN53))</f>
        <v>5887</v>
      </c>
      <c r="BP53" s="165">
        <f t="shared" si="17"/>
        <v>0</v>
      </c>
      <c r="BQ53" s="164">
        <f>MIN(MAX(0,BP53),MAX(0,$X53)-SUM($BP53:BP53))</f>
        <v>0</v>
      </c>
      <c r="BR53" s="164">
        <f>MIN(MAX(0,BQ53),MAX(0,$X53)-SUM($BP53:BQ53))</f>
        <v>0</v>
      </c>
      <c r="BS53" s="164">
        <f>MIN(MAX(0,BR53),MAX(0,$X53)-SUM($BP53:BR53))</f>
        <v>0</v>
      </c>
      <c r="BT53" s="164">
        <f>MIN(MAX(0,BS53),MAX(0,$X53)-SUM($BP53:BS53))</f>
        <v>0</v>
      </c>
      <c r="BU53" s="164">
        <f>MIN(MAX(0,BT53),MAX(0,$X53)-SUM($BP53:BT53))</f>
        <v>0</v>
      </c>
      <c r="BV53" s="164">
        <f>(MAX(0,$X53-MAX(0,SUM($BP53:BU53))))</f>
        <v>0</v>
      </c>
      <c r="BW53" s="166">
        <f t="shared" si="8"/>
        <v>0</v>
      </c>
      <c r="BX53" s="166">
        <f>MIN(MAX(0,BW53),MAX(0,-$X53)-MAX(0,-$BP53+SUM($BW53:BW53)))</f>
        <v>0</v>
      </c>
      <c r="BY53" s="166">
        <f>MIN(MAX(0,BX53),MAX(0,-$X53)-MAX(0,-$BP53+SUM($BW53:BX53)))</f>
        <v>0</v>
      </c>
      <c r="BZ53" s="166">
        <f>MIN(MAX(0,BY53),MAX(0,-$X53)-MAX(0,-$BP53+SUM($BW53:BY53)))</f>
        <v>0</v>
      </c>
      <c r="CA53" s="166">
        <f>MIN(MAX(0,BZ53),MAX(0,-$X53)-MAX(0,-$BP53+SUM($BW53:BZ53)))</f>
        <v>0</v>
      </c>
      <c r="CB53" s="166">
        <f>MAX(0,-$X53+$BP53-SUM($BW53:CA53))</f>
        <v>0</v>
      </c>
      <c r="CC53" s="163">
        <v>11.5</v>
      </c>
      <c r="CD53" s="167"/>
      <c r="CE53" s="164"/>
      <c r="CF53" s="164"/>
      <c r="CG53" s="164"/>
      <c r="CH53" s="164"/>
      <c r="CI53" s="164"/>
      <c r="CJ53" s="164"/>
      <c r="CK53" s="166"/>
      <c r="CL53" s="166"/>
      <c r="CM53" s="166"/>
      <c r="CN53" s="166"/>
      <c r="CO53" s="166"/>
      <c r="CP53" s="166"/>
      <c r="CQ53" s="167">
        <v>-10596</v>
      </c>
      <c r="CR53" s="164"/>
      <c r="CS53" s="164"/>
      <c r="CT53" s="164"/>
      <c r="CU53" s="164"/>
      <c r="CV53" s="164"/>
      <c r="CW53" s="164"/>
      <c r="CX53" s="166">
        <f>ROUND($C53*'[1]LEA-TN - Aggregate GASB75'!CX52,0)</f>
        <v>10596</v>
      </c>
      <c r="CY53" s="166">
        <f>ROUND($C53*'[1]LEA-TN - Aggregate GASB75'!CY52,0)</f>
        <v>10596</v>
      </c>
      <c r="CZ53" s="166">
        <f>ROUND($C53*'[1]LEA-TN - Aggregate GASB75'!CZ52,0)</f>
        <v>10596</v>
      </c>
      <c r="DA53" s="166">
        <f>ROUND($C53*'[1]LEA-TN - Aggregate GASB75'!DA52,0)</f>
        <v>10596</v>
      </c>
      <c r="DB53" s="166">
        <f>ROUND($C53*'[1]LEA-TN - Aggregate GASB75'!DB52,0)</f>
        <v>10596</v>
      </c>
      <c r="DC53" s="166">
        <f>ROUND($C53*'[1]LEA-TN - Aggregate GASB75'!DC52,0)</f>
        <v>47686</v>
      </c>
      <c r="DE53" s="168"/>
    </row>
    <row r="54" spans="1:109" hidden="1">
      <c r="A54" s="109">
        <v>1152</v>
      </c>
      <c r="B54" s="103" t="s">
        <v>487</v>
      </c>
      <c r="C54" s="162">
        <v>1</v>
      </c>
      <c r="D54" s="162">
        <v>0</v>
      </c>
      <c r="E54" s="162">
        <f t="shared" si="9"/>
        <v>1</v>
      </c>
      <c r="F54" s="163">
        <v>1</v>
      </c>
      <c r="G54" s="164">
        <f>ROUND($D54*'[1]LEA-TN - Aggregate GASB75'!G53,0)</f>
        <v>0</v>
      </c>
      <c r="H54" s="164">
        <f>ROUND($C54*'[1]LEA-TN - Aggregate GASB75'!H53,0)</f>
        <v>0</v>
      </c>
      <c r="I54" s="164">
        <f>ROUND($C54*'[1]LEA-TN - Aggregate GASB75'!I53,0)</f>
        <v>0</v>
      </c>
      <c r="J54" s="164">
        <f>ROUND('[1]LEA-TN - Aggregate GASB75'!G53*E54,0)</f>
        <v>0</v>
      </c>
      <c r="K54" s="164">
        <f>ROUND($C54*'[1]LEA-TN - Aggregate GASB75'!K53,0)</f>
        <v>0</v>
      </c>
      <c r="L54" s="164">
        <f>ROUND(C54*'[1]LEA-TN - Aggregate GASB75'!P53,0)-SUM(G54:K54,M54:O54)</f>
        <v>0</v>
      </c>
      <c r="M54" s="164">
        <f>ROUND($C54*'[1]LEA-TN - Aggregate GASB75'!M53,0)</f>
        <v>0</v>
      </c>
      <c r="N54" s="164">
        <f>ROUND(C54*'[1]LEA-TN - Aggregate GASB75'!O53,0)-O54</f>
        <v>0</v>
      </c>
      <c r="O54" s="164">
        <v>0</v>
      </c>
      <c r="P54" s="178">
        <f t="shared" si="0"/>
        <v>0</v>
      </c>
      <c r="Q54" s="104">
        <f t="shared" si="1"/>
        <v>0</v>
      </c>
      <c r="R54" s="164">
        <f>ROUND($C54*'[1]LEA-TN - Aggregate GASB75'!R53,0)</f>
        <v>0</v>
      </c>
      <c r="S54" s="164">
        <f t="shared" si="19"/>
        <v>0</v>
      </c>
      <c r="T54" s="178">
        <v>0</v>
      </c>
      <c r="U54" s="164">
        <v>0</v>
      </c>
      <c r="V54" s="104">
        <f t="shared" si="10"/>
        <v>0</v>
      </c>
      <c r="W54" s="104">
        <v>0</v>
      </c>
      <c r="X54" s="104">
        <f>ROUND(J54+N54-'[1]LEA-TN - Aggregate GASB75'!W53*E54,0)</f>
        <v>0</v>
      </c>
      <c r="Y54" s="164">
        <f>ROUND($C54*'[1]LEA-TN - Aggregate GASB75'!Y53,0)</f>
        <v>0</v>
      </c>
      <c r="Z54" s="164">
        <f>ROUND($C54*'[1]LEA-TN - Aggregate GASB75'!Z53,0)</f>
        <v>0</v>
      </c>
      <c r="AA54" s="164">
        <f>ROUND($C54*'[1]LEA-TN - Aggregate GASB75'!AA53,0)</f>
        <v>0</v>
      </c>
      <c r="AB54" s="164">
        <f>ROUND($C54*'[1]LEA-TN - Aggregate GASB75'!AB53,0)</f>
        <v>0</v>
      </c>
      <c r="AC54" s="164">
        <f t="shared" si="18"/>
        <v>0</v>
      </c>
      <c r="AD54" s="164">
        <f t="shared" si="4"/>
        <v>0</v>
      </c>
      <c r="AE54" s="164">
        <f t="shared" si="11"/>
        <v>0</v>
      </c>
      <c r="AF54" s="164">
        <f t="shared" si="12"/>
        <v>0</v>
      </c>
      <c r="AG54" s="164">
        <f t="shared" si="5"/>
        <v>0</v>
      </c>
      <c r="AH54" s="164">
        <f t="shared" si="13"/>
        <v>0</v>
      </c>
      <c r="AI54" s="164">
        <f t="shared" si="14"/>
        <v>0</v>
      </c>
      <c r="AJ54" s="164">
        <f t="shared" si="6"/>
        <v>0</v>
      </c>
      <c r="AK54" s="164">
        <f t="shared" si="6"/>
        <v>0</v>
      </c>
      <c r="AL54" s="164">
        <f t="shared" si="6"/>
        <v>0</v>
      </c>
      <c r="AM54" s="164">
        <f t="shared" si="6"/>
        <v>0</v>
      </c>
      <c r="AN54" s="164">
        <f t="shared" si="6"/>
        <v>0</v>
      </c>
      <c r="AP54" s="165">
        <f t="shared" si="7"/>
        <v>0</v>
      </c>
      <c r="AQ54" s="164">
        <f>ROUND($C54*'[1]LEA-TN - Aggregate GASB75'!AQ53,0)</f>
        <v>0</v>
      </c>
      <c r="AR54" s="164">
        <f>ROUND($C54*'[1]LEA-TN - Aggregate GASB75'!AR53,0)</f>
        <v>0</v>
      </c>
      <c r="AS54" s="164">
        <f>ROUND($C54*'[1]LEA-TN - Aggregate GASB75'!AS53,0)</f>
        <v>0</v>
      </c>
      <c r="AT54" s="164">
        <f>ROUND($C54*'[1]LEA-TN - Aggregate GASB75'!AT53,0)</f>
        <v>0</v>
      </c>
      <c r="AU54" s="164">
        <f>ROUND($C54*'[1]LEA-TN - Aggregate GASB75'!AU53,0)</f>
        <v>0</v>
      </c>
      <c r="AV54" s="164">
        <f>ROUND($C54*'[1]LEA-TN - Aggregate GASB75'!AV53,0)</f>
        <v>0</v>
      </c>
      <c r="AW54" s="166">
        <f>ROUND($C54*'[1]LEA-TN - Aggregate GASB75'!AW53,0)</f>
        <v>0</v>
      </c>
      <c r="AX54" s="166">
        <f>ROUND($C54*'[1]LEA-TN - Aggregate GASB75'!AX53,0)</f>
        <v>0</v>
      </c>
      <c r="AY54" s="166">
        <f>ROUND($C54*'[1]LEA-TN - Aggregate GASB75'!AY53,0)</f>
        <v>0</v>
      </c>
      <c r="AZ54" s="166">
        <f>ROUND($C54*'[1]LEA-TN - Aggregate GASB75'!AZ53,0)</f>
        <v>0</v>
      </c>
      <c r="BA54" s="166">
        <f>ROUND($C54*'[1]LEA-TN - Aggregate GASB75'!BA53,0)</f>
        <v>0</v>
      </c>
      <c r="BB54" s="166">
        <f>MAX(0,-$L54+$AP54-SUM($AW54:BA54))</f>
        <v>0</v>
      </c>
      <c r="BC54" s="165">
        <f t="shared" si="15"/>
        <v>0</v>
      </c>
      <c r="BD54" s="164">
        <f>MIN(MAX(0,BC54),MAX(0,$M54)-SUM($BC54:BC54))</f>
        <v>0</v>
      </c>
      <c r="BE54" s="164">
        <f>MIN(MAX(0,BD54),MAX(0,$M54)-SUM($BC54:BD54))</f>
        <v>0</v>
      </c>
      <c r="BF54" s="164">
        <f>MIN(MAX(0,BE54),MAX(0,$M54)-SUM($BC54:BE54))</f>
        <v>0</v>
      </c>
      <c r="BG54" s="164">
        <f>MIN(MAX(0,BF54),MAX(0,$M54)-SUM($BC54:BF54))</f>
        <v>0</v>
      </c>
      <c r="BH54" s="164">
        <f>MIN(MAX(0,BG54),MAX(0,$M54)-SUM($BC54:BG54))</f>
        <v>0</v>
      </c>
      <c r="BI54" s="164">
        <f>(MAX(0,$M54-MAX(0,SUM($BC54:BH54))))</f>
        <v>0</v>
      </c>
      <c r="BJ54" s="166">
        <f t="shared" si="16"/>
        <v>0</v>
      </c>
      <c r="BK54" s="166">
        <f>MIN(MAX(0,BJ54),MAX(0,-$M54)-MAX(0,-$BC54+SUM($BJ54:BJ54)))</f>
        <v>0</v>
      </c>
      <c r="BL54" s="166">
        <f>MIN(MAX(0,BK54),MAX(0,-$M54)-MAX(0,-$BC54+SUM($BJ54:BK54)))</f>
        <v>0</v>
      </c>
      <c r="BM54" s="166">
        <f>MIN(MAX(0,BL54),MAX(0,-$M54)-MAX(0,-$BC54+SUM($BJ54:BL54)))</f>
        <v>0</v>
      </c>
      <c r="BN54" s="166">
        <f>MIN(MAX(0,BM54),MAX(0,-$M54)-MAX(0,-$BC54+SUM($BJ54:BM54)))</f>
        <v>0</v>
      </c>
      <c r="BO54" s="166">
        <f>MAX(0,-$M54+$BC54-SUM($BJ54:BN54))</f>
        <v>0</v>
      </c>
      <c r="BP54" s="165">
        <f t="shared" si="17"/>
        <v>0</v>
      </c>
      <c r="BQ54" s="164">
        <f>MIN(MAX(0,BP54),MAX(0,$X54)-SUM($BP54:BP54))</f>
        <v>0</v>
      </c>
      <c r="BR54" s="164">
        <f>MIN(MAX(0,BQ54),MAX(0,$X54)-SUM($BP54:BQ54))</f>
        <v>0</v>
      </c>
      <c r="BS54" s="164">
        <f>MIN(MAX(0,BR54),MAX(0,$X54)-SUM($BP54:BR54))</f>
        <v>0</v>
      </c>
      <c r="BT54" s="164">
        <f>MIN(MAX(0,BS54),MAX(0,$X54)-SUM($BP54:BS54))</f>
        <v>0</v>
      </c>
      <c r="BU54" s="164">
        <f>MIN(MAX(0,BT54),MAX(0,$X54)-SUM($BP54:BT54))</f>
        <v>0</v>
      </c>
      <c r="BV54" s="164">
        <f>(MAX(0,$X54-MAX(0,SUM($BP54:BU54))))</f>
        <v>0</v>
      </c>
      <c r="BW54" s="166">
        <f t="shared" si="8"/>
        <v>0</v>
      </c>
      <c r="BX54" s="166">
        <f>MIN(MAX(0,BW54),MAX(0,-$X54)-MAX(0,-$BP54+SUM($BW54:BW54)))</f>
        <v>0</v>
      </c>
      <c r="BY54" s="166">
        <f>MIN(MAX(0,BX54),MAX(0,-$X54)-MAX(0,-$BP54+SUM($BW54:BX54)))</f>
        <v>0</v>
      </c>
      <c r="BZ54" s="166">
        <f>MIN(MAX(0,BY54),MAX(0,-$X54)-MAX(0,-$BP54+SUM($BW54:BY54)))</f>
        <v>0</v>
      </c>
      <c r="CA54" s="166">
        <f>MIN(MAX(0,BZ54),MAX(0,-$X54)-MAX(0,-$BP54+SUM($BW54:BZ54)))</f>
        <v>0</v>
      </c>
      <c r="CB54" s="166">
        <f>MAX(0,-$X54+$BP54-SUM($BW54:CA54))</f>
        <v>0</v>
      </c>
      <c r="CC54" s="163">
        <v>1</v>
      </c>
      <c r="CD54" s="167"/>
      <c r="CE54" s="164"/>
      <c r="CF54" s="164"/>
      <c r="CG54" s="164"/>
      <c r="CH54" s="164"/>
      <c r="CI54" s="164"/>
      <c r="CJ54" s="164"/>
      <c r="CK54" s="166"/>
      <c r="CL54" s="166"/>
      <c r="CM54" s="166"/>
      <c r="CN54" s="166"/>
      <c r="CO54" s="166"/>
      <c r="CP54" s="166"/>
      <c r="CQ54" s="167">
        <v>0</v>
      </c>
      <c r="CR54" s="164"/>
      <c r="CS54" s="164"/>
      <c r="CT54" s="164"/>
      <c r="CU54" s="164"/>
      <c r="CV54" s="164"/>
      <c r="CW54" s="164"/>
      <c r="CX54" s="166">
        <f>ROUND($C54*'[1]LEA-TN - Aggregate GASB75'!CX53,0)</f>
        <v>0</v>
      </c>
      <c r="CY54" s="166">
        <f>ROUND($C54*'[1]LEA-TN - Aggregate GASB75'!CY53,0)</f>
        <v>0</v>
      </c>
      <c r="CZ54" s="166">
        <f>ROUND($C54*'[1]LEA-TN - Aggregate GASB75'!CZ53,0)</f>
        <v>0</v>
      </c>
      <c r="DA54" s="166">
        <f>ROUND($C54*'[1]LEA-TN - Aggregate GASB75'!DA53,0)</f>
        <v>0</v>
      </c>
      <c r="DB54" s="166">
        <f>ROUND($C54*'[1]LEA-TN - Aggregate GASB75'!DB53,0)</f>
        <v>0</v>
      </c>
      <c r="DC54" s="166">
        <f>ROUND($C54*'[1]LEA-TN - Aggregate GASB75'!DC53,0)</f>
        <v>0</v>
      </c>
      <c r="DE54" s="168"/>
    </row>
    <row r="55" spans="1:109" hidden="1">
      <c r="A55" s="109">
        <v>1153</v>
      </c>
      <c r="B55" s="103" t="s">
        <v>488</v>
      </c>
      <c r="C55" s="162">
        <v>1</v>
      </c>
      <c r="D55" s="162">
        <v>0</v>
      </c>
      <c r="E55" s="162">
        <f t="shared" si="9"/>
        <v>1</v>
      </c>
      <c r="F55" s="163">
        <v>1</v>
      </c>
      <c r="G55" s="164">
        <f>ROUND($D55*'[1]LEA-TN - Aggregate GASB75'!G54,0)</f>
        <v>0</v>
      </c>
      <c r="H55" s="164">
        <f>ROUND($C55*'[1]LEA-TN - Aggregate GASB75'!H54,0)</f>
        <v>0</v>
      </c>
      <c r="I55" s="164">
        <f>ROUND($C55*'[1]LEA-TN - Aggregate GASB75'!I54,0)</f>
        <v>0</v>
      </c>
      <c r="J55" s="164">
        <f>ROUND('[1]LEA-TN - Aggregate GASB75'!G54*E55,0)</f>
        <v>0</v>
      </c>
      <c r="K55" s="164">
        <f>ROUND($C55*'[1]LEA-TN - Aggregate GASB75'!K54,0)</f>
        <v>0</v>
      </c>
      <c r="L55" s="164">
        <f>ROUND(C55*'[1]LEA-TN - Aggregate GASB75'!P54,0)-SUM(G55:K55,M55:O55)</f>
        <v>0</v>
      </c>
      <c r="M55" s="164">
        <f>ROUND($C55*'[1]LEA-TN - Aggregate GASB75'!M54,0)</f>
        <v>0</v>
      </c>
      <c r="N55" s="164">
        <f>ROUND(C55*'[1]LEA-TN - Aggregate GASB75'!O54,0)-O55</f>
        <v>0</v>
      </c>
      <c r="O55" s="164">
        <v>0</v>
      </c>
      <c r="P55" s="178">
        <f t="shared" si="0"/>
        <v>0</v>
      </c>
      <c r="Q55" s="104">
        <f t="shared" si="1"/>
        <v>0</v>
      </c>
      <c r="R55" s="164">
        <f>ROUND($C55*'[1]LEA-TN - Aggregate GASB75'!R54,0)</f>
        <v>0</v>
      </c>
      <c r="S55" s="164">
        <f t="shared" si="19"/>
        <v>0</v>
      </c>
      <c r="T55" s="178">
        <v>0</v>
      </c>
      <c r="U55" s="164">
        <v>0</v>
      </c>
      <c r="V55" s="104">
        <f t="shared" si="10"/>
        <v>0</v>
      </c>
      <c r="W55" s="104">
        <v>0</v>
      </c>
      <c r="X55" s="104">
        <f>ROUND(J55+N55-'[1]LEA-TN - Aggregate GASB75'!W54*E55,0)</f>
        <v>0</v>
      </c>
      <c r="Y55" s="164">
        <f>ROUND($C55*'[1]LEA-TN - Aggregate GASB75'!Y54,0)</f>
        <v>0</v>
      </c>
      <c r="Z55" s="164">
        <f>ROUND($C55*'[1]LEA-TN - Aggregate GASB75'!Z54,0)</f>
        <v>0</v>
      </c>
      <c r="AA55" s="164">
        <f>ROUND($C55*'[1]LEA-TN - Aggregate GASB75'!AA54,0)</f>
        <v>0</v>
      </c>
      <c r="AB55" s="164">
        <f>ROUND($C55*'[1]LEA-TN - Aggregate GASB75'!AB54,0)</f>
        <v>0</v>
      </c>
      <c r="AC55" s="164">
        <f t="shared" si="18"/>
        <v>0</v>
      </c>
      <c r="AD55" s="164">
        <f t="shared" si="4"/>
        <v>0</v>
      </c>
      <c r="AE55" s="164">
        <f t="shared" si="11"/>
        <v>0</v>
      </c>
      <c r="AF55" s="164">
        <f t="shared" si="12"/>
        <v>0</v>
      </c>
      <c r="AG55" s="164">
        <f t="shared" si="5"/>
        <v>0</v>
      </c>
      <c r="AH55" s="164">
        <f t="shared" si="13"/>
        <v>0</v>
      </c>
      <c r="AI55" s="164">
        <f t="shared" si="14"/>
        <v>0</v>
      </c>
      <c r="AJ55" s="164">
        <f t="shared" si="6"/>
        <v>0</v>
      </c>
      <c r="AK55" s="164">
        <f t="shared" si="6"/>
        <v>0</v>
      </c>
      <c r="AL55" s="164">
        <f t="shared" si="6"/>
        <v>0</v>
      </c>
      <c r="AM55" s="164">
        <f t="shared" si="6"/>
        <v>0</v>
      </c>
      <c r="AN55" s="164">
        <f t="shared" si="6"/>
        <v>0</v>
      </c>
      <c r="AP55" s="165">
        <f t="shared" si="7"/>
        <v>0</v>
      </c>
      <c r="AQ55" s="164">
        <f>ROUND($C55*'[1]LEA-TN - Aggregate GASB75'!AQ54,0)</f>
        <v>0</v>
      </c>
      <c r="AR55" s="164">
        <f>ROUND($C55*'[1]LEA-TN - Aggregate GASB75'!AR54,0)</f>
        <v>0</v>
      </c>
      <c r="AS55" s="164">
        <f>ROUND($C55*'[1]LEA-TN - Aggregate GASB75'!AS54,0)</f>
        <v>0</v>
      </c>
      <c r="AT55" s="164">
        <f>ROUND($C55*'[1]LEA-TN - Aggregate GASB75'!AT54,0)</f>
        <v>0</v>
      </c>
      <c r="AU55" s="164">
        <f>ROUND($C55*'[1]LEA-TN - Aggregate GASB75'!AU54,0)</f>
        <v>0</v>
      </c>
      <c r="AV55" s="164">
        <f>ROUND($C55*'[1]LEA-TN - Aggregate GASB75'!AV54,0)</f>
        <v>0</v>
      </c>
      <c r="AW55" s="166">
        <f>ROUND($C55*'[1]LEA-TN - Aggregate GASB75'!AW54,0)</f>
        <v>0</v>
      </c>
      <c r="AX55" s="166">
        <f>ROUND($C55*'[1]LEA-TN - Aggregate GASB75'!AX54,0)</f>
        <v>0</v>
      </c>
      <c r="AY55" s="166">
        <f>ROUND($C55*'[1]LEA-TN - Aggregate GASB75'!AY54,0)</f>
        <v>0</v>
      </c>
      <c r="AZ55" s="166">
        <f>ROUND($C55*'[1]LEA-TN - Aggregate GASB75'!AZ54,0)</f>
        <v>0</v>
      </c>
      <c r="BA55" s="166">
        <f>ROUND($C55*'[1]LEA-TN - Aggregate GASB75'!BA54,0)</f>
        <v>0</v>
      </c>
      <c r="BB55" s="166">
        <f>MAX(0,-$L55+$AP55-SUM($AW55:BA55))</f>
        <v>0</v>
      </c>
      <c r="BC55" s="165">
        <f t="shared" si="15"/>
        <v>0</v>
      </c>
      <c r="BD55" s="164">
        <f>MIN(MAX(0,BC55),MAX(0,$M55)-SUM($BC55:BC55))</f>
        <v>0</v>
      </c>
      <c r="BE55" s="164">
        <f>MIN(MAX(0,BD55),MAX(0,$M55)-SUM($BC55:BD55))</f>
        <v>0</v>
      </c>
      <c r="BF55" s="164">
        <f>MIN(MAX(0,BE55),MAX(0,$M55)-SUM($BC55:BE55))</f>
        <v>0</v>
      </c>
      <c r="BG55" s="164">
        <f>MIN(MAX(0,BF55),MAX(0,$M55)-SUM($BC55:BF55))</f>
        <v>0</v>
      </c>
      <c r="BH55" s="164">
        <f>MIN(MAX(0,BG55),MAX(0,$M55)-SUM($BC55:BG55))</f>
        <v>0</v>
      </c>
      <c r="BI55" s="164">
        <f>(MAX(0,$M55-MAX(0,SUM($BC55:BH55))))</f>
        <v>0</v>
      </c>
      <c r="BJ55" s="166">
        <f t="shared" si="16"/>
        <v>0</v>
      </c>
      <c r="BK55" s="166">
        <f>MIN(MAX(0,BJ55),MAX(0,-$M55)-MAX(0,-$BC55+SUM($BJ55:BJ55)))</f>
        <v>0</v>
      </c>
      <c r="BL55" s="166">
        <f>MIN(MAX(0,BK55),MAX(0,-$M55)-MAX(0,-$BC55+SUM($BJ55:BK55)))</f>
        <v>0</v>
      </c>
      <c r="BM55" s="166">
        <f>MIN(MAX(0,BL55),MAX(0,-$M55)-MAX(0,-$BC55+SUM($BJ55:BL55)))</f>
        <v>0</v>
      </c>
      <c r="BN55" s="166">
        <f>MIN(MAX(0,BM55),MAX(0,-$M55)-MAX(0,-$BC55+SUM($BJ55:BM55)))</f>
        <v>0</v>
      </c>
      <c r="BO55" s="166">
        <f>MAX(0,-$M55+$BC55-SUM($BJ55:BN55))</f>
        <v>0</v>
      </c>
      <c r="BP55" s="165">
        <f t="shared" si="17"/>
        <v>0</v>
      </c>
      <c r="BQ55" s="164">
        <f>MIN(MAX(0,BP55),MAX(0,$X55)-SUM($BP55:BP55))</f>
        <v>0</v>
      </c>
      <c r="BR55" s="164">
        <f>MIN(MAX(0,BQ55),MAX(0,$X55)-SUM($BP55:BQ55))</f>
        <v>0</v>
      </c>
      <c r="BS55" s="164">
        <f>MIN(MAX(0,BR55),MAX(0,$X55)-SUM($BP55:BR55))</f>
        <v>0</v>
      </c>
      <c r="BT55" s="164">
        <f>MIN(MAX(0,BS55),MAX(0,$X55)-SUM($BP55:BS55))</f>
        <v>0</v>
      </c>
      <c r="BU55" s="164">
        <f>MIN(MAX(0,BT55),MAX(0,$X55)-SUM($BP55:BT55))</f>
        <v>0</v>
      </c>
      <c r="BV55" s="164">
        <f>(MAX(0,$X55-MAX(0,SUM($BP55:BU55))))</f>
        <v>0</v>
      </c>
      <c r="BW55" s="166">
        <f t="shared" si="8"/>
        <v>0</v>
      </c>
      <c r="BX55" s="166">
        <f>MIN(MAX(0,BW55),MAX(0,-$X55)-MAX(0,-$BP55+SUM($BW55:BW55)))</f>
        <v>0</v>
      </c>
      <c r="BY55" s="166">
        <f>MIN(MAX(0,BX55),MAX(0,-$X55)-MAX(0,-$BP55+SUM($BW55:BX55)))</f>
        <v>0</v>
      </c>
      <c r="BZ55" s="166">
        <f>MIN(MAX(0,BY55),MAX(0,-$X55)-MAX(0,-$BP55+SUM($BW55:BY55)))</f>
        <v>0</v>
      </c>
      <c r="CA55" s="166">
        <f>MIN(MAX(0,BZ55),MAX(0,-$X55)-MAX(0,-$BP55+SUM($BW55:BZ55)))</f>
        <v>0</v>
      </c>
      <c r="CB55" s="166">
        <f>MAX(0,-$X55+$BP55-SUM($BW55:CA55))</f>
        <v>0</v>
      </c>
      <c r="CC55" s="163">
        <v>1</v>
      </c>
      <c r="CD55" s="167"/>
      <c r="CE55" s="164"/>
      <c r="CF55" s="164"/>
      <c r="CG55" s="164"/>
      <c r="CH55" s="164"/>
      <c r="CI55" s="164"/>
      <c r="CJ55" s="164"/>
      <c r="CK55" s="166"/>
      <c r="CL55" s="166"/>
      <c r="CM55" s="166"/>
      <c r="CN55" s="166"/>
      <c r="CO55" s="166"/>
      <c r="CP55" s="166"/>
      <c r="CQ55" s="167">
        <v>0</v>
      </c>
      <c r="CR55" s="164"/>
      <c r="CS55" s="164"/>
      <c r="CT55" s="164"/>
      <c r="CU55" s="164"/>
      <c r="CV55" s="164"/>
      <c r="CW55" s="164"/>
      <c r="CX55" s="166">
        <f>ROUND($C55*'[1]LEA-TN - Aggregate GASB75'!CX54,0)</f>
        <v>0</v>
      </c>
      <c r="CY55" s="166">
        <f>ROUND($C55*'[1]LEA-TN - Aggregate GASB75'!CY54,0)</f>
        <v>0</v>
      </c>
      <c r="CZ55" s="166">
        <f>ROUND($C55*'[1]LEA-TN - Aggregate GASB75'!CZ54,0)</f>
        <v>0</v>
      </c>
      <c r="DA55" s="166">
        <f>ROUND($C55*'[1]LEA-TN - Aggregate GASB75'!DA54,0)</f>
        <v>0</v>
      </c>
      <c r="DB55" s="166">
        <f>ROUND($C55*'[1]LEA-TN - Aggregate GASB75'!DB54,0)</f>
        <v>0</v>
      </c>
      <c r="DC55" s="166">
        <f>ROUND($C55*'[1]LEA-TN - Aggregate GASB75'!DC54,0)</f>
        <v>0</v>
      </c>
      <c r="DE55" s="168"/>
    </row>
    <row r="56" spans="1:109" hidden="1">
      <c r="A56" s="109">
        <v>1122</v>
      </c>
      <c r="B56" s="103" t="s">
        <v>242</v>
      </c>
      <c r="C56" s="162">
        <v>1</v>
      </c>
      <c r="D56" s="162">
        <v>0</v>
      </c>
      <c r="E56" s="162">
        <f t="shared" si="9"/>
        <v>1</v>
      </c>
      <c r="F56" s="163">
        <v>1</v>
      </c>
      <c r="G56" s="164">
        <f>ROUND($D56*'[1]LEA-TN - Aggregate GASB75'!G55,0)</f>
        <v>0</v>
      </c>
      <c r="H56" s="164">
        <f>ROUND($C56*'[1]LEA-TN - Aggregate GASB75'!H55,0)</f>
        <v>0</v>
      </c>
      <c r="I56" s="164">
        <f>ROUND($C56*'[1]LEA-TN - Aggregate GASB75'!I55,0)</f>
        <v>0</v>
      </c>
      <c r="J56" s="164">
        <f>ROUND('[1]LEA-TN - Aggregate GASB75'!G55*E56,0)</f>
        <v>0</v>
      </c>
      <c r="K56" s="164">
        <f>ROUND($C56*'[1]LEA-TN - Aggregate GASB75'!K55,0)</f>
        <v>0</v>
      </c>
      <c r="L56" s="164">
        <f>ROUND(C56*'[1]LEA-TN - Aggregate GASB75'!P55,0)-SUM(G56:K56,M56:O56)</f>
        <v>0</v>
      </c>
      <c r="M56" s="164">
        <f>ROUND($C56*'[1]LEA-TN - Aggregate GASB75'!M55,0)</f>
        <v>0</v>
      </c>
      <c r="N56" s="164">
        <f>ROUND(C56*'[1]LEA-TN - Aggregate GASB75'!O55,0)-O56</f>
        <v>0</v>
      </c>
      <c r="O56" s="164">
        <v>0</v>
      </c>
      <c r="P56" s="178">
        <f t="shared" si="0"/>
        <v>0</v>
      </c>
      <c r="Q56" s="104">
        <f t="shared" si="1"/>
        <v>0</v>
      </c>
      <c r="R56" s="164">
        <f>ROUND($C56*'[1]LEA-TN - Aggregate GASB75'!R55,0)</f>
        <v>0</v>
      </c>
      <c r="S56" s="164">
        <f t="shared" si="19"/>
        <v>0</v>
      </c>
      <c r="T56" s="178">
        <v>0</v>
      </c>
      <c r="U56" s="164">
        <v>0</v>
      </c>
      <c r="V56" s="104">
        <f t="shared" si="10"/>
        <v>0</v>
      </c>
      <c r="W56" s="104">
        <v>0</v>
      </c>
      <c r="X56" s="104">
        <f>ROUND(J56+N56-'[1]LEA-TN - Aggregate GASB75'!W55*E56,0)</f>
        <v>0</v>
      </c>
      <c r="Y56" s="164">
        <f>ROUND($C56*'[1]LEA-TN - Aggregate GASB75'!Y55,0)</f>
        <v>0</v>
      </c>
      <c r="Z56" s="164">
        <f>ROUND($C56*'[1]LEA-TN - Aggregate GASB75'!Z55,0)</f>
        <v>0</v>
      </c>
      <c r="AA56" s="164">
        <f>ROUND($C56*'[1]LEA-TN - Aggregate GASB75'!AA55,0)</f>
        <v>0</v>
      </c>
      <c r="AB56" s="164">
        <f>ROUND($C56*'[1]LEA-TN - Aggregate GASB75'!AB55,0)</f>
        <v>0</v>
      </c>
      <c r="AC56" s="164">
        <f t="shared" si="18"/>
        <v>0</v>
      </c>
      <c r="AD56" s="164">
        <f t="shared" si="4"/>
        <v>0</v>
      </c>
      <c r="AE56" s="164">
        <f t="shared" si="11"/>
        <v>0</v>
      </c>
      <c r="AF56" s="164">
        <f t="shared" si="12"/>
        <v>0</v>
      </c>
      <c r="AG56" s="164">
        <f t="shared" si="5"/>
        <v>0</v>
      </c>
      <c r="AH56" s="164">
        <f t="shared" si="13"/>
        <v>0</v>
      </c>
      <c r="AI56" s="164">
        <f t="shared" si="14"/>
        <v>0</v>
      </c>
      <c r="AJ56" s="164">
        <f t="shared" si="6"/>
        <v>0</v>
      </c>
      <c r="AK56" s="164">
        <f t="shared" si="6"/>
        <v>0</v>
      </c>
      <c r="AL56" s="164">
        <f t="shared" si="6"/>
        <v>0</v>
      </c>
      <c r="AM56" s="164">
        <f t="shared" si="6"/>
        <v>0</v>
      </c>
      <c r="AN56" s="164">
        <f t="shared" si="6"/>
        <v>0</v>
      </c>
      <c r="AP56" s="165">
        <f t="shared" si="7"/>
        <v>0</v>
      </c>
      <c r="AQ56" s="164">
        <f>ROUND($C56*'[1]LEA-TN - Aggregate GASB75'!AQ55,0)</f>
        <v>0</v>
      </c>
      <c r="AR56" s="164">
        <f>ROUND($C56*'[1]LEA-TN - Aggregate GASB75'!AR55,0)</f>
        <v>0</v>
      </c>
      <c r="AS56" s="164">
        <f>ROUND($C56*'[1]LEA-TN - Aggregate GASB75'!AS55,0)</f>
        <v>0</v>
      </c>
      <c r="AT56" s="164">
        <f>ROUND($C56*'[1]LEA-TN - Aggregate GASB75'!AT55,0)</f>
        <v>0</v>
      </c>
      <c r="AU56" s="164">
        <f>ROUND($C56*'[1]LEA-TN - Aggregate GASB75'!AU55,0)</f>
        <v>0</v>
      </c>
      <c r="AV56" s="164">
        <f>ROUND($C56*'[1]LEA-TN - Aggregate GASB75'!AV55,0)</f>
        <v>0</v>
      </c>
      <c r="AW56" s="166">
        <f>ROUND($C56*'[1]LEA-TN - Aggregate GASB75'!AW55,0)</f>
        <v>0</v>
      </c>
      <c r="AX56" s="166">
        <f>ROUND($C56*'[1]LEA-TN - Aggregate GASB75'!AX55,0)</f>
        <v>0</v>
      </c>
      <c r="AY56" s="166">
        <f>ROUND($C56*'[1]LEA-TN - Aggregate GASB75'!AY55,0)</f>
        <v>0</v>
      </c>
      <c r="AZ56" s="166">
        <f>ROUND($C56*'[1]LEA-TN - Aggregate GASB75'!AZ55,0)</f>
        <v>0</v>
      </c>
      <c r="BA56" s="166">
        <f>ROUND($C56*'[1]LEA-TN - Aggregate GASB75'!BA55,0)</f>
        <v>0</v>
      </c>
      <c r="BB56" s="166">
        <f>MAX(0,-$L56+$AP56-SUM($AW56:BA56))</f>
        <v>0</v>
      </c>
      <c r="BC56" s="165">
        <f t="shared" si="15"/>
        <v>0</v>
      </c>
      <c r="BD56" s="164">
        <f>MIN(MAX(0,BC56),MAX(0,$M56)-SUM($BC56:BC56))</f>
        <v>0</v>
      </c>
      <c r="BE56" s="164">
        <f>MIN(MAX(0,BD56),MAX(0,$M56)-SUM($BC56:BD56))</f>
        <v>0</v>
      </c>
      <c r="BF56" s="164">
        <f>MIN(MAX(0,BE56),MAX(0,$M56)-SUM($BC56:BE56))</f>
        <v>0</v>
      </c>
      <c r="BG56" s="164">
        <f>MIN(MAX(0,BF56),MAX(0,$M56)-SUM($BC56:BF56))</f>
        <v>0</v>
      </c>
      <c r="BH56" s="164">
        <f>MIN(MAX(0,BG56),MAX(0,$M56)-SUM($BC56:BG56))</f>
        <v>0</v>
      </c>
      <c r="BI56" s="164">
        <f>(MAX(0,$M56-MAX(0,SUM($BC56:BH56))))</f>
        <v>0</v>
      </c>
      <c r="BJ56" s="166">
        <f t="shared" si="16"/>
        <v>0</v>
      </c>
      <c r="BK56" s="166">
        <f>MIN(MAX(0,BJ56),MAX(0,-$M56)-MAX(0,-$BC56+SUM($BJ56:BJ56)))</f>
        <v>0</v>
      </c>
      <c r="BL56" s="166">
        <f>MIN(MAX(0,BK56),MAX(0,-$M56)-MAX(0,-$BC56+SUM($BJ56:BK56)))</f>
        <v>0</v>
      </c>
      <c r="BM56" s="166">
        <f>MIN(MAX(0,BL56),MAX(0,-$M56)-MAX(0,-$BC56+SUM($BJ56:BL56)))</f>
        <v>0</v>
      </c>
      <c r="BN56" s="166">
        <f>MIN(MAX(0,BM56),MAX(0,-$M56)-MAX(0,-$BC56+SUM($BJ56:BM56)))</f>
        <v>0</v>
      </c>
      <c r="BO56" s="166">
        <f>MAX(0,-$M56+$BC56-SUM($BJ56:BN56))</f>
        <v>0</v>
      </c>
      <c r="BP56" s="165">
        <f t="shared" si="17"/>
        <v>0</v>
      </c>
      <c r="BQ56" s="164">
        <f>MIN(MAX(0,BP56),MAX(0,$X56)-SUM($BP56:BP56))</f>
        <v>0</v>
      </c>
      <c r="BR56" s="164">
        <f>MIN(MAX(0,BQ56),MAX(0,$X56)-SUM($BP56:BQ56))</f>
        <v>0</v>
      </c>
      <c r="BS56" s="164">
        <f>MIN(MAX(0,BR56),MAX(0,$X56)-SUM($BP56:BR56))</f>
        <v>0</v>
      </c>
      <c r="BT56" s="164">
        <f>MIN(MAX(0,BS56),MAX(0,$X56)-SUM($BP56:BS56))</f>
        <v>0</v>
      </c>
      <c r="BU56" s="164">
        <f>MIN(MAX(0,BT56),MAX(0,$X56)-SUM($BP56:BT56))</f>
        <v>0</v>
      </c>
      <c r="BV56" s="164">
        <f>(MAX(0,$X56-MAX(0,SUM($BP56:BU56))))</f>
        <v>0</v>
      </c>
      <c r="BW56" s="166">
        <f t="shared" si="8"/>
        <v>0</v>
      </c>
      <c r="BX56" s="166">
        <f>MIN(MAX(0,BW56),MAX(0,-$X56)-MAX(0,-$BP56+SUM($BW56:BW56)))</f>
        <v>0</v>
      </c>
      <c r="BY56" s="166">
        <f>MIN(MAX(0,BX56),MAX(0,-$X56)-MAX(0,-$BP56+SUM($BW56:BX56)))</f>
        <v>0</v>
      </c>
      <c r="BZ56" s="166">
        <f>MIN(MAX(0,BY56),MAX(0,-$X56)-MAX(0,-$BP56+SUM($BW56:BY56)))</f>
        <v>0</v>
      </c>
      <c r="CA56" s="166">
        <f>MIN(MAX(0,BZ56),MAX(0,-$X56)-MAX(0,-$BP56+SUM($BW56:BZ56)))</f>
        <v>0</v>
      </c>
      <c r="CB56" s="166">
        <f>MAX(0,-$X56+$BP56-SUM($BW56:CA56))</f>
        <v>0</v>
      </c>
      <c r="CC56" s="163">
        <v>1</v>
      </c>
      <c r="CD56" s="167"/>
      <c r="CE56" s="164"/>
      <c r="CF56" s="164"/>
      <c r="CG56" s="164"/>
      <c r="CH56" s="164"/>
      <c r="CI56" s="164"/>
      <c r="CJ56" s="164"/>
      <c r="CK56" s="166"/>
      <c r="CL56" s="166"/>
      <c r="CM56" s="166"/>
      <c r="CN56" s="166"/>
      <c r="CO56" s="166"/>
      <c r="CP56" s="166"/>
      <c r="CQ56" s="167">
        <v>0</v>
      </c>
      <c r="CR56" s="164"/>
      <c r="CS56" s="164"/>
      <c r="CT56" s="164"/>
      <c r="CU56" s="164"/>
      <c r="CV56" s="164"/>
      <c r="CW56" s="164"/>
      <c r="CX56" s="166">
        <f>ROUND($C56*'[1]LEA-TN - Aggregate GASB75'!CX55,0)</f>
        <v>0</v>
      </c>
      <c r="CY56" s="166">
        <f>ROUND($C56*'[1]LEA-TN - Aggregate GASB75'!CY55,0)</f>
        <v>0</v>
      </c>
      <c r="CZ56" s="166">
        <f>ROUND($C56*'[1]LEA-TN - Aggregate GASB75'!CZ55,0)</f>
        <v>0</v>
      </c>
      <c r="DA56" s="166">
        <f>ROUND($C56*'[1]LEA-TN - Aggregate GASB75'!DA55,0)</f>
        <v>0</v>
      </c>
      <c r="DB56" s="166">
        <f>ROUND($C56*'[1]LEA-TN - Aggregate GASB75'!DB55,0)</f>
        <v>0</v>
      </c>
      <c r="DC56" s="166">
        <f>ROUND($C56*'[1]LEA-TN - Aggregate GASB75'!DC55,0)</f>
        <v>0</v>
      </c>
      <c r="DE56" s="168"/>
    </row>
    <row r="57" spans="1:109" hidden="1">
      <c r="A57" s="109">
        <v>1065</v>
      </c>
      <c r="B57" s="103" t="s">
        <v>243</v>
      </c>
      <c r="C57" s="162">
        <v>1</v>
      </c>
      <c r="D57" s="162">
        <v>1</v>
      </c>
      <c r="E57" s="162">
        <f t="shared" si="9"/>
        <v>0</v>
      </c>
      <c r="F57" s="163">
        <v>9.6</v>
      </c>
      <c r="G57" s="164">
        <f>ROUND($D57*'[1]LEA-TN - Aggregate GASB75'!G56,0)</f>
        <v>388466</v>
      </c>
      <c r="H57" s="164">
        <f>ROUND($C57*'[1]LEA-TN - Aggregate GASB75'!H56,0)</f>
        <v>7098</v>
      </c>
      <c r="I57" s="164">
        <f>ROUND($C57*'[1]LEA-TN - Aggregate GASB75'!I56,0)</f>
        <v>13775</v>
      </c>
      <c r="J57" s="164">
        <f>ROUND('[1]LEA-TN - Aggregate GASB75'!G56*E57,0)</f>
        <v>0</v>
      </c>
      <c r="K57" s="164">
        <f>ROUND($C57*'[1]LEA-TN - Aggregate GASB75'!K56,0)</f>
        <v>0</v>
      </c>
      <c r="L57" s="164">
        <f>ROUND(C57*'[1]LEA-TN - Aggregate GASB75'!P56,0)-SUM(G57:K57,M57:O57)</f>
        <v>-9595</v>
      </c>
      <c r="M57" s="164">
        <f>ROUND($C57*'[1]LEA-TN - Aggregate GASB75'!M56,0)</f>
        <v>-3513</v>
      </c>
      <c r="N57" s="164">
        <f>ROUND(C57*'[1]LEA-TN - Aggregate GASB75'!O56,0)-O57</f>
        <v>0</v>
      </c>
      <c r="O57" s="164">
        <v>-17262</v>
      </c>
      <c r="P57" s="178">
        <f t="shared" si="0"/>
        <v>378969</v>
      </c>
      <c r="Q57" s="104">
        <f t="shared" si="1"/>
        <v>0</v>
      </c>
      <c r="R57" s="164">
        <f>ROUND($C57*'[1]LEA-TN - Aggregate GASB75'!R56,0)</f>
        <v>-5193</v>
      </c>
      <c r="S57" s="164">
        <f t="shared" si="19"/>
        <v>0</v>
      </c>
      <c r="T57" s="178">
        <v>15680</v>
      </c>
      <c r="U57" s="164">
        <v>15596</v>
      </c>
      <c r="V57" s="104">
        <f t="shared" si="10"/>
        <v>-41604</v>
      </c>
      <c r="W57" s="104">
        <v>-33689</v>
      </c>
      <c r="X57" s="104">
        <f>ROUND(J57+N57-'[1]LEA-TN - Aggregate GASB75'!W56*E57,0)</f>
        <v>0</v>
      </c>
      <c r="Y57" s="164">
        <f>ROUND($C57*'[1]LEA-TN - Aggregate GASB75'!Y56,0)</f>
        <v>442072</v>
      </c>
      <c r="Z57" s="164">
        <f>ROUND($C57*'[1]LEA-TN - Aggregate GASB75'!Z56,0)</f>
        <v>328298</v>
      </c>
      <c r="AA57" s="164">
        <f>ROUND($C57*'[1]LEA-TN - Aggregate GASB75'!AA56,0)</f>
        <v>378969</v>
      </c>
      <c r="AB57" s="164">
        <f>ROUND($C57*'[1]LEA-TN - Aggregate GASB75'!AB56,0)</f>
        <v>378969</v>
      </c>
      <c r="AC57" s="164">
        <f t="shared" si="18"/>
        <v>8596</v>
      </c>
      <c r="AD57" s="164">
        <f t="shared" si="4"/>
        <v>33008</v>
      </c>
      <c r="AE57" s="164">
        <f t="shared" si="11"/>
        <v>0</v>
      </c>
      <c r="AF57" s="164">
        <f t="shared" si="12"/>
        <v>0</v>
      </c>
      <c r="AG57" s="164">
        <f t="shared" si="5"/>
        <v>0</v>
      </c>
      <c r="AH57" s="164">
        <f t="shared" si="13"/>
        <v>0</v>
      </c>
      <c r="AI57" s="164">
        <f t="shared" si="14"/>
        <v>-5193</v>
      </c>
      <c r="AJ57" s="164">
        <f t="shared" si="14"/>
        <v>-5193</v>
      </c>
      <c r="AK57" s="164">
        <f t="shared" si="14"/>
        <v>-5193</v>
      </c>
      <c r="AL57" s="164">
        <f t="shared" si="14"/>
        <v>-5193</v>
      </c>
      <c r="AM57" s="164">
        <f t="shared" si="14"/>
        <v>-5193</v>
      </c>
      <c r="AN57" s="164">
        <f t="shared" si="14"/>
        <v>-15639</v>
      </c>
      <c r="AP57" s="165">
        <f t="shared" si="7"/>
        <v>-999</v>
      </c>
      <c r="AQ57" s="164">
        <f>ROUND($C57*'[1]LEA-TN - Aggregate GASB75'!AQ56,0)</f>
        <v>0</v>
      </c>
      <c r="AR57" s="164">
        <f>ROUND($C57*'[1]LEA-TN - Aggregate GASB75'!AR56,0)</f>
        <v>0</v>
      </c>
      <c r="AS57" s="164">
        <f>ROUND($C57*'[1]LEA-TN - Aggregate GASB75'!AS56,0)</f>
        <v>0</v>
      </c>
      <c r="AT57" s="164">
        <f>ROUND($C57*'[1]LEA-TN - Aggregate GASB75'!AT56,0)</f>
        <v>0</v>
      </c>
      <c r="AU57" s="164">
        <f>ROUND($C57*'[1]LEA-TN - Aggregate GASB75'!AU56,0)</f>
        <v>0</v>
      </c>
      <c r="AV57" s="164">
        <f>ROUND($C57*'[1]LEA-TN - Aggregate GASB75'!AV56,0)</f>
        <v>0</v>
      </c>
      <c r="AW57" s="166">
        <f>ROUND($C57*'[1]LEA-TN - Aggregate GASB75'!AW56,0)</f>
        <v>999</v>
      </c>
      <c r="AX57" s="166">
        <f>ROUND($C57*'[1]LEA-TN - Aggregate GASB75'!AX56,0)</f>
        <v>999</v>
      </c>
      <c r="AY57" s="166">
        <f>ROUND($C57*'[1]LEA-TN - Aggregate GASB75'!AY56,0)</f>
        <v>999</v>
      </c>
      <c r="AZ57" s="166">
        <f>ROUND($C57*'[1]LEA-TN - Aggregate GASB75'!AZ56,0)</f>
        <v>999</v>
      </c>
      <c r="BA57" s="166">
        <f>ROUND($C57*'[1]LEA-TN - Aggregate GASB75'!BA56,0)</f>
        <v>999</v>
      </c>
      <c r="BB57" s="166">
        <f>MAX(0,-$L57+$AP57-SUM($AW57:BA57))</f>
        <v>3601</v>
      </c>
      <c r="BC57" s="165">
        <f t="shared" si="15"/>
        <v>-366</v>
      </c>
      <c r="BD57" s="164">
        <f>MIN(MAX(0,BC57),MAX(0,$M57)-SUM($BC57:BC57))</f>
        <v>0</v>
      </c>
      <c r="BE57" s="164">
        <f>MIN(MAX(0,BD57),MAX(0,$M57)-SUM($BC57:BD57))</f>
        <v>0</v>
      </c>
      <c r="BF57" s="164">
        <f>MIN(MAX(0,BE57),MAX(0,$M57)-SUM($BC57:BE57))</f>
        <v>0</v>
      </c>
      <c r="BG57" s="164">
        <f>MIN(MAX(0,BF57),MAX(0,$M57)-SUM($BC57:BF57))</f>
        <v>0</v>
      </c>
      <c r="BH57" s="164">
        <f>MIN(MAX(0,BG57),MAX(0,$M57)-SUM($BC57:BG57))</f>
        <v>0</v>
      </c>
      <c r="BI57" s="164">
        <f>(MAX(0,$M57-MAX(0,SUM($BC57:BH57))))</f>
        <v>0</v>
      </c>
      <c r="BJ57" s="166">
        <f t="shared" si="16"/>
        <v>366</v>
      </c>
      <c r="BK57" s="166">
        <f>MIN(MAX(0,BJ57),MAX(0,-$M57)-MAX(0,-$BC57+SUM($BJ57:BJ57)))</f>
        <v>366</v>
      </c>
      <c r="BL57" s="166">
        <f>MIN(MAX(0,BK57),MAX(0,-$M57)-MAX(0,-$BC57+SUM($BJ57:BK57)))</f>
        <v>366</v>
      </c>
      <c r="BM57" s="166">
        <f>MIN(MAX(0,BL57),MAX(0,-$M57)-MAX(0,-$BC57+SUM($BJ57:BL57)))</f>
        <v>366</v>
      </c>
      <c r="BN57" s="166">
        <f>MIN(MAX(0,BM57),MAX(0,-$M57)-MAX(0,-$BC57+SUM($BJ57:BM57)))</f>
        <v>366</v>
      </c>
      <c r="BO57" s="166">
        <f>MAX(0,-$M57+$BC57-SUM($BJ57:BN57))</f>
        <v>1317</v>
      </c>
      <c r="BP57" s="165">
        <f t="shared" si="17"/>
        <v>0</v>
      </c>
      <c r="BQ57" s="164">
        <f>MIN(MAX(0,BP57),MAX(0,$X57)-SUM($BP57:BP57))</f>
        <v>0</v>
      </c>
      <c r="BR57" s="164">
        <f>MIN(MAX(0,BQ57),MAX(0,$X57)-SUM($BP57:BQ57))</f>
        <v>0</v>
      </c>
      <c r="BS57" s="164">
        <f>MIN(MAX(0,BR57),MAX(0,$X57)-SUM($BP57:BR57))</f>
        <v>0</v>
      </c>
      <c r="BT57" s="164">
        <f>MIN(MAX(0,BS57),MAX(0,$X57)-SUM($BP57:BS57))</f>
        <v>0</v>
      </c>
      <c r="BU57" s="164">
        <f>MIN(MAX(0,BT57),MAX(0,$X57)-SUM($BP57:BT57))</f>
        <v>0</v>
      </c>
      <c r="BV57" s="164">
        <f>(MAX(0,$X57-MAX(0,SUM($BP57:BU57))))</f>
        <v>0</v>
      </c>
      <c r="BW57" s="166">
        <f t="shared" si="8"/>
        <v>0</v>
      </c>
      <c r="BX57" s="166">
        <f>MIN(MAX(0,BW57),MAX(0,-$X57)-MAX(0,-$BP57+SUM($BW57:BW57)))</f>
        <v>0</v>
      </c>
      <c r="BY57" s="166">
        <f>MIN(MAX(0,BX57),MAX(0,-$X57)-MAX(0,-$BP57+SUM($BW57:BX57)))</f>
        <v>0</v>
      </c>
      <c r="BZ57" s="166">
        <f>MIN(MAX(0,BY57),MAX(0,-$X57)-MAX(0,-$BP57+SUM($BW57:BY57)))</f>
        <v>0</v>
      </c>
      <c r="CA57" s="166">
        <f>MIN(MAX(0,BZ57),MAX(0,-$X57)-MAX(0,-$BP57+SUM($BW57:BZ57)))</f>
        <v>0</v>
      </c>
      <c r="CB57" s="166">
        <f>MAX(0,-$X57+$BP57-SUM($BW57:CA57))</f>
        <v>0</v>
      </c>
      <c r="CC57" s="163">
        <v>9.8000000000000007</v>
      </c>
      <c r="CD57" s="167"/>
      <c r="CE57" s="164"/>
      <c r="CF57" s="164"/>
      <c r="CG57" s="164"/>
      <c r="CH57" s="164"/>
      <c r="CI57" s="164"/>
      <c r="CJ57" s="164"/>
      <c r="CK57" s="166"/>
      <c r="CL57" s="166"/>
      <c r="CM57" s="166"/>
      <c r="CN57" s="166"/>
      <c r="CO57" s="166"/>
      <c r="CP57" s="166"/>
      <c r="CQ57" s="167">
        <v>-3828</v>
      </c>
      <c r="CR57" s="164"/>
      <c r="CS57" s="164"/>
      <c r="CT57" s="164"/>
      <c r="CU57" s="164"/>
      <c r="CV57" s="164"/>
      <c r="CW57" s="164"/>
      <c r="CX57" s="166">
        <f>ROUND($C57*'[1]LEA-TN - Aggregate GASB75'!CX56,0)</f>
        <v>3828</v>
      </c>
      <c r="CY57" s="166">
        <f>ROUND($C57*'[1]LEA-TN - Aggregate GASB75'!CY56,0)</f>
        <v>3828</v>
      </c>
      <c r="CZ57" s="166">
        <f>ROUND($C57*'[1]LEA-TN - Aggregate GASB75'!CZ56,0)</f>
        <v>3828</v>
      </c>
      <c r="DA57" s="166">
        <f>ROUND($C57*'[1]LEA-TN - Aggregate GASB75'!DA56,0)</f>
        <v>3828</v>
      </c>
      <c r="DB57" s="166">
        <f>ROUND($C57*'[1]LEA-TN - Aggregate GASB75'!DB56,0)</f>
        <v>3828</v>
      </c>
      <c r="DC57" s="166">
        <f>ROUND($C57*'[1]LEA-TN - Aggregate GASB75'!DC56,0)</f>
        <v>10721</v>
      </c>
      <c r="DE57" s="168"/>
    </row>
    <row r="58" spans="1:109" hidden="1">
      <c r="A58" s="109">
        <v>1066</v>
      </c>
      <c r="B58" s="103" t="s">
        <v>244</v>
      </c>
      <c r="C58" s="162">
        <v>1</v>
      </c>
      <c r="D58" s="162">
        <v>1</v>
      </c>
      <c r="E58" s="162">
        <f t="shared" si="9"/>
        <v>0</v>
      </c>
      <c r="F58" s="163">
        <v>8.4</v>
      </c>
      <c r="G58" s="164">
        <f>ROUND($D58*'[1]LEA-TN - Aggregate GASB75'!G57,0)</f>
        <v>1739829</v>
      </c>
      <c r="H58" s="164">
        <f>ROUND($C58*'[1]LEA-TN - Aggregate GASB75'!H57,0)</f>
        <v>32017</v>
      </c>
      <c r="I58" s="164">
        <f>ROUND($C58*'[1]LEA-TN - Aggregate GASB75'!I57,0)</f>
        <v>61994</v>
      </c>
      <c r="J58" s="164">
        <f>ROUND('[1]LEA-TN - Aggregate GASB75'!G57*E58,0)</f>
        <v>0</v>
      </c>
      <c r="K58" s="164">
        <f>ROUND($C58*'[1]LEA-TN - Aggregate GASB75'!K57,0)</f>
        <v>0</v>
      </c>
      <c r="L58" s="164">
        <f>ROUND(C58*'[1]LEA-TN - Aggregate GASB75'!P57,0)-SUM(G58:K58,M58:O58)</f>
        <v>-245488</v>
      </c>
      <c r="M58" s="164">
        <f>ROUND($C58*'[1]LEA-TN - Aggregate GASB75'!M57,0)</f>
        <v>-12378</v>
      </c>
      <c r="N58" s="164">
        <f>ROUND(C58*'[1]LEA-TN - Aggregate GASB75'!O57,0)-O58</f>
        <v>0</v>
      </c>
      <c r="O58" s="164">
        <v>-60860</v>
      </c>
      <c r="P58" s="178">
        <f t="shared" si="0"/>
        <v>1515114</v>
      </c>
      <c r="Q58" s="104">
        <f t="shared" si="1"/>
        <v>0</v>
      </c>
      <c r="R58" s="164">
        <f>ROUND($C58*'[1]LEA-TN - Aggregate GASB75'!R57,0)</f>
        <v>-47684</v>
      </c>
      <c r="S58" s="164">
        <f t="shared" si="19"/>
        <v>0</v>
      </c>
      <c r="T58" s="178">
        <v>46327</v>
      </c>
      <c r="U58" s="164">
        <v>59326</v>
      </c>
      <c r="V58" s="104">
        <f t="shared" si="10"/>
        <v>-357956</v>
      </c>
      <c r="W58" s="104">
        <v>-147774</v>
      </c>
      <c r="X58" s="104">
        <f>ROUND(J58+N58-'[1]LEA-TN - Aggregate GASB75'!W57*E58,0)</f>
        <v>0</v>
      </c>
      <c r="Y58" s="164">
        <f>ROUND($C58*'[1]LEA-TN - Aggregate GASB75'!Y57,0)</f>
        <v>1741669</v>
      </c>
      <c r="Z58" s="164">
        <f>ROUND($C58*'[1]LEA-TN - Aggregate GASB75'!Z57,0)</f>
        <v>1329627</v>
      </c>
      <c r="AA58" s="164">
        <f>ROUND($C58*'[1]LEA-TN - Aggregate GASB75'!AA57,0)</f>
        <v>1515114</v>
      </c>
      <c r="AB58" s="164">
        <f>ROUND($C58*'[1]LEA-TN - Aggregate GASB75'!AB57,0)</f>
        <v>1515114</v>
      </c>
      <c r="AC58" s="164">
        <f t="shared" si="18"/>
        <v>216263</v>
      </c>
      <c r="AD58" s="164">
        <f t="shared" si="4"/>
        <v>141693</v>
      </c>
      <c r="AE58" s="164">
        <f t="shared" si="11"/>
        <v>0</v>
      </c>
      <c r="AF58" s="164">
        <f t="shared" si="12"/>
        <v>0</v>
      </c>
      <c r="AG58" s="164">
        <f t="shared" si="5"/>
        <v>0</v>
      </c>
      <c r="AH58" s="164">
        <f t="shared" si="13"/>
        <v>0</v>
      </c>
      <c r="AI58" s="164">
        <f t="shared" si="14"/>
        <v>-47684</v>
      </c>
      <c r="AJ58" s="164">
        <f t="shared" si="14"/>
        <v>-47684</v>
      </c>
      <c r="AK58" s="164">
        <f t="shared" si="14"/>
        <v>-47684</v>
      </c>
      <c r="AL58" s="164">
        <f t="shared" si="14"/>
        <v>-47684</v>
      </c>
      <c r="AM58" s="164">
        <f t="shared" si="14"/>
        <v>-47684</v>
      </c>
      <c r="AN58" s="164">
        <f t="shared" si="14"/>
        <v>-119536</v>
      </c>
      <c r="AP58" s="165">
        <f t="shared" si="7"/>
        <v>-29225</v>
      </c>
      <c r="AQ58" s="164">
        <f>ROUND($C58*'[1]LEA-TN - Aggregate GASB75'!AQ57,0)</f>
        <v>0</v>
      </c>
      <c r="AR58" s="164">
        <f>ROUND($C58*'[1]LEA-TN - Aggregate GASB75'!AR57,0)</f>
        <v>0</v>
      </c>
      <c r="AS58" s="164">
        <f>ROUND($C58*'[1]LEA-TN - Aggregate GASB75'!AS57,0)</f>
        <v>0</v>
      </c>
      <c r="AT58" s="164">
        <f>ROUND($C58*'[1]LEA-TN - Aggregate GASB75'!AT57,0)</f>
        <v>0</v>
      </c>
      <c r="AU58" s="164">
        <f>ROUND($C58*'[1]LEA-TN - Aggregate GASB75'!AU57,0)</f>
        <v>0</v>
      </c>
      <c r="AV58" s="164">
        <f>ROUND($C58*'[1]LEA-TN - Aggregate GASB75'!AV57,0)</f>
        <v>0</v>
      </c>
      <c r="AW58" s="166">
        <f>ROUND($C58*'[1]LEA-TN - Aggregate GASB75'!AW57,0)</f>
        <v>29225</v>
      </c>
      <c r="AX58" s="166">
        <f>ROUND($C58*'[1]LEA-TN - Aggregate GASB75'!AX57,0)</f>
        <v>29225</v>
      </c>
      <c r="AY58" s="166">
        <f>ROUND($C58*'[1]LEA-TN - Aggregate GASB75'!AY57,0)</f>
        <v>29225</v>
      </c>
      <c r="AZ58" s="166">
        <f>ROUND($C58*'[1]LEA-TN - Aggregate GASB75'!AZ57,0)</f>
        <v>29225</v>
      </c>
      <c r="BA58" s="166">
        <f>ROUND($C58*'[1]LEA-TN - Aggregate GASB75'!BA57,0)</f>
        <v>29225</v>
      </c>
      <c r="BB58" s="166">
        <f>MAX(0,-$L58+$AP58-SUM($AW58:BA58))</f>
        <v>70138</v>
      </c>
      <c r="BC58" s="165">
        <f t="shared" si="15"/>
        <v>-1474</v>
      </c>
      <c r="BD58" s="164">
        <f>MIN(MAX(0,BC58),MAX(0,$M58)-SUM($BC58:BC58))</f>
        <v>0</v>
      </c>
      <c r="BE58" s="164">
        <f>MIN(MAX(0,BD58),MAX(0,$M58)-SUM($BC58:BD58))</f>
        <v>0</v>
      </c>
      <c r="BF58" s="164">
        <f>MIN(MAX(0,BE58),MAX(0,$M58)-SUM($BC58:BE58))</f>
        <v>0</v>
      </c>
      <c r="BG58" s="164">
        <f>MIN(MAX(0,BF58),MAX(0,$M58)-SUM($BC58:BF58))</f>
        <v>0</v>
      </c>
      <c r="BH58" s="164">
        <f>MIN(MAX(0,BG58),MAX(0,$M58)-SUM($BC58:BG58))</f>
        <v>0</v>
      </c>
      <c r="BI58" s="164">
        <f>(MAX(0,$M58-MAX(0,SUM($BC58:BH58))))</f>
        <v>0</v>
      </c>
      <c r="BJ58" s="166">
        <f t="shared" si="16"/>
        <v>1474</v>
      </c>
      <c r="BK58" s="166">
        <f>MIN(MAX(0,BJ58),MAX(0,-$M58)-MAX(0,-$BC58+SUM($BJ58:BJ58)))</f>
        <v>1474</v>
      </c>
      <c r="BL58" s="166">
        <f>MIN(MAX(0,BK58),MAX(0,-$M58)-MAX(0,-$BC58+SUM($BJ58:BK58)))</f>
        <v>1474</v>
      </c>
      <c r="BM58" s="166">
        <f>MIN(MAX(0,BL58),MAX(0,-$M58)-MAX(0,-$BC58+SUM($BJ58:BL58)))</f>
        <v>1474</v>
      </c>
      <c r="BN58" s="166">
        <f>MIN(MAX(0,BM58),MAX(0,-$M58)-MAX(0,-$BC58+SUM($BJ58:BM58)))</f>
        <v>1474</v>
      </c>
      <c r="BO58" s="166">
        <f>MAX(0,-$M58+$BC58-SUM($BJ58:BN58))</f>
        <v>3534</v>
      </c>
      <c r="BP58" s="165">
        <f t="shared" si="17"/>
        <v>0</v>
      </c>
      <c r="BQ58" s="164">
        <f>MIN(MAX(0,BP58),MAX(0,$X58)-SUM($BP58:BP58))</f>
        <v>0</v>
      </c>
      <c r="BR58" s="164">
        <f>MIN(MAX(0,BQ58),MAX(0,$X58)-SUM($BP58:BQ58))</f>
        <v>0</v>
      </c>
      <c r="BS58" s="164">
        <f>MIN(MAX(0,BR58),MAX(0,$X58)-SUM($BP58:BR58))</f>
        <v>0</v>
      </c>
      <c r="BT58" s="164">
        <f>MIN(MAX(0,BS58),MAX(0,$X58)-SUM($BP58:BS58))</f>
        <v>0</v>
      </c>
      <c r="BU58" s="164">
        <f>MIN(MAX(0,BT58),MAX(0,$X58)-SUM($BP58:BT58))</f>
        <v>0</v>
      </c>
      <c r="BV58" s="164">
        <f>(MAX(0,$X58-MAX(0,SUM($BP58:BU58))))</f>
        <v>0</v>
      </c>
      <c r="BW58" s="166">
        <f t="shared" si="8"/>
        <v>0</v>
      </c>
      <c r="BX58" s="166">
        <f>MIN(MAX(0,BW58),MAX(0,-$X58)-MAX(0,-$BP58+SUM($BW58:BW58)))</f>
        <v>0</v>
      </c>
      <c r="BY58" s="166">
        <f>MIN(MAX(0,BX58),MAX(0,-$X58)-MAX(0,-$BP58+SUM($BW58:BX58)))</f>
        <v>0</v>
      </c>
      <c r="BZ58" s="166">
        <f>MIN(MAX(0,BY58),MAX(0,-$X58)-MAX(0,-$BP58+SUM($BW58:BY58)))</f>
        <v>0</v>
      </c>
      <c r="CA58" s="166">
        <f>MIN(MAX(0,BZ58),MAX(0,-$X58)-MAX(0,-$BP58+SUM($BW58:BZ58)))</f>
        <v>0</v>
      </c>
      <c r="CB58" s="166">
        <f>MAX(0,-$X58+$BP58-SUM($BW58:CA58))</f>
        <v>0</v>
      </c>
      <c r="CC58" s="163">
        <v>9.6999999999999993</v>
      </c>
      <c r="CD58" s="167"/>
      <c r="CE58" s="164"/>
      <c r="CF58" s="164"/>
      <c r="CG58" s="164"/>
      <c r="CH58" s="164"/>
      <c r="CI58" s="164"/>
      <c r="CJ58" s="164"/>
      <c r="CK58" s="166"/>
      <c r="CL58" s="166"/>
      <c r="CM58" s="166"/>
      <c r="CN58" s="166"/>
      <c r="CO58" s="166"/>
      <c r="CP58" s="166"/>
      <c r="CQ58" s="167">
        <v>-16985</v>
      </c>
      <c r="CR58" s="164"/>
      <c r="CS58" s="164"/>
      <c r="CT58" s="164"/>
      <c r="CU58" s="164"/>
      <c r="CV58" s="164"/>
      <c r="CW58" s="164"/>
      <c r="CX58" s="166">
        <f>ROUND($C58*'[1]LEA-TN - Aggregate GASB75'!CX57,0)</f>
        <v>16985</v>
      </c>
      <c r="CY58" s="166">
        <f>ROUND($C58*'[1]LEA-TN - Aggregate GASB75'!CY57,0)</f>
        <v>16985</v>
      </c>
      <c r="CZ58" s="166">
        <f>ROUND($C58*'[1]LEA-TN - Aggregate GASB75'!CZ57,0)</f>
        <v>16985</v>
      </c>
      <c r="DA58" s="166">
        <f>ROUND($C58*'[1]LEA-TN - Aggregate GASB75'!DA57,0)</f>
        <v>16985</v>
      </c>
      <c r="DB58" s="166">
        <f>ROUND($C58*'[1]LEA-TN - Aggregate GASB75'!DB57,0)</f>
        <v>16985</v>
      </c>
      <c r="DC58" s="166">
        <f>ROUND($C58*'[1]LEA-TN - Aggregate GASB75'!DC57,0)</f>
        <v>45864</v>
      </c>
      <c r="DE58" s="168"/>
    </row>
    <row r="59" spans="1:109" hidden="1">
      <c r="A59" s="109">
        <v>1175</v>
      </c>
      <c r="B59" s="103" t="s">
        <v>383</v>
      </c>
      <c r="C59" s="162">
        <v>1</v>
      </c>
      <c r="D59" s="162">
        <v>1</v>
      </c>
      <c r="E59" s="162">
        <f t="shared" si="9"/>
        <v>0</v>
      </c>
      <c r="F59" s="163">
        <v>10.9</v>
      </c>
      <c r="G59" s="164">
        <f>ROUND($D59*'[1]LEA-TN - Aggregate GASB75'!G58,0)</f>
        <v>11059673</v>
      </c>
      <c r="H59" s="164">
        <f>ROUND($C59*'[1]LEA-TN - Aggregate GASB75'!H58,0)</f>
        <v>351873</v>
      </c>
      <c r="I59" s="164">
        <f>ROUND($C59*'[1]LEA-TN - Aggregate GASB75'!I58,0)</f>
        <v>405497</v>
      </c>
      <c r="J59" s="164">
        <f>ROUND('[1]LEA-TN - Aggregate GASB75'!G58*E59,0)</f>
        <v>0</v>
      </c>
      <c r="K59" s="164">
        <f>ROUND($C59*'[1]LEA-TN - Aggregate GASB75'!K58,0)</f>
        <v>0</v>
      </c>
      <c r="L59" s="164">
        <f>ROUND(C59*'[1]LEA-TN - Aggregate GASB75'!P58,0)-SUM(G59:K59,M59:O59)</f>
        <v>426180</v>
      </c>
      <c r="M59" s="164">
        <f>ROUND($C59*'[1]LEA-TN - Aggregate GASB75'!M58,0)</f>
        <v>-134206</v>
      </c>
      <c r="N59" s="164">
        <f>ROUND(C59*'[1]LEA-TN - Aggregate GASB75'!O58,0)-O59</f>
        <v>0</v>
      </c>
      <c r="O59" s="164">
        <v>-42371</v>
      </c>
      <c r="P59" s="178">
        <f t="shared" si="0"/>
        <v>12066646</v>
      </c>
      <c r="Q59" s="104">
        <f t="shared" si="1"/>
        <v>0</v>
      </c>
      <c r="R59" s="164">
        <f>ROUND($C59*'[1]LEA-TN - Aggregate GASB75'!R58,0)</f>
        <v>-83623</v>
      </c>
      <c r="S59" s="164">
        <f t="shared" si="19"/>
        <v>0</v>
      </c>
      <c r="T59" s="178">
        <v>673747</v>
      </c>
      <c r="U59" s="164">
        <v>37102</v>
      </c>
      <c r="V59" s="104">
        <f t="shared" si="10"/>
        <v>-827873</v>
      </c>
      <c r="W59" s="104">
        <v>-1203470</v>
      </c>
      <c r="X59" s="104">
        <f>ROUND(J59+N59-'[1]LEA-TN - Aggregate GASB75'!W58*E59,0)</f>
        <v>0</v>
      </c>
      <c r="Y59" s="164">
        <f>ROUND($C59*'[1]LEA-TN - Aggregate GASB75'!Y58,0)</f>
        <v>14526822</v>
      </c>
      <c r="Z59" s="164">
        <f>ROUND($C59*'[1]LEA-TN - Aggregate GASB75'!Z58,0)</f>
        <v>10105627</v>
      </c>
      <c r="AA59" s="164">
        <f>ROUND($C59*'[1]LEA-TN - Aggregate GASB75'!AA58,0)</f>
        <v>12066646</v>
      </c>
      <c r="AB59" s="164">
        <f>ROUND($C59*'[1]LEA-TN - Aggregate GASB75'!AB58,0)</f>
        <v>12066646</v>
      </c>
      <c r="AC59" s="164">
        <f t="shared" si="18"/>
        <v>0</v>
      </c>
      <c r="AD59" s="164">
        <f t="shared" si="4"/>
        <v>1214954</v>
      </c>
      <c r="AE59" s="164">
        <f t="shared" si="11"/>
        <v>0</v>
      </c>
      <c r="AF59" s="164">
        <f t="shared" si="12"/>
        <v>387081</v>
      </c>
      <c r="AG59" s="164">
        <f t="shared" si="5"/>
        <v>0</v>
      </c>
      <c r="AH59" s="164">
        <f t="shared" si="13"/>
        <v>0</v>
      </c>
      <c r="AI59" s="164">
        <f t="shared" si="14"/>
        <v>-83623</v>
      </c>
      <c r="AJ59" s="164">
        <f t="shared" si="14"/>
        <v>-83623</v>
      </c>
      <c r="AK59" s="164">
        <f t="shared" si="14"/>
        <v>-83623</v>
      </c>
      <c r="AL59" s="164">
        <f t="shared" si="14"/>
        <v>-83623</v>
      </c>
      <c r="AM59" s="164">
        <f t="shared" si="14"/>
        <v>-83623</v>
      </c>
      <c r="AN59" s="164">
        <f t="shared" si="14"/>
        <v>-409758</v>
      </c>
      <c r="AP59" s="165">
        <f t="shared" si="7"/>
        <v>39099</v>
      </c>
      <c r="AQ59" s="164">
        <f>ROUND($C59*'[1]LEA-TN - Aggregate GASB75'!AQ58,0)</f>
        <v>39099</v>
      </c>
      <c r="AR59" s="164">
        <f>ROUND($C59*'[1]LEA-TN - Aggregate GASB75'!AR58,0)</f>
        <v>39099</v>
      </c>
      <c r="AS59" s="164">
        <f>ROUND($C59*'[1]LEA-TN - Aggregate GASB75'!AS58,0)</f>
        <v>39099</v>
      </c>
      <c r="AT59" s="164">
        <f>ROUND($C59*'[1]LEA-TN - Aggregate GASB75'!AT58,0)</f>
        <v>39099</v>
      </c>
      <c r="AU59" s="164">
        <f>ROUND($C59*'[1]LEA-TN - Aggregate GASB75'!AU58,0)</f>
        <v>39099</v>
      </c>
      <c r="AV59" s="164">
        <f>ROUND($C59*'[1]LEA-TN - Aggregate GASB75'!AV58,0)</f>
        <v>191586</v>
      </c>
      <c r="AW59" s="166">
        <f>ROUND($C59*'[1]LEA-TN - Aggregate GASB75'!AW58,0)</f>
        <v>0</v>
      </c>
      <c r="AX59" s="166">
        <f>ROUND($C59*'[1]LEA-TN - Aggregate GASB75'!AX58,0)</f>
        <v>0</v>
      </c>
      <c r="AY59" s="166">
        <f>ROUND($C59*'[1]LEA-TN - Aggregate GASB75'!AY58,0)</f>
        <v>0</v>
      </c>
      <c r="AZ59" s="166">
        <f>ROUND($C59*'[1]LEA-TN - Aggregate GASB75'!AZ58,0)</f>
        <v>0</v>
      </c>
      <c r="BA59" s="166">
        <f>ROUND($C59*'[1]LEA-TN - Aggregate GASB75'!BA58,0)</f>
        <v>0</v>
      </c>
      <c r="BB59" s="166">
        <f>MAX(0,-$L59+$AP59-SUM($AW59:BA59))</f>
        <v>0</v>
      </c>
      <c r="BC59" s="165">
        <f t="shared" si="15"/>
        <v>-12312</v>
      </c>
      <c r="BD59" s="164">
        <f>MIN(MAX(0,BC59),MAX(0,$M59)-SUM($BC59:BC59))</f>
        <v>0</v>
      </c>
      <c r="BE59" s="164">
        <f>MIN(MAX(0,BD59),MAX(0,$M59)-SUM($BC59:BD59))</f>
        <v>0</v>
      </c>
      <c r="BF59" s="164">
        <f>MIN(MAX(0,BE59),MAX(0,$M59)-SUM($BC59:BE59))</f>
        <v>0</v>
      </c>
      <c r="BG59" s="164">
        <f>MIN(MAX(0,BF59),MAX(0,$M59)-SUM($BC59:BF59))</f>
        <v>0</v>
      </c>
      <c r="BH59" s="164">
        <f>MIN(MAX(0,BG59),MAX(0,$M59)-SUM($BC59:BG59))</f>
        <v>0</v>
      </c>
      <c r="BI59" s="164">
        <f>(MAX(0,$M59-MAX(0,SUM($BC59:BH59))))</f>
        <v>0</v>
      </c>
      <c r="BJ59" s="166">
        <f t="shared" si="16"/>
        <v>12312</v>
      </c>
      <c r="BK59" s="166">
        <f>MIN(MAX(0,BJ59),MAX(0,-$M59)-MAX(0,-$BC59+SUM($BJ59:BJ59)))</f>
        <v>12312</v>
      </c>
      <c r="BL59" s="166">
        <f>MIN(MAX(0,BK59),MAX(0,-$M59)-MAX(0,-$BC59+SUM($BJ59:BK59)))</f>
        <v>12312</v>
      </c>
      <c r="BM59" s="166">
        <f>MIN(MAX(0,BL59),MAX(0,-$M59)-MAX(0,-$BC59+SUM($BJ59:BL59)))</f>
        <v>12312</v>
      </c>
      <c r="BN59" s="166">
        <f>MIN(MAX(0,BM59),MAX(0,-$M59)-MAX(0,-$BC59+SUM($BJ59:BM59)))</f>
        <v>12312</v>
      </c>
      <c r="BO59" s="166">
        <f>MAX(0,-$M59+$BC59-SUM($BJ59:BN59))</f>
        <v>60334</v>
      </c>
      <c r="BP59" s="165">
        <f t="shared" si="17"/>
        <v>0</v>
      </c>
      <c r="BQ59" s="164">
        <f>MIN(MAX(0,BP59),MAX(0,$X59)-SUM($BP59:BP59))</f>
        <v>0</v>
      </c>
      <c r="BR59" s="164">
        <f>MIN(MAX(0,BQ59),MAX(0,$X59)-SUM($BP59:BQ59))</f>
        <v>0</v>
      </c>
      <c r="BS59" s="164">
        <f>MIN(MAX(0,BR59),MAX(0,$X59)-SUM($BP59:BR59))</f>
        <v>0</v>
      </c>
      <c r="BT59" s="164">
        <f>MIN(MAX(0,BS59),MAX(0,$X59)-SUM($BP59:BS59))</f>
        <v>0</v>
      </c>
      <c r="BU59" s="164">
        <f>MIN(MAX(0,BT59),MAX(0,$X59)-SUM($BP59:BT59))</f>
        <v>0</v>
      </c>
      <c r="BV59" s="164">
        <f>(MAX(0,$X59-MAX(0,SUM($BP59:BU59))))</f>
        <v>0</v>
      </c>
      <c r="BW59" s="166">
        <f t="shared" si="8"/>
        <v>0</v>
      </c>
      <c r="BX59" s="166">
        <f>MIN(MAX(0,BW59),MAX(0,-$X59)-MAX(0,-$BP59+SUM($BW59:BW59)))</f>
        <v>0</v>
      </c>
      <c r="BY59" s="166">
        <f>MIN(MAX(0,BX59),MAX(0,-$X59)-MAX(0,-$BP59+SUM($BW59:BX59)))</f>
        <v>0</v>
      </c>
      <c r="BZ59" s="166">
        <f>MIN(MAX(0,BY59),MAX(0,-$X59)-MAX(0,-$BP59+SUM($BW59:BY59)))</f>
        <v>0</v>
      </c>
      <c r="CA59" s="166">
        <f>MIN(MAX(0,BZ59),MAX(0,-$X59)-MAX(0,-$BP59+SUM($BW59:BZ59)))</f>
        <v>0</v>
      </c>
      <c r="CB59" s="166">
        <f>MAX(0,-$X59+$BP59-SUM($BW59:CA59))</f>
        <v>0</v>
      </c>
      <c r="CC59" s="163">
        <v>11.9</v>
      </c>
      <c r="CD59" s="167"/>
      <c r="CE59" s="164"/>
      <c r="CF59" s="164"/>
      <c r="CG59" s="164"/>
      <c r="CH59" s="164"/>
      <c r="CI59" s="164"/>
      <c r="CJ59" s="164"/>
      <c r="CK59" s="166"/>
      <c r="CL59" s="166"/>
      <c r="CM59" s="166"/>
      <c r="CN59" s="166"/>
      <c r="CO59" s="166"/>
      <c r="CP59" s="166"/>
      <c r="CQ59" s="167">
        <v>-110410</v>
      </c>
      <c r="CR59" s="164"/>
      <c r="CS59" s="164"/>
      <c r="CT59" s="164"/>
      <c r="CU59" s="164"/>
      <c r="CV59" s="164"/>
      <c r="CW59" s="164"/>
      <c r="CX59" s="166">
        <f>ROUND($C59*'[1]LEA-TN - Aggregate GASB75'!CX58,0)</f>
        <v>110410</v>
      </c>
      <c r="CY59" s="166">
        <f>ROUND($C59*'[1]LEA-TN - Aggregate GASB75'!CY58,0)</f>
        <v>110410</v>
      </c>
      <c r="CZ59" s="166">
        <f>ROUND($C59*'[1]LEA-TN - Aggregate GASB75'!CZ58,0)</f>
        <v>110410</v>
      </c>
      <c r="DA59" s="166">
        <f>ROUND($C59*'[1]LEA-TN - Aggregate GASB75'!DA58,0)</f>
        <v>110410</v>
      </c>
      <c r="DB59" s="166">
        <f>ROUND($C59*'[1]LEA-TN - Aggregate GASB75'!DB58,0)</f>
        <v>110410</v>
      </c>
      <c r="DC59" s="166">
        <f>ROUND($C59*'[1]LEA-TN - Aggregate GASB75'!DC58,0)</f>
        <v>541010</v>
      </c>
      <c r="DE59" s="168"/>
    </row>
    <row r="60" spans="1:109" hidden="1">
      <c r="A60" s="109">
        <v>1067</v>
      </c>
      <c r="B60" s="103" t="s">
        <v>245</v>
      </c>
      <c r="C60" s="162">
        <v>1</v>
      </c>
      <c r="D60" s="162">
        <v>1</v>
      </c>
      <c r="E60" s="162">
        <f t="shared" si="9"/>
        <v>0</v>
      </c>
      <c r="F60" s="163">
        <v>7.9</v>
      </c>
      <c r="G60" s="164">
        <f>ROUND($D60*'[1]LEA-TN - Aggregate GASB75'!G59,0)</f>
        <v>489761</v>
      </c>
      <c r="H60" s="164">
        <f>ROUND($C60*'[1]LEA-TN - Aggregate GASB75'!H59,0)</f>
        <v>8316</v>
      </c>
      <c r="I60" s="164">
        <f>ROUND($C60*'[1]LEA-TN - Aggregate GASB75'!I59,0)</f>
        <v>17376</v>
      </c>
      <c r="J60" s="164">
        <f>ROUND('[1]LEA-TN - Aggregate GASB75'!G59*E60,0)</f>
        <v>0</v>
      </c>
      <c r="K60" s="164">
        <f>ROUND($C60*'[1]LEA-TN - Aggregate GASB75'!K59,0)</f>
        <v>0</v>
      </c>
      <c r="L60" s="164">
        <f>ROUND(C60*'[1]LEA-TN - Aggregate GASB75'!P59,0)-SUM(G60:K60,M60:O60)</f>
        <v>-38254</v>
      </c>
      <c r="M60" s="164">
        <f>ROUND($C60*'[1]LEA-TN - Aggregate GASB75'!M59,0)</f>
        <v>-3458</v>
      </c>
      <c r="N60" s="164">
        <f>ROUND(C60*'[1]LEA-TN - Aggregate GASB75'!O59,0)-O60</f>
        <v>0</v>
      </c>
      <c r="O60" s="164">
        <v>-19963</v>
      </c>
      <c r="P60" s="178">
        <f t="shared" si="0"/>
        <v>453778</v>
      </c>
      <c r="Q60" s="104">
        <f t="shared" si="1"/>
        <v>0</v>
      </c>
      <c r="R60" s="164">
        <f>ROUND($C60*'[1]LEA-TN - Aggregate GASB75'!R59,0)</f>
        <v>-10418</v>
      </c>
      <c r="S60" s="164">
        <f t="shared" si="19"/>
        <v>0</v>
      </c>
      <c r="T60" s="178">
        <v>15274</v>
      </c>
      <c r="U60" s="164">
        <v>21087</v>
      </c>
      <c r="V60" s="104">
        <f t="shared" si="10"/>
        <v>-71880</v>
      </c>
      <c r="W60" s="104">
        <v>-40586</v>
      </c>
      <c r="X60" s="104">
        <f>ROUND(J60+N60-'[1]LEA-TN - Aggregate GASB75'!W59*E60,0)</f>
        <v>0</v>
      </c>
      <c r="Y60" s="164">
        <f>ROUND($C60*'[1]LEA-TN - Aggregate GASB75'!Y59,0)</f>
        <v>519196</v>
      </c>
      <c r="Z60" s="164">
        <f>ROUND($C60*'[1]LEA-TN - Aggregate GASB75'!Z59,0)</f>
        <v>399914</v>
      </c>
      <c r="AA60" s="164">
        <f>ROUND($C60*'[1]LEA-TN - Aggregate GASB75'!AA59,0)</f>
        <v>453778</v>
      </c>
      <c r="AB60" s="164">
        <f>ROUND($C60*'[1]LEA-TN - Aggregate GASB75'!AB59,0)</f>
        <v>453778</v>
      </c>
      <c r="AC60" s="164">
        <f t="shared" si="18"/>
        <v>33412</v>
      </c>
      <c r="AD60" s="164">
        <f t="shared" si="4"/>
        <v>38468</v>
      </c>
      <c r="AE60" s="164">
        <f t="shared" si="11"/>
        <v>0</v>
      </c>
      <c r="AF60" s="164">
        <f t="shared" si="12"/>
        <v>0</v>
      </c>
      <c r="AG60" s="164">
        <f t="shared" si="5"/>
        <v>0</v>
      </c>
      <c r="AH60" s="164">
        <f t="shared" si="13"/>
        <v>0</v>
      </c>
      <c r="AI60" s="164">
        <f t="shared" si="14"/>
        <v>-10418</v>
      </c>
      <c r="AJ60" s="164">
        <f t="shared" si="14"/>
        <v>-10418</v>
      </c>
      <c r="AK60" s="164">
        <f t="shared" si="14"/>
        <v>-10418</v>
      </c>
      <c r="AL60" s="164">
        <f t="shared" si="14"/>
        <v>-10418</v>
      </c>
      <c r="AM60" s="164">
        <f t="shared" si="14"/>
        <v>-10418</v>
      </c>
      <c r="AN60" s="164">
        <f t="shared" si="14"/>
        <v>-19790</v>
      </c>
      <c r="AP60" s="165">
        <f t="shared" si="7"/>
        <v>-4842</v>
      </c>
      <c r="AQ60" s="164">
        <f>ROUND($C60*'[1]LEA-TN - Aggregate GASB75'!AQ59,0)</f>
        <v>0</v>
      </c>
      <c r="AR60" s="164">
        <f>ROUND($C60*'[1]LEA-TN - Aggregate GASB75'!AR59,0)</f>
        <v>0</v>
      </c>
      <c r="AS60" s="164">
        <f>ROUND($C60*'[1]LEA-TN - Aggregate GASB75'!AS59,0)</f>
        <v>0</v>
      </c>
      <c r="AT60" s="164">
        <f>ROUND($C60*'[1]LEA-TN - Aggregate GASB75'!AT59,0)</f>
        <v>0</v>
      </c>
      <c r="AU60" s="164">
        <f>ROUND($C60*'[1]LEA-TN - Aggregate GASB75'!AU59,0)</f>
        <v>0</v>
      </c>
      <c r="AV60" s="164">
        <f>ROUND($C60*'[1]LEA-TN - Aggregate GASB75'!AV59,0)</f>
        <v>0</v>
      </c>
      <c r="AW60" s="166">
        <f>ROUND($C60*'[1]LEA-TN - Aggregate GASB75'!AW59,0)</f>
        <v>4842</v>
      </c>
      <c r="AX60" s="166">
        <f>ROUND($C60*'[1]LEA-TN - Aggregate GASB75'!AX59,0)</f>
        <v>4842</v>
      </c>
      <c r="AY60" s="166">
        <f>ROUND($C60*'[1]LEA-TN - Aggregate GASB75'!AY59,0)</f>
        <v>4842</v>
      </c>
      <c r="AZ60" s="166">
        <f>ROUND($C60*'[1]LEA-TN - Aggregate GASB75'!AZ59,0)</f>
        <v>4842</v>
      </c>
      <c r="BA60" s="166">
        <f>ROUND($C60*'[1]LEA-TN - Aggregate GASB75'!BA59,0)</f>
        <v>4842</v>
      </c>
      <c r="BB60" s="166">
        <f>MAX(0,-$L60+$AP60-SUM($AW60:BA60))</f>
        <v>9202</v>
      </c>
      <c r="BC60" s="165">
        <f t="shared" si="15"/>
        <v>-438</v>
      </c>
      <c r="BD60" s="164">
        <f>MIN(MAX(0,BC60),MAX(0,$M60)-SUM($BC60:BC60))</f>
        <v>0</v>
      </c>
      <c r="BE60" s="164">
        <f>MIN(MAX(0,BD60),MAX(0,$M60)-SUM($BC60:BD60))</f>
        <v>0</v>
      </c>
      <c r="BF60" s="164">
        <f>MIN(MAX(0,BE60),MAX(0,$M60)-SUM($BC60:BE60))</f>
        <v>0</v>
      </c>
      <c r="BG60" s="164">
        <f>MIN(MAX(0,BF60),MAX(0,$M60)-SUM($BC60:BF60))</f>
        <v>0</v>
      </c>
      <c r="BH60" s="164">
        <f>MIN(MAX(0,BG60),MAX(0,$M60)-SUM($BC60:BG60))</f>
        <v>0</v>
      </c>
      <c r="BI60" s="164">
        <f>(MAX(0,$M60-MAX(0,SUM($BC60:BH60))))</f>
        <v>0</v>
      </c>
      <c r="BJ60" s="166">
        <f t="shared" si="16"/>
        <v>438</v>
      </c>
      <c r="BK60" s="166">
        <f>MIN(MAX(0,BJ60),MAX(0,-$M60)-MAX(0,-$BC60+SUM($BJ60:BJ60)))</f>
        <v>438</v>
      </c>
      <c r="BL60" s="166">
        <f>MIN(MAX(0,BK60),MAX(0,-$M60)-MAX(0,-$BC60+SUM($BJ60:BK60)))</f>
        <v>438</v>
      </c>
      <c r="BM60" s="166">
        <f>MIN(MAX(0,BL60),MAX(0,-$M60)-MAX(0,-$BC60+SUM($BJ60:BL60)))</f>
        <v>438</v>
      </c>
      <c r="BN60" s="166">
        <f>MIN(MAX(0,BM60),MAX(0,-$M60)-MAX(0,-$BC60+SUM($BJ60:BM60)))</f>
        <v>438</v>
      </c>
      <c r="BO60" s="166">
        <f>MAX(0,-$M60+$BC60-SUM($BJ60:BN60))</f>
        <v>830</v>
      </c>
      <c r="BP60" s="165">
        <f t="shared" si="17"/>
        <v>0</v>
      </c>
      <c r="BQ60" s="164">
        <f>MIN(MAX(0,BP60),MAX(0,$X60)-SUM($BP60:BP60))</f>
        <v>0</v>
      </c>
      <c r="BR60" s="164">
        <f>MIN(MAX(0,BQ60),MAX(0,$X60)-SUM($BP60:BQ60))</f>
        <v>0</v>
      </c>
      <c r="BS60" s="164">
        <f>MIN(MAX(0,BR60),MAX(0,$X60)-SUM($BP60:BR60))</f>
        <v>0</v>
      </c>
      <c r="BT60" s="164">
        <f>MIN(MAX(0,BS60),MAX(0,$X60)-SUM($BP60:BS60))</f>
        <v>0</v>
      </c>
      <c r="BU60" s="164">
        <f>MIN(MAX(0,BT60),MAX(0,$X60)-SUM($BP60:BT60))</f>
        <v>0</v>
      </c>
      <c r="BV60" s="164">
        <f>(MAX(0,$X60-MAX(0,SUM($BP60:BU60))))</f>
        <v>0</v>
      </c>
      <c r="BW60" s="166">
        <f t="shared" si="8"/>
        <v>0</v>
      </c>
      <c r="BX60" s="166">
        <f>MIN(MAX(0,BW60),MAX(0,-$X60)-MAX(0,-$BP60+SUM($BW60:BW60)))</f>
        <v>0</v>
      </c>
      <c r="BY60" s="166">
        <f>MIN(MAX(0,BX60),MAX(0,-$X60)-MAX(0,-$BP60+SUM($BW60:BX60)))</f>
        <v>0</v>
      </c>
      <c r="BZ60" s="166">
        <f>MIN(MAX(0,BY60),MAX(0,-$X60)-MAX(0,-$BP60+SUM($BW60:BY60)))</f>
        <v>0</v>
      </c>
      <c r="CA60" s="166">
        <f>MIN(MAX(0,BZ60),MAX(0,-$X60)-MAX(0,-$BP60+SUM($BW60:BZ60)))</f>
        <v>0</v>
      </c>
      <c r="CB60" s="166">
        <f>MAX(0,-$X60+$BP60-SUM($BW60:CA60))</f>
        <v>0</v>
      </c>
      <c r="CC60" s="163">
        <v>8.9</v>
      </c>
      <c r="CD60" s="167"/>
      <c r="CE60" s="164"/>
      <c r="CF60" s="164"/>
      <c r="CG60" s="164"/>
      <c r="CH60" s="164"/>
      <c r="CI60" s="164"/>
      <c r="CJ60" s="164"/>
      <c r="CK60" s="166"/>
      <c r="CL60" s="166"/>
      <c r="CM60" s="166"/>
      <c r="CN60" s="166"/>
      <c r="CO60" s="166"/>
      <c r="CP60" s="166"/>
      <c r="CQ60" s="167">
        <v>-5138</v>
      </c>
      <c r="CR60" s="164"/>
      <c r="CS60" s="164"/>
      <c r="CT60" s="164"/>
      <c r="CU60" s="164"/>
      <c r="CV60" s="164"/>
      <c r="CW60" s="164"/>
      <c r="CX60" s="166">
        <f>ROUND($C60*'[1]LEA-TN - Aggregate GASB75'!CX59,0)</f>
        <v>5138</v>
      </c>
      <c r="CY60" s="166">
        <f>ROUND($C60*'[1]LEA-TN - Aggregate GASB75'!CY59,0)</f>
        <v>5138</v>
      </c>
      <c r="CZ60" s="166">
        <f>ROUND($C60*'[1]LEA-TN - Aggregate GASB75'!CZ59,0)</f>
        <v>5138</v>
      </c>
      <c r="DA60" s="166">
        <f>ROUND($C60*'[1]LEA-TN - Aggregate GASB75'!DA59,0)</f>
        <v>5138</v>
      </c>
      <c r="DB60" s="166">
        <f>ROUND($C60*'[1]LEA-TN - Aggregate GASB75'!DB59,0)</f>
        <v>5138</v>
      </c>
      <c r="DC60" s="166">
        <f>ROUND($C60*'[1]LEA-TN - Aggregate GASB75'!DC59,0)</f>
        <v>9758</v>
      </c>
      <c r="DE60" s="168"/>
    </row>
    <row r="61" spans="1:109" hidden="1">
      <c r="A61" s="109">
        <v>1031</v>
      </c>
      <c r="B61" s="103" t="s">
        <v>246</v>
      </c>
      <c r="C61" s="162">
        <v>1</v>
      </c>
      <c r="D61" s="162">
        <v>1</v>
      </c>
      <c r="E61" s="162">
        <f t="shared" si="9"/>
        <v>0</v>
      </c>
      <c r="F61" s="163">
        <v>8.5</v>
      </c>
      <c r="G61" s="164">
        <f>ROUND($D61*'[1]LEA-TN - Aggregate GASB75'!G60,0)</f>
        <v>752820</v>
      </c>
      <c r="H61" s="164">
        <f>ROUND($C61*'[1]LEA-TN - Aggregate GASB75'!H60,0)</f>
        <v>13836</v>
      </c>
      <c r="I61" s="164">
        <f>ROUND($C61*'[1]LEA-TN - Aggregate GASB75'!I60,0)</f>
        <v>26722</v>
      </c>
      <c r="J61" s="164">
        <f>ROUND('[1]LEA-TN - Aggregate GASB75'!G60*E61,0)</f>
        <v>0</v>
      </c>
      <c r="K61" s="164">
        <f>ROUND($C61*'[1]LEA-TN - Aggregate GASB75'!K60,0)</f>
        <v>0</v>
      </c>
      <c r="L61" s="164">
        <f>ROUND(C61*'[1]LEA-TN - Aggregate GASB75'!P60,0)-SUM(G61:K61,M61:O61)</f>
        <v>-15933</v>
      </c>
      <c r="M61" s="164">
        <f>ROUND($C61*'[1]LEA-TN - Aggregate GASB75'!M60,0)</f>
        <v>-5908</v>
      </c>
      <c r="N61" s="164">
        <f>ROUND(C61*'[1]LEA-TN - Aggregate GASB75'!O60,0)-O61</f>
        <v>0</v>
      </c>
      <c r="O61" s="164">
        <v>-32102</v>
      </c>
      <c r="P61" s="178">
        <f t="shared" si="0"/>
        <v>739435</v>
      </c>
      <c r="Q61" s="104">
        <f t="shared" si="1"/>
        <v>0</v>
      </c>
      <c r="R61" s="164">
        <f>ROUND($C61*'[1]LEA-TN - Aggregate GASB75'!R60,0)</f>
        <v>-10003</v>
      </c>
      <c r="S61" s="164">
        <f t="shared" si="19"/>
        <v>0</v>
      </c>
      <c r="T61" s="178">
        <v>30555</v>
      </c>
      <c r="U61" s="164">
        <v>34279</v>
      </c>
      <c r="V61" s="104">
        <f t="shared" si="10"/>
        <v>-75769</v>
      </c>
      <c r="W61" s="104">
        <v>-63931</v>
      </c>
      <c r="X61" s="104">
        <f>ROUND(J61+N61-'[1]LEA-TN - Aggregate GASB75'!W60*E61,0)</f>
        <v>0</v>
      </c>
      <c r="Y61" s="164">
        <f>ROUND($C61*'[1]LEA-TN - Aggregate GASB75'!Y60,0)</f>
        <v>847842</v>
      </c>
      <c r="Z61" s="164">
        <f>ROUND($C61*'[1]LEA-TN - Aggregate GASB75'!Z60,0)</f>
        <v>650619</v>
      </c>
      <c r="AA61" s="164">
        <f>ROUND($C61*'[1]LEA-TN - Aggregate GASB75'!AA60,0)</f>
        <v>739435</v>
      </c>
      <c r="AB61" s="164">
        <f>ROUND($C61*'[1]LEA-TN - Aggregate GASB75'!AB60,0)</f>
        <v>739435</v>
      </c>
      <c r="AC61" s="164">
        <f t="shared" si="18"/>
        <v>14059</v>
      </c>
      <c r="AD61" s="164">
        <f t="shared" si="4"/>
        <v>61710</v>
      </c>
      <c r="AE61" s="164">
        <f t="shared" si="11"/>
        <v>0</v>
      </c>
      <c r="AF61" s="164">
        <f t="shared" si="12"/>
        <v>0</v>
      </c>
      <c r="AG61" s="164">
        <f t="shared" si="5"/>
        <v>0</v>
      </c>
      <c r="AH61" s="164">
        <f t="shared" si="13"/>
        <v>0</v>
      </c>
      <c r="AI61" s="164">
        <f t="shared" si="14"/>
        <v>-10003</v>
      </c>
      <c r="AJ61" s="164">
        <f t="shared" si="14"/>
        <v>-10003</v>
      </c>
      <c r="AK61" s="164">
        <f t="shared" si="14"/>
        <v>-10003</v>
      </c>
      <c r="AL61" s="164">
        <f t="shared" si="14"/>
        <v>-10003</v>
      </c>
      <c r="AM61" s="164">
        <f t="shared" si="14"/>
        <v>-10003</v>
      </c>
      <c r="AN61" s="164">
        <f t="shared" si="14"/>
        <v>-25754</v>
      </c>
      <c r="AP61" s="165">
        <f t="shared" si="7"/>
        <v>-1874</v>
      </c>
      <c r="AQ61" s="164">
        <f>ROUND($C61*'[1]LEA-TN - Aggregate GASB75'!AQ60,0)</f>
        <v>0</v>
      </c>
      <c r="AR61" s="164">
        <f>ROUND($C61*'[1]LEA-TN - Aggregate GASB75'!AR60,0)</f>
        <v>0</v>
      </c>
      <c r="AS61" s="164">
        <f>ROUND($C61*'[1]LEA-TN - Aggregate GASB75'!AS60,0)</f>
        <v>0</v>
      </c>
      <c r="AT61" s="164">
        <f>ROUND($C61*'[1]LEA-TN - Aggregate GASB75'!AT60,0)</f>
        <v>0</v>
      </c>
      <c r="AU61" s="164">
        <f>ROUND($C61*'[1]LEA-TN - Aggregate GASB75'!AU60,0)</f>
        <v>0</v>
      </c>
      <c r="AV61" s="164">
        <f>ROUND($C61*'[1]LEA-TN - Aggregate GASB75'!AV60,0)</f>
        <v>0</v>
      </c>
      <c r="AW61" s="166">
        <f>ROUND($C61*'[1]LEA-TN - Aggregate GASB75'!AW60,0)</f>
        <v>1874</v>
      </c>
      <c r="AX61" s="166">
        <f>ROUND($C61*'[1]LEA-TN - Aggregate GASB75'!AX60,0)</f>
        <v>1874</v>
      </c>
      <c r="AY61" s="166">
        <f>ROUND($C61*'[1]LEA-TN - Aggregate GASB75'!AY60,0)</f>
        <v>1874</v>
      </c>
      <c r="AZ61" s="166">
        <f>ROUND($C61*'[1]LEA-TN - Aggregate GASB75'!AZ60,0)</f>
        <v>1874</v>
      </c>
      <c r="BA61" s="166">
        <f>ROUND($C61*'[1]LEA-TN - Aggregate GASB75'!BA60,0)</f>
        <v>1874</v>
      </c>
      <c r="BB61" s="166">
        <f>MAX(0,-$L61+$AP61-SUM($AW61:BA61))</f>
        <v>4689</v>
      </c>
      <c r="BC61" s="165">
        <f t="shared" si="15"/>
        <v>-695</v>
      </c>
      <c r="BD61" s="164">
        <f>MIN(MAX(0,BC61),MAX(0,$M61)-SUM($BC61:BC61))</f>
        <v>0</v>
      </c>
      <c r="BE61" s="164">
        <f>MIN(MAX(0,BD61),MAX(0,$M61)-SUM($BC61:BD61))</f>
        <v>0</v>
      </c>
      <c r="BF61" s="164">
        <f>MIN(MAX(0,BE61),MAX(0,$M61)-SUM($BC61:BE61))</f>
        <v>0</v>
      </c>
      <c r="BG61" s="164">
        <f>MIN(MAX(0,BF61),MAX(0,$M61)-SUM($BC61:BF61))</f>
        <v>0</v>
      </c>
      <c r="BH61" s="164">
        <f>MIN(MAX(0,BG61),MAX(0,$M61)-SUM($BC61:BG61))</f>
        <v>0</v>
      </c>
      <c r="BI61" s="164">
        <f>(MAX(0,$M61-MAX(0,SUM($BC61:BH61))))</f>
        <v>0</v>
      </c>
      <c r="BJ61" s="166">
        <f t="shared" si="16"/>
        <v>695</v>
      </c>
      <c r="BK61" s="166">
        <f>MIN(MAX(0,BJ61),MAX(0,-$M61)-MAX(0,-$BC61+SUM($BJ61:BJ61)))</f>
        <v>695</v>
      </c>
      <c r="BL61" s="166">
        <f>MIN(MAX(0,BK61),MAX(0,-$M61)-MAX(0,-$BC61+SUM($BJ61:BK61)))</f>
        <v>695</v>
      </c>
      <c r="BM61" s="166">
        <f>MIN(MAX(0,BL61),MAX(0,-$M61)-MAX(0,-$BC61+SUM($BJ61:BL61)))</f>
        <v>695</v>
      </c>
      <c r="BN61" s="166">
        <f>MIN(MAX(0,BM61),MAX(0,-$M61)-MAX(0,-$BC61+SUM($BJ61:BM61)))</f>
        <v>695</v>
      </c>
      <c r="BO61" s="166">
        <f>MAX(0,-$M61+$BC61-SUM($BJ61:BN61))</f>
        <v>1738</v>
      </c>
      <c r="BP61" s="165">
        <f t="shared" si="17"/>
        <v>0</v>
      </c>
      <c r="BQ61" s="164">
        <f>MIN(MAX(0,BP61),MAX(0,$X61)-SUM($BP61:BP61))</f>
        <v>0</v>
      </c>
      <c r="BR61" s="164">
        <f>MIN(MAX(0,BQ61),MAX(0,$X61)-SUM($BP61:BQ61))</f>
        <v>0</v>
      </c>
      <c r="BS61" s="164">
        <f>MIN(MAX(0,BR61),MAX(0,$X61)-SUM($BP61:BR61))</f>
        <v>0</v>
      </c>
      <c r="BT61" s="164">
        <f>MIN(MAX(0,BS61),MAX(0,$X61)-SUM($BP61:BS61))</f>
        <v>0</v>
      </c>
      <c r="BU61" s="164">
        <f>MIN(MAX(0,BT61),MAX(0,$X61)-SUM($BP61:BT61))</f>
        <v>0</v>
      </c>
      <c r="BV61" s="164">
        <f>(MAX(0,$X61-MAX(0,SUM($BP61:BU61))))</f>
        <v>0</v>
      </c>
      <c r="BW61" s="166">
        <f t="shared" si="8"/>
        <v>0</v>
      </c>
      <c r="BX61" s="166">
        <f>MIN(MAX(0,BW61),MAX(0,-$X61)-MAX(0,-$BP61+SUM($BW61:BW61)))</f>
        <v>0</v>
      </c>
      <c r="BY61" s="166">
        <f>MIN(MAX(0,BX61),MAX(0,-$X61)-MAX(0,-$BP61+SUM($BW61:BX61)))</f>
        <v>0</v>
      </c>
      <c r="BZ61" s="166">
        <f>MIN(MAX(0,BY61),MAX(0,-$X61)-MAX(0,-$BP61+SUM($BW61:BY61)))</f>
        <v>0</v>
      </c>
      <c r="CA61" s="166">
        <f>MIN(MAX(0,BZ61),MAX(0,-$X61)-MAX(0,-$BP61+SUM($BW61:BZ61)))</f>
        <v>0</v>
      </c>
      <c r="CB61" s="166">
        <f>MAX(0,-$X61+$BP61-SUM($BW61:CA61))</f>
        <v>0</v>
      </c>
      <c r="CC61" s="163">
        <v>9.6</v>
      </c>
      <c r="CD61" s="167"/>
      <c r="CE61" s="164"/>
      <c r="CF61" s="164"/>
      <c r="CG61" s="164"/>
      <c r="CH61" s="164"/>
      <c r="CI61" s="164"/>
      <c r="CJ61" s="164"/>
      <c r="CK61" s="166"/>
      <c r="CL61" s="166"/>
      <c r="CM61" s="166"/>
      <c r="CN61" s="166"/>
      <c r="CO61" s="166"/>
      <c r="CP61" s="166"/>
      <c r="CQ61" s="167">
        <v>-7434</v>
      </c>
      <c r="CR61" s="164"/>
      <c r="CS61" s="164"/>
      <c r="CT61" s="164"/>
      <c r="CU61" s="164"/>
      <c r="CV61" s="164"/>
      <c r="CW61" s="164"/>
      <c r="CX61" s="166">
        <f>ROUND($C61*'[1]LEA-TN - Aggregate GASB75'!CX60,0)</f>
        <v>7434</v>
      </c>
      <c r="CY61" s="166">
        <f>ROUND($C61*'[1]LEA-TN - Aggregate GASB75'!CY60,0)</f>
        <v>7434</v>
      </c>
      <c r="CZ61" s="166">
        <f>ROUND($C61*'[1]LEA-TN - Aggregate GASB75'!CZ60,0)</f>
        <v>7434</v>
      </c>
      <c r="DA61" s="166">
        <f>ROUND($C61*'[1]LEA-TN - Aggregate GASB75'!DA60,0)</f>
        <v>7434</v>
      </c>
      <c r="DB61" s="166">
        <f>ROUND($C61*'[1]LEA-TN - Aggregate GASB75'!DB60,0)</f>
        <v>7434</v>
      </c>
      <c r="DC61" s="166">
        <f>ROUND($C61*'[1]LEA-TN - Aggregate GASB75'!DC60,0)</f>
        <v>19327</v>
      </c>
      <c r="DE61" s="168"/>
    </row>
    <row r="62" spans="1:109" hidden="1">
      <c r="A62" s="109">
        <v>1068</v>
      </c>
      <c r="B62" s="103" t="s">
        <v>247</v>
      </c>
      <c r="C62" s="162">
        <v>1</v>
      </c>
      <c r="D62" s="162">
        <v>1</v>
      </c>
      <c r="E62" s="162">
        <f t="shared" si="9"/>
        <v>0</v>
      </c>
      <c r="F62" s="163">
        <v>7.9</v>
      </c>
      <c r="G62" s="164">
        <f>ROUND($D62*'[1]LEA-TN - Aggregate GASB75'!G61,0)</f>
        <v>2053335</v>
      </c>
      <c r="H62" s="164">
        <f>ROUND($C62*'[1]LEA-TN - Aggregate GASB75'!H61,0)</f>
        <v>41164</v>
      </c>
      <c r="I62" s="164">
        <f>ROUND($C62*'[1]LEA-TN - Aggregate GASB75'!I61,0)</f>
        <v>73215</v>
      </c>
      <c r="J62" s="164">
        <f>ROUND('[1]LEA-TN - Aggregate GASB75'!G61*E62,0)</f>
        <v>0</v>
      </c>
      <c r="K62" s="164">
        <f>ROUND($C62*'[1]LEA-TN - Aggregate GASB75'!K61,0)</f>
        <v>0</v>
      </c>
      <c r="L62" s="164">
        <f>ROUND(C62*'[1]LEA-TN - Aggregate GASB75'!P61,0)-SUM(G62:K62,M62:O62)</f>
        <v>-117553</v>
      </c>
      <c r="M62" s="164">
        <f>ROUND($C62*'[1]LEA-TN - Aggregate GASB75'!M61,0)</f>
        <v>-15759</v>
      </c>
      <c r="N62" s="164">
        <f>ROUND(C62*'[1]LEA-TN - Aggregate GASB75'!O61,0)-O62</f>
        <v>0</v>
      </c>
      <c r="O62" s="164">
        <v>-75817</v>
      </c>
      <c r="P62" s="178">
        <f t="shared" si="0"/>
        <v>1958585</v>
      </c>
      <c r="Q62" s="104">
        <f t="shared" si="1"/>
        <v>0</v>
      </c>
      <c r="R62" s="164">
        <f>ROUND($C62*'[1]LEA-TN - Aggregate GASB75'!R61,0)</f>
        <v>-38714</v>
      </c>
      <c r="S62" s="164">
        <f t="shared" si="19"/>
        <v>0</v>
      </c>
      <c r="T62" s="178">
        <v>75665</v>
      </c>
      <c r="U62" s="164">
        <v>79772</v>
      </c>
      <c r="V62" s="104">
        <f t="shared" si="10"/>
        <v>-267123</v>
      </c>
      <c r="W62" s="104">
        <v>-172525</v>
      </c>
      <c r="X62" s="104">
        <f>ROUND(J62+N62-'[1]LEA-TN - Aggregate GASB75'!W61*E62,0)</f>
        <v>0</v>
      </c>
      <c r="Y62" s="164">
        <f>ROUND($C62*'[1]LEA-TN - Aggregate GASB75'!Y61,0)</f>
        <v>2249525</v>
      </c>
      <c r="Z62" s="164">
        <f>ROUND($C62*'[1]LEA-TN - Aggregate GASB75'!Z61,0)</f>
        <v>1719736</v>
      </c>
      <c r="AA62" s="164">
        <f>ROUND($C62*'[1]LEA-TN - Aggregate GASB75'!AA61,0)</f>
        <v>1958585</v>
      </c>
      <c r="AB62" s="164">
        <f>ROUND($C62*'[1]LEA-TN - Aggregate GASB75'!AB61,0)</f>
        <v>1958585</v>
      </c>
      <c r="AC62" s="164">
        <f t="shared" si="18"/>
        <v>102673</v>
      </c>
      <c r="AD62" s="164">
        <f t="shared" si="4"/>
        <v>164450</v>
      </c>
      <c r="AE62" s="164">
        <f t="shared" si="11"/>
        <v>0</v>
      </c>
      <c r="AF62" s="164">
        <f t="shared" si="12"/>
        <v>0</v>
      </c>
      <c r="AG62" s="164">
        <f t="shared" si="5"/>
        <v>0</v>
      </c>
      <c r="AH62" s="164">
        <f t="shared" si="13"/>
        <v>0</v>
      </c>
      <c r="AI62" s="164">
        <f t="shared" si="14"/>
        <v>-38714</v>
      </c>
      <c r="AJ62" s="164">
        <f t="shared" si="14"/>
        <v>-38714</v>
      </c>
      <c r="AK62" s="164">
        <f t="shared" si="14"/>
        <v>-38714</v>
      </c>
      <c r="AL62" s="164">
        <f t="shared" si="14"/>
        <v>-38714</v>
      </c>
      <c r="AM62" s="164">
        <f t="shared" si="14"/>
        <v>-38714</v>
      </c>
      <c r="AN62" s="164">
        <f t="shared" si="14"/>
        <v>-73553</v>
      </c>
      <c r="AP62" s="165">
        <f t="shared" si="7"/>
        <v>-14880</v>
      </c>
      <c r="AQ62" s="164">
        <f>ROUND($C62*'[1]LEA-TN - Aggregate GASB75'!AQ61,0)</f>
        <v>0</v>
      </c>
      <c r="AR62" s="164">
        <f>ROUND($C62*'[1]LEA-TN - Aggregate GASB75'!AR61,0)</f>
        <v>0</v>
      </c>
      <c r="AS62" s="164">
        <f>ROUND($C62*'[1]LEA-TN - Aggregate GASB75'!AS61,0)</f>
        <v>0</v>
      </c>
      <c r="AT62" s="164">
        <f>ROUND($C62*'[1]LEA-TN - Aggregate GASB75'!AT61,0)</f>
        <v>0</v>
      </c>
      <c r="AU62" s="164">
        <f>ROUND($C62*'[1]LEA-TN - Aggregate GASB75'!AU61,0)</f>
        <v>0</v>
      </c>
      <c r="AV62" s="164">
        <f>ROUND($C62*'[1]LEA-TN - Aggregate GASB75'!AV61,0)</f>
        <v>0</v>
      </c>
      <c r="AW62" s="166">
        <f>ROUND($C62*'[1]LEA-TN - Aggregate GASB75'!AW61,0)</f>
        <v>14880</v>
      </c>
      <c r="AX62" s="166">
        <f>ROUND($C62*'[1]LEA-TN - Aggregate GASB75'!AX61,0)</f>
        <v>14880</v>
      </c>
      <c r="AY62" s="166">
        <f>ROUND($C62*'[1]LEA-TN - Aggregate GASB75'!AY61,0)</f>
        <v>14880</v>
      </c>
      <c r="AZ62" s="166">
        <f>ROUND($C62*'[1]LEA-TN - Aggregate GASB75'!AZ61,0)</f>
        <v>14880</v>
      </c>
      <c r="BA62" s="166">
        <f>ROUND($C62*'[1]LEA-TN - Aggregate GASB75'!BA61,0)</f>
        <v>14880</v>
      </c>
      <c r="BB62" s="166">
        <f>MAX(0,-$L62+$AP62-SUM($AW62:BA62))</f>
        <v>28273</v>
      </c>
      <c r="BC62" s="165">
        <f t="shared" si="15"/>
        <v>-1995</v>
      </c>
      <c r="BD62" s="164">
        <f>MIN(MAX(0,BC62),MAX(0,$M62)-SUM($BC62:BC62))</f>
        <v>0</v>
      </c>
      <c r="BE62" s="164">
        <f>MIN(MAX(0,BD62),MAX(0,$M62)-SUM($BC62:BD62))</f>
        <v>0</v>
      </c>
      <c r="BF62" s="164">
        <f>MIN(MAX(0,BE62),MAX(0,$M62)-SUM($BC62:BE62))</f>
        <v>0</v>
      </c>
      <c r="BG62" s="164">
        <f>MIN(MAX(0,BF62),MAX(0,$M62)-SUM($BC62:BF62))</f>
        <v>0</v>
      </c>
      <c r="BH62" s="164">
        <f>MIN(MAX(0,BG62),MAX(0,$M62)-SUM($BC62:BG62))</f>
        <v>0</v>
      </c>
      <c r="BI62" s="164">
        <f>(MAX(0,$M62-MAX(0,SUM($BC62:BH62))))</f>
        <v>0</v>
      </c>
      <c r="BJ62" s="166">
        <f t="shared" si="16"/>
        <v>1995</v>
      </c>
      <c r="BK62" s="166">
        <f>MIN(MAX(0,BJ62),MAX(0,-$M62)-MAX(0,-$BC62+SUM($BJ62:BJ62)))</f>
        <v>1995</v>
      </c>
      <c r="BL62" s="166">
        <f>MIN(MAX(0,BK62),MAX(0,-$M62)-MAX(0,-$BC62+SUM($BJ62:BK62)))</f>
        <v>1995</v>
      </c>
      <c r="BM62" s="166">
        <f>MIN(MAX(0,BL62),MAX(0,-$M62)-MAX(0,-$BC62+SUM($BJ62:BL62)))</f>
        <v>1995</v>
      </c>
      <c r="BN62" s="166">
        <f>MIN(MAX(0,BM62),MAX(0,-$M62)-MAX(0,-$BC62+SUM($BJ62:BM62)))</f>
        <v>1995</v>
      </c>
      <c r="BO62" s="166">
        <f>MAX(0,-$M62+$BC62-SUM($BJ62:BN62))</f>
        <v>3789</v>
      </c>
      <c r="BP62" s="165">
        <f t="shared" si="17"/>
        <v>0</v>
      </c>
      <c r="BQ62" s="164">
        <f>MIN(MAX(0,BP62),MAX(0,$X62)-SUM($BP62:BP62))</f>
        <v>0</v>
      </c>
      <c r="BR62" s="164">
        <f>MIN(MAX(0,BQ62),MAX(0,$X62)-SUM($BP62:BQ62))</f>
        <v>0</v>
      </c>
      <c r="BS62" s="164">
        <f>MIN(MAX(0,BR62),MAX(0,$X62)-SUM($BP62:BR62))</f>
        <v>0</v>
      </c>
      <c r="BT62" s="164">
        <f>MIN(MAX(0,BS62),MAX(0,$X62)-SUM($BP62:BS62))</f>
        <v>0</v>
      </c>
      <c r="BU62" s="164">
        <f>MIN(MAX(0,BT62),MAX(0,$X62)-SUM($BP62:BT62))</f>
        <v>0</v>
      </c>
      <c r="BV62" s="164">
        <f>(MAX(0,$X62-MAX(0,SUM($BP62:BU62))))</f>
        <v>0</v>
      </c>
      <c r="BW62" s="166">
        <f t="shared" si="8"/>
        <v>0</v>
      </c>
      <c r="BX62" s="166">
        <f>MIN(MAX(0,BW62),MAX(0,-$X62)-MAX(0,-$BP62+SUM($BW62:BW62)))</f>
        <v>0</v>
      </c>
      <c r="BY62" s="166">
        <f>MIN(MAX(0,BX62),MAX(0,-$X62)-MAX(0,-$BP62+SUM($BW62:BX62)))</f>
        <v>0</v>
      </c>
      <c r="BZ62" s="166">
        <f>MIN(MAX(0,BY62),MAX(0,-$X62)-MAX(0,-$BP62+SUM($BW62:BY62)))</f>
        <v>0</v>
      </c>
      <c r="CA62" s="166">
        <f>MIN(MAX(0,BZ62),MAX(0,-$X62)-MAX(0,-$BP62+SUM($BW62:BZ62)))</f>
        <v>0</v>
      </c>
      <c r="CB62" s="166">
        <f>MAX(0,-$X62+$BP62-SUM($BW62:CA62))</f>
        <v>0</v>
      </c>
      <c r="CC62" s="163">
        <v>8.9</v>
      </c>
      <c r="CD62" s="167"/>
      <c r="CE62" s="164"/>
      <c r="CF62" s="164"/>
      <c r="CG62" s="164"/>
      <c r="CH62" s="164"/>
      <c r="CI62" s="164"/>
      <c r="CJ62" s="164"/>
      <c r="CK62" s="166"/>
      <c r="CL62" s="166"/>
      <c r="CM62" s="166"/>
      <c r="CN62" s="166"/>
      <c r="CO62" s="166"/>
      <c r="CP62" s="166"/>
      <c r="CQ62" s="167">
        <v>-21839</v>
      </c>
      <c r="CR62" s="164"/>
      <c r="CS62" s="164"/>
      <c r="CT62" s="164"/>
      <c r="CU62" s="164"/>
      <c r="CV62" s="164"/>
      <c r="CW62" s="164"/>
      <c r="CX62" s="166">
        <f>ROUND($C62*'[1]LEA-TN - Aggregate GASB75'!CX61,0)</f>
        <v>21839</v>
      </c>
      <c r="CY62" s="166">
        <f>ROUND($C62*'[1]LEA-TN - Aggregate GASB75'!CY61,0)</f>
        <v>21839</v>
      </c>
      <c r="CZ62" s="166">
        <f>ROUND($C62*'[1]LEA-TN - Aggregate GASB75'!CZ61,0)</f>
        <v>21839</v>
      </c>
      <c r="DA62" s="166">
        <f>ROUND($C62*'[1]LEA-TN - Aggregate GASB75'!DA61,0)</f>
        <v>21839</v>
      </c>
      <c r="DB62" s="166">
        <f>ROUND($C62*'[1]LEA-TN - Aggregate GASB75'!DB61,0)</f>
        <v>21839</v>
      </c>
      <c r="DC62" s="166">
        <f>ROUND($C62*'[1]LEA-TN - Aggregate GASB75'!DC61,0)</f>
        <v>41491</v>
      </c>
      <c r="DE62" s="168"/>
    </row>
    <row r="63" spans="1:109" hidden="1">
      <c r="A63" s="109">
        <v>1998</v>
      </c>
      <c r="B63" s="103" t="s">
        <v>248</v>
      </c>
      <c r="C63" s="162">
        <v>1</v>
      </c>
      <c r="D63" s="162">
        <v>1</v>
      </c>
      <c r="E63" s="162">
        <f t="shared" si="9"/>
        <v>0</v>
      </c>
      <c r="F63" s="163">
        <v>1</v>
      </c>
      <c r="G63" s="164">
        <f>ROUND($D63*'[1]LEA-TN - Aggregate GASB75'!G62,0)</f>
        <v>3064</v>
      </c>
      <c r="H63" s="164">
        <f>ROUND($C63*'[1]LEA-TN - Aggregate GASB75'!H62,0)</f>
        <v>924</v>
      </c>
      <c r="I63" s="164">
        <f>ROUND($C63*'[1]LEA-TN - Aggregate GASB75'!I62,0)</f>
        <v>142</v>
      </c>
      <c r="J63" s="164">
        <f>ROUND('[1]LEA-TN - Aggregate GASB75'!G62*E63,0)</f>
        <v>0</v>
      </c>
      <c r="K63" s="164">
        <f>ROUND($C63*'[1]LEA-TN - Aggregate GASB75'!K62,0)</f>
        <v>0</v>
      </c>
      <c r="L63" s="164">
        <f>ROUND(C63*'[1]LEA-TN - Aggregate GASB75'!P62,0)-SUM(G63:K63,M63:O63)</f>
        <v>-4130</v>
      </c>
      <c r="M63" s="164">
        <f>ROUND($C63*'[1]LEA-TN - Aggregate GASB75'!M62,0)</f>
        <v>0</v>
      </c>
      <c r="N63" s="164">
        <f>ROUND(C63*'[1]LEA-TN - Aggregate GASB75'!O62,0)-O63</f>
        <v>0</v>
      </c>
      <c r="O63" s="164">
        <v>0</v>
      </c>
      <c r="P63" s="178">
        <f t="shared" si="0"/>
        <v>0</v>
      </c>
      <c r="Q63" s="104">
        <f t="shared" si="1"/>
        <v>0</v>
      </c>
      <c r="R63" s="164">
        <f>ROUND($C63*'[1]LEA-TN - Aggregate GASB75'!R62,0)</f>
        <v>-4211</v>
      </c>
      <c r="S63" s="164">
        <f t="shared" si="19"/>
        <v>0</v>
      </c>
      <c r="T63" s="178">
        <v>-3145</v>
      </c>
      <c r="U63" s="164">
        <v>0</v>
      </c>
      <c r="V63" s="104">
        <f t="shared" si="10"/>
        <v>-541</v>
      </c>
      <c r="W63" s="104">
        <v>-622</v>
      </c>
      <c r="X63" s="104">
        <f>ROUND(J63+N63-'[1]LEA-TN - Aggregate GASB75'!W62*E63,0)</f>
        <v>0</v>
      </c>
      <c r="Y63" s="164">
        <f>ROUND($C63*'[1]LEA-TN - Aggregate GASB75'!Y62,0)</f>
        <v>0</v>
      </c>
      <c r="Z63" s="164">
        <f>ROUND($C63*'[1]LEA-TN - Aggregate GASB75'!Z62,0)</f>
        <v>0</v>
      </c>
      <c r="AA63" s="164">
        <f>ROUND($C63*'[1]LEA-TN - Aggregate GASB75'!AA62,0)</f>
        <v>0</v>
      </c>
      <c r="AB63" s="164">
        <f>ROUND($C63*'[1]LEA-TN - Aggregate GASB75'!AB62,0)</f>
        <v>0</v>
      </c>
      <c r="AC63" s="164">
        <f t="shared" si="18"/>
        <v>0</v>
      </c>
      <c r="AD63" s="164">
        <f t="shared" si="4"/>
        <v>541</v>
      </c>
      <c r="AE63" s="164">
        <f t="shared" si="11"/>
        <v>0</v>
      </c>
      <c r="AF63" s="164">
        <f t="shared" si="12"/>
        <v>0</v>
      </c>
      <c r="AG63" s="164">
        <f t="shared" si="5"/>
        <v>0</v>
      </c>
      <c r="AH63" s="164">
        <f t="shared" si="13"/>
        <v>0</v>
      </c>
      <c r="AI63" s="164">
        <f t="shared" si="14"/>
        <v>-81</v>
      </c>
      <c r="AJ63" s="164">
        <f t="shared" si="14"/>
        <v>-81</v>
      </c>
      <c r="AK63" s="164">
        <f t="shared" si="14"/>
        <v>-81</v>
      </c>
      <c r="AL63" s="164">
        <f t="shared" si="14"/>
        <v>-81</v>
      </c>
      <c r="AM63" s="164">
        <f t="shared" si="14"/>
        <v>-81</v>
      </c>
      <c r="AN63" s="164">
        <f t="shared" si="14"/>
        <v>-136</v>
      </c>
      <c r="AP63" s="165">
        <f t="shared" si="7"/>
        <v>-4130</v>
      </c>
      <c r="AQ63" s="164">
        <f>ROUND($C63*'[1]LEA-TN - Aggregate GASB75'!AQ62,0)</f>
        <v>0</v>
      </c>
      <c r="AR63" s="164">
        <f>ROUND($C63*'[1]LEA-TN - Aggregate GASB75'!AR62,0)</f>
        <v>0</v>
      </c>
      <c r="AS63" s="164">
        <f>ROUND($C63*'[1]LEA-TN - Aggregate GASB75'!AS62,0)</f>
        <v>0</v>
      </c>
      <c r="AT63" s="164">
        <f>ROUND($C63*'[1]LEA-TN - Aggregate GASB75'!AT62,0)</f>
        <v>0</v>
      </c>
      <c r="AU63" s="164">
        <f>ROUND($C63*'[1]LEA-TN - Aggregate GASB75'!AU62,0)</f>
        <v>0</v>
      </c>
      <c r="AV63" s="164">
        <f>ROUND($C63*'[1]LEA-TN - Aggregate GASB75'!AV62,0)</f>
        <v>0</v>
      </c>
      <c r="AW63" s="166">
        <f>ROUND($C63*'[1]LEA-TN - Aggregate GASB75'!AW62,0)</f>
        <v>0</v>
      </c>
      <c r="AX63" s="166">
        <f>ROUND($C63*'[1]LEA-TN - Aggregate GASB75'!AX62,0)</f>
        <v>0</v>
      </c>
      <c r="AY63" s="166">
        <f>ROUND($C63*'[1]LEA-TN - Aggregate GASB75'!AY62,0)</f>
        <v>0</v>
      </c>
      <c r="AZ63" s="166">
        <f>ROUND($C63*'[1]LEA-TN - Aggregate GASB75'!AZ62,0)</f>
        <v>0</v>
      </c>
      <c r="BA63" s="166">
        <f>ROUND($C63*'[1]LEA-TN - Aggregate GASB75'!BA62,0)</f>
        <v>0</v>
      </c>
      <c r="BB63" s="166">
        <f>MAX(0,-$L63+$AP63-SUM($AW63:BA63))</f>
        <v>0</v>
      </c>
      <c r="BC63" s="165">
        <f t="shared" si="15"/>
        <v>0</v>
      </c>
      <c r="BD63" s="164">
        <f>MIN(MAX(0,BC63),MAX(0,$M63)-SUM($BC63:BC63))</f>
        <v>0</v>
      </c>
      <c r="BE63" s="164">
        <f>MIN(MAX(0,BD63),MAX(0,$M63)-SUM($BC63:BD63))</f>
        <v>0</v>
      </c>
      <c r="BF63" s="164">
        <f>MIN(MAX(0,BE63),MAX(0,$M63)-SUM($BC63:BE63))</f>
        <v>0</v>
      </c>
      <c r="BG63" s="164">
        <f>MIN(MAX(0,BF63),MAX(0,$M63)-SUM($BC63:BF63))</f>
        <v>0</v>
      </c>
      <c r="BH63" s="164">
        <f>MIN(MAX(0,BG63),MAX(0,$M63)-SUM($BC63:BG63))</f>
        <v>0</v>
      </c>
      <c r="BI63" s="164">
        <f>(MAX(0,$M63-MAX(0,SUM($BC63:BH63))))</f>
        <v>0</v>
      </c>
      <c r="BJ63" s="166">
        <f t="shared" si="16"/>
        <v>0</v>
      </c>
      <c r="BK63" s="166">
        <f>MIN(MAX(0,BJ63),MAX(0,-$M63)-MAX(0,-$BC63+SUM($BJ63:BJ63)))</f>
        <v>0</v>
      </c>
      <c r="BL63" s="166">
        <f>MIN(MAX(0,BK63),MAX(0,-$M63)-MAX(0,-$BC63+SUM($BJ63:BK63)))</f>
        <v>0</v>
      </c>
      <c r="BM63" s="166">
        <f>MIN(MAX(0,BL63),MAX(0,-$M63)-MAX(0,-$BC63+SUM($BJ63:BL63)))</f>
        <v>0</v>
      </c>
      <c r="BN63" s="166">
        <f>MIN(MAX(0,BM63),MAX(0,-$M63)-MAX(0,-$BC63+SUM($BJ63:BM63)))</f>
        <v>0</v>
      </c>
      <c r="BO63" s="166">
        <f>MAX(0,-$M63+$BC63-SUM($BJ63:BN63))</f>
        <v>0</v>
      </c>
      <c r="BP63" s="165">
        <f t="shared" si="17"/>
        <v>0</v>
      </c>
      <c r="BQ63" s="164">
        <f>MIN(MAX(0,BP63),MAX(0,$X63)-SUM($BP63:BP63))</f>
        <v>0</v>
      </c>
      <c r="BR63" s="164">
        <f>MIN(MAX(0,BQ63),MAX(0,$X63)-SUM($BP63:BQ63))</f>
        <v>0</v>
      </c>
      <c r="BS63" s="164">
        <f>MIN(MAX(0,BR63),MAX(0,$X63)-SUM($BP63:BR63))</f>
        <v>0</v>
      </c>
      <c r="BT63" s="164">
        <f>MIN(MAX(0,BS63),MAX(0,$X63)-SUM($BP63:BS63))</f>
        <v>0</v>
      </c>
      <c r="BU63" s="164">
        <f>MIN(MAX(0,BT63),MAX(0,$X63)-SUM($BP63:BT63))</f>
        <v>0</v>
      </c>
      <c r="BV63" s="164">
        <f>(MAX(0,$X63-MAX(0,SUM($BP63:BU63))))</f>
        <v>0</v>
      </c>
      <c r="BW63" s="166">
        <f t="shared" si="8"/>
        <v>0</v>
      </c>
      <c r="BX63" s="166">
        <f>MIN(MAX(0,BW63),MAX(0,-$X63)-MAX(0,-$BP63+SUM($BW63:BW63)))</f>
        <v>0</v>
      </c>
      <c r="BY63" s="166">
        <f>MIN(MAX(0,BX63),MAX(0,-$X63)-MAX(0,-$BP63+SUM($BW63:BX63)))</f>
        <v>0</v>
      </c>
      <c r="BZ63" s="166">
        <f>MIN(MAX(0,BY63),MAX(0,-$X63)-MAX(0,-$BP63+SUM($BW63:BY63)))</f>
        <v>0</v>
      </c>
      <c r="CA63" s="166">
        <f>MIN(MAX(0,BZ63),MAX(0,-$X63)-MAX(0,-$BP63+SUM($BW63:BZ63)))</f>
        <v>0</v>
      </c>
      <c r="CB63" s="166">
        <f>MAX(0,-$X63+$BP63-SUM($BW63:CA63))</f>
        <v>0</v>
      </c>
      <c r="CC63" s="163">
        <v>8.6999999999999993</v>
      </c>
      <c r="CD63" s="167"/>
      <c r="CE63" s="164"/>
      <c r="CF63" s="164"/>
      <c r="CG63" s="164"/>
      <c r="CH63" s="164"/>
      <c r="CI63" s="164"/>
      <c r="CJ63" s="164"/>
      <c r="CK63" s="166"/>
      <c r="CL63" s="166"/>
      <c r="CM63" s="166"/>
      <c r="CN63" s="166"/>
      <c r="CO63" s="166"/>
      <c r="CP63" s="166"/>
      <c r="CQ63" s="167">
        <v>-81</v>
      </c>
      <c r="CR63" s="164"/>
      <c r="CS63" s="164"/>
      <c r="CT63" s="164"/>
      <c r="CU63" s="164"/>
      <c r="CV63" s="164"/>
      <c r="CW63" s="164"/>
      <c r="CX63" s="166">
        <f>ROUND($C63*'[1]LEA-TN - Aggregate GASB75'!CX62,0)</f>
        <v>81</v>
      </c>
      <c r="CY63" s="166">
        <f>ROUND($C63*'[1]LEA-TN - Aggregate GASB75'!CY62,0)</f>
        <v>81</v>
      </c>
      <c r="CZ63" s="166">
        <f>ROUND($C63*'[1]LEA-TN - Aggregate GASB75'!CZ62,0)</f>
        <v>81</v>
      </c>
      <c r="DA63" s="166">
        <f>ROUND($C63*'[1]LEA-TN - Aggregate GASB75'!DA62,0)</f>
        <v>81</v>
      </c>
      <c r="DB63" s="166">
        <f>ROUND($C63*'[1]LEA-TN - Aggregate GASB75'!DB62,0)</f>
        <v>81</v>
      </c>
      <c r="DC63" s="166">
        <f>ROUND($C63*'[1]LEA-TN - Aggregate GASB75'!DC62,0)</f>
        <v>136</v>
      </c>
      <c r="DE63" s="168"/>
    </row>
    <row r="64" spans="1:109" hidden="1">
      <c r="A64" s="109">
        <v>1010</v>
      </c>
      <c r="B64" s="103" t="s">
        <v>249</v>
      </c>
      <c r="C64" s="162">
        <v>1</v>
      </c>
      <c r="D64" s="162">
        <v>1</v>
      </c>
      <c r="E64" s="162">
        <f t="shared" si="9"/>
        <v>0</v>
      </c>
      <c r="F64" s="163">
        <v>8.9</v>
      </c>
      <c r="G64" s="164">
        <f>ROUND($D64*'[1]LEA-TN - Aggregate GASB75'!G63,0)</f>
        <v>886922</v>
      </c>
      <c r="H64" s="164">
        <f>ROUND($C64*'[1]LEA-TN - Aggregate GASB75'!H63,0)</f>
        <v>15253</v>
      </c>
      <c r="I64" s="164">
        <f>ROUND($C64*'[1]LEA-TN - Aggregate GASB75'!I63,0)</f>
        <v>31457</v>
      </c>
      <c r="J64" s="164">
        <f>ROUND('[1]LEA-TN - Aggregate GASB75'!G63*E64,0)</f>
        <v>0</v>
      </c>
      <c r="K64" s="164">
        <f>ROUND($C64*'[1]LEA-TN - Aggregate GASB75'!K63,0)</f>
        <v>0</v>
      </c>
      <c r="L64" s="164">
        <f>ROUND(C64*'[1]LEA-TN - Aggregate GASB75'!P63,0)-SUM(G64:K64,M64:O64)</f>
        <v>-44715</v>
      </c>
      <c r="M64" s="164">
        <f>ROUND($C64*'[1]LEA-TN - Aggregate GASB75'!M63,0)</f>
        <v>-6412</v>
      </c>
      <c r="N64" s="164">
        <f>ROUND(C64*'[1]LEA-TN - Aggregate GASB75'!O63,0)-O64</f>
        <v>0</v>
      </c>
      <c r="O64" s="164">
        <v>-37125</v>
      </c>
      <c r="P64" s="178">
        <f t="shared" si="0"/>
        <v>845380</v>
      </c>
      <c r="Q64" s="104">
        <f t="shared" si="1"/>
        <v>0</v>
      </c>
      <c r="R64" s="164">
        <f>ROUND($C64*'[1]LEA-TN - Aggregate GASB75'!R63,0)</f>
        <v>-14194</v>
      </c>
      <c r="S64" s="164">
        <f t="shared" si="19"/>
        <v>0</v>
      </c>
      <c r="T64" s="178">
        <v>32516</v>
      </c>
      <c r="U64" s="164">
        <v>40511</v>
      </c>
      <c r="V64" s="104">
        <f t="shared" si="10"/>
        <v>-111293</v>
      </c>
      <c r="W64" s="104">
        <v>-74360</v>
      </c>
      <c r="X64" s="104">
        <f>ROUND(J64+N64-'[1]LEA-TN - Aggregate GASB75'!W63*E64,0)</f>
        <v>0</v>
      </c>
      <c r="Y64" s="164">
        <f>ROUND($C64*'[1]LEA-TN - Aggregate GASB75'!Y63,0)</f>
        <v>966010</v>
      </c>
      <c r="Z64" s="164">
        <f>ROUND($C64*'[1]LEA-TN - Aggregate GASB75'!Z63,0)</f>
        <v>746266</v>
      </c>
      <c r="AA64" s="164">
        <f>ROUND($C64*'[1]LEA-TN - Aggregate GASB75'!AA63,0)</f>
        <v>845380</v>
      </c>
      <c r="AB64" s="164">
        <f>ROUND($C64*'[1]LEA-TN - Aggregate GASB75'!AB63,0)</f>
        <v>845380</v>
      </c>
      <c r="AC64" s="164">
        <f t="shared" si="18"/>
        <v>39691</v>
      </c>
      <c r="AD64" s="164">
        <f t="shared" si="4"/>
        <v>71602</v>
      </c>
      <c r="AE64" s="164">
        <f t="shared" si="11"/>
        <v>0</v>
      </c>
      <c r="AF64" s="164">
        <f t="shared" si="12"/>
        <v>0</v>
      </c>
      <c r="AG64" s="164">
        <f t="shared" si="5"/>
        <v>0</v>
      </c>
      <c r="AH64" s="164">
        <f t="shared" si="13"/>
        <v>0</v>
      </c>
      <c r="AI64" s="164">
        <f t="shared" si="14"/>
        <v>-14194</v>
      </c>
      <c r="AJ64" s="164">
        <f t="shared" si="14"/>
        <v>-14194</v>
      </c>
      <c r="AK64" s="164">
        <f t="shared" si="14"/>
        <v>-14194</v>
      </c>
      <c r="AL64" s="164">
        <f t="shared" si="14"/>
        <v>-14194</v>
      </c>
      <c r="AM64" s="164">
        <f t="shared" si="14"/>
        <v>-14194</v>
      </c>
      <c r="AN64" s="164">
        <f t="shared" si="14"/>
        <v>-40323</v>
      </c>
      <c r="AP64" s="165">
        <f t="shared" si="7"/>
        <v>-5024</v>
      </c>
      <c r="AQ64" s="164">
        <f>ROUND($C64*'[1]LEA-TN - Aggregate GASB75'!AQ63,0)</f>
        <v>0</v>
      </c>
      <c r="AR64" s="164">
        <f>ROUND($C64*'[1]LEA-TN - Aggregate GASB75'!AR63,0)</f>
        <v>0</v>
      </c>
      <c r="AS64" s="164">
        <f>ROUND($C64*'[1]LEA-TN - Aggregate GASB75'!AS63,0)</f>
        <v>0</v>
      </c>
      <c r="AT64" s="164">
        <f>ROUND($C64*'[1]LEA-TN - Aggregate GASB75'!AT63,0)</f>
        <v>0</v>
      </c>
      <c r="AU64" s="164">
        <f>ROUND($C64*'[1]LEA-TN - Aggregate GASB75'!AU63,0)</f>
        <v>0</v>
      </c>
      <c r="AV64" s="164">
        <f>ROUND($C64*'[1]LEA-TN - Aggregate GASB75'!AV63,0)</f>
        <v>0</v>
      </c>
      <c r="AW64" s="166">
        <f>ROUND($C64*'[1]LEA-TN - Aggregate GASB75'!AW63,0)</f>
        <v>5024</v>
      </c>
      <c r="AX64" s="166">
        <f>ROUND($C64*'[1]LEA-TN - Aggregate GASB75'!AX63,0)</f>
        <v>5024</v>
      </c>
      <c r="AY64" s="166">
        <f>ROUND($C64*'[1]LEA-TN - Aggregate GASB75'!AY63,0)</f>
        <v>5024</v>
      </c>
      <c r="AZ64" s="166">
        <f>ROUND($C64*'[1]LEA-TN - Aggregate GASB75'!AZ63,0)</f>
        <v>5024</v>
      </c>
      <c r="BA64" s="166">
        <f>ROUND($C64*'[1]LEA-TN - Aggregate GASB75'!BA63,0)</f>
        <v>5024</v>
      </c>
      <c r="BB64" s="166">
        <f>MAX(0,-$L64+$AP64-SUM($AW64:BA64))</f>
        <v>14571</v>
      </c>
      <c r="BC64" s="165">
        <f t="shared" si="15"/>
        <v>-720</v>
      </c>
      <c r="BD64" s="164">
        <f>MIN(MAX(0,BC64),MAX(0,$M64)-SUM($BC64:BC64))</f>
        <v>0</v>
      </c>
      <c r="BE64" s="164">
        <f>MIN(MAX(0,BD64),MAX(0,$M64)-SUM($BC64:BD64))</f>
        <v>0</v>
      </c>
      <c r="BF64" s="164">
        <f>MIN(MAX(0,BE64),MAX(0,$M64)-SUM($BC64:BE64))</f>
        <v>0</v>
      </c>
      <c r="BG64" s="164">
        <f>MIN(MAX(0,BF64),MAX(0,$M64)-SUM($BC64:BF64))</f>
        <v>0</v>
      </c>
      <c r="BH64" s="164">
        <f>MIN(MAX(0,BG64),MAX(0,$M64)-SUM($BC64:BG64))</f>
        <v>0</v>
      </c>
      <c r="BI64" s="164">
        <f>(MAX(0,$M64-MAX(0,SUM($BC64:BH64))))</f>
        <v>0</v>
      </c>
      <c r="BJ64" s="166">
        <f t="shared" si="16"/>
        <v>720</v>
      </c>
      <c r="BK64" s="166">
        <f>MIN(MAX(0,BJ64),MAX(0,-$M64)-MAX(0,-$BC64+SUM($BJ64:BJ64)))</f>
        <v>720</v>
      </c>
      <c r="BL64" s="166">
        <f>MIN(MAX(0,BK64),MAX(0,-$M64)-MAX(0,-$BC64+SUM($BJ64:BK64)))</f>
        <v>720</v>
      </c>
      <c r="BM64" s="166">
        <f>MIN(MAX(0,BL64),MAX(0,-$M64)-MAX(0,-$BC64+SUM($BJ64:BL64)))</f>
        <v>720</v>
      </c>
      <c r="BN64" s="166">
        <f>MIN(MAX(0,BM64),MAX(0,-$M64)-MAX(0,-$BC64+SUM($BJ64:BM64)))</f>
        <v>720</v>
      </c>
      <c r="BO64" s="166">
        <f>MAX(0,-$M64+$BC64-SUM($BJ64:BN64))</f>
        <v>2092</v>
      </c>
      <c r="BP64" s="165">
        <f t="shared" si="17"/>
        <v>0</v>
      </c>
      <c r="BQ64" s="164">
        <f>MIN(MAX(0,BP64),MAX(0,$X64)-SUM($BP64:BP64))</f>
        <v>0</v>
      </c>
      <c r="BR64" s="164">
        <f>MIN(MAX(0,BQ64),MAX(0,$X64)-SUM($BP64:BQ64))</f>
        <v>0</v>
      </c>
      <c r="BS64" s="164">
        <f>MIN(MAX(0,BR64),MAX(0,$X64)-SUM($BP64:BR64))</f>
        <v>0</v>
      </c>
      <c r="BT64" s="164">
        <f>MIN(MAX(0,BS64),MAX(0,$X64)-SUM($BP64:BS64))</f>
        <v>0</v>
      </c>
      <c r="BU64" s="164">
        <f>MIN(MAX(0,BT64),MAX(0,$X64)-SUM($BP64:BT64))</f>
        <v>0</v>
      </c>
      <c r="BV64" s="164">
        <f>(MAX(0,$X64-MAX(0,SUM($BP64:BU64))))</f>
        <v>0</v>
      </c>
      <c r="BW64" s="166">
        <f t="shared" si="8"/>
        <v>0</v>
      </c>
      <c r="BX64" s="166">
        <f>MIN(MAX(0,BW64),MAX(0,-$X64)-MAX(0,-$BP64+SUM($BW64:BW64)))</f>
        <v>0</v>
      </c>
      <c r="BY64" s="166">
        <f>MIN(MAX(0,BX64),MAX(0,-$X64)-MAX(0,-$BP64+SUM($BW64:BX64)))</f>
        <v>0</v>
      </c>
      <c r="BZ64" s="166">
        <f>MIN(MAX(0,BY64),MAX(0,-$X64)-MAX(0,-$BP64+SUM($BW64:BY64)))</f>
        <v>0</v>
      </c>
      <c r="CA64" s="166">
        <f>MIN(MAX(0,BZ64),MAX(0,-$X64)-MAX(0,-$BP64+SUM($BW64:BZ64)))</f>
        <v>0</v>
      </c>
      <c r="CB64" s="166">
        <f>MAX(0,-$X64+$BP64-SUM($BW64:CA64))</f>
        <v>0</v>
      </c>
      <c r="CC64" s="163">
        <v>9.8000000000000007</v>
      </c>
      <c r="CD64" s="167"/>
      <c r="CE64" s="164"/>
      <c r="CF64" s="164"/>
      <c r="CG64" s="164"/>
      <c r="CH64" s="164"/>
      <c r="CI64" s="164"/>
      <c r="CJ64" s="164"/>
      <c r="CK64" s="166"/>
      <c r="CL64" s="166"/>
      <c r="CM64" s="166"/>
      <c r="CN64" s="166"/>
      <c r="CO64" s="166"/>
      <c r="CP64" s="166"/>
      <c r="CQ64" s="167">
        <v>-8450</v>
      </c>
      <c r="CR64" s="164"/>
      <c r="CS64" s="164"/>
      <c r="CT64" s="164"/>
      <c r="CU64" s="164"/>
      <c r="CV64" s="164"/>
      <c r="CW64" s="164"/>
      <c r="CX64" s="166">
        <f>ROUND($C64*'[1]LEA-TN - Aggregate GASB75'!CX63,0)</f>
        <v>8450</v>
      </c>
      <c r="CY64" s="166">
        <f>ROUND($C64*'[1]LEA-TN - Aggregate GASB75'!CY63,0)</f>
        <v>8450</v>
      </c>
      <c r="CZ64" s="166">
        <f>ROUND($C64*'[1]LEA-TN - Aggregate GASB75'!CZ63,0)</f>
        <v>8450</v>
      </c>
      <c r="DA64" s="166">
        <f>ROUND($C64*'[1]LEA-TN - Aggregate GASB75'!DA63,0)</f>
        <v>8450</v>
      </c>
      <c r="DB64" s="166">
        <f>ROUND($C64*'[1]LEA-TN - Aggregate GASB75'!DB63,0)</f>
        <v>8450</v>
      </c>
      <c r="DC64" s="166">
        <f>ROUND($C64*'[1]LEA-TN - Aggregate GASB75'!DC63,0)</f>
        <v>23660</v>
      </c>
      <c r="DE64" s="168"/>
    </row>
    <row r="65" spans="1:109" hidden="1">
      <c r="A65" s="109">
        <v>1069</v>
      </c>
      <c r="B65" s="103" t="s">
        <v>250</v>
      </c>
      <c r="C65" s="162">
        <v>1</v>
      </c>
      <c r="D65" s="162">
        <v>1</v>
      </c>
      <c r="E65" s="162">
        <f t="shared" si="9"/>
        <v>0</v>
      </c>
      <c r="F65" s="163">
        <v>4.9000000000000004</v>
      </c>
      <c r="G65" s="164">
        <f>ROUND($D65*'[1]LEA-TN - Aggregate GASB75'!G64,0)</f>
        <v>1169049</v>
      </c>
      <c r="H65" s="164">
        <f>ROUND($C65*'[1]LEA-TN - Aggregate GASB75'!H64,0)</f>
        <v>12532</v>
      </c>
      <c r="I65" s="164">
        <f>ROUND($C65*'[1]LEA-TN - Aggregate GASB75'!I64,0)</f>
        <v>41051</v>
      </c>
      <c r="J65" s="164">
        <f>ROUND('[1]LEA-TN - Aggregate GASB75'!G64*E65,0)</f>
        <v>0</v>
      </c>
      <c r="K65" s="164">
        <f>ROUND($C65*'[1]LEA-TN - Aggregate GASB75'!K64,0)</f>
        <v>0</v>
      </c>
      <c r="L65" s="164">
        <f>ROUND(C65*'[1]LEA-TN - Aggregate GASB75'!P64,0)-SUM(G65:K65,M65:O65)</f>
        <v>-3017</v>
      </c>
      <c r="M65" s="164">
        <f>ROUND($C65*'[1]LEA-TN - Aggregate GASB75'!M64,0)</f>
        <v>-8124</v>
      </c>
      <c r="N65" s="164">
        <f>ROUND(C65*'[1]LEA-TN - Aggregate GASB75'!O64,0)-O65</f>
        <v>0</v>
      </c>
      <c r="O65" s="164">
        <v>-56944</v>
      </c>
      <c r="P65" s="178">
        <f t="shared" si="0"/>
        <v>1154547</v>
      </c>
      <c r="Q65" s="104">
        <f t="shared" si="1"/>
        <v>0</v>
      </c>
      <c r="R65" s="164">
        <f>ROUND($C65*'[1]LEA-TN - Aggregate GASB75'!R64,0)</f>
        <v>-16586</v>
      </c>
      <c r="S65" s="164">
        <f t="shared" si="19"/>
        <v>0</v>
      </c>
      <c r="T65" s="178">
        <v>36997</v>
      </c>
      <c r="U65" s="164">
        <v>58753</v>
      </c>
      <c r="V65" s="104">
        <f t="shared" si="10"/>
        <v>-77564</v>
      </c>
      <c r="W65" s="104">
        <v>-83009</v>
      </c>
      <c r="X65" s="104">
        <f>ROUND(J65+N65-'[1]LEA-TN - Aggregate GASB75'!W64*E65,0)</f>
        <v>0</v>
      </c>
      <c r="Y65" s="164">
        <f>ROUND($C65*'[1]LEA-TN - Aggregate GASB75'!Y64,0)</f>
        <v>1305758</v>
      </c>
      <c r="Z65" s="164">
        <f>ROUND($C65*'[1]LEA-TN - Aggregate GASB75'!Z64,0)</f>
        <v>1028434</v>
      </c>
      <c r="AA65" s="164">
        <f>ROUND($C65*'[1]LEA-TN - Aggregate GASB75'!AA64,0)</f>
        <v>1154547</v>
      </c>
      <c r="AB65" s="164">
        <f>ROUND($C65*'[1]LEA-TN - Aggregate GASB75'!AB64,0)</f>
        <v>1154547</v>
      </c>
      <c r="AC65" s="164">
        <f t="shared" si="18"/>
        <v>2401</v>
      </c>
      <c r="AD65" s="164">
        <f t="shared" si="4"/>
        <v>75163</v>
      </c>
      <c r="AE65" s="164">
        <f t="shared" si="11"/>
        <v>0</v>
      </c>
      <c r="AF65" s="164">
        <f t="shared" si="12"/>
        <v>0</v>
      </c>
      <c r="AG65" s="164">
        <f t="shared" si="5"/>
        <v>0</v>
      </c>
      <c r="AH65" s="164">
        <f t="shared" si="13"/>
        <v>0</v>
      </c>
      <c r="AI65" s="164">
        <f t="shared" si="14"/>
        <v>-16586</v>
      </c>
      <c r="AJ65" s="164">
        <f t="shared" si="14"/>
        <v>-16586</v>
      </c>
      <c r="AK65" s="164">
        <f t="shared" si="14"/>
        <v>-16586</v>
      </c>
      <c r="AL65" s="164">
        <f t="shared" si="14"/>
        <v>-16357</v>
      </c>
      <c r="AM65" s="164">
        <f t="shared" si="14"/>
        <v>-11449</v>
      </c>
      <c r="AN65" s="164">
        <f t="shared" si="14"/>
        <v>0</v>
      </c>
      <c r="AP65" s="165">
        <f t="shared" si="7"/>
        <v>-616</v>
      </c>
      <c r="AQ65" s="164">
        <f>ROUND($C65*'[1]LEA-TN - Aggregate GASB75'!AQ64,0)</f>
        <v>0</v>
      </c>
      <c r="AR65" s="164">
        <f>ROUND($C65*'[1]LEA-TN - Aggregate GASB75'!AR64,0)</f>
        <v>0</v>
      </c>
      <c r="AS65" s="164">
        <f>ROUND($C65*'[1]LEA-TN - Aggregate GASB75'!AS64,0)</f>
        <v>0</v>
      </c>
      <c r="AT65" s="164">
        <f>ROUND($C65*'[1]LEA-TN - Aggregate GASB75'!AT64,0)</f>
        <v>0</v>
      </c>
      <c r="AU65" s="164">
        <f>ROUND($C65*'[1]LEA-TN - Aggregate GASB75'!AU64,0)</f>
        <v>0</v>
      </c>
      <c r="AV65" s="164">
        <f>ROUND($C65*'[1]LEA-TN - Aggregate GASB75'!AV64,0)</f>
        <v>0</v>
      </c>
      <c r="AW65" s="166">
        <f>ROUND($C65*'[1]LEA-TN - Aggregate GASB75'!AW64,0)</f>
        <v>616</v>
      </c>
      <c r="AX65" s="166">
        <f>ROUND($C65*'[1]LEA-TN - Aggregate GASB75'!AX64,0)</f>
        <v>616</v>
      </c>
      <c r="AY65" s="166">
        <f>ROUND($C65*'[1]LEA-TN - Aggregate GASB75'!AY64,0)</f>
        <v>616</v>
      </c>
      <c r="AZ65" s="166">
        <f>ROUND($C65*'[1]LEA-TN - Aggregate GASB75'!AZ64,0)</f>
        <v>553</v>
      </c>
      <c r="BA65" s="166">
        <f>ROUND($C65*'[1]LEA-TN - Aggregate GASB75'!BA64,0)</f>
        <v>0</v>
      </c>
      <c r="BB65" s="166">
        <f>MAX(0,-$L65+$AP65-SUM($AW65:BA65))</f>
        <v>0</v>
      </c>
      <c r="BC65" s="165">
        <f t="shared" si="15"/>
        <v>-1658</v>
      </c>
      <c r="BD65" s="164">
        <f>MIN(MAX(0,BC65),MAX(0,$M65)-SUM($BC65:BC65))</f>
        <v>0</v>
      </c>
      <c r="BE65" s="164">
        <f>MIN(MAX(0,BD65),MAX(0,$M65)-SUM($BC65:BD65))</f>
        <v>0</v>
      </c>
      <c r="BF65" s="164">
        <f>MIN(MAX(0,BE65),MAX(0,$M65)-SUM($BC65:BE65))</f>
        <v>0</v>
      </c>
      <c r="BG65" s="164">
        <f>MIN(MAX(0,BF65),MAX(0,$M65)-SUM($BC65:BF65))</f>
        <v>0</v>
      </c>
      <c r="BH65" s="164">
        <f>MIN(MAX(0,BG65),MAX(0,$M65)-SUM($BC65:BG65))</f>
        <v>0</v>
      </c>
      <c r="BI65" s="164">
        <f>(MAX(0,$M65-MAX(0,SUM($BC65:BH65))))</f>
        <v>0</v>
      </c>
      <c r="BJ65" s="166">
        <f t="shared" si="16"/>
        <v>1658</v>
      </c>
      <c r="BK65" s="166">
        <f>MIN(MAX(0,BJ65),MAX(0,-$M65)-MAX(0,-$BC65+SUM($BJ65:BJ65)))</f>
        <v>1658</v>
      </c>
      <c r="BL65" s="166">
        <f>MIN(MAX(0,BK65),MAX(0,-$M65)-MAX(0,-$BC65+SUM($BJ65:BK65)))</f>
        <v>1658</v>
      </c>
      <c r="BM65" s="166">
        <f>MIN(MAX(0,BL65),MAX(0,-$M65)-MAX(0,-$BC65+SUM($BJ65:BL65)))</f>
        <v>1492</v>
      </c>
      <c r="BN65" s="166">
        <f>MIN(MAX(0,BM65),MAX(0,-$M65)-MAX(0,-$BC65+SUM($BJ65:BM65)))</f>
        <v>0</v>
      </c>
      <c r="BO65" s="166">
        <f>MAX(0,-$M65+$BC65-SUM($BJ65:BN65))</f>
        <v>0</v>
      </c>
      <c r="BP65" s="165">
        <f t="shared" si="17"/>
        <v>0</v>
      </c>
      <c r="BQ65" s="164">
        <f>MIN(MAX(0,BP65),MAX(0,$X65)-SUM($BP65:BP65))</f>
        <v>0</v>
      </c>
      <c r="BR65" s="164">
        <f>MIN(MAX(0,BQ65),MAX(0,$X65)-SUM($BP65:BQ65))</f>
        <v>0</v>
      </c>
      <c r="BS65" s="164">
        <f>MIN(MAX(0,BR65),MAX(0,$X65)-SUM($BP65:BR65))</f>
        <v>0</v>
      </c>
      <c r="BT65" s="164">
        <f>MIN(MAX(0,BS65),MAX(0,$X65)-SUM($BP65:BS65))</f>
        <v>0</v>
      </c>
      <c r="BU65" s="164">
        <f>MIN(MAX(0,BT65),MAX(0,$X65)-SUM($BP65:BT65))</f>
        <v>0</v>
      </c>
      <c r="BV65" s="164">
        <f>(MAX(0,$X65-MAX(0,SUM($BP65:BU65))))</f>
        <v>0</v>
      </c>
      <c r="BW65" s="166">
        <f t="shared" si="8"/>
        <v>0</v>
      </c>
      <c r="BX65" s="166">
        <f>MIN(MAX(0,BW65),MAX(0,-$X65)-MAX(0,-$BP65+SUM($BW65:BW65)))</f>
        <v>0</v>
      </c>
      <c r="BY65" s="166">
        <f>MIN(MAX(0,BX65),MAX(0,-$X65)-MAX(0,-$BP65+SUM($BW65:BX65)))</f>
        <v>0</v>
      </c>
      <c r="BZ65" s="166">
        <f>MIN(MAX(0,BY65),MAX(0,-$X65)-MAX(0,-$BP65+SUM($BW65:BY65)))</f>
        <v>0</v>
      </c>
      <c r="CA65" s="166">
        <f>MIN(MAX(0,BZ65),MAX(0,-$X65)-MAX(0,-$BP65+SUM($BW65:BZ65)))</f>
        <v>0</v>
      </c>
      <c r="CB65" s="166">
        <f>MAX(0,-$X65+$BP65-SUM($BW65:CA65))</f>
        <v>0</v>
      </c>
      <c r="CC65" s="163">
        <v>6.8</v>
      </c>
      <c r="CD65" s="167"/>
      <c r="CE65" s="164"/>
      <c r="CF65" s="164"/>
      <c r="CG65" s="164"/>
      <c r="CH65" s="164"/>
      <c r="CI65" s="164"/>
      <c r="CJ65" s="164"/>
      <c r="CK65" s="166"/>
      <c r="CL65" s="166"/>
      <c r="CM65" s="166"/>
      <c r="CN65" s="166"/>
      <c r="CO65" s="166"/>
      <c r="CP65" s="166"/>
      <c r="CQ65" s="167">
        <v>-14312</v>
      </c>
      <c r="CR65" s="164"/>
      <c r="CS65" s="164"/>
      <c r="CT65" s="164"/>
      <c r="CU65" s="164"/>
      <c r="CV65" s="164"/>
      <c r="CW65" s="164"/>
      <c r="CX65" s="166">
        <f>ROUND($C65*'[1]LEA-TN - Aggregate GASB75'!CX64,0)</f>
        <v>14312</v>
      </c>
      <c r="CY65" s="166">
        <f>ROUND($C65*'[1]LEA-TN - Aggregate GASB75'!CY64,0)</f>
        <v>14312</v>
      </c>
      <c r="CZ65" s="166">
        <f>ROUND($C65*'[1]LEA-TN - Aggregate GASB75'!CZ64,0)</f>
        <v>14312</v>
      </c>
      <c r="DA65" s="166">
        <f>ROUND($C65*'[1]LEA-TN - Aggregate GASB75'!DA64,0)</f>
        <v>14312</v>
      </c>
      <c r="DB65" s="166">
        <f>ROUND($C65*'[1]LEA-TN - Aggregate GASB75'!DB64,0)</f>
        <v>11449</v>
      </c>
      <c r="DC65" s="166">
        <f>ROUND($C65*'[1]LEA-TN - Aggregate GASB75'!DC64,0)</f>
        <v>0</v>
      </c>
      <c r="DE65" s="168"/>
    </row>
    <row r="66" spans="1:109" hidden="1">
      <c r="A66" s="109">
        <v>1032</v>
      </c>
      <c r="B66" s="103" t="s">
        <v>251</v>
      </c>
      <c r="C66" s="162">
        <v>1</v>
      </c>
      <c r="D66" s="162">
        <v>1</v>
      </c>
      <c r="E66" s="162">
        <f t="shared" si="9"/>
        <v>0</v>
      </c>
      <c r="F66" s="163">
        <v>8.8000000000000007</v>
      </c>
      <c r="G66" s="164">
        <f>ROUND($D66*'[1]LEA-TN - Aggregate GASB75'!G65,0)</f>
        <v>638151</v>
      </c>
      <c r="H66" s="164">
        <f>ROUND($C66*'[1]LEA-TN - Aggregate GASB75'!H65,0)</f>
        <v>12860</v>
      </c>
      <c r="I66" s="164">
        <f>ROUND($C66*'[1]LEA-TN - Aggregate GASB75'!I65,0)</f>
        <v>22714</v>
      </c>
      <c r="J66" s="164">
        <f>ROUND('[1]LEA-TN - Aggregate GASB75'!G65*E66,0)</f>
        <v>0</v>
      </c>
      <c r="K66" s="164">
        <f>ROUND($C66*'[1]LEA-TN - Aggregate GASB75'!K65,0)</f>
        <v>0</v>
      </c>
      <c r="L66" s="164">
        <f>ROUND(C66*'[1]LEA-TN - Aggregate GASB75'!P65,0)-SUM(G66:K66,M66:O66)</f>
        <v>-72865</v>
      </c>
      <c r="M66" s="164">
        <f>ROUND($C66*'[1]LEA-TN - Aggregate GASB75'!M65,0)</f>
        <v>-4380</v>
      </c>
      <c r="N66" s="164">
        <f>ROUND(C66*'[1]LEA-TN - Aggregate GASB75'!O65,0)-O66</f>
        <v>0</v>
      </c>
      <c r="O66" s="164">
        <v>-25970</v>
      </c>
      <c r="P66" s="178">
        <f t="shared" si="0"/>
        <v>570510</v>
      </c>
      <c r="Q66" s="104">
        <f t="shared" si="1"/>
        <v>0</v>
      </c>
      <c r="R66" s="164">
        <f>ROUND($C66*'[1]LEA-TN - Aggregate GASB75'!R65,0)</f>
        <v>-14708</v>
      </c>
      <c r="S66" s="164">
        <f t="shared" si="19"/>
        <v>0</v>
      </c>
      <c r="T66" s="178">
        <v>20866</v>
      </c>
      <c r="U66" s="164">
        <v>25019</v>
      </c>
      <c r="V66" s="104">
        <f t="shared" si="10"/>
        <v>-115908</v>
      </c>
      <c r="W66" s="104">
        <v>-53371</v>
      </c>
      <c r="X66" s="104">
        <f>ROUND(J66+N66-'[1]LEA-TN - Aggregate GASB75'!W65*E66,0)</f>
        <v>0</v>
      </c>
      <c r="Y66" s="164">
        <f>ROUND($C66*'[1]LEA-TN - Aggregate GASB75'!Y65,0)</f>
        <v>655250</v>
      </c>
      <c r="Z66" s="164">
        <f>ROUND($C66*'[1]LEA-TN - Aggregate GASB75'!Z65,0)</f>
        <v>500780</v>
      </c>
      <c r="AA66" s="164">
        <f>ROUND($C66*'[1]LEA-TN - Aggregate GASB75'!AA65,0)</f>
        <v>570510</v>
      </c>
      <c r="AB66" s="164">
        <f>ROUND($C66*'[1]LEA-TN - Aggregate GASB75'!AB65,0)</f>
        <v>570510</v>
      </c>
      <c r="AC66" s="164">
        <f t="shared" si="18"/>
        <v>64585</v>
      </c>
      <c r="AD66" s="164">
        <f t="shared" si="4"/>
        <v>51323</v>
      </c>
      <c r="AE66" s="164">
        <f t="shared" si="11"/>
        <v>0</v>
      </c>
      <c r="AF66" s="164">
        <f t="shared" si="12"/>
        <v>0</v>
      </c>
      <c r="AG66" s="164">
        <f t="shared" si="5"/>
        <v>0</v>
      </c>
      <c r="AH66" s="164">
        <f t="shared" si="13"/>
        <v>0</v>
      </c>
      <c r="AI66" s="164">
        <f t="shared" si="14"/>
        <v>-14708</v>
      </c>
      <c r="AJ66" s="164">
        <f t="shared" si="14"/>
        <v>-14708</v>
      </c>
      <c r="AK66" s="164">
        <f t="shared" si="14"/>
        <v>-14708</v>
      </c>
      <c r="AL66" s="164">
        <f t="shared" si="14"/>
        <v>-14708</v>
      </c>
      <c r="AM66" s="164">
        <f t="shared" si="14"/>
        <v>-14708</v>
      </c>
      <c r="AN66" s="164">
        <f t="shared" si="14"/>
        <v>-42368</v>
      </c>
      <c r="AP66" s="165">
        <f t="shared" si="7"/>
        <v>-8280</v>
      </c>
      <c r="AQ66" s="164">
        <f>ROUND($C66*'[1]LEA-TN - Aggregate GASB75'!AQ65,0)</f>
        <v>0</v>
      </c>
      <c r="AR66" s="164">
        <f>ROUND($C66*'[1]LEA-TN - Aggregate GASB75'!AR65,0)</f>
        <v>0</v>
      </c>
      <c r="AS66" s="164">
        <f>ROUND($C66*'[1]LEA-TN - Aggregate GASB75'!AS65,0)</f>
        <v>0</v>
      </c>
      <c r="AT66" s="164">
        <f>ROUND($C66*'[1]LEA-TN - Aggregate GASB75'!AT65,0)</f>
        <v>0</v>
      </c>
      <c r="AU66" s="164">
        <f>ROUND($C66*'[1]LEA-TN - Aggregate GASB75'!AU65,0)</f>
        <v>0</v>
      </c>
      <c r="AV66" s="164">
        <f>ROUND($C66*'[1]LEA-TN - Aggregate GASB75'!AV65,0)</f>
        <v>0</v>
      </c>
      <c r="AW66" s="166">
        <f>ROUND($C66*'[1]LEA-TN - Aggregate GASB75'!AW65,0)</f>
        <v>8280</v>
      </c>
      <c r="AX66" s="166">
        <f>ROUND($C66*'[1]LEA-TN - Aggregate GASB75'!AX65,0)</f>
        <v>8280</v>
      </c>
      <c r="AY66" s="166">
        <f>ROUND($C66*'[1]LEA-TN - Aggregate GASB75'!AY65,0)</f>
        <v>8280</v>
      </c>
      <c r="AZ66" s="166">
        <f>ROUND($C66*'[1]LEA-TN - Aggregate GASB75'!AZ65,0)</f>
        <v>8280</v>
      </c>
      <c r="BA66" s="166">
        <f>ROUND($C66*'[1]LEA-TN - Aggregate GASB75'!BA65,0)</f>
        <v>8280</v>
      </c>
      <c r="BB66" s="166">
        <f>MAX(0,-$L66+$AP66-SUM($AW66:BA66))</f>
        <v>23185</v>
      </c>
      <c r="BC66" s="165">
        <f t="shared" si="15"/>
        <v>-498</v>
      </c>
      <c r="BD66" s="164">
        <f>MIN(MAX(0,BC66),MAX(0,$M66)-SUM($BC66:BC66))</f>
        <v>0</v>
      </c>
      <c r="BE66" s="164">
        <f>MIN(MAX(0,BD66),MAX(0,$M66)-SUM($BC66:BD66))</f>
        <v>0</v>
      </c>
      <c r="BF66" s="164">
        <f>MIN(MAX(0,BE66),MAX(0,$M66)-SUM($BC66:BE66))</f>
        <v>0</v>
      </c>
      <c r="BG66" s="164">
        <f>MIN(MAX(0,BF66),MAX(0,$M66)-SUM($BC66:BF66))</f>
        <v>0</v>
      </c>
      <c r="BH66" s="164">
        <f>MIN(MAX(0,BG66),MAX(0,$M66)-SUM($BC66:BG66))</f>
        <v>0</v>
      </c>
      <c r="BI66" s="164">
        <f>(MAX(0,$M66-MAX(0,SUM($BC66:BH66))))</f>
        <v>0</v>
      </c>
      <c r="BJ66" s="166">
        <f t="shared" si="16"/>
        <v>498</v>
      </c>
      <c r="BK66" s="166">
        <f>MIN(MAX(0,BJ66),MAX(0,-$M66)-MAX(0,-$BC66+SUM($BJ66:BJ66)))</f>
        <v>498</v>
      </c>
      <c r="BL66" s="166">
        <f>MIN(MAX(0,BK66),MAX(0,-$M66)-MAX(0,-$BC66+SUM($BJ66:BK66)))</f>
        <v>498</v>
      </c>
      <c r="BM66" s="166">
        <f>MIN(MAX(0,BL66),MAX(0,-$M66)-MAX(0,-$BC66+SUM($BJ66:BL66)))</f>
        <v>498</v>
      </c>
      <c r="BN66" s="166">
        <f>MIN(MAX(0,BM66),MAX(0,-$M66)-MAX(0,-$BC66+SUM($BJ66:BM66)))</f>
        <v>498</v>
      </c>
      <c r="BO66" s="166">
        <f>MAX(0,-$M66+$BC66-SUM($BJ66:BN66))</f>
        <v>1392</v>
      </c>
      <c r="BP66" s="165">
        <f t="shared" si="17"/>
        <v>0</v>
      </c>
      <c r="BQ66" s="164">
        <f>MIN(MAX(0,BP66),MAX(0,$X66)-SUM($BP66:BP66))</f>
        <v>0</v>
      </c>
      <c r="BR66" s="164">
        <f>MIN(MAX(0,BQ66),MAX(0,$X66)-SUM($BP66:BQ66))</f>
        <v>0</v>
      </c>
      <c r="BS66" s="164">
        <f>MIN(MAX(0,BR66),MAX(0,$X66)-SUM($BP66:BR66))</f>
        <v>0</v>
      </c>
      <c r="BT66" s="164">
        <f>MIN(MAX(0,BS66),MAX(0,$X66)-SUM($BP66:BS66))</f>
        <v>0</v>
      </c>
      <c r="BU66" s="164">
        <f>MIN(MAX(0,BT66),MAX(0,$X66)-SUM($BP66:BT66))</f>
        <v>0</v>
      </c>
      <c r="BV66" s="164">
        <f>(MAX(0,$X66-MAX(0,SUM($BP66:BU66))))</f>
        <v>0</v>
      </c>
      <c r="BW66" s="166">
        <f t="shared" si="8"/>
        <v>0</v>
      </c>
      <c r="BX66" s="166">
        <f>MIN(MAX(0,BW66),MAX(0,-$X66)-MAX(0,-$BP66+SUM($BW66:BW66)))</f>
        <v>0</v>
      </c>
      <c r="BY66" s="166">
        <f>MIN(MAX(0,BX66),MAX(0,-$X66)-MAX(0,-$BP66+SUM($BW66:BX66)))</f>
        <v>0</v>
      </c>
      <c r="BZ66" s="166">
        <f>MIN(MAX(0,BY66),MAX(0,-$X66)-MAX(0,-$BP66+SUM($BW66:BY66)))</f>
        <v>0</v>
      </c>
      <c r="CA66" s="166">
        <f>MIN(MAX(0,BZ66),MAX(0,-$X66)-MAX(0,-$BP66+SUM($BW66:BZ66)))</f>
        <v>0</v>
      </c>
      <c r="CB66" s="166">
        <f>MAX(0,-$X66+$BP66-SUM($BW66:CA66))</f>
        <v>0</v>
      </c>
      <c r="CC66" s="163">
        <v>10</v>
      </c>
      <c r="CD66" s="167"/>
      <c r="CE66" s="164"/>
      <c r="CF66" s="164"/>
      <c r="CG66" s="164"/>
      <c r="CH66" s="164"/>
      <c r="CI66" s="164"/>
      <c r="CJ66" s="164"/>
      <c r="CK66" s="166"/>
      <c r="CL66" s="166"/>
      <c r="CM66" s="166"/>
      <c r="CN66" s="166"/>
      <c r="CO66" s="166"/>
      <c r="CP66" s="166"/>
      <c r="CQ66" s="167">
        <v>-5930</v>
      </c>
      <c r="CR66" s="164"/>
      <c r="CS66" s="164"/>
      <c r="CT66" s="164"/>
      <c r="CU66" s="164"/>
      <c r="CV66" s="164"/>
      <c r="CW66" s="164"/>
      <c r="CX66" s="166">
        <f>ROUND($C66*'[1]LEA-TN - Aggregate GASB75'!CX65,0)</f>
        <v>5930</v>
      </c>
      <c r="CY66" s="166">
        <f>ROUND($C66*'[1]LEA-TN - Aggregate GASB75'!CY65,0)</f>
        <v>5930</v>
      </c>
      <c r="CZ66" s="166">
        <f>ROUND($C66*'[1]LEA-TN - Aggregate GASB75'!CZ65,0)</f>
        <v>5930</v>
      </c>
      <c r="DA66" s="166">
        <f>ROUND($C66*'[1]LEA-TN - Aggregate GASB75'!DA65,0)</f>
        <v>5930</v>
      </c>
      <c r="DB66" s="166">
        <f>ROUND($C66*'[1]LEA-TN - Aggregate GASB75'!DB65,0)</f>
        <v>5930</v>
      </c>
      <c r="DC66" s="166">
        <f>ROUND($C66*'[1]LEA-TN - Aggregate GASB75'!DC65,0)</f>
        <v>17791</v>
      </c>
      <c r="DE66" s="168"/>
    </row>
    <row r="67" spans="1:109" hidden="1">
      <c r="A67" s="109">
        <v>1212</v>
      </c>
      <c r="B67" s="103" t="s">
        <v>489</v>
      </c>
      <c r="C67" s="162">
        <v>1</v>
      </c>
      <c r="D67" s="162">
        <v>0</v>
      </c>
      <c r="E67" s="162">
        <f t="shared" si="9"/>
        <v>1</v>
      </c>
      <c r="F67" s="163">
        <v>15.2</v>
      </c>
      <c r="G67" s="164">
        <f>ROUND($D67*'[1]LEA-TN - Aggregate GASB75'!G66,0)</f>
        <v>0</v>
      </c>
      <c r="H67" s="164">
        <f>ROUND($C67*'[1]LEA-TN - Aggregate GASB75'!H66,0)</f>
        <v>0</v>
      </c>
      <c r="I67" s="164">
        <f>ROUND($C67*'[1]LEA-TN - Aggregate GASB75'!I66,0)</f>
        <v>0</v>
      </c>
      <c r="J67" s="164">
        <f>ROUND('[1]LEA-TN - Aggregate GASB75'!G66*E67,0)</f>
        <v>0</v>
      </c>
      <c r="K67" s="164">
        <f>ROUND($C67*'[1]LEA-TN - Aggregate GASB75'!K66,0)</f>
        <v>0</v>
      </c>
      <c r="L67" s="164">
        <f>ROUND(C67*'[1]LEA-TN - Aggregate GASB75'!P66,0)-SUM(G67:K67,M67:O67)</f>
        <v>9049</v>
      </c>
      <c r="M67" s="164">
        <f>ROUND($C67*'[1]LEA-TN - Aggregate GASB75'!M66,0)</f>
        <v>-156</v>
      </c>
      <c r="N67" s="164">
        <f>ROUND(C67*'[1]LEA-TN - Aggregate GASB75'!O66,0)-O67</f>
        <v>0</v>
      </c>
      <c r="O67" s="164">
        <v>0</v>
      </c>
      <c r="P67" s="178">
        <f t="shared" si="0"/>
        <v>8893</v>
      </c>
      <c r="Q67" s="104">
        <f t="shared" si="1"/>
        <v>0</v>
      </c>
      <c r="R67" s="164">
        <f>ROUND($C67*'[1]LEA-TN - Aggregate GASB75'!R66,0)</f>
        <v>585</v>
      </c>
      <c r="S67" s="164">
        <f t="shared" si="19"/>
        <v>0</v>
      </c>
      <c r="T67" s="178">
        <v>585</v>
      </c>
      <c r="U67" s="164">
        <v>0</v>
      </c>
      <c r="V67" s="104">
        <f t="shared" si="10"/>
        <v>8308</v>
      </c>
      <c r="W67" s="104">
        <v>0</v>
      </c>
      <c r="X67" s="104">
        <f>ROUND(J67+N67-'[1]LEA-TN - Aggregate GASB75'!W66*E67,0)</f>
        <v>0</v>
      </c>
      <c r="Y67" s="164">
        <f>ROUND($C67*'[1]LEA-TN - Aggregate GASB75'!Y66,0)</f>
        <v>11531</v>
      </c>
      <c r="Z67" s="164">
        <f>ROUND($C67*'[1]LEA-TN - Aggregate GASB75'!Z66,0)</f>
        <v>6874</v>
      </c>
      <c r="AA67" s="164">
        <f>ROUND($C67*'[1]LEA-TN - Aggregate GASB75'!AA66,0)</f>
        <v>8893</v>
      </c>
      <c r="AB67" s="164">
        <f>ROUND($C67*'[1]LEA-TN - Aggregate GASB75'!AB66,0)</f>
        <v>8893</v>
      </c>
      <c r="AC67" s="164">
        <f t="shared" si="18"/>
        <v>0</v>
      </c>
      <c r="AD67" s="164">
        <f t="shared" si="4"/>
        <v>146</v>
      </c>
      <c r="AE67" s="164">
        <f t="shared" si="11"/>
        <v>0</v>
      </c>
      <c r="AF67" s="164">
        <f t="shared" si="12"/>
        <v>8454</v>
      </c>
      <c r="AG67" s="164">
        <f t="shared" si="5"/>
        <v>0</v>
      </c>
      <c r="AH67" s="164">
        <f t="shared" si="13"/>
        <v>0</v>
      </c>
      <c r="AI67" s="164">
        <f t="shared" si="14"/>
        <v>585</v>
      </c>
      <c r="AJ67" s="164">
        <f t="shared" si="14"/>
        <v>585</v>
      </c>
      <c r="AK67" s="164">
        <f t="shared" si="14"/>
        <v>585</v>
      </c>
      <c r="AL67" s="164">
        <f t="shared" si="14"/>
        <v>585</v>
      </c>
      <c r="AM67" s="164">
        <f t="shared" si="14"/>
        <v>585</v>
      </c>
      <c r="AN67" s="164">
        <f t="shared" si="14"/>
        <v>5383</v>
      </c>
      <c r="AP67" s="165">
        <f t="shared" si="7"/>
        <v>595</v>
      </c>
      <c r="AQ67" s="164">
        <f>ROUND($C67*'[1]LEA-TN - Aggregate GASB75'!AQ66,0)</f>
        <v>595</v>
      </c>
      <c r="AR67" s="164">
        <f>ROUND($C67*'[1]LEA-TN - Aggregate GASB75'!AR66,0)</f>
        <v>595</v>
      </c>
      <c r="AS67" s="164">
        <f>ROUND($C67*'[1]LEA-TN - Aggregate GASB75'!AS66,0)</f>
        <v>595</v>
      </c>
      <c r="AT67" s="164">
        <f>ROUND($C67*'[1]LEA-TN - Aggregate GASB75'!AT66,0)</f>
        <v>595</v>
      </c>
      <c r="AU67" s="164">
        <f>ROUND($C67*'[1]LEA-TN - Aggregate GASB75'!AU66,0)</f>
        <v>595</v>
      </c>
      <c r="AV67" s="164">
        <f>ROUND($C67*'[1]LEA-TN - Aggregate GASB75'!AV66,0)</f>
        <v>5479</v>
      </c>
      <c r="AW67" s="166">
        <f>ROUND($C67*'[1]LEA-TN - Aggregate GASB75'!AW66,0)</f>
        <v>0</v>
      </c>
      <c r="AX67" s="166">
        <f>ROUND($C67*'[1]LEA-TN - Aggregate GASB75'!AX66,0)</f>
        <v>0</v>
      </c>
      <c r="AY67" s="166">
        <f>ROUND($C67*'[1]LEA-TN - Aggregate GASB75'!AY66,0)</f>
        <v>0</v>
      </c>
      <c r="AZ67" s="166">
        <f>ROUND($C67*'[1]LEA-TN - Aggregate GASB75'!AZ66,0)</f>
        <v>0</v>
      </c>
      <c r="BA67" s="166">
        <f>ROUND($C67*'[1]LEA-TN - Aggregate GASB75'!BA66,0)</f>
        <v>0</v>
      </c>
      <c r="BB67" s="166">
        <f>MAX(0,-$L67+$AP67-SUM($AW67:BA67))</f>
        <v>0</v>
      </c>
      <c r="BC67" s="165">
        <f t="shared" si="15"/>
        <v>-10</v>
      </c>
      <c r="BD67" s="164">
        <f>MIN(MAX(0,BC67),MAX(0,$M67)-SUM($BC67:BC67))</f>
        <v>0</v>
      </c>
      <c r="BE67" s="164">
        <f>MIN(MAX(0,BD67),MAX(0,$M67)-SUM($BC67:BD67))</f>
        <v>0</v>
      </c>
      <c r="BF67" s="164">
        <f>MIN(MAX(0,BE67),MAX(0,$M67)-SUM($BC67:BE67))</f>
        <v>0</v>
      </c>
      <c r="BG67" s="164">
        <f>MIN(MAX(0,BF67),MAX(0,$M67)-SUM($BC67:BF67))</f>
        <v>0</v>
      </c>
      <c r="BH67" s="164">
        <f>MIN(MAX(0,BG67),MAX(0,$M67)-SUM($BC67:BG67))</f>
        <v>0</v>
      </c>
      <c r="BI67" s="164">
        <f>(MAX(0,$M67-MAX(0,SUM($BC67:BH67))))</f>
        <v>0</v>
      </c>
      <c r="BJ67" s="166">
        <f t="shared" si="16"/>
        <v>10</v>
      </c>
      <c r="BK67" s="166">
        <f>MIN(MAX(0,BJ67),MAX(0,-$M67)-MAX(0,-$BC67+SUM($BJ67:BJ67)))</f>
        <v>10</v>
      </c>
      <c r="BL67" s="166">
        <f>MIN(MAX(0,BK67),MAX(0,-$M67)-MAX(0,-$BC67+SUM($BJ67:BK67)))</f>
        <v>10</v>
      </c>
      <c r="BM67" s="166">
        <f>MIN(MAX(0,BL67),MAX(0,-$M67)-MAX(0,-$BC67+SUM($BJ67:BL67)))</f>
        <v>10</v>
      </c>
      <c r="BN67" s="166">
        <f>MIN(MAX(0,BM67),MAX(0,-$M67)-MAX(0,-$BC67+SUM($BJ67:BM67)))</f>
        <v>10</v>
      </c>
      <c r="BO67" s="166">
        <f>MAX(0,-$M67+$BC67-SUM($BJ67:BN67))</f>
        <v>96</v>
      </c>
      <c r="BP67" s="165">
        <f t="shared" si="17"/>
        <v>0</v>
      </c>
      <c r="BQ67" s="164">
        <f>MIN(MAX(0,BP67),MAX(0,$X67)-SUM($BP67:BP67))</f>
        <v>0</v>
      </c>
      <c r="BR67" s="164">
        <f>MIN(MAX(0,BQ67),MAX(0,$X67)-SUM($BP67:BQ67))</f>
        <v>0</v>
      </c>
      <c r="BS67" s="164">
        <f>MIN(MAX(0,BR67),MAX(0,$X67)-SUM($BP67:BR67))</f>
        <v>0</v>
      </c>
      <c r="BT67" s="164">
        <f>MIN(MAX(0,BS67),MAX(0,$X67)-SUM($BP67:BS67))</f>
        <v>0</v>
      </c>
      <c r="BU67" s="164">
        <f>MIN(MAX(0,BT67),MAX(0,$X67)-SUM($BP67:BT67))</f>
        <v>0</v>
      </c>
      <c r="BV67" s="164">
        <f>(MAX(0,$X67-MAX(0,SUM($BP67:BU67))))</f>
        <v>0</v>
      </c>
      <c r="BW67" s="166">
        <f t="shared" si="8"/>
        <v>0</v>
      </c>
      <c r="BX67" s="166">
        <f>MIN(MAX(0,BW67),MAX(0,-$X67)-MAX(0,-$BP67+SUM($BW67:BW67)))</f>
        <v>0</v>
      </c>
      <c r="BY67" s="166">
        <f>MIN(MAX(0,BX67),MAX(0,-$X67)-MAX(0,-$BP67+SUM($BW67:BX67)))</f>
        <v>0</v>
      </c>
      <c r="BZ67" s="166">
        <f>MIN(MAX(0,BY67),MAX(0,-$X67)-MAX(0,-$BP67+SUM($BW67:BY67)))</f>
        <v>0</v>
      </c>
      <c r="CA67" s="166">
        <f>MIN(MAX(0,BZ67),MAX(0,-$X67)-MAX(0,-$BP67+SUM($BW67:BZ67)))</f>
        <v>0</v>
      </c>
      <c r="CB67" s="166">
        <f>MAX(0,-$X67+$BP67-SUM($BW67:CA67))</f>
        <v>0</v>
      </c>
      <c r="CC67" s="163">
        <v>1</v>
      </c>
      <c r="CD67" s="167"/>
      <c r="CE67" s="164"/>
      <c r="CF67" s="164"/>
      <c r="CG67" s="164"/>
      <c r="CH67" s="164"/>
      <c r="CI67" s="164"/>
      <c r="CJ67" s="164"/>
      <c r="CK67" s="166"/>
      <c r="CL67" s="166"/>
      <c r="CM67" s="166"/>
      <c r="CN67" s="166"/>
      <c r="CO67" s="166"/>
      <c r="CP67" s="166"/>
      <c r="CQ67" s="167">
        <v>0</v>
      </c>
      <c r="CR67" s="164"/>
      <c r="CS67" s="164"/>
      <c r="CT67" s="164"/>
      <c r="CU67" s="164"/>
      <c r="CV67" s="164"/>
      <c r="CW67" s="164"/>
      <c r="CX67" s="166">
        <f>ROUND($C67*'[1]LEA-TN - Aggregate GASB75'!CX66,0)</f>
        <v>0</v>
      </c>
      <c r="CY67" s="166">
        <f>ROUND($C67*'[1]LEA-TN - Aggregate GASB75'!CY66,0)</f>
        <v>0</v>
      </c>
      <c r="CZ67" s="166">
        <f>ROUND($C67*'[1]LEA-TN - Aggregate GASB75'!CZ66,0)</f>
        <v>0</v>
      </c>
      <c r="DA67" s="166">
        <f>ROUND($C67*'[1]LEA-TN - Aggregate GASB75'!DA66,0)</f>
        <v>0</v>
      </c>
      <c r="DB67" s="166">
        <f>ROUND($C67*'[1]LEA-TN - Aggregate GASB75'!DB66,0)</f>
        <v>0</v>
      </c>
      <c r="DC67" s="166">
        <f>ROUND($C67*'[1]LEA-TN - Aggregate GASB75'!DC66,0)</f>
        <v>0</v>
      </c>
      <c r="DE67" s="168"/>
    </row>
    <row r="68" spans="1:109" hidden="1">
      <c r="A68" s="109">
        <v>1070</v>
      </c>
      <c r="B68" s="103" t="s">
        <v>252</v>
      </c>
      <c r="C68" s="162">
        <v>1</v>
      </c>
      <c r="D68" s="162">
        <v>1</v>
      </c>
      <c r="E68" s="162">
        <f t="shared" si="9"/>
        <v>0</v>
      </c>
      <c r="F68" s="163">
        <v>8.6</v>
      </c>
      <c r="G68" s="164">
        <f>ROUND($D68*'[1]LEA-TN - Aggregate GASB75'!G67,0)</f>
        <v>69734</v>
      </c>
      <c r="H68" s="164">
        <f>ROUND($C68*'[1]LEA-TN - Aggregate GASB75'!H67,0)</f>
        <v>1642</v>
      </c>
      <c r="I68" s="164">
        <f>ROUND($C68*'[1]LEA-TN - Aggregate GASB75'!I67,0)</f>
        <v>2490</v>
      </c>
      <c r="J68" s="164">
        <f>ROUND('[1]LEA-TN - Aggregate GASB75'!G67*E68,0)</f>
        <v>0</v>
      </c>
      <c r="K68" s="164">
        <f>ROUND($C68*'[1]LEA-TN - Aggregate GASB75'!K67,0)</f>
        <v>0</v>
      </c>
      <c r="L68" s="164">
        <f>ROUND(C68*'[1]LEA-TN - Aggregate GASB75'!P67,0)-SUM(G68:K68,M68:O68)</f>
        <v>-5939</v>
      </c>
      <c r="M68" s="164">
        <f>ROUND($C68*'[1]LEA-TN - Aggregate GASB75'!M67,0)</f>
        <v>-573</v>
      </c>
      <c r="N68" s="164">
        <f>ROUND(C68*'[1]LEA-TN - Aggregate GASB75'!O67,0)-O68</f>
        <v>0</v>
      </c>
      <c r="O68" s="164">
        <v>-2853</v>
      </c>
      <c r="P68" s="178">
        <f t="shared" si="0"/>
        <v>64501</v>
      </c>
      <c r="Q68" s="104">
        <f t="shared" si="1"/>
        <v>0</v>
      </c>
      <c r="R68" s="164">
        <f>ROUND($C68*'[1]LEA-TN - Aggregate GASB75'!R67,0)</f>
        <v>-1368</v>
      </c>
      <c r="S68" s="164">
        <f t="shared" si="19"/>
        <v>0</v>
      </c>
      <c r="T68" s="178">
        <v>2764</v>
      </c>
      <c r="U68" s="164">
        <v>2222</v>
      </c>
      <c r="V68" s="104">
        <f t="shared" si="10"/>
        <v>-10699</v>
      </c>
      <c r="W68" s="104">
        <v>-5555</v>
      </c>
      <c r="X68" s="104">
        <f>ROUND(J68+N68-'[1]LEA-TN - Aggregate GASB75'!W67*E68,0)</f>
        <v>0</v>
      </c>
      <c r="Y68" s="164">
        <f>ROUND($C68*'[1]LEA-TN - Aggregate GASB75'!Y67,0)</f>
        <v>74250</v>
      </c>
      <c r="Z68" s="164">
        <f>ROUND($C68*'[1]LEA-TN - Aggregate GASB75'!Z67,0)</f>
        <v>56574</v>
      </c>
      <c r="AA68" s="164">
        <f>ROUND($C68*'[1]LEA-TN - Aggregate GASB75'!AA67,0)</f>
        <v>64501</v>
      </c>
      <c r="AB68" s="164">
        <f>ROUND($C68*'[1]LEA-TN - Aggregate GASB75'!AB67,0)</f>
        <v>64501</v>
      </c>
      <c r="AC68" s="164">
        <f t="shared" si="18"/>
        <v>5248</v>
      </c>
      <c r="AD68" s="164">
        <f t="shared" si="4"/>
        <v>5451</v>
      </c>
      <c r="AE68" s="164">
        <f t="shared" si="11"/>
        <v>0</v>
      </c>
      <c r="AF68" s="164">
        <f t="shared" si="12"/>
        <v>0</v>
      </c>
      <c r="AG68" s="164">
        <f t="shared" si="5"/>
        <v>0</v>
      </c>
      <c r="AH68" s="164">
        <f t="shared" si="13"/>
        <v>0</v>
      </c>
      <c r="AI68" s="164">
        <f t="shared" si="14"/>
        <v>-1368</v>
      </c>
      <c r="AJ68" s="164">
        <f t="shared" si="14"/>
        <v>-1368</v>
      </c>
      <c r="AK68" s="164">
        <f t="shared" si="14"/>
        <v>-1368</v>
      </c>
      <c r="AL68" s="164">
        <f t="shared" si="14"/>
        <v>-1368</v>
      </c>
      <c r="AM68" s="164">
        <f t="shared" si="14"/>
        <v>-1368</v>
      </c>
      <c r="AN68" s="164">
        <f t="shared" si="14"/>
        <v>-3859</v>
      </c>
      <c r="AP68" s="165">
        <f t="shared" si="7"/>
        <v>-691</v>
      </c>
      <c r="AQ68" s="164">
        <f>ROUND($C68*'[1]LEA-TN - Aggregate GASB75'!AQ67,0)</f>
        <v>0</v>
      </c>
      <c r="AR68" s="164">
        <f>ROUND($C68*'[1]LEA-TN - Aggregate GASB75'!AR67,0)</f>
        <v>0</v>
      </c>
      <c r="AS68" s="164">
        <f>ROUND($C68*'[1]LEA-TN - Aggregate GASB75'!AS67,0)</f>
        <v>0</v>
      </c>
      <c r="AT68" s="164">
        <f>ROUND($C68*'[1]LEA-TN - Aggregate GASB75'!AT67,0)</f>
        <v>0</v>
      </c>
      <c r="AU68" s="164">
        <f>ROUND($C68*'[1]LEA-TN - Aggregate GASB75'!AU67,0)</f>
        <v>0</v>
      </c>
      <c r="AV68" s="164">
        <f>ROUND($C68*'[1]LEA-TN - Aggregate GASB75'!AV67,0)</f>
        <v>0</v>
      </c>
      <c r="AW68" s="166">
        <f>ROUND($C68*'[1]LEA-TN - Aggregate GASB75'!AW67,0)</f>
        <v>691</v>
      </c>
      <c r="AX68" s="166">
        <f>ROUND($C68*'[1]LEA-TN - Aggregate GASB75'!AX67,0)</f>
        <v>691</v>
      </c>
      <c r="AY68" s="166">
        <f>ROUND($C68*'[1]LEA-TN - Aggregate GASB75'!AY67,0)</f>
        <v>691</v>
      </c>
      <c r="AZ68" s="166">
        <f>ROUND($C68*'[1]LEA-TN - Aggregate GASB75'!AZ67,0)</f>
        <v>691</v>
      </c>
      <c r="BA68" s="166">
        <f>ROUND($C68*'[1]LEA-TN - Aggregate GASB75'!BA67,0)</f>
        <v>691</v>
      </c>
      <c r="BB68" s="166">
        <f>MAX(0,-$L68+$AP68-SUM($AW68:BA68))</f>
        <v>1793</v>
      </c>
      <c r="BC68" s="165">
        <f t="shared" si="15"/>
        <v>-67</v>
      </c>
      <c r="BD68" s="164">
        <f>MIN(MAX(0,BC68),MAX(0,$M68)-SUM($BC68:BC68))</f>
        <v>0</v>
      </c>
      <c r="BE68" s="164">
        <f>MIN(MAX(0,BD68),MAX(0,$M68)-SUM($BC68:BD68))</f>
        <v>0</v>
      </c>
      <c r="BF68" s="164">
        <f>MIN(MAX(0,BE68),MAX(0,$M68)-SUM($BC68:BE68))</f>
        <v>0</v>
      </c>
      <c r="BG68" s="164">
        <f>MIN(MAX(0,BF68),MAX(0,$M68)-SUM($BC68:BF68))</f>
        <v>0</v>
      </c>
      <c r="BH68" s="164">
        <f>MIN(MAX(0,BG68),MAX(0,$M68)-SUM($BC68:BG68))</f>
        <v>0</v>
      </c>
      <c r="BI68" s="164">
        <f>(MAX(0,$M68-MAX(0,SUM($BC68:BH68))))</f>
        <v>0</v>
      </c>
      <c r="BJ68" s="166">
        <f t="shared" si="16"/>
        <v>67</v>
      </c>
      <c r="BK68" s="166">
        <f>MIN(MAX(0,BJ68),MAX(0,-$M68)-MAX(0,-$BC68+SUM($BJ68:BJ68)))</f>
        <v>67</v>
      </c>
      <c r="BL68" s="166">
        <f>MIN(MAX(0,BK68),MAX(0,-$M68)-MAX(0,-$BC68+SUM($BJ68:BK68)))</f>
        <v>67</v>
      </c>
      <c r="BM68" s="166">
        <f>MIN(MAX(0,BL68),MAX(0,-$M68)-MAX(0,-$BC68+SUM($BJ68:BL68)))</f>
        <v>67</v>
      </c>
      <c r="BN68" s="166">
        <f>MIN(MAX(0,BM68),MAX(0,-$M68)-MAX(0,-$BC68+SUM($BJ68:BM68)))</f>
        <v>67</v>
      </c>
      <c r="BO68" s="166">
        <f>MAX(0,-$M68+$BC68-SUM($BJ68:BN68))</f>
        <v>171</v>
      </c>
      <c r="BP68" s="165">
        <f t="shared" si="17"/>
        <v>0</v>
      </c>
      <c r="BQ68" s="164">
        <f>MIN(MAX(0,BP68),MAX(0,$X68)-SUM($BP68:BP68))</f>
        <v>0</v>
      </c>
      <c r="BR68" s="164">
        <f>MIN(MAX(0,BQ68),MAX(0,$X68)-SUM($BP68:BQ68))</f>
        <v>0</v>
      </c>
      <c r="BS68" s="164">
        <f>MIN(MAX(0,BR68),MAX(0,$X68)-SUM($BP68:BR68))</f>
        <v>0</v>
      </c>
      <c r="BT68" s="164">
        <f>MIN(MAX(0,BS68),MAX(0,$X68)-SUM($BP68:BS68))</f>
        <v>0</v>
      </c>
      <c r="BU68" s="164">
        <f>MIN(MAX(0,BT68),MAX(0,$X68)-SUM($BP68:BT68))</f>
        <v>0</v>
      </c>
      <c r="BV68" s="164">
        <f>(MAX(0,$X68-MAX(0,SUM($BP68:BU68))))</f>
        <v>0</v>
      </c>
      <c r="BW68" s="166">
        <f t="shared" si="8"/>
        <v>0</v>
      </c>
      <c r="BX68" s="166">
        <f>MIN(MAX(0,BW68),MAX(0,-$X68)-MAX(0,-$BP68+SUM($BW68:BW68)))</f>
        <v>0</v>
      </c>
      <c r="BY68" s="166">
        <f>MIN(MAX(0,BX68),MAX(0,-$X68)-MAX(0,-$BP68+SUM($BW68:BX68)))</f>
        <v>0</v>
      </c>
      <c r="BZ68" s="166">
        <f>MIN(MAX(0,BY68),MAX(0,-$X68)-MAX(0,-$BP68+SUM($BW68:BY68)))</f>
        <v>0</v>
      </c>
      <c r="CA68" s="166">
        <f>MIN(MAX(0,BZ68),MAX(0,-$X68)-MAX(0,-$BP68+SUM($BW68:BZ68)))</f>
        <v>0</v>
      </c>
      <c r="CB68" s="166">
        <f>MAX(0,-$X68+$BP68-SUM($BW68:CA68))</f>
        <v>0</v>
      </c>
      <c r="CC68" s="163">
        <v>10.1</v>
      </c>
      <c r="CD68" s="167"/>
      <c r="CE68" s="164"/>
      <c r="CF68" s="164"/>
      <c r="CG68" s="164"/>
      <c r="CH68" s="164"/>
      <c r="CI68" s="164"/>
      <c r="CJ68" s="164"/>
      <c r="CK68" s="166"/>
      <c r="CL68" s="166"/>
      <c r="CM68" s="166"/>
      <c r="CN68" s="166"/>
      <c r="CO68" s="166"/>
      <c r="CP68" s="166"/>
      <c r="CQ68" s="167">
        <v>-610</v>
      </c>
      <c r="CR68" s="164"/>
      <c r="CS68" s="164"/>
      <c r="CT68" s="164"/>
      <c r="CU68" s="164"/>
      <c r="CV68" s="164"/>
      <c r="CW68" s="164"/>
      <c r="CX68" s="166">
        <f>ROUND($C68*'[1]LEA-TN - Aggregate GASB75'!CX67,0)</f>
        <v>610</v>
      </c>
      <c r="CY68" s="166">
        <f>ROUND($C68*'[1]LEA-TN - Aggregate GASB75'!CY67,0)</f>
        <v>610</v>
      </c>
      <c r="CZ68" s="166">
        <f>ROUND($C68*'[1]LEA-TN - Aggregate GASB75'!CZ67,0)</f>
        <v>610</v>
      </c>
      <c r="DA68" s="166">
        <f>ROUND($C68*'[1]LEA-TN - Aggregate GASB75'!DA67,0)</f>
        <v>610</v>
      </c>
      <c r="DB68" s="166">
        <f>ROUND($C68*'[1]LEA-TN - Aggregate GASB75'!DB67,0)</f>
        <v>610</v>
      </c>
      <c r="DC68" s="166">
        <f>ROUND($C68*'[1]LEA-TN - Aggregate GASB75'!DC67,0)</f>
        <v>1895</v>
      </c>
      <c r="DE68" s="168"/>
    </row>
    <row r="69" spans="1:109" hidden="1">
      <c r="A69" s="109">
        <v>1213</v>
      </c>
      <c r="B69" s="103" t="s">
        <v>490</v>
      </c>
      <c r="C69" s="162">
        <v>1</v>
      </c>
      <c r="D69" s="162">
        <v>0</v>
      </c>
      <c r="E69" s="162">
        <f t="shared" si="9"/>
        <v>1</v>
      </c>
      <c r="F69" s="163">
        <v>15.8</v>
      </c>
      <c r="G69" s="164">
        <f>ROUND($D69*'[1]LEA-TN - Aggregate GASB75'!G68,0)</f>
        <v>0</v>
      </c>
      <c r="H69" s="164">
        <f>ROUND($C69*'[1]LEA-TN - Aggregate GASB75'!H68,0)</f>
        <v>0</v>
      </c>
      <c r="I69" s="164">
        <f>ROUND($C69*'[1]LEA-TN - Aggregate GASB75'!I68,0)</f>
        <v>0</v>
      </c>
      <c r="J69" s="164">
        <f>ROUND('[1]LEA-TN - Aggregate GASB75'!G68*E69,0)</f>
        <v>0</v>
      </c>
      <c r="K69" s="164">
        <f>ROUND($C69*'[1]LEA-TN - Aggregate GASB75'!K68,0)</f>
        <v>0</v>
      </c>
      <c r="L69" s="164">
        <f>ROUND(C69*'[1]LEA-TN - Aggregate GASB75'!P68,0)-SUM(G69:K69,M69:O69)</f>
        <v>626</v>
      </c>
      <c r="M69" s="164">
        <f>ROUND($C69*'[1]LEA-TN - Aggregate GASB75'!M68,0)</f>
        <v>10</v>
      </c>
      <c r="N69" s="164">
        <f>ROUND(C69*'[1]LEA-TN - Aggregate GASB75'!O68,0)-O69</f>
        <v>0</v>
      </c>
      <c r="O69" s="164">
        <v>0</v>
      </c>
      <c r="P69" s="178">
        <f t="shared" si="0"/>
        <v>636</v>
      </c>
      <c r="Q69" s="104">
        <f t="shared" si="1"/>
        <v>0</v>
      </c>
      <c r="R69" s="164">
        <f>ROUND($C69*'[1]LEA-TN - Aggregate GASB75'!R68,0)</f>
        <v>41</v>
      </c>
      <c r="S69" s="164">
        <f t="shared" si="19"/>
        <v>0</v>
      </c>
      <c r="T69" s="178">
        <v>41</v>
      </c>
      <c r="U69" s="164">
        <v>0</v>
      </c>
      <c r="V69" s="104">
        <f t="shared" si="10"/>
        <v>595</v>
      </c>
      <c r="W69" s="104">
        <v>0</v>
      </c>
      <c r="X69" s="104">
        <f>ROUND(J69+N69-'[1]LEA-TN - Aggregate GASB75'!W68*E69,0)</f>
        <v>0</v>
      </c>
      <c r="Y69" s="164">
        <f>ROUND($C69*'[1]LEA-TN - Aggregate GASB75'!Y68,0)</f>
        <v>869</v>
      </c>
      <c r="Z69" s="164">
        <f>ROUND($C69*'[1]LEA-TN - Aggregate GASB75'!Z68,0)</f>
        <v>453</v>
      </c>
      <c r="AA69" s="164">
        <f>ROUND($C69*'[1]LEA-TN - Aggregate GASB75'!AA68,0)</f>
        <v>636</v>
      </c>
      <c r="AB69" s="164">
        <f>ROUND($C69*'[1]LEA-TN - Aggregate GASB75'!AB68,0)</f>
        <v>636</v>
      </c>
      <c r="AC69" s="164">
        <f t="shared" si="18"/>
        <v>0</v>
      </c>
      <c r="AD69" s="164">
        <f t="shared" si="4"/>
        <v>0</v>
      </c>
      <c r="AE69" s="164">
        <f t="shared" si="11"/>
        <v>0</v>
      </c>
      <c r="AF69" s="164">
        <f t="shared" si="12"/>
        <v>586</v>
      </c>
      <c r="AG69" s="164">
        <f t="shared" si="5"/>
        <v>9</v>
      </c>
      <c r="AH69" s="164">
        <f t="shared" si="13"/>
        <v>0</v>
      </c>
      <c r="AI69" s="164">
        <f t="shared" si="14"/>
        <v>41</v>
      </c>
      <c r="AJ69" s="164">
        <f t="shared" si="14"/>
        <v>41</v>
      </c>
      <c r="AK69" s="164">
        <f t="shared" si="14"/>
        <v>41</v>
      </c>
      <c r="AL69" s="164">
        <f t="shared" si="14"/>
        <v>41</v>
      </c>
      <c r="AM69" s="164">
        <f t="shared" si="14"/>
        <v>41</v>
      </c>
      <c r="AN69" s="164">
        <f t="shared" si="14"/>
        <v>390</v>
      </c>
      <c r="AP69" s="165">
        <f t="shared" si="7"/>
        <v>40</v>
      </c>
      <c r="AQ69" s="164">
        <f>ROUND($C69*'[1]LEA-TN - Aggregate GASB75'!AQ68,0)</f>
        <v>40</v>
      </c>
      <c r="AR69" s="164">
        <f>ROUND($C69*'[1]LEA-TN - Aggregate GASB75'!AR68,0)</f>
        <v>40</v>
      </c>
      <c r="AS69" s="164">
        <f>ROUND($C69*'[1]LEA-TN - Aggregate GASB75'!AS68,0)</f>
        <v>40</v>
      </c>
      <c r="AT69" s="164">
        <f>ROUND($C69*'[1]LEA-TN - Aggregate GASB75'!AT68,0)</f>
        <v>40</v>
      </c>
      <c r="AU69" s="164">
        <f>ROUND($C69*'[1]LEA-TN - Aggregate GASB75'!AU68,0)</f>
        <v>40</v>
      </c>
      <c r="AV69" s="164">
        <f>ROUND($C69*'[1]LEA-TN - Aggregate GASB75'!AV68,0)</f>
        <v>386</v>
      </c>
      <c r="AW69" s="166">
        <f>ROUND($C69*'[1]LEA-TN - Aggregate GASB75'!AW68,0)</f>
        <v>0</v>
      </c>
      <c r="AX69" s="166">
        <f>ROUND($C69*'[1]LEA-TN - Aggregate GASB75'!AX68,0)</f>
        <v>0</v>
      </c>
      <c r="AY69" s="166">
        <f>ROUND($C69*'[1]LEA-TN - Aggregate GASB75'!AY68,0)</f>
        <v>0</v>
      </c>
      <c r="AZ69" s="166">
        <f>ROUND($C69*'[1]LEA-TN - Aggregate GASB75'!AZ68,0)</f>
        <v>0</v>
      </c>
      <c r="BA69" s="166">
        <f>ROUND($C69*'[1]LEA-TN - Aggregate GASB75'!BA68,0)</f>
        <v>0</v>
      </c>
      <c r="BB69" s="166">
        <f>MAX(0,-$L69+$AP69-SUM($AW69:BA69))</f>
        <v>0</v>
      </c>
      <c r="BC69" s="165">
        <f t="shared" si="15"/>
        <v>1</v>
      </c>
      <c r="BD69" s="164">
        <f>MIN(MAX(0,BC69),MAX(0,$M69)-SUM($BC69:BC69))</f>
        <v>1</v>
      </c>
      <c r="BE69" s="164">
        <f>MIN(MAX(0,BD69),MAX(0,$M69)-SUM($BC69:BD69))</f>
        <v>1</v>
      </c>
      <c r="BF69" s="164">
        <f>MIN(MAX(0,BE69),MAX(0,$M69)-SUM($BC69:BE69))</f>
        <v>1</v>
      </c>
      <c r="BG69" s="164">
        <f>MIN(MAX(0,BF69),MAX(0,$M69)-SUM($BC69:BF69))</f>
        <v>1</v>
      </c>
      <c r="BH69" s="164">
        <f>MIN(MAX(0,BG69),MAX(0,$M69)-SUM($BC69:BG69))</f>
        <v>1</v>
      </c>
      <c r="BI69" s="164">
        <f>(MAX(0,$M69-MAX(0,SUM($BC69:BH69))))</f>
        <v>4</v>
      </c>
      <c r="BJ69" s="166">
        <f t="shared" si="16"/>
        <v>0</v>
      </c>
      <c r="BK69" s="166">
        <f>MIN(MAX(0,BJ69),MAX(0,-$M69)-MAX(0,-$BC69+SUM($BJ69:BJ69)))</f>
        <v>0</v>
      </c>
      <c r="BL69" s="166">
        <f>MIN(MAX(0,BK69),MAX(0,-$M69)-MAX(0,-$BC69+SUM($BJ69:BK69)))</f>
        <v>0</v>
      </c>
      <c r="BM69" s="166">
        <f>MIN(MAX(0,BL69),MAX(0,-$M69)-MAX(0,-$BC69+SUM($BJ69:BL69)))</f>
        <v>0</v>
      </c>
      <c r="BN69" s="166">
        <f>MIN(MAX(0,BM69),MAX(0,-$M69)-MAX(0,-$BC69+SUM($BJ69:BM69)))</f>
        <v>0</v>
      </c>
      <c r="BO69" s="166">
        <f>MAX(0,-$M69+$BC69-SUM($BJ69:BN69))</f>
        <v>0</v>
      </c>
      <c r="BP69" s="165">
        <f t="shared" si="17"/>
        <v>0</v>
      </c>
      <c r="BQ69" s="164">
        <f>MIN(MAX(0,BP69),MAX(0,$X69)-SUM($BP69:BP69))</f>
        <v>0</v>
      </c>
      <c r="BR69" s="164">
        <f>MIN(MAX(0,BQ69),MAX(0,$X69)-SUM($BP69:BQ69))</f>
        <v>0</v>
      </c>
      <c r="BS69" s="164">
        <f>MIN(MAX(0,BR69),MAX(0,$X69)-SUM($BP69:BR69))</f>
        <v>0</v>
      </c>
      <c r="BT69" s="164">
        <f>MIN(MAX(0,BS69),MAX(0,$X69)-SUM($BP69:BS69))</f>
        <v>0</v>
      </c>
      <c r="BU69" s="164">
        <f>MIN(MAX(0,BT69),MAX(0,$X69)-SUM($BP69:BT69))</f>
        <v>0</v>
      </c>
      <c r="BV69" s="164">
        <f>(MAX(0,$X69-MAX(0,SUM($BP69:BU69))))</f>
        <v>0</v>
      </c>
      <c r="BW69" s="166">
        <f t="shared" si="8"/>
        <v>0</v>
      </c>
      <c r="BX69" s="166">
        <f>MIN(MAX(0,BW69),MAX(0,-$X69)-MAX(0,-$BP69+SUM($BW69:BW69)))</f>
        <v>0</v>
      </c>
      <c r="BY69" s="166">
        <f>MIN(MAX(0,BX69),MAX(0,-$X69)-MAX(0,-$BP69+SUM($BW69:BX69)))</f>
        <v>0</v>
      </c>
      <c r="BZ69" s="166">
        <f>MIN(MAX(0,BY69),MAX(0,-$X69)-MAX(0,-$BP69+SUM($BW69:BY69)))</f>
        <v>0</v>
      </c>
      <c r="CA69" s="166">
        <f>MIN(MAX(0,BZ69),MAX(0,-$X69)-MAX(0,-$BP69+SUM($BW69:BZ69)))</f>
        <v>0</v>
      </c>
      <c r="CB69" s="166">
        <f>MAX(0,-$X69+$BP69-SUM($BW69:CA69))</f>
        <v>0</v>
      </c>
      <c r="CC69" s="163">
        <v>1</v>
      </c>
      <c r="CD69" s="167"/>
      <c r="CE69" s="164"/>
      <c r="CF69" s="164"/>
      <c r="CG69" s="164"/>
      <c r="CH69" s="164"/>
      <c r="CI69" s="164"/>
      <c r="CJ69" s="164"/>
      <c r="CK69" s="166"/>
      <c r="CL69" s="166"/>
      <c r="CM69" s="166"/>
      <c r="CN69" s="166"/>
      <c r="CO69" s="166"/>
      <c r="CP69" s="166"/>
      <c r="CQ69" s="167">
        <v>0</v>
      </c>
      <c r="CR69" s="164"/>
      <c r="CS69" s="164"/>
      <c r="CT69" s="164"/>
      <c r="CU69" s="164"/>
      <c r="CV69" s="164"/>
      <c r="CW69" s="164"/>
      <c r="CX69" s="166">
        <f>ROUND($C69*'[1]LEA-TN - Aggregate GASB75'!CX68,0)</f>
        <v>0</v>
      </c>
      <c r="CY69" s="166">
        <f>ROUND($C69*'[1]LEA-TN - Aggregate GASB75'!CY68,0)</f>
        <v>0</v>
      </c>
      <c r="CZ69" s="166">
        <f>ROUND($C69*'[1]LEA-TN - Aggregate GASB75'!CZ68,0)</f>
        <v>0</v>
      </c>
      <c r="DA69" s="166">
        <f>ROUND($C69*'[1]LEA-TN - Aggregate GASB75'!DA68,0)</f>
        <v>0</v>
      </c>
      <c r="DB69" s="166">
        <f>ROUND($C69*'[1]LEA-TN - Aggregate GASB75'!DB68,0)</f>
        <v>0</v>
      </c>
      <c r="DC69" s="166">
        <f>ROUND($C69*'[1]LEA-TN - Aggregate GASB75'!DC68,0)</f>
        <v>0</v>
      </c>
      <c r="DE69" s="168"/>
    </row>
    <row r="70" spans="1:109" hidden="1">
      <c r="A70" s="109">
        <v>1033</v>
      </c>
      <c r="B70" s="103" t="s">
        <v>253</v>
      </c>
      <c r="C70" s="162">
        <v>1</v>
      </c>
      <c r="D70" s="162">
        <v>1</v>
      </c>
      <c r="E70" s="162">
        <f t="shared" si="9"/>
        <v>0</v>
      </c>
      <c r="F70" s="163">
        <v>8.1999999999999993</v>
      </c>
      <c r="G70" s="164">
        <f>ROUND($D70*'[1]LEA-TN - Aggregate GASB75'!G69,0)</f>
        <v>633371</v>
      </c>
      <c r="H70" s="164">
        <f>ROUND($C70*'[1]LEA-TN - Aggregate GASB75'!H69,0)</f>
        <v>15305</v>
      </c>
      <c r="I70" s="164">
        <f>ROUND($C70*'[1]LEA-TN - Aggregate GASB75'!I69,0)</f>
        <v>22576</v>
      </c>
      <c r="J70" s="164">
        <f>ROUND('[1]LEA-TN - Aggregate GASB75'!G69*E70,0)</f>
        <v>0</v>
      </c>
      <c r="K70" s="164">
        <f>ROUND($C70*'[1]LEA-TN - Aggregate GASB75'!K69,0)</f>
        <v>0</v>
      </c>
      <c r="L70" s="164">
        <f>ROUND(C70*'[1]LEA-TN - Aggregate GASB75'!P69,0)-SUM(G70:K70,M70:O70)</f>
        <v>-72735</v>
      </c>
      <c r="M70" s="164">
        <f>ROUND($C70*'[1]LEA-TN - Aggregate GASB75'!M69,0)</f>
        <v>-4233</v>
      </c>
      <c r="N70" s="164">
        <f>ROUND(C70*'[1]LEA-TN - Aggregate GASB75'!O69,0)-O70</f>
        <v>0</v>
      </c>
      <c r="O70" s="164">
        <v>-29055</v>
      </c>
      <c r="P70" s="178">
        <f t="shared" ref="P70:P133" si="20">SUM(G70:O70)</f>
        <v>565229</v>
      </c>
      <c r="Q70" s="104">
        <f t="shared" ref="Q70:Q133" si="21">+K70</f>
        <v>0</v>
      </c>
      <c r="R70" s="164">
        <f>ROUND($C70*'[1]LEA-TN - Aggregate GASB75'!R69,0)</f>
        <v>-15639</v>
      </c>
      <c r="S70" s="164">
        <f t="shared" si="19"/>
        <v>0</v>
      </c>
      <c r="T70" s="178">
        <v>22242</v>
      </c>
      <c r="U70" s="164">
        <v>28197</v>
      </c>
      <c r="V70" s="104">
        <f t="shared" si="10"/>
        <v>-111351</v>
      </c>
      <c r="W70" s="104">
        <v>-50022</v>
      </c>
      <c r="X70" s="104">
        <f>ROUND(J70+N70-'[1]LEA-TN - Aggregate GASB75'!W69*E70,0)</f>
        <v>0</v>
      </c>
      <c r="Y70" s="164">
        <f>ROUND($C70*'[1]LEA-TN - Aggregate GASB75'!Y69,0)</f>
        <v>642400</v>
      </c>
      <c r="Z70" s="164">
        <f>ROUND($C70*'[1]LEA-TN - Aggregate GASB75'!Z69,0)</f>
        <v>501552</v>
      </c>
      <c r="AA70" s="164">
        <f>ROUND($C70*'[1]LEA-TN - Aggregate GASB75'!AA69,0)</f>
        <v>565229</v>
      </c>
      <c r="AB70" s="164">
        <f>ROUND($C70*'[1]LEA-TN - Aggregate GASB75'!AB69,0)</f>
        <v>565229</v>
      </c>
      <c r="AC70" s="164">
        <f t="shared" si="18"/>
        <v>63865</v>
      </c>
      <c r="AD70" s="164">
        <f t="shared" ref="AD70:AD133" si="22">-MIN(0,M70-BC70)+SUM(CX70:DC70)</f>
        <v>47486</v>
      </c>
      <c r="AE70" s="164">
        <f t="shared" si="11"/>
        <v>0</v>
      </c>
      <c r="AF70" s="164">
        <f t="shared" si="12"/>
        <v>0</v>
      </c>
      <c r="AG70" s="164">
        <f t="shared" ref="AG70:AG133" si="23">MAX(0,M70-BC70)+SUM(CR70:CW70)</f>
        <v>0</v>
      </c>
      <c r="AH70" s="164">
        <f t="shared" si="13"/>
        <v>0</v>
      </c>
      <c r="AI70" s="164">
        <f t="shared" si="14"/>
        <v>-15639</v>
      </c>
      <c r="AJ70" s="164">
        <f t="shared" si="14"/>
        <v>-15639</v>
      </c>
      <c r="AK70" s="164">
        <f t="shared" si="14"/>
        <v>-15639</v>
      </c>
      <c r="AL70" s="164">
        <f t="shared" si="14"/>
        <v>-15639</v>
      </c>
      <c r="AM70" s="164">
        <f t="shared" si="14"/>
        <v>-15639</v>
      </c>
      <c r="AN70" s="164">
        <f t="shared" si="14"/>
        <v>-33156</v>
      </c>
      <c r="AP70" s="165">
        <f t="shared" ref="AP70:AP133" si="24">ROUND(ROUND(L70,0)/F70,0)+IF(ABS(L70/F70)&lt;0.5,1*SIGN(L70),0)</f>
        <v>-8870</v>
      </c>
      <c r="AQ70" s="164">
        <f>ROUND($C70*'[1]LEA-TN - Aggregate GASB75'!AQ69,0)</f>
        <v>0</v>
      </c>
      <c r="AR70" s="164">
        <f>ROUND($C70*'[1]LEA-TN - Aggregate GASB75'!AR69,0)</f>
        <v>0</v>
      </c>
      <c r="AS70" s="164">
        <f>ROUND($C70*'[1]LEA-TN - Aggregate GASB75'!AS69,0)</f>
        <v>0</v>
      </c>
      <c r="AT70" s="164">
        <f>ROUND($C70*'[1]LEA-TN - Aggregate GASB75'!AT69,0)</f>
        <v>0</v>
      </c>
      <c r="AU70" s="164">
        <f>ROUND($C70*'[1]LEA-TN - Aggregate GASB75'!AU69,0)</f>
        <v>0</v>
      </c>
      <c r="AV70" s="164">
        <f>ROUND($C70*'[1]LEA-TN - Aggregate GASB75'!AV69,0)</f>
        <v>0</v>
      </c>
      <c r="AW70" s="166">
        <f>ROUND($C70*'[1]LEA-TN - Aggregate GASB75'!AW69,0)</f>
        <v>8870</v>
      </c>
      <c r="AX70" s="166">
        <f>ROUND($C70*'[1]LEA-TN - Aggregate GASB75'!AX69,0)</f>
        <v>8870</v>
      </c>
      <c r="AY70" s="166">
        <f>ROUND($C70*'[1]LEA-TN - Aggregate GASB75'!AY69,0)</f>
        <v>8870</v>
      </c>
      <c r="AZ70" s="166">
        <f>ROUND($C70*'[1]LEA-TN - Aggregate GASB75'!AZ69,0)</f>
        <v>8870</v>
      </c>
      <c r="BA70" s="166">
        <f>ROUND($C70*'[1]LEA-TN - Aggregate GASB75'!BA69,0)</f>
        <v>8870</v>
      </c>
      <c r="BB70" s="166">
        <f>MAX(0,-$L70+$AP70-SUM($AW70:BA70))</f>
        <v>19515</v>
      </c>
      <c r="BC70" s="165">
        <f t="shared" si="15"/>
        <v>-516</v>
      </c>
      <c r="BD70" s="164">
        <f>MIN(MAX(0,BC70),MAX(0,$M70)-SUM($BC70:BC70))</f>
        <v>0</v>
      </c>
      <c r="BE70" s="164">
        <f>MIN(MAX(0,BD70),MAX(0,$M70)-SUM($BC70:BD70))</f>
        <v>0</v>
      </c>
      <c r="BF70" s="164">
        <f>MIN(MAX(0,BE70),MAX(0,$M70)-SUM($BC70:BE70))</f>
        <v>0</v>
      </c>
      <c r="BG70" s="164">
        <f>MIN(MAX(0,BF70),MAX(0,$M70)-SUM($BC70:BF70))</f>
        <v>0</v>
      </c>
      <c r="BH70" s="164">
        <f>MIN(MAX(0,BG70),MAX(0,$M70)-SUM($BC70:BG70))</f>
        <v>0</v>
      </c>
      <c r="BI70" s="164">
        <f>(MAX(0,$M70-MAX(0,SUM($BC70:BH70))))</f>
        <v>0</v>
      </c>
      <c r="BJ70" s="166">
        <f t="shared" si="16"/>
        <v>516</v>
      </c>
      <c r="BK70" s="166">
        <f>MIN(MAX(0,BJ70),MAX(0,-$M70)-MAX(0,-$BC70+SUM($BJ70:BJ70)))</f>
        <v>516</v>
      </c>
      <c r="BL70" s="166">
        <f>MIN(MAX(0,BK70),MAX(0,-$M70)-MAX(0,-$BC70+SUM($BJ70:BK70)))</f>
        <v>516</v>
      </c>
      <c r="BM70" s="166">
        <f>MIN(MAX(0,BL70),MAX(0,-$M70)-MAX(0,-$BC70+SUM($BJ70:BL70)))</f>
        <v>516</v>
      </c>
      <c r="BN70" s="166">
        <f>MIN(MAX(0,BM70),MAX(0,-$M70)-MAX(0,-$BC70+SUM($BJ70:BM70)))</f>
        <v>516</v>
      </c>
      <c r="BO70" s="166">
        <f>MAX(0,-$M70+$BC70-SUM($BJ70:BN70))</f>
        <v>1137</v>
      </c>
      <c r="BP70" s="165">
        <f t="shared" si="17"/>
        <v>0</v>
      </c>
      <c r="BQ70" s="164">
        <f>MIN(MAX(0,BP70),MAX(0,$X70)-SUM($BP70:BP70))</f>
        <v>0</v>
      </c>
      <c r="BR70" s="164">
        <f>MIN(MAX(0,BQ70),MAX(0,$X70)-SUM($BP70:BQ70))</f>
        <v>0</v>
      </c>
      <c r="BS70" s="164">
        <f>MIN(MAX(0,BR70),MAX(0,$X70)-SUM($BP70:BR70))</f>
        <v>0</v>
      </c>
      <c r="BT70" s="164">
        <f>MIN(MAX(0,BS70),MAX(0,$X70)-SUM($BP70:BS70))</f>
        <v>0</v>
      </c>
      <c r="BU70" s="164">
        <f>MIN(MAX(0,BT70),MAX(0,$X70)-SUM($BP70:BT70))</f>
        <v>0</v>
      </c>
      <c r="BV70" s="164">
        <f>(MAX(0,$X70-MAX(0,SUM($BP70:BU70))))</f>
        <v>0</v>
      </c>
      <c r="BW70" s="166">
        <f t="shared" ref="BW70:BW133" si="25">MIN(MAX(0,-BP70),MAX(0,-$X70)-MAX(0,-$BP70))</f>
        <v>0</v>
      </c>
      <c r="BX70" s="166">
        <f>MIN(MAX(0,BW70),MAX(0,-$X70)-MAX(0,-$BP70+SUM($BW70:BW70)))</f>
        <v>0</v>
      </c>
      <c r="BY70" s="166">
        <f>MIN(MAX(0,BX70),MAX(0,-$X70)-MAX(0,-$BP70+SUM($BW70:BX70)))</f>
        <v>0</v>
      </c>
      <c r="BZ70" s="166">
        <f>MIN(MAX(0,BY70),MAX(0,-$X70)-MAX(0,-$BP70+SUM($BW70:BY70)))</f>
        <v>0</v>
      </c>
      <c r="CA70" s="166">
        <f>MIN(MAX(0,BZ70),MAX(0,-$X70)-MAX(0,-$BP70+SUM($BW70:BZ70)))</f>
        <v>0</v>
      </c>
      <c r="CB70" s="166">
        <f>MAX(0,-$X70+$BP70-SUM($BW70:CA70))</f>
        <v>0</v>
      </c>
      <c r="CC70" s="163">
        <v>9</v>
      </c>
      <c r="CD70" s="167"/>
      <c r="CE70" s="164"/>
      <c r="CF70" s="164"/>
      <c r="CG70" s="164"/>
      <c r="CH70" s="164"/>
      <c r="CI70" s="164"/>
      <c r="CJ70" s="164"/>
      <c r="CK70" s="166"/>
      <c r="CL70" s="166"/>
      <c r="CM70" s="166"/>
      <c r="CN70" s="166"/>
      <c r="CO70" s="166"/>
      <c r="CP70" s="166"/>
      <c r="CQ70" s="167">
        <v>-6253</v>
      </c>
      <c r="CR70" s="164"/>
      <c r="CS70" s="164"/>
      <c r="CT70" s="164"/>
      <c r="CU70" s="164"/>
      <c r="CV70" s="164"/>
      <c r="CW70" s="164"/>
      <c r="CX70" s="166">
        <f>ROUND($C70*'[1]LEA-TN - Aggregate GASB75'!CX69,0)</f>
        <v>6253</v>
      </c>
      <c r="CY70" s="166">
        <f>ROUND($C70*'[1]LEA-TN - Aggregate GASB75'!CY69,0)</f>
        <v>6253</v>
      </c>
      <c r="CZ70" s="166">
        <f>ROUND($C70*'[1]LEA-TN - Aggregate GASB75'!CZ69,0)</f>
        <v>6253</v>
      </c>
      <c r="DA70" s="166">
        <f>ROUND($C70*'[1]LEA-TN - Aggregate GASB75'!DA69,0)</f>
        <v>6253</v>
      </c>
      <c r="DB70" s="166">
        <f>ROUND($C70*'[1]LEA-TN - Aggregate GASB75'!DB69,0)</f>
        <v>6253</v>
      </c>
      <c r="DC70" s="166">
        <f>ROUND($C70*'[1]LEA-TN - Aggregate GASB75'!DC69,0)</f>
        <v>12504</v>
      </c>
      <c r="DE70" s="168"/>
    </row>
    <row r="71" spans="1:109" hidden="1">
      <c r="A71" s="109">
        <v>1071</v>
      </c>
      <c r="B71" s="103" t="s">
        <v>254</v>
      </c>
      <c r="C71" s="162">
        <v>1</v>
      </c>
      <c r="D71" s="162">
        <v>1</v>
      </c>
      <c r="E71" s="162">
        <f t="shared" ref="E71:E134" si="26">C71-D71</f>
        <v>0</v>
      </c>
      <c r="F71" s="163">
        <v>9.1999999999999993</v>
      </c>
      <c r="G71" s="164">
        <f>ROUND($D71*'[1]LEA-TN - Aggregate GASB75'!G70,0)</f>
        <v>341494</v>
      </c>
      <c r="H71" s="164">
        <f>ROUND($C71*'[1]LEA-TN - Aggregate GASB75'!H70,0)</f>
        <v>6782</v>
      </c>
      <c r="I71" s="164">
        <f>ROUND($C71*'[1]LEA-TN - Aggregate GASB75'!I70,0)</f>
        <v>12167</v>
      </c>
      <c r="J71" s="164">
        <f>ROUND('[1]LEA-TN - Aggregate GASB75'!G70*E71,0)</f>
        <v>0</v>
      </c>
      <c r="K71" s="164">
        <f>ROUND($C71*'[1]LEA-TN - Aggregate GASB75'!K70,0)</f>
        <v>0</v>
      </c>
      <c r="L71" s="164">
        <f>ROUND(C71*'[1]LEA-TN - Aggregate GASB75'!P70,0)-SUM(G71:K71,M71:O71)</f>
        <v>-48406</v>
      </c>
      <c r="M71" s="164">
        <f>ROUND($C71*'[1]LEA-TN - Aggregate GASB75'!M70,0)</f>
        <v>-2287</v>
      </c>
      <c r="N71" s="164">
        <f>ROUND(C71*'[1]LEA-TN - Aggregate GASB75'!O70,0)-O71</f>
        <v>0</v>
      </c>
      <c r="O71" s="164">
        <v>-13034</v>
      </c>
      <c r="P71" s="178">
        <f t="shared" si="20"/>
        <v>296716</v>
      </c>
      <c r="Q71" s="104">
        <f t="shared" si="21"/>
        <v>0</v>
      </c>
      <c r="R71" s="164">
        <f>ROUND($C71*'[1]LEA-TN - Aggregate GASB75'!R70,0)</f>
        <v>-8747</v>
      </c>
      <c r="S71" s="164">
        <f t="shared" si="19"/>
        <v>0</v>
      </c>
      <c r="T71" s="178">
        <v>10202</v>
      </c>
      <c r="U71" s="164">
        <v>13918</v>
      </c>
      <c r="V71" s="104">
        <f t="shared" ref="V71:V134" si="27">AF71+AG71+AH71-AC71-AD71-AE71</f>
        <v>-70750</v>
      </c>
      <c r="W71" s="104">
        <v>-28804</v>
      </c>
      <c r="X71" s="104">
        <f>ROUND(J71+N71-'[1]LEA-TN - Aggregate GASB75'!W70*E71,0)</f>
        <v>0</v>
      </c>
      <c r="Y71" s="164">
        <f>ROUND($C71*'[1]LEA-TN - Aggregate GASB75'!Y70,0)</f>
        <v>339376</v>
      </c>
      <c r="Z71" s="164">
        <f>ROUND($C71*'[1]LEA-TN - Aggregate GASB75'!Z70,0)</f>
        <v>261727</v>
      </c>
      <c r="AA71" s="164">
        <f>ROUND($C71*'[1]LEA-TN - Aggregate GASB75'!AA70,0)</f>
        <v>296716</v>
      </c>
      <c r="AB71" s="164">
        <f>ROUND($C71*'[1]LEA-TN - Aggregate GASB75'!AB70,0)</f>
        <v>296716</v>
      </c>
      <c r="AC71" s="164">
        <f t="shared" si="18"/>
        <v>43144</v>
      </c>
      <c r="AD71" s="164">
        <f t="shared" si="22"/>
        <v>27606</v>
      </c>
      <c r="AE71" s="164">
        <f t="shared" ref="AE71:AE134" si="28">-MIN(0,X71-BP71)</f>
        <v>0</v>
      </c>
      <c r="AF71" s="164">
        <f t="shared" ref="AF71:AF134" si="29">MAX(0,L71-AP71)</f>
        <v>0</v>
      </c>
      <c r="AG71" s="164">
        <f t="shared" si="23"/>
        <v>0</v>
      </c>
      <c r="AH71" s="164">
        <f t="shared" ref="AH71:AH134" si="30">MAX(0,X71-BP71)</f>
        <v>0</v>
      </c>
      <c r="AI71" s="164">
        <f t="shared" ref="AI71:AN113" si="31">AQ71-AW71+BD71-BJ71+BQ71-BW71+CE71-CK71+CR71-CX71</f>
        <v>-8747</v>
      </c>
      <c r="AJ71" s="164">
        <f t="shared" si="31"/>
        <v>-8747</v>
      </c>
      <c r="AK71" s="164">
        <f t="shared" si="31"/>
        <v>-8747</v>
      </c>
      <c r="AL71" s="164">
        <f t="shared" si="31"/>
        <v>-8747</v>
      </c>
      <c r="AM71" s="164">
        <f t="shared" si="31"/>
        <v>-8747</v>
      </c>
      <c r="AN71" s="164">
        <f t="shared" si="31"/>
        <v>-27015</v>
      </c>
      <c r="AP71" s="165">
        <f t="shared" si="24"/>
        <v>-5262</v>
      </c>
      <c r="AQ71" s="164">
        <f>ROUND($C71*'[1]LEA-TN - Aggregate GASB75'!AQ70,0)</f>
        <v>0</v>
      </c>
      <c r="AR71" s="164">
        <f>ROUND($C71*'[1]LEA-TN - Aggregate GASB75'!AR70,0)</f>
        <v>0</v>
      </c>
      <c r="AS71" s="164">
        <f>ROUND($C71*'[1]LEA-TN - Aggregate GASB75'!AS70,0)</f>
        <v>0</v>
      </c>
      <c r="AT71" s="164">
        <f>ROUND($C71*'[1]LEA-TN - Aggregate GASB75'!AT70,0)</f>
        <v>0</v>
      </c>
      <c r="AU71" s="164">
        <f>ROUND($C71*'[1]LEA-TN - Aggregate GASB75'!AU70,0)</f>
        <v>0</v>
      </c>
      <c r="AV71" s="164">
        <f>ROUND($C71*'[1]LEA-TN - Aggregate GASB75'!AV70,0)</f>
        <v>0</v>
      </c>
      <c r="AW71" s="166">
        <f>ROUND($C71*'[1]LEA-TN - Aggregate GASB75'!AW70,0)</f>
        <v>5262</v>
      </c>
      <c r="AX71" s="166">
        <f>ROUND($C71*'[1]LEA-TN - Aggregate GASB75'!AX70,0)</f>
        <v>5262</v>
      </c>
      <c r="AY71" s="166">
        <f>ROUND($C71*'[1]LEA-TN - Aggregate GASB75'!AY70,0)</f>
        <v>5262</v>
      </c>
      <c r="AZ71" s="166">
        <f>ROUND($C71*'[1]LEA-TN - Aggregate GASB75'!AZ70,0)</f>
        <v>5262</v>
      </c>
      <c r="BA71" s="166">
        <f>ROUND($C71*'[1]LEA-TN - Aggregate GASB75'!BA70,0)</f>
        <v>5262</v>
      </c>
      <c r="BB71" s="166">
        <f>MAX(0,-$L71+$AP71-SUM($AW71:BA71))</f>
        <v>16834</v>
      </c>
      <c r="BC71" s="165">
        <f t="shared" ref="BC71:BC134" si="32">ROUND(ROUND(M71,0)/F71,0)+IF(ABS(M71/F71)&lt;0.5,1*SIGN(M71),0)</f>
        <v>-249</v>
      </c>
      <c r="BD71" s="164">
        <f>MIN(MAX(0,BC71),MAX(0,$M71)-SUM($BC71:BC71))</f>
        <v>0</v>
      </c>
      <c r="BE71" s="164">
        <f>MIN(MAX(0,BD71),MAX(0,$M71)-SUM($BC71:BD71))</f>
        <v>0</v>
      </c>
      <c r="BF71" s="164">
        <f>MIN(MAX(0,BE71),MAX(0,$M71)-SUM($BC71:BE71))</f>
        <v>0</v>
      </c>
      <c r="BG71" s="164">
        <f>MIN(MAX(0,BF71),MAX(0,$M71)-SUM($BC71:BF71))</f>
        <v>0</v>
      </c>
      <c r="BH71" s="164">
        <f>MIN(MAX(0,BG71),MAX(0,$M71)-SUM($BC71:BG71))</f>
        <v>0</v>
      </c>
      <c r="BI71" s="164">
        <f>(MAX(0,$M71-MAX(0,SUM($BC71:BH71))))</f>
        <v>0</v>
      </c>
      <c r="BJ71" s="166">
        <f t="shared" ref="BJ71:BJ134" si="33">MIN(MAX(0,-BC71),MAX(0,-$M71)-MAX(0,-$BC71))</f>
        <v>249</v>
      </c>
      <c r="BK71" s="166">
        <f>MIN(MAX(0,BJ71),MAX(0,-$M71)-MAX(0,-$BC71+SUM($BJ71:BJ71)))</f>
        <v>249</v>
      </c>
      <c r="BL71" s="166">
        <f>MIN(MAX(0,BK71),MAX(0,-$M71)-MAX(0,-$BC71+SUM($BJ71:BK71)))</f>
        <v>249</v>
      </c>
      <c r="BM71" s="166">
        <f>MIN(MAX(0,BL71),MAX(0,-$M71)-MAX(0,-$BC71+SUM($BJ71:BL71)))</f>
        <v>249</v>
      </c>
      <c r="BN71" s="166">
        <f>MIN(MAX(0,BM71),MAX(0,-$M71)-MAX(0,-$BC71+SUM($BJ71:BM71)))</f>
        <v>249</v>
      </c>
      <c r="BO71" s="166">
        <f>MAX(0,-$M71+$BC71-SUM($BJ71:BN71))</f>
        <v>793</v>
      </c>
      <c r="BP71" s="165">
        <f t="shared" ref="BP71:BP134" si="34">ROUND(X71/F71,0)</f>
        <v>0</v>
      </c>
      <c r="BQ71" s="164">
        <f>MIN(MAX(0,BP71),MAX(0,$X71)-SUM($BP71:BP71))</f>
        <v>0</v>
      </c>
      <c r="BR71" s="164">
        <f>MIN(MAX(0,BQ71),MAX(0,$X71)-SUM($BP71:BQ71))</f>
        <v>0</v>
      </c>
      <c r="BS71" s="164">
        <f>MIN(MAX(0,BR71),MAX(0,$X71)-SUM($BP71:BR71))</f>
        <v>0</v>
      </c>
      <c r="BT71" s="164">
        <f>MIN(MAX(0,BS71),MAX(0,$X71)-SUM($BP71:BS71))</f>
        <v>0</v>
      </c>
      <c r="BU71" s="164">
        <f>MIN(MAX(0,BT71),MAX(0,$X71)-SUM($BP71:BT71))</f>
        <v>0</v>
      </c>
      <c r="BV71" s="164">
        <f>(MAX(0,$X71-MAX(0,SUM($BP71:BU71))))</f>
        <v>0</v>
      </c>
      <c r="BW71" s="166">
        <f t="shared" si="25"/>
        <v>0</v>
      </c>
      <c r="BX71" s="166">
        <f>MIN(MAX(0,BW71),MAX(0,-$X71)-MAX(0,-$BP71+SUM($BW71:BW71)))</f>
        <v>0</v>
      </c>
      <c r="BY71" s="166">
        <f>MIN(MAX(0,BX71),MAX(0,-$X71)-MAX(0,-$BP71+SUM($BW71:BX71)))</f>
        <v>0</v>
      </c>
      <c r="BZ71" s="166">
        <f>MIN(MAX(0,BY71),MAX(0,-$X71)-MAX(0,-$BP71+SUM($BW71:BY71)))</f>
        <v>0</v>
      </c>
      <c r="CA71" s="166">
        <f>MIN(MAX(0,BZ71),MAX(0,-$X71)-MAX(0,-$BP71+SUM($BW71:BZ71)))</f>
        <v>0</v>
      </c>
      <c r="CB71" s="166">
        <f>MAX(0,-$X71+$BP71-SUM($BW71:CA71))</f>
        <v>0</v>
      </c>
      <c r="CC71" s="163">
        <v>9.9</v>
      </c>
      <c r="CD71" s="167"/>
      <c r="CE71" s="164"/>
      <c r="CF71" s="164"/>
      <c r="CG71" s="164"/>
      <c r="CH71" s="164"/>
      <c r="CI71" s="164"/>
      <c r="CJ71" s="164"/>
      <c r="CK71" s="166"/>
      <c r="CL71" s="166"/>
      <c r="CM71" s="166"/>
      <c r="CN71" s="166"/>
      <c r="CO71" s="166"/>
      <c r="CP71" s="166"/>
      <c r="CQ71" s="167">
        <v>-3236</v>
      </c>
      <c r="CR71" s="164"/>
      <c r="CS71" s="164"/>
      <c r="CT71" s="164"/>
      <c r="CU71" s="164"/>
      <c r="CV71" s="164"/>
      <c r="CW71" s="164"/>
      <c r="CX71" s="166">
        <f>ROUND($C71*'[1]LEA-TN - Aggregate GASB75'!CX70,0)</f>
        <v>3236</v>
      </c>
      <c r="CY71" s="166">
        <f>ROUND($C71*'[1]LEA-TN - Aggregate GASB75'!CY70,0)</f>
        <v>3236</v>
      </c>
      <c r="CZ71" s="166">
        <f>ROUND($C71*'[1]LEA-TN - Aggregate GASB75'!CZ70,0)</f>
        <v>3236</v>
      </c>
      <c r="DA71" s="166">
        <f>ROUND($C71*'[1]LEA-TN - Aggregate GASB75'!DA70,0)</f>
        <v>3236</v>
      </c>
      <c r="DB71" s="166">
        <f>ROUND($C71*'[1]LEA-TN - Aggregate GASB75'!DB70,0)</f>
        <v>3236</v>
      </c>
      <c r="DC71" s="166">
        <f>ROUND($C71*'[1]LEA-TN - Aggregate GASB75'!DC70,0)</f>
        <v>9388</v>
      </c>
      <c r="DE71" s="168"/>
    </row>
    <row r="72" spans="1:109" hidden="1">
      <c r="A72" s="109">
        <v>1072</v>
      </c>
      <c r="B72" s="103" t="s">
        <v>255</v>
      </c>
      <c r="C72" s="162">
        <v>1</v>
      </c>
      <c r="D72" s="162">
        <v>1</v>
      </c>
      <c r="E72" s="162">
        <f t="shared" si="26"/>
        <v>0</v>
      </c>
      <c r="F72" s="163">
        <v>6.4</v>
      </c>
      <c r="G72" s="164">
        <f>ROUND($D72*'[1]LEA-TN - Aggregate GASB75'!G71,0)</f>
        <v>844013</v>
      </c>
      <c r="H72" s="164">
        <f>ROUND($C72*'[1]LEA-TN - Aggregate GASB75'!H71,0)</f>
        <v>9819</v>
      </c>
      <c r="I72" s="164">
        <f>ROUND($C72*'[1]LEA-TN - Aggregate GASB75'!I71,0)</f>
        <v>29666</v>
      </c>
      <c r="J72" s="164">
        <f>ROUND('[1]LEA-TN - Aggregate GASB75'!G71*E72,0)</f>
        <v>0</v>
      </c>
      <c r="K72" s="164">
        <f>ROUND($C72*'[1]LEA-TN - Aggregate GASB75'!K71,0)</f>
        <v>0</v>
      </c>
      <c r="L72" s="164">
        <f>ROUND(C72*'[1]LEA-TN - Aggregate GASB75'!P71,0)-SUM(G72:K72,M72:O72)</f>
        <v>-13460</v>
      </c>
      <c r="M72" s="164">
        <f>ROUND($C72*'[1]LEA-TN - Aggregate GASB75'!M71,0)</f>
        <v>-5980</v>
      </c>
      <c r="N72" s="164">
        <f>ROUND(C72*'[1]LEA-TN - Aggregate GASB75'!O71,0)-O72</f>
        <v>0</v>
      </c>
      <c r="O72" s="164">
        <v>-41041</v>
      </c>
      <c r="P72" s="178">
        <f t="shared" si="20"/>
        <v>823017</v>
      </c>
      <c r="Q72" s="104">
        <f t="shared" si="21"/>
        <v>0</v>
      </c>
      <c r="R72" s="164">
        <f>ROUND($C72*'[1]LEA-TN - Aggregate GASB75'!R71,0)</f>
        <v>-12188</v>
      </c>
      <c r="S72" s="164">
        <f t="shared" si="19"/>
        <v>0</v>
      </c>
      <c r="T72" s="178">
        <v>27297</v>
      </c>
      <c r="U72" s="164">
        <v>42015</v>
      </c>
      <c r="V72" s="104">
        <f t="shared" si="27"/>
        <v>-67652</v>
      </c>
      <c r="W72" s="104">
        <v>-60400</v>
      </c>
      <c r="X72" s="104">
        <f>ROUND(J72+N72-'[1]LEA-TN - Aggregate GASB75'!W71*E72,0)</f>
        <v>0</v>
      </c>
      <c r="Y72" s="164">
        <f>ROUND($C72*'[1]LEA-TN - Aggregate GASB75'!Y71,0)</f>
        <v>931717</v>
      </c>
      <c r="Z72" s="164">
        <f>ROUND($C72*'[1]LEA-TN - Aggregate GASB75'!Z71,0)</f>
        <v>733022</v>
      </c>
      <c r="AA72" s="164">
        <f>ROUND($C72*'[1]LEA-TN - Aggregate GASB75'!AA71,0)</f>
        <v>823017</v>
      </c>
      <c r="AB72" s="164">
        <f>ROUND($C72*'[1]LEA-TN - Aggregate GASB75'!AB71,0)</f>
        <v>823017</v>
      </c>
      <c r="AC72" s="164">
        <f t="shared" si="18"/>
        <v>11357</v>
      </c>
      <c r="AD72" s="164">
        <f t="shared" si="22"/>
        <v>56295</v>
      </c>
      <c r="AE72" s="164">
        <f t="shared" si="28"/>
        <v>0</v>
      </c>
      <c r="AF72" s="164">
        <f t="shared" si="29"/>
        <v>0</v>
      </c>
      <c r="AG72" s="164">
        <f t="shared" si="23"/>
        <v>0</v>
      </c>
      <c r="AH72" s="164">
        <f t="shared" si="30"/>
        <v>0</v>
      </c>
      <c r="AI72" s="164">
        <f t="shared" si="31"/>
        <v>-12188</v>
      </c>
      <c r="AJ72" s="164">
        <f t="shared" si="31"/>
        <v>-12188</v>
      </c>
      <c r="AK72" s="164">
        <f t="shared" si="31"/>
        <v>-12188</v>
      </c>
      <c r="AL72" s="164">
        <f t="shared" si="31"/>
        <v>-12188</v>
      </c>
      <c r="AM72" s="164">
        <f t="shared" si="31"/>
        <v>-12188</v>
      </c>
      <c r="AN72" s="164">
        <f t="shared" si="31"/>
        <v>-6712</v>
      </c>
      <c r="AP72" s="165">
        <f t="shared" si="24"/>
        <v>-2103</v>
      </c>
      <c r="AQ72" s="164">
        <f>ROUND($C72*'[1]LEA-TN - Aggregate GASB75'!AQ71,0)</f>
        <v>0</v>
      </c>
      <c r="AR72" s="164">
        <f>ROUND($C72*'[1]LEA-TN - Aggregate GASB75'!AR71,0)</f>
        <v>0</v>
      </c>
      <c r="AS72" s="164">
        <f>ROUND($C72*'[1]LEA-TN - Aggregate GASB75'!AS71,0)</f>
        <v>0</v>
      </c>
      <c r="AT72" s="164">
        <f>ROUND($C72*'[1]LEA-TN - Aggregate GASB75'!AT71,0)</f>
        <v>0</v>
      </c>
      <c r="AU72" s="164">
        <f>ROUND($C72*'[1]LEA-TN - Aggregate GASB75'!AU71,0)</f>
        <v>0</v>
      </c>
      <c r="AV72" s="164">
        <f>ROUND($C72*'[1]LEA-TN - Aggregate GASB75'!AV71,0)</f>
        <v>0</v>
      </c>
      <c r="AW72" s="166">
        <f>ROUND($C72*'[1]LEA-TN - Aggregate GASB75'!AW71,0)</f>
        <v>2103</v>
      </c>
      <c r="AX72" s="166">
        <f>ROUND($C72*'[1]LEA-TN - Aggregate GASB75'!AX71,0)</f>
        <v>2103</v>
      </c>
      <c r="AY72" s="166">
        <f>ROUND($C72*'[1]LEA-TN - Aggregate GASB75'!AY71,0)</f>
        <v>2103</v>
      </c>
      <c r="AZ72" s="166">
        <f>ROUND($C72*'[1]LEA-TN - Aggregate GASB75'!AZ71,0)</f>
        <v>2103</v>
      </c>
      <c r="BA72" s="166">
        <f>ROUND($C72*'[1]LEA-TN - Aggregate GASB75'!BA71,0)</f>
        <v>2103</v>
      </c>
      <c r="BB72" s="166">
        <f>MAX(0,-$L72+$AP72-SUM($AW72:BA72))</f>
        <v>842</v>
      </c>
      <c r="BC72" s="165">
        <f t="shared" si="32"/>
        <v>-934</v>
      </c>
      <c r="BD72" s="164">
        <f>MIN(MAX(0,BC72),MAX(0,$M72)-SUM($BC72:BC72))</f>
        <v>0</v>
      </c>
      <c r="BE72" s="164">
        <f>MIN(MAX(0,BD72),MAX(0,$M72)-SUM($BC72:BD72))</f>
        <v>0</v>
      </c>
      <c r="BF72" s="164">
        <f>MIN(MAX(0,BE72),MAX(0,$M72)-SUM($BC72:BE72))</f>
        <v>0</v>
      </c>
      <c r="BG72" s="164">
        <f>MIN(MAX(0,BF72),MAX(0,$M72)-SUM($BC72:BF72))</f>
        <v>0</v>
      </c>
      <c r="BH72" s="164">
        <f>MIN(MAX(0,BG72),MAX(0,$M72)-SUM($BC72:BG72))</f>
        <v>0</v>
      </c>
      <c r="BI72" s="164">
        <f>(MAX(0,$M72-MAX(0,SUM($BC72:BH72))))</f>
        <v>0</v>
      </c>
      <c r="BJ72" s="166">
        <f t="shared" si="33"/>
        <v>934</v>
      </c>
      <c r="BK72" s="166">
        <f>MIN(MAX(0,BJ72),MAX(0,-$M72)-MAX(0,-$BC72+SUM($BJ72:BJ72)))</f>
        <v>934</v>
      </c>
      <c r="BL72" s="166">
        <f>MIN(MAX(0,BK72),MAX(0,-$M72)-MAX(0,-$BC72+SUM($BJ72:BK72)))</f>
        <v>934</v>
      </c>
      <c r="BM72" s="166">
        <f>MIN(MAX(0,BL72),MAX(0,-$M72)-MAX(0,-$BC72+SUM($BJ72:BL72)))</f>
        <v>934</v>
      </c>
      <c r="BN72" s="166">
        <f>MIN(MAX(0,BM72),MAX(0,-$M72)-MAX(0,-$BC72+SUM($BJ72:BM72)))</f>
        <v>934</v>
      </c>
      <c r="BO72" s="166">
        <f>MAX(0,-$M72+$BC72-SUM($BJ72:BN72))</f>
        <v>376</v>
      </c>
      <c r="BP72" s="165">
        <f t="shared" si="34"/>
        <v>0</v>
      </c>
      <c r="BQ72" s="164">
        <f>MIN(MAX(0,BP72),MAX(0,$X72)-SUM($BP72:BP72))</f>
        <v>0</v>
      </c>
      <c r="BR72" s="164">
        <f>MIN(MAX(0,BQ72),MAX(0,$X72)-SUM($BP72:BQ72))</f>
        <v>0</v>
      </c>
      <c r="BS72" s="164">
        <f>MIN(MAX(0,BR72),MAX(0,$X72)-SUM($BP72:BR72))</f>
        <v>0</v>
      </c>
      <c r="BT72" s="164">
        <f>MIN(MAX(0,BS72),MAX(0,$X72)-SUM($BP72:BS72))</f>
        <v>0</v>
      </c>
      <c r="BU72" s="164">
        <f>MIN(MAX(0,BT72),MAX(0,$X72)-SUM($BP72:BT72))</f>
        <v>0</v>
      </c>
      <c r="BV72" s="164">
        <f>(MAX(0,$X72-MAX(0,SUM($BP72:BU72))))</f>
        <v>0</v>
      </c>
      <c r="BW72" s="166">
        <f t="shared" si="25"/>
        <v>0</v>
      </c>
      <c r="BX72" s="166">
        <f>MIN(MAX(0,BW72),MAX(0,-$X72)-MAX(0,-$BP72+SUM($BW72:BW72)))</f>
        <v>0</v>
      </c>
      <c r="BY72" s="166">
        <f>MIN(MAX(0,BX72),MAX(0,-$X72)-MAX(0,-$BP72+SUM($BW72:BX72)))</f>
        <v>0</v>
      </c>
      <c r="BZ72" s="166">
        <f>MIN(MAX(0,BY72),MAX(0,-$X72)-MAX(0,-$BP72+SUM($BW72:BY72)))</f>
        <v>0</v>
      </c>
      <c r="CA72" s="166">
        <f>MIN(MAX(0,BZ72),MAX(0,-$X72)-MAX(0,-$BP72+SUM($BW72:BZ72)))</f>
        <v>0</v>
      </c>
      <c r="CB72" s="166">
        <f>MAX(0,-$X72+$BP72-SUM($BW72:CA72))</f>
        <v>0</v>
      </c>
      <c r="CC72" s="163">
        <v>7.6</v>
      </c>
      <c r="CD72" s="167"/>
      <c r="CE72" s="164"/>
      <c r="CF72" s="164"/>
      <c r="CG72" s="164"/>
      <c r="CH72" s="164"/>
      <c r="CI72" s="164"/>
      <c r="CJ72" s="164"/>
      <c r="CK72" s="166"/>
      <c r="CL72" s="166"/>
      <c r="CM72" s="166"/>
      <c r="CN72" s="166"/>
      <c r="CO72" s="166"/>
      <c r="CP72" s="166"/>
      <c r="CQ72" s="167">
        <v>-9151</v>
      </c>
      <c r="CR72" s="164"/>
      <c r="CS72" s="164"/>
      <c r="CT72" s="164"/>
      <c r="CU72" s="164"/>
      <c r="CV72" s="164"/>
      <c r="CW72" s="164"/>
      <c r="CX72" s="166">
        <f>ROUND($C72*'[1]LEA-TN - Aggregate GASB75'!CX71,0)</f>
        <v>9151</v>
      </c>
      <c r="CY72" s="166">
        <f>ROUND($C72*'[1]LEA-TN - Aggregate GASB75'!CY71,0)</f>
        <v>9151</v>
      </c>
      <c r="CZ72" s="166">
        <f>ROUND($C72*'[1]LEA-TN - Aggregate GASB75'!CZ71,0)</f>
        <v>9151</v>
      </c>
      <c r="DA72" s="166">
        <f>ROUND($C72*'[1]LEA-TN - Aggregate GASB75'!DA71,0)</f>
        <v>9151</v>
      </c>
      <c r="DB72" s="166">
        <f>ROUND($C72*'[1]LEA-TN - Aggregate GASB75'!DB71,0)</f>
        <v>9151</v>
      </c>
      <c r="DC72" s="166">
        <f>ROUND($C72*'[1]LEA-TN - Aggregate GASB75'!DC71,0)</f>
        <v>5494</v>
      </c>
      <c r="DE72" s="168"/>
    </row>
    <row r="73" spans="1:109" hidden="1">
      <c r="A73" s="109">
        <v>1011</v>
      </c>
      <c r="B73" s="103" t="s">
        <v>256</v>
      </c>
      <c r="C73" s="162">
        <v>1</v>
      </c>
      <c r="D73" s="162">
        <v>1</v>
      </c>
      <c r="E73" s="162">
        <f t="shared" si="26"/>
        <v>0</v>
      </c>
      <c r="F73" s="163">
        <v>7.2</v>
      </c>
      <c r="G73" s="164">
        <f>ROUND($D73*'[1]LEA-TN - Aggregate GASB75'!G72,0)</f>
        <v>1508233</v>
      </c>
      <c r="H73" s="164">
        <f>ROUND($C73*'[1]LEA-TN - Aggregate GASB75'!H72,0)</f>
        <v>27094</v>
      </c>
      <c r="I73" s="164">
        <f>ROUND($C73*'[1]LEA-TN - Aggregate GASB75'!I72,0)</f>
        <v>53499</v>
      </c>
      <c r="J73" s="164">
        <f>ROUND('[1]LEA-TN - Aggregate GASB75'!G72*E73,0)</f>
        <v>0</v>
      </c>
      <c r="K73" s="164">
        <f>ROUND($C73*'[1]LEA-TN - Aggregate GASB75'!K72,0)</f>
        <v>0</v>
      </c>
      <c r="L73" s="164">
        <f>ROUND(C73*'[1]LEA-TN - Aggregate GASB75'!P72,0)-SUM(G73:K73,M73:O73)</f>
        <v>-99957</v>
      </c>
      <c r="M73" s="164">
        <f>ROUND($C73*'[1]LEA-TN - Aggregate GASB75'!M72,0)</f>
        <v>-10876</v>
      </c>
      <c r="N73" s="164">
        <f>ROUND(C73*'[1]LEA-TN - Aggregate GASB75'!O72,0)-O73</f>
        <v>0</v>
      </c>
      <c r="O73" s="164">
        <v>-65075</v>
      </c>
      <c r="P73" s="178">
        <f t="shared" si="20"/>
        <v>1412918</v>
      </c>
      <c r="Q73" s="104">
        <f t="shared" si="21"/>
        <v>0</v>
      </c>
      <c r="R73" s="164">
        <f>ROUND($C73*'[1]LEA-TN - Aggregate GASB75'!R72,0)</f>
        <v>-32486</v>
      </c>
      <c r="S73" s="164">
        <f t="shared" si="19"/>
        <v>0</v>
      </c>
      <c r="T73" s="178">
        <v>48107</v>
      </c>
      <c r="U73" s="164">
        <v>65393</v>
      </c>
      <c r="V73" s="104">
        <f t="shared" si="27"/>
        <v>-194576</v>
      </c>
      <c r="W73" s="104">
        <v>-116229</v>
      </c>
      <c r="X73" s="104">
        <f>ROUND(J73+N73-'[1]LEA-TN - Aggregate GASB75'!W72*E73,0)</f>
        <v>0</v>
      </c>
      <c r="Y73" s="164">
        <f>ROUND($C73*'[1]LEA-TN - Aggregate GASB75'!Y72,0)</f>
        <v>1611351</v>
      </c>
      <c r="Z73" s="164">
        <f>ROUND($C73*'[1]LEA-TN - Aggregate GASB75'!Z72,0)</f>
        <v>1249006</v>
      </c>
      <c r="AA73" s="164">
        <f>ROUND($C73*'[1]LEA-TN - Aggregate GASB75'!AA72,0)</f>
        <v>1412918</v>
      </c>
      <c r="AB73" s="164">
        <f>ROUND($C73*'[1]LEA-TN - Aggregate GASB75'!AB72,0)</f>
        <v>1412918</v>
      </c>
      <c r="AC73" s="164">
        <f t="shared" ref="AC73:AC136" si="35">-MIN(0,L73-AP73)</f>
        <v>86074</v>
      </c>
      <c r="AD73" s="164">
        <f t="shared" si="22"/>
        <v>108502</v>
      </c>
      <c r="AE73" s="164">
        <f t="shared" si="28"/>
        <v>0</v>
      </c>
      <c r="AF73" s="164">
        <f t="shared" si="29"/>
        <v>0</v>
      </c>
      <c r="AG73" s="164">
        <f t="shared" si="23"/>
        <v>0</v>
      </c>
      <c r="AH73" s="164">
        <f t="shared" si="30"/>
        <v>0</v>
      </c>
      <c r="AI73" s="164">
        <f t="shared" si="31"/>
        <v>-32486</v>
      </c>
      <c r="AJ73" s="164">
        <f t="shared" si="31"/>
        <v>-32486</v>
      </c>
      <c r="AK73" s="164">
        <f t="shared" si="31"/>
        <v>-32486</v>
      </c>
      <c r="AL73" s="164">
        <f t="shared" si="31"/>
        <v>-32486</v>
      </c>
      <c r="AM73" s="164">
        <f t="shared" si="31"/>
        <v>-32486</v>
      </c>
      <c r="AN73" s="164">
        <f t="shared" si="31"/>
        <v>-32146</v>
      </c>
      <c r="AP73" s="165">
        <f t="shared" si="24"/>
        <v>-13883</v>
      </c>
      <c r="AQ73" s="164">
        <f>ROUND($C73*'[1]LEA-TN - Aggregate GASB75'!AQ72,0)</f>
        <v>0</v>
      </c>
      <c r="AR73" s="164">
        <f>ROUND($C73*'[1]LEA-TN - Aggregate GASB75'!AR72,0)</f>
        <v>0</v>
      </c>
      <c r="AS73" s="164">
        <f>ROUND($C73*'[1]LEA-TN - Aggregate GASB75'!AS72,0)</f>
        <v>0</v>
      </c>
      <c r="AT73" s="164">
        <f>ROUND($C73*'[1]LEA-TN - Aggregate GASB75'!AT72,0)</f>
        <v>0</v>
      </c>
      <c r="AU73" s="164">
        <f>ROUND($C73*'[1]LEA-TN - Aggregate GASB75'!AU72,0)</f>
        <v>0</v>
      </c>
      <c r="AV73" s="164">
        <f>ROUND($C73*'[1]LEA-TN - Aggregate GASB75'!AV72,0)</f>
        <v>0</v>
      </c>
      <c r="AW73" s="166">
        <f>ROUND($C73*'[1]LEA-TN - Aggregate GASB75'!AW72,0)</f>
        <v>13883</v>
      </c>
      <c r="AX73" s="166">
        <f>ROUND($C73*'[1]LEA-TN - Aggregate GASB75'!AX72,0)</f>
        <v>13883</v>
      </c>
      <c r="AY73" s="166">
        <f>ROUND($C73*'[1]LEA-TN - Aggregate GASB75'!AY72,0)</f>
        <v>13883</v>
      </c>
      <c r="AZ73" s="166">
        <f>ROUND($C73*'[1]LEA-TN - Aggregate GASB75'!AZ72,0)</f>
        <v>13883</v>
      </c>
      <c r="BA73" s="166">
        <f>ROUND($C73*'[1]LEA-TN - Aggregate GASB75'!BA72,0)</f>
        <v>13883</v>
      </c>
      <c r="BB73" s="166">
        <f>MAX(0,-$L73+$AP73-SUM($AW73:BA73))</f>
        <v>16659</v>
      </c>
      <c r="BC73" s="165">
        <f t="shared" si="32"/>
        <v>-1511</v>
      </c>
      <c r="BD73" s="164">
        <f>MIN(MAX(0,BC73),MAX(0,$M73)-SUM($BC73:BC73))</f>
        <v>0</v>
      </c>
      <c r="BE73" s="164">
        <f>MIN(MAX(0,BD73),MAX(0,$M73)-SUM($BC73:BD73))</f>
        <v>0</v>
      </c>
      <c r="BF73" s="164">
        <f>MIN(MAX(0,BE73),MAX(0,$M73)-SUM($BC73:BE73))</f>
        <v>0</v>
      </c>
      <c r="BG73" s="164">
        <f>MIN(MAX(0,BF73),MAX(0,$M73)-SUM($BC73:BF73))</f>
        <v>0</v>
      </c>
      <c r="BH73" s="164">
        <f>MIN(MAX(0,BG73),MAX(0,$M73)-SUM($BC73:BG73))</f>
        <v>0</v>
      </c>
      <c r="BI73" s="164">
        <f>(MAX(0,$M73-MAX(0,SUM($BC73:BH73))))</f>
        <v>0</v>
      </c>
      <c r="BJ73" s="166">
        <f t="shared" si="33"/>
        <v>1511</v>
      </c>
      <c r="BK73" s="166">
        <f>MIN(MAX(0,BJ73),MAX(0,-$M73)-MAX(0,-$BC73+SUM($BJ73:BJ73)))</f>
        <v>1511</v>
      </c>
      <c r="BL73" s="166">
        <f>MIN(MAX(0,BK73),MAX(0,-$M73)-MAX(0,-$BC73+SUM($BJ73:BK73)))</f>
        <v>1511</v>
      </c>
      <c r="BM73" s="166">
        <f>MIN(MAX(0,BL73),MAX(0,-$M73)-MAX(0,-$BC73+SUM($BJ73:BL73)))</f>
        <v>1511</v>
      </c>
      <c r="BN73" s="166">
        <f>MIN(MAX(0,BM73),MAX(0,-$M73)-MAX(0,-$BC73+SUM($BJ73:BM73)))</f>
        <v>1511</v>
      </c>
      <c r="BO73" s="166">
        <f>MAX(0,-$M73+$BC73-SUM($BJ73:BN73))</f>
        <v>1810</v>
      </c>
      <c r="BP73" s="165">
        <f t="shared" si="34"/>
        <v>0</v>
      </c>
      <c r="BQ73" s="164">
        <f>MIN(MAX(0,BP73),MAX(0,$X73)-SUM($BP73:BP73))</f>
        <v>0</v>
      </c>
      <c r="BR73" s="164">
        <f>MIN(MAX(0,BQ73),MAX(0,$X73)-SUM($BP73:BQ73))</f>
        <v>0</v>
      </c>
      <c r="BS73" s="164">
        <f>MIN(MAX(0,BR73),MAX(0,$X73)-SUM($BP73:BR73))</f>
        <v>0</v>
      </c>
      <c r="BT73" s="164">
        <f>MIN(MAX(0,BS73),MAX(0,$X73)-SUM($BP73:BS73))</f>
        <v>0</v>
      </c>
      <c r="BU73" s="164">
        <f>MIN(MAX(0,BT73),MAX(0,$X73)-SUM($BP73:BT73))</f>
        <v>0</v>
      </c>
      <c r="BV73" s="164">
        <f>(MAX(0,$X73-MAX(0,SUM($BP73:BU73))))</f>
        <v>0</v>
      </c>
      <c r="BW73" s="166">
        <f t="shared" si="25"/>
        <v>0</v>
      </c>
      <c r="BX73" s="166">
        <f>MIN(MAX(0,BW73),MAX(0,-$X73)-MAX(0,-$BP73+SUM($BW73:BW73)))</f>
        <v>0</v>
      </c>
      <c r="BY73" s="166">
        <f>MIN(MAX(0,BX73),MAX(0,-$X73)-MAX(0,-$BP73+SUM($BW73:BX73)))</f>
        <v>0</v>
      </c>
      <c r="BZ73" s="166">
        <f>MIN(MAX(0,BY73),MAX(0,-$X73)-MAX(0,-$BP73+SUM($BW73:BY73)))</f>
        <v>0</v>
      </c>
      <c r="CA73" s="166">
        <f>MIN(MAX(0,BZ73),MAX(0,-$X73)-MAX(0,-$BP73+SUM($BW73:BZ73)))</f>
        <v>0</v>
      </c>
      <c r="CB73" s="166">
        <f>MAX(0,-$X73+$BP73-SUM($BW73:CA73))</f>
        <v>0</v>
      </c>
      <c r="CC73" s="163">
        <v>7.8</v>
      </c>
      <c r="CD73" s="167"/>
      <c r="CE73" s="164"/>
      <c r="CF73" s="164"/>
      <c r="CG73" s="164"/>
      <c r="CH73" s="164"/>
      <c r="CI73" s="164"/>
      <c r="CJ73" s="164"/>
      <c r="CK73" s="166"/>
      <c r="CL73" s="166"/>
      <c r="CM73" s="166"/>
      <c r="CN73" s="166"/>
      <c r="CO73" s="166"/>
      <c r="CP73" s="166"/>
      <c r="CQ73" s="167">
        <v>-17092</v>
      </c>
      <c r="CR73" s="164"/>
      <c r="CS73" s="164"/>
      <c r="CT73" s="164"/>
      <c r="CU73" s="164"/>
      <c r="CV73" s="164"/>
      <c r="CW73" s="164"/>
      <c r="CX73" s="166">
        <f>ROUND($C73*'[1]LEA-TN - Aggregate GASB75'!CX72,0)</f>
        <v>17092</v>
      </c>
      <c r="CY73" s="166">
        <f>ROUND($C73*'[1]LEA-TN - Aggregate GASB75'!CY72,0)</f>
        <v>17092</v>
      </c>
      <c r="CZ73" s="166">
        <f>ROUND($C73*'[1]LEA-TN - Aggregate GASB75'!CZ72,0)</f>
        <v>17092</v>
      </c>
      <c r="DA73" s="166">
        <f>ROUND($C73*'[1]LEA-TN - Aggregate GASB75'!DA72,0)</f>
        <v>17092</v>
      </c>
      <c r="DB73" s="166">
        <f>ROUND($C73*'[1]LEA-TN - Aggregate GASB75'!DB72,0)</f>
        <v>17092</v>
      </c>
      <c r="DC73" s="166">
        <f>ROUND($C73*'[1]LEA-TN - Aggregate GASB75'!DC72,0)</f>
        <v>13677</v>
      </c>
      <c r="DE73" s="168"/>
    </row>
    <row r="74" spans="1:109" hidden="1">
      <c r="A74" s="109">
        <v>1073</v>
      </c>
      <c r="B74" s="103" t="s">
        <v>257</v>
      </c>
      <c r="C74" s="162">
        <v>1</v>
      </c>
      <c r="D74" s="162">
        <v>1</v>
      </c>
      <c r="E74" s="162">
        <f t="shared" si="26"/>
        <v>0</v>
      </c>
      <c r="F74" s="163">
        <v>7.7</v>
      </c>
      <c r="G74" s="164">
        <f>ROUND($D74*'[1]LEA-TN - Aggregate GASB75'!G73,0)</f>
        <v>1139777</v>
      </c>
      <c r="H74" s="164">
        <f>ROUND($C74*'[1]LEA-TN - Aggregate GASB75'!H73,0)</f>
        <v>20863</v>
      </c>
      <c r="I74" s="164">
        <f>ROUND($C74*'[1]LEA-TN - Aggregate GASB75'!I73,0)</f>
        <v>40596</v>
      </c>
      <c r="J74" s="164">
        <f>ROUND('[1]LEA-TN - Aggregate GASB75'!G73*E74,0)</f>
        <v>0</v>
      </c>
      <c r="K74" s="164">
        <f>ROUND($C74*'[1]LEA-TN - Aggregate GASB75'!K73,0)</f>
        <v>0</v>
      </c>
      <c r="L74" s="164">
        <f>ROUND(C74*'[1]LEA-TN - Aggregate GASB75'!P73,0)-SUM(G74:K74,M74:O74)</f>
        <v>-195580</v>
      </c>
      <c r="M74" s="164">
        <f>ROUND($C74*'[1]LEA-TN - Aggregate GASB75'!M73,0)</f>
        <v>-7589</v>
      </c>
      <c r="N74" s="164">
        <f>ROUND(C74*'[1]LEA-TN - Aggregate GASB75'!O73,0)-O74</f>
        <v>0</v>
      </c>
      <c r="O74" s="164">
        <v>-40614</v>
      </c>
      <c r="P74" s="178">
        <f t="shared" si="20"/>
        <v>957453</v>
      </c>
      <c r="Q74" s="104">
        <f t="shared" si="21"/>
        <v>0</v>
      </c>
      <c r="R74" s="164">
        <f>ROUND($C74*'[1]LEA-TN - Aggregate GASB75'!R73,0)</f>
        <v>-37551</v>
      </c>
      <c r="S74" s="164">
        <f t="shared" si="19"/>
        <v>0</v>
      </c>
      <c r="T74" s="178">
        <v>23908</v>
      </c>
      <c r="U74" s="164">
        <v>39648</v>
      </c>
      <c r="V74" s="104">
        <f t="shared" si="27"/>
        <v>-260525</v>
      </c>
      <c r="W74" s="104">
        <v>-94907</v>
      </c>
      <c r="X74" s="104">
        <f>ROUND(J74+N74-'[1]LEA-TN - Aggregate GASB75'!W73*E74,0)</f>
        <v>0</v>
      </c>
      <c r="Y74" s="164">
        <f>ROUND($C74*'[1]LEA-TN - Aggregate GASB75'!Y73,0)</f>
        <v>1095991</v>
      </c>
      <c r="Z74" s="164">
        <f>ROUND($C74*'[1]LEA-TN - Aggregate GASB75'!Z73,0)</f>
        <v>843939</v>
      </c>
      <c r="AA74" s="164">
        <f>ROUND($C74*'[1]LEA-TN - Aggregate GASB75'!AA73,0)</f>
        <v>957453</v>
      </c>
      <c r="AB74" s="164">
        <f>ROUND($C74*'[1]LEA-TN - Aggregate GASB75'!AB73,0)</f>
        <v>957453</v>
      </c>
      <c r="AC74" s="164">
        <f t="shared" si="35"/>
        <v>170180</v>
      </c>
      <c r="AD74" s="164">
        <f t="shared" si="22"/>
        <v>90345</v>
      </c>
      <c r="AE74" s="164">
        <f t="shared" si="28"/>
        <v>0</v>
      </c>
      <c r="AF74" s="164">
        <f t="shared" si="29"/>
        <v>0</v>
      </c>
      <c r="AG74" s="164">
        <f t="shared" si="23"/>
        <v>0</v>
      </c>
      <c r="AH74" s="164">
        <f t="shared" si="30"/>
        <v>0</v>
      </c>
      <c r="AI74" s="164">
        <f t="shared" si="31"/>
        <v>-37551</v>
      </c>
      <c r="AJ74" s="164">
        <f t="shared" si="31"/>
        <v>-37551</v>
      </c>
      <c r="AK74" s="164">
        <f t="shared" si="31"/>
        <v>-37551</v>
      </c>
      <c r="AL74" s="164">
        <f t="shared" si="31"/>
        <v>-37551</v>
      </c>
      <c r="AM74" s="164">
        <f t="shared" si="31"/>
        <v>-37551</v>
      </c>
      <c r="AN74" s="164">
        <f t="shared" si="31"/>
        <v>-72770</v>
      </c>
      <c r="AP74" s="165">
        <f t="shared" si="24"/>
        <v>-25400</v>
      </c>
      <c r="AQ74" s="164">
        <f>ROUND($C74*'[1]LEA-TN - Aggregate GASB75'!AQ73,0)</f>
        <v>0</v>
      </c>
      <c r="AR74" s="164">
        <f>ROUND($C74*'[1]LEA-TN - Aggregate GASB75'!AR73,0)</f>
        <v>0</v>
      </c>
      <c r="AS74" s="164">
        <f>ROUND($C74*'[1]LEA-TN - Aggregate GASB75'!AS73,0)</f>
        <v>0</v>
      </c>
      <c r="AT74" s="164">
        <f>ROUND($C74*'[1]LEA-TN - Aggregate GASB75'!AT73,0)</f>
        <v>0</v>
      </c>
      <c r="AU74" s="164">
        <f>ROUND($C74*'[1]LEA-TN - Aggregate GASB75'!AU73,0)</f>
        <v>0</v>
      </c>
      <c r="AV74" s="164">
        <f>ROUND($C74*'[1]LEA-TN - Aggregate GASB75'!AV73,0)</f>
        <v>0</v>
      </c>
      <c r="AW74" s="166">
        <f>ROUND($C74*'[1]LEA-TN - Aggregate GASB75'!AW73,0)</f>
        <v>25400</v>
      </c>
      <c r="AX74" s="166">
        <f>ROUND($C74*'[1]LEA-TN - Aggregate GASB75'!AX73,0)</f>
        <v>25400</v>
      </c>
      <c r="AY74" s="166">
        <f>ROUND($C74*'[1]LEA-TN - Aggregate GASB75'!AY73,0)</f>
        <v>25400</v>
      </c>
      <c r="AZ74" s="166">
        <f>ROUND($C74*'[1]LEA-TN - Aggregate GASB75'!AZ73,0)</f>
        <v>25400</v>
      </c>
      <c r="BA74" s="166">
        <f>ROUND($C74*'[1]LEA-TN - Aggregate GASB75'!BA73,0)</f>
        <v>25400</v>
      </c>
      <c r="BB74" s="166">
        <f>MAX(0,-$L74+$AP74-SUM($AW74:BA74))</f>
        <v>43180</v>
      </c>
      <c r="BC74" s="165">
        <f t="shared" si="32"/>
        <v>-986</v>
      </c>
      <c r="BD74" s="164">
        <f>MIN(MAX(0,BC74),MAX(0,$M74)-SUM($BC74:BC74))</f>
        <v>0</v>
      </c>
      <c r="BE74" s="164">
        <f>MIN(MAX(0,BD74),MAX(0,$M74)-SUM($BC74:BD74))</f>
        <v>0</v>
      </c>
      <c r="BF74" s="164">
        <f>MIN(MAX(0,BE74),MAX(0,$M74)-SUM($BC74:BE74))</f>
        <v>0</v>
      </c>
      <c r="BG74" s="164">
        <f>MIN(MAX(0,BF74),MAX(0,$M74)-SUM($BC74:BF74))</f>
        <v>0</v>
      </c>
      <c r="BH74" s="164">
        <f>MIN(MAX(0,BG74),MAX(0,$M74)-SUM($BC74:BG74))</f>
        <v>0</v>
      </c>
      <c r="BI74" s="164">
        <f>(MAX(0,$M74-MAX(0,SUM($BC74:BH74))))</f>
        <v>0</v>
      </c>
      <c r="BJ74" s="166">
        <f t="shared" si="33"/>
        <v>986</v>
      </c>
      <c r="BK74" s="166">
        <f>MIN(MAX(0,BJ74),MAX(0,-$M74)-MAX(0,-$BC74+SUM($BJ74:BJ74)))</f>
        <v>986</v>
      </c>
      <c r="BL74" s="166">
        <f>MIN(MAX(0,BK74),MAX(0,-$M74)-MAX(0,-$BC74+SUM($BJ74:BK74)))</f>
        <v>986</v>
      </c>
      <c r="BM74" s="166">
        <f>MIN(MAX(0,BL74),MAX(0,-$M74)-MAX(0,-$BC74+SUM($BJ74:BL74)))</f>
        <v>986</v>
      </c>
      <c r="BN74" s="166">
        <f>MIN(MAX(0,BM74),MAX(0,-$M74)-MAX(0,-$BC74+SUM($BJ74:BM74)))</f>
        <v>986</v>
      </c>
      <c r="BO74" s="166">
        <f>MAX(0,-$M74+$BC74-SUM($BJ74:BN74))</f>
        <v>1673</v>
      </c>
      <c r="BP74" s="165">
        <f t="shared" si="34"/>
        <v>0</v>
      </c>
      <c r="BQ74" s="164">
        <f>MIN(MAX(0,BP74),MAX(0,$X74)-SUM($BP74:BP74))</f>
        <v>0</v>
      </c>
      <c r="BR74" s="164">
        <f>MIN(MAX(0,BQ74),MAX(0,$X74)-SUM($BP74:BQ74))</f>
        <v>0</v>
      </c>
      <c r="BS74" s="164">
        <f>MIN(MAX(0,BR74),MAX(0,$X74)-SUM($BP74:BR74))</f>
        <v>0</v>
      </c>
      <c r="BT74" s="164">
        <f>MIN(MAX(0,BS74),MAX(0,$X74)-SUM($BP74:BS74))</f>
        <v>0</v>
      </c>
      <c r="BU74" s="164">
        <f>MIN(MAX(0,BT74),MAX(0,$X74)-SUM($BP74:BT74))</f>
        <v>0</v>
      </c>
      <c r="BV74" s="164">
        <f>(MAX(0,$X74-MAX(0,SUM($BP74:BU74))))</f>
        <v>0</v>
      </c>
      <c r="BW74" s="166">
        <f t="shared" si="25"/>
        <v>0</v>
      </c>
      <c r="BX74" s="166">
        <f>MIN(MAX(0,BW74),MAX(0,-$X74)-MAX(0,-$BP74+SUM($BW74:BW74)))</f>
        <v>0</v>
      </c>
      <c r="BY74" s="166">
        <f>MIN(MAX(0,BX74),MAX(0,-$X74)-MAX(0,-$BP74+SUM($BW74:BX74)))</f>
        <v>0</v>
      </c>
      <c r="BZ74" s="166">
        <f>MIN(MAX(0,BY74),MAX(0,-$X74)-MAX(0,-$BP74+SUM($BW74:BY74)))</f>
        <v>0</v>
      </c>
      <c r="CA74" s="166">
        <f>MIN(MAX(0,BZ74),MAX(0,-$X74)-MAX(0,-$BP74+SUM($BW74:BZ74)))</f>
        <v>0</v>
      </c>
      <c r="CB74" s="166">
        <f>MAX(0,-$X74+$BP74-SUM($BW74:CA74))</f>
        <v>0</v>
      </c>
      <c r="CC74" s="163">
        <v>9.5</v>
      </c>
      <c r="CD74" s="167"/>
      <c r="CE74" s="164"/>
      <c r="CF74" s="164"/>
      <c r="CG74" s="164"/>
      <c r="CH74" s="164"/>
      <c r="CI74" s="164"/>
      <c r="CJ74" s="164"/>
      <c r="CK74" s="166"/>
      <c r="CL74" s="166"/>
      <c r="CM74" s="166"/>
      <c r="CN74" s="166"/>
      <c r="CO74" s="166"/>
      <c r="CP74" s="166"/>
      <c r="CQ74" s="167">
        <v>-11165</v>
      </c>
      <c r="CR74" s="164"/>
      <c r="CS74" s="164"/>
      <c r="CT74" s="164"/>
      <c r="CU74" s="164"/>
      <c r="CV74" s="164"/>
      <c r="CW74" s="164"/>
      <c r="CX74" s="166">
        <f>ROUND($C74*'[1]LEA-TN - Aggregate GASB75'!CX73,0)</f>
        <v>11165</v>
      </c>
      <c r="CY74" s="166">
        <f>ROUND($C74*'[1]LEA-TN - Aggregate GASB75'!CY73,0)</f>
        <v>11165</v>
      </c>
      <c r="CZ74" s="166">
        <f>ROUND($C74*'[1]LEA-TN - Aggregate GASB75'!CZ73,0)</f>
        <v>11165</v>
      </c>
      <c r="DA74" s="166">
        <f>ROUND($C74*'[1]LEA-TN - Aggregate GASB75'!DA73,0)</f>
        <v>11165</v>
      </c>
      <c r="DB74" s="166">
        <f>ROUND($C74*'[1]LEA-TN - Aggregate GASB75'!DB73,0)</f>
        <v>11165</v>
      </c>
      <c r="DC74" s="166">
        <f>ROUND($C74*'[1]LEA-TN - Aggregate GASB75'!DC73,0)</f>
        <v>27917</v>
      </c>
      <c r="DE74" s="168"/>
    </row>
    <row r="75" spans="1:109" hidden="1">
      <c r="A75" s="109">
        <v>1140</v>
      </c>
      <c r="B75" s="103" t="s">
        <v>258</v>
      </c>
      <c r="C75" s="162">
        <v>1</v>
      </c>
      <c r="D75" s="162">
        <v>1</v>
      </c>
      <c r="E75" s="162">
        <f t="shared" si="26"/>
        <v>0</v>
      </c>
      <c r="F75" s="163">
        <v>15.1</v>
      </c>
      <c r="G75" s="164">
        <f>ROUND($D75*'[1]LEA-TN - Aggregate GASB75'!G74,0)</f>
        <v>9485</v>
      </c>
      <c r="H75" s="164">
        <f>ROUND($C75*'[1]LEA-TN - Aggregate GASB75'!H74,0)</f>
        <v>1260</v>
      </c>
      <c r="I75" s="164">
        <f>ROUND($C75*'[1]LEA-TN - Aggregate GASB75'!I74,0)</f>
        <v>383</v>
      </c>
      <c r="J75" s="164">
        <f>ROUND('[1]LEA-TN - Aggregate GASB75'!G74*E75,0)</f>
        <v>0</v>
      </c>
      <c r="K75" s="164">
        <f>ROUND($C75*'[1]LEA-TN - Aggregate GASB75'!K74,0)</f>
        <v>0</v>
      </c>
      <c r="L75" s="164">
        <f>ROUND(C75*'[1]LEA-TN - Aggregate GASB75'!P74,0)-SUM(G75:K75,M75:O75)</f>
        <v>-7633</v>
      </c>
      <c r="M75" s="164">
        <f>ROUND($C75*'[1]LEA-TN - Aggregate GASB75'!M74,0)</f>
        <v>-192</v>
      </c>
      <c r="N75" s="164">
        <f>ROUND(C75*'[1]LEA-TN - Aggregate GASB75'!O74,0)-O75</f>
        <v>0</v>
      </c>
      <c r="O75" s="164">
        <v>0</v>
      </c>
      <c r="P75" s="178">
        <f t="shared" si="20"/>
        <v>3303</v>
      </c>
      <c r="Q75" s="104">
        <f t="shared" si="21"/>
        <v>0</v>
      </c>
      <c r="R75" s="164">
        <f>ROUND($C75*'[1]LEA-TN - Aggregate GASB75'!R74,0)</f>
        <v>-623</v>
      </c>
      <c r="S75" s="164">
        <f t="shared" si="19"/>
        <v>0</v>
      </c>
      <c r="T75" s="178">
        <v>1020</v>
      </c>
      <c r="U75" s="164">
        <v>0</v>
      </c>
      <c r="V75" s="104">
        <f t="shared" si="27"/>
        <v>-8686</v>
      </c>
      <c r="W75" s="104">
        <v>-1484</v>
      </c>
      <c r="X75" s="104">
        <f>ROUND(J75+N75-'[1]LEA-TN - Aggregate GASB75'!W74*E75,0)</f>
        <v>0</v>
      </c>
      <c r="Y75" s="164">
        <f>ROUND($C75*'[1]LEA-TN - Aggregate GASB75'!Y74,0)</f>
        <v>4353</v>
      </c>
      <c r="Z75" s="164">
        <f>ROUND($C75*'[1]LEA-TN - Aggregate GASB75'!Z74,0)</f>
        <v>2594</v>
      </c>
      <c r="AA75" s="164">
        <f>ROUND($C75*'[1]LEA-TN - Aggregate GASB75'!AA74,0)</f>
        <v>3303</v>
      </c>
      <c r="AB75" s="164">
        <f>ROUND($C75*'[1]LEA-TN - Aggregate GASB75'!AB74,0)</f>
        <v>3303</v>
      </c>
      <c r="AC75" s="164">
        <f t="shared" si="35"/>
        <v>7128</v>
      </c>
      <c r="AD75" s="164">
        <f t="shared" si="22"/>
        <v>1558</v>
      </c>
      <c r="AE75" s="164">
        <f t="shared" si="28"/>
        <v>0</v>
      </c>
      <c r="AF75" s="164">
        <f t="shared" si="29"/>
        <v>0</v>
      </c>
      <c r="AG75" s="164">
        <f t="shared" si="23"/>
        <v>0</v>
      </c>
      <c r="AH75" s="164">
        <f t="shared" si="30"/>
        <v>0</v>
      </c>
      <c r="AI75" s="164">
        <f t="shared" si="31"/>
        <v>-623</v>
      </c>
      <c r="AJ75" s="164">
        <f t="shared" si="31"/>
        <v>-623</v>
      </c>
      <c r="AK75" s="164">
        <f t="shared" si="31"/>
        <v>-623</v>
      </c>
      <c r="AL75" s="164">
        <f t="shared" si="31"/>
        <v>-623</v>
      </c>
      <c r="AM75" s="164">
        <f t="shared" si="31"/>
        <v>-623</v>
      </c>
      <c r="AN75" s="164">
        <f t="shared" si="31"/>
        <v>-5571</v>
      </c>
      <c r="AP75" s="165">
        <f t="shared" si="24"/>
        <v>-505</v>
      </c>
      <c r="AQ75" s="164">
        <f>ROUND($C75*'[1]LEA-TN - Aggregate GASB75'!AQ74,0)</f>
        <v>0</v>
      </c>
      <c r="AR75" s="164">
        <f>ROUND($C75*'[1]LEA-TN - Aggregate GASB75'!AR74,0)</f>
        <v>0</v>
      </c>
      <c r="AS75" s="164">
        <f>ROUND($C75*'[1]LEA-TN - Aggregate GASB75'!AS74,0)</f>
        <v>0</v>
      </c>
      <c r="AT75" s="164">
        <f>ROUND($C75*'[1]LEA-TN - Aggregate GASB75'!AT74,0)</f>
        <v>0</v>
      </c>
      <c r="AU75" s="164">
        <f>ROUND($C75*'[1]LEA-TN - Aggregate GASB75'!AU74,0)</f>
        <v>0</v>
      </c>
      <c r="AV75" s="164">
        <f>ROUND($C75*'[1]LEA-TN - Aggregate GASB75'!AV74,0)</f>
        <v>0</v>
      </c>
      <c r="AW75" s="166">
        <f>ROUND($C75*'[1]LEA-TN - Aggregate GASB75'!AW74,0)</f>
        <v>505</v>
      </c>
      <c r="AX75" s="166">
        <f>ROUND($C75*'[1]LEA-TN - Aggregate GASB75'!AX74,0)</f>
        <v>505</v>
      </c>
      <c r="AY75" s="166">
        <f>ROUND($C75*'[1]LEA-TN - Aggregate GASB75'!AY74,0)</f>
        <v>505</v>
      </c>
      <c r="AZ75" s="166">
        <f>ROUND($C75*'[1]LEA-TN - Aggregate GASB75'!AZ74,0)</f>
        <v>505</v>
      </c>
      <c r="BA75" s="166">
        <f>ROUND($C75*'[1]LEA-TN - Aggregate GASB75'!BA74,0)</f>
        <v>505</v>
      </c>
      <c r="BB75" s="166">
        <f>MAX(0,-$L75+$AP75-SUM($AW75:BA75))</f>
        <v>4603</v>
      </c>
      <c r="BC75" s="165">
        <f t="shared" si="32"/>
        <v>-13</v>
      </c>
      <c r="BD75" s="164">
        <f>MIN(MAX(0,BC75),MAX(0,$M75)-SUM($BC75:BC75))</f>
        <v>0</v>
      </c>
      <c r="BE75" s="164">
        <f>MIN(MAX(0,BD75),MAX(0,$M75)-SUM($BC75:BD75))</f>
        <v>0</v>
      </c>
      <c r="BF75" s="164">
        <f>MIN(MAX(0,BE75),MAX(0,$M75)-SUM($BC75:BE75))</f>
        <v>0</v>
      </c>
      <c r="BG75" s="164">
        <f>MIN(MAX(0,BF75),MAX(0,$M75)-SUM($BC75:BF75))</f>
        <v>0</v>
      </c>
      <c r="BH75" s="164">
        <f>MIN(MAX(0,BG75),MAX(0,$M75)-SUM($BC75:BG75))</f>
        <v>0</v>
      </c>
      <c r="BI75" s="164">
        <f>(MAX(0,$M75-MAX(0,SUM($BC75:BH75))))</f>
        <v>0</v>
      </c>
      <c r="BJ75" s="166">
        <f t="shared" si="33"/>
        <v>13</v>
      </c>
      <c r="BK75" s="166">
        <f>MIN(MAX(0,BJ75),MAX(0,-$M75)-MAX(0,-$BC75+SUM($BJ75:BJ75)))</f>
        <v>13</v>
      </c>
      <c r="BL75" s="166">
        <f>MIN(MAX(0,BK75),MAX(0,-$M75)-MAX(0,-$BC75+SUM($BJ75:BK75)))</f>
        <v>13</v>
      </c>
      <c r="BM75" s="166">
        <f>MIN(MAX(0,BL75),MAX(0,-$M75)-MAX(0,-$BC75+SUM($BJ75:BL75)))</f>
        <v>13</v>
      </c>
      <c r="BN75" s="166">
        <f>MIN(MAX(0,BM75),MAX(0,-$M75)-MAX(0,-$BC75+SUM($BJ75:BM75)))</f>
        <v>13</v>
      </c>
      <c r="BO75" s="166">
        <f>MAX(0,-$M75+$BC75-SUM($BJ75:BN75))</f>
        <v>114</v>
      </c>
      <c r="BP75" s="165">
        <f t="shared" si="34"/>
        <v>0</v>
      </c>
      <c r="BQ75" s="164">
        <f>MIN(MAX(0,BP75),MAX(0,$X75)-SUM($BP75:BP75))</f>
        <v>0</v>
      </c>
      <c r="BR75" s="164">
        <f>MIN(MAX(0,BQ75),MAX(0,$X75)-SUM($BP75:BQ75))</f>
        <v>0</v>
      </c>
      <c r="BS75" s="164">
        <f>MIN(MAX(0,BR75),MAX(0,$X75)-SUM($BP75:BR75))</f>
        <v>0</v>
      </c>
      <c r="BT75" s="164">
        <f>MIN(MAX(0,BS75),MAX(0,$X75)-SUM($BP75:BS75))</f>
        <v>0</v>
      </c>
      <c r="BU75" s="164">
        <f>MIN(MAX(0,BT75),MAX(0,$X75)-SUM($BP75:BT75))</f>
        <v>0</v>
      </c>
      <c r="BV75" s="164">
        <f>(MAX(0,$X75-MAX(0,SUM($BP75:BU75))))</f>
        <v>0</v>
      </c>
      <c r="BW75" s="166">
        <f t="shared" si="25"/>
        <v>0</v>
      </c>
      <c r="BX75" s="166">
        <f>MIN(MAX(0,BW75),MAX(0,-$X75)-MAX(0,-$BP75+SUM($BW75:BW75)))</f>
        <v>0</v>
      </c>
      <c r="BY75" s="166">
        <f>MIN(MAX(0,BX75),MAX(0,-$X75)-MAX(0,-$BP75+SUM($BW75:BX75)))</f>
        <v>0</v>
      </c>
      <c r="BZ75" s="166">
        <f>MIN(MAX(0,BY75),MAX(0,-$X75)-MAX(0,-$BP75+SUM($BW75:BY75)))</f>
        <v>0</v>
      </c>
      <c r="CA75" s="166">
        <f>MIN(MAX(0,BZ75),MAX(0,-$X75)-MAX(0,-$BP75+SUM($BW75:BZ75)))</f>
        <v>0</v>
      </c>
      <c r="CB75" s="166">
        <f>MAX(0,-$X75+$BP75-SUM($BW75:CA75))</f>
        <v>0</v>
      </c>
      <c r="CC75" s="163">
        <v>15.2</v>
      </c>
      <c r="CD75" s="167"/>
      <c r="CE75" s="164"/>
      <c r="CF75" s="164"/>
      <c r="CG75" s="164"/>
      <c r="CH75" s="164"/>
      <c r="CI75" s="164"/>
      <c r="CJ75" s="164"/>
      <c r="CK75" s="166"/>
      <c r="CL75" s="166"/>
      <c r="CM75" s="166"/>
      <c r="CN75" s="166"/>
      <c r="CO75" s="166"/>
      <c r="CP75" s="166"/>
      <c r="CQ75" s="167">
        <v>-105</v>
      </c>
      <c r="CR75" s="164"/>
      <c r="CS75" s="164"/>
      <c r="CT75" s="164"/>
      <c r="CU75" s="164"/>
      <c r="CV75" s="164"/>
      <c r="CW75" s="164"/>
      <c r="CX75" s="166">
        <f>ROUND($C75*'[1]LEA-TN - Aggregate GASB75'!CX74,0)</f>
        <v>105</v>
      </c>
      <c r="CY75" s="166">
        <f>ROUND($C75*'[1]LEA-TN - Aggregate GASB75'!CY74,0)</f>
        <v>105</v>
      </c>
      <c r="CZ75" s="166">
        <f>ROUND($C75*'[1]LEA-TN - Aggregate GASB75'!CZ74,0)</f>
        <v>105</v>
      </c>
      <c r="DA75" s="166">
        <f>ROUND($C75*'[1]LEA-TN - Aggregate GASB75'!DA74,0)</f>
        <v>105</v>
      </c>
      <c r="DB75" s="166">
        <f>ROUND($C75*'[1]LEA-TN - Aggregate GASB75'!DB74,0)</f>
        <v>105</v>
      </c>
      <c r="DC75" s="166">
        <f>ROUND($C75*'[1]LEA-TN - Aggregate GASB75'!DC74,0)</f>
        <v>854</v>
      </c>
      <c r="DE75" s="168"/>
    </row>
    <row r="76" spans="1:109" hidden="1">
      <c r="A76" s="109">
        <v>1177</v>
      </c>
      <c r="B76" s="103" t="s">
        <v>384</v>
      </c>
      <c r="C76" s="162">
        <v>1</v>
      </c>
      <c r="D76" s="162">
        <v>1</v>
      </c>
      <c r="E76" s="162">
        <f t="shared" si="26"/>
        <v>0</v>
      </c>
      <c r="F76" s="163">
        <v>16.2</v>
      </c>
      <c r="G76" s="164">
        <f>ROUND($D76*'[1]LEA-TN - Aggregate GASB75'!G75,0)</f>
        <v>3480</v>
      </c>
      <c r="H76" s="164">
        <f>ROUND($C76*'[1]LEA-TN - Aggregate GASB75'!H75,0)</f>
        <v>811</v>
      </c>
      <c r="I76" s="164">
        <f>ROUND($C76*'[1]LEA-TN - Aggregate GASB75'!I75,0)</f>
        <v>153</v>
      </c>
      <c r="J76" s="164">
        <f>ROUND('[1]LEA-TN - Aggregate GASB75'!G75*E76,0)</f>
        <v>0</v>
      </c>
      <c r="K76" s="164">
        <f>ROUND($C76*'[1]LEA-TN - Aggregate GASB75'!K75,0)</f>
        <v>0</v>
      </c>
      <c r="L76" s="164">
        <f>ROUND(C76*'[1]LEA-TN - Aggregate GASB75'!P75,0)-SUM(G76:K76,M76:O76)</f>
        <v>3362</v>
      </c>
      <c r="M76" s="164">
        <f>ROUND($C76*'[1]LEA-TN - Aggregate GASB75'!M75,0)</f>
        <v>-34</v>
      </c>
      <c r="N76" s="164">
        <f>ROUND(C76*'[1]LEA-TN - Aggregate GASB75'!O75,0)-O76</f>
        <v>0</v>
      </c>
      <c r="O76" s="164">
        <v>0</v>
      </c>
      <c r="P76" s="178">
        <f t="shared" si="20"/>
        <v>7772</v>
      </c>
      <c r="Q76" s="104">
        <f t="shared" si="21"/>
        <v>0</v>
      </c>
      <c r="R76" s="164">
        <f>ROUND($C76*'[1]LEA-TN - Aggregate GASB75'!R75,0)</f>
        <v>153</v>
      </c>
      <c r="S76" s="164">
        <f t="shared" si="19"/>
        <v>0</v>
      </c>
      <c r="T76" s="178">
        <v>1117</v>
      </c>
      <c r="U76" s="164">
        <v>0</v>
      </c>
      <c r="V76" s="104">
        <f t="shared" si="27"/>
        <v>2412</v>
      </c>
      <c r="W76" s="104">
        <v>-763</v>
      </c>
      <c r="X76" s="104">
        <f>ROUND(J76+N76-'[1]LEA-TN - Aggregate GASB75'!W75*E76,0)</f>
        <v>0</v>
      </c>
      <c r="Y76" s="164">
        <f>ROUND($C76*'[1]LEA-TN - Aggregate GASB75'!Y75,0)</f>
        <v>10441</v>
      </c>
      <c r="Z76" s="164">
        <f>ROUND($C76*'[1]LEA-TN - Aggregate GASB75'!Z75,0)</f>
        <v>5620</v>
      </c>
      <c r="AA76" s="164">
        <f>ROUND($C76*'[1]LEA-TN - Aggregate GASB75'!AA75,0)</f>
        <v>7772</v>
      </c>
      <c r="AB76" s="164">
        <f>ROUND($C76*'[1]LEA-TN - Aggregate GASB75'!AB75,0)</f>
        <v>7772</v>
      </c>
      <c r="AC76" s="164">
        <f t="shared" si="35"/>
        <v>0</v>
      </c>
      <c r="AD76" s="164">
        <f t="shared" si="22"/>
        <v>742</v>
      </c>
      <c r="AE76" s="164">
        <f t="shared" si="28"/>
        <v>0</v>
      </c>
      <c r="AF76" s="164">
        <f t="shared" si="29"/>
        <v>3154</v>
      </c>
      <c r="AG76" s="164">
        <f t="shared" si="23"/>
        <v>0</v>
      </c>
      <c r="AH76" s="164">
        <f t="shared" si="30"/>
        <v>0</v>
      </c>
      <c r="AI76" s="164">
        <f t="shared" si="31"/>
        <v>153</v>
      </c>
      <c r="AJ76" s="164">
        <f t="shared" si="31"/>
        <v>153</v>
      </c>
      <c r="AK76" s="164">
        <f t="shared" si="31"/>
        <v>153</v>
      </c>
      <c r="AL76" s="164">
        <f t="shared" si="31"/>
        <v>153</v>
      </c>
      <c r="AM76" s="164">
        <f t="shared" si="31"/>
        <v>153</v>
      </c>
      <c r="AN76" s="164">
        <f t="shared" si="31"/>
        <v>1647</v>
      </c>
      <c r="AP76" s="165">
        <f t="shared" si="24"/>
        <v>208</v>
      </c>
      <c r="AQ76" s="164">
        <f>ROUND($C76*'[1]LEA-TN - Aggregate GASB75'!AQ75,0)</f>
        <v>208</v>
      </c>
      <c r="AR76" s="164">
        <f>ROUND($C76*'[1]LEA-TN - Aggregate GASB75'!AR75,0)</f>
        <v>208</v>
      </c>
      <c r="AS76" s="164">
        <f>ROUND($C76*'[1]LEA-TN - Aggregate GASB75'!AS75,0)</f>
        <v>208</v>
      </c>
      <c r="AT76" s="164">
        <f>ROUND($C76*'[1]LEA-TN - Aggregate GASB75'!AT75,0)</f>
        <v>208</v>
      </c>
      <c r="AU76" s="164">
        <f>ROUND($C76*'[1]LEA-TN - Aggregate GASB75'!AU75,0)</f>
        <v>208</v>
      </c>
      <c r="AV76" s="164">
        <f>ROUND($C76*'[1]LEA-TN - Aggregate GASB75'!AV75,0)</f>
        <v>2114</v>
      </c>
      <c r="AW76" s="166">
        <f>ROUND($C76*'[1]LEA-TN - Aggregate GASB75'!AW75,0)</f>
        <v>0</v>
      </c>
      <c r="AX76" s="166">
        <f>ROUND($C76*'[1]LEA-TN - Aggregate GASB75'!AX75,0)</f>
        <v>0</v>
      </c>
      <c r="AY76" s="166">
        <f>ROUND($C76*'[1]LEA-TN - Aggregate GASB75'!AY75,0)</f>
        <v>0</v>
      </c>
      <c r="AZ76" s="166">
        <f>ROUND($C76*'[1]LEA-TN - Aggregate GASB75'!AZ75,0)</f>
        <v>0</v>
      </c>
      <c r="BA76" s="166">
        <f>ROUND($C76*'[1]LEA-TN - Aggregate GASB75'!BA75,0)</f>
        <v>0</v>
      </c>
      <c r="BB76" s="166">
        <f>MAX(0,-$L76+$AP76-SUM($AW76:BA76))</f>
        <v>0</v>
      </c>
      <c r="BC76" s="165">
        <f t="shared" si="32"/>
        <v>-2</v>
      </c>
      <c r="BD76" s="164">
        <f>MIN(MAX(0,BC76),MAX(0,$M76)-SUM($BC76:BC76))</f>
        <v>0</v>
      </c>
      <c r="BE76" s="164">
        <f>MIN(MAX(0,BD76),MAX(0,$M76)-SUM($BC76:BD76))</f>
        <v>0</v>
      </c>
      <c r="BF76" s="164">
        <f>MIN(MAX(0,BE76),MAX(0,$M76)-SUM($BC76:BE76))</f>
        <v>0</v>
      </c>
      <c r="BG76" s="164">
        <f>MIN(MAX(0,BF76),MAX(0,$M76)-SUM($BC76:BF76))</f>
        <v>0</v>
      </c>
      <c r="BH76" s="164">
        <f>MIN(MAX(0,BG76),MAX(0,$M76)-SUM($BC76:BG76))</f>
        <v>0</v>
      </c>
      <c r="BI76" s="164">
        <f>(MAX(0,$M76-MAX(0,SUM($BC76:BH76))))</f>
        <v>0</v>
      </c>
      <c r="BJ76" s="166">
        <f t="shared" si="33"/>
        <v>2</v>
      </c>
      <c r="BK76" s="166">
        <f>MIN(MAX(0,BJ76),MAX(0,-$M76)-MAX(0,-$BC76+SUM($BJ76:BJ76)))</f>
        <v>2</v>
      </c>
      <c r="BL76" s="166">
        <f>MIN(MAX(0,BK76),MAX(0,-$M76)-MAX(0,-$BC76+SUM($BJ76:BK76)))</f>
        <v>2</v>
      </c>
      <c r="BM76" s="166">
        <f>MIN(MAX(0,BL76),MAX(0,-$M76)-MAX(0,-$BC76+SUM($BJ76:BL76)))</f>
        <v>2</v>
      </c>
      <c r="BN76" s="166">
        <f>MIN(MAX(0,BM76),MAX(0,-$M76)-MAX(0,-$BC76+SUM($BJ76:BM76)))</f>
        <v>2</v>
      </c>
      <c r="BO76" s="166">
        <f>MAX(0,-$M76+$BC76-SUM($BJ76:BN76))</f>
        <v>22</v>
      </c>
      <c r="BP76" s="165">
        <f t="shared" si="34"/>
        <v>0</v>
      </c>
      <c r="BQ76" s="164">
        <f>MIN(MAX(0,BP76),MAX(0,$X76)-SUM($BP76:BP76))</f>
        <v>0</v>
      </c>
      <c r="BR76" s="164">
        <f>MIN(MAX(0,BQ76),MAX(0,$X76)-SUM($BP76:BQ76))</f>
        <v>0</v>
      </c>
      <c r="BS76" s="164">
        <f>MIN(MAX(0,BR76),MAX(0,$X76)-SUM($BP76:BR76))</f>
        <v>0</v>
      </c>
      <c r="BT76" s="164">
        <f>MIN(MAX(0,BS76),MAX(0,$X76)-SUM($BP76:BS76))</f>
        <v>0</v>
      </c>
      <c r="BU76" s="164">
        <f>MIN(MAX(0,BT76),MAX(0,$X76)-SUM($BP76:BT76))</f>
        <v>0</v>
      </c>
      <c r="BV76" s="164">
        <f>(MAX(0,$X76-MAX(0,SUM($BP76:BU76))))</f>
        <v>0</v>
      </c>
      <c r="BW76" s="166">
        <f t="shared" si="25"/>
        <v>0</v>
      </c>
      <c r="BX76" s="166">
        <f>MIN(MAX(0,BW76),MAX(0,-$X76)-MAX(0,-$BP76+SUM($BW76:BW76)))</f>
        <v>0</v>
      </c>
      <c r="BY76" s="166">
        <f>MIN(MAX(0,BX76),MAX(0,-$X76)-MAX(0,-$BP76+SUM($BW76:BX76)))</f>
        <v>0</v>
      </c>
      <c r="BZ76" s="166">
        <f>MIN(MAX(0,BY76),MAX(0,-$X76)-MAX(0,-$BP76+SUM($BW76:BY76)))</f>
        <v>0</v>
      </c>
      <c r="CA76" s="166">
        <f>MIN(MAX(0,BZ76),MAX(0,-$X76)-MAX(0,-$BP76+SUM($BW76:BZ76)))</f>
        <v>0</v>
      </c>
      <c r="CB76" s="166">
        <f>MAX(0,-$X76+$BP76-SUM($BW76:CA76))</f>
        <v>0</v>
      </c>
      <c r="CC76" s="163">
        <v>15.4</v>
      </c>
      <c r="CD76" s="167"/>
      <c r="CE76" s="164"/>
      <c r="CF76" s="164"/>
      <c r="CG76" s="164"/>
      <c r="CH76" s="164"/>
      <c r="CI76" s="164"/>
      <c r="CJ76" s="164"/>
      <c r="CK76" s="166"/>
      <c r="CL76" s="166"/>
      <c r="CM76" s="166"/>
      <c r="CN76" s="166"/>
      <c r="CO76" s="166"/>
      <c r="CP76" s="166"/>
      <c r="CQ76" s="167">
        <v>-53</v>
      </c>
      <c r="CR76" s="164"/>
      <c r="CS76" s="164"/>
      <c r="CT76" s="164"/>
      <c r="CU76" s="164"/>
      <c r="CV76" s="164"/>
      <c r="CW76" s="164"/>
      <c r="CX76" s="166">
        <f>ROUND($C76*'[1]LEA-TN - Aggregate GASB75'!CX75,0)</f>
        <v>53</v>
      </c>
      <c r="CY76" s="166">
        <f>ROUND($C76*'[1]LEA-TN - Aggregate GASB75'!CY75,0)</f>
        <v>53</v>
      </c>
      <c r="CZ76" s="166">
        <f>ROUND($C76*'[1]LEA-TN - Aggregate GASB75'!CZ75,0)</f>
        <v>53</v>
      </c>
      <c r="DA76" s="166">
        <f>ROUND($C76*'[1]LEA-TN - Aggregate GASB75'!DA75,0)</f>
        <v>53</v>
      </c>
      <c r="DB76" s="166">
        <f>ROUND($C76*'[1]LEA-TN - Aggregate GASB75'!DB75,0)</f>
        <v>53</v>
      </c>
      <c r="DC76" s="166">
        <f>ROUND($C76*'[1]LEA-TN - Aggregate GASB75'!DC75,0)</f>
        <v>445</v>
      </c>
      <c r="DE76" s="168"/>
    </row>
    <row r="77" spans="1:109" hidden="1">
      <c r="A77" s="109">
        <v>1141</v>
      </c>
      <c r="B77" s="103" t="s">
        <v>259</v>
      </c>
      <c r="C77" s="162">
        <v>1</v>
      </c>
      <c r="D77" s="162">
        <v>0</v>
      </c>
      <c r="E77" s="162">
        <f t="shared" si="26"/>
        <v>1</v>
      </c>
      <c r="F77" s="163">
        <v>15.6</v>
      </c>
      <c r="G77" s="164">
        <f>ROUND($D77*'[1]LEA-TN - Aggregate GASB75'!G76,0)</f>
        <v>0</v>
      </c>
      <c r="H77" s="164">
        <f>ROUND($C77*'[1]LEA-TN - Aggregate GASB75'!H76,0)</f>
        <v>0</v>
      </c>
      <c r="I77" s="164">
        <f>ROUND($C77*'[1]LEA-TN - Aggregate GASB75'!I76,0)</f>
        <v>0</v>
      </c>
      <c r="J77" s="164">
        <f>ROUND('[1]LEA-TN - Aggregate GASB75'!G76*E77,0)</f>
        <v>0</v>
      </c>
      <c r="K77" s="164">
        <f>ROUND($C77*'[1]LEA-TN - Aggregate GASB75'!K76,0)</f>
        <v>0</v>
      </c>
      <c r="L77" s="164">
        <f>ROUND(C77*'[1]LEA-TN - Aggregate GASB75'!P76,0)-SUM(G77:K77,M77:O77)</f>
        <v>7164</v>
      </c>
      <c r="M77" s="164">
        <f>ROUND($C77*'[1]LEA-TN - Aggregate GASB75'!M76,0)</f>
        <v>-101</v>
      </c>
      <c r="N77" s="164">
        <f>ROUND(C77*'[1]LEA-TN - Aggregate GASB75'!O76,0)-O77</f>
        <v>0</v>
      </c>
      <c r="O77" s="164">
        <v>0</v>
      </c>
      <c r="P77" s="178">
        <f t="shared" si="20"/>
        <v>7063</v>
      </c>
      <c r="Q77" s="104">
        <f t="shared" si="21"/>
        <v>0</v>
      </c>
      <c r="R77" s="164">
        <f>ROUND($C77*'[1]LEA-TN - Aggregate GASB75'!R76,0)</f>
        <v>453</v>
      </c>
      <c r="S77" s="164">
        <f t="shared" si="19"/>
        <v>0</v>
      </c>
      <c r="T77" s="178">
        <v>453</v>
      </c>
      <c r="U77" s="164">
        <v>0</v>
      </c>
      <c r="V77" s="104">
        <f t="shared" si="27"/>
        <v>6610</v>
      </c>
      <c r="W77" s="104">
        <v>0</v>
      </c>
      <c r="X77" s="104">
        <f>ROUND(J77+N77-'[1]LEA-TN - Aggregate GASB75'!W76*E77,0)</f>
        <v>0</v>
      </c>
      <c r="Y77" s="164">
        <f>ROUND($C77*'[1]LEA-TN - Aggregate GASB75'!Y76,0)</f>
        <v>9264</v>
      </c>
      <c r="Z77" s="164">
        <f>ROUND($C77*'[1]LEA-TN - Aggregate GASB75'!Z76,0)</f>
        <v>5460</v>
      </c>
      <c r="AA77" s="164">
        <f>ROUND($C77*'[1]LEA-TN - Aggregate GASB75'!AA76,0)</f>
        <v>7063</v>
      </c>
      <c r="AB77" s="164">
        <f>ROUND($C77*'[1]LEA-TN - Aggregate GASB75'!AB76,0)</f>
        <v>7063</v>
      </c>
      <c r="AC77" s="164">
        <f t="shared" si="35"/>
        <v>0</v>
      </c>
      <c r="AD77" s="164">
        <f t="shared" si="22"/>
        <v>95</v>
      </c>
      <c r="AE77" s="164">
        <f t="shared" si="28"/>
        <v>0</v>
      </c>
      <c r="AF77" s="164">
        <f t="shared" si="29"/>
        <v>6705</v>
      </c>
      <c r="AG77" s="164">
        <f t="shared" si="23"/>
        <v>0</v>
      </c>
      <c r="AH77" s="164">
        <f t="shared" si="30"/>
        <v>0</v>
      </c>
      <c r="AI77" s="164">
        <f t="shared" si="31"/>
        <v>453</v>
      </c>
      <c r="AJ77" s="164">
        <f t="shared" si="31"/>
        <v>453</v>
      </c>
      <c r="AK77" s="164">
        <f t="shared" si="31"/>
        <v>453</v>
      </c>
      <c r="AL77" s="164">
        <f t="shared" si="31"/>
        <v>453</v>
      </c>
      <c r="AM77" s="164">
        <f t="shared" si="31"/>
        <v>453</v>
      </c>
      <c r="AN77" s="164">
        <f t="shared" si="31"/>
        <v>4345</v>
      </c>
      <c r="AP77" s="165">
        <f t="shared" si="24"/>
        <v>459</v>
      </c>
      <c r="AQ77" s="164">
        <f>ROUND($C77*'[1]LEA-TN - Aggregate GASB75'!AQ76,0)</f>
        <v>459</v>
      </c>
      <c r="AR77" s="164">
        <f>ROUND($C77*'[1]LEA-TN - Aggregate GASB75'!AR76,0)</f>
        <v>459</v>
      </c>
      <c r="AS77" s="164">
        <f>ROUND($C77*'[1]LEA-TN - Aggregate GASB75'!AS76,0)</f>
        <v>459</v>
      </c>
      <c r="AT77" s="164">
        <f>ROUND($C77*'[1]LEA-TN - Aggregate GASB75'!AT76,0)</f>
        <v>459</v>
      </c>
      <c r="AU77" s="164">
        <f>ROUND($C77*'[1]LEA-TN - Aggregate GASB75'!AU76,0)</f>
        <v>459</v>
      </c>
      <c r="AV77" s="164">
        <f>ROUND($C77*'[1]LEA-TN - Aggregate GASB75'!AV76,0)</f>
        <v>4410</v>
      </c>
      <c r="AW77" s="166">
        <f>ROUND($C77*'[1]LEA-TN - Aggregate GASB75'!AW76,0)</f>
        <v>0</v>
      </c>
      <c r="AX77" s="166">
        <f>ROUND($C77*'[1]LEA-TN - Aggregate GASB75'!AX76,0)</f>
        <v>0</v>
      </c>
      <c r="AY77" s="166">
        <f>ROUND($C77*'[1]LEA-TN - Aggregate GASB75'!AY76,0)</f>
        <v>0</v>
      </c>
      <c r="AZ77" s="166">
        <f>ROUND($C77*'[1]LEA-TN - Aggregate GASB75'!AZ76,0)</f>
        <v>0</v>
      </c>
      <c r="BA77" s="166">
        <f>ROUND($C77*'[1]LEA-TN - Aggregate GASB75'!BA76,0)</f>
        <v>0</v>
      </c>
      <c r="BB77" s="166">
        <f>MAX(0,-$L77+$AP77-SUM($AW77:BA77))</f>
        <v>0</v>
      </c>
      <c r="BC77" s="165">
        <f t="shared" si="32"/>
        <v>-6</v>
      </c>
      <c r="BD77" s="164">
        <f>MIN(MAX(0,BC77),MAX(0,$M77)-SUM($BC77:BC77))</f>
        <v>0</v>
      </c>
      <c r="BE77" s="164">
        <f>MIN(MAX(0,BD77),MAX(0,$M77)-SUM($BC77:BD77))</f>
        <v>0</v>
      </c>
      <c r="BF77" s="164">
        <f>MIN(MAX(0,BE77),MAX(0,$M77)-SUM($BC77:BE77))</f>
        <v>0</v>
      </c>
      <c r="BG77" s="164">
        <f>MIN(MAX(0,BF77),MAX(0,$M77)-SUM($BC77:BF77))</f>
        <v>0</v>
      </c>
      <c r="BH77" s="164">
        <f>MIN(MAX(0,BG77),MAX(0,$M77)-SUM($BC77:BG77))</f>
        <v>0</v>
      </c>
      <c r="BI77" s="164">
        <f>(MAX(0,$M77-MAX(0,SUM($BC77:BH77))))</f>
        <v>0</v>
      </c>
      <c r="BJ77" s="166">
        <f t="shared" si="33"/>
        <v>6</v>
      </c>
      <c r="BK77" s="166">
        <f>MIN(MAX(0,BJ77),MAX(0,-$M77)-MAX(0,-$BC77+SUM($BJ77:BJ77)))</f>
        <v>6</v>
      </c>
      <c r="BL77" s="166">
        <f>MIN(MAX(0,BK77),MAX(0,-$M77)-MAX(0,-$BC77+SUM($BJ77:BK77)))</f>
        <v>6</v>
      </c>
      <c r="BM77" s="166">
        <f>MIN(MAX(0,BL77),MAX(0,-$M77)-MAX(0,-$BC77+SUM($BJ77:BL77)))</f>
        <v>6</v>
      </c>
      <c r="BN77" s="166">
        <f>MIN(MAX(0,BM77),MAX(0,-$M77)-MAX(0,-$BC77+SUM($BJ77:BM77)))</f>
        <v>6</v>
      </c>
      <c r="BO77" s="166">
        <f>MAX(0,-$M77+$BC77-SUM($BJ77:BN77))</f>
        <v>65</v>
      </c>
      <c r="BP77" s="165">
        <f t="shared" si="34"/>
        <v>0</v>
      </c>
      <c r="BQ77" s="164">
        <f>MIN(MAX(0,BP77),MAX(0,$X77)-SUM($BP77:BP77))</f>
        <v>0</v>
      </c>
      <c r="BR77" s="164">
        <f>MIN(MAX(0,BQ77),MAX(0,$X77)-SUM($BP77:BQ77))</f>
        <v>0</v>
      </c>
      <c r="BS77" s="164">
        <f>MIN(MAX(0,BR77),MAX(0,$X77)-SUM($BP77:BR77))</f>
        <v>0</v>
      </c>
      <c r="BT77" s="164">
        <f>MIN(MAX(0,BS77),MAX(0,$X77)-SUM($BP77:BS77))</f>
        <v>0</v>
      </c>
      <c r="BU77" s="164">
        <f>MIN(MAX(0,BT77),MAX(0,$X77)-SUM($BP77:BT77))</f>
        <v>0</v>
      </c>
      <c r="BV77" s="164">
        <f>(MAX(0,$X77-MAX(0,SUM($BP77:BU77))))</f>
        <v>0</v>
      </c>
      <c r="BW77" s="166">
        <f t="shared" si="25"/>
        <v>0</v>
      </c>
      <c r="BX77" s="166">
        <f>MIN(MAX(0,BW77),MAX(0,-$X77)-MAX(0,-$BP77+SUM($BW77:BW77)))</f>
        <v>0</v>
      </c>
      <c r="BY77" s="166">
        <f>MIN(MAX(0,BX77),MAX(0,-$X77)-MAX(0,-$BP77+SUM($BW77:BX77)))</f>
        <v>0</v>
      </c>
      <c r="BZ77" s="166">
        <f>MIN(MAX(0,BY77),MAX(0,-$X77)-MAX(0,-$BP77+SUM($BW77:BY77)))</f>
        <v>0</v>
      </c>
      <c r="CA77" s="166">
        <f>MIN(MAX(0,BZ77),MAX(0,-$X77)-MAX(0,-$BP77+SUM($BW77:BZ77)))</f>
        <v>0</v>
      </c>
      <c r="CB77" s="166">
        <f>MAX(0,-$X77+$BP77-SUM($BW77:CA77))</f>
        <v>0</v>
      </c>
      <c r="CC77" s="163">
        <v>1</v>
      </c>
      <c r="CD77" s="167"/>
      <c r="CE77" s="164"/>
      <c r="CF77" s="164"/>
      <c r="CG77" s="164"/>
      <c r="CH77" s="164"/>
      <c r="CI77" s="164"/>
      <c r="CJ77" s="164"/>
      <c r="CK77" s="166"/>
      <c r="CL77" s="166"/>
      <c r="CM77" s="166"/>
      <c r="CN77" s="166"/>
      <c r="CO77" s="166"/>
      <c r="CP77" s="166"/>
      <c r="CQ77" s="167">
        <v>0</v>
      </c>
      <c r="CR77" s="164"/>
      <c r="CS77" s="164"/>
      <c r="CT77" s="164"/>
      <c r="CU77" s="164"/>
      <c r="CV77" s="164"/>
      <c r="CW77" s="164"/>
      <c r="CX77" s="166">
        <f>ROUND($C77*'[1]LEA-TN - Aggregate GASB75'!CX76,0)</f>
        <v>0</v>
      </c>
      <c r="CY77" s="166">
        <f>ROUND($C77*'[1]LEA-TN - Aggregate GASB75'!CY76,0)</f>
        <v>0</v>
      </c>
      <c r="CZ77" s="166">
        <f>ROUND($C77*'[1]LEA-TN - Aggregate GASB75'!CZ76,0)</f>
        <v>0</v>
      </c>
      <c r="DA77" s="166">
        <f>ROUND($C77*'[1]LEA-TN - Aggregate GASB75'!DA76,0)</f>
        <v>0</v>
      </c>
      <c r="DB77" s="166">
        <f>ROUND($C77*'[1]LEA-TN - Aggregate GASB75'!DB76,0)</f>
        <v>0</v>
      </c>
      <c r="DC77" s="166">
        <f>ROUND($C77*'[1]LEA-TN - Aggregate GASB75'!DC76,0)</f>
        <v>0</v>
      </c>
      <c r="DE77" s="168"/>
    </row>
    <row r="78" spans="1:109" hidden="1">
      <c r="A78" s="109">
        <v>1214</v>
      </c>
      <c r="B78" s="103" t="s">
        <v>491</v>
      </c>
      <c r="C78" s="162">
        <v>1</v>
      </c>
      <c r="D78" s="162">
        <v>0</v>
      </c>
      <c r="E78" s="162">
        <f t="shared" si="26"/>
        <v>1</v>
      </c>
      <c r="F78" s="163">
        <v>15.3</v>
      </c>
      <c r="G78" s="164">
        <f>ROUND($D78*'[1]LEA-TN - Aggregate GASB75'!G77,0)</f>
        <v>0</v>
      </c>
      <c r="H78" s="164">
        <f>ROUND($C78*'[1]LEA-TN - Aggregate GASB75'!H77,0)</f>
        <v>0</v>
      </c>
      <c r="I78" s="164">
        <f>ROUND($C78*'[1]LEA-TN - Aggregate GASB75'!I77,0)</f>
        <v>0</v>
      </c>
      <c r="J78" s="164">
        <f>ROUND('[1]LEA-TN - Aggregate GASB75'!G77*E78,0)</f>
        <v>0</v>
      </c>
      <c r="K78" s="164">
        <f>ROUND($C78*'[1]LEA-TN - Aggregate GASB75'!K77,0)</f>
        <v>0</v>
      </c>
      <c r="L78" s="164">
        <f>ROUND(C78*'[1]LEA-TN - Aggregate GASB75'!P77,0)-SUM(G78:K78,M78:O78)</f>
        <v>1566</v>
      </c>
      <c r="M78" s="164">
        <f>ROUND($C78*'[1]LEA-TN - Aggregate GASB75'!M77,0)</f>
        <v>-29</v>
      </c>
      <c r="N78" s="164">
        <f>ROUND(C78*'[1]LEA-TN - Aggregate GASB75'!O77,0)-O78</f>
        <v>0</v>
      </c>
      <c r="O78" s="164">
        <v>0</v>
      </c>
      <c r="P78" s="178">
        <f t="shared" si="20"/>
        <v>1537</v>
      </c>
      <c r="Q78" s="104">
        <f t="shared" si="21"/>
        <v>0</v>
      </c>
      <c r="R78" s="164">
        <f>ROUND($C78*'[1]LEA-TN - Aggregate GASB75'!R77,0)</f>
        <v>100</v>
      </c>
      <c r="S78" s="164">
        <f t="shared" si="19"/>
        <v>0</v>
      </c>
      <c r="T78" s="178">
        <v>100</v>
      </c>
      <c r="U78" s="164">
        <v>0</v>
      </c>
      <c r="V78" s="104">
        <f t="shared" si="27"/>
        <v>1437</v>
      </c>
      <c r="W78" s="104">
        <v>0</v>
      </c>
      <c r="X78" s="104">
        <f>ROUND(J78+N78-'[1]LEA-TN - Aggregate GASB75'!W77*E78,0)</f>
        <v>0</v>
      </c>
      <c r="Y78" s="164">
        <f>ROUND($C78*'[1]LEA-TN - Aggregate GASB75'!Y77,0)</f>
        <v>2009</v>
      </c>
      <c r="Z78" s="164">
        <f>ROUND($C78*'[1]LEA-TN - Aggregate GASB75'!Z77,0)</f>
        <v>1187</v>
      </c>
      <c r="AA78" s="164">
        <f>ROUND($C78*'[1]LEA-TN - Aggregate GASB75'!AA77,0)</f>
        <v>1537</v>
      </c>
      <c r="AB78" s="164">
        <f>ROUND($C78*'[1]LEA-TN - Aggregate GASB75'!AB77,0)</f>
        <v>1537</v>
      </c>
      <c r="AC78" s="164">
        <f t="shared" si="35"/>
        <v>0</v>
      </c>
      <c r="AD78" s="164">
        <f t="shared" si="22"/>
        <v>27</v>
      </c>
      <c r="AE78" s="164">
        <f t="shared" si="28"/>
        <v>0</v>
      </c>
      <c r="AF78" s="164">
        <f t="shared" si="29"/>
        <v>1464</v>
      </c>
      <c r="AG78" s="164">
        <f t="shared" si="23"/>
        <v>0</v>
      </c>
      <c r="AH78" s="164">
        <f t="shared" si="30"/>
        <v>0</v>
      </c>
      <c r="AI78" s="164">
        <f t="shared" si="31"/>
        <v>100</v>
      </c>
      <c r="AJ78" s="164">
        <f t="shared" si="31"/>
        <v>100</v>
      </c>
      <c r="AK78" s="164">
        <f t="shared" si="31"/>
        <v>100</v>
      </c>
      <c r="AL78" s="164">
        <f t="shared" si="31"/>
        <v>100</v>
      </c>
      <c r="AM78" s="164">
        <f t="shared" si="31"/>
        <v>100</v>
      </c>
      <c r="AN78" s="164">
        <f t="shared" si="31"/>
        <v>937</v>
      </c>
      <c r="AP78" s="165">
        <f t="shared" si="24"/>
        <v>102</v>
      </c>
      <c r="AQ78" s="164">
        <f>ROUND($C78*'[1]LEA-TN - Aggregate GASB75'!AQ77,0)</f>
        <v>102</v>
      </c>
      <c r="AR78" s="164">
        <f>ROUND($C78*'[1]LEA-TN - Aggregate GASB75'!AR77,0)</f>
        <v>102</v>
      </c>
      <c r="AS78" s="164">
        <f>ROUND($C78*'[1]LEA-TN - Aggregate GASB75'!AS77,0)</f>
        <v>102</v>
      </c>
      <c r="AT78" s="164">
        <f>ROUND($C78*'[1]LEA-TN - Aggregate GASB75'!AT77,0)</f>
        <v>102</v>
      </c>
      <c r="AU78" s="164">
        <f>ROUND($C78*'[1]LEA-TN - Aggregate GASB75'!AU77,0)</f>
        <v>102</v>
      </c>
      <c r="AV78" s="164">
        <f>ROUND($C78*'[1]LEA-TN - Aggregate GASB75'!AV77,0)</f>
        <v>954</v>
      </c>
      <c r="AW78" s="166">
        <f>ROUND($C78*'[1]LEA-TN - Aggregate GASB75'!AW77,0)</f>
        <v>0</v>
      </c>
      <c r="AX78" s="166">
        <f>ROUND($C78*'[1]LEA-TN - Aggregate GASB75'!AX77,0)</f>
        <v>0</v>
      </c>
      <c r="AY78" s="166">
        <f>ROUND($C78*'[1]LEA-TN - Aggregate GASB75'!AY77,0)</f>
        <v>0</v>
      </c>
      <c r="AZ78" s="166">
        <f>ROUND($C78*'[1]LEA-TN - Aggregate GASB75'!AZ77,0)</f>
        <v>0</v>
      </c>
      <c r="BA78" s="166">
        <f>ROUND($C78*'[1]LEA-TN - Aggregate GASB75'!BA77,0)</f>
        <v>0</v>
      </c>
      <c r="BB78" s="166">
        <f>MAX(0,-$L78+$AP78-SUM($AW78:BA78))</f>
        <v>0</v>
      </c>
      <c r="BC78" s="165">
        <f t="shared" si="32"/>
        <v>-2</v>
      </c>
      <c r="BD78" s="164">
        <f>MIN(MAX(0,BC78),MAX(0,$M78)-SUM($BC78:BC78))</f>
        <v>0</v>
      </c>
      <c r="BE78" s="164">
        <f>MIN(MAX(0,BD78),MAX(0,$M78)-SUM($BC78:BD78))</f>
        <v>0</v>
      </c>
      <c r="BF78" s="164">
        <f>MIN(MAX(0,BE78),MAX(0,$M78)-SUM($BC78:BE78))</f>
        <v>0</v>
      </c>
      <c r="BG78" s="164">
        <f>MIN(MAX(0,BF78),MAX(0,$M78)-SUM($BC78:BF78))</f>
        <v>0</v>
      </c>
      <c r="BH78" s="164">
        <f>MIN(MAX(0,BG78),MAX(0,$M78)-SUM($BC78:BG78))</f>
        <v>0</v>
      </c>
      <c r="BI78" s="164">
        <f>(MAX(0,$M78-MAX(0,SUM($BC78:BH78))))</f>
        <v>0</v>
      </c>
      <c r="BJ78" s="166">
        <f t="shared" si="33"/>
        <v>2</v>
      </c>
      <c r="BK78" s="166">
        <f>MIN(MAX(0,BJ78),MAX(0,-$M78)-MAX(0,-$BC78+SUM($BJ78:BJ78)))</f>
        <v>2</v>
      </c>
      <c r="BL78" s="166">
        <f>MIN(MAX(0,BK78),MAX(0,-$M78)-MAX(0,-$BC78+SUM($BJ78:BK78)))</f>
        <v>2</v>
      </c>
      <c r="BM78" s="166">
        <f>MIN(MAX(0,BL78),MAX(0,-$M78)-MAX(0,-$BC78+SUM($BJ78:BL78)))</f>
        <v>2</v>
      </c>
      <c r="BN78" s="166">
        <f>MIN(MAX(0,BM78),MAX(0,-$M78)-MAX(0,-$BC78+SUM($BJ78:BM78)))</f>
        <v>2</v>
      </c>
      <c r="BO78" s="166">
        <f>MAX(0,-$M78+$BC78-SUM($BJ78:BN78))</f>
        <v>17</v>
      </c>
      <c r="BP78" s="165">
        <f t="shared" si="34"/>
        <v>0</v>
      </c>
      <c r="BQ78" s="164">
        <f>MIN(MAX(0,BP78),MAX(0,$X78)-SUM($BP78:BP78))</f>
        <v>0</v>
      </c>
      <c r="BR78" s="164">
        <f>MIN(MAX(0,BQ78),MAX(0,$X78)-SUM($BP78:BQ78))</f>
        <v>0</v>
      </c>
      <c r="BS78" s="164">
        <f>MIN(MAX(0,BR78),MAX(0,$X78)-SUM($BP78:BR78))</f>
        <v>0</v>
      </c>
      <c r="BT78" s="164">
        <f>MIN(MAX(0,BS78),MAX(0,$X78)-SUM($BP78:BS78))</f>
        <v>0</v>
      </c>
      <c r="BU78" s="164">
        <f>MIN(MAX(0,BT78),MAX(0,$X78)-SUM($BP78:BT78))</f>
        <v>0</v>
      </c>
      <c r="BV78" s="164">
        <f>(MAX(0,$X78-MAX(0,SUM($BP78:BU78))))</f>
        <v>0</v>
      </c>
      <c r="BW78" s="166">
        <f t="shared" si="25"/>
        <v>0</v>
      </c>
      <c r="BX78" s="166">
        <f>MIN(MAX(0,BW78),MAX(0,-$X78)-MAX(0,-$BP78+SUM($BW78:BW78)))</f>
        <v>0</v>
      </c>
      <c r="BY78" s="166">
        <f>MIN(MAX(0,BX78),MAX(0,-$X78)-MAX(0,-$BP78+SUM($BW78:BX78)))</f>
        <v>0</v>
      </c>
      <c r="BZ78" s="166">
        <f>MIN(MAX(0,BY78),MAX(0,-$X78)-MAX(0,-$BP78+SUM($BW78:BY78)))</f>
        <v>0</v>
      </c>
      <c r="CA78" s="166">
        <f>MIN(MAX(0,BZ78),MAX(0,-$X78)-MAX(0,-$BP78+SUM($BW78:BZ78)))</f>
        <v>0</v>
      </c>
      <c r="CB78" s="166">
        <f>MAX(0,-$X78+$BP78-SUM($BW78:CA78))</f>
        <v>0</v>
      </c>
      <c r="CC78" s="163">
        <v>1</v>
      </c>
      <c r="CD78" s="167"/>
      <c r="CE78" s="164"/>
      <c r="CF78" s="164"/>
      <c r="CG78" s="164"/>
      <c r="CH78" s="164"/>
      <c r="CI78" s="164"/>
      <c r="CJ78" s="164"/>
      <c r="CK78" s="166"/>
      <c r="CL78" s="166"/>
      <c r="CM78" s="166"/>
      <c r="CN78" s="166"/>
      <c r="CO78" s="166"/>
      <c r="CP78" s="166"/>
      <c r="CQ78" s="167">
        <v>0</v>
      </c>
      <c r="CR78" s="164"/>
      <c r="CS78" s="164"/>
      <c r="CT78" s="164"/>
      <c r="CU78" s="164"/>
      <c r="CV78" s="164"/>
      <c r="CW78" s="164"/>
      <c r="CX78" s="166">
        <f>ROUND($C78*'[1]LEA-TN - Aggregate GASB75'!CX77,0)</f>
        <v>0</v>
      </c>
      <c r="CY78" s="166">
        <f>ROUND($C78*'[1]LEA-TN - Aggregate GASB75'!CY77,0)</f>
        <v>0</v>
      </c>
      <c r="CZ78" s="166">
        <f>ROUND($C78*'[1]LEA-TN - Aggregate GASB75'!CZ77,0)</f>
        <v>0</v>
      </c>
      <c r="DA78" s="166">
        <f>ROUND($C78*'[1]LEA-TN - Aggregate GASB75'!DA77,0)</f>
        <v>0</v>
      </c>
      <c r="DB78" s="166">
        <f>ROUND($C78*'[1]LEA-TN - Aggregate GASB75'!DB77,0)</f>
        <v>0</v>
      </c>
      <c r="DC78" s="166">
        <f>ROUND($C78*'[1]LEA-TN - Aggregate GASB75'!DC77,0)</f>
        <v>0</v>
      </c>
      <c r="DE78" s="168"/>
    </row>
    <row r="79" spans="1:109" hidden="1">
      <c r="A79" s="109">
        <v>1178</v>
      </c>
      <c r="B79" s="103" t="s">
        <v>385</v>
      </c>
      <c r="C79" s="162">
        <v>1</v>
      </c>
      <c r="D79" s="162">
        <v>1</v>
      </c>
      <c r="E79" s="162">
        <f t="shared" si="26"/>
        <v>0</v>
      </c>
      <c r="F79" s="163">
        <v>11.6</v>
      </c>
      <c r="G79" s="164">
        <f>ROUND($D79*'[1]LEA-TN - Aggregate GASB75'!G78,0)</f>
        <v>614224</v>
      </c>
      <c r="H79" s="164">
        <f>ROUND($C79*'[1]LEA-TN - Aggregate GASB75'!H78,0)</f>
        <v>26160</v>
      </c>
      <c r="I79" s="164">
        <f>ROUND($C79*'[1]LEA-TN - Aggregate GASB75'!I78,0)</f>
        <v>22779</v>
      </c>
      <c r="J79" s="164">
        <f>ROUND('[1]LEA-TN - Aggregate GASB75'!G78*E79,0)</f>
        <v>0</v>
      </c>
      <c r="K79" s="164">
        <f>ROUND($C79*'[1]LEA-TN - Aggregate GASB75'!K78,0)</f>
        <v>0</v>
      </c>
      <c r="L79" s="164">
        <f>ROUND(C79*'[1]LEA-TN - Aggregate GASB75'!P78,0)-SUM(G79:K79,M79:O79)</f>
        <v>45345</v>
      </c>
      <c r="M79" s="164">
        <f>ROUND($C79*'[1]LEA-TN - Aggregate GASB75'!M78,0)</f>
        <v>-8038</v>
      </c>
      <c r="N79" s="164">
        <f>ROUND(C79*'[1]LEA-TN - Aggregate GASB75'!O78,0)-O79</f>
        <v>0</v>
      </c>
      <c r="O79" s="164">
        <v>-1038</v>
      </c>
      <c r="P79" s="178">
        <f t="shared" si="20"/>
        <v>699432</v>
      </c>
      <c r="Q79" s="104">
        <f t="shared" si="21"/>
        <v>0</v>
      </c>
      <c r="R79" s="164">
        <f>ROUND($C79*'[1]LEA-TN - Aggregate GASB75'!R78,0)</f>
        <v>-3311</v>
      </c>
      <c r="S79" s="164">
        <f t="shared" si="19"/>
        <v>0</v>
      </c>
      <c r="T79" s="178">
        <v>45628</v>
      </c>
      <c r="U79" s="164">
        <v>934</v>
      </c>
      <c r="V79" s="104">
        <f t="shared" si="27"/>
        <v>-31179</v>
      </c>
      <c r="W79" s="104">
        <v>-71797</v>
      </c>
      <c r="X79" s="104">
        <f>ROUND(J79+N79-'[1]LEA-TN - Aggregate GASB75'!W78*E79,0)</f>
        <v>0</v>
      </c>
      <c r="Y79" s="164">
        <f>ROUND($C79*'[1]LEA-TN - Aggregate GASB75'!Y78,0)</f>
        <v>846315</v>
      </c>
      <c r="Z79" s="164">
        <f>ROUND($C79*'[1]LEA-TN - Aggregate GASB75'!Z78,0)</f>
        <v>582154</v>
      </c>
      <c r="AA79" s="164">
        <f>ROUND($C79*'[1]LEA-TN - Aggregate GASB75'!AA78,0)</f>
        <v>699432</v>
      </c>
      <c r="AB79" s="164">
        <f>ROUND($C79*'[1]LEA-TN - Aggregate GASB75'!AB78,0)</f>
        <v>699432</v>
      </c>
      <c r="AC79" s="164">
        <f t="shared" si="35"/>
        <v>0</v>
      </c>
      <c r="AD79" s="164">
        <f t="shared" si="22"/>
        <v>72615</v>
      </c>
      <c r="AE79" s="164">
        <f t="shared" si="28"/>
        <v>0</v>
      </c>
      <c r="AF79" s="164">
        <f t="shared" si="29"/>
        <v>41436</v>
      </c>
      <c r="AG79" s="164">
        <f t="shared" si="23"/>
        <v>0</v>
      </c>
      <c r="AH79" s="164">
        <f t="shared" si="30"/>
        <v>0</v>
      </c>
      <c r="AI79" s="164">
        <f t="shared" si="31"/>
        <v>-3311</v>
      </c>
      <c r="AJ79" s="164">
        <f t="shared" si="31"/>
        <v>-3311</v>
      </c>
      <c r="AK79" s="164">
        <f t="shared" si="31"/>
        <v>-3311</v>
      </c>
      <c r="AL79" s="164">
        <f t="shared" si="31"/>
        <v>-3311</v>
      </c>
      <c r="AM79" s="164">
        <f t="shared" si="31"/>
        <v>-3311</v>
      </c>
      <c r="AN79" s="164">
        <f t="shared" si="31"/>
        <v>-14624</v>
      </c>
      <c r="AP79" s="165">
        <f t="shared" si="24"/>
        <v>3909</v>
      </c>
      <c r="AQ79" s="164">
        <f>ROUND($C79*'[1]LEA-TN - Aggregate GASB75'!AQ78,0)</f>
        <v>3909</v>
      </c>
      <c r="AR79" s="164">
        <f>ROUND($C79*'[1]LEA-TN - Aggregate GASB75'!AR78,0)</f>
        <v>3909</v>
      </c>
      <c r="AS79" s="164">
        <f>ROUND($C79*'[1]LEA-TN - Aggregate GASB75'!AS78,0)</f>
        <v>3909</v>
      </c>
      <c r="AT79" s="164">
        <f>ROUND($C79*'[1]LEA-TN - Aggregate GASB75'!AT78,0)</f>
        <v>3909</v>
      </c>
      <c r="AU79" s="164">
        <f>ROUND($C79*'[1]LEA-TN - Aggregate GASB75'!AU78,0)</f>
        <v>3909</v>
      </c>
      <c r="AV79" s="164">
        <f>ROUND($C79*'[1]LEA-TN - Aggregate GASB75'!AV78,0)</f>
        <v>21891</v>
      </c>
      <c r="AW79" s="166">
        <f>ROUND($C79*'[1]LEA-TN - Aggregate GASB75'!AW78,0)</f>
        <v>0</v>
      </c>
      <c r="AX79" s="166">
        <f>ROUND($C79*'[1]LEA-TN - Aggregate GASB75'!AX78,0)</f>
        <v>0</v>
      </c>
      <c r="AY79" s="166">
        <f>ROUND($C79*'[1]LEA-TN - Aggregate GASB75'!AY78,0)</f>
        <v>0</v>
      </c>
      <c r="AZ79" s="166">
        <f>ROUND($C79*'[1]LEA-TN - Aggregate GASB75'!AZ78,0)</f>
        <v>0</v>
      </c>
      <c r="BA79" s="166">
        <f>ROUND($C79*'[1]LEA-TN - Aggregate GASB75'!BA78,0)</f>
        <v>0</v>
      </c>
      <c r="BB79" s="166">
        <f>MAX(0,-$L79+$AP79-SUM($AW79:BA79))</f>
        <v>0</v>
      </c>
      <c r="BC79" s="165">
        <f t="shared" si="32"/>
        <v>-693</v>
      </c>
      <c r="BD79" s="164">
        <f>MIN(MAX(0,BC79),MAX(0,$M79)-SUM($BC79:BC79))</f>
        <v>0</v>
      </c>
      <c r="BE79" s="164">
        <f>MIN(MAX(0,BD79),MAX(0,$M79)-SUM($BC79:BD79))</f>
        <v>0</v>
      </c>
      <c r="BF79" s="164">
        <f>MIN(MAX(0,BE79),MAX(0,$M79)-SUM($BC79:BE79))</f>
        <v>0</v>
      </c>
      <c r="BG79" s="164">
        <f>MIN(MAX(0,BF79),MAX(0,$M79)-SUM($BC79:BF79))</f>
        <v>0</v>
      </c>
      <c r="BH79" s="164">
        <f>MIN(MAX(0,BG79),MAX(0,$M79)-SUM($BC79:BG79))</f>
        <v>0</v>
      </c>
      <c r="BI79" s="164">
        <f>(MAX(0,$M79-MAX(0,SUM($BC79:BH79))))</f>
        <v>0</v>
      </c>
      <c r="BJ79" s="166">
        <f t="shared" si="33"/>
        <v>693</v>
      </c>
      <c r="BK79" s="166">
        <f>MIN(MAX(0,BJ79),MAX(0,-$M79)-MAX(0,-$BC79+SUM($BJ79:BJ79)))</f>
        <v>693</v>
      </c>
      <c r="BL79" s="166">
        <f>MIN(MAX(0,BK79),MAX(0,-$M79)-MAX(0,-$BC79+SUM($BJ79:BK79)))</f>
        <v>693</v>
      </c>
      <c r="BM79" s="166">
        <f>MIN(MAX(0,BL79),MAX(0,-$M79)-MAX(0,-$BC79+SUM($BJ79:BL79)))</f>
        <v>693</v>
      </c>
      <c r="BN79" s="166">
        <f>MIN(MAX(0,BM79),MAX(0,-$M79)-MAX(0,-$BC79+SUM($BJ79:BM79)))</f>
        <v>693</v>
      </c>
      <c r="BO79" s="166">
        <f>MAX(0,-$M79+$BC79-SUM($BJ79:BN79))</f>
        <v>3880</v>
      </c>
      <c r="BP79" s="165">
        <f t="shared" si="34"/>
        <v>0</v>
      </c>
      <c r="BQ79" s="164">
        <f>MIN(MAX(0,BP79),MAX(0,$X79)-SUM($BP79:BP79))</f>
        <v>0</v>
      </c>
      <c r="BR79" s="164">
        <f>MIN(MAX(0,BQ79),MAX(0,$X79)-SUM($BP79:BQ79))</f>
        <v>0</v>
      </c>
      <c r="BS79" s="164">
        <f>MIN(MAX(0,BR79),MAX(0,$X79)-SUM($BP79:BR79))</f>
        <v>0</v>
      </c>
      <c r="BT79" s="164">
        <f>MIN(MAX(0,BS79),MAX(0,$X79)-SUM($BP79:BS79))</f>
        <v>0</v>
      </c>
      <c r="BU79" s="164">
        <f>MIN(MAX(0,BT79),MAX(0,$X79)-SUM($BP79:BT79))</f>
        <v>0</v>
      </c>
      <c r="BV79" s="164">
        <f>(MAX(0,$X79-MAX(0,SUM($BP79:BU79))))</f>
        <v>0</v>
      </c>
      <c r="BW79" s="166">
        <f t="shared" si="25"/>
        <v>0</v>
      </c>
      <c r="BX79" s="166">
        <f>MIN(MAX(0,BW79),MAX(0,-$X79)-MAX(0,-$BP79+SUM($BW79:BW79)))</f>
        <v>0</v>
      </c>
      <c r="BY79" s="166">
        <f>MIN(MAX(0,BX79),MAX(0,-$X79)-MAX(0,-$BP79+SUM($BW79:BX79)))</f>
        <v>0</v>
      </c>
      <c r="BZ79" s="166">
        <f>MIN(MAX(0,BY79),MAX(0,-$X79)-MAX(0,-$BP79+SUM($BW79:BY79)))</f>
        <v>0</v>
      </c>
      <c r="CA79" s="166">
        <f>MIN(MAX(0,BZ79),MAX(0,-$X79)-MAX(0,-$BP79+SUM($BW79:BZ79)))</f>
        <v>0</v>
      </c>
      <c r="CB79" s="166">
        <f>MAX(0,-$X79+$BP79-SUM($BW79:CA79))</f>
        <v>0</v>
      </c>
      <c r="CC79" s="163">
        <v>12</v>
      </c>
      <c r="CD79" s="167"/>
      <c r="CE79" s="164"/>
      <c r="CF79" s="164"/>
      <c r="CG79" s="164"/>
      <c r="CH79" s="164"/>
      <c r="CI79" s="164"/>
      <c r="CJ79" s="164"/>
      <c r="CK79" s="166"/>
      <c r="CL79" s="166"/>
      <c r="CM79" s="166"/>
      <c r="CN79" s="166"/>
      <c r="CO79" s="166"/>
      <c r="CP79" s="166"/>
      <c r="CQ79" s="167">
        <v>-6527</v>
      </c>
      <c r="CR79" s="164"/>
      <c r="CS79" s="164"/>
      <c r="CT79" s="164"/>
      <c r="CU79" s="164"/>
      <c r="CV79" s="164"/>
      <c r="CW79" s="164"/>
      <c r="CX79" s="166">
        <f>ROUND($C79*'[1]LEA-TN - Aggregate GASB75'!CX78,0)</f>
        <v>6527</v>
      </c>
      <c r="CY79" s="166">
        <f>ROUND($C79*'[1]LEA-TN - Aggregate GASB75'!CY78,0)</f>
        <v>6527</v>
      </c>
      <c r="CZ79" s="166">
        <f>ROUND($C79*'[1]LEA-TN - Aggregate GASB75'!CZ78,0)</f>
        <v>6527</v>
      </c>
      <c r="DA79" s="166">
        <f>ROUND($C79*'[1]LEA-TN - Aggregate GASB75'!DA78,0)</f>
        <v>6527</v>
      </c>
      <c r="DB79" s="166">
        <f>ROUND($C79*'[1]LEA-TN - Aggregate GASB75'!DB78,0)</f>
        <v>6527</v>
      </c>
      <c r="DC79" s="166">
        <f>ROUND($C79*'[1]LEA-TN - Aggregate GASB75'!DC78,0)</f>
        <v>32635</v>
      </c>
      <c r="DE79" s="168"/>
    </row>
    <row r="80" spans="1:109" hidden="1">
      <c r="A80" s="109">
        <v>1155</v>
      </c>
      <c r="B80" s="103" t="s">
        <v>492</v>
      </c>
      <c r="C80" s="162">
        <v>1</v>
      </c>
      <c r="D80" s="162">
        <v>0</v>
      </c>
      <c r="E80" s="162">
        <f t="shared" si="26"/>
        <v>1</v>
      </c>
      <c r="F80" s="163">
        <v>1</v>
      </c>
      <c r="G80" s="164">
        <f>ROUND($D80*'[1]LEA-TN - Aggregate GASB75'!G79,0)</f>
        <v>0</v>
      </c>
      <c r="H80" s="164">
        <f>ROUND($C80*'[1]LEA-TN - Aggregate GASB75'!H79,0)</f>
        <v>0</v>
      </c>
      <c r="I80" s="164">
        <f>ROUND($C80*'[1]LEA-TN - Aggregate GASB75'!I79,0)</f>
        <v>0</v>
      </c>
      <c r="J80" s="164">
        <f>ROUND('[1]LEA-TN - Aggregate GASB75'!G79*E80,0)</f>
        <v>0</v>
      </c>
      <c r="K80" s="164">
        <f>ROUND($C80*'[1]LEA-TN - Aggregate GASB75'!K79,0)</f>
        <v>0</v>
      </c>
      <c r="L80" s="164">
        <f>ROUND(C80*'[1]LEA-TN - Aggregate GASB75'!P79,0)-SUM(G80:K80,M80:O80)</f>
        <v>0</v>
      </c>
      <c r="M80" s="164">
        <f>ROUND($C80*'[1]LEA-TN - Aggregate GASB75'!M79,0)</f>
        <v>0</v>
      </c>
      <c r="N80" s="164">
        <f>ROUND(C80*'[1]LEA-TN - Aggregate GASB75'!O79,0)-O80</f>
        <v>0</v>
      </c>
      <c r="O80" s="164">
        <v>0</v>
      </c>
      <c r="P80" s="178">
        <f t="shared" si="20"/>
        <v>0</v>
      </c>
      <c r="Q80" s="104">
        <f t="shared" si="21"/>
        <v>0</v>
      </c>
      <c r="R80" s="164">
        <f>ROUND($C80*'[1]LEA-TN - Aggregate GASB75'!R79,0)</f>
        <v>0</v>
      </c>
      <c r="S80" s="164">
        <f t="shared" si="19"/>
        <v>0</v>
      </c>
      <c r="T80" s="178">
        <v>0</v>
      </c>
      <c r="U80" s="164">
        <v>0</v>
      </c>
      <c r="V80" s="104">
        <f t="shared" si="27"/>
        <v>0</v>
      </c>
      <c r="W80" s="104">
        <v>0</v>
      </c>
      <c r="X80" s="104">
        <f>ROUND(J80+N80-'[1]LEA-TN - Aggregate GASB75'!W79*E80,0)</f>
        <v>0</v>
      </c>
      <c r="Y80" s="164">
        <f>ROUND($C80*'[1]LEA-TN - Aggregate GASB75'!Y79,0)</f>
        <v>0</v>
      </c>
      <c r="Z80" s="164">
        <f>ROUND($C80*'[1]LEA-TN - Aggregate GASB75'!Z79,0)</f>
        <v>0</v>
      </c>
      <c r="AA80" s="164">
        <f>ROUND($C80*'[1]LEA-TN - Aggregate GASB75'!AA79,0)</f>
        <v>0</v>
      </c>
      <c r="AB80" s="164">
        <f>ROUND($C80*'[1]LEA-TN - Aggregate GASB75'!AB79,0)</f>
        <v>0</v>
      </c>
      <c r="AC80" s="164">
        <f t="shared" si="35"/>
        <v>0</v>
      </c>
      <c r="AD80" s="164">
        <f t="shared" si="22"/>
        <v>0</v>
      </c>
      <c r="AE80" s="164">
        <f t="shared" si="28"/>
        <v>0</v>
      </c>
      <c r="AF80" s="164">
        <f t="shared" si="29"/>
        <v>0</v>
      </c>
      <c r="AG80" s="164">
        <f t="shared" si="23"/>
        <v>0</v>
      </c>
      <c r="AH80" s="164">
        <f t="shared" si="30"/>
        <v>0</v>
      </c>
      <c r="AI80" s="164">
        <f t="shared" si="31"/>
        <v>0</v>
      </c>
      <c r="AJ80" s="164">
        <f t="shared" si="31"/>
        <v>0</v>
      </c>
      <c r="AK80" s="164">
        <f t="shared" si="31"/>
        <v>0</v>
      </c>
      <c r="AL80" s="164">
        <f t="shared" si="31"/>
        <v>0</v>
      </c>
      <c r="AM80" s="164">
        <f t="shared" si="31"/>
        <v>0</v>
      </c>
      <c r="AN80" s="164">
        <f t="shared" si="31"/>
        <v>0</v>
      </c>
      <c r="AP80" s="165">
        <f t="shared" si="24"/>
        <v>0</v>
      </c>
      <c r="AQ80" s="164">
        <f>ROUND($C80*'[1]LEA-TN - Aggregate GASB75'!AQ79,0)</f>
        <v>0</v>
      </c>
      <c r="AR80" s="164">
        <f>ROUND($C80*'[1]LEA-TN - Aggregate GASB75'!AR79,0)</f>
        <v>0</v>
      </c>
      <c r="AS80" s="164">
        <f>ROUND($C80*'[1]LEA-TN - Aggregate GASB75'!AS79,0)</f>
        <v>0</v>
      </c>
      <c r="AT80" s="164">
        <f>ROUND($C80*'[1]LEA-TN - Aggregate GASB75'!AT79,0)</f>
        <v>0</v>
      </c>
      <c r="AU80" s="164">
        <f>ROUND($C80*'[1]LEA-TN - Aggregate GASB75'!AU79,0)</f>
        <v>0</v>
      </c>
      <c r="AV80" s="164">
        <f>ROUND($C80*'[1]LEA-TN - Aggregate GASB75'!AV79,0)</f>
        <v>0</v>
      </c>
      <c r="AW80" s="166">
        <f>ROUND($C80*'[1]LEA-TN - Aggregate GASB75'!AW79,0)</f>
        <v>0</v>
      </c>
      <c r="AX80" s="166">
        <f>ROUND($C80*'[1]LEA-TN - Aggregate GASB75'!AX79,0)</f>
        <v>0</v>
      </c>
      <c r="AY80" s="166">
        <f>ROUND($C80*'[1]LEA-TN - Aggregate GASB75'!AY79,0)</f>
        <v>0</v>
      </c>
      <c r="AZ80" s="166">
        <f>ROUND($C80*'[1]LEA-TN - Aggregate GASB75'!AZ79,0)</f>
        <v>0</v>
      </c>
      <c r="BA80" s="166">
        <f>ROUND($C80*'[1]LEA-TN - Aggregate GASB75'!BA79,0)</f>
        <v>0</v>
      </c>
      <c r="BB80" s="166">
        <f>MAX(0,-$L80+$AP80-SUM($AW80:BA80))</f>
        <v>0</v>
      </c>
      <c r="BC80" s="165">
        <f t="shared" si="32"/>
        <v>0</v>
      </c>
      <c r="BD80" s="164">
        <f>MIN(MAX(0,BC80),MAX(0,$M80)-SUM($BC80:BC80))</f>
        <v>0</v>
      </c>
      <c r="BE80" s="164">
        <f>MIN(MAX(0,BD80),MAX(0,$M80)-SUM($BC80:BD80))</f>
        <v>0</v>
      </c>
      <c r="BF80" s="164">
        <f>MIN(MAX(0,BE80),MAX(0,$M80)-SUM($BC80:BE80))</f>
        <v>0</v>
      </c>
      <c r="BG80" s="164">
        <f>MIN(MAX(0,BF80),MAX(0,$M80)-SUM($BC80:BF80))</f>
        <v>0</v>
      </c>
      <c r="BH80" s="164">
        <f>MIN(MAX(0,BG80),MAX(0,$M80)-SUM($BC80:BG80))</f>
        <v>0</v>
      </c>
      <c r="BI80" s="164">
        <f>(MAX(0,$M80-MAX(0,SUM($BC80:BH80))))</f>
        <v>0</v>
      </c>
      <c r="BJ80" s="166">
        <f t="shared" si="33"/>
        <v>0</v>
      </c>
      <c r="BK80" s="166">
        <f>MIN(MAX(0,BJ80),MAX(0,-$M80)-MAX(0,-$BC80+SUM($BJ80:BJ80)))</f>
        <v>0</v>
      </c>
      <c r="BL80" s="166">
        <f>MIN(MAX(0,BK80),MAX(0,-$M80)-MAX(0,-$BC80+SUM($BJ80:BK80)))</f>
        <v>0</v>
      </c>
      <c r="BM80" s="166">
        <f>MIN(MAX(0,BL80),MAX(0,-$M80)-MAX(0,-$BC80+SUM($BJ80:BL80)))</f>
        <v>0</v>
      </c>
      <c r="BN80" s="166">
        <f>MIN(MAX(0,BM80),MAX(0,-$M80)-MAX(0,-$BC80+SUM($BJ80:BM80)))</f>
        <v>0</v>
      </c>
      <c r="BO80" s="166">
        <f>MAX(0,-$M80+$BC80-SUM($BJ80:BN80))</f>
        <v>0</v>
      </c>
      <c r="BP80" s="165">
        <f t="shared" si="34"/>
        <v>0</v>
      </c>
      <c r="BQ80" s="164">
        <f>MIN(MAX(0,BP80),MAX(0,$X80)-SUM($BP80:BP80))</f>
        <v>0</v>
      </c>
      <c r="BR80" s="164">
        <f>MIN(MAX(0,BQ80),MAX(0,$X80)-SUM($BP80:BQ80))</f>
        <v>0</v>
      </c>
      <c r="BS80" s="164">
        <f>MIN(MAX(0,BR80),MAX(0,$X80)-SUM($BP80:BR80))</f>
        <v>0</v>
      </c>
      <c r="BT80" s="164">
        <f>MIN(MAX(0,BS80),MAX(0,$X80)-SUM($BP80:BS80))</f>
        <v>0</v>
      </c>
      <c r="BU80" s="164">
        <f>MIN(MAX(0,BT80),MAX(0,$X80)-SUM($BP80:BT80))</f>
        <v>0</v>
      </c>
      <c r="BV80" s="164">
        <f>(MAX(0,$X80-MAX(0,SUM($BP80:BU80))))</f>
        <v>0</v>
      </c>
      <c r="BW80" s="166">
        <f t="shared" si="25"/>
        <v>0</v>
      </c>
      <c r="BX80" s="166">
        <f>MIN(MAX(0,BW80),MAX(0,-$X80)-MAX(0,-$BP80+SUM($BW80:BW80)))</f>
        <v>0</v>
      </c>
      <c r="BY80" s="166">
        <f>MIN(MAX(0,BX80),MAX(0,-$X80)-MAX(0,-$BP80+SUM($BW80:BX80)))</f>
        <v>0</v>
      </c>
      <c r="BZ80" s="166">
        <f>MIN(MAX(0,BY80),MAX(0,-$X80)-MAX(0,-$BP80+SUM($BW80:BY80)))</f>
        <v>0</v>
      </c>
      <c r="CA80" s="166">
        <f>MIN(MAX(0,BZ80),MAX(0,-$X80)-MAX(0,-$BP80+SUM($BW80:BZ80)))</f>
        <v>0</v>
      </c>
      <c r="CB80" s="166">
        <f>MAX(0,-$X80+$BP80-SUM($BW80:CA80))</f>
        <v>0</v>
      </c>
      <c r="CC80" s="163">
        <v>1</v>
      </c>
      <c r="CD80" s="167"/>
      <c r="CE80" s="164"/>
      <c r="CF80" s="164"/>
      <c r="CG80" s="164"/>
      <c r="CH80" s="164"/>
      <c r="CI80" s="164"/>
      <c r="CJ80" s="164"/>
      <c r="CK80" s="166"/>
      <c r="CL80" s="166"/>
      <c r="CM80" s="166"/>
      <c r="CN80" s="166"/>
      <c r="CO80" s="166"/>
      <c r="CP80" s="166"/>
      <c r="CQ80" s="167">
        <v>0</v>
      </c>
      <c r="CR80" s="164"/>
      <c r="CS80" s="164"/>
      <c r="CT80" s="164"/>
      <c r="CU80" s="164"/>
      <c r="CV80" s="164"/>
      <c r="CW80" s="164"/>
      <c r="CX80" s="166">
        <f>ROUND($C80*'[1]LEA-TN - Aggregate GASB75'!CX79,0)</f>
        <v>0</v>
      </c>
      <c r="CY80" s="166">
        <f>ROUND($C80*'[1]LEA-TN - Aggregate GASB75'!CY79,0)</f>
        <v>0</v>
      </c>
      <c r="CZ80" s="166">
        <f>ROUND($C80*'[1]LEA-TN - Aggregate GASB75'!CZ79,0)</f>
        <v>0</v>
      </c>
      <c r="DA80" s="166">
        <f>ROUND($C80*'[1]LEA-TN - Aggregate GASB75'!DA79,0)</f>
        <v>0</v>
      </c>
      <c r="DB80" s="166">
        <f>ROUND($C80*'[1]LEA-TN - Aggregate GASB75'!DB79,0)</f>
        <v>0</v>
      </c>
      <c r="DC80" s="166">
        <f>ROUND($C80*'[1]LEA-TN - Aggregate GASB75'!DC79,0)</f>
        <v>0</v>
      </c>
      <c r="DE80" s="168"/>
    </row>
    <row r="81" spans="1:109" hidden="1">
      <c r="A81" s="109">
        <v>1129</v>
      </c>
      <c r="B81" s="103" t="s">
        <v>260</v>
      </c>
      <c r="C81" s="162">
        <v>1</v>
      </c>
      <c r="D81" s="162">
        <v>0</v>
      </c>
      <c r="E81" s="162">
        <f t="shared" si="26"/>
        <v>1</v>
      </c>
      <c r="F81" s="163">
        <v>2.2000000000000002</v>
      </c>
      <c r="G81" s="164">
        <f>ROUND($D81*'[1]LEA-TN - Aggregate GASB75'!G80,0)</f>
        <v>0</v>
      </c>
      <c r="H81" s="164">
        <f>ROUND($C81*'[1]LEA-TN - Aggregate GASB75'!H80,0)</f>
        <v>0</v>
      </c>
      <c r="I81" s="164">
        <f>ROUND($C81*'[1]LEA-TN - Aggregate GASB75'!I80,0)</f>
        <v>0</v>
      </c>
      <c r="J81" s="164">
        <f>ROUND('[1]LEA-TN - Aggregate GASB75'!G80*E81,0)</f>
        <v>0</v>
      </c>
      <c r="K81" s="164">
        <f>ROUND($C81*'[1]LEA-TN - Aggregate GASB75'!K80,0)</f>
        <v>0</v>
      </c>
      <c r="L81" s="164">
        <f>ROUND(C81*'[1]LEA-TN - Aggregate GASB75'!P80,0)-SUM(G81:K81,M81:O81)</f>
        <v>17133</v>
      </c>
      <c r="M81" s="164">
        <f>ROUND($C81*'[1]LEA-TN - Aggregate GASB75'!M80,0)</f>
        <v>-148</v>
      </c>
      <c r="N81" s="164">
        <f>ROUND(C81*'[1]LEA-TN - Aggregate GASB75'!O80,0)-O81</f>
        <v>0</v>
      </c>
      <c r="O81" s="164">
        <v>0</v>
      </c>
      <c r="P81" s="178">
        <f t="shared" si="20"/>
        <v>16985</v>
      </c>
      <c r="Q81" s="104">
        <f t="shared" si="21"/>
        <v>0</v>
      </c>
      <c r="R81" s="164">
        <f>ROUND($C81*'[1]LEA-TN - Aggregate GASB75'!R80,0)</f>
        <v>7721</v>
      </c>
      <c r="S81" s="164">
        <f t="shared" si="19"/>
        <v>0</v>
      </c>
      <c r="T81" s="178">
        <v>7721</v>
      </c>
      <c r="U81" s="164">
        <v>0</v>
      </c>
      <c r="V81" s="104">
        <f t="shared" si="27"/>
        <v>9264</v>
      </c>
      <c r="W81" s="104">
        <v>0</v>
      </c>
      <c r="X81" s="104">
        <f>ROUND(J81+N81-'[1]LEA-TN - Aggregate GASB75'!W80*E81,0)</f>
        <v>0</v>
      </c>
      <c r="Y81" s="164">
        <f>ROUND($C81*'[1]LEA-TN - Aggregate GASB75'!Y80,0)</f>
        <v>19899</v>
      </c>
      <c r="Z81" s="164">
        <f>ROUND($C81*'[1]LEA-TN - Aggregate GASB75'!Z80,0)</f>
        <v>14647</v>
      </c>
      <c r="AA81" s="164">
        <f>ROUND($C81*'[1]LEA-TN - Aggregate GASB75'!AA80,0)</f>
        <v>16985</v>
      </c>
      <c r="AB81" s="164">
        <f>ROUND($C81*'[1]LEA-TN - Aggregate GASB75'!AB80,0)</f>
        <v>16985</v>
      </c>
      <c r="AC81" s="164">
        <f t="shared" si="35"/>
        <v>0</v>
      </c>
      <c r="AD81" s="164">
        <f t="shared" si="22"/>
        <v>81</v>
      </c>
      <c r="AE81" s="164">
        <f t="shared" si="28"/>
        <v>0</v>
      </c>
      <c r="AF81" s="164">
        <f t="shared" si="29"/>
        <v>9345</v>
      </c>
      <c r="AG81" s="164">
        <f t="shared" si="23"/>
        <v>0</v>
      </c>
      <c r="AH81" s="164">
        <f t="shared" si="30"/>
        <v>0</v>
      </c>
      <c r="AI81" s="164">
        <f t="shared" si="31"/>
        <v>7721</v>
      </c>
      <c r="AJ81" s="164">
        <f t="shared" si="31"/>
        <v>1543</v>
      </c>
      <c r="AK81" s="164">
        <f t="shared" si="31"/>
        <v>0</v>
      </c>
      <c r="AL81" s="164">
        <f t="shared" si="31"/>
        <v>0</v>
      </c>
      <c r="AM81" s="164">
        <f t="shared" si="31"/>
        <v>0</v>
      </c>
      <c r="AN81" s="164">
        <f t="shared" si="31"/>
        <v>0</v>
      </c>
      <c r="AP81" s="165">
        <f t="shared" si="24"/>
        <v>7788</v>
      </c>
      <c r="AQ81" s="164">
        <f>ROUND($C81*'[1]LEA-TN - Aggregate GASB75'!AQ80,0)</f>
        <v>7788</v>
      </c>
      <c r="AR81" s="164">
        <f>ROUND($C81*'[1]LEA-TN - Aggregate GASB75'!AR80,0)</f>
        <v>1557</v>
      </c>
      <c r="AS81" s="164">
        <f>ROUND($C81*'[1]LEA-TN - Aggregate GASB75'!AS80,0)</f>
        <v>0</v>
      </c>
      <c r="AT81" s="164">
        <f>ROUND($C81*'[1]LEA-TN - Aggregate GASB75'!AT80,0)</f>
        <v>0</v>
      </c>
      <c r="AU81" s="164">
        <f>ROUND($C81*'[1]LEA-TN - Aggregate GASB75'!AU80,0)</f>
        <v>0</v>
      </c>
      <c r="AV81" s="164">
        <f>ROUND($C81*'[1]LEA-TN - Aggregate GASB75'!AV80,0)</f>
        <v>0</v>
      </c>
      <c r="AW81" s="166">
        <f>ROUND($C81*'[1]LEA-TN - Aggregate GASB75'!AW80,0)</f>
        <v>0</v>
      </c>
      <c r="AX81" s="166">
        <f>ROUND($C81*'[1]LEA-TN - Aggregate GASB75'!AX80,0)</f>
        <v>0</v>
      </c>
      <c r="AY81" s="166">
        <f>ROUND($C81*'[1]LEA-TN - Aggregate GASB75'!AY80,0)</f>
        <v>0</v>
      </c>
      <c r="AZ81" s="166">
        <f>ROUND($C81*'[1]LEA-TN - Aggregate GASB75'!AZ80,0)</f>
        <v>0</v>
      </c>
      <c r="BA81" s="166">
        <f>ROUND($C81*'[1]LEA-TN - Aggregate GASB75'!BA80,0)</f>
        <v>0</v>
      </c>
      <c r="BB81" s="166">
        <f>MAX(0,-$L81+$AP81-SUM($AW81:BA81))</f>
        <v>0</v>
      </c>
      <c r="BC81" s="165">
        <f t="shared" si="32"/>
        <v>-67</v>
      </c>
      <c r="BD81" s="164">
        <f>MIN(MAX(0,BC81),MAX(0,$M81)-SUM($BC81:BC81))</f>
        <v>0</v>
      </c>
      <c r="BE81" s="164">
        <f>MIN(MAX(0,BD81),MAX(0,$M81)-SUM($BC81:BD81))</f>
        <v>0</v>
      </c>
      <c r="BF81" s="164">
        <f>MIN(MAX(0,BE81),MAX(0,$M81)-SUM($BC81:BE81))</f>
        <v>0</v>
      </c>
      <c r="BG81" s="164">
        <f>MIN(MAX(0,BF81),MAX(0,$M81)-SUM($BC81:BF81))</f>
        <v>0</v>
      </c>
      <c r="BH81" s="164">
        <f>MIN(MAX(0,BG81),MAX(0,$M81)-SUM($BC81:BG81))</f>
        <v>0</v>
      </c>
      <c r="BI81" s="164">
        <f>(MAX(0,$M81-MAX(0,SUM($BC81:BH81))))</f>
        <v>0</v>
      </c>
      <c r="BJ81" s="166">
        <f t="shared" si="33"/>
        <v>67</v>
      </c>
      <c r="BK81" s="166">
        <f>MIN(MAX(0,BJ81),MAX(0,-$M81)-MAX(0,-$BC81+SUM($BJ81:BJ81)))</f>
        <v>14</v>
      </c>
      <c r="BL81" s="166">
        <f>MIN(MAX(0,BK81),MAX(0,-$M81)-MAX(0,-$BC81+SUM($BJ81:BK81)))</f>
        <v>0</v>
      </c>
      <c r="BM81" s="166">
        <f>MIN(MAX(0,BL81),MAX(0,-$M81)-MAX(0,-$BC81+SUM($BJ81:BL81)))</f>
        <v>0</v>
      </c>
      <c r="BN81" s="166">
        <f>MIN(MAX(0,BM81),MAX(0,-$M81)-MAX(0,-$BC81+SUM($BJ81:BM81)))</f>
        <v>0</v>
      </c>
      <c r="BO81" s="166">
        <f>MAX(0,-$M81+$BC81-SUM($BJ81:BN81))</f>
        <v>0</v>
      </c>
      <c r="BP81" s="165">
        <f t="shared" si="34"/>
        <v>0</v>
      </c>
      <c r="BQ81" s="164">
        <f>MIN(MAX(0,BP81),MAX(0,$X81)-SUM($BP81:BP81))</f>
        <v>0</v>
      </c>
      <c r="BR81" s="164">
        <f>MIN(MAX(0,BQ81),MAX(0,$X81)-SUM($BP81:BQ81))</f>
        <v>0</v>
      </c>
      <c r="BS81" s="164">
        <f>MIN(MAX(0,BR81),MAX(0,$X81)-SUM($BP81:BR81))</f>
        <v>0</v>
      </c>
      <c r="BT81" s="164">
        <f>MIN(MAX(0,BS81),MAX(0,$X81)-SUM($BP81:BS81))</f>
        <v>0</v>
      </c>
      <c r="BU81" s="164">
        <f>MIN(MAX(0,BT81),MAX(0,$X81)-SUM($BP81:BT81))</f>
        <v>0</v>
      </c>
      <c r="BV81" s="164">
        <f>(MAX(0,$X81-MAX(0,SUM($BP81:BU81))))</f>
        <v>0</v>
      </c>
      <c r="BW81" s="166">
        <f t="shared" si="25"/>
        <v>0</v>
      </c>
      <c r="BX81" s="166">
        <f>MIN(MAX(0,BW81),MAX(0,-$X81)-MAX(0,-$BP81+SUM($BW81:BW81)))</f>
        <v>0</v>
      </c>
      <c r="BY81" s="166">
        <f>MIN(MAX(0,BX81),MAX(0,-$X81)-MAX(0,-$BP81+SUM($BW81:BX81)))</f>
        <v>0</v>
      </c>
      <c r="BZ81" s="166">
        <f>MIN(MAX(0,BY81),MAX(0,-$X81)-MAX(0,-$BP81+SUM($BW81:BY81)))</f>
        <v>0</v>
      </c>
      <c r="CA81" s="166">
        <f>MIN(MAX(0,BZ81),MAX(0,-$X81)-MAX(0,-$BP81+SUM($BW81:BZ81)))</f>
        <v>0</v>
      </c>
      <c r="CB81" s="166">
        <f>MAX(0,-$X81+$BP81-SUM($BW81:CA81))</f>
        <v>0</v>
      </c>
      <c r="CC81" s="163">
        <v>1</v>
      </c>
      <c r="CD81" s="167"/>
      <c r="CE81" s="164"/>
      <c r="CF81" s="164"/>
      <c r="CG81" s="164"/>
      <c r="CH81" s="164"/>
      <c r="CI81" s="164"/>
      <c r="CJ81" s="164"/>
      <c r="CK81" s="166"/>
      <c r="CL81" s="166"/>
      <c r="CM81" s="166"/>
      <c r="CN81" s="166"/>
      <c r="CO81" s="166"/>
      <c r="CP81" s="166"/>
      <c r="CQ81" s="167">
        <v>0</v>
      </c>
      <c r="CR81" s="164"/>
      <c r="CS81" s="164"/>
      <c r="CT81" s="164"/>
      <c r="CU81" s="164"/>
      <c r="CV81" s="164"/>
      <c r="CW81" s="164"/>
      <c r="CX81" s="166">
        <f>ROUND($C81*'[1]LEA-TN - Aggregate GASB75'!CX80,0)</f>
        <v>0</v>
      </c>
      <c r="CY81" s="166">
        <f>ROUND($C81*'[1]LEA-TN - Aggregate GASB75'!CY80,0)</f>
        <v>0</v>
      </c>
      <c r="CZ81" s="166">
        <f>ROUND($C81*'[1]LEA-TN - Aggregate GASB75'!CZ80,0)</f>
        <v>0</v>
      </c>
      <c r="DA81" s="166">
        <f>ROUND($C81*'[1]LEA-TN - Aggregate GASB75'!DA80,0)</f>
        <v>0</v>
      </c>
      <c r="DB81" s="166">
        <f>ROUND($C81*'[1]LEA-TN - Aggregate GASB75'!DB80,0)</f>
        <v>0</v>
      </c>
      <c r="DC81" s="166">
        <f>ROUND($C81*'[1]LEA-TN - Aggregate GASB75'!DC80,0)</f>
        <v>0</v>
      </c>
      <c r="DE81" s="168"/>
    </row>
    <row r="82" spans="1:109" hidden="1">
      <c r="A82" s="109">
        <v>1179</v>
      </c>
      <c r="B82" s="103" t="s">
        <v>386</v>
      </c>
      <c r="C82" s="162">
        <v>1</v>
      </c>
      <c r="D82" s="162">
        <v>1</v>
      </c>
      <c r="E82" s="162">
        <f t="shared" si="26"/>
        <v>0</v>
      </c>
      <c r="F82" s="163">
        <v>15.6</v>
      </c>
      <c r="G82" s="164">
        <f>ROUND($D82*'[1]LEA-TN - Aggregate GASB75'!G81,0)</f>
        <v>27996</v>
      </c>
      <c r="H82" s="164">
        <f>ROUND($C82*'[1]LEA-TN - Aggregate GASB75'!H81,0)</f>
        <v>2669</v>
      </c>
      <c r="I82" s="164">
        <f>ROUND($C82*'[1]LEA-TN - Aggregate GASB75'!I81,0)</f>
        <v>1092</v>
      </c>
      <c r="J82" s="164">
        <f>ROUND('[1]LEA-TN - Aggregate GASB75'!G81*E82,0)</f>
        <v>0</v>
      </c>
      <c r="K82" s="164">
        <f>ROUND($C82*'[1]LEA-TN - Aggregate GASB75'!K81,0)</f>
        <v>0</v>
      </c>
      <c r="L82" s="164">
        <f>ROUND(C82*'[1]LEA-TN - Aggregate GASB75'!P81,0)-SUM(G82:K82,M82:O82)</f>
        <v>5519</v>
      </c>
      <c r="M82" s="164">
        <f>ROUND($C82*'[1]LEA-TN - Aggregate GASB75'!M81,0)</f>
        <v>-613</v>
      </c>
      <c r="N82" s="164">
        <f>ROUND(C82*'[1]LEA-TN - Aggregate GASB75'!O81,0)-O82</f>
        <v>0</v>
      </c>
      <c r="O82" s="164">
        <v>0</v>
      </c>
      <c r="P82" s="178">
        <f t="shared" si="20"/>
        <v>36663</v>
      </c>
      <c r="Q82" s="104">
        <f t="shared" si="21"/>
        <v>0</v>
      </c>
      <c r="R82" s="164">
        <f>ROUND($C82*'[1]LEA-TN - Aggregate GASB75'!R81,0)</f>
        <v>-2</v>
      </c>
      <c r="S82" s="164">
        <f t="shared" si="19"/>
        <v>0</v>
      </c>
      <c r="T82" s="178">
        <v>3759</v>
      </c>
      <c r="U82" s="164">
        <v>0</v>
      </c>
      <c r="V82" s="104">
        <f t="shared" si="27"/>
        <v>626</v>
      </c>
      <c r="W82" s="104">
        <v>-4282</v>
      </c>
      <c r="X82" s="104">
        <f>ROUND(J82+N82-'[1]LEA-TN - Aggregate GASB75'!W81*E82,0)</f>
        <v>0</v>
      </c>
      <c r="Y82" s="164">
        <f>ROUND($C82*'[1]LEA-TN - Aggregate GASB75'!Y81,0)</f>
        <v>47391</v>
      </c>
      <c r="Z82" s="164">
        <f>ROUND($C82*'[1]LEA-TN - Aggregate GASB75'!Z81,0)</f>
        <v>28561</v>
      </c>
      <c r="AA82" s="164">
        <f>ROUND($C82*'[1]LEA-TN - Aggregate GASB75'!AA81,0)</f>
        <v>36663</v>
      </c>
      <c r="AB82" s="164">
        <f>ROUND($C82*'[1]LEA-TN - Aggregate GASB75'!AB81,0)</f>
        <v>36663</v>
      </c>
      <c r="AC82" s="164">
        <f t="shared" si="35"/>
        <v>0</v>
      </c>
      <c r="AD82" s="164">
        <f t="shared" si="22"/>
        <v>4539</v>
      </c>
      <c r="AE82" s="164">
        <f t="shared" si="28"/>
        <v>0</v>
      </c>
      <c r="AF82" s="164">
        <f t="shared" si="29"/>
        <v>5165</v>
      </c>
      <c r="AG82" s="164">
        <f t="shared" si="23"/>
        <v>0</v>
      </c>
      <c r="AH82" s="164">
        <f t="shared" si="30"/>
        <v>0</v>
      </c>
      <c r="AI82" s="164">
        <f t="shared" si="31"/>
        <v>-2</v>
      </c>
      <c r="AJ82" s="164">
        <f t="shared" si="31"/>
        <v>-2</v>
      </c>
      <c r="AK82" s="164">
        <f t="shared" si="31"/>
        <v>-2</v>
      </c>
      <c r="AL82" s="164">
        <f t="shared" si="31"/>
        <v>-2</v>
      </c>
      <c r="AM82" s="164">
        <f t="shared" si="31"/>
        <v>-2</v>
      </c>
      <c r="AN82" s="164">
        <f t="shared" si="31"/>
        <v>636</v>
      </c>
      <c r="AP82" s="165">
        <f t="shared" si="24"/>
        <v>354</v>
      </c>
      <c r="AQ82" s="164">
        <f>ROUND($C82*'[1]LEA-TN - Aggregate GASB75'!AQ81,0)</f>
        <v>354</v>
      </c>
      <c r="AR82" s="164">
        <f>ROUND($C82*'[1]LEA-TN - Aggregate GASB75'!AR81,0)</f>
        <v>354</v>
      </c>
      <c r="AS82" s="164">
        <f>ROUND($C82*'[1]LEA-TN - Aggregate GASB75'!AS81,0)</f>
        <v>354</v>
      </c>
      <c r="AT82" s="164">
        <f>ROUND($C82*'[1]LEA-TN - Aggregate GASB75'!AT81,0)</f>
        <v>354</v>
      </c>
      <c r="AU82" s="164">
        <f>ROUND($C82*'[1]LEA-TN - Aggregate GASB75'!AU81,0)</f>
        <v>354</v>
      </c>
      <c r="AV82" s="164">
        <f>ROUND($C82*'[1]LEA-TN - Aggregate GASB75'!AV81,0)</f>
        <v>3395</v>
      </c>
      <c r="AW82" s="166">
        <f>ROUND($C82*'[1]LEA-TN - Aggregate GASB75'!AW81,0)</f>
        <v>0</v>
      </c>
      <c r="AX82" s="166">
        <f>ROUND($C82*'[1]LEA-TN - Aggregate GASB75'!AX81,0)</f>
        <v>0</v>
      </c>
      <c r="AY82" s="166">
        <f>ROUND($C82*'[1]LEA-TN - Aggregate GASB75'!AY81,0)</f>
        <v>0</v>
      </c>
      <c r="AZ82" s="166">
        <f>ROUND($C82*'[1]LEA-TN - Aggregate GASB75'!AZ81,0)</f>
        <v>0</v>
      </c>
      <c r="BA82" s="166">
        <f>ROUND($C82*'[1]LEA-TN - Aggregate GASB75'!BA81,0)</f>
        <v>0</v>
      </c>
      <c r="BB82" s="166">
        <f>MAX(0,-$L82+$AP82-SUM($AW82:BA82))</f>
        <v>0</v>
      </c>
      <c r="BC82" s="165">
        <f t="shared" si="32"/>
        <v>-39</v>
      </c>
      <c r="BD82" s="164">
        <f>MIN(MAX(0,BC82),MAX(0,$M82)-SUM($BC82:BC82))</f>
        <v>0</v>
      </c>
      <c r="BE82" s="164">
        <f>MIN(MAX(0,BD82),MAX(0,$M82)-SUM($BC82:BD82))</f>
        <v>0</v>
      </c>
      <c r="BF82" s="164">
        <f>MIN(MAX(0,BE82),MAX(0,$M82)-SUM($BC82:BE82))</f>
        <v>0</v>
      </c>
      <c r="BG82" s="164">
        <f>MIN(MAX(0,BF82),MAX(0,$M82)-SUM($BC82:BF82))</f>
        <v>0</v>
      </c>
      <c r="BH82" s="164">
        <f>MIN(MAX(0,BG82),MAX(0,$M82)-SUM($BC82:BG82))</f>
        <v>0</v>
      </c>
      <c r="BI82" s="164">
        <f>(MAX(0,$M82-MAX(0,SUM($BC82:BH82))))</f>
        <v>0</v>
      </c>
      <c r="BJ82" s="166">
        <f t="shared" si="33"/>
        <v>39</v>
      </c>
      <c r="BK82" s="166">
        <f>MIN(MAX(0,BJ82),MAX(0,-$M82)-MAX(0,-$BC82+SUM($BJ82:BJ82)))</f>
        <v>39</v>
      </c>
      <c r="BL82" s="166">
        <f>MIN(MAX(0,BK82),MAX(0,-$M82)-MAX(0,-$BC82+SUM($BJ82:BK82)))</f>
        <v>39</v>
      </c>
      <c r="BM82" s="166">
        <f>MIN(MAX(0,BL82),MAX(0,-$M82)-MAX(0,-$BC82+SUM($BJ82:BL82)))</f>
        <v>39</v>
      </c>
      <c r="BN82" s="166">
        <f>MIN(MAX(0,BM82),MAX(0,-$M82)-MAX(0,-$BC82+SUM($BJ82:BM82)))</f>
        <v>39</v>
      </c>
      <c r="BO82" s="166">
        <f>MAX(0,-$M82+$BC82-SUM($BJ82:BN82))</f>
        <v>379</v>
      </c>
      <c r="BP82" s="165">
        <f t="shared" si="34"/>
        <v>0</v>
      </c>
      <c r="BQ82" s="164">
        <f>MIN(MAX(0,BP82),MAX(0,$X82)-SUM($BP82:BP82))</f>
        <v>0</v>
      </c>
      <c r="BR82" s="164">
        <f>MIN(MAX(0,BQ82),MAX(0,$X82)-SUM($BP82:BQ82))</f>
        <v>0</v>
      </c>
      <c r="BS82" s="164">
        <f>MIN(MAX(0,BR82),MAX(0,$X82)-SUM($BP82:BR82))</f>
        <v>0</v>
      </c>
      <c r="BT82" s="164">
        <f>MIN(MAX(0,BS82),MAX(0,$X82)-SUM($BP82:BS82))</f>
        <v>0</v>
      </c>
      <c r="BU82" s="164">
        <f>MIN(MAX(0,BT82),MAX(0,$X82)-SUM($BP82:BT82))</f>
        <v>0</v>
      </c>
      <c r="BV82" s="164">
        <f>(MAX(0,$X82-MAX(0,SUM($BP82:BU82))))</f>
        <v>0</v>
      </c>
      <c r="BW82" s="166">
        <f t="shared" si="25"/>
        <v>0</v>
      </c>
      <c r="BX82" s="166">
        <f>MIN(MAX(0,BW82),MAX(0,-$X82)-MAX(0,-$BP82+SUM($BW82:BW82)))</f>
        <v>0</v>
      </c>
      <c r="BY82" s="166">
        <f>MIN(MAX(0,BX82),MAX(0,-$X82)-MAX(0,-$BP82+SUM($BW82:BX82)))</f>
        <v>0</v>
      </c>
      <c r="BZ82" s="166">
        <f>MIN(MAX(0,BY82),MAX(0,-$X82)-MAX(0,-$BP82+SUM($BW82:BY82)))</f>
        <v>0</v>
      </c>
      <c r="CA82" s="166">
        <f>MIN(MAX(0,BZ82),MAX(0,-$X82)-MAX(0,-$BP82+SUM($BW82:BZ82)))</f>
        <v>0</v>
      </c>
      <c r="CB82" s="166">
        <f>MAX(0,-$X82+$BP82-SUM($BW82:CA82))</f>
        <v>0</v>
      </c>
      <c r="CC82" s="163">
        <v>14.5</v>
      </c>
      <c r="CD82" s="167"/>
      <c r="CE82" s="164"/>
      <c r="CF82" s="164"/>
      <c r="CG82" s="164"/>
      <c r="CH82" s="164"/>
      <c r="CI82" s="164"/>
      <c r="CJ82" s="164"/>
      <c r="CK82" s="166"/>
      <c r="CL82" s="166"/>
      <c r="CM82" s="166"/>
      <c r="CN82" s="166"/>
      <c r="CO82" s="166"/>
      <c r="CP82" s="166"/>
      <c r="CQ82" s="167">
        <v>-317</v>
      </c>
      <c r="CR82" s="164"/>
      <c r="CS82" s="164"/>
      <c r="CT82" s="164"/>
      <c r="CU82" s="164"/>
      <c r="CV82" s="164"/>
      <c r="CW82" s="164"/>
      <c r="CX82" s="166">
        <f>ROUND($C82*'[1]LEA-TN - Aggregate GASB75'!CX81,0)</f>
        <v>317</v>
      </c>
      <c r="CY82" s="166">
        <f>ROUND($C82*'[1]LEA-TN - Aggregate GASB75'!CY81,0)</f>
        <v>317</v>
      </c>
      <c r="CZ82" s="166">
        <f>ROUND($C82*'[1]LEA-TN - Aggregate GASB75'!CZ81,0)</f>
        <v>317</v>
      </c>
      <c r="DA82" s="166">
        <f>ROUND($C82*'[1]LEA-TN - Aggregate GASB75'!DA81,0)</f>
        <v>317</v>
      </c>
      <c r="DB82" s="166">
        <f>ROUND($C82*'[1]LEA-TN - Aggregate GASB75'!DB81,0)</f>
        <v>317</v>
      </c>
      <c r="DC82" s="166">
        <f>ROUND($C82*'[1]LEA-TN - Aggregate GASB75'!DC81,0)</f>
        <v>2380</v>
      </c>
      <c r="DE82" s="168"/>
    </row>
    <row r="83" spans="1:109" hidden="1">
      <c r="A83" s="109">
        <v>1074</v>
      </c>
      <c r="B83" s="103" t="s">
        <v>261</v>
      </c>
      <c r="C83" s="162">
        <v>1</v>
      </c>
      <c r="D83" s="162">
        <v>1</v>
      </c>
      <c r="E83" s="162">
        <f t="shared" si="26"/>
        <v>0</v>
      </c>
      <c r="F83" s="163">
        <v>8.1999999999999993</v>
      </c>
      <c r="G83" s="164">
        <f>ROUND($D83*'[1]LEA-TN - Aggregate GASB75'!G82,0)</f>
        <v>1099251</v>
      </c>
      <c r="H83" s="164">
        <f>ROUND($C83*'[1]LEA-TN - Aggregate GASB75'!H82,0)</f>
        <v>14494</v>
      </c>
      <c r="I83" s="164">
        <f>ROUND($C83*'[1]LEA-TN - Aggregate GASB75'!I82,0)</f>
        <v>38538</v>
      </c>
      <c r="J83" s="164">
        <f>ROUND('[1]LEA-TN - Aggregate GASB75'!G82*E83,0)</f>
        <v>0</v>
      </c>
      <c r="K83" s="164">
        <f>ROUND($C83*'[1]LEA-TN - Aggregate GASB75'!K82,0)</f>
        <v>0</v>
      </c>
      <c r="L83" s="164">
        <f>ROUND(C83*'[1]LEA-TN - Aggregate GASB75'!P82,0)-SUM(G83:K83,M83:O83)</f>
        <v>-42148</v>
      </c>
      <c r="M83" s="164">
        <f>ROUND($C83*'[1]LEA-TN - Aggregate GASB75'!M82,0)</f>
        <v>-7635</v>
      </c>
      <c r="N83" s="164">
        <f>ROUND(C83*'[1]LEA-TN - Aggregate GASB75'!O82,0)-O83</f>
        <v>0</v>
      </c>
      <c r="O83" s="164">
        <v>-62406</v>
      </c>
      <c r="P83" s="178">
        <f t="shared" si="20"/>
        <v>1040094</v>
      </c>
      <c r="Q83" s="104">
        <f t="shared" si="21"/>
        <v>0</v>
      </c>
      <c r="R83" s="164">
        <f>ROUND($C83*'[1]LEA-TN - Aggregate GASB75'!R82,0)</f>
        <v>-16604</v>
      </c>
      <c r="S83" s="164">
        <f t="shared" si="19"/>
        <v>0</v>
      </c>
      <c r="T83" s="178">
        <v>36428</v>
      </c>
      <c r="U83" s="164">
        <v>61039</v>
      </c>
      <c r="V83" s="104">
        <f t="shared" si="27"/>
        <v>-115334</v>
      </c>
      <c r="W83" s="104">
        <v>-82155</v>
      </c>
      <c r="X83" s="104">
        <f>ROUND(J83+N83-'[1]LEA-TN - Aggregate GASB75'!W82*E83,0)</f>
        <v>0</v>
      </c>
      <c r="Y83" s="164">
        <f>ROUND($C83*'[1]LEA-TN - Aggregate GASB75'!Y82,0)</f>
        <v>1177714</v>
      </c>
      <c r="Z83" s="164">
        <f>ROUND($C83*'[1]LEA-TN - Aggregate GASB75'!Z82,0)</f>
        <v>926522</v>
      </c>
      <c r="AA83" s="164">
        <f>ROUND($C83*'[1]LEA-TN - Aggregate GASB75'!AA82,0)</f>
        <v>1040094</v>
      </c>
      <c r="AB83" s="164">
        <f>ROUND($C83*'[1]LEA-TN - Aggregate GASB75'!AB82,0)</f>
        <v>1040094</v>
      </c>
      <c r="AC83" s="164">
        <f t="shared" si="35"/>
        <v>37008</v>
      </c>
      <c r="AD83" s="164">
        <f t="shared" si="22"/>
        <v>78326</v>
      </c>
      <c r="AE83" s="164">
        <f t="shared" si="28"/>
        <v>0</v>
      </c>
      <c r="AF83" s="164">
        <f t="shared" si="29"/>
        <v>0</v>
      </c>
      <c r="AG83" s="164">
        <f t="shared" si="23"/>
        <v>0</v>
      </c>
      <c r="AH83" s="164">
        <f t="shared" si="30"/>
        <v>0</v>
      </c>
      <c r="AI83" s="164">
        <f t="shared" si="31"/>
        <v>-16604</v>
      </c>
      <c r="AJ83" s="164">
        <f t="shared" si="31"/>
        <v>-16604</v>
      </c>
      <c r="AK83" s="164">
        <f t="shared" si="31"/>
        <v>-16604</v>
      </c>
      <c r="AL83" s="164">
        <f t="shared" si="31"/>
        <v>-16604</v>
      </c>
      <c r="AM83" s="164">
        <f t="shared" si="31"/>
        <v>-16604</v>
      </c>
      <c r="AN83" s="164">
        <f t="shared" si="31"/>
        <v>-32314</v>
      </c>
      <c r="AP83" s="165">
        <f t="shared" si="24"/>
        <v>-5140</v>
      </c>
      <c r="AQ83" s="164">
        <f>ROUND($C83*'[1]LEA-TN - Aggregate GASB75'!AQ82,0)</f>
        <v>0</v>
      </c>
      <c r="AR83" s="164">
        <f>ROUND($C83*'[1]LEA-TN - Aggregate GASB75'!AR82,0)</f>
        <v>0</v>
      </c>
      <c r="AS83" s="164">
        <f>ROUND($C83*'[1]LEA-TN - Aggregate GASB75'!AS82,0)</f>
        <v>0</v>
      </c>
      <c r="AT83" s="164">
        <f>ROUND($C83*'[1]LEA-TN - Aggregate GASB75'!AT82,0)</f>
        <v>0</v>
      </c>
      <c r="AU83" s="164">
        <f>ROUND($C83*'[1]LEA-TN - Aggregate GASB75'!AU82,0)</f>
        <v>0</v>
      </c>
      <c r="AV83" s="164">
        <f>ROUND($C83*'[1]LEA-TN - Aggregate GASB75'!AV82,0)</f>
        <v>0</v>
      </c>
      <c r="AW83" s="166">
        <f>ROUND($C83*'[1]LEA-TN - Aggregate GASB75'!AW82,0)</f>
        <v>5140</v>
      </c>
      <c r="AX83" s="166">
        <f>ROUND($C83*'[1]LEA-TN - Aggregate GASB75'!AX82,0)</f>
        <v>5140</v>
      </c>
      <c r="AY83" s="166">
        <f>ROUND($C83*'[1]LEA-TN - Aggregate GASB75'!AY82,0)</f>
        <v>5140</v>
      </c>
      <c r="AZ83" s="166">
        <f>ROUND($C83*'[1]LEA-TN - Aggregate GASB75'!AZ82,0)</f>
        <v>5140</v>
      </c>
      <c r="BA83" s="166">
        <f>ROUND($C83*'[1]LEA-TN - Aggregate GASB75'!BA82,0)</f>
        <v>5140</v>
      </c>
      <c r="BB83" s="166">
        <f>MAX(0,-$L83+$AP83-SUM($AW83:BA83))</f>
        <v>11308</v>
      </c>
      <c r="BC83" s="165">
        <f t="shared" si="32"/>
        <v>-931</v>
      </c>
      <c r="BD83" s="164">
        <f>MIN(MAX(0,BC83),MAX(0,$M83)-SUM($BC83:BC83))</f>
        <v>0</v>
      </c>
      <c r="BE83" s="164">
        <f>MIN(MAX(0,BD83),MAX(0,$M83)-SUM($BC83:BD83))</f>
        <v>0</v>
      </c>
      <c r="BF83" s="164">
        <f>MIN(MAX(0,BE83),MAX(0,$M83)-SUM($BC83:BE83))</f>
        <v>0</v>
      </c>
      <c r="BG83" s="164">
        <f>MIN(MAX(0,BF83),MAX(0,$M83)-SUM($BC83:BF83))</f>
        <v>0</v>
      </c>
      <c r="BH83" s="164">
        <f>MIN(MAX(0,BG83),MAX(0,$M83)-SUM($BC83:BG83))</f>
        <v>0</v>
      </c>
      <c r="BI83" s="164">
        <f>(MAX(0,$M83-MAX(0,SUM($BC83:BH83))))</f>
        <v>0</v>
      </c>
      <c r="BJ83" s="166">
        <f t="shared" si="33"/>
        <v>931</v>
      </c>
      <c r="BK83" s="166">
        <f>MIN(MAX(0,BJ83),MAX(0,-$M83)-MAX(0,-$BC83+SUM($BJ83:BJ83)))</f>
        <v>931</v>
      </c>
      <c r="BL83" s="166">
        <f>MIN(MAX(0,BK83),MAX(0,-$M83)-MAX(0,-$BC83+SUM($BJ83:BK83)))</f>
        <v>931</v>
      </c>
      <c r="BM83" s="166">
        <f>MIN(MAX(0,BL83),MAX(0,-$M83)-MAX(0,-$BC83+SUM($BJ83:BL83)))</f>
        <v>931</v>
      </c>
      <c r="BN83" s="166">
        <f>MIN(MAX(0,BM83),MAX(0,-$M83)-MAX(0,-$BC83+SUM($BJ83:BM83)))</f>
        <v>931</v>
      </c>
      <c r="BO83" s="166">
        <f>MAX(0,-$M83+$BC83-SUM($BJ83:BN83))</f>
        <v>2049</v>
      </c>
      <c r="BP83" s="165">
        <f t="shared" si="34"/>
        <v>0</v>
      </c>
      <c r="BQ83" s="164">
        <f>MIN(MAX(0,BP83),MAX(0,$X83)-SUM($BP83:BP83))</f>
        <v>0</v>
      </c>
      <c r="BR83" s="164">
        <f>MIN(MAX(0,BQ83),MAX(0,$X83)-SUM($BP83:BQ83))</f>
        <v>0</v>
      </c>
      <c r="BS83" s="164">
        <f>MIN(MAX(0,BR83),MAX(0,$X83)-SUM($BP83:BR83))</f>
        <v>0</v>
      </c>
      <c r="BT83" s="164">
        <f>MIN(MAX(0,BS83),MAX(0,$X83)-SUM($BP83:BS83))</f>
        <v>0</v>
      </c>
      <c r="BU83" s="164">
        <f>MIN(MAX(0,BT83),MAX(0,$X83)-SUM($BP83:BT83))</f>
        <v>0</v>
      </c>
      <c r="BV83" s="164">
        <f>(MAX(0,$X83-MAX(0,SUM($BP83:BU83))))</f>
        <v>0</v>
      </c>
      <c r="BW83" s="166">
        <f t="shared" si="25"/>
        <v>0</v>
      </c>
      <c r="BX83" s="166">
        <f>MIN(MAX(0,BW83),MAX(0,-$X83)-MAX(0,-$BP83+SUM($BW83:BW83)))</f>
        <v>0</v>
      </c>
      <c r="BY83" s="166">
        <f>MIN(MAX(0,BX83),MAX(0,-$X83)-MAX(0,-$BP83+SUM($BW83:BX83)))</f>
        <v>0</v>
      </c>
      <c r="BZ83" s="166">
        <f>MIN(MAX(0,BY83),MAX(0,-$X83)-MAX(0,-$BP83+SUM($BW83:BY83)))</f>
        <v>0</v>
      </c>
      <c r="CA83" s="166">
        <f>MIN(MAX(0,BZ83),MAX(0,-$X83)-MAX(0,-$BP83+SUM($BW83:BZ83)))</f>
        <v>0</v>
      </c>
      <c r="CB83" s="166">
        <f>MAX(0,-$X83+$BP83-SUM($BW83:CA83))</f>
        <v>0</v>
      </c>
      <c r="CC83" s="163">
        <v>8.8000000000000007</v>
      </c>
      <c r="CD83" s="167"/>
      <c r="CE83" s="164"/>
      <c r="CF83" s="164"/>
      <c r="CG83" s="164"/>
      <c r="CH83" s="164"/>
      <c r="CI83" s="164"/>
      <c r="CJ83" s="164"/>
      <c r="CK83" s="166"/>
      <c r="CL83" s="166"/>
      <c r="CM83" s="166"/>
      <c r="CN83" s="166"/>
      <c r="CO83" s="166"/>
      <c r="CP83" s="166"/>
      <c r="CQ83" s="167">
        <v>-10533</v>
      </c>
      <c r="CR83" s="164"/>
      <c r="CS83" s="164"/>
      <c r="CT83" s="164"/>
      <c r="CU83" s="164"/>
      <c r="CV83" s="164"/>
      <c r="CW83" s="164"/>
      <c r="CX83" s="166">
        <f>ROUND($C83*'[1]LEA-TN - Aggregate GASB75'!CX82,0)</f>
        <v>10533</v>
      </c>
      <c r="CY83" s="166">
        <f>ROUND($C83*'[1]LEA-TN - Aggregate GASB75'!CY82,0)</f>
        <v>10533</v>
      </c>
      <c r="CZ83" s="166">
        <f>ROUND($C83*'[1]LEA-TN - Aggregate GASB75'!CZ82,0)</f>
        <v>10533</v>
      </c>
      <c r="DA83" s="166">
        <f>ROUND($C83*'[1]LEA-TN - Aggregate GASB75'!DA82,0)</f>
        <v>10533</v>
      </c>
      <c r="DB83" s="166">
        <f>ROUND($C83*'[1]LEA-TN - Aggregate GASB75'!DB82,0)</f>
        <v>10533</v>
      </c>
      <c r="DC83" s="166">
        <f>ROUND($C83*'[1]LEA-TN - Aggregate GASB75'!DC82,0)</f>
        <v>18957</v>
      </c>
      <c r="DE83" s="168"/>
    </row>
    <row r="84" spans="1:109" hidden="1">
      <c r="A84" s="109">
        <v>1075</v>
      </c>
      <c r="B84" s="103" t="s">
        <v>262</v>
      </c>
      <c r="C84" s="162">
        <v>1</v>
      </c>
      <c r="D84" s="162">
        <v>1</v>
      </c>
      <c r="E84" s="162">
        <f t="shared" si="26"/>
        <v>0</v>
      </c>
      <c r="F84" s="163">
        <v>6.3</v>
      </c>
      <c r="G84" s="164">
        <f>ROUND($D84*'[1]LEA-TN - Aggregate GASB75'!G83,0)</f>
        <v>1575460</v>
      </c>
      <c r="H84" s="164">
        <f>ROUND($C84*'[1]LEA-TN - Aggregate GASB75'!H83,0)</f>
        <v>21737</v>
      </c>
      <c r="I84" s="164">
        <f>ROUND($C84*'[1]LEA-TN - Aggregate GASB75'!I83,0)</f>
        <v>55599</v>
      </c>
      <c r="J84" s="164">
        <f>ROUND('[1]LEA-TN - Aggregate GASB75'!G83*E84,0)</f>
        <v>0</v>
      </c>
      <c r="K84" s="164">
        <f>ROUND($C84*'[1]LEA-TN - Aggregate GASB75'!K83,0)</f>
        <v>0</v>
      </c>
      <c r="L84" s="164">
        <f>ROUND(C84*'[1]LEA-TN - Aggregate GASB75'!P83,0)-SUM(G84:K84,M84:O84)</f>
        <v>-135091</v>
      </c>
      <c r="M84" s="164">
        <f>ROUND($C84*'[1]LEA-TN - Aggregate GASB75'!M83,0)</f>
        <v>-10682</v>
      </c>
      <c r="N84" s="164">
        <f>ROUND(C84*'[1]LEA-TN - Aggregate GASB75'!O83,0)-O84</f>
        <v>0</v>
      </c>
      <c r="O84" s="164">
        <v>-70872</v>
      </c>
      <c r="P84" s="178">
        <f t="shared" si="20"/>
        <v>1436151</v>
      </c>
      <c r="Q84" s="104">
        <f t="shared" si="21"/>
        <v>0</v>
      </c>
      <c r="R84" s="164">
        <f>ROUND($C84*'[1]LEA-TN - Aggregate GASB75'!R83,0)</f>
        <v>-41188</v>
      </c>
      <c r="S84" s="164">
        <f t="shared" si="19"/>
        <v>0</v>
      </c>
      <c r="T84" s="178">
        <v>36148</v>
      </c>
      <c r="U84" s="164">
        <v>72224</v>
      </c>
      <c r="V84" s="104">
        <f t="shared" si="27"/>
        <v>-221902</v>
      </c>
      <c r="W84" s="104">
        <v>-117317</v>
      </c>
      <c r="X84" s="104">
        <f>ROUND(J84+N84-'[1]LEA-TN - Aggregate GASB75'!W83*E84,0)</f>
        <v>0</v>
      </c>
      <c r="Y84" s="164">
        <f>ROUND($C84*'[1]LEA-TN - Aggregate GASB75'!Y83,0)</f>
        <v>1628060</v>
      </c>
      <c r="Z84" s="164">
        <f>ROUND($C84*'[1]LEA-TN - Aggregate GASB75'!Z83,0)</f>
        <v>1277418</v>
      </c>
      <c r="AA84" s="164">
        <f>ROUND($C84*'[1]LEA-TN - Aggregate GASB75'!AA83,0)</f>
        <v>1436151</v>
      </c>
      <c r="AB84" s="164">
        <f>ROUND($C84*'[1]LEA-TN - Aggregate GASB75'!AB83,0)</f>
        <v>1436151</v>
      </c>
      <c r="AC84" s="164">
        <f t="shared" si="35"/>
        <v>113648</v>
      </c>
      <c r="AD84" s="164">
        <f t="shared" si="22"/>
        <v>108254</v>
      </c>
      <c r="AE84" s="164">
        <f t="shared" si="28"/>
        <v>0</v>
      </c>
      <c r="AF84" s="164">
        <f t="shared" si="29"/>
        <v>0</v>
      </c>
      <c r="AG84" s="164">
        <f t="shared" si="23"/>
        <v>0</v>
      </c>
      <c r="AH84" s="164">
        <f t="shared" si="30"/>
        <v>0</v>
      </c>
      <c r="AI84" s="164">
        <f t="shared" si="31"/>
        <v>-41188</v>
      </c>
      <c r="AJ84" s="164">
        <f t="shared" si="31"/>
        <v>-41188</v>
      </c>
      <c r="AK84" s="164">
        <f t="shared" si="31"/>
        <v>-41188</v>
      </c>
      <c r="AL84" s="164">
        <f t="shared" si="31"/>
        <v>-41188</v>
      </c>
      <c r="AM84" s="164">
        <f t="shared" si="31"/>
        <v>-41188</v>
      </c>
      <c r="AN84" s="164">
        <f t="shared" si="31"/>
        <v>-15962</v>
      </c>
      <c r="AP84" s="165">
        <f t="shared" si="24"/>
        <v>-21443</v>
      </c>
      <c r="AQ84" s="164">
        <f>ROUND($C84*'[1]LEA-TN - Aggregate GASB75'!AQ83,0)</f>
        <v>0</v>
      </c>
      <c r="AR84" s="164">
        <f>ROUND($C84*'[1]LEA-TN - Aggregate GASB75'!AR83,0)</f>
        <v>0</v>
      </c>
      <c r="AS84" s="164">
        <f>ROUND($C84*'[1]LEA-TN - Aggregate GASB75'!AS83,0)</f>
        <v>0</v>
      </c>
      <c r="AT84" s="164">
        <f>ROUND($C84*'[1]LEA-TN - Aggregate GASB75'!AT83,0)</f>
        <v>0</v>
      </c>
      <c r="AU84" s="164">
        <f>ROUND($C84*'[1]LEA-TN - Aggregate GASB75'!AU83,0)</f>
        <v>0</v>
      </c>
      <c r="AV84" s="164">
        <f>ROUND($C84*'[1]LEA-TN - Aggregate GASB75'!AV83,0)</f>
        <v>0</v>
      </c>
      <c r="AW84" s="166">
        <f>ROUND($C84*'[1]LEA-TN - Aggregate GASB75'!AW83,0)</f>
        <v>21443</v>
      </c>
      <c r="AX84" s="166">
        <f>ROUND($C84*'[1]LEA-TN - Aggregate GASB75'!AX83,0)</f>
        <v>21443</v>
      </c>
      <c r="AY84" s="166">
        <f>ROUND($C84*'[1]LEA-TN - Aggregate GASB75'!AY83,0)</f>
        <v>21443</v>
      </c>
      <c r="AZ84" s="166">
        <f>ROUND($C84*'[1]LEA-TN - Aggregate GASB75'!AZ83,0)</f>
        <v>21443</v>
      </c>
      <c r="BA84" s="166">
        <f>ROUND($C84*'[1]LEA-TN - Aggregate GASB75'!BA83,0)</f>
        <v>21443</v>
      </c>
      <c r="BB84" s="166">
        <f>MAX(0,-$L84+$AP84-SUM($AW84:BA84))</f>
        <v>6433</v>
      </c>
      <c r="BC84" s="165">
        <f t="shared" si="32"/>
        <v>-1696</v>
      </c>
      <c r="BD84" s="164">
        <f>MIN(MAX(0,BC84),MAX(0,$M84)-SUM($BC84:BC84))</f>
        <v>0</v>
      </c>
      <c r="BE84" s="164">
        <f>MIN(MAX(0,BD84),MAX(0,$M84)-SUM($BC84:BD84))</f>
        <v>0</v>
      </c>
      <c r="BF84" s="164">
        <f>MIN(MAX(0,BE84),MAX(0,$M84)-SUM($BC84:BE84))</f>
        <v>0</v>
      </c>
      <c r="BG84" s="164">
        <f>MIN(MAX(0,BF84),MAX(0,$M84)-SUM($BC84:BF84))</f>
        <v>0</v>
      </c>
      <c r="BH84" s="164">
        <f>MIN(MAX(0,BG84),MAX(0,$M84)-SUM($BC84:BG84))</f>
        <v>0</v>
      </c>
      <c r="BI84" s="164">
        <f>(MAX(0,$M84-MAX(0,SUM($BC84:BH84))))</f>
        <v>0</v>
      </c>
      <c r="BJ84" s="166">
        <f t="shared" si="33"/>
        <v>1696</v>
      </c>
      <c r="BK84" s="166">
        <f>MIN(MAX(0,BJ84),MAX(0,-$M84)-MAX(0,-$BC84+SUM($BJ84:BJ84)))</f>
        <v>1696</v>
      </c>
      <c r="BL84" s="166">
        <f>MIN(MAX(0,BK84),MAX(0,-$M84)-MAX(0,-$BC84+SUM($BJ84:BK84)))</f>
        <v>1696</v>
      </c>
      <c r="BM84" s="166">
        <f>MIN(MAX(0,BL84),MAX(0,-$M84)-MAX(0,-$BC84+SUM($BJ84:BL84)))</f>
        <v>1696</v>
      </c>
      <c r="BN84" s="166">
        <f>MIN(MAX(0,BM84),MAX(0,-$M84)-MAX(0,-$BC84+SUM($BJ84:BM84)))</f>
        <v>1696</v>
      </c>
      <c r="BO84" s="166">
        <f>MAX(0,-$M84+$BC84-SUM($BJ84:BN84))</f>
        <v>506</v>
      </c>
      <c r="BP84" s="165">
        <f t="shared" si="34"/>
        <v>0</v>
      </c>
      <c r="BQ84" s="164">
        <f>MIN(MAX(0,BP84),MAX(0,$X84)-SUM($BP84:BP84))</f>
        <v>0</v>
      </c>
      <c r="BR84" s="164">
        <f>MIN(MAX(0,BQ84),MAX(0,$X84)-SUM($BP84:BQ84))</f>
        <v>0</v>
      </c>
      <c r="BS84" s="164">
        <f>MIN(MAX(0,BR84),MAX(0,$X84)-SUM($BP84:BR84))</f>
        <v>0</v>
      </c>
      <c r="BT84" s="164">
        <f>MIN(MAX(0,BS84),MAX(0,$X84)-SUM($BP84:BS84))</f>
        <v>0</v>
      </c>
      <c r="BU84" s="164">
        <f>MIN(MAX(0,BT84),MAX(0,$X84)-SUM($BP84:BT84))</f>
        <v>0</v>
      </c>
      <c r="BV84" s="164">
        <f>(MAX(0,$X84-MAX(0,SUM($BP84:BU84))))</f>
        <v>0</v>
      </c>
      <c r="BW84" s="166">
        <f t="shared" si="25"/>
        <v>0</v>
      </c>
      <c r="BX84" s="166">
        <f>MIN(MAX(0,BW84),MAX(0,-$X84)-MAX(0,-$BP84+SUM($BW84:BW84)))</f>
        <v>0</v>
      </c>
      <c r="BY84" s="166">
        <f>MIN(MAX(0,BX84),MAX(0,-$X84)-MAX(0,-$BP84+SUM($BW84:BX84)))</f>
        <v>0</v>
      </c>
      <c r="BZ84" s="166">
        <f>MIN(MAX(0,BY84),MAX(0,-$X84)-MAX(0,-$BP84+SUM($BW84:BY84)))</f>
        <v>0</v>
      </c>
      <c r="CA84" s="166">
        <f>MIN(MAX(0,BZ84),MAX(0,-$X84)-MAX(0,-$BP84+SUM($BW84:BZ84)))</f>
        <v>0</v>
      </c>
      <c r="CB84" s="166">
        <f>MAX(0,-$X84+$BP84-SUM($BW84:CA84))</f>
        <v>0</v>
      </c>
      <c r="CC84" s="163">
        <v>7.5</v>
      </c>
      <c r="CD84" s="167"/>
      <c r="CE84" s="164"/>
      <c r="CF84" s="164"/>
      <c r="CG84" s="164"/>
      <c r="CH84" s="164"/>
      <c r="CI84" s="164"/>
      <c r="CJ84" s="164"/>
      <c r="CK84" s="166"/>
      <c r="CL84" s="166"/>
      <c r="CM84" s="166"/>
      <c r="CN84" s="166"/>
      <c r="CO84" s="166"/>
      <c r="CP84" s="166"/>
      <c r="CQ84" s="167">
        <v>-18049</v>
      </c>
      <c r="CR84" s="164"/>
      <c r="CS84" s="164"/>
      <c r="CT84" s="164"/>
      <c r="CU84" s="164"/>
      <c r="CV84" s="164"/>
      <c r="CW84" s="164"/>
      <c r="CX84" s="166">
        <f>ROUND($C84*'[1]LEA-TN - Aggregate GASB75'!CX83,0)</f>
        <v>18049</v>
      </c>
      <c r="CY84" s="166">
        <f>ROUND($C84*'[1]LEA-TN - Aggregate GASB75'!CY83,0)</f>
        <v>18049</v>
      </c>
      <c r="CZ84" s="166">
        <f>ROUND($C84*'[1]LEA-TN - Aggregate GASB75'!CZ83,0)</f>
        <v>18049</v>
      </c>
      <c r="DA84" s="166">
        <f>ROUND($C84*'[1]LEA-TN - Aggregate GASB75'!DA83,0)</f>
        <v>18049</v>
      </c>
      <c r="DB84" s="166">
        <f>ROUND($C84*'[1]LEA-TN - Aggregate GASB75'!DB83,0)</f>
        <v>18049</v>
      </c>
      <c r="DC84" s="166">
        <f>ROUND($C84*'[1]LEA-TN - Aggregate GASB75'!DC83,0)</f>
        <v>9023</v>
      </c>
      <c r="DE84" s="168"/>
    </row>
    <row r="85" spans="1:109" hidden="1">
      <c r="A85" s="109">
        <v>1215</v>
      </c>
      <c r="B85" s="103" t="s">
        <v>493</v>
      </c>
      <c r="C85" s="162">
        <v>1</v>
      </c>
      <c r="D85" s="162">
        <v>0</v>
      </c>
      <c r="E85" s="162">
        <f t="shared" si="26"/>
        <v>1</v>
      </c>
      <c r="F85" s="163">
        <v>13</v>
      </c>
      <c r="G85" s="164">
        <f>ROUND($D85*'[1]LEA-TN - Aggregate GASB75'!G84,0)</f>
        <v>0</v>
      </c>
      <c r="H85" s="164">
        <f>ROUND($C85*'[1]LEA-TN - Aggregate GASB75'!H84,0)</f>
        <v>0</v>
      </c>
      <c r="I85" s="164">
        <f>ROUND($C85*'[1]LEA-TN - Aggregate GASB75'!I84,0)</f>
        <v>0</v>
      </c>
      <c r="J85" s="164">
        <f>ROUND('[1]LEA-TN - Aggregate GASB75'!G84*E85,0)</f>
        <v>0</v>
      </c>
      <c r="K85" s="164">
        <f>ROUND($C85*'[1]LEA-TN - Aggregate GASB75'!K84,0)</f>
        <v>0</v>
      </c>
      <c r="L85" s="164">
        <f>ROUND(C85*'[1]LEA-TN - Aggregate GASB75'!P84,0)-SUM(G85:K85,M85:O85)</f>
        <v>4404</v>
      </c>
      <c r="M85" s="164">
        <f>ROUND($C85*'[1]LEA-TN - Aggregate GASB75'!M84,0)</f>
        <v>-47</v>
      </c>
      <c r="N85" s="164">
        <f>ROUND(C85*'[1]LEA-TN - Aggregate GASB75'!O84,0)-O85</f>
        <v>0</v>
      </c>
      <c r="O85" s="164">
        <v>0</v>
      </c>
      <c r="P85" s="178">
        <f t="shared" si="20"/>
        <v>4357</v>
      </c>
      <c r="Q85" s="104">
        <f t="shared" si="21"/>
        <v>0</v>
      </c>
      <c r="R85" s="164">
        <f>ROUND($C85*'[1]LEA-TN - Aggregate GASB75'!R84,0)</f>
        <v>335</v>
      </c>
      <c r="S85" s="164">
        <f t="shared" si="19"/>
        <v>0</v>
      </c>
      <c r="T85" s="178">
        <v>335</v>
      </c>
      <c r="U85" s="164">
        <v>0</v>
      </c>
      <c r="V85" s="104">
        <f t="shared" si="27"/>
        <v>4022</v>
      </c>
      <c r="W85" s="104">
        <v>0</v>
      </c>
      <c r="X85" s="104">
        <f>ROUND(J85+N85-'[1]LEA-TN - Aggregate GASB75'!W84*E85,0)</f>
        <v>0</v>
      </c>
      <c r="Y85" s="164">
        <f>ROUND($C85*'[1]LEA-TN - Aggregate GASB75'!Y84,0)</f>
        <v>5556</v>
      </c>
      <c r="Z85" s="164">
        <f>ROUND($C85*'[1]LEA-TN - Aggregate GASB75'!Z84,0)</f>
        <v>3402</v>
      </c>
      <c r="AA85" s="164">
        <f>ROUND($C85*'[1]LEA-TN - Aggregate GASB75'!AA84,0)</f>
        <v>4357</v>
      </c>
      <c r="AB85" s="164">
        <f>ROUND($C85*'[1]LEA-TN - Aggregate GASB75'!AB84,0)</f>
        <v>4357</v>
      </c>
      <c r="AC85" s="164">
        <f t="shared" si="35"/>
        <v>0</v>
      </c>
      <c r="AD85" s="164">
        <f t="shared" si="22"/>
        <v>43</v>
      </c>
      <c r="AE85" s="164">
        <f t="shared" si="28"/>
        <v>0</v>
      </c>
      <c r="AF85" s="164">
        <f t="shared" si="29"/>
        <v>4065</v>
      </c>
      <c r="AG85" s="164">
        <f t="shared" si="23"/>
        <v>0</v>
      </c>
      <c r="AH85" s="164">
        <f t="shared" si="30"/>
        <v>0</v>
      </c>
      <c r="AI85" s="164">
        <f t="shared" si="31"/>
        <v>335</v>
      </c>
      <c r="AJ85" s="164">
        <f t="shared" si="31"/>
        <v>335</v>
      </c>
      <c r="AK85" s="164">
        <f t="shared" si="31"/>
        <v>335</v>
      </c>
      <c r="AL85" s="164">
        <f t="shared" si="31"/>
        <v>335</v>
      </c>
      <c r="AM85" s="164">
        <f t="shared" si="31"/>
        <v>335</v>
      </c>
      <c r="AN85" s="164">
        <f t="shared" si="31"/>
        <v>2347</v>
      </c>
      <c r="AP85" s="165">
        <f t="shared" si="24"/>
        <v>339</v>
      </c>
      <c r="AQ85" s="164">
        <f>ROUND($C85*'[1]LEA-TN - Aggregate GASB75'!AQ84,0)</f>
        <v>339</v>
      </c>
      <c r="AR85" s="164">
        <f>ROUND($C85*'[1]LEA-TN - Aggregate GASB75'!AR84,0)</f>
        <v>339</v>
      </c>
      <c r="AS85" s="164">
        <f>ROUND($C85*'[1]LEA-TN - Aggregate GASB75'!AS84,0)</f>
        <v>339</v>
      </c>
      <c r="AT85" s="164">
        <f>ROUND($C85*'[1]LEA-TN - Aggregate GASB75'!AT84,0)</f>
        <v>339</v>
      </c>
      <c r="AU85" s="164">
        <f>ROUND($C85*'[1]LEA-TN - Aggregate GASB75'!AU84,0)</f>
        <v>339</v>
      </c>
      <c r="AV85" s="164">
        <f>ROUND($C85*'[1]LEA-TN - Aggregate GASB75'!AV84,0)</f>
        <v>2370</v>
      </c>
      <c r="AW85" s="166">
        <f>ROUND($C85*'[1]LEA-TN - Aggregate GASB75'!AW84,0)</f>
        <v>0</v>
      </c>
      <c r="AX85" s="166">
        <f>ROUND($C85*'[1]LEA-TN - Aggregate GASB75'!AX84,0)</f>
        <v>0</v>
      </c>
      <c r="AY85" s="166">
        <f>ROUND($C85*'[1]LEA-TN - Aggregate GASB75'!AY84,0)</f>
        <v>0</v>
      </c>
      <c r="AZ85" s="166">
        <f>ROUND($C85*'[1]LEA-TN - Aggregate GASB75'!AZ84,0)</f>
        <v>0</v>
      </c>
      <c r="BA85" s="166">
        <f>ROUND($C85*'[1]LEA-TN - Aggregate GASB75'!BA84,0)</f>
        <v>0</v>
      </c>
      <c r="BB85" s="166">
        <f>MAX(0,-$L85+$AP85-SUM($AW85:BA85))</f>
        <v>0</v>
      </c>
      <c r="BC85" s="165">
        <f t="shared" si="32"/>
        <v>-4</v>
      </c>
      <c r="BD85" s="164">
        <f>MIN(MAX(0,BC85),MAX(0,$M85)-SUM($BC85:BC85))</f>
        <v>0</v>
      </c>
      <c r="BE85" s="164">
        <f>MIN(MAX(0,BD85),MAX(0,$M85)-SUM($BC85:BD85))</f>
        <v>0</v>
      </c>
      <c r="BF85" s="164">
        <f>MIN(MAX(0,BE85),MAX(0,$M85)-SUM($BC85:BE85))</f>
        <v>0</v>
      </c>
      <c r="BG85" s="164">
        <f>MIN(MAX(0,BF85),MAX(0,$M85)-SUM($BC85:BF85))</f>
        <v>0</v>
      </c>
      <c r="BH85" s="164">
        <f>MIN(MAX(0,BG85),MAX(0,$M85)-SUM($BC85:BG85))</f>
        <v>0</v>
      </c>
      <c r="BI85" s="164">
        <f>(MAX(0,$M85-MAX(0,SUM($BC85:BH85))))</f>
        <v>0</v>
      </c>
      <c r="BJ85" s="166">
        <f t="shared" si="33"/>
        <v>4</v>
      </c>
      <c r="BK85" s="166">
        <f>MIN(MAX(0,BJ85),MAX(0,-$M85)-MAX(0,-$BC85+SUM($BJ85:BJ85)))</f>
        <v>4</v>
      </c>
      <c r="BL85" s="166">
        <f>MIN(MAX(0,BK85),MAX(0,-$M85)-MAX(0,-$BC85+SUM($BJ85:BK85)))</f>
        <v>4</v>
      </c>
      <c r="BM85" s="166">
        <f>MIN(MAX(0,BL85),MAX(0,-$M85)-MAX(0,-$BC85+SUM($BJ85:BL85)))</f>
        <v>4</v>
      </c>
      <c r="BN85" s="166">
        <f>MIN(MAX(0,BM85),MAX(0,-$M85)-MAX(0,-$BC85+SUM($BJ85:BM85)))</f>
        <v>4</v>
      </c>
      <c r="BO85" s="166">
        <f>MAX(0,-$M85+$BC85-SUM($BJ85:BN85))</f>
        <v>23</v>
      </c>
      <c r="BP85" s="165">
        <f t="shared" si="34"/>
        <v>0</v>
      </c>
      <c r="BQ85" s="164">
        <f>MIN(MAX(0,BP85),MAX(0,$X85)-SUM($BP85:BP85))</f>
        <v>0</v>
      </c>
      <c r="BR85" s="164">
        <f>MIN(MAX(0,BQ85),MAX(0,$X85)-SUM($BP85:BQ85))</f>
        <v>0</v>
      </c>
      <c r="BS85" s="164">
        <f>MIN(MAX(0,BR85),MAX(0,$X85)-SUM($BP85:BR85))</f>
        <v>0</v>
      </c>
      <c r="BT85" s="164">
        <f>MIN(MAX(0,BS85),MAX(0,$X85)-SUM($BP85:BS85))</f>
        <v>0</v>
      </c>
      <c r="BU85" s="164">
        <f>MIN(MAX(0,BT85),MAX(0,$X85)-SUM($BP85:BT85))</f>
        <v>0</v>
      </c>
      <c r="BV85" s="164">
        <f>(MAX(0,$X85-MAX(0,SUM($BP85:BU85))))</f>
        <v>0</v>
      </c>
      <c r="BW85" s="166">
        <f t="shared" si="25"/>
        <v>0</v>
      </c>
      <c r="BX85" s="166">
        <f>MIN(MAX(0,BW85),MAX(0,-$X85)-MAX(0,-$BP85+SUM($BW85:BW85)))</f>
        <v>0</v>
      </c>
      <c r="BY85" s="166">
        <f>MIN(MAX(0,BX85),MAX(0,-$X85)-MAX(0,-$BP85+SUM($BW85:BX85)))</f>
        <v>0</v>
      </c>
      <c r="BZ85" s="166">
        <f>MIN(MAX(0,BY85),MAX(0,-$X85)-MAX(0,-$BP85+SUM($BW85:BY85)))</f>
        <v>0</v>
      </c>
      <c r="CA85" s="166">
        <f>MIN(MAX(0,BZ85),MAX(0,-$X85)-MAX(0,-$BP85+SUM($BW85:BZ85)))</f>
        <v>0</v>
      </c>
      <c r="CB85" s="166">
        <f>MAX(0,-$X85+$BP85-SUM($BW85:CA85))</f>
        <v>0</v>
      </c>
      <c r="CC85" s="163">
        <v>1</v>
      </c>
      <c r="CD85" s="167"/>
      <c r="CE85" s="164"/>
      <c r="CF85" s="164"/>
      <c r="CG85" s="164"/>
      <c r="CH85" s="164"/>
      <c r="CI85" s="164"/>
      <c r="CJ85" s="164"/>
      <c r="CK85" s="166"/>
      <c r="CL85" s="166"/>
      <c r="CM85" s="166"/>
      <c r="CN85" s="166"/>
      <c r="CO85" s="166"/>
      <c r="CP85" s="166"/>
      <c r="CQ85" s="167">
        <v>0</v>
      </c>
      <c r="CR85" s="164"/>
      <c r="CS85" s="164"/>
      <c r="CT85" s="164"/>
      <c r="CU85" s="164"/>
      <c r="CV85" s="164"/>
      <c r="CW85" s="164"/>
      <c r="CX85" s="166">
        <f>ROUND($C85*'[1]LEA-TN - Aggregate GASB75'!CX84,0)</f>
        <v>0</v>
      </c>
      <c r="CY85" s="166">
        <f>ROUND($C85*'[1]LEA-TN - Aggregate GASB75'!CY84,0)</f>
        <v>0</v>
      </c>
      <c r="CZ85" s="166">
        <f>ROUND($C85*'[1]LEA-TN - Aggregate GASB75'!CZ84,0)</f>
        <v>0</v>
      </c>
      <c r="DA85" s="166">
        <f>ROUND($C85*'[1]LEA-TN - Aggregate GASB75'!DA84,0)</f>
        <v>0</v>
      </c>
      <c r="DB85" s="166">
        <f>ROUND($C85*'[1]LEA-TN - Aggregate GASB75'!DB84,0)</f>
        <v>0</v>
      </c>
      <c r="DC85" s="166">
        <f>ROUND($C85*'[1]LEA-TN - Aggregate GASB75'!DC84,0)</f>
        <v>0</v>
      </c>
      <c r="DE85" s="168"/>
    </row>
    <row r="86" spans="1:109" hidden="1">
      <c r="A86" s="109">
        <v>1130</v>
      </c>
      <c r="B86" s="103" t="s">
        <v>263</v>
      </c>
      <c r="C86" s="162">
        <v>1</v>
      </c>
      <c r="D86" s="162">
        <v>1</v>
      </c>
      <c r="E86" s="162">
        <f t="shared" si="26"/>
        <v>0</v>
      </c>
      <c r="F86" s="163">
        <v>15.5</v>
      </c>
      <c r="G86" s="164">
        <f>ROUND($D86*'[1]LEA-TN - Aggregate GASB75'!G85,0)</f>
        <v>9885</v>
      </c>
      <c r="H86" s="164">
        <f>ROUND($C86*'[1]LEA-TN - Aggregate GASB75'!H85,0)</f>
        <v>1161</v>
      </c>
      <c r="I86" s="164">
        <f>ROUND($C86*'[1]LEA-TN - Aggregate GASB75'!I85,0)</f>
        <v>393</v>
      </c>
      <c r="J86" s="164">
        <f>ROUND('[1]LEA-TN - Aggregate GASB75'!G85*E86,0)</f>
        <v>0</v>
      </c>
      <c r="K86" s="164">
        <f>ROUND($C86*'[1]LEA-TN - Aggregate GASB75'!K85,0)</f>
        <v>0</v>
      </c>
      <c r="L86" s="164">
        <f>ROUND(C86*'[1]LEA-TN - Aggregate GASB75'!P85,0)-SUM(G86:K86,M86:O86)</f>
        <v>-2409</v>
      </c>
      <c r="M86" s="164">
        <f>ROUND($C86*'[1]LEA-TN - Aggregate GASB75'!M85,0)</f>
        <v>-160</v>
      </c>
      <c r="N86" s="164">
        <f>ROUND(C86*'[1]LEA-TN - Aggregate GASB75'!O85,0)-O86</f>
        <v>0</v>
      </c>
      <c r="O86" s="164">
        <v>0</v>
      </c>
      <c r="P86" s="178">
        <f t="shared" si="20"/>
        <v>8870</v>
      </c>
      <c r="Q86" s="104">
        <f t="shared" si="21"/>
        <v>0</v>
      </c>
      <c r="R86" s="164">
        <f>ROUND($C86*'[1]LEA-TN - Aggregate GASB75'!R85,0)</f>
        <v>-277</v>
      </c>
      <c r="S86" s="164">
        <f t="shared" si="19"/>
        <v>0</v>
      </c>
      <c r="T86" s="178">
        <v>1277</v>
      </c>
      <c r="U86" s="164">
        <v>0</v>
      </c>
      <c r="V86" s="104">
        <f t="shared" si="27"/>
        <v>-3855</v>
      </c>
      <c r="W86" s="104">
        <v>-1563</v>
      </c>
      <c r="X86" s="104">
        <f>ROUND(J86+N86-'[1]LEA-TN - Aggregate GASB75'!W85*E86,0)</f>
        <v>0</v>
      </c>
      <c r="Y86" s="164">
        <f>ROUND($C86*'[1]LEA-TN - Aggregate GASB75'!Y85,0)</f>
        <v>11487</v>
      </c>
      <c r="Z86" s="164">
        <f>ROUND($C86*'[1]LEA-TN - Aggregate GASB75'!Z85,0)</f>
        <v>6942</v>
      </c>
      <c r="AA86" s="164">
        <f>ROUND($C86*'[1]LEA-TN - Aggregate GASB75'!AA85,0)</f>
        <v>8870</v>
      </c>
      <c r="AB86" s="164">
        <f>ROUND($C86*'[1]LEA-TN - Aggregate GASB75'!AB85,0)</f>
        <v>8870</v>
      </c>
      <c r="AC86" s="164">
        <f t="shared" si="35"/>
        <v>2254</v>
      </c>
      <c r="AD86" s="164">
        <f t="shared" si="22"/>
        <v>1601</v>
      </c>
      <c r="AE86" s="164">
        <f t="shared" si="28"/>
        <v>0</v>
      </c>
      <c r="AF86" s="164">
        <f t="shared" si="29"/>
        <v>0</v>
      </c>
      <c r="AG86" s="164">
        <f t="shared" si="23"/>
        <v>0</v>
      </c>
      <c r="AH86" s="164">
        <f t="shared" si="30"/>
        <v>0</v>
      </c>
      <c r="AI86" s="164">
        <f t="shared" si="31"/>
        <v>-277</v>
      </c>
      <c r="AJ86" s="164">
        <f t="shared" si="31"/>
        <v>-277</v>
      </c>
      <c r="AK86" s="164">
        <f t="shared" si="31"/>
        <v>-277</v>
      </c>
      <c r="AL86" s="164">
        <f t="shared" si="31"/>
        <v>-277</v>
      </c>
      <c r="AM86" s="164">
        <f t="shared" si="31"/>
        <v>-277</v>
      </c>
      <c r="AN86" s="164">
        <f t="shared" si="31"/>
        <v>-2470</v>
      </c>
      <c r="AP86" s="165">
        <f t="shared" si="24"/>
        <v>-155</v>
      </c>
      <c r="AQ86" s="164">
        <f>ROUND($C86*'[1]LEA-TN - Aggregate GASB75'!AQ85,0)</f>
        <v>0</v>
      </c>
      <c r="AR86" s="164">
        <f>ROUND($C86*'[1]LEA-TN - Aggregate GASB75'!AR85,0)</f>
        <v>0</v>
      </c>
      <c r="AS86" s="164">
        <f>ROUND($C86*'[1]LEA-TN - Aggregate GASB75'!AS85,0)</f>
        <v>0</v>
      </c>
      <c r="AT86" s="164">
        <f>ROUND($C86*'[1]LEA-TN - Aggregate GASB75'!AT85,0)</f>
        <v>0</v>
      </c>
      <c r="AU86" s="164">
        <f>ROUND($C86*'[1]LEA-TN - Aggregate GASB75'!AU85,0)</f>
        <v>0</v>
      </c>
      <c r="AV86" s="164">
        <f>ROUND($C86*'[1]LEA-TN - Aggregate GASB75'!AV85,0)</f>
        <v>0</v>
      </c>
      <c r="AW86" s="166">
        <f>ROUND($C86*'[1]LEA-TN - Aggregate GASB75'!AW85,0)</f>
        <v>155</v>
      </c>
      <c r="AX86" s="166">
        <f>ROUND($C86*'[1]LEA-TN - Aggregate GASB75'!AX85,0)</f>
        <v>155</v>
      </c>
      <c r="AY86" s="166">
        <f>ROUND($C86*'[1]LEA-TN - Aggregate GASB75'!AY85,0)</f>
        <v>155</v>
      </c>
      <c r="AZ86" s="166">
        <f>ROUND($C86*'[1]LEA-TN - Aggregate GASB75'!AZ85,0)</f>
        <v>155</v>
      </c>
      <c r="BA86" s="166">
        <f>ROUND($C86*'[1]LEA-TN - Aggregate GASB75'!BA85,0)</f>
        <v>155</v>
      </c>
      <c r="BB86" s="166">
        <f>MAX(0,-$L86+$AP86-SUM($AW86:BA86))</f>
        <v>1479</v>
      </c>
      <c r="BC86" s="165">
        <f t="shared" si="32"/>
        <v>-10</v>
      </c>
      <c r="BD86" s="164">
        <f>MIN(MAX(0,BC86),MAX(0,$M86)-SUM($BC86:BC86))</f>
        <v>0</v>
      </c>
      <c r="BE86" s="164">
        <f>MIN(MAX(0,BD86),MAX(0,$M86)-SUM($BC86:BD86))</f>
        <v>0</v>
      </c>
      <c r="BF86" s="164">
        <f>MIN(MAX(0,BE86),MAX(0,$M86)-SUM($BC86:BE86))</f>
        <v>0</v>
      </c>
      <c r="BG86" s="164">
        <f>MIN(MAX(0,BF86),MAX(0,$M86)-SUM($BC86:BF86))</f>
        <v>0</v>
      </c>
      <c r="BH86" s="164">
        <f>MIN(MAX(0,BG86),MAX(0,$M86)-SUM($BC86:BG86))</f>
        <v>0</v>
      </c>
      <c r="BI86" s="164">
        <f>(MAX(0,$M86-MAX(0,SUM($BC86:BH86))))</f>
        <v>0</v>
      </c>
      <c r="BJ86" s="166">
        <f t="shared" si="33"/>
        <v>10</v>
      </c>
      <c r="BK86" s="166">
        <f>MIN(MAX(0,BJ86),MAX(0,-$M86)-MAX(0,-$BC86+SUM($BJ86:BJ86)))</f>
        <v>10</v>
      </c>
      <c r="BL86" s="166">
        <f>MIN(MAX(0,BK86),MAX(0,-$M86)-MAX(0,-$BC86+SUM($BJ86:BK86)))</f>
        <v>10</v>
      </c>
      <c r="BM86" s="166">
        <f>MIN(MAX(0,BL86),MAX(0,-$M86)-MAX(0,-$BC86+SUM($BJ86:BL86)))</f>
        <v>10</v>
      </c>
      <c r="BN86" s="166">
        <f>MIN(MAX(0,BM86),MAX(0,-$M86)-MAX(0,-$BC86+SUM($BJ86:BM86)))</f>
        <v>10</v>
      </c>
      <c r="BO86" s="166">
        <f>MAX(0,-$M86+$BC86-SUM($BJ86:BN86))</f>
        <v>100</v>
      </c>
      <c r="BP86" s="165">
        <f t="shared" si="34"/>
        <v>0</v>
      </c>
      <c r="BQ86" s="164">
        <f>MIN(MAX(0,BP86),MAX(0,$X86)-SUM($BP86:BP86))</f>
        <v>0</v>
      </c>
      <c r="BR86" s="164">
        <f>MIN(MAX(0,BQ86),MAX(0,$X86)-SUM($BP86:BQ86))</f>
        <v>0</v>
      </c>
      <c r="BS86" s="164">
        <f>MIN(MAX(0,BR86),MAX(0,$X86)-SUM($BP86:BR86))</f>
        <v>0</v>
      </c>
      <c r="BT86" s="164">
        <f>MIN(MAX(0,BS86),MAX(0,$X86)-SUM($BP86:BS86))</f>
        <v>0</v>
      </c>
      <c r="BU86" s="164">
        <f>MIN(MAX(0,BT86),MAX(0,$X86)-SUM($BP86:BT86))</f>
        <v>0</v>
      </c>
      <c r="BV86" s="164">
        <f>(MAX(0,$X86-MAX(0,SUM($BP86:BU86))))</f>
        <v>0</v>
      </c>
      <c r="BW86" s="166">
        <f t="shared" si="25"/>
        <v>0</v>
      </c>
      <c r="BX86" s="166">
        <f>MIN(MAX(0,BW86),MAX(0,-$X86)-MAX(0,-$BP86+SUM($BW86:BW86)))</f>
        <v>0</v>
      </c>
      <c r="BY86" s="166">
        <f>MIN(MAX(0,BX86),MAX(0,-$X86)-MAX(0,-$BP86+SUM($BW86:BX86)))</f>
        <v>0</v>
      </c>
      <c r="BZ86" s="166">
        <f>MIN(MAX(0,BY86),MAX(0,-$X86)-MAX(0,-$BP86+SUM($BW86:BY86)))</f>
        <v>0</v>
      </c>
      <c r="CA86" s="166">
        <f>MIN(MAX(0,BZ86),MAX(0,-$X86)-MAX(0,-$BP86+SUM($BW86:BZ86)))</f>
        <v>0</v>
      </c>
      <c r="CB86" s="166">
        <f>MAX(0,-$X86+$BP86-SUM($BW86:CA86))</f>
        <v>0</v>
      </c>
      <c r="CC86" s="163">
        <v>15</v>
      </c>
      <c r="CD86" s="167"/>
      <c r="CE86" s="164"/>
      <c r="CF86" s="164"/>
      <c r="CG86" s="164"/>
      <c r="CH86" s="164"/>
      <c r="CI86" s="164"/>
      <c r="CJ86" s="164"/>
      <c r="CK86" s="166"/>
      <c r="CL86" s="166"/>
      <c r="CM86" s="166"/>
      <c r="CN86" s="166"/>
      <c r="CO86" s="166"/>
      <c r="CP86" s="166"/>
      <c r="CQ86" s="167">
        <v>-112</v>
      </c>
      <c r="CR86" s="164"/>
      <c r="CS86" s="164"/>
      <c r="CT86" s="164"/>
      <c r="CU86" s="164"/>
      <c r="CV86" s="164"/>
      <c r="CW86" s="164"/>
      <c r="CX86" s="166">
        <f>ROUND($C86*'[1]LEA-TN - Aggregate GASB75'!CX85,0)</f>
        <v>112</v>
      </c>
      <c r="CY86" s="166">
        <f>ROUND($C86*'[1]LEA-TN - Aggregate GASB75'!CY85,0)</f>
        <v>112</v>
      </c>
      <c r="CZ86" s="166">
        <f>ROUND($C86*'[1]LEA-TN - Aggregate GASB75'!CZ85,0)</f>
        <v>112</v>
      </c>
      <c r="DA86" s="166">
        <f>ROUND($C86*'[1]LEA-TN - Aggregate GASB75'!DA85,0)</f>
        <v>112</v>
      </c>
      <c r="DB86" s="166">
        <f>ROUND($C86*'[1]LEA-TN - Aggregate GASB75'!DB85,0)</f>
        <v>112</v>
      </c>
      <c r="DC86" s="166">
        <f>ROUND($C86*'[1]LEA-TN - Aggregate GASB75'!DC85,0)</f>
        <v>891</v>
      </c>
      <c r="DE86" s="168"/>
    </row>
    <row r="87" spans="1:109" hidden="1">
      <c r="A87" s="109">
        <v>1076</v>
      </c>
      <c r="B87" s="103" t="s">
        <v>264</v>
      </c>
      <c r="C87" s="162">
        <v>1</v>
      </c>
      <c r="D87" s="162">
        <v>1</v>
      </c>
      <c r="E87" s="162">
        <f t="shared" si="26"/>
        <v>0</v>
      </c>
      <c r="F87" s="163">
        <v>8.4</v>
      </c>
      <c r="G87" s="164">
        <f>ROUND($D87*'[1]LEA-TN - Aggregate GASB75'!G86,0)</f>
        <v>850699</v>
      </c>
      <c r="H87" s="164">
        <f>ROUND($C87*'[1]LEA-TN - Aggregate GASB75'!H86,0)</f>
        <v>16551</v>
      </c>
      <c r="I87" s="164">
        <f>ROUND($C87*'[1]LEA-TN - Aggregate GASB75'!I86,0)</f>
        <v>30378</v>
      </c>
      <c r="J87" s="164">
        <f>ROUND('[1]LEA-TN - Aggregate GASB75'!G86*E87,0)</f>
        <v>0</v>
      </c>
      <c r="K87" s="164">
        <f>ROUND($C87*'[1]LEA-TN - Aggregate GASB75'!K86,0)</f>
        <v>0</v>
      </c>
      <c r="L87" s="164">
        <f>ROUND(C87*'[1]LEA-TN - Aggregate GASB75'!P86,0)-SUM(G87:K87,M87:O87)</f>
        <v>-21232</v>
      </c>
      <c r="M87" s="164">
        <f>ROUND($C87*'[1]LEA-TN - Aggregate GASB75'!M86,0)</f>
        <v>-7304</v>
      </c>
      <c r="N87" s="164">
        <f>ROUND(C87*'[1]LEA-TN - Aggregate GASB75'!O86,0)-O87</f>
        <v>0</v>
      </c>
      <c r="O87" s="164">
        <v>-27844</v>
      </c>
      <c r="P87" s="178">
        <f t="shared" si="20"/>
        <v>841248</v>
      </c>
      <c r="Q87" s="104">
        <f t="shared" si="21"/>
        <v>0</v>
      </c>
      <c r="R87" s="164">
        <f>ROUND($C87*'[1]LEA-TN - Aggregate GASB75'!R86,0)</f>
        <v>-12237</v>
      </c>
      <c r="S87" s="164">
        <f t="shared" si="19"/>
        <v>0</v>
      </c>
      <c r="T87" s="178">
        <v>34692</v>
      </c>
      <c r="U87" s="164">
        <v>28693</v>
      </c>
      <c r="V87" s="104">
        <f t="shared" si="27"/>
        <v>-92313</v>
      </c>
      <c r="W87" s="104">
        <v>-76014</v>
      </c>
      <c r="X87" s="104">
        <f>ROUND(J87+N87-'[1]LEA-TN - Aggregate GASB75'!W86*E87,0)</f>
        <v>0</v>
      </c>
      <c r="Y87" s="164">
        <f>ROUND($C87*'[1]LEA-TN - Aggregate GASB75'!Y86,0)</f>
        <v>975897</v>
      </c>
      <c r="Z87" s="164">
        <f>ROUND($C87*'[1]LEA-TN - Aggregate GASB75'!Z86,0)</f>
        <v>731476</v>
      </c>
      <c r="AA87" s="164">
        <f>ROUND($C87*'[1]LEA-TN - Aggregate GASB75'!AA86,0)</f>
        <v>841248</v>
      </c>
      <c r="AB87" s="164">
        <f>ROUND($C87*'[1]LEA-TN - Aggregate GASB75'!AB86,0)</f>
        <v>841248</v>
      </c>
      <c r="AC87" s="164">
        <f t="shared" si="35"/>
        <v>18704</v>
      </c>
      <c r="AD87" s="164">
        <f t="shared" si="22"/>
        <v>73609</v>
      </c>
      <c r="AE87" s="164">
        <f t="shared" si="28"/>
        <v>0</v>
      </c>
      <c r="AF87" s="164">
        <f t="shared" si="29"/>
        <v>0</v>
      </c>
      <c r="AG87" s="164">
        <f t="shared" si="23"/>
        <v>0</v>
      </c>
      <c r="AH87" s="164">
        <f t="shared" si="30"/>
        <v>0</v>
      </c>
      <c r="AI87" s="164">
        <f t="shared" si="31"/>
        <v>-12237</v>
      </c>
      <c r="AJ87" s="164">
        <f t="shared" si="31"/>
        <v>-12237</v>
      </c>
      <c r="AK87" s="164">
        <f t="shared" si="31"/>
        <v>-12237</v>
      </c>
      <c r="AL87" s="164">
        <f t="shared" si="31"/>
        <v>-12237</v>
      </c>
      <c r="AM87" s="164">
        <f t="shared" si="31"/>
        <v>-12237</v>
      </c>
      <c r="AN87" s="164">
        <f t="shared" si="31"/>
        <v>-31128</v>
      </c>
      <c r="AP87" s="165">
        <f t="shared" si="24"/>
        <v>-2528</v>
      </c>
      <c r="AQ87" s="164">
        <f>ROUND($C87*'[1]LEA-TN - Aggregate GASB75'!AQ86,0)</f>
        <v>0</v>
      </c>
      <c r="AR87" s="164">
        <f>ROUND($C87*'[1]LEA-TN - Aggregate GASB75'!AR86,0)</f>
        <v>0</v>
      </c>
      <c r="AS87" s="164">
        <f>ROUND($C87*'[1]LEA-TN - Aggregate GASB75'!AS86,0)</f>
        <v>0</v>
      </c>
      <c r="AT87" s="164">
        <f>ROUND($C87*'[1]LEA-TN - Aggregate GASB75'!AT86,0)</f>
        <v>0</v>
      </c>
      <c r="AU87" s="164">
        <f>ROUND($C87*'[1]LEA-TN - Aggregate GASB75'!AU86,0)</f>
        <v>0</v>
      </c>
      <c r="AV87" s="164">
        <f>ROUND($C87*'[1]LEA-TN - Aggregate GASB75'!AV86,0)</f>
        <v>0</v>
      </c>
      <c r="AW87" s="166">
        <f>ROUND($C87*'[1]LEA-TN - Aggregate GASB75'!AW86,0)</f>
        <v>2528</v>
      </c>
      <c r="AX87" s="166">
        <f>ROUND($C87*'[1]LEA-TN - Aggregate GASB75'!AX86,0)</f>
        <v>2528</v>
      </c>
      <c r="AY87" s="166">
        <f>ROUND($C87*'[1]LEA-TN - Aggregate GASB75'!AY86,0)</f>
        <v>2528</v>
      </c>
      <c r="AZ87" s="166">
        <f>ROUND($C87*'[1]LEA-TN - Aggregate GASB75'!AZ86,0)</f>
        <v>2528</v>
      </c>
      <c r="BA87" s="166">
        <f>ROUND($C87*'[1]LEA-TN - Aggregate GASB75'!BA86,0)</f>
        <v>2528</v>
      </c>
      <c r="BB87" s="166">
        <f>MAX(0,-$L87+$AP87-SUM($AW87:BA87))</f>
        <v>6064</v>
      </c>
      <c r="BC87" s="165">
        <f t="shared" si="32"/>
        <v>-870</v>
      </c>
      <c r="BD87" s="164">
        <f>MIN(MAX(0,BC87),MAX(0,$M87)-SUM($BC87:BC87))</f>
        <v>0</v>
      </c>
      <c r="BE87" s="164">
        <f>MIN(MAX(0,BD87),MAX(0,$M87)-SUM($BC87:BD87))</f>
        <v>0</v>
      </c>
      <c r="BF87" s="164">
        <f>MIN(MAX(0,BE87),MAX(0,$M87)-SUM($BC87:BE87))</f>
        <v>0</v>
      </c>
      <c r="BG87" s="164">
        <f>MIN(MAX(0,BF87),MAX(0,$M87)-SUM($BC87:BF87))</f>
        <v>0</v>
      </c>
      <c r="BH87" s="164">
        <f>MIN(MAX(0,BG87),MAX(0,$M87)-SUM($BC87:BG87))</f>
        <v>0</v>
      </c>
      <c r="BI87" s="164">
        <f>(MAX(0,$M87-MAX(0,SUM($BC87:BH87))))</f>
        <v>0</v>
      </c>
      <c r="BJ87" s="166">
        <f t="shared" si="33"/>
        <v>870</v>
      </c>
      <c r="BK87" s="166">
        <f>MIN(MAX(0,BJ87),MAX(0,-$M87)-MAX(0,-$BC87+SUM($BJ87:BJ87)))</f>
        <v>870</v>
      </c>
      <c r="BL87" s="166">
        <f>MIN(MAX(0,BK87),MAX(0,-$M87)-MAX(0,-$BC87+SUM($BJ87:BK87)))</f>
        <v>870</v>
      </c>
      <c r="BM87" s="166">
        <f>MIN(MAX(0,BL87),MAX(0,-$M87)-MAX(0,-$BC87+SUM($BJ87:BL87)))</f>
        <v>870</v>
      </c>
      <c r="BN87" s="166">
        <f>MIN(MAX(0,BM87),MAX(0,-$M87)-MAX(0,-$BC87+SUM($BJ87:BM87)))</f>
        <v>870</v>
      </c>
      <c r="BO87" s="166">
        <f>MAX(0,-$M87+$BC87-SUM($BJ87:BN87))</f>
        <v>2084</v>
      </c>
      <c r="BP87" s="165">
        <f t="shared" si="34"/>
        <v>0</v>
      </c>
      <c r="BQ87" s="164">
        <f>MIN(MAX(0,BP87),MAX(0,$X87)-SUM($BP87:BP87))</f>
        <v>0</v>
      </c>
      <c r="BR87" s="164">
        <f>MIN(MAX(0,BQ87),MAX(0,$X87)-SUM($BP87:BQ87))</f>
        <v>0</v>
      </c>
      <c r="BS87" s="164">
        <f>MIN(MAX(0,BR87),MAX(0,$X87)-SUM($BP87:BR87))</f>
        <v>0</v>
      </c>
      <c r="BT87" s="164">
        <f>MIN(MAX(0,BS87),MAX(0,$X87)-SUM($BP87:BS87))</f>
        <v>0</v>
      </c>
      <c r="BU87" s="164">
        <f>MIN(MAX(0,BT87),MAX(0,$X87)-SUM($BP87:BT87))</f>
        <v>0</v>
      </c>
      <c r="BV87" s="164">
        <f>(MAX(0,$X87-MAX(0,SUM($BP87:BU87))))</f>
        <v>0</v>
      </c>
      <c r="BW87" s="166">
        <f t="shared" si="25"/>
        <v>0</v>
      </c>
      <c r="BX87" s="166">
        <f>MIN(MAX(0,BW87),MAX(0,-$X87)-MAX(0,-$BP87+SUM($BW87:BW87)))</f>
        <v>0</v>
      </c>
      <c r="BY87" s="166">
        <f>MIN(MAX(0,BX87),MAX(0,-$X87)-MAX(0,-$BP87+SUM($BW87:BX87)))</f>
        <v>0</v>
      </c>
      <c r="BZ87" s="166">
        <f>MIN(MAX(0,BY87),MAX(0,-$X87)-MAX(0,-$BP87+SUM($BW87:BY87)))</f>
        <v>0</v>
      </c>
      <c r="CA87" s="166">
        <f>MIN(MAX(0,BZ87),MAX(0,-$X87)-MAX(0,-$BP87+SUM($BW87:BZ87)))</f>
        <v>0</v>
      </c>
      <c r="CB87" s="166">
        <f>MAX(0,-$X87+$BP87-SUM($BW87:CA87))</f>
        <v>0</v>
      </c>
      <c r="CC87" s="163">
        <v>9.6</v>
      </c>
      <c r="CD87" s="167"/>
      <c r="CE87" s="164"/>
      <c r="CF87" s="164"/>
      <c r="CG87" s="164"/>
      <c r="CH87" s="164"/>
      <c r="CI87" s="164"/>
      <c r="CJ87" s="164"/>
      <c r="CK87" s="166"/>
      <c r="CL87" s="166"/>
      <c r="CM87" s="166"/>
      <c r="CN87" s="166"/>
      <c r="CO87" s="166"/>
      <c r="CP87" s="166"/>
      <c r="CQ87" s="167">
        <v>-8839</v>
      </c>
      <c r="CR87" s="164"/>
      <c r="CS87" s="164"/>
      <c r="CT87" s="164"/>
      <c r="CU87" s="164"/>
      <c r="CV87" s="164"/>
      <c r="CW87" s="164"/>
      <c r="CX87" s="166">
        <f>ROUND($C87*'[1]LEA-TN - Aggregate GASB75'!CX86,0)</f>
        <v>8839</v>
      </c>
      <c r="CY87" s="166">
        <f>ROUND($C87*'[1]LEA-TN - Aggregate GASB75'!CY86,0)</f>
        <v>8839</v>
      </c>
      <c r="CZ87" s="166">
        <f>ROUND($C87*'[1]LEA-TN - Aggregate GASB75'!CZ86,0)</f>
        <v>8839</v>
      </c>
      <c r="DA87" s="166">
        <f>ROUND($C87*'[1]LEA-TN - Aggregate GASB75'!DA86,0)</f>
        <v>8839</v>
      </c>
      <c r="DB87" s="166">
        <f>ROUND($C87*'[1]LEA-TN - Aggregate GASB75'!DB86,0)</f>
        <v>8839</v>
      </c>
      <c r="DC87" s="166">
        <f>ROUND($C87*'[1]LEA-TN - Aggregate GASB75'!DC86,0)</f>
        <v>22980</v>
      </c>
      <c r="DE87" s="168"/>
    </row>
    <row r="88" spans="1:109" hidden="1">
      <c r="A88" s="109">
        <v>1216</v>
      </c>
      <c r="B88" s="103" t="s">
        <v>494</v>
      </c>
      <c r="C88" s="162">
        <v>1</v>
      </c>
      <c r="D88" s="162">
        <v>0</v>
      </c>
      <c r="E88" s="162">
        <f t="shared" si="26"/>
        <v>1</v>
      </c>
      <c r="F88" s="163">
        <v>15.5</v>
      </c>
      <c r="G88" s="164">
        <f>ROUND($D88*'[1]LEA-TN - Aggregate GASB75'!G87,0)</f>
        <v>0</v>
      </c>
      <c r="H88" s="164">
        <f>ROUND($C88*'[1]LEA-TN - Aggregate GASB75'!H87,0)</f>
        <v>0</v>
      </c>
      <c r="I88" s="164">
        <f>ROUND($C88*'[1]LEA-TN - Aggregate GASB75'!I87,0)</f>
        <v>0</v>
      </c>
      <c r="J88" s="164">
        <f>ROUND('[1]LEA-TN - Aggregate GASB75'!G87*E88,0)</f>
        <v>0</v>
      </c>
      <c r="K88" s="164">
        <f>ROUND($C88*'[1]LEA-TN - Aggregate GASB75'!K87,0)</f>
        <v>0</v>
      </c>
      <c r="L88" s="164">
        <f>ROUND(C88*'[1]LEA-TN - Aggregate GASB75'!P87,0)-SUM(G88:K88,M88:O88)</f>
        <v>9445</v>
      </c>
      <c r="M88" s="164">
        <f>ROUND($C88*'[1]LEA-TN - Aggregate GASB75'!M87,0)</f>
        <v>-116</v>
      </c>
      <c r="N88" s="164">
        <f>ROUND(C88*'[1]LEA-TN - Aggregate GASB75'!O87,0)-O88</f>
        <v>0</v>
      </c>
      <c r="O88" s="164">
        <v>0</v>
      </c>
      <c r="P88" s="178">
        <f t="shared" si="20"/>
        <v>9329</v>
      </c>
      <c r="Q88" s="104">
        <f t="shared" si="21"/>
        <v>0</v>
      </c>
      <c r="R88" s="164">
        <f>ROUND($C88*'[1]LEA-TN - Aggregate GASB75'!R87,0)</f>
        <v>602</v>
      </c>
      <c r="S88" s="164">
        <f t="shared" si="19"/>
        <v>0</v>
      </c>
      <c r="T88" s="178">
        <v>602</v>
      </c>
      <c r="U88" s="164">
        <v>0</v>
      </c>
      <c r="V88" s="104">
        <f t="shared" si="27"/>
        <v>8727</v>
      </c>
      <c r="W88" s="104">
        <v>0</v>
      </c>
      <c r="X88" s="104">
        <f>ROUND(J88+N88-'[1]LEA-TN - Aggregate GASB75'!W87*E88,0)</f>
        <v>0</v>
      </c>
      <c r="Y88" s="164">
        <f>ROUND($C88*'[1]LEA-TN - Aggregate GASB75'!Y87,0)</f>
        <v>11804</v>
      </c>
      <c r="Z88" s="164">
        <f>ROUND($C88*'[1]LEA-TN - Aggregate GASB75'!Z87,0)</f>
        <v>7374</v>
      </c>
      <c r="AA88" s="164">
        <f>ROUND($C88*'[1]LEA-TN - Aggregate GASB75'!AA87,0)</f>
        <v>9329</v>
      </c>
      <c r="AB88" s="164">
        <f>ROUND($C88*'[1]LEA-TN - Aggregate GASB75'!AB87,0)</f>
        <v>9329</v>
      </c>
      <c r="AC88" s="164">
        <f t="shared" si="35"/>
        <v>0</v>
      </c>
      <c r="AD88" s="164">
        <f t="shared" si="22"/>
        <v>109</v>
      </c>
      <c r="AE88" s="164">
        <f t="shared" si="28"/>
        <v>0</v>
      </c>
      <c r="AF88" s="164">
        <f t="shared" si="29"/>
        <v>8836</v>
      </c>
      <c r="AG88" s="164">
        <f t="shared" si="23"/>
        <v>0</v>
      </c>
      <c r="AH88" s="164">
        <f t="shared" si="30"/>
        <v>0</v>
      </c>
      <c r="AI88" s="164">
        <f t="shared" si="31"/>
        <v>602</v>
      </c>
      <c r="AJ88" s="164">
        <f t="shared" si="31"/>
        <v>602</v>
      </c>
      <c r="AK88" s="164">
        <f t="shared" si="31"/>
        <v>602</v>
      </c>
      <c r="AL88" s="164">
        <f t="shared" si="31"/>
        <v>602</v>
      </c>
      <c r="AM88" s="164">
        <f t="shared" si="31"/>
        <v>602</v>
      </c>
      <c r="AN88" s="164">
        <f t="shared" si="31"/>
        <v>5717</v>
      </c>
      <c r="AP88" s="165">
        <f t="shared" si="24"/>
        <v>609</v>
      </c>
      <c r="AQ88" s="164">
        <f>ROUND($C88*'[1]LEA-TN - Aggregate GASB75'!AQ87,0)</f>
        <v>609</v>
      </c>
      <c r="AR88" s="164">
        <f>ROUND($C88*'[1]LEA-TN - Aggregate GASB75'!AR87,0)</f>
        <v>609</v>
      </c>
      <c r="AS88" s="164">
        <f>ROUND($C88*'[1]LEA-TN - Aggregate GASB75'!AS87,0)</f>
        <v>609</v>
      </c>
      <c r="AT88" s="164">
        <f>ROUND($C88*'[1]LEA-TN - Aggregate GASB75'!AT87,0)</f>
        <v>609</v>
      </c>
      <c r="AU88" s="164">
        <f>ROUND($C88*'[1]LEA-TN - Aggregate GASB75'!AU87,0)</f>
        <v>609</v>
      </c>
      <c r="AV88" s="164">
        <f>ROUND($C88*'[1]LEA-TN - Aggregate GASB75'!AV87,0)</f>
        <v>5791</v>
      </c>
      <c r="AW88" s="166">
        <f>ROUND($C88*'[1]LEA-TN - Aggregate GASB75'!AW87,0)</f>
        <v>0</v>
      </c>
      <c r="AX88" s="166">
        <f>ROUND($C88*'[1]LEA-TN - Aggregate GASB75'!AX87,0)</f>
        <v>0</v>
      </c>
      <c r="AY88" s="166">
        <f>ROUND($C88*'[1]LEA-TN - Aggregate GASB75'!AY87,0)</f>
        <v>0</v>
      </c>
      <c r="AZ88" s="166">
        <f>ROUND($C88*'[1]LEA-TN - Aggregate GASB75'!AZ87,0)</f>
        <v>0</v>
      </c>
      <c r="BA88" s="166">
        <f>ROUND($C88*'[1]LEA-TN - Aggregate GASB75'!BA87,0)</f>
        <v>0</v>
      </c>
      <c r="BB88" s="166">
        <f>MAX(0,-$L88+$AP88-SUM($AW88:BA88))</f>
        <v>0</v>
      </c>
      <c r="BC88" s="165">
        <f t="shared" si="32"/>
        <v>-7</v>
      </c>
      <c r="BD88" s="164">
        <f>MIN(MAX(0,BC88),MAX(0,$M88)-SUM($BC88:BC88))</f>
        <v>0</v>
      </c>
      <c r="BE88" s="164">
        <f>MIN(MAX(0,BD88),MAX(0,$M88)-SUM($BC88:BD88))</f>
        <v>0</v>
      </c>
      <c r="BF88" s="164">
        <f>MIN(MAX(0,BE88),MAX(0,$M88)-SUM($BC88:BE88))</f>
        <v>0</v>
      </c>
      <c r="BG88" s="164">
        <f>MIN(MAX(0,BF88),MAX(0,$M88)-SUM($BC88:BF88))</f>
        <v>0</v>
      </c>
      <c r="BH88" s="164">
        <f>MIN(MAX(0,BG88),MAX(0,$M88)-SUM($BC88:BG88))</f>
        <v>0</v>
      </c>
      <c r="BI88" s="164">
        <f>(MAX(0,$M88-MAX(0,SUM($BC88:BH88))))</f>
        <v>0</v>
      </c>
      <c r="BJ88" s="166">
        <f t="shared" si="33"/>
        <v>7</v>
      </c>
      <c r="BK88" s="166">
        <f>MIN(MAX(0,BJ88),MAX(0,-$M88)-MAX(0,-$BC88+SUM($BJ88:BJ88)))</f>
        <v>7</v>
      </c>
      <c r="BL88" s="166">
        <f>MIN(MAX(0,BK88),MAX(0,-$M88)-MAX(0,-$BC88+SUM($BJ88:BK88)))</f>
        <v>7</v>
      </c>
      <c r="BM88" s="166">
        <f>MIN(MAX(0,BL88),MAX(0,-$M88)-MAX(0,-$BC88+SUM($BJ88:BL88)))</f>
        <v>7</v>
      </c>
      <c r="BN88" s="166">
        <f>MIN(MAX(0,BM88),MAX(0,-$M88)-MAX(0,-$BC88+SUM($BJ88:BM88)))</f>
        <v>7</v>
      </c>
      <c r="BO88" s="166">
        <f>MAX(0,-$M88+$BC88-SUM($BJ88:BN88))</f>
        <v>74</v>
      </c>
      <c r="BP88" s="165">
        <f t="shared" si="34"/>
        <v>0</v>
      </c>
      <c r="BQ88" s="164">
        <f>MIN(MAX(0,BP88),MAX(0,$X88)-SUM($BP88:BP88))</f>
        <v>0</v>
      </c>
      <c r="BR88" s="164">
        <f>MIN(MAX(0,BQ88),MAX(0,$X88)-SUM($BP88:BQ88))</f>
        <v>0</v>
      </c>
      <c r="BS88" s="164">
        <f>MIN(MAX(0,BR88),MAX(0,$X88)-SUM($BP88:BR88))</f>
        <v>0</v>
      </c>
      <c r="BT88" s="164">
        <f>MIN(MAX(0,BS88),MAX(0,$X88)-SUM($BP88:BS88))</f>
        <v>0</v>
      </c>
      <c r="BU88" s="164">
        <f>MIN(MAX(0,BT88),MAX(0,$X88)-SUM($BP88:BT88))</f>
        <v>0</v>
      </c>
      <c r="BV88" s="164">
        <f>(MAX(0,$X88-MAX(0,SUM($BP88:BU88))))</f>
        <v>0</v>
      </c>
      <c r="BW88" s="166">
        <f t="shared" si="25"/>
        <v>0</v>
      </c>
      <c r="BX88" s="166">
        <f>MIN(MAX(0,BW88),MAX(0,-$X88)-MAX(0,-$BP88+SUM($BW88:BW88)))</f>
        <v>0</v>
      </c>
      <c r="BY88" s="166">
        <f>MIN(MAX(0,BX88),MAX(0,-$X88)-MAX(0,-$BP88+SUM($BW88:BX88)))</f>
        <v>0</v>
      </c>
      <c r="BZ88" s="166">
        <f>MIN(MAX(0,BY88),MAX(0,-$X88)-MAX(0,-$BP88+SUM($BW88:BY88)))</f>
        <v>0</v>
      </c>
      <c r="CA88" s="166">
        <f>MIN(MAX(0,BZ88),MAX(0,-$X88)-MAX(0,-$BP88+SUM($BW88:BZ88)))</f>
        <v>0</v>
      </c>
      <c r="CB88" s="166">
        <f>MAX(0,-$X88+$BP88-SUM($BW88:CA88))</f>
        <v>0</v>
      </c>
      <c r="CC88" s="163">
        <v>1</v>
      </c>
      <c r="CD88" s="167"/>
      <c r="CE88" s="164"/>
      <c r="CF88" s="164"/>
      <c r="CG88" s="164"/>
      <c r="CH88" s="164"/>
      <c r="CI88" s="164"/>
      <c r="CJ88" s="164"/>
      <c r="CK88" s="166"/>
      <c r="CL88" s="166"/>
      <c r="CM88" s="166"/>
      <c r="CN88" s="166"/>
      <c r="CO88" s="166"/>
      <c r="CP88" s="166"/>
      <c r="CQ88" s="167">
        <v>0</v>
      </c>
      <c r="CR88" s="164"/>
      <c r="CS88" s="164"/>
      <c r="CT88" s="164"/>
      <c r="CU88" s="164"/>
      <c r="CV88" s="164"/>
      <c r="CW88" s="164"/>
      <c r="CX88" s="166">
        <f>ROUND($C88*'[1]LEA-TN - Aggregate GASB75'!CX87,0)</f>
        <v>0</v>
      </c>
      <c r="CY88" s="166">
        <f>ROUND($C88*'[1]LEA-TN - Aggregate GASB75'!CY87,0)</f>
        <v>0</v>
      </c>
      <c r="CZ88" s="166">
        <f>ROUND($C88*'[1]LEA-TN - Aggregate GASB75'!CZ87,0)</f>
        <v>0</v>
      </c>
      <c r="DA88" s="166">
        <f>ROUND($C88*'[1]LEA-TN - Aggregate GASB75'!DA87,0)</f>
        <v>0</v>
      </c>
      <c r="DB88" s="166">
        <f>ROUND($C88*'[1]LEA-TN - Aggregate GASB75'!DB87,0)</f>
        <v>0</v>
      </c>
      <c r="DC88" s="166">
        <f>ROUND($C88*'[1]LEA-TN - Aggregate GASB75'!DC87,0)</f>
        <v>0</v>
      </c>
      <c r="DE88" s="168"/>
    </row>
    <row r="89" spans="1:109" hidden="1">
      <c r="A89" s="109">
        <v>1012</v>
      </c>
      <c r="B89" s="103" t="s">
        <v>265</v>
      </c>
      <c r="C89" s="162">
        <v>1</v>
      </c>
      <c r="D89" s="162">
        <v>1</v>
      </c>
      <c r="E89" s="162">
        <f t="shared" si="26"/>
        <v>0</v>
      </c>
      <c r="F89" s="163">
        <v>7.4</v>
      </c>
      <c r="G89" s="164">
        <f>ROUND($D89*'[1]LEA-TN - Aggregate GASB75'!G88,0)</f>
        <v>2200079</v>
      </c>
      <c r="H89" s="164">
        <f>ROUND($C89*'[1]LEA-TN - Aggregate GASB75'!H88,0)</f>
        <v>30670</v>
      </c>
      <c r="I89" s="164">
        <f>ROUND($C89*'[1]LEA-TN - Aggregate GASB75'!I88,0)</f>
        <v>77791</v>
      </c>
      <c r="J89" s="164">
        <f>ROUND('[1]LEA-TN - Aggregate GASB75'!G88*E89,0)</f>
        <v>0</v>
      </c>
      <c r="K89" s="164">
        <f>ROUND($C89*'[1]LEA-TN - Aggregate GASB75'!K88,0)</f>
        <v>0</v>
      </c>
      <c r="L89" s="164">
        <f>ROUND(C89*'[1]LEA-TN - Aggregate GASB75'!P88,0)-SUM(G89:K89,M89:O89)</f>
        <v>-108261</v>
      </c>
      <c r="M89" s="164">
        <f>ROUND($C89*'[1]LEA-TN - Aggregate GASB75'!M88,0)</f>
        <v>-16403</v>
      </c>
      <c r="N89" s="164">
        <f>ROUND(C89*'[1]LEA-TN - Aggregate GASB75'!O88,0)-O89</f>
        <v>0</v>
      </c>
      <c r="O89" s="164">
        <v>-91213</v>
      </c>
      <c r="P89" s="178">
        <f t="shared" si="20"/>
        <v>2092663</v>
      </c>
      <c r="Q89" s="104">
        <f t="shared" si="21"/>
        <v>0</v>
      </c>
      <c r="R89" s="164">
        <f>ROUND($C89*'[1]LEA-TN - Aggregate GASB75'!R88,0)</f>
        <v>-38701</v>
      </c>
      <c r="S89" s="164">
        <f t="shared" si="19"/>
        <v>0</v>
      </c>
      <c r="T89" s="178">
        <v>69760</v>
      </c>
      <c r="U89" s="164">
        <v>94935</v>
      </c>
      <c r="V89" s="104">
        <f t="shared" si="27"/>
        <v>-262976</v>
      </c>
      <c r="W89" s="104">
        <v>-177013</v>
      </c>
      <c r="X89" s="104">
        <f>ROUND(J89+N89-'[1]LEA-TN - Aggregate GASB75'!W88*E89,0)</f>
        <v>0</v>
      </c>
      <c r="Y89" s="164">
        <f>ROUND($C89*'[1]LEA-TN - Aggregate GASB75'!Y88,0)</f>
        <v>2392026</v>
      </c>
      <c r="Z89" s="164">
        <f>ROUND($C89*'[1]LEA-TN - Aggregate GASB75'!Z88,0)</f>
        <v>1846544</v>
      </c>
      <c r="AA89" s="164">
        <f>ROUND($C89*'[1]LEA-TN - Aggregate GASB75'!AA88,0)</f>
        <v>2092663</v>
      </c>
      <c r="AB89" s="164">
        <f>ROUND($C89*'[1]LEA-TN - Aggregate GASB75'!AB88,0)</f>
        <v>2092663</v>
      </c>
      <c r="AC89" s="164">
        <f t="shared" si="35"/>
        <v>93631</v>
      </c>
      <c r="AD89" s="164">
        <f t="shared" si="22"/>
        <v>169345</v>
      </c>
      <c r="AE89" s="164">
        <f t="shared" si="28"/>
        <v>0</v>
      </c>
      <c r="AF89" s="164">
        <f t="shared" si="29"/>
        <v>0</v>
      </c>
      <c r="AG89" s="164">
        <f t="shared" si="23"/>
        <v>0</v>
      </c>
      <c r="AH89" s="164">
        <f t="shared" si="30"/>
        <v>0</v>
      </c>
      <c r="AI89" s="164">
        <f t="shared" si="31"/>
        <v>-38701</v>
      </c>
      <c r="AJ89" s="164">
        <f t="shared" si="31"/>
        <v>-38701</v>
      </c>
      <c r="AK89" s="164">
        <f t="shared" si="31"/>
        <v>-38701</v>
      </c>
      <c r="AL89" s="164">
        <f t="shared" si="31"/>
        <v>-38701</v>
      </c>
      <c r="AM89" s="164">
        <f t="shared" si="31"/>
        <v>-38701</v>
      </c>
      <c r="AN89" s="164">
        <f t="shared" si="31"/>
        <v>-69471</v>
      </c>
      <c r="AP89" s="165">
        <f t="shared" si="24"/>
        <v>-14630</v>
      </c>
      <c r="AQ89" s="164">
        <f>ROUND($C89*'[1]LEA-TN - Aggregate GASB75'!AQ88,0)</f>
        <v>0</v>
      </c>
      <c r="AR89" s="164">
        <f>ROUND($C89*'[1]LEA-TN - Aggregate GASB75'!AR88,0)</f>
        <v>0</v>
      </c>
      <c r="AS89" s="164">
        <f>ROUND($C89*'[1]LEA-TN - Aggregate GASB75'!AS88,0)</f>
        <v>0</v>
      </c>
      <c r="AT89" s="164">
        <f>ROUND($C89*'[1]LEA-TN - Aggregate GASB75'!AT88,0)</f>
        <v>0</v>
      </c>
      <c r="AU89" s="164">
        <f>ROUND($C89*'[1]LEA-TN - Aggregate GASB75'!AU88,0)</f>
        <v>0</v>
      </c>
      <c r="AV89" s="164">
        <f>ROUND($C89*'[1]LEA-TN - Aggregate GASB75'!AV88,0)</f>
        <v>0</v>
      </c>
      <c r="AW89" s="166">
        <f>ROUND($C89*'[1]LEA-TN - Aggregate GASB75'!AW88,0)</f>
        <v>14630</v>
      </c>
      <c r="AX89" s="166">
        <f>ROUND($C89*'[1]LEA-TN - Aggregate GASB75'!AX88,0)</f>
        <v>14630</v>
      </c>
      <c r="AY89" s="166">
        <f>ROUND($C89*'[1]LEA-TN - Aggregate GASB75'!AY88,0)</f>
        <v>14630</v>
      </c>
      <c r="AZ89" s="166">
        <f>ROUND($C89*'[1]LEA-TN - Aggregate GASB75'!AZ88,0)</f>
        <v>14630</v>
      </c>
      <c r="BA89" s="166">
        <f>ROUND($C89*'[1]LEA-TN - Aggregate GASB75'!BA88,0)</f>
        <v>14630</v>
      </c>
      <c r="BB89" s="166">
        <f>MAX(0,-$L89+$AP89-SUM($AW89:BA89))</f>
        <v>20481</v>
      </c>
      <c r="BC89" s="165">
        <f t="shared" si="32"/>
        <v>-2217</v>
      </c>
      <c r="BD89" s="164">
        <f>MIN(MAX(0,BC89),MAX(0,$M89)-SUM($BC89:BC89))</f>
        <v>0</v>
      </c>
      <c r="BE89" s="164">
        <f>MIN(MAX(0,BD89),MAX(0,$M89)-SUM($BC89:BD89))</f>
        <v>0</v>
      </c>
      <c r="BF89" s="164">
        <f>MIN(MAX(0,BE89),MAX(0,$M89)-SUM($BC89:BE89))</f>
        <v>0</v>
      </c>
      <c r="BG89" s="164">
        <f>MIN(MAX(0,BF89),MAX(0,$M89)-SUM($BC89:BF89))</f>
        <v>0</v>
      </c>
      <c r="BH89" s="164">
        <f>MIN(MAX(0,BG89),MAX(0,$M89)-SUM($BC89:BG89))</f>
        <v>0</v>
      </c>
      <c r="BI89" s="164">
        <f>(MAX(0,$M89-MAX(0,SUM($BC89:BH89))))</f>
        <v>0</v>
      </c>
      <c r="BJ89" s="166">
        <f t="shared" si="33"/>
        <v>2217</v>
      </c>
      <c r="BK89" s="166">
        <f>MIN(MAX(0,BJ89),MAX(0,-$M89)-MAX(0,-$BC89+SUM($BJ89:BJ89)))</f>
        <v>2217</v>
      </c>
      <c r="BL89" s="166">
        <f>MIN(MAX(0,BK89),MAX(0,-$M89)-MAX(0,-$BC89+SUM($BJ89:BK89)))</f>
        <v>2217</v>
      </c>
      <c r="BM89" s="166">
        <f>MIN(MAX(0,BL89),MAX(0,-$M89)-MAX(0,-$BC89+SUM($BJ89:BL89)))</f>
        <v>2217</v>
      </c>
      <c r="BN89" s="166">
        <f>MIN(MAX(0,BM89),MAX(0,-$M89)-MAX(0,-$BC89+SUM($BJ89:BM89)))</f>
        <v>2217</v>
      </c>
      <c r="BO89" s="166">
        <f>MAX(0,-$M89+$BC89-SUM($BJ89:BN89))</f>
        <v>3101</v>
      </c>
      <c r="BP89" s="165">
        <f t="shared" si="34"/>
        <v>0</v>
      </c>
      <c r="BQ89" s="164">
        <f>MIN(MAX(0,BP89),MAX(0,$X89)-SUM($BP89:BP89))</f>
        <v>0</v>
      </c>
      <c r="BR89" s="164">
        <f>MIN(MAX(0,BQ89),MAX(0,$X89)-SUM($BP89:BQ89))</f>
        <v>0</v>
      </c>
      <c r="BS89" s="164">
        <f>MIN(MAX(0,BR89),MAX(0,$X89)-SUM($BP89:BR89))</f>
        <v>0</v>
      </c>
      <c r="BT89" s="164">
        <f>MIN(MAX(0,BS89),MAX(0,$X89)-SUM($BP89:BS89))</f>
        <v>0</v>
      </c>
      <c r="BU89" s="164">
        <f>MIN(MAX(0,BT89),MAX(0,$X89)-SUM($BP89:BT89))</f>
        <v>0</v>
      </c>
      <c r="BV89" s="164">
        <f>(MAX(0,$X89-MAX(0,SUM($BP89:BU89))))</f>
        <v>0</v>
      </c>
      <c r="BW89" s="166">
        <f t="shared" si="25"/>
        <v>0</v>
      </c>
      <c r="BX89" s="166">
        <f>MIN(MAX(0,BW89),MAX(0,-$X89)-MAX(0,-$BP89+SUM($BW89:BW89)))</f>
        <v>0</v>
      </c>
      <c r="BY89" s="166">
        <f>MIN(MAX(0,BX89),MAX(0,-$X89)-MAX(0,-$BP89+SUM($BW89:BX89)))</f>
        <v>0</v>
      </c>
      <c r="BZ89" s="166">
        <f>MIN(MAX(0,BY89),MAX(0,-$X89)-MAX(0,-$BP89+SUM($BW89:BY89)))</f>
        <v>0</v>
      </c>
      <c r="CA89" s="166">
        <f>MIN(MAX(0,BZ89),MAX(0,-$X89)-MAX(0,-$BP89+SUM($BW89:BZ89)))</f>
        <v>0</v>
      </c>
      <c r="CB89" s="166">
        <f>MAX(0,-$X89+$BP89-SUM($BW89:CA89))</f>
        <v>0</v>
      </c>
      <c r="CC89" s="163">
        <v>9.1</v>
      </c>
      <c r="CD89" s="167"/>
      <c r="CE89" s="164"/>
      <c r="CF89" s="164"/>
      <c r="CG89" s="164"/>
      <c r="CH89" s="164"/>
      <c r="CI89" s="164"/>
      <c r="CJ89" s="164"/>
      <c r="CK89" s="166"/>
      <c r="CL89" s="166"/>
      <c r="CM89" s="166"/>
      <c r="CN89" s="166"/>
      <c r="CO89" s="166"/>
      <c r="CP89" s="166"/>
      <c r="CQ89" s="167">
        <v>-21854</v>
      </c>
      <c r="CR89" s="164"/>
      <c r="CS89" s="164"/>
      <c r="CT89" s="164"/>
      <c r="CU89" s="164"/>
      <c r="CV89" s="164"/>
      <c r="CW89" s="164"/>
      <c r="CX89" s="166">
        <f>ROUND($C89*'[1]LEA-TN - Aggregate GASB75'!CX88,0)</f>
        <v>21854</v>
      </c>
      <c r="CY89" s="166">
        <f>ROUND($C89*'[1]LEA-TN - Aggregate GASB75'!CY88,0)</f>
        <v>21854</v>
      </c>
      <c r="CZ89" s="166">
        <f>ROUND($C89*'[1]LEA-TN - Aggregate GASB75'!CZ88,0)</f>
        <v>21854</v>
      </c>
      <c r="DA89" s="166">
        <f>ROUND($C89*'[1]LEA-TN - Aggregate GASB75'!DA88,0)</f>
        <v>21854</v>
      </c>
      <c r="DB89" s="166">
        <f>ROUND($C89*'[1]LEA-TN - Aggregate GASB75'!DB88,0)</f>
        <v>21854</v>
      </c>
      <c r="DC89" s="166">
        <f>ROUND($C89*'[1]LEA-TN - Aggregate GASB75'!DC88,0)</f>
        <v>45889</v>
      </c>
      <c r="DE89" s="168"/>
    </row>
    <row r="90" spans="1:109" hidden="1">
      <c r="A90" s="109">
        <v>1034</v>
      </c>
      <c r="B90" s="103" t="s">
        <v>266</v>
      </c>
      <c r="C90" s="162">
        <v>0.916601</v>
      </c>
      <c r="D90" s="162">
        <v>0.499002</v>
      </c>
      <c r="E90" s="162">
        <f t="shared" si="26"/>
        <v>0.417599</v>
      </c>
      <c r="F90" s="163">
        <v>7.2</v>
      </c>
      <c r="G90" s="164">
        <f>ROUND($D90*'[1]LEA-TN - Aggregate GASB75'!G89,0)</f>
        <v>1212501</v>
      </c>
      <c r="H90" s="164">
        <f>ROUND($C90*'[1]LEA-TN - Aggregate GASB75'!H89,0)</f>
        <v>36322</v>
      </c>
      <c r="I90" s="164">
        <f>ROUND($C90*'[1]LEA-TN - Aggregate GASB75'!I89,0)</f>
        <v>78939</v>
      </c>
      <c r="J90" s="164">
        <f>ROUND('[1]LEA-TN - Aggregate GASB75'!G89*E90,0)</f>
        <v>1014703</v>
      </c>
      <c r="K90" s="164">
        <f>ROUND($C90*'[1]LEA-TN - Aggregate GASB75'!K89,0)</f>
        <v>-912892</v>
      </c>
      <c r="L90" s="164">
        <f>ROUND(C90*'[1]LEA-TN - Aggregate GASB75'!P89,0)-SUM(G90:K90,M90:O90)</f>
        <v>-236464</v>
      </c>
      <c r="M90" s="164">
        <f>ROUND($C90*'[1]LEA-TN - Aggregate GASB75'!M89,0)</f>
        <v>-8911</v>
      </c>
      <c r="N90" s="164">
        <f>ROUND(C90*'[1]LEA-TN - Aggregate GASB75'!O89,0)-O90</f>
        <v>-41954</v>
      </c>
      <c r="O90" s="164">
        <v>-50337</v>
      </c>
      <c r="P90" s="178">
        <f t="shared" si="20"/>
        <v>1091907</v>
      </c>
      <c r="Q90" s="104">
        <f t="shared" si="21"/>
        <v>-912892</v>
      </c>
      <c r="R90" s="164">
        <f>ROUND($C90*'[1]LEA-TN - Aggregate GASB75'!R89,0)</f>
        <v>-58434</v>
      </c>
      <c r="S90" s="164">
        <f t="shared" si="19"/>
        <v>146354</v>
      </c>
      <c r="T90" s="178">
        <v>-709712</v>
      </c>
      <c r="U90" s="164">
        <v>48053</v>
      </c>
      <c r="V90" s="104">
        <f t="shared" si="27"/>
        <v>542665</v>
      </c>
      <c r="W90" s="104">
        <v>-96790</v>
      </c>
      <c r="X90" s="104">
        <f>ROUND(J90+N90-'[1]LEA-TN - Aggregate GASB75'!W89*E90,0)</f>
        <v>1053750</v>
      </c>
      <c r="Y90" s="164">
        <f>ROUND($C90*'[1]LEA-TN - Aggregate GASB75'!Y89,0)</f>
        <v>1255763</v>
      </c>
      <c r="Z90" s="164">
        <f>ROUND($C90*'[1]LEA-TN - Aggregate GASB75'!Z89,0)</f>
        <v>957645</v>
      </c>
      <c r="AA90" s="164">
        <f>ROUND($C90*'[1]LEA-TN - Aggregate GASB75'!AA89,0)</f>
        <v>1091907</v>
      </c>
      <c r="AB90" s="164">
        <f>ROUND($C90*'[1]LEA-TN - Aggregate GASB75'!AB89,0)</f>
        <v>1091907</v>
      </c>
      <c r="AC90" s="164">
        <f t="shared" si="35"/>
        <v>203622</v>
      </c>
      <c r="AD90" s="164">
        <f t="shared" si="22"/>
        <v>161109</v>
      </c>
      <c r="AE90" s="164">
        <f t="shared" si="28"/>
        <v>0</v>
      </c>
      <c r="AF90" s="164">
        <f t="shared" si="29"/>
        <v>0</v>
      </c>
      <c r="AG90" s="164">
        <f t="shared" si="23"/>
        <v>0</v>
      </c>
      <c r="AH90" s="164">
        <f t="shared" si="30"/>
        <v>907396</v>
      </c>
      <c r="AI90" s="164">
        <f t="shared" si="31"/>
        <v>87919</v>
      </c>
      <c r="AJ90" s="164">
        <f t="shared" si="31"/>
        <v>87919</v>
      </c>
      <c r="AK90" s="164">
        <f t="shared" si="31"/>
        <v>87919</v>
      </c>
      <c r="AL90" s="164">
        <f t="shared" si="31"/>
        <v>87919</v>
      </c>
      <c r="AM90" s="164">
        <f t="shared" si="31"/>
        <v>87919</v>
      </c>
      <c r="AN90" s="164">
        <f t="shared" si="31"/>
        <v>103070</v>
      </c>
      <c r="AP90" s="165">
        <f t="shared" si="24"/>
        <v>-32842</v>
      </c>
      <c r="AQ90" s="164">
        <f>ROUND($C90*'[1]LEA-TN - Aggregate GASB75'!AQ89,0)</f>
        <v>0</v>
      </c>
      <c r="AR90" s="164">
        <f>ROUND($C90*'[1]LEA-TN - Aggregate GASB75'!AR89,0)</f>
        <v>0</v>
      </c>
      <c r="AS90" s="164">
        <f>ROUND($C90*'[1]LEA-TN - Aggregate GASB75'!AS89,0)</f>
        <v>0</v>
      </c>
      <c r="AT90" s="164">
        <f>ROUND($C90*'[1]LEA-TN - Aggregate GASB75'!AT89,0)</f>
        <v>0</v>
      </c>
      <c r="AU90" s="164">
        <f>ROUND($C90*'[1]LEA-TN - Aggregate GASB75'!AU89,0)</f>
        <v>0</v>
      </c>
      <c r="AV90" s="164">
        <f>ROUND($C90*'[1]LEA-TN - Aggregate GASB75'!AV89,0)</f>
        <v>0</v>
      </c>
      <c r="AW90" s="166">
        <f>ROUND($C90*'[1]LEA-TN - Aggregate GASB75'!AW89,0)</f>
        <v>32842</v>
      </c>
      <c r="AX90" s="166">
        <f>ROUND($C90*'[1]LEA-TN - Aggregate GASB75'!AX89,0)</f>
        <v>32842</v>
      </c>
      <c r="AY90" s="166">
        <f>ROUND($C90*'[1]LEA-TN - Aggregate GASB75'!AY89,0)</f>
        <v>32842</v>
      </c>
      <c r="AZ90" s="166">
        <f>ROUND($C90*'[1]LEA-TN - Aggregate GASB75'!AZ89,0)</f>
        <v>32842</v>
      </c>
      <c r="BA90" s="166">
        <f>ROUND($C90*'[1]LEA-TN - Aggregate GASB75'!BA89,0)</f>
        <v>32842</v>
      </c>
      <c r="BB90" s="166">
        <f>MAX(0,-$L90+$AP90-SUM($AW90:BA90))</f>
        <v>39412</v>
      </c>
      <c r="BC90" s="165">
        <f t="shared" si="32"/>
        <v>-1238</v>
      </c>
      <c r="BD90" s="164">
        <f>MIN(MAX(0,BC90),MAX(0,$M90)-SUM($BC90:BC90))</f>
        <v>0</v>
      </c>
      <c r="BE90" s="164">
        <f>MIN(MAX(0,BD90),MAX(0,$M90)-SUM($BC90:BD90))</f>
        <v>0</v>
      </c>
      <c r="BF90" s="164">
        <f>MIN(MAX(0,BE90),MAX(0,$M90)-SUM($BC90:BE90))</f>
        <v>0</v>
      </c>
      <c r="BG90" s="164">
        <f>MIN(MAX(0,BF90),MAX(0,$M90)-SUM($BC90:BF90))</f>
        <v>0</v>
      </c>
      <c r="BH90" s="164">
        <f>MIN(MAX(0,BG90),MAX(0,$M90)-SUM($BC90:BG90))</f>
        <v>0</v>
      </c>
      <c r="BI90" s="164">
        <f>(MAX(0,$M90-MAX(0,SUM($BC90:BH90))))</f>
        <v>0</v>
      </c>
      <c r="BJ90" s="166">
        <f t="shared" si="33"/>
        <v>1238</v>
      </c>
      <c r="BK90" s="166">
        <f>MIN(MAX(0,BJ90),MAX(0,-$M90)-MAX(0,-$BC90+SUM($BJ90:BJ90)))</f>
        <v>1238</v>
      </c>
      <c r="BL90" s="166">
        <f>MIN(MAX(0,BK90),MAX(0,-$M90)-MAX(0,-$BC90+SUM($BJ90:BK90)))</f>
        <v>1238</v>
      </c>
      <c r="BM90" s="166">
        <f>MIN(MAX(0,BL90),MAX(0,-$M90)-MAX(0,-$BC90+SUM($BJ90:BL90)))</f>
        <v>1238</v>
      </c>
      <c r="BN90" s="166">
        <f>MIN(MAX(0,BM90),MAX(0,-$M90)-MAX(0,-$BC90+SUM($BJ90:BM90)))</f>
        <v>1238</v>
      </c>
      <c r="BO90" s="166">
        <f>MAX(0,-$M90+$BC90-SUM($BJ90:BN90))</f>
        <v>1483</v>
      </c>
      <c r="BP90" s="165">
        <f t="shared" si="34"/>
        <v>146354</v>
      </c>
      <c r="BQ90" s="164">
        <f>MIN(MAX(0,BP90),MAX(0,$X90)-SUM($BP90:BP90))</f>
        <v>146354</v>
      </c>
      <c r="BR90" s="164">
        <f>MIN(MAX(0,BQ90),MAX(0,$X90)-SUM($BP90:BQ90))</f>
        <v>146354</v>
      </c>
      <c r="BS90" s="164">
        <f>MIN(MAX(0,BR90),MAX(0,$X90)-SUM($BP90:BR90))</f>
        <v>146354</v>
      </c>
      <c r="BT90" s="164">
        <f>MIN(MAX(0,BS90),MAX(0,$X90)-SUM($BP90:BS90))</f>
        <v>146354</v>
      </c>
      <c r="BU90" s="164">
        <f>MIN(MAX(0,BT90),MAX(0,$X90)-SUM($BP90:BT90))</f>
        <v>146354</v>
      </c>
      <c r="BV90" s="164">
        <f>(MAX(0,$X90-MAX(0,SUM($BP90:BU90))))</f>
        <v>175626</v>
      </c>
      <c r="BW90" s="166">
        <f t="shared" si="25"/>
        <v>0</v>
      </c>
      <c r="BX90" s="166">
        <f>MIN(MAX(0,BW90),MAX(0,-$X90)-MAX(0,-$BP90+SUM($BW90:BW90)))</f>
        <v>0</v>
      </c>
      <c r="BY90" s="166">
        <f>MIN(MAX(0,BX90),MAX(0,-$X90)-MAX(0,-$BP90+SUM($BW90:BX90)))</f>
        <v>0</v>
      </c>
      <c r="BZ90" s="166">
        <f>MIN(MAX(0,BY90),MAX(0,-$X90)-MAX(0,-$BP90+SUM($BW90:BY90)))</f>
        <v>0</v>
      </c>
      <c r="CA90" s="166">
        <f>MIN(MAX(0,BZ90),MAX(0,-$X90)-MAX(0,-$BP90+SUM($BW90:BZ90)))</f>
        <v>0</v>
      </c>
      <c r="CB90" s="166">
        <f>MAX(0,-$X90+$BP90-SUM($BW90:CA90))</f>
        <v>0</v>
      </c>
      <c r="CC90" s="163">
        <v>8.3000000000000007</v>
      </c>
      <c r="CD90" s="167"/>
      <c r="CE90" s="164"/>
      <c r="CF90" s="164"/>
      <c r="CG90" s="164"/>
      <c r="CH90" s="164"/>
      <c r="CI90" s="164"/>
      <c r="CJ90" s="164"/>
      <c r="CK90" s="166"/>
      <c r="CL90" s="166"/>
      <c r="CM90" s="166"/>
      <c r="CN90" s="166"/>
      <c r="CO90" s="166"/>
      <c r="CP90" s="166"/>
      <c r="CQ90" s="167">
        <v>-24355</v>
      </c>
      <c r="CR90" s="164"/>
      <c r="CS90" s="164"/>
      <c r="CT90" s="164"/>
      <c r="CU90" s="164"/>
      <c r="CV90" s="164"/>
      <c r="CW90" s="164"/>
      <c r="CX90" s="166">
        <f>ROUND($C90*'[1]LEA-TN - Aggregate GASB75'!CX89,0)</f>
        <v>24355</v>
      </c>
      <c r="CY90" s="166">
        <f>ROUND($C90*'[1]LEA-TN - Aggregate GASB75'!CY89,0)</f>
        <v>24355</v>
      </c>
      <c r="CZ90" s="166">
        <f>ROUND($C90*'[1]LEA-TN - Aggregate GASB75'!CZ89,0)</f>
        <v>24355</v>
      </c>
      <c r="DA90" s="166">
        <f>ROUND($C90*'[1]LEA-TN - Aggregate GASB75'!DA89,0)</f>
        <v>24355</v>
      </c>
      <c r="DB90" s="166">
        <f>ROUND($C90*'[1]LEA-TN - Aggregate GASB75'!DB89,0)</f>
        <v>24355</v>
      </c>
      <c r="DC90" s="166">
        <f>ROUND($C90*'[1]LEA-TN - Aggregate GASB75'!DC89,0)</f>
        <v>31661</v>
      </c>
      <c r="DE90" s="168"/>
    </row>
    <row r="91" spans="1:109" hidden="1">
      <c r="A91" s="109">
        <v>1077</v>
      </c>
      <c r="B91" s="103" t="s">
        <v>267</v>
      </c>
      <c r="C91" s="162">
        <v>1</v>
      </c>
      <c r="D91" s="162">
        <v>1</v>
      </c>
      <c r="E91" s="162">
        <f t="shared" si="26"/>
        <v>0</v>
      </c>
      <c r="F91" s="163">
        <v>6.8</v>
      </c>
      <c r="G91" s="164">
        <f>ROUND($D91*'[1]LEA-TN - Aggregate GASB75'!G90,0)</f>
        <v>694720</v>
      </c>
      <c r="H91" s="164">
        <f>ROUND($C91*'[1]LEA-TN - Aggregate GASB75'!H90,0)</f>
        <v>10361</v>
      </c>
      <c r="I91" s="164">
        <f>ROUND($C91*'[1]LEA-TN - Aggregate GASB75'!I90,0)</f>
        <v>24541</v>
      </c>
      <c r="J91" s="164">
        <f>ROUND('[1]LEA-TN - Aggregate GASB75'!G90*E91,0)</f>
        <v>0</v>
      </c>
      <c r="K91" s="164">
        <f>ROUND($C91*'[1]LEA-TN - Aggregate GASB75'!K90,0)</f>
        <v>0</v>
      </c>
      <c r="L91" s="164">
        <f>ROUND(C91*'[1]LEA-TN - Aggregate GASB75'!P90,0)-SUM(G91:K91,M91:O91)</f>
        <v>33918</v>
      </c>
      <c r="M91" s="164">
        <f>ROUND($C91*'[1]LEA-TN - Aggregate GASB75'!M90,0)</f>
        <v>-5572</v>
      </c>
      <c r="N91" s="164">
        <f>ROUND(C91*'[1]LEA-TN - Aggregate GASB75'!O90,0)-O91</f>
        <v>0</v>
      </c>
      <c r="O91" s="164">
        <v>-31428</v>
      </c>
      <c r="P91" s="178">
        <f t="shared" si="20"/>
        <v>726540</v>
      </c>
      <c r="Q91" s="104">
        <f t="shared" si="21"/>
        <v>0</v>
      </c>
      <c r="R91" s="164">
        <f>ROUND($C91*'[1]LEA-TN - Aggregate GASB75'!R90,0)</f>
        <v>-3012</v>
      </c>
      <c r="S91" s="164">
        <f t="shared" si="19"/>
        <v>0</v>
      </c>
      <c r="T91" s="178">
        <v>31890</v>
      </c>
      <c r="U91" s="164">
        <v>32466</v>
      </c>
      <c r="V91" s="104">
        <f t="shared" si="27"/>
        <v>-22497</v>
      </c>
      <c r="W91" s="104">
        <v>-53855</v>
      </c>
      <c r="X91" s="104">
        <f>ROUND(J91+N91-'[1]LEA-TN - Aggregate GASB75'!W90*E91,0)</f>
        <v>0</v>
      </c>
      <c r="Y91" s="164">
        <f>ROUND($C91*'[1]LEA-TN - Aggregate GASB75'!Y90,0)</f>
        <v>828885</v>
      </c>
      <c r="Z91" s="164">
        <f>ROUND($C91*'[1]LEA-TN - Aggregate GASB75'!Z90,0)</f>
        <v>642200</v>
      </c>
      <c r="AA91" s="164">
        <f>ROUND($C91*'[1]LEA-TN - Aggregate GASB75'!AA90,0)</f>
        <v>726540</v>
      </c>
      <c r="AB91" s="164">
        <f>ROUND($C91*'[1]LEA-TN - Aggregate GASB75'!AB90,0)</f>
        <v>726540</v>
      </c>
      <c r="AC91" s="164">
        <f t="shared" si="35"/>
        <v>0</v>
      </c>
      <c r="AD91" s="164">
        <f t="shared" si="22"/>
        <v>51427</v>
      </c>
      <c r="AE91" s="164">
        <f t="shared" si="28"/>
        <v>0</v>
      </c>
      <c r="AF91" s="164">
        <f t="shared" si="29"/>
        <v>28930</v>
      </c>
      <c r="AG91" s="164">
        <f t="shared" si="23"/>
        <v>0</v>
      </c>
      <c r="AH91" s="164">
        <f t="shared" si="30"/>
        <v>0</v>
      </c>
      <c r="AI91" s="164">
        <f t="shared" si="31"/>
        <v>-3012</v>
      </c>
      <c r="AJ91" s="164">
        <f t="shared" si="31"/>
        <v>-3012</v>
      </c>
      <c r="AK91" s="164">
        <f t="shared" si="31"/>
        <v>-3012</v>
      </c>
      <c r="AL91" s="164">
        <f t="shared" si="31"/>
        <v>-3012</v>
      </c>
      <c r="AM91" s="164">
        <f t="shared" si="31"/>
        <v>-3012</v>
      </c>
      <c r="AN91" s="164">
        <f t="shared" si="31"/>
        <v>-7437</v>
      </c>
      <c r="AP91" s="165">
        <f t="shared" si="24"/>
        <v>4988</v>
      </c>
      <c r="AQ91" s="164">
        <f>ROUND($C91*'[1]LEA-TN - Aggregate GASB75'!AQ90,0)</f>
        <v>4988</v>
      </c>
      <c r="AR91" s="164">
        <f>ROUND($C91*'[1]LEA-TN - Aggregate GASB75'!AR90,0)</f>
        <v>4988</v>
      </c>
      <c r="AS91" s="164">
        <f>ROUND($C91*'[1]LEA-TN - Aggregate GASB75'!AS90,0)</f>
        <v>4988</v>
      </c>
      <c r="AT91" s="164">
        <f>ROUND($C91*'[1]LEA-TN - Aggregate GASB75'!AT90,0)</f>
        <v>4988</v>
      </c>
      <c r="AU91" s="164">
        <f>ROUND($C91*'[1]LEA-TN - Aggregate GASB75'!AU90,0)</f>
        <v>4988</v>
      </c>
      <c r="AV91" s="164">
        <f>ROUND($C91*'[1]LEA-TN - Aggregate GASB75'!AV90,0)</f>
        <v>3990</v>
      </c>
      <c r="AW91" s="166">
        <f>ROUND($C91*'[1]LEA-TN - Aggregate GASB75'!AW90,0)</f>
        <v>0</v>
      </c>
      <c r="AX91" s="166">
        <f>ROUND($C91*'[1]LEA-TN - Aggregate GASB75'!AX90,0)</f>
        <v>0</v>
      </c>
      <c r="AY91" s="166">
        <f>ROUND($C91*'[1]LEA-TN - Aggregate GASB75'!AY90,0)</f>
        <v>0</v>
      </c>
      <c r="AZ91" s="166">
        <f>ROUND($C91*'[1]LEA-TN - Aggregate GASB75'!AZ90,0)</f>
        <v>0</v>
      </c>
      <c r="BA91" s="166">
        <f>ROUND($C91*'[1]LEA-TN - Aggregate GASB75'!BA90,0)</f>
        <v>0</v>
      </c>
      <c r="BB91" s="166">
        <f>MAX(0,-$L91+$AP91-SUM($AW91:BA91))</f>
        <v>0</v>
      </c>
      <c r="BC91" s="165">
        <f t="shared" si="32"/>
        <v>-819</v>
      </c>
      <c r="BD91" s="164">
        <f>MIN(MAX(0,BC91),MAX(0,$M91)-SUM($BC91:BC91))</f>
        <v>0</v>
      </c>
      <c r="BE91" s="164">
        <f>MIN(MAX(0,BD91),MAX(0,$M91)-SUM($BC91:BD91))</f>
        <v>0</v>
      </c>
      <c r="BF91" s="164">
        <f>MIN(MAX(0,BE91),MAX(0,$M91)-SUM($BC91:BE91))</f>
        <v>0</v>
      </c>
      <c r="BG91" s="164">
        <f>MIN(MAX(0,BF91),MAX(0,$M91)-SUM($BC91:BF91))</f>
        <v>0</v>
      </c>
      <c r="BH91" s="164">
        <f>MIN(MAX(0,BG91),MAX(0,$M91)-SUM($BC91:BG91))</f>
        <v>0</v>
      </c>
      <c r="BI91" s="164">
        <f>(MAX(0,$M91-MAX(0,SUM($BC91:BH91))))</f>
        <v>0</v>
      </c>
      <c r="BJ91" s="166">
        <f t="shared" si="33"/>
        <v>819</v>
      </c>
      <c r="BK91" s="166">
        <f>MIN(MAX(0,BJ91),MAX(0,-$M91)-MAX(0,-$BC91+SUM($BJ91:BJ91)))</f>
        <v>819</v>
      </c>
      <c r="BL91" s="166">
        <f>MIN(MAX(0,BK91),MAX(0,-$M91)-MAX(0,-$BC91+SUM($BJ91:BK91)))</f>
        <v>819</v>
      </c>
      <c r="BM91" s="166">
        <f>MIN(MAX(0,BL91),MAX(0,-$M91)-MAX(0,-$BC91+SUM($BJ91:BL91)))</f>
        <v>819</v>
      </c>
      <c r="BN91" s="166">
        <f>MIN(MAX(0,BM91),MAX(0,-$M91)-MAX(0,-$BC91+SUM($BJ91:BM91)))</f>
        <v>819</v>
      </c>
      <c r="BO91" s="166">
        <f>MAX(0,-$M91+$BC91-SUM($BJ91:BN91))</f>
        <v>658</v>
      </c>
      <c r="BP91" s="165">
        <f t="shared" si="34"/>
        <v>0</v>
      </c>
      <c r="BQ91" s="164">
        <f>MIN(MAX(0,BP91),MAX(0,$X91)-SUM($BP91:BP91))</f>
        <v>0</v>
      </c>
      <c r="BR91" s="164">
        <f>MIN(MAX(0,BQ91),MAX(0,$X91)-SUM($BP91:BQ91))</f>
        <v>0</v>
      </c>
      <c r="BS91" s="164">
        <f>MIN(MAX(0,BR91),MAX(0,$X91)-SUM($BP91:BR91))</f>
        <v>0</v>
      </c>
      <c r="BT91" s="164">
        <f>MIN(MAX(0,BS91),MAX(0,$X91)-SUM($BP91:BS91))</f>
        <v>0</v>
      </c>
      <c r="BU91" s="164">
        <f>MIN(MAX(0,BT91),MAX(0,$X91)-SUM($BP91:BT91))</f>
        <v>0</v>
      </c>
      <c r="BV91" s="164">
        <f>(MAX(0,$X91-MAX(0,SUM($BP91:BU91))))</f>
        <v>0</v>
      </c>
      <c r="BW91" s="166">
        <f t="shared" si="25"/>
        <v>0</v>
      </c>
      <c r="BX91" s="166">
        <f>MIN(MAX(0,BW91),MAX(0,-$X91)-MAX(0,-$BP91+SUM($BW91:BW91)))</f>
        <v>0</v>
      </c>
      <c r="BY91" s="166">
        <f>MIN(MAX(0,BX91),MAX(0,-$X91)-MAX(0,-$BP91+SUM($BW91:BX91)))</f>
        <v>0</v>
      </c>
      <c r="BZ91" s="166">
        <f>MIN(MAX(0,BY91),MAX(0,-$X91)-MAX(0,-$BP91+SUM($BW91:BY91)))</f>
        <v>0</v>
      </c>
      <c r="CA91" s="166">
        <f>MIN(MAX(0,BZ91),MAX(0,-$X91)-MAX(0,-$BP91+SUM($BW91:BZ91)))</f>
        <v>0</v>
      </c>
      <c r="CB91" s="166">
        <f>MAX(0,-$X91+$BP91-SUM($BW91:CA91))</f>
        <v>0</v>
      </c>
      <c r="CC91" s="163">
        <v>8.5</v>
      </c>
      <c r="CD91" s="167"/>
      <c r="CE91" s="164"/>
      <c r="CF91" s="164"/>
      <c r="CG91" s="164"/>
      <c r="CH91" s="164"/>
      <c r="CI91" s="164"/>
      <c r="CJ91" s="164"/>
      <c r="CK91" s="166"/>
      <c r="CL91" s="166"/>
      <c r="CM91" s="166"/>
      <c r="CN91" s="166"/>
      <c r="CO91" s="166"/>
      <c r="CP91" s="166"/>
      <c r="CQ91" s="167">
        <v>-7181</v>
      </c>
      <c r="CR91" s="164"/>
      <c r="CS91" s="164"/>
      <c r="CT91" s="164"/>
      <c r="CU91" s="164"/>
      <c r="CV91" s="164"/>
      <c r="CW91" s="164"/>
      <c r="CX91" s="166">
        <f>ROUND($C91*'[1]LEA-TN - Aggregate GASB75'!CX90,0)</f>
        <v>7181</v>
      </c>
      <c r="CY91" s="166">
        <f>ROUND($C91*'[1]LEA-TN - Aggregate GASB75'!CY90,0)</f>
        <v>7181</v>
      </c>
      <c r="CZ91" s="166">
        <f>ROUND($C91*'[1]LEA-TN - Aggregate GASB75'!CZ90,0)</f>
        <v>7181</v>
      </c>
      <c r="DA91" s="166">
        <f>ROUND($C91*'[1]LEA-TN - Aggregate GASB75'!DA90,0)</f>
        <v>7181</v>
      </c>
      <c r="DB91" s="166">
        <f>ROUND($C91*'[1]LEA-TN - Aggregate GASB75'!DB90,0)</f>
        <v>7181</v>
      </c>
      <c r="DC91" s="166">
        <f>ROUND($C91*'[1]LEA-TN - Aggregate GASB75'!DC90,0)</f>
        <v>10769</v>
      </c>
      <c r="DE91" s="168"/>
    </row>
    <row r="92" spans="1:109" hidden="1">
      <c r="A92" s="109">
        <v>1078</v>
      </c>
      <c r="B92" s="103" t="s">
        <v>268</v>
      </c>
      <c r="C92" s="162">
        <v>1</v>
      </c>
      <c r="D92" s="162">
        <v>1</v>
      </c>
      <c r="E92" s="162">
        <f t="shared" si="26"/>
        <v>0</v>
      </c>
      <c r="F92" s="163">
        <v>7.5</v>
      </c>
      <c r="G92" s="164">
        <f>ROUND($D92*'[1]LEA-TN - Aggregate GASB75'!G91,0)</f>
        <v>239853</v>
      </c>
      <c r="H92" s="164">
        <f>ROUND($C92*'[1]LEA-TN - Aggregate GASB75'!H91,0)</f>
        <v>3088</v>
      </c>
      <c r="I92" s="164">
        <f>ROUND($C92*'[1]LEA-TN - Aggregate GASB75'!I91,0)</f>
        <v>8462</v>
      </c>
      <c r="J92" s="164">
        <f>ROUND('[1]LEA-TN - Aggregate GASB75'!G91*E92,0)</f>
        <v>0</v>
      </c>
      <c r="K92" s="164">
        <f>ROUND($C92*'[1]LEA-TN - Aggregate GASB75'!K91,0)</f>
        <v>0</v>
      </c>
      <c r="L92" s="164">
        <f>ROUND(C92*'[1]LEA-TN - Aggregate GASB75'!P91,0)-SUM(G92:K92,M92:O92)</f>
        <v>-11652</v>
      </c>
      <c r="M92" s="164">
        <f>ROUND($C92*'[1]LEA-TN - Aggregate GASB75'!M91,0)</f>
        <v>-1805</v>
      </c>
      <c r="N92" s="164">
        <f>ROUND(C92*'[1]LEA-TN - Aggregate GASB75'!O91,0)-O92</f>
        <v>0</v>
      </c>
      <c r="O92" s="164">
        <v>-10510</v>
      </c>
      <c r="P92" s="178">
        <f t="shared" si="20"/>
        <v>227436</v>
      </c>
      <c r="Q92" s="104">
        <f t="shared" si="21"/>
        <v>0</v>
      </c>
      <c r="R92" s="164">
        <f>ROUND($C92*'[1]LEA-TN - Aggregate GASB75'!R91,0)</f>
        <v>-4197</v>
      </c>
      <c r="S92" s="164">
        <f t="shared" si="19"/>
        <v>0</v>
      </c>
      <c r="T92" s="178">
        <v>7353</v>
      </c>
      <c r="U92" s="164">
        <v>10781</v>
      </c>
      <c r="V92" s="104">
        <f t="shared" si="27"/>
        <v>-27277</v>
      </c>
      <c r="W92" s="104">
        <v>-18017</v>
      </c>
      <c r="X92" s="104">
        <f>ROUND(J92+N92-'[1]LEA-TN - Aggregate GASB75'!W91*E92,0)</f>
        <v>0</v>
      </c>
      <c r="Y92" s="164">
        <f>ROUND($C92*'[1]LEA-TN - Aggregate GASB75'!Y91,0)</f>
        <v>258043</v>
      </c>
      <c r="Z92" s="164">
        <f>ROUND($C92*'[1]LEA-TN - Aggregate GASB75'!Z91,0)</f>
        <v>202216</v>
      </c>
      <c r="AA92" s="164">
        <f>ROUND($C92*'[1]LEA-TN - Aggregate GASB75'!AA91,0)</f>
        <v>227436</v>
      </c>
      <c r="AB92" s="164">
        <f>ROUND($C92*'[1]LEA-TN - Aggregate GASB75'!AB91,0)</f>
        <v>227436</v>
      </c>
      <c r="AC92" s="164">
        <f t="shared" si="35"/>
        <v>10098</v>
      </c>
      <c r="AD92" s="164">
        <f t="shared" si="22"/>
        <v>17179</v>
      </c>
      <c r="AE92" s="164">
        <f t="shared" si="28"/>
        <v>0</v>
      </c>
      <c r="AF92" s="164">
        <f t="shared" si="29"/>
        <v>0</v>
      </c>
      <c r="AG92" s="164">
        <f t="shared" si="23"/>
        <v>0</v>
      </c>
      <c r="AH92" s="164">
        <f t="shared" si="30"/>
        <v>0</v>
      </c>
      <c r="AI92" s="164">
        <f t="shared" si="31"/>
        <v>-4197</v>
      </c>
      <c r="AJ92" s="164">
        <f t="shared" si="31"/>
        <v>-4197</v>
      </c>
      <c r="AK92" s="164">
        <f t="shared" si="31"/>
        <v>-4197</v>
      </c>
      <c r="AL92" s="164">
        <f t="shared" si="31"/>
        <v>-4197</v>
      </c>
      <c r="AM92" s="164">
        <f t="shared" si="31"/>
        <v>-4197</v>
      </c>
      <c r="AN92" s="164">
        <f t="shared" si="31"/>
        <v>-6292</v>
      </c>
      <c r="AP92" s="165">
        <f t="shared" si="24"/>
        <v>-1554</v>
      </c>
      <c r="AQ92" s="164">
        <f>ROUND($C92*'[1]LEA-TN - Aggregate GASB75'!AQ91,0)</f>
        <v>0</v>
      </c>
      <c r="AR92" s="164">
        <f>ROUND($C92*'[1]LEA-TN - Aggregate GASB75'!AR91,0)</f>
        <v>0</v>
      </c>
      <c r="AS92" s="164">
        <f>ROUND($C92*'[1]LEA-TN - Aggregate GASB75'!AS91,0)</f>
        <v>0</v>
      </c>
      <c r="AT92" s="164">
        <f>ROUND($C92*'[1]LEA-TN - Aggregate GASB75'!AT91,0)</f>
        <v>0</v>
      </c>
      <c r="AU92" s="164">
        <f>ROUND($C92*'[1]LEA-TN - Aggregate GASB75'!AU91,0)</f>
        <v>0</v>
      </c>
      <c r="AV92" s="164">
        <f>ROUND($C92*'[1]LEA-TN - Aggregate GASB75'!AV91,0)</f>
        <v>0</v>
      </c>
      <c r="AW92" s="166">
        <f>ROUND($C92*'[1]LEA-TN - Aggregate GASB75'!AW91,0)</f>
        <v>1554</v>
      </c>
      <c r="AX92" s="166">
        <f>ROUND($C92*'[1]LEA-TN - Aggregate GASB75'!AX91,0)</f>
        <v>1554</v>
      </c>
      <c r="AY92" s="166">
        <f>ROUND($C92*'[1]LEA-TN - Aggregate GASB75'!AY91,0)</f>
        <v>1554</v>
      </c>
      <c r="AZ92" s="166">
        <f>ROUND($C92*'[1]LEA-TN - Aggregate GASB75'!AZ91,0)</f>
        <v>1554</v>
      </c>
      <c r="BA92" s="166">
        <f>ROUND($C92*'[1]LEA-TN - Aggregate GASB75'!BA91,0)</f>
        <v>1554</v>
      </c>
      <c r="BB92" s="166">
        <f>MAX(0,-$L92+$AP92-SUM($AW92:BA92))</f>
        <v>2328</v>
      </c>
      <c r="BC92" s="165">
        <f t="shared" si="32"/>
        <v>-241</v>
      </c>
      <c r="BD92" s="164">
        <f>MIN(MAX(0,BC92),MAX(0,$M92)-SUM($BC92:BC92))</f>
        <v>0</v>
      </c>
      <c r="BE92" s="164">
        <f>MIN(MAX(0,BD92),MAX(0,$M92)-SUM($BC92:BD92))</f>
        <v>0</v>
      </c>
      <c r="BF92" s="164">
        <f>MIN(MAX(0,BE92),MAX(0,$M92)-SUM($BC92:BE92))</f>
        <v>0</v>
      </c>
      <c r="BG92" s="164">
        <f>MIN(MAX(0,BF92),MAX(0,$M92)-SUM($BC92:BF92))</f>
        <v>0</v>
      </c>
      <c r="BH92" s="164">
        <f>MIN(MAX(0,BG92),MAX(0,$M92)-SUM($BC92:BG92))</f>
        <v>0</v>
      </c>
      <c r="BI92" s="164">
        <f>(MAX(0,$M92-MAX(0,SUM($BC92:BH92))))</f>
        <v>0</v>
      </c>
      <c r="BJ92" s="166">
        <f t="shared" si="33"/>
        <v>241</v>
      </c>
      <c r="BK92" s="166">
        <f>MIN(MAX(0,BJ92),MAX(0,-$M92)-MAX(0,-$BC92+SUM($BJ92:BJ92)))</f>
        <v>241</v>
      </c>
      <c r="BL92" s="166">
        <f>MIN(MAX(0,BK92),MAX(0,-$M92)-MAX(0,-$BC92+SUM($BJ92:BK92)))</f>
        <v>241</v>
      </c>
      <c r="BM92" s="166">
        <f>MIN(MAX(0,BL92),MAX(0,-$M92)-MAX(0,-$BC92+SUM($BJ92:BL92)))</f>
        <v>241</v>
      </c>
      <c r="BN92" s="166">
        <f>MIN(MAX(0,BM92),MAX(0,-$M92)-MAX(0,-$BC92+SUM($BJ92:BM92)))</f>
        <v>241</v>
      </c>
      <c r="BO92" s="166">
        <f>MAX(0,-$M92+$BC92-SUM($BJ92:BN92))</f>
        <v>359</v>
      </c>
      <c r="BP92" s="165">
        <f t="shared" si="34"/>
        <v>0</v>
      </c>
      <c r="BQ92" s="164">
        <f>MIN(MAX(0,BP92),MAX(0,$X92)-SUM($BP92:BP92))</f>
        <v>0</v>
      </c>
      <c r="BR92" s="164">
        <f>MIN(MAX(0,BQ92),MAX(0,$X92)-SUM($BP92:BQ92))</f>
        <v>0</v>
      </c>
      <c r="BS92" s="164">
        <f>MIN(MAX(0,BR92),MAX(0,$X92)-SUM($BP92:BR92))</f>
        <v>0</v>
      </c>
      <c r="BT92" s="164">
        <f>MIN(MAX(0,BS92),MAX(0,$X92)-SUM($BP92:BS92))</f>
        <v>0</v>
      </c>
      <c r="BU92" s="164">
        <f>MIN(MAX(0,BT92),MAX(0,$X92)-SUM($BP92:BT92))</f>
        <v>0</v>
      </c>
      <c r="BV92" s="164">
        <f>(MAX(0,$X92-MAX(0,SUM($BP92:BU92))))</f>
        <v>0</v>
      </c>
      <c r="BW92" s="166">
        <f t="shared" si="25"/>
        <v>0</v>
      </c>
      <c r="BX92" s="166">
        <f>MIN(MAX(0,BW92),MAX(0,-$X92)-MAX(0,-$BP92+SUM($BW92:BW92)))</f>
        <v>0</v>
      </c>
      <c r="BY92" s="166">
        <f>MIN(MAX(0,BX92),MAX(0,-$X92)-MAX(0,-$BP92+SUM($BW92:BX92)))</f>
        <v>0</v>
      </c>
      <c r="BZ92" s="166">
        <f>MIN(MAX(0,BY92),MAX(0,-$X92)-MAX(0,-$BP92+SUM($BW92:BY92)))</f>
        <v>0</v>
      </c>
      <c r="CA92" s="166">
        <f>MIN(MAX(0,BZ92),MAX(0,-$X92)-MAX(0,-$BP92+SUM($BW92:BZ92)))</f>
        <v>0</v>
      </c>
      <c r="CB92" s="166">
        <f>MAX(0,-$X92+$BP92-SUM($BW92:CA92))</f>
        <v>0</v>
      </c>
      <c r="CC92" s="163">
        <v>8.5</v>
      </c>
      <c r="CD92" s="167"/>
      <c r="CE92" s="164"/>
      <c r="CF92" s="164"/>
      <c r="CG92" s="164"/>
      <c r="CH92" s="164"/>
      <c r="CI92" s="164"/>
      <c r="CJ92" s="164"/>
      <c r="CK92" s="166"/>
      <c r="CL92" s="166"/>
      <c r="CM92" s="166"/>
      <c r="CN92" s="166"/>
      <c r="CO92" s="166"/>
      <c r="CP92" s="166"/>
      <c r="CQ92" s="167">
        <v>-2402</v>
      </c>
      <c r="CR92" s="164"/>
      <c r="CS92" s="164"/>
      <c r="CT92" s="164"/>
      <c r="CU92" s="164"/>
      <c r="CV92" s="164"/>
      <c r="CW92" s="164"/>
      <c r="CX92" s="166">
        <f>ROUND($C92*'[1]LEA-TN - Aggregate GASB75'!CX91,0)</f>
        <v>2402</v>
      </c>
      <c r="CY92" s="166">
        <f>ROUND($C92*'[1]LEA-TN - Aggregate GASB75'!CY91,0)</f>
        <v>2402</v>
      </c>
      <c r="CZ92" s="166">
        <f>ROUND($C92*'[1]LEA-TN - Aggregate GASB75'!CZ91,0)</f>
        <v>2402</v>
      </c>
      <c r="DA92" s="166">
        <f>ROUND($C92*'[1]LEA-TN - Aggregate GASB75'!DA91,0)</f>
        <v>2402</v>
      </c>
      <c r="DB92" s="166">
        <f>ROUND($C92*'[1]LEA-TN - Aggregate GASB75'!DB91,0)</f>
        <v>2402</v>
      </c>
      <c r="DC92" s="166">
        <f>ROUND($C92*'[1]LEA-TN - Aggregate GASB75'!DC91,0)</f>
        <v>3605</v>
      </c>
      <c r="DE92" s="168"/>
    </row>
    <row r="93" spans="1:109">
      <c r="A93" s="109">
        <v>1035</v>
      </c>
      <c r="B93" s="103" t="s">
        <v>269</v>
      </c>
      <c r="C93" s="576">
        <v>0.85986940000000001</v>
      </c>
      <c r="D93" s="576">
        <v>0.46488499999999999</v>
      </c>
      <c r="E93" s="576">
        <v>0.39498440000000001</v>
      </c>
      <c r="F93" s="572">
        <v>7.5</v>
      </c>
      <c r="G93" s="571">
        <v>3402753</v>
      </c>
      <c r="H93" s="571">
        <v>123480</v>
      </c>
      <c r="I93" s="571">
        <v>224106</v>
      </c>
      <c r="J93" s="571">
        <v>2891111</v>
      </c>
      <c r="K93" s="571">
        <v>-3147869</v>
      </c>
      <c r="L93" s="571">
        <v>-309616</v>
      </c>
      <c r="M93" s="571">
        <v>-22678</v>
      </c>
      <c r="N93" s="571">
        <v>-104238</v>
      </c>
      <c r="O93" s="571">
        <v>-140243</v>
      </c>
      <c r="P93" s="577">
        <v>2916806</v>
      </c>
      <c r="Q93" s="570">
        <v>-3147869</v>
      </c>
      <c r="R93" s="571">
        <v>-110770</v>
      </c>
      <c r="S93" s="571">
        <v>402928</v>
      </c>
      <c r="T93" s="577">
        <v>-2508126</v>
      </c>
      <c r="U93" s="571">
        <v>145360</v>
      </c>
      <c r="V93" s="570">
        <v>1885733</v>
      </c>
      <c r="W93" s="570">
        <v>-276691</v>
      </c>
      <c r="X93" s="570">
        <v>3021961</v>
      </c>
      <c r="Y93" s="571">
        <v>3333040</v>
      </c>
      <c r="Z93" s="571">
        <v>2573920</v>
      </c>
      <c r="AA93" s="571">
        <v>2916806</v>
      </c>
      <c r="AB93" s="571">
        <v>2916806</v>
      </c>
      <c r="AC93" s="571">
        <v>268334</v>
      </c>
      <c r="AD93" s="571">
        <v>464966</v>
      </c>
      <c r="AE93" s="571">
        <v>0</v>
      </c>
      <c r="AF93" s="571">
        <v>0</v>
      </c>
      <c r="AG93" s="571">
        <v>0</v>
      </c>
      <c r="AH93" s="571">
        <v>2619033</v>
      </c>
      <c r="AI93" s="571">
        <v>292158</v>
      </c>
      <c r="AJ93" s="571">
        <v>292158</v>
      </c>
      <c r="AK93" s="571">
        <v>292158</v>
      </c>
      <c r="AL93" s="571">
        <v>292158</v>
      </c>
      <c r="AM93" s="571">
        <v>292158</v>
      </c>
      <c r="AN93" s="571">
        <v>424943</v>
      </c>
      <c r="AO93" s="569"/>
      <c r="AP93" s="574">
        <v>-41282</v>
      </c>
      <c r="AQ93" s="571">
        <v>0</v>
      </c>
      <c r="AR93" s="571">
        <v>0</v>
      </c>
      <c r="AS93" s="571">
        <v>0</v>
      </c>
      <c r="AT93" s="571">
        <v>0</v>
      </c>
      <c r="AU93" s="571">
        <v>0</v>
      </c>
      <c r="AV93" s="571">
        <v>0</v>
      </c>
      <c r="AW93" s="573">
        <v>41282</v>
      </c>
      <c r="AX93" s="573">
        <v>41282</v>
      </c>
      <c r="AY93" s="573">
        <v>41282</v>
      </c>
      <c r="AZ93" s="573">
        <v>41282</v>
      </c>
      <c r="BA93" s="573">
        <v>41282</v>
      </c>
      <c r="BB93" s="573">
        <v>61924</v>
      </c>
      <c r="BC93" s="574">
        <v>-3024</v>
      </c>
      <c r="BD93" s="571">
        <v>0</v>
      </c>
      <c r="BE93" s="571">
        <v>0</v>
      </c>
      <c r="BF93" s="571">
        <v>0</v>
      </c>
      <c r="BG93" s="571">
        <v>0</v>
      </c>
      <c r="BH93" s="571">
        <v>0</v>
      </c>
      <c r="BI93" s="571">
        <v>0</v>
      </c>
      <c r="BJ93" s="573">
        <v>3024</v>
      </c>
      <c r="BK93" s="573">
        <v>3024</v>
      </c>
      <c r="BL93" s="573">
        <v>3024</v>
      </c>
      <c r="BM93" s="573">
        <v>3024</v>
      </c>
      <c r="BN93" s="573">
        <v>3024</v>
      </c>
      <c r="BO93" s="573">
        <v>4534</v>
      </c>
      <c r="BP93" s="574">
        <v>402928</v>
      </c>
      <c r="BQ93" s="571">
        <v>402928</v>
      </c>
      <c r="BR93" s="571">
        <v>402928</v>
      </c>
      <c r="BS93" s="571">
        <v>402928</v>
      </c>
      <c r="BT93" s="571">
        <v>402928</v>
      </c>
      <c r="BU93" s="571">
        <v>402928</v>
      </c>
      <c r="BV93" s="571">
        <v>604393</v>
      </c>
      <c r="BW93" s="573">
        <v>0</v>
      </c>
      <c r="BX93" s="573">
        <v>0</v>
      </c>
      <c r="BY93" s="573">
        <v>0</v>
      </c>
      <c r="BZ93" s="573">
        <v>0</v>
      </c>
      <c r="CA93" s="573">
        <v>0</v>
      </c>
      <c r="CB93" s="573">
        <v>0</v>
      </c>
      <c r="CC93" s="572">
        <v>8.6999999999999993</v>
      </c>
      <c r="CD93" s="575"/>
      <c r="CE93" s="571"/>
      <c r="CF93" s="571"/>
      <c r="CG93" s="571"/>
      <c r="CH93" s="571"/>
      <c r="CI93" s="571"/>
      <c r="CJ93" s="571"/>
      <c r="CK93" s="573"/>
      <c r="CL93" s="573"/>
      <c r="CM93" s="573"/>
      <c r="CN93" s="573"/>
      <c r="CO93" s="573"/>
      <c r="CP93" s="573"/>
      <c r="CQ93" s="575">
        <v>-66464</v>
      </c>
      <c r="CR93" s="571"/>
      <c r="CS93" s="571"/>
      <c r="CT93" s="571"/>
      <c r="CU93" s="571"/>
      <c r="CV93" s="571"/>
      <c r="CW93" s="571"/>
      <c r="CX93" s="573">
        <v>66464</v>
      </c>
      <c r="CY93" s="573">
        <v>66464</v>
      </c>
      <c r="CZ93" s="573">
        <v>66464</v>
      </c>
      <c r="DA93" s="573">
        <v>66464</v>
      </c>
      <c r="DB93" s="573">
        <v>66464</v>
      </c>
      <c r="DC93" s="573">
        <v>112992</v>
      </c>
      <c r="DE93" s="168"/>
    </row>
    <row r="94" spans="1:109" hidden="1">
      <c r="A94" s="109">
        <v>1156</v>
      </c>
      <c r="B94" s="103" t="s">
        <v>387</v>
      </c>
      <c r="C94" s="162">
        <v>1</v>
      </c>
      <c r="D94" s="162">
        <v>1</v>
      </c>
      <c r="E94" s="162">
        <f t="shared" si="26"/>
        <v>0</v>
      </c>
      <c r="F94" s="163">
        <v>8.9</v>
      </c>
      <c r="G94" s="164">
        <f>ROUND($D94*'[1]LEA-TN - Aggregate GASB75'!G93,0)</f>
        <v>195377</v>
      </c>
      <c r="H94" s="164">
        <f>ROUND($C94*'[1]LEA-TN - Aggregate GASB75'!H93,0)</f>
        <v>4854</v>
      </c>
      <c r="I94" s="164">
        <f>ROUND($C94*'[1]LEA-TN - Aggregate GASB75'!I93,0)</f>
        <v>7113</v>
      </c>
      <c r="J94" s="164">
        <f>ROUND('[1]LEA-TN - Aggregate GASB75'!G93*E94,0)</f>
        <v>0</v>
      </c>
      <c r="K94" s="164">
        <f>ROUND($C94*'[1]LEA-TN - Aggregate GASB75'!K93,0)</f>
        <v>0</v>
      </c>
      <c r="L94" s="164">
        <f>ROUND(C94*'[1]LEA-TN - Aggregate GASB75'!P93,0)-SUM(G94:K94,M94:O94)</f>
        <v>24377</v>
      </c>
      <c r="M94" s="164">
        <f>ROUND($C94*'[1]LEA-TN - Aggregate GASB75'!M93,0)</f>
        <v>-2169</v>
      </c>
      <c r="N94" s="164">
        <f>ROUND(C94*'[1]LEA-TN - Aggregate GASB75'!O93,0)-O94</f>
        <v>0</v>
      </c>
      <c r="O94" s="164">
        <v>-838</v>
      </c>
      <c r="P94" s="178">
        <f t="shared" si="20"/>
        <v>228714</v>
      </c>
      <c r="Q94" s="104">
        <f t="shared" si="21"/>
        <v>0</v>
      </c>
      <c r="R94" s="164">
        <f>ROUND($C94*'[1]LEA-TN - Aggregate GASB75'!R93,0)</f>
        <v>592</v>
      </c>
      <c r="S94" s="164">
        <f t="shared" si="19"/>
        <v>0</v>
      </c>
      <c r="T94" s="178">
        <v>12559</v>
      </c>
      <c r="U94" s="164">
        <v>1980</v>
      </c>
      <c r="V94" s="104">
        <f t="shared" si="27"/>
        <v>1633</v>
      </c>
      <c r="W94" s="104">
        <v>-19983</v>
      </c>
      <c r="X94" s="104">
        <f>ROUND(J94+N94-'[1]LEA-TN - Aggregate GASB75'!W93*E94,0)</f>
        <v>0</v>
      </c>
      <c r="Y94" s="164">
        <f>ROUND($C94*'[1]LEA-TN - Aggregate GASB75'!Y93,0)</f>
        <v>269996</v>
      </c>
      <c r="Z94" s="164">
        <f>ROUND($C94*'[1]LEA-TN - Aggregate GASB75'!Z93,0)</f>
        <v>195173</v>
      </c>
      <c r="AA94" s="164">
        <f>ROUND($C94*'[1]LEA-TN - Aggregate GASB75'!AA93,0)</f>
        <v>228714</v>
      </c>
      <c r="AB94" s="164">
        <f>ROUND($C94*'[1]LEA-TN - Aggregate GASB75'!AB93,0)</f>
        <v>228714</v>
      </c>
      <c r="AC94" s="164">
        <f t="shared" si="35"/>
        <v>0</v>
      </c>
      <c r="AD94" s="164">
        <f t="shared" si="22"/>
        <v>20005</v>
      </c>
      <c r="AE94" s="164">
        <f t="shared" si="28"/>
        <v>0</v>
      </c>
      <c r="AF94" s="164">
        <f t="shared" si="29"/>
        <v>21638</v>
      </c>
      <c r="AG94" s="164">
        <f t="shared" si="23"/>
        <v>0</v>
      </c>
      <c r="AH94" s="164">
        <f t="shared" si="30"/>
        <v>0</v>
      </c>
      <c r="AI94" s="164">
        <f t="shared" si="31"/>
        <v>592</v>
      </c>
      <c r="AJ94" s="164">
        <f t="shared" si="31"/>
        <v>592</v>
      </c>
      <c r="AK94" s="164">
        <f t="shared" si="31"/>
        <v>592</v>
      </c>
      <c r="AL94" s="164">
        <f t="shared" si="31"/>
        <v>592</v>
      </c>
      <c r="AM94" s="164">
        <f t="shared" si="31"/>
        <v>592</v>
      </c>
      <c r="AN94" s="164">
        <f t="shared" si="31"/>
        <v>-1327</v>
      </c>
      <c r="AP94" s="165">
        <f t="shared" si="24"/>
        <v>2739</v>
      </c>
      <c r="AQ94" s="164">
        <f>ROUND($C94*'[1]LEA-TN - Aggregate GASB75'!AQ93,0)</f>
        <v>2739</v>
      </c>
      <c r="AR94" s="164">
        <f>ROUND($C94*'[1]LEA-TN - Aggregate GASB75'!AR93,0)</f>
        <v>2739</v>
      </c>
      <c r="AS94" s="164">
        <f>ROUND($C94*'[1]LEA-TN - Aggregate GASB75'!AS93,0)</f>
        <v>2739</v>
      </c>
      <c r="AT94" s="164">
        <f>ROUND($C94*'[1]LEA-TN - Aggregate GASB75'!AT93,0)</f>
        <v>2739</v>
      </c>
      <c r="AU94" s="164">
        <f>ROUND($C94*'[1]LEA-TN - Aggregate GASB75'!AU93,0)</f>
        <v>2739</v>
      </c>
      <c r="AV94" s="164">
        <f>ROUND($C94*'[1]LEA-TN - Aggregate GASB75'!AV93,0)</f>
        <v>7943</v>
      </c>
      <c r="AW94" s="166">
        <f>ROUND($C94*'[1]LEA-TN - Aggregate GASB75'!AW93,0)</f>
        <v>0</v>
      </c>
      <c r="AX94" s="166">
        <f>ROUND($C94*'[1]LEA-TN - Aggregate GASB75'!AX93,0)</f>
        <v>0</v>
      </c>
      <c r="AY94" s="166">
        <f>ROUND($C94*'[1]LEA-TN - Aggregate GASB75'!AY93,0)</f>
        <v>0</v>
      </c>
      <c r="AZ94" s="166">
        <f>ROUND($C94*'[1]LEA-TN - Aggregate GASB75'!AZ93,0)</f>
        <v>0</v>
      </c>
      <c r="BA94" s="166">
        <f>ROUND($C94*'[1]LEA-TN - Aggregate GASB75'!BA93,0)</f>
        <v>0</v>
      </c>
      <c r="BB94" s="166">
        <f>MAX(0,-$L94+$AP94-SUM($AW94:BA94))</f>
        <v>0</v>
      </c>
      <c r="BC94" s="165">
        <f t="shared" si="32"/>
        <v>-244</v>
      </c>
      <c r="BD94" s="164">
        <f>MIN(MAX(0,BC94),MAX(0,$M94)-SUM($BC94:BC94))</f>
        <v>0</v>
      </c>
      <c r="BE94" s="164">
        <f>MIN(MAX(0,BD94),MAX(0,$M94)-SUM($BC94:BD94))</f>
        <v>0</v>
      </c>
      <c r="BF94" s="164">
        <f>MIN(MAX(0,BE94),MAX(0,$M94)-SUM($BC94:BE94))</f>
        <v>0</v>
      </c>
      <c r="BG94" s="164">
        <f>MIN(MAX(0,BF94),MAX(0,$M94)-SUM($BC94:BF94))</f>
        <v>0</v>
      </c>
      <c r="BH94" s="164">
        <f>MIN(MAX(0,BG94),MAX(0,$M94)-SUM($BC94:BG94))</f>
        <v>0</v>
      </c>
      <c r="BI94" s="164">
        <f>(MAX(0,$M94-MAX(0,SUM($BC94:BH94))))</f>
        <v>0</v>
      </c>
      <c r="BJ94" s="166">
        <f t="shared" si="33"/>
        <v>244</v>
      </c>
      <c r="BK94" s="166">
        <f>MIN(MAX(0,BJ94),MAX(0,-$M94)-MAX(0,-$BC94+SUM($BJ94:BJ94)))</f>
        <v>244</v>
      </c>
      <c r="BL94" s="166">
        <f>MIN(MAX(0,BK94),MAX(0,-$M94)-MAX(0,-$BC94+SUM($BJ94:BK94)))</f>
        <v>244</v>
      </c>
      <c r="BM94" s="166">
        <f>MIN(MAX(0,BL94),MAX(0,-$M94)-MAX(0,-$BC94+SUM($BJ94:BL94)))</f>
        <v>244</v>
      </c>
      <c r="BN94" s="166">
        <f>MIN(MAX(0,BM94),MAX(0,-$M94)-MAX(0,-$BC94+SUM($BJ94:BM94)))</f>
        <v>244</v>
      </c>
      <c r="BO94" s="166">
        <f>MAX(0,-$M94+$BC94-SUM($BJ94:BN94))</f>
        <v>705</v>
      </c>
      <c r="BP94" s="165">
        <f t="shared" si="34"/>
        <v>0</v>
      </c>
      <c r="BQ94" s="164">
        <f>MIN(MAX(0,BP94),MAX(0,$X94)-SUM($BP94:BP94))</f>
        <v>0</v>
      </c>
      <c r="BR94" s="164">
        <f>MIN(MAX(0,BQ94),MAX(0,$X94)-SUM($BP94:BQ94))</f>
        <v>0</v>
      </c>
      <c r="BS94" s="164">
        <f>MIN(MAX(0,BR94),MAX(0,$X94)-SUM($BP94:BR94))</f>
        <v>0</v>
      </c>
      <c r="BT94" s="164">
        <f>MIN(MAX(0,BS94),MAX(0,$X94)-SUM($BP94:BS94))</f>
        <v>0</v>
      </c>
      <c r="BU94" s="164">
        <f>MIN(MAX(0,BT94),MAX(0,$X94)-SUM($BP94:BT94))</f>
        <v>0</v>
      </c>
      <c r="BV94" s="164">
        <f>(MAX(0,$X94-MAX(0,SUM($BP94:BU94))))</f>
        <v>0</v>
      </c>
      <c r="BW94" s="166">
        <f t="shared" si="25"/>
        <v>0</v>
      </c>
      <c r="BX94" s="166">
        <f>MIN(MAX(0,BW94),MAX(0,-$X94)-MAX(0,-$BP94+SUM($BW94:BW94)))</f>
        <v>0</v>
      </c>
      <c r="BY94" s="166">
        <f>MIN(MAX(0,BX94),MAX(0,-$X94)-MAX(0,-$BP94+SUM($BW94:BX94)))</f>
        <v>0</v>
      </c>
      <c r="BZ94" s="166">
        <f>MIN(MAX(0,BY94),MAX(0,-$X94)-MAX(0,-$BP94+SUM($BW94:BY94)))</f>
        <v>0</v>
      </c>
      <c r="CA94" s="166">
        <f>MIN(MAX(0,BZ94),MAX(0,-$X94)-MAX(0,-$BP94+SUM($BW94:BZ94)))</f>
        <v>0</v>
      </c>
      <c r="CB94" s="166">
        <f>MAX(0,-$X94+$BP94-SUM($BW94:CA94))</f>
        <v>0</v>
      </c>
      <c r="CC94" s="163">
        <v>11.5</v>
      </c>
      <c r="CD94" s="167"/>
      <c r="CE94" s="164"/>
      <c r="CF94" s="164"/>
      <c r="CG94" s="164"/>
      <c r="CH94" s="164"/>
      <c r="CI94" s="164"/>
      <c r="CJ94" s="164"/>
      <c r="CK94" s="166"/>
      <c r="CL94" s="166"/>
      <c r="CM94" s="166"/>
      <c r="CN94" s="166"/>
      <c r="CO94" s="166"/>
      <c r="CP94" s="166"/>
      <c r="CQ94" s="167">
        <v>-1903</v>
      </c>
      <c r="CR94" s="164"/>
      <c r="CS94" s="164"/>
      <c r="CT94" s="164"/>
      <c r="CU94" s="164"/>
      <c r="CV94" s="164"/>
      <c r="CW94" s="164"/>
      <c r="CX94" s="166">
        <f>ROUND($C94*'[1]LEA-TN - Aggregate GASB75'!CX93,0)</f>
        <v>1903</v>
      </c>
      <c r="CY94" s="166">
        <f>ROUND($C94*'[1]LEA-TN - Aggregate GASB75'!CY93,0)</f>
        <v>1903</v>
      </c>
      <c r="CZ94" s="166">
        <f>ROUND($C94*'[1]LEA-TN - Aggregate GASB75'!CZ93,0)</f>
        <v>1903</v>
      </c>
      <c r="DA94" s="166">
        <f>ROUND($C94*'[1]LEA-TN - Aggregate GASB75'!DA93,0)</f>
        <v>1903</v>
      </c>
      <c r="DB94" s="166">
        <f>ROUND($C94*'[1]LEA-TN - Aggregate GASB75'!DB93,0)</f>
        <v>1903</v>
      </c>
      <c r="DC94" s="166">
        <f>ROUND($C94*'[1]LEA-TN - Aggregate GASB75'!DC93,0)</f>
        <v>8565</v>
      </c>
      <c r="DE94" s="168"/>
    </row>
    <row r="95" spans="1:109" hidden="1">
      <c r="A95" s="109">
        <v>1180</v>
      </c>
      <c r="B95" s="103" t="s">
        <v>388</v>
      </c>
      <c r="C95" s="162">
        <v>1</v>
      </c>
      <c r="D95" s="162">
        <v>1</v>
      </c>
      <c r="E95" s="162">
        <f t="shared" si="26"/>
        <v>0</v>
      </c>
      <c r="F95" s="163">
        <v>10.3</v>
      </c>
      <c r="G95" s="164">
        <f>ROUND($D95*'[1]LEA-TN - Aggregate GASB75'!G94,0)</f>
        <v>5037686</v>
      </c>
      <c r="H95" s="164">
        <f>ROUND($C95*'[1]LEA-TN - Aggregate GASB75'!H94,0)</f>
        <v>151253</v>
      </c>
      <c r="I95" s="164">
        <f>ROUND($C95*'[1]LEA-TN - Aggregate GASB75'!I94,0)</f>
        <v>184407</v>
      </c>
      <c r="J95" s="164">
        <f>ROUND('[1]LEA-TN - Aggregate GASB75'!G94*E95,0)</f>
        <v>0</v>
      </c>
      <c r="K95" s="164">
        <f>ROUND($C95*'[1]LEA-TN - Aggregate GASB75'!K94,0)</f>
        <v>0</v>
      </c>
      <c r="L95" s="164">
        <f>ROUND(C95*'[1]LEA-TN - Aggregate GASB75'!P94,0)-SUM(G95:K95,M95:O95)</f>
        <v>329549</v>
      </c>
      <c r="M95" s="164">
        <f>ROUND($C95*'[1]LEA-TN - Aggregate GASB75'!M94,0)</f>
        <v>-57959</v>
      </c>
      <c r="N95" s="164">
        <f>ROUND(C95*'[1]LEA-TN - Aggregate GASB75'!O94,0)-O95</f>
        <v>0</v>
      </c>
      <c r="O95" s="164">
        <v>-17948</v>
      </c>
      <c r="P95" s="178">
        <f t="shared" si="20"/>
        <v>5626988</v>
      </c>
      <c r="Q95" s="104">
        <f t="shared" si="21"/>
        <v>0</v>
      </c>
      <c r="R95" s="164">
        <f>ROUND($C95*'[1]LEA-TN - Aggregate GASB75'!R94,0)</f>
        <v>-24530</v>
      </c>
      <c r="S95" s="164">
        <f t="shared" si="19"/>
        <v>0</v>
      </c>
      <c r="T95" s="178">
        <v>311130</v>
      </c>
      <c r="U95" s="164">
        <v>38556</v>
      </c>
      <c r="V95" s="104">
        <f t="shared" si="27"/>
        <v>-238312</v>
      </c>
      <c r="W95" s="104">
        <v>-534432</v>
      </c>
      <c r="X95" s="104">
        <f>ROUND(J95+N95-'[1]LEA-TN - Aggregate GASB75'!W94*E95,0)</f>
        <v>0</v>
      </c>
      <c r="Y95" s="164">
        <f>ROUND($C95*'[1]LEA-TN - Aggregate GASB75'!Y94,0)</f>
        <v>6712084</v>
      </c>
      <c r="Z95" s="164">
        <f>ROUND($C95*'[1]LEA-TN - Aggregate GASB75'!Z94,0)</f>
        <v>4755388</v>
      </c>
      <c r="AA95" s="164">
        <f>ROUND($C95*'[1]LEA-TN - Aggregate GASB75'!AA94,0)</f>
        <v>5626988</v>
      </c>
      <c r="AB95" s="164">
        <f>ROUND($C95*'[1]LEA-TN - Aggregate GASB75'!AB94,0)</f>
        <v>5626988</v>
      </c>
      <c r="AC95" s="164">
        <f t="shared" si="35"/>
        <v>0</v>
      </c>
      <c r="AD95" s="164">
        <f t="shared" si="22"/>
        <v>535866</v>
      </c>
      <c r="AE95" s="164">
        <f t="shared" si="28"/>
        <v>0</v>
      </c>
      <c r="AF95" s="164">
        <f t="shared" si="29"/>
        <v>297554</v>
      </c>
      <c r="AG95" s="164">
        <f t="shared" si="23"/>
        <v>0</v>
      </c>
      <c r="AH95" s="164">
        <f t="shared" si="30"/>
        <v>0</v>
      </c>
      <c r="AI95" s="164">
        <f t="shared" si="31"/>
        <v>-24530</v>
      </c>
      <c r="AJ95" s="164">
        <f t="shared" si="31"/>
        <v>-24530</v>
      </c>
      <c r="AK95" s="164">
        <f t="shared" si="31"/>
        <v>-24530</v>
      </c>
      <c r="AL95" s="164">
        <f t="shared" si="31"/>
        <v>-24530</v>
      </c>
      <c r="AM95" s="164">
        <f t="shared" si="31"/>
        <v>-24530</v>
      </c>
      <c r="AN95" s="164">
        <f t="shared" si="31"/>
        <v>-115662</v>
      </c>
      <c r="AP95" s="165">
        <f t="shared" si="24"/>
        <v>31995</v>
      </c>
      <c r="AQ95" s="164">
        <f>ROUND($C95*'[1]LEA-TN - Aggregate GASB75'!AQ94,0)</f>
        <v>31995</v>
      </c>
      <c r="AR95" s="164">
        <f>ROUND($C95*'[1]LEA-TN - Aggregate GASB75'!AR94,0)</f>
        <v>31995</v>
      </c>
      <c r="AS95" s="164">
        <f>ROUND($C95*'[1]LEA-TN - Aggregate GASB75'!AS94,0)</f>
        <v>31995</v>
      </c>
      <c r="AT95" s="164">
        <f>ROUND($C95*'[1]LEA-TN - Aggregate GASB75'!AT94,0)</f>
        <v>31995</v>
      </c>
      <c r="AU95" s="164">
        <f>ROUND($C95*'[1]LEA-TN - Aggregate GASB75'!AU94,0)</f>
        <v>31995</v>
      </c>
      <c r="AV95" s="164">
        <f>ROUND($C95*'[1]LEA-TN - Aggregate GASB75'!AV94,0)</f>
        <v>137579</v>
      </c>
      <c r="AW95" s="166">
        <f>ROUND($C95*'[1]LEA-TN - Aggregate GASB75'!AW94,0)</f>
        <v>0</v>
      </c>
      <c r="AX95" s="166">
        <f>ROUND($C95*'[1]LEA-TN - Aggregate GASB75'!AX94,0)</f>
        <v>0</v>
      </c>
      <c r="AY95" s="166">
        <f>ROUND($C95*'[1]LEA-TN - Aggregate GASB75'!AY94,0)</f>
        <v>0</v>
      </c>
      <c r="AZ95" s="166">
        <f>ROUND($C95*'[1]LEA-TN - Aggregate GASB75'!AZ94,0)</f>
        <v>0</v>
      </c>
      <c r="BA95" s="166">
        <f>ROUND($C95*'[1]LEA-TN - Aggregate GASB75'!BA94,0)</f>
        <v>0</v>
      </c>
      <c r="BB95" s="166">
        <f>MAX(0,-$L95+$AP95-SUM($AW95:BA95))</f>
        <v>0</v>
      </c>
      <c r="BC95" s="165">
        <f t="shared" si="32"/>
        <v>-5627</v>
      </c>
      <c r="BD95" s="164">
        <f>MIN(MAX(0,BC95),MAX(0,$M95)-SUM($BC95:BC95))</f>
        <v>0</v>
      </c>
      <c r="BE95" s="164">
        <f>MIN(MAX(0,BD95),MAX(0,$M95)-SUM($BC95:BD95))</f>
        <v>0</v>
      </c>
      <c r="BF95" s="164">
        <f>MIN(MAX(0,BE95),MAX(0,$M95)-SUM($BC95:BE95))</f>
        <v>0</v>
      </c>
      <c r="BG95" s="164">
        <f>MIN(MAX(0,BF95),MAX(0,$M95)-SUM($BC95:BF95))</f>
        <v>0</v>
      </c>
      <c r="BH95" s="164">
        <f>MIN(MAX(0,BG95),MAX(0,$M95)-SUM($BC95:BG95))</f>
        <v>0</v>
      </c>
      <c r="BI95" s="164">
        <f>(MAX(0,$M95-MAX(0,SUM($BC95:BH95))))</f>
        <v>0</v>
      </c>
      <c r="BJ95" s="166">
        <f t="shared" si="33"/>
        <v>5627</v>
      </c>
      <c r="BK95" s="166">
        <f>MIN(MAX(0,BJ95),MAX(0,-$M95)-MAX(0,-$BC95+SUM($BJ95:BJ95)))</f>
        <v>5627</v>
      </c>
      <c r="BL95" s="166">
        <f>MIN(MAX(0,BK95),MAX(0,-$M95)-MAX(0,-$BC95+SUM($BJ95:BK95)))</f>
        <v>5627</v>
      </c>
      <c r="BM95" s="166">
        <f>MIN(MAX(0,BL95),MAX(0,-$M95)-MAX(0,-$BC95+SUM($BJ95:BL95)))</f>
        <v>5627</v>
      </c>
      <c r="BN95" s="166">
        <f>MIN(MAX(0,BM95),MAX(0,-$M95)-MAX(0,-$BC95+SUM($BJ95:BM95)))</f>
        <v>5627</v>
      </c>
      <c r="BO95" s="166">
        <f>MAX(0,-$M95+$BC95-SUM($BJ95:BN95))</f>
        <v>24197</v>
      </c>
      <c r="BP95" s="165">
        <f t="shared" si="34"/>
        <v>0</v>
      </c>
      <c r="BQ95" s="164">
        <f>MIN(MAX(0,BP95),MAX(0,$X95)-SUM($BP95:BP95))</f>
        <v>0</v>
      </c>
      <c r="BR95" s="164">
        <f>MIN(MAX(0,BQ95),MAX(0,$X95)-SUM($BP95:BQ95))</f>
        <v>0</v>
      </c>
      <c r="BS95" s="164">
        <f>MIN(MAX(0,BR95),MAX(0,$X95)-SUM($BP95:BR95))</f>
        <v>0</v>
      </c>
      <c r="BT95" s="164">
        <f>MIN(MAX(0,BS95),MAX(0,$X95)-SUM($BP95:BS95))</f>
        <v>0</v>
      </c>
      <c r="BU95" s="164">
        <f>MIN(MAX(0,BT95),MAX(0,$X95)-SUM($BP95:BT95))</f>
        <v>0</v>
      </c>
      <c r="BV95" s="164">
        <f>(MAX(0,$X95-MAX(0,SUM($BP95:BU95))))</f>
        <v>0</v>
      </c>
      <c r="BW95" s="166">
        <f t="shared" si="25"/>
        <v>0</v>
      </c>
      <c r="BX95" s="166">
        <f>MIN(MAX(0,BW95),MAX(0,-$X95)-MAX(0,-$BP95+SUM($BW95:BW95)))</f>
        <v>0</v>
      </c>
      <c r="BY95" s="166">
        <f>MIN(MAX(0,BX95),MAX(0,-$X95)-MAX(0,-$BP95+SUM($BW95:BX95)))</f>
        <v>0</v>
      </c>
      <c r="BZ95" s="166">
        <f>MIN(MAX(0,BY95),MAX(0,-$X95)-MAX(0,-$BP95+SUM($BW95:BY95)))</f>
        <v>0</v>
      </c>
      <c r="CA95" s="166">
        <f>MIN(MAX(0,BZ95),MAX(0,-$X95)-MAX(0,-$BP95+SUM($BW95:BZ95)))</f>
        <v>0</v>
      </c>
      <c r="CB95" s="166">
        <f>MAX(0,-$X95+$BP95-SUM($BW95:CA95))</f>
        <v>0</v>
      </c>
      <c r="CC95" s="163">
        <v>11.5</v>
      </c>
      <c r="CD95" s="167"/>
      <c r="CE95" s="164"/>
      <c r="CF95" s="164"/>
      <c r="CG95" s="164"/>
      <c r="CH95" s="164"/>
      <c r="CI95" s="164"/>
      <c r="CJ95" s="164"/>
      <c r="CK95" s="166"/>
      <c r="CL95" s="166"/>
      <c r="CM95" s="166"/>
      <c r="CN95" s="166"/>
      <c r="CO95" s="166"/>
      <c r="CP95" s="166"/>
      <c r="CQ95" s="167">
        <v>-50898</v>
      </c>
      <c r="CR95" s="164"/>
      <c r="CS95" s="164"/>
      <c r="CT95" s="164"/>
      <c r="CU95" s="164"/>
      <c r="CV95" s="164"/>
      <c r="CW95" s="164"/>
      <c r="CX95" s="166">
        <f>ROUND($C95*'[1]LEA-TN - Aggregate GASB75'!CX94,0)</f>
        <v>50898</v>
      </c>
      <c r="CY95" s="166">
        <f>ROUND($C95*'[1]LEA-TN - Aggregate GASB75'!CY94,0)</f>
        <v>50898</v>
      </c>
      <c r="CZ95" s="166">
        <f>ROUND($C95*'[1]LEA-TN - Aggregate GASB75'!CZ94,0)</f>
        <v>50898</v>
      </c>
      <c r="DA95" s="166">
        <f>ROUND($C95*'[1]LEA-TN - Aggregate GASB75'!DA94,0)</f>
        <v>50898</v>
      </c>
      <c r="DB95" s="166">
        <f>ROUND($C95*'[1]LEA-TN - Aggregate GASB75'!DB94,0)</f>
        <v>50898</v>
      </c>
      <c r="DC95" s="166">
        <f>ROUND($C95*'[1]LEA-TN - Aggregate GASB75'!DC94,0)</f>
        <v>229044</v>
      </c>
      <c r="DE95" s="168"/>
    </row>
    <row r="96" spans="1:109" hidden="1">
      <c r="A96" s="109">
        <v>1123</v>
      </c>
      <c r="B96" s="103" t="s">
        <v>270</v>
      </c>
      <c r="C96" s="162">
        <v>1</v>
      </c>
      <c r="D96" s="162">
        <v>1</v>
      </c>
      <c r="E96" s="162">
        <f t="shared" si="26"/>
        <v>0</v>
      </c>
      <c r="F96" s="163">
        <v>8.4</v>
      </c>
      <c r="G96" s="164">
        <f>ROUND($D96*'[1]LEA-TN - Aggregate GASB75'!G95,0)</f>
        <v>352689</v>
      </c>
      <c r="H96" s="164">
        <f>ROUND($C96*'[1]LEA-TN - Aggregate GASB75'!H95,0)</f>
        <v>7188</v>
      </c>
      <c r="I96" s="164">
        <f>ROUND($C96*'[1]LEA-TN - Aggregate GASB75'!I95,0)</f>
        <v>12582</v>
      </c>
      <c r="J96" s="164">
        <f>ROUND('[1]LEA-TN - Aggregate GASB75'!G95*E96,0)</f>
        <v>0</v>
      </c>
      <c r="K96" s="164">
        <f>ROUND($C96*'[1]LEA-TN - Aggregate GASB75'!K95,0)</f>
        <v>0</v>
      </c>
      <c r="L96" s="164">
        <f>ROUND(C96*'[1]LEA-TN - Aggregate GASB75'!P95,0)-SUM(G96:K96,M96:O96)</f>
        <v>-6720</v>
      </c>
      <c r="M96" s="164">
        <f>ROUND($C96*'[1]LEA-TN - Aggregate GASB75'!M95,0)</f>
        <v>-2855</v>
      </c>
      <c r="N96" s="164">
        <f>ROUND(C96*'[1]LEA-TN - Aggregate GASB75'!O95,0)-O96</f>
        <v>0</v>
      </c>
      <c r="O96" s="164">
        <v>-12923</v>
      </c>
      <c r="P96" s="178">
        <f t="shared" si="20"/>
        <v>349961</v>
      </c>
      <c r="Q96" s="104">
        <f t="shared" si="21"/>
        <v>0</v>
      </c>
      <c r="R96" s="164">
        <f>ROUND($C96*'[1]LEA-TN - Aggregate GASB75'!R95,0)</f>
        <v>-4520</v>
      </c>
      <c r="S96" s="164">
        <f t="shared" si="19"/>
        <v>0</v>
      </c>
      <c r="T96" s="178">
        <v>15250</v>
      </c>
      <c r="U96" s="164">
        <v>13923</v>
      </c>
      <c r="V96" s="104">
        <f t="shared" si="27"/>
        <v>-33451</v>
      </c>
      <c r="W96" s="104">
        <v>-28396</v>
      </c>
      <c r="X96" s="104">
        <f>ROUND(J96+N96-'[1]LEA-TN - Aggregate GASB75'!W95*E96,0)</f>
        <v>0</v>
      </c>
      <c r="Y96" s="164">
        <f>ROUND($C96*'[1]LEA-TN - Aggregate GASB75'!Y95,0)</f>
        <v>400437</v>
      </c>
      <c r="Z96" s="164">
        <f>ROUND($C96*'[1]LEA-TN - Aggregate GASB75'!Z95,0)</f>
        <v>308523</v>
      </c>
      <c r="AA96" s="164">
        <f>ROUND($C96*'[1]LEA-TN - Aggregate GASB75'!AA95,0)</f>
        <v>349961</v>
      </c>
      <c r="AB96" s="164">
        <f>ROUND($C96*'[1]LEA-TN - Aggregate GASB75'!AB95,0)</f>
        <v>349961</v>
      </c>
      <c r="AC96" s="164">
        <f t="shared" si="35"/>
        <v>5920</v>
      </c>
      <c r="AD96" s="164">
        <f t="shared" si="22"/>
        <v>27531</v>
      </c>
      <c r="AE96" s="164">
        <f t="shared" si="28"/>
        <v>0</v>
      </c>
      <c r="AF96" s="164">
        <f t="shared" si="29"/>
        <v>0</v>
      </c>
      <c r="AG96" s="164">
        <f t="shared" si="23"/>
        <v>0</v>
      </c>
      <c r="AH96" s="164">
        <f t="shared" si="30"/>
        <v>0</v>
      </c>
      <c r="AI96" s="164">
        <f t="shared" si="31"/>
        <v>-4520</v>
      </c>
      <c r="AJ96" s="164">
        <f t="shared" si="31"/>
        <v>-4520</v>
      </c>
      <c r="AK96" s="164">
        <f t="shared" si="31"/>
        <v>-4520</v>
      </c>
      <c r="AL96" s="164">
        <f t="shared" si="31"/>
        <v>-4520</v>
      </c>
      <c r="AM96" s="164">
        <f t="shared" si="31"/>
        <v>-4520</v>
      </c>
      <c r="AN96" s="164">
        <f t="shared" si="31"/>
        <v>-10851</v>
      </c>
      <c r="AP96" s="165">
        <f t="shared" si="24"/>
        <v>-800</v>
      </c>
      <c r="AQ96" s="164">
        <f>ROUND($C96*'[1]LEA-TN - Aggregate GASB75'!AQ95,0)</f>
        <v>0</v>
      </c>
      <c r="AR96" s="164">
        <f>ROUND($C96*'[1]LEA-TN - Aggregate GASB75'!AR95,0)</f>
        <v>0</v>
      </c>
      <c r="AS96" s="164">
        <f>ROUND($C96*'[1]LEA-TN - Aggregate GASB75'!AS95,0)</f>
        <v>0</v>
      </c>
      <c r="AT96" s="164">
        <f>ROUND($C96*'[1]LEA-TN - Aggregate GASB75'!AT95,0)</f>
        <v>0</v>
      </c>
      <c r="AU96" s="164">
        <f>ROUND($C96*'[1]LEA-TN - Aggregate GASB75'!AU95,0)</f>
        <v>0</v>
      </c>
      <c r="AV96" s="164">
        <f>ROUND($C96*'[1]LEA-TN - Aggregate GASB75'!AV95,0)</f>
        <v>0</v>
      </c>
      <c r="AW96" s="166">
        <f>ROUND($C96*'[1]LEA-TN - Aggregate GASB75'!AW95,0)</f>
        <v>800</v>
      </c>
      <c r="AX96" s="166">
        <f>ROUND($C96*'[1]LEA-TN - Aggregate GASB75'!AX95,0)</f>
        <v>800</v>
      </c>
      <c r="AY96" s="166">
        <f>ROUND($C96*'[1]LEA-TN - Aggregate GASB75'!AY95,0)</f>
        <v>800</v>
      </c>
      <c r="AZ96" s="166">
        <f>ROUND($C96*'[1]LEA-TN - Aggregate GASB75'!AZ95,0)</f>
        <v>800</v>
      </c>
      <c r="BA96" s="166">
        <f>ROUND($C96*'[1]LEA-TN - Aggregate GASB75'!BA95,0)</f>
        <v>800</v>
      </c>
      <c r="BB96" s="166">
        <f>MAX(0,-$L96+$AP96-SUM($AW96:BA96))</f>
        <v>1920</v>
      </c>
      <c r="BC96" s="165">
        <f t="shared" si="32"/>
        <v>-340</v>
      </c>
      <c r="BD96" s="164">
        <f>MIN(MAX(0,BC96),MAX(0,$M96)-SUM($BC96:BC96))</f>
        <v>0</v>
      </c>
      <c r="BE96" s="164">
        <f>MIN(MAX(0,BD96),MAX(0,$M96)-SUM($BC96:BD96))</f>
        <v>0</v>
      </c>
      <c r="BF96" s="164">
        <f>MIN(MAX(0,BE96),MAX(0,$M96)-SUM($BC96:BE96))</f>
        <v>0</v>
      </c>
      <c r="BG96" s="164">
        <f>MIN(MAX(0,BF96),MAX(0,$M96)-SUM($BC96:BF96))</f>
        <v>0</v>
      </c>
      <c r="BH96" s="164">
        <f>MIN(MAX(0,BG96),MAX(0,$M96)-SUM($BC96:BG96))</f>
        <v>0</v>
      </c>
      <c r="BI96" s="164">
        <f>(MAX(0,$M96-MAX(0,SUM($BC96:BH96))))</f>
        <v>0</v>
      </c>
      <c r="BJ96" s="166">
        <f t="shared" si="33"/>
        <v>340</v>
      </c>
      <c r="BK96" s="166">
        <f>MIN(MAX(0,BJ96),MAX(0,-$M96)-MAX(0,-$BC96+SUM($BJ96:BJ96)))</f>
        <v>340</v>
      </c>
      <c r="BL96" s="166">
        <f>MIN(MAX(0,BK96),MAX(0,-$M96)-MAX(0,-$BC96+SUM($BJ96:BK96)))</f>
        <v>340</v>
      </c>
      <c r="BM96" s="166">
        <f>MIN(MAX(0,BL96),MAX(0,-$M96)-MAX(0,-$BC96+SUM($BJ96:BL96)))</f>
        <v>340</v>
      </c>
      <c r="BN96" s="166">
        <f>MIN(MAX(0,BM96),MAX(0,-$M96)-MAX(0,-$BC96+SUM($BJ96:BM96)))</f>
        <v>340</v>
      </c>
      <c r="BO96" s="166">
        <f>MAX(0,-$M96+$BC96-SUM($BJ96:BN96))</f>
        <v>815</v>
      </c>
      <c r="BP96" s="165">
        <f t="shared" si="34"/>
        <v>0</v>
      </c>
      <c r="BQ96" s="164">
        <f>MIN(MAX(0,BP96),MAX(0,$X96)-SUM($BP96:BP96))</f>
        <v>0</v>
      </c>
      <c r="BR96" s="164">
        <f>MIN(MAX(0,BQ96),MAX(0,$X96)-SUM($BP96:BQ96))</f>
        <v>0</v>
      </c>
      <c r="BS96" s="164">
        <f>MIN(MAX(0,BR96),MAX(0,$X96)-SUM($BP96:BR96))</f>
        <v>0</v>
      </c>
      <c r="BT96" s="164">
        <f>MIN(MAX(0,BS96),MAX(0,$X96)-SUM($BP96:BS96))</f>
        <v>0</v>
      </c>
      <c r="BU96" s="164">
        <f>MIN(MAX(0,BT96),MAX(0,$X96)-SUM($BP96:BT96))</f>
        <v>0</v>
      </c>
      <c r="BV96" s="164">
        <f>(MAX(0,$X96-MAX(0,SUM($BP96:BU96))))</f>
        <v>0</v>
      </c>
      <c r="BW96" s="166">
        <f t="shared" si="25"/>
        <v>0</v>
      </c>
      <c r="BX96" s="166">
        <f>MIN(MAX(0,BW96),MAX(0,-$X96)-MAX(0,-$BP96+SUM($BW96:BW96)))</f>
        <v>0</v>
      </c>
      <c r="BY96" s="166">
        <f>MIN(MAX(0,BX96),MAX(0,-$X96)-MAX(0,-$BP96+SUM($BW96:BX96)))</f>
        <v>0</v>
      </c>
      <c r="BZ96" s="166">
        <f>MIN(MAX(0,BY96),MAX(0,-$X96)-MAX(0,-$BP96+SUM($BW96:BY96)))</f>
        <v>0</v>
      </c>
      <c r="CA96" s="166">
        <f>MIN(MAX(0,BZ96),MAX(0,-$X96)-MAX(0,-$BP96+SUM($BW96:BZ96)))</f>
        <v>0</v>
      </c>
      <c r="CB96" s="166">
        <f>MAX(0,-$X96+$BP96-SUM($BW96:CA96))</f>
        <v>0</v>
      </c>
      <c r="CC96" s="163">
        <v>9.4</v>
      </c>
      <c r="CD96" s="167"/>
      <c r="CE96" s="164"/>
      <c r="CF96" s="164"/>
      <c r="CG96" s="164"/>
      <c r="CH96" s="164"/>
      <c r="CI96" s="164"/>
      <c r="CJ96" s="164"/>
      <c r="CK96" s="166"/>
      <c r="CL96" s="166"/>
      <c r="CM96" s="166"/>
      <c r="CN96" s="166"/>
      <c r="CO96" s="166"/>
      <c r="CP96" s="166"/>
      <c r="CQ96" s="167">
        <v>-3380</v>
      </c>
      <c r="CR96" s="164"/>
      <c r="CS96" s="164"/>
      <c r="CT96" s="164"/>
      <c r="CU96" s="164"/>
      <c r="CV96" s="164"/>
      <c r="CW96" s="164"/>
      <c r="CX96" s="166">
        <f>ROUND($C96*'[1]LEA-TN - Aggregate GASB75'!CX95,0)</f>
        <v>3380</v>
      </c>
      <c r="CY96" s="166">
        <f>ROUND($C96*'[1]LEA-TN - Aggregate GASB75'!CY95,0)</f>
        <v>3380</v>
      </c>
      <c r="CZ96" s="166">
        <f>ROUND($C96*'[1]LEA-TN - Aggregate GASB75'!CZ95,0)</f>
        <v>3380</v>
      </c>
      <c r="DA96" s="166">
        <f>ROUND($C96*'[1]LEA-TN - Aggregate GASB75'!DA95,0)</f>
        <v>3380</v>
      </c>
      <c r="DB96" s="166">
        <f>ROUND($C96*'[1]LEA-TN - Aggregate GASB75'!DB95,0)</f>
        <v>3380</v>
      </c>
      <c r="DC96" s="166">
        <f>ROUND($C96*'[1]LEA-TN - Aggregate GASB75'!DC95,0)</f>
        <v>8116</v>
      </c>
      <c r="DE96" s="168"/>
    </row>
    <row r="97" spans="1:109" hidden="1">
      <c r="A97" s="109">
        <v>1079</v>
      </c>
      <c r="B97" s="103" t="s">
        <v>271</v>
      </c>
      <c r="C97" s="162">
        <v>1</v>
      </c>
      <c r="D97" s="162">
        <v>1</v>
      </c>
      <c r="E97" s="162">
        <f t="shared" si="26"/>
        <v>0</v>
      </c>
      <c r="F97" s="163">
        <v>7.6</v>
      </c>
      <c r="G97" s="164">
        <f>ROUND($D97*'[1]LEA-TN - Aggregate GASB75'!G96,0)</f>
        <v>1074711</v>
      </c>
      <c r="H97" s="164">
        <f>ROUND($C97*'[1]LEA-TN - Aggregate GASB75'!H96,0)</f>
        <v>20494</v>
      </c>
      <c r="I97" s="164">
        <f>ROUND($C97*'[1]LEA-TN - Aggregate GASB75'!I96,0)</f>
        <v>38249</v>
      </c>
      <c r="J97" s="164">
        <f>ROUND('[1]LEA-TN - Aggregate GASB75'!G96*E97,0)</f>
        <v>0</v>
      </c>
      <c r="K97" s="164">
        <f>ROUND($C97*'[1]LEA-TN - Aggregate GASB75'!K96,0)</f>
        <v>0</v>
      </c>
      <c r="L97" s="164">
        <f>ROUND(C97*'[1]LEA-TN - Aggregate GASB75'!P96,0)-SUM(G97:K97,M97:O97)</f>
        <v>-6007</v>
      </c>
      <c r="M97" s="164">
        <f>ROUND($C97*'[1]LEA-TN - Aggregate GASB75'!M96,0)</f>
        <v>-8851</v>
      </c>
      <c r="N97" s="164">
        <f>ROUND(C97*'[1]LEA-TN - Aggregate GASB75'!O96,0)-O97</f>
        <v>0</v>
      </c>
      <c r="O97" s="164">
        <v>-41575</v>
      </c>
      <c r="P97" s="178">
        <f t="shared" si="20"/>
        <v>1077021</v>
      </c>
      <c r="Q97" s="104">
        <f t="shared" si="21"/>
        <v>0</v>
      </c>
      <c r="R97" s="164">
        <f>ROUND($C97*'[1]LEA-TN - Aggregate GASB75'!R96,0)</f>
        <v>-13887</v>
      </c>
      <c r="S97" s="164">
        <f t="shared" si="19"/>
        <v>0</v>
      </c>
      <c r="T97" s="178">
        <v>44856</v>
      </c>
      <c r="U97" s="164">
        <v>43752</v>
      </c>
      <c r="V97" s="104">
        <f t="shared" si="27"/>
        <v>-90459</v>
      </c>
      <c r="W97" s="104">
        <v>-89488</v>
      </c>
      <c r="X97" s="104">
        <f>ROUND(J97+N97-'[1]LEA-TN - Aggregate GASB75'!W96*E97,0)</f>
        <v>0</v>
      </c>
      <c r="Y97" s="164">
        <f>ROUND($C97*'[1]LEA-TN - Aggregate GASB75'!Y96,0)</f>
        <v>1238784</v>
      </c>
      <c r="Z97" s="164">
        <f>ROUND($C97*'[1]LEA-TN - Aggregate GASB75'!Z96,0)</f>
        <v>944334</v>
      </c>
      <c r="AA97" s="164">
        <f>ROUND($C97*'[1]LEA-TN - Aggregate GASB75'!AA96,0)</f>
        <v>1077021</v>
      </c>
      <c r="AB97" s="164">
        <f>ROUND($C97*'[1]LEA-TN - Aggregate GASB75'!AB96,0)</f>
        <v>1077021</v>
      </c>
      <c r="AC97" s="164">
        <f t="shared" si="35"/>
        <v>5217</v>
      </c>
      <c r="AD97" s="164">
        <f t="shared" si="22"/>
        <v>85242</v>
      </c>
      <c r="AE97" s="164">
        <f t="shared" si="28"/>
        <v>0</v>
      </c>
      <c r="AF97" s="164">
        <f t="shared" si="29"/>
        <v>0</v>
      </c>
      <c r="AG97" s="164">
        <f t="shared" si="23"/>
        <v>0</v>
      </c>
      <c r="AH97" s="164">
        <f t="shared" si="30"/>
        <v>0</v>
      </c>
      <c r="AI97" s="164">
        <f t="shared" si="31"/>
        <v>-13887</v>
      </c>
      <c r="AJ97" s="164">
        <f t="shared" si="31"/>
        <v>-13887</v>
      </c>
      <c r="AK97" s="164">
        <f t="shared" si="31"/>
        <v>-13887</v>
      </c>
      <c r="AL97" s="164">
        <f t="shared" si="31"/>
        <v>-13887</v>
      </c>
      <c r="AM97" s="164">
        <f t="shared" si="31"/>
        <v>-13887</v>
      </c>
      <c r="AN97" s="164">
        <f t="shared" si="31"/>
        <v>-21024</v>
      </c>
      <c r="AP97" s="165">
        <f t="shared" si="24"/>
        <v>-790</v>
      </c>
      <c r="AQ97" s="164">
        <f>ROUND($C97*'[1]LEA-TN - Aggregate GASB75'!AQ96,0)</f>
        <v>0</v>
      </c>
      <c r="AR97" s="164">
        <f>ROUND($C97*'[1]LEA-TN - Aggregate GASB75'!AR96,0)</f>
        <v>0</v>
      </c>
      <c r="AS97" s="164">
        <f>ROUND($C97*'[1]LEA-TN - Aggregate GASB75'!AS96,0)</f>
        <v>0</v>
      </c>
      <c r="AT97" s="164">
        <f>ROUND($C97*'[1]LEA-TN - Aggregate GASB75'!AT96,0)</f>
        <v>0</v>
      </c>
      <c r="AU97" s="164">
        <f>ROUND($C97*'[1]LEA-TN - Aggregate GASB75'!AU96,0)</f>
        <v>0</v>
      </c>
      <c r="AV97" s="164">
        <f>ROUND($C97*'[1]LEA-TN - Aggregate GASB75'!AV96,0)</f>
        <v>0</v>
      </c>
      <c r="AW97" s="166">
        <f>ROUND($C97*'[1]LEA-TN - Aggregate GASB75'!AW96,0)</f>
        <v>790</v>
      </c>
      <c r="AX97" s="166">
        <f>ROUND($C97*'[1]LEA-TN - Aggregate GASB75'!AX96,0)</f>
        <v>790</v>
      </c>
      <c r="AY97" s="166">
        <f>ROUND($C97*'[1]LEA-TN - Aggregate GASB75'!AY96,0)</f>
        <v>790</v>
      </c>
      <c r="AZ97" s="166">
        <f>ROUND($C97*'[1]LEA-TN - Aggregate GASB75'!AZ96,0)</f>
        <v>790</v>
      </c>
      <c r="BA97" s="166">
        <f>ROUND($C97*'[1]LEA-TN - Aggregate GASB75'!BA96,0)</f>
        <v>790</v>
      </c>
      <c r="BB97" s="166">
        <f>MAX(0,-$L97+$AP97-SUM($AW97:BA97))</f>
        <v>1267</v>
      </c>
      <c r="BC97" s="165">
        <f t="shared" si="32"/>
        <v>-1165</v>
      </c>
      <c r="BD97" s="164">
        <f>MIN(MAX(0,BC97),MAX(0,$M97)-SUM($BC97:BC97))</f>
        <v>0</v>
      </c>
      <c r="BE97" s="164">
        <f>MIN(MAX(0,BD97),MAX(0,$M97)-SUM($BC97:BD97))</f>
        <v>0</v>
      </c>
      <c r="BF97" s="164">
        <f>MIN(MAX(0,BE97),MAX(0,$M97)-SUM($BC97:BE97))</f>
        <v>0</v>
      </c>
      <c r="BG97" s="164">
        <f>MIN(MAX(0,BF97),MAX(0,$M97)-SUM($BC97:BF97))</f>
        <v>0</v>
      </c>
      <c r="BH97" s="164">
        <f>MIN(MAX(0,BG97),MAX(0,$M97)-SUM($BC97:BG97))</f>
        <v>0</v>
      </c>
      <c r="BI97" s="164">
        <f>(MAX(0,$M97-MAX(0,SUM($BC97:BH97))))</f>
        <v>0</v>
      </c>
      <c r="BJ97" s="166">
        <f t="shared" si="33"/>
        <v>1165</v>
      </c>
      <c r="BK97" s="166">
        <f>MIN(MAX(0,BJ97),MAX(0,-$M97)-MAX(0,-$BC97+SUM($BJ97:BJ97)))</f>
        <v>1165</v>
      </c>
      <c r="BL97" s="166">
        <f>MIN(MAX(0,BK97),MAX(0,-$M97)-MAX(0,-$BC97+SUM($BJ97:BK97)))</f>
        <v>1165</v>
      </c>
      <c r="BM97" s="166">
        <f>MIN(MAX(0,BL97),MAX(0,-$M97)-MAX(0,-$BC97+SUM($BJ97:BL97)))</f>
        <v>1165</v>
      </c>
      <c r="BN97" s="166">
        <f>MIN(MAX(0,BM97),MAX(0,-$M97)-MAX(0,-$BC97+SUM($BJ97:BM97)))</f>
        <v>1165</v>
      </c>
      <c r="BO97" s="166">
        <f>MAX(0,-$M97+$BC97-SUM($BJ97:BN97))</f>
        <v>1861</v>
      </c>
      <c r="BP97" s="165">
        <f t="shared" si="34"/>
        <v>0</v>
      </c>
      <c r="BQ97" s="164">
        <f>MIN(MAX(0,BP97),MAX(0,$X97)-SUM($BP97:BP97))</f>
        <v>0</v>
      </c>
      <c r="BR97" s="164">
        <f>MIN(MAX(0,BQ97),MAX(0,$X97)-SUM($BP97:BQ97))</f>
        <v>0</v>
      </c>
      <c r="BS97" s="164">
        <f>MIN(MAX(0,BR97),MAX(0,$X97)-SUM($BP97:BR97))</f>
        <v>0</v>
      </c>
      <c r="BT97" s="164">
        <f>MIN(MAX(0,BS97),MAX(0,$X97)-SUM($BP97:BS97))</f>
        <v>0</v>
      </c>
      <c r="BU97" s="164">
        <f>MIN(MAX(0,BT97),MAX(0,$X97)-SUM($BP97:BT97))</f>
        <v>0</v>
      </c>
      <c r="BV97" s="164">
        <f>(MAX(0,$X97-MAX(0,SUM($BP97:BU97))))</f>
        <v>0</v>
      </c>
      <c r="BW97" s="166">
        <f t="shared" si="25"/>
        <v>0</v>
      </c>
      <c r="BX97" s="166">
        <f>MIN(MAX(0,BW97),MAX(0,-$X97)-MAX(0,-$BP97+SUM($BW97:BW97)))</f>
        <v>0</v>
      </c>
      <c r="BY97" s="166">
        <f>MIN(MAX(0,BX97),MAX(0,-$X97)-MAX(0,-$BP97+SUM($BW97:BX97)))</f>
        <v>0</v>
      </c>
      <c r="BZ97" s="166">
        <f>MIN(MAX(0,BY97),MAX(0,-$X97)-MAX(0,-$BP97+SUM($BW97:BY97)))</f>
        <v>0</v>
      </c>
      <c r="CA97" s="166">
        <f>MIN(MAX(0,BZ97),MAX(0,-$X97)-MAX(0,-$BP97+SUM($BW97:BZ97)))</f>
        <v>0</v>
      </c>
      <c r="CB97" s="166">
        <f>MAX(0,-$X97+$BP97-SUM($BW97:CA97))</f>
        <v>0</v>
      </c>
      <c r="CC97" s="163">
        <v>8.5</v>
      </c>
      <c r="CD97" s="167"/>
      <c r="CE97" s="164"/>
      <c r="CF97" s="164"/>
      <c r="CG97" s="164"/>
      <c r="CH97" s="164"/>
      <c r="CI97" s="164"/>
      <c r="CJ97" s="164"/>
      <c r="CK97" s="166"/>
      <c r="CL97" s="166"/>
      <c r="CM97" s="166"/>
      <c r="CN97" s="166"/>
      <c r="CO97" s="166"/>
      <c r="CP97" s="166"/>
      <c r="CQ97" s="167">
        <v>-11932</v>
      </c>
      <c r="CR97" s="164"/>
      <c r="CS97" s="164"/>
      <c r="CT97" s="164"/>
      <c r="CU97" s="164"/>
      <c r="CV97" s="164"/>
      <c r="CW97" s="164"/>
      <c r="CX97" s="166">
        <f>ROUND($C97*'[1]LEA-TN - Aggregate GASB75'!CX96,0)</f>
        <v>11932</v>
      </c>
      <c r="CY97" s="166">
        <f>ROUND($C97*'[1]LEA-TN - Aggregate GASB75'!CY96,0)</f>
        <v>11932</v>
      </c>
      <c r="CZ97" s="166">
        <f>ROUND($C97*'[1]LEA-TN - Aggregate GASB75'!CZ96,0)</f>
        <v>11932</v>
      </c>
      <c r="DA97" s="166">
        <f>ROUND($C97*'[1]LEA-TN - Aggregate GASB75'!DA96,0)</f>
        <v>11932</v>
      </c>
      <c r="DB97" s="166">
        <f>ROUND($C97*'[1]LEA-TN - Aggregate GASB75'!DB96,0)</f>
        <v>11932</v>
      </c>
      <c r="DC97" s="166">
        <f>ROUND($C97*'[1]LEA-TN - Aggregate GASB75'!DC96,0)</f>
        <v>17896</v>
      </c>
      <c r="DE97" s="168"/>
    </row>
    <row r="98" spans="1:109" hidden="1">
      <c r="A98" s="109">
        <v>1080</v>
      </c>
      <c r="B98" s="103" t="s">
        <v>272</v>
      </c>
      <c r="C98" s="162">
        <v>1</v>
      </c>
      <c r="D98" s="162">
        <v>1</v>
      </c>
      <c r="E98" s="162">
        <f t="shared" si="26"/>
        <v>0</v>
      </c>
      <c r="F98" s="163">
        <v>6.6</v>
      </c>
      <c r="G98" s="164">
        <f>ROUND($D98*'[1]LEA-TN - Aggregate GASB75'!G97,0)</f>
        <v>1308720</v>
      </c>
      <c r="H98" s="164">
        <f>ROUND($C98*'[1]LEA-TN - Aggregate GASB75'!H97,0)</f>
        <v>19288</v>
      </c>
      <c r="I98" s="164">
        <f>ROUND($C98*'[1]LEA-TN - Aggregate GASB75'!I97,0)</f>
        <v>46364</v>
      </c>
      <c r="J98" s="164">
        <f>ROUND('[1]LEA-TN - Aggregate GASB75'!G97*E98,0)</f>
        <v>0</v>
      </c>
      <c r="K98" s="164">
        <f>ROUND($C98*'[1]LEA-TN - Aggregate GASB75'!K97,0)</f>
        <v>0</v>
      </c>
      <c r="L98" s="164">
        <f>ROUND(C98*'[1]LEA-TN - Aggregate GASB75'!P97,0)-SUM(G98:K98,M98:O98)</f>
        <v>-77912</v>
      </c>
      <c r="M98" s="164">
        <f>ROUND($C98*'[1]LEA-TN - Aggregate GASB75'!M97,0)</f>
        <v>-9174</v>
      </c>
      <c r="N98" s="164">
        <f>ROUND(C98*'[1]LEA-TN - Aggregate GASB75'!O97,0)-O98</f>
        <v>0</v>
      </c>
      <c r="O98" s="164">
        <v>-51293</v>
      </c>
      <c r="P98" s="178">
        <f t="shared" si="20"/>
        <v>1235993</v>
      </c>
      <c r="Q98" s="104">
        <f t="shared" si="21"/>
        <v>0</v>
      </c>
      <c r="R98" s="164">
        <f>ROUND($C98*'[1]LEA-TN - Aggregate GASB75'!R97,0)</f>
        <v>-28185</v>
      </c>
      <c r="S98" s="164">
        <f t="shared" ref="S98:S161" si="36">BP98</f>
        <v>0</v>
      </c>
      <c r="T98" s="178">
        <v>37467</v>
      </c>
      <c r="U98" s="164">
        <v>52957</v>
      </c>
      <c r="V98" s="104">
        <f t="shared" si="27"/>
        <v>-159336</v>
      </c>
      <c r="W98" s="104">
        <v>-100435</v>
      </c>
      <c r="X98" s="104">
        <f>ROUND(J98+N98-'[1]LEA-TN - Aggregate GASB75'!W97*E98,0)</f>
        <v>0</v>
      </c>
      <c r="Y98" s="164">
        <f>ROUND($C98*'[1]LEA-TN - Aggregate GASB75'!Y97,0)</f>
        <v>1408162</v>
      </c>
      <c r="Z98" s="164">
        <f>ROUND($C98*'[1]LEA-TN - Aggregate GASB75'!Z97,0)</f>
        <v>1093576</v>
      </c>
      <c r="AA98" s="164">
        <f>ROUND($C98*'[1]LEA-TN - Aggregate GASB75'!AA97,0)</f>
        <v>1235993</v>
      </c>
      <c r="AB98" s="164">
        <f>ROUND($C98*'[1]LEA-TN - Aggregate GASB75'!AB97,0)</f>
        <v>1235993</v>
      </c>
      <c r="AC98" s="164">
        <f t="shared" si="35"/>
        <v>66107</v>
      </c>
      <c r="AD98" s="164">
        <f t="shared" si="22"/>
        <v>93229</v>
      </c>
      <c r="AE98" s="164">
        <f t="shared" si="28"/>
        <v>0</v>
      </c>
      <c r="AF98" s="164">
        <f t="shared" si="29"/>
        <v>0</v>
      </c>
      <c r="AG98" s="164">
        <f t="shared" si="23"/>
        <v>0</v>
      </c>
      <c r="AH98" s="164">
        <f t="shared" si="30"/>
        <v>0</v>
      </c>
      <c r="AI98" s="164">
        <f t="shared" si="31"/>
        <v>-28185</v>
      </c>
      <c r="AJ98" s="164">
        <f t="shared" si="31"/>
        <v>-28185</v>
      </c>
      <c r="AK98" s="164">
        <f t="shared" si="31"/>
        <v>-28185</v>
      </c>
      <c r="AL98" s="164">
        <f t="shared" si="31"/>
        <v>-28185</v>
      </c>
      <c r="AM98" s="164">
        <f t="shared" si="31"/>
        <v>-28185</v>
      </c>
      <c r="AN98" s="164">
        <f t="shared" si="31"/>
        <v>-18411</v>
      </c>
      <c r="AP98" s="165">
        <f t="shared" si="24"/>
        <v>-11805</v>
      </c>
      <c r="AQ98" s="164">
        <f>ROUND($C98*'[1]LEA-TN - Aggregate GASB75'!AQ97,0)</f>
        <v>0</v>
      </c>
      <c r="AR98" s="164">
        <f>ROUND($C98*'[1]LEA-TN - Aggregate GASB75'!AR97,0)</f>
        <v>0</v>
      </c>
      <c r="AS98" s="164">
        <f>ROUND($C98*'[1]LEA-TN - Aggregate GASB75'!AS97,0)</f>
        <v>0</v>
      </c>
      <c r="AT98" s="164">
        <f>ROUND($C98*'[1]LEA-TN - Aggregate GASB75'!AT97,0)</f>
        <v>0</v>
      </c>
      <c r="AU98" s="164">
        <f>ROUND($C98*'[1]LEA-TN - Aggregate GASB75'!AU97,0)</f>
        <v>0</v>
      </c>
      <c r="AV98" s="164">
        <f>ROUND($C98*'[1]LEA-TN - Aggregate GASB75'!AV97,0)</f>
        <v>0</v>
      </c>
      <c r="AW98" s="166">
        <f>ROUND($C98*'[1]LEA-TN - Aggregate GASB75'!AW97,0)</f>
        <v>11805</v>
      </c>
      <c r="AX98" s="166">
        <f>ROUND($C98*'[1]LEA-TN - Aggregate GASB75'!AX97,0)</f>
        <v>11805</v>
      </c>
      <c r="AY98" s="166">
        <f>ROUND($C98*'[1]LEA-TN - Aggregate GASB75'!AY97,0)</f>
        <v>11805</v>
      </c>
      <c r="AZ98" s="166">
        <f>ROUND($C98*'[1]LEA-TN - Aggregate GASB75'!AZ97,0)</f>
        <v>11805</v>
      </c>
      <c r="BA98" s="166">
        <f>ROUND($C98*'[1]LEA-TN - Aggregate GASB75'!BA97,0)</f>
        <v>11805</v>
      </c>
      <c r="BB98" s="166">
        <f>MAX(0,-$L98+$AP98-SUM($AW98:BA98))</f>
        <v>7082</v>
      </c>
      <c r="BC98" s="165">
        <f t="shared" si="32"/>
        <v>-1390</v>
      </c>
      <c r="BD98" s="164">
        <f>MIN(MAX(0,BC98),MAX(0,$M98)-SUM($BC98:BC98))</f>
        <v>0</v>
      </c>
      <c r="BE98" s="164">
        <f>MIN(MAX(0,BD98),MAX(0,$M98)-SUM($BC98:BD98))</f>
        <v>0</v>
      </c>
      <c r="BF98" s="164">
        <f>MIN(MAX(0,BE98),MAX(0,$M98)-SUM($BC98:BE98))</f>
        <v>0</v>
      </c>
      <c r="BG98" s="164">
        <f>MIN(MAX(0,BF98),MAX(0,$M98)-SUM($BC98:BF98))</f>
        <v>0</v>
      </c>
      <c r="BH98" s="164">
        <f>MIN(MAX(0,BG98),MAX(0,$M98)-SUM($BC98:BG98))</f>
        <v>0</v>
      </c>
      <c r="BI98" s="164">
        <f>(MAX(0,$M98-MAX(0,SUM($BC98:BH98))))</f>
        <v>0</v>
      </c>
      <c r="BJ98" s="166">
        <f t="shared" si="33"/>
        <v>1390</v>
      </c>
      <c r="BK98" s="166">
        <f>MIN(MAX(0,BJ98),MAX(0,-$M98)-MAX(0,-$BC98+SUM($BJ98:BJ98)))</f>
        <v>1390</v>
      </c>
      <c r="BL98" s="166">
        <f>MIN(MAX(0,BK98),MAX(0,-$M98)-MAX(0,-$BC98+SUM($BJ98:BK98)))</f>
        <v>1390</v>
      </c>
      <c r="BM98" s="166">
        <f>MIN(MAX(0,BL98),MAX(0,-$M98)-MAX(0,-$BC98+SUM($BJ98:BL98)))</f>
        <v>1390</v>
      </c>
      <c r="BN98" s="166">
        <f>MIN(MAX(0,BM98),MAX(0,-$M98)-MAX(0,-$BC98+SUM($BJ98:BM98)))</f>
        <v>1390</v>
      </c>
      <c r="BO98" s="166">
        <f>MAX(0,-$M98+$BC98-SUM($BJ98:BN98))</f>
        <v>834</v>
      </c>
      <c r="BP98" s="165">
        <f t="shared" si="34"/>
        <v>0</v>
      </c>
      <c r="BQ98" s="164">
        <f>MIN(MAX(0,BP98),MAX(0,$X98)-SUM($BP98:BP98))</f>
        <v>0</v>
      </c>
      <c r="BR98" s="164">
        <f>MIN(MAX(0,BQ98),MAX(0,$X98)-SUM($BP98:BQ98))</f>
        <v>0</v>
      </c>
      <c r="BS98" s="164">
        <f>MIN(MAX(0,BR98),MAX(0,$X98)-SUM($BP98:BR98))</f>
        <v>0</v>
      </c>
      <c r="BT98" s="164">
        <f>MIN(MAX(0,BS98),MAX(0,$X98)-SUM($BP98:BS98))</f>
        <v>0</v>
      </c>
      <c r="BU98" s="164">
        <f>MIN(MAX(0,BT98),MAX(0,$X98)-SUM($BP98:BT98))</f>
        <v>0</v>
      </c>
      <c r="BV98" s="164">
        <f>(MAX(0,$X98-MAX(0,SUM($BP98:BU98))))</f>
        <v>0</v>
      </c>
      <c r="BW98" s="166">
        <f t="shared" si="25"/>
        <v>0</v>
      </c>
      <c r="BX98" s="166">
        <f>MIN(MAX(0,BW98),MAX(0,-$X98)-MAX(0,-$BP98+SUM($BW98:BW98)))</f>
        <v>0</v>
      </c>
      <c r="BY98" s="166">
        <f>MIN(MAX(0,BX98),MAX(0,-$X98)-MAX(0,-$BP98+SUM($BW98:BX98)))</f>
        <v>0</v>
      </c>
      <c r="BZ98" s="166">
        <f>MIN(MAX(0,BY98),MAX(0,-$X98)-MAX(0,-$BP98+SUM($BW98:BY98)))</f>
        <v>0</v>
      </c>
      <c r="CA98" s="166">
        <f>MIN(MAX(0,BZ98),MAX(0,-$X98)-MAX(0,-$BP98+SUM($BW98:BZ98)))</f>
        <v>0</v>
      </c>
      <c r="CB98" s="166">
        <f>MAX(0,-$X98+$BP98-SUM($BW98:CA98))</f>
        <v>0</v>
      </c>
      <c r="CC98" s="163">
        <v>7.7</v>
      </c>
      <c r="CD98" s="167"/>
      <c r="CE98" s="164"/>
      <c r="CF98" s="164"/>
      <c r="CG98" s="164"/>
      <c r="CH98" s="164"/>
      <c r="CI98" s="164"/>
      <c r="CJ98" s="164"/>
      <c r="CK98" s="166"/>
      <c r="CL98" s="166"/>
      <c r="CM98" s="166"/>
      <c r="CN98" s="166"/>
      <c r="CO98" s="166"/>
      <c r="CP98" s="166"/>
      <c r="CQ98" s="167">
        <v>-14990</v>
      </c>
      <c r="CR98" s="164"/>
      <c r="CS98" s="164"/>
      <c r="CT98" s="164"/>
      <c r="CU98" s="164"/>
      <c r="CV98" s="164"/>
      <c r="CW98" s="164"/>
      <c r="CX98" s="166">
        <f>ROUND($C98*'[1]LEA-TN - Aggregate GASB75'!CX97,0)</f>
        <v>14990</v>
      </c>
      <c r="CY98" s="166">
        <f>ROUND($C98*'[1]LEA-TN - Aggregate GASB75'!CY97,0)</f>
        <v>14990</v>
      </c>
      <c r="CZ98" s="166">
        <f>ROUND($C98*'[1]LEA-TN - Aggregate GASB75'!CZ97,0)</f>
        <v>14990</v>
      </c>
      <c r="DA98" s="166">
        <f>ROUND($C98*'[1]LEA-TN - Aggregate GASB75'!DA97,0)</f>
        <v>14990</v>
      </c>
      <c r="DB98" s="166">
        <f>ROUND($C98*'[1]LEA-TN - Aggregate GASB75'!DB97,0)</f>
        <v>14990</v>
      </c>
      <c r="DC98" s="166">
        <f>ROUND($C98*'[1]LEA-TN - Aggregate GASB75'!DC97,0)</f>
        <v>10495</v>
      </c>
      <c r="DE98" s="168"/>
    </row>
    <row r="99" spans="1:109" hidden="1">
      <c r="A99" s="109">
        <v>1131</v>
      </c>
      <c r="B99" s="103" t="s">
        <v>273</v>
      </c>
      <c r="C99" s="162">
        <v>1</v>
      </c>
      <c r="D99" s="162">
        <v>0</v>
      </c>
      <c r="E99" s="162">
        <f t="shared" si="26"/>
        <v>1</v>
      </c>
      <c r="F99" s="163">
        <v>1</v>
      </c>
      <c r="G99" s="164">
        <f>ROUND($D99*'[1]LEA-TN - Aggregate GASB75'!G98,0)</f>
        <v>0</v>
      </c>
      <c r="H99" s="164">
        <f>ROUND($C99*'[1]LEA-TN - Aggregate GASB75'!H98,0)</f>
        <v>0</v>
      </c>
      <c r="I99" s="164">
        <f>ROUND($C99*'[1]LEA-TN - Aggregate GASB75'!I98,0)</f>
        <v>0</v>
      </c>
      <c r="J99" s="164">
        <f>ROUND('[1]LEA-TN - Aggregate GASB75'!G98*E99,0)</f>
        <v>0</v>
      </c>
      <c r="K99" s="164">
        <f>ROUND($C99*'[1]LEA-TN - Aggregate GASB75'!K98,0)</f>
        <v>0</v>
      </c>
      <c r="L99" s="164">
        <f>ROUND(C99*'[1]LEA-TN - Aggregate GASB75'!P98,0)-SUM(G99:K99,M99:O99)</f>
        <v>0</v>
      </c>
      <c r="M99" s="164">
        <f>ROUND($C99*'[1]LEA-TN - Aggregate GASB75'!M98,0)</f>
        <v>0</v>
      </c>
      <c r="N99" s="164">
        <f>ROUND(C99*'[1]LEA-TN - Aggregate GASB75'!O98,0)-O99</f>
        <v>0</v>
      </c>
      <c r="O99" s="164">
        <v>0</v>
      </c>
      <c r="P99" s="178">
        <f t="shared" si="20"/>
        <v>0</v>
      </c>
      <c r="Q99" s="104">
        <f t="shared" si="21"/>
        <v>0</v>
      </c>
      <c r="R99" s="164">
        <f>ROUND($C99*'[1]LEA-TN - Aggregate GASB75'!R98,0)</f>
        <v>0</v>
      </c>
      <c r="S99" s="164">
        <f t="shared" si="36"/>
        <v>0</v>
      </c>
      <c r="T99" s="178">
        <v>0</v>
      </c>
      <c r="U99" s="164">
        <v>0</v>
      </c>
      <c r="V99" s="104">
        <f t="shared" si="27"/>
        <v>0</v>
      </c>
      <c r="W99" s="104">
        <v>0</v>
      </c>
      <c r="X99" s="104">
        <f>ROUND(J99+N99-'[1]LEA-TN - Aggregate GASB75'!W98*E99,0)</f>
        <v>0</v>
      </c>
      <c r="Y99" s="164">
        <f>ROUND($C99*'[1]LEA-TN - Aggregate GASB75'!Y98,0)</f>
        <v>0</v>
      </c>
      <c r="Z99" s="164">
        <f>ROUND($C99*'[1]LEA-TN - Aggregate GASB75'!Z98,0)</f>
        <v>0</v>
      </c>
      <c r="AA99" s="164">
        <f>ROUND($C99*'[1]LEA-TN - Aggregate GASB75'!AA98,0)</f>
        <v>0</v>
      </c>
      <c r="AB99" s="164">
        <f>ROUND($C99*'[1]LEA-TN - Aggregate GASB75'!AB98,0)</f>
        <v>0</v>
      </c>
      <c r="AC99" s="164">
        <f t="shared" si="35"/>
        <v>0</v>
      </c>
      <c r="AD99" s="164">
        <f t="shared" si="22"/>
        <v>0</v>
      </c>
      <c r="AE99" s="164">
        <f t="shared" si="28"/>
        <v>0</v>
      </c>
      <c r="AF99" s="164">
        <f t="shared" si="29"/>
        <v>0</v>
      </c>
      <c r="AG99" s="164">
        <f t="shared" si="23"/>
        <v>0</v>
      </c>
      <c r="AH99" s="164">
        <f t="shared" si="30"/>
        <v>0</v>
      </c>
      <c r="AI99" s="164">
        <f t="shared" si="31"/>
        <v>0</v>
      </c>
      <c r="AJ99" s="164">
        <f t="shared" si="31"/>
        <v>0</v>
      </c>
      <c r="AK99" s="164">
        <f t="shared" si="31"/>
        <v>0</v>
      </c>
      <c r="AL99" s="164">
        <f t="shared" si="31"/>
        <v>0</v>
      </c>
      <c r="AM99" s="164">
        <f t="shared" si="31"/>
        <v>0</v>
      </c>
      <c r="AN99" s="164">
        <f t="shared" si="31"/>
        <v>0</v>
      </c>
      <c r="AP99" s="165">
        <f t="shared" si="24"/>
        <v>0</v>
      </c>
      <c r="AQ99" s="164">
        <f>ROUND($C99*'[1]LEA-TN - Aggregate GASB75'!AQ98,0)</f>
        <v>0</v>
      </c>
      <c r="AR99" s="164">
        <f>ROUND($C99*'[1]LEA-TN - Aggregate GASB75'!AR98,0)</f>
        <v>0</v>
      </c>
      <c r="AS99" s="164">
        <f>ROUND($C99*'[1]LEA-TN - Aggregate GASB75'!AS98,0)</f>
        <v>0</v>
      </c>
      <c r="AT99" s="164">
        <f>ROUND($C99*'[1]LEA-TN - Aggregate GASB75'!AT98,0)</f>
        <v>0</v>
      </c>
      <c r="AU99" s="164">
        <f>ROUND($C99*'[1]LEA-TN - Aggregate GASB75'!AU98,0)</f>
        <v>0</v>
      </c>
      <c r="AV99" s="164">
        <f>ROUND($C99*'[1]LEA-TN - Aggregate GASB75'!AV98,0)</f>
        <v>0</v>
      </c>
      <c r="AW99" s="166">
        <f>ROUND($C99*'[1]LEA-TN - Aggregate GASB75'!AW98,0)</f>
        <v>0</v>
      </c>
      <c r="AX99" s="166">
        <f>ROUND($C99*'[1]LEA-TN - Aggregate GASB75'!AX98,0)</f>
        <v>0</v>
      </c>
      <c r="AY99" s="166">
        <f>ROUND($C99*'[1]LEA-TN - Aggregate GASB75'!AY98,0)</f>
        <v>0</v>
      </c>
      <c r="AZ99" s="166">
        <f>ROUND($C99*'[1]LEA-TN - Aggregate GASB75'!AZ98,0)</f>
        <v>0</v>
      </c>
      <c r="BA99" s="166">
        <f>ROUND($C99*'[1]LEA-TN - Aggregate GASB75'!BA98,0)</f>
        <v>0</v>
      </c>
      <c r="BB99" s="166">
        <f>MAX(0,-$L99+$AP99-SUM($AW99:BA99))</f>
        <v>0</v>
      </c>
      <c r="BC99" s="165">
        <f t="shared" si="32"/>
        <v>0</v>
      </c>
      <c r="BD99" s="164">
        <f>MIN(MAX(0,BC99),MAX(0,$M99)-SUM($BC99:BC99))</f>
        <v>0</v>
      </c>
      <c r="BE99" s="164">
        <f>MIN(MAX(0,BD99),MAX(0,$M99)-SUM($BC99:BD99))</f>
        <v>0</v>
      </c>
      <c r="BF99" s="164">
        <f>MIN(MAX(0,BE99),MAX(0,$M99)-SUM($BC99:BE99))</f>
        <v>0</v>
      </c>
      <c r="BG99" s="164">
        <f>MIN(MAX(0,BF99),MAX(0,$M99)-SUM($BC99:BF99))</f>
        <v>0</v>
      </c>
      <c r="BH99" s="164">
        <f>MIN(MAX(0,BG99),MAX(0,$M99)-SUM($BC99:BG99))</f>
        <v>0</v>
      </c>
      <c r="BI99" s="164">
        <f>(MAX(0,$M99-MAX(0,SUM($BC99:BH99))))</f>
        <v>0</v>
      </c>
      <c r="BJ99" s="166">
        <f t="shared" si="33"/>
        <v>0</v>
      </c>
      <c r="BK99" s="166">
        <f>MIN(MAX(0,BJ99),MAX(0,-$M99)-MAX(0,-$BC99+SUM($BJ99:BJ99)))</f>
        <v>0</v>
      </c>
      <c r="BL99" s="166">
        <f>MIN(MAX(0,BK99),MAX(0,-$M99)-MAX(0,-$BC99+SUM($BJ99:BK99)))</f>
        <v>0</v>
      </c>
      <c r="BM99" s="166">
        <f>MIN(MAX(0,BL99),MAX(0,-$M99)-MAX(0,-$BC99+SUM($BJ99:BL99)))</f>
        <v>0</v>
      </c>
      <c r="BN99" s="166">
        <f>MIN(MAX(0,BM99),MAX(0,-$M99)-MAX(0,-$BC99+SUM($BJ99:BM99)))</f>
        <v>0</v>
      </c>
      <c r="BO99" s="166">
        <f>MAX(0,-$M99+$BC99-SUM($BJ99:BN99))</f>
        <v>0</v>
      </c>
      <c r="BP99" s="165">
        <f t="shared" si="34"/>
        <v>0</v>
      </c>
      <c r="BQ99" s="164">
        <f>MIN(MAX(0,BP99),MAX(0,$X99)-SUM($BP99:BP99))</f>
        <v>0</v>
      </c>
      <c r="BR99" s="164">
        <f>MIN(MAX(0,BQ99),MAX(0,$X99)-SUM($BP99:BQ99))</f>
        <v>0</v>
      </c>
      <c r="BS99" s="164">
        <f>MIN(MAX(0,BR99),MAX(0,$X99)-SUM($BP99:BR99))</f>
        <v>0</v>
      </c>
      <c r="BT99" s="164">
        <f>MIN(MAX(0,BS99),MAX(0,$X99)-SUM($BP99:BS99))</f>
        <v>0</v>
      </c>
      <c r="BU99" s="164">
        <f>MIN(MAX(0,BT99),MAX(0,$X99)-SUM($BP99:BT99))</f>
        <v>0</v>
      </c>
      <c r="BV99" s="164">
        <f>(MAX(0,$X99-MAX(0,SUM($BP99:BU99))))</f>
        <v>0</v>
      </c>
      <c r="BW99" s="166">
        <f t="shared" si="25"/>
        <v>0</v>
      </c>
      <c r="BX99" s="166">
        <f>MIN(MAX(0,BW99),MAX(0,-$X99)-MAX(0,-$BP99+SUM($BW99:BW99)))</f>
        <v>0</v>
      </c>
      <c r="BY99" s="166">
        <f>MIN(MAX(0,BX99),MAX(0,-$X99)-MAX(0,-$BP99+SUM($BW99:BX99)))</f>
        <v>0</v>
      </c>
      <c r="BZ99" s="166">
        <f>MIN(MAX(0,BY99),MAX(0,-$X99)-MAX(0,-$BP99+SUM($BW99:BY99)))</f>
        <v>0</v>
      </c>
      <c r="CA99" s="166">
        <f>MIN(MAX(0,BZ99),MAX(0,-$X99)-MAX(0,-$BP99+SUM($BW99:BZ99)))</f>
        <v>0</v>
      </c>
      <c r="CB99" s="166">
        <f>MAX(0,-$X99+$BP99-SUM($BW99:CA99))</f>
        <v>0</v>
      </c>
      <c r="CC99" s="163">
        <v>1</v>
      </c>
      <c r="CD99" s="167"/>
      <c r="CE99" s="164"/>
      <c r="CF99" s="164"/>
      <c r="CG99" s="164"/>
      <c r="CH99" s="164"/>
      <c r="CI99" s="164"/>
      <c r="CJ99" s="164"/>
      <c r="CK99" s="166"/>
      <c r="CL99" s="166"/>
      <c r="CM99" s="166"/>
      <c r="CN99" s="166"/>
      <c r="CO99" s="166"/>
      <c r="CP99" s="166"/>
      <c r="CQ99" s="167">
        <v>0</v>
      </c>
      <c r="CR99" s="164"/>
      <c r="CS99" s="164"/>
      <c r="CT99" s="164"/>
      <c r="CU99" s="164"/>
      <c r="CV99" s="164"/>
      <c r="CW99" s="164"/>
      <c r="CX99" s="166">
        <f>ROUND($C99*'[1]LEA-TN - Aggregate GASB75'!CX98,0)</f>
        <v>0</v>
      </c>
      <c r="CY99" s="166">
        <f>ROUND($C99*'[1]LEA-TN - Aggregate GASB75'!CY98,0)</f>
        <v>0</v>
      </c>
      <c r="CZ99" s="166">
        <f>ROUND($C99*'[1]LEA-TN - Aggregate GASB75'!CZ98,0)</f>
        <v>0</v>
      </c>
      <c r="DA99" s="166">
        <f>ROUND($C99*'[1]LEA-TN - Aggregate GASB75'!DA98,0)</f>
        <v>0</v>
      </c>
      <c r="DB99" s="166">
        <f>ROUND($C99*'[1]LEA-TN - Aggregate GASB75'!DB98,0)</f>
        <v>0</v>
      </c>
      <c r="DC99" s="166">
        <f>ROUND($C99*'[1]LEA-TN - Aggregate GASB75'!DC98,0)</f>
        <v>0</v>
      </c>
      <c r="DE99" s="168"/>
    </row>
    <row r="100" spans="1:109" hidden="1">
      <c r="A100" s="109">
        <v>1013</v>
      </c>
      <c r="B100" s="103" t="s">
        <v>274</v>
      </c>
      <c r="C100" s="162">
        <v>0.44072499999999998</v>
      </c>
      <c r="D100" s="162">
        <v>0.40812999999999999</v>
      </c>
      <c r="E100" s="162">
        <f t="shared" si="26"/>
        <v>3.2594999999999985E-2</v>
      </c>
      <c r="F100" s="163">
        <v>8.1999999999999993</v>
      </c>
      <c r="G100" s="164">
        <f>ROUND($D100*'[1]LEA-TN - Aggregate GASB75'!G99,0)</f>
        <v>2421004</v>
      </c>
      <c r="H100" s="164">
        <f>ROUND($C100*'[1]LEA-TN - Aggregate GASB75'!H99,0)</f>
        <v>75802</v>
      </c>
      <c r="I100" s="164">
        <f>ROUND($C100*'[1]LEA-TN - Aggregate GASB75'!I99,0)</f>
        <v>94413</v>
      </c>
      <c r="J100" s="164">
        <f>ROUND('[1]LEA-TN - Aggregate GASB75'!G99*E100,0)</f>
        <v>193352</v>
      </c>
      <c r="K100" s="164">
        <f>ROUND($C100*'[1]LEA-TN - Aggregate GASB75'!K99,0)</f>
        <v>-117691</v>
      </c>
      <c r="L100" s="164">
        <f>ROUND(C100*'[1]LEA-TN - Aggregate GASB75'!P99,0)-SUM(G100:K100,M100:O100)</f>
        <v>-385066</v>
      </c>
      <c r="M100" s="164">
        <f>ROUND($C100*'[1]LEA-TN - Aggregate GASB75'!M99,0)</f>
        <v>-18755</v>
      </c>
      <c r="N100" s="164">
        <f>ROUND(C100*'[1]LEA-TN - Aggregate GASB75'!O99,0)-O100</f>
        <v>6867</v>
      </c>
      <c r="O100" s="164">
        <v>-83119</v>
      </c>
      <c r="P100" s="178">
        <f t="shared" si="20"/>
        <v>2186807</v>
      </c>
      <c r="Q100" s="104">
        <f t="shared" si="21"/>
        <v>-117691</v>
      </c>
      <c r="R100" s="164">
        <f>ROUND($C100*'[1]LEA-TN - Aggregate GASB75'!R99,0)</f>
        <v>-77064</v>
      </c>
      <c r="S100" s="164">
        <f t="shared" si="36"/>
        <v>26474</v>
      </c>
      <c r="T100" s="178">
        <v>1933</v>
      </c>
      <c r="U100" s="164">
        <v>86095</v>
      </c>
      <c r="V100" s="104">
        <f t="shared" si="27"/>
        <v>-364250</v>
      </c>
      <c r="W100" s="104">
        <v>-211236</v>
      </c>
      <c r="X100" s="104">
        <f>ROUND(J100+N100-'[1]LEA-TN - Aggregate GASB75'!W99*E100,0)</f>
        <v>217089</v>
      </c>
      <c r="Y100" s="164">
        <f>ROUND($C100*'[1]LEA-TN - Aggregate GASB75'!Y99,0)</f>
        <v>2527059</v>
      </c>
      <c r="Z100" s="164">
        <f>ROUND($C100*'[1]LEA-TN - Aggregate GASB75'!Z99,0)</f>
        <v>1909377</v>
      </c>
      <c r="AA100" s="164">
        <f>ROUND($C100*'[1]LEA-TN - Aggregate GASB75'!AA99,0)</f>
        <v>2186807</v>
      </c>
      <c r="AB100" s="164">
        <f>ROUND($C100*'[1]LEA-TN - Aggregate GASB75'!AB99,0)</f>
        <v>2186807</v>
      </c>
      <c r="AC100" s="164">
        <f t="shared" si="35"/>
        <v>338107</v>
      </c>
      <c r="AD100" s="164">
        <f t="shared" si="22"/>
        <v>216758</v>
      </c>
      <c r="AE100" s="164">
        <f t="shared" si="28"/>
        <v>0</v>
      </c>
      <c r="AF100" s="164">
        <f t="shared" si="29"/>
        <v>0</v>
      </c>
      <c r="AG100" s="164">
        <f t="shared" si="23"/>
        <v>0</v>
      </c>
      <c r="AH100" s="164">
        <f t="shared" si="30"/>
        <v>190615</v>
      </c>
      <c r="AI100" s="164">
        <f t="shared" si="31"/>
        <v>-50590</v>
      </c>
      <c r="AJ100" s="164">
        <f t="shared" si="31"/>
        <v>-50590</v>
      </c>
      <c r="AK100" s="164">
        <f t="shared" si="31"/>
        <v>-50590</v>
      </c>
      <c r="AL100" s="164">
        <f t="shared" si="31"/>
        <v>-50590</v>
      </c>
      <c r="AM100" s="164">
        <f t="shared" si="31"/>
        <v>-50590</v>
      </c>
      <c r="AN100" s="164">
        <f t="shared" si="31"/>
        <v>-111300</v>
      </c>
      <c r="AP100" s="165">
        <f t="shared" si="24"/>
        <v>-46959</v>
      </c>
      <c r="AQ100" s="164">
        <f>ROUND($C100*'[1]LEA-TN - Aggregate GASB75'!AQ99,0)</f>
        <v>0</v>
      </c>
      <c r="AR100" s="164">
        <f>ROUND($C100*'[1]LEA-TN - Aggregate GASB75'!AR99,0)</f>
        <v>0</v>
      </c>
      <c r="AS100" s="164">
        <f>ROUND($C100*'[1]LEA-TN - Aggregate GASB75'!AS99,0)</f>
        <v>0</v>
      </c>
      <c r="AT100" s="164">
        <f>ROUND($C100*'[1]LEA-TN - Aggregate GASB75'!AT99,0)</f>
        <v>0</v>
      </c>
      <c r="AU100" s="164">
        <f>ROUND($C100*'[1]LEA-TN - Aggregate GASB75'!AU99,0)</f>
        <v>0</v>
      </c>
      <c r="AV100" s="164">
        <f>ROUND($C100*'[1]LEA-TN - Aggregate GASB75'!AV99,0)</f>
        <v>0</v>
      </c>
      <c r="AW100" s="166">
        <f>ROUND($C100*'[1]LEA-TN - Aggregate GASB75'!AW99,0)</f>
        <v>46959</v>
      </c>
      <c r="AX100" s="166">
        <f>ROUND($C100*'[1]LEA-TN - Aggregate GASB75'!AX99,0)</f>
        <v>46959</v>
      </c>
      <c r="AY100" s="166">
        <f>ROUND($C100*'[1]LEA-TN - Aggregate GASB75'!AY99,0)</f>
        <v>46959</v>
      </c>
      <c r="AZ100" s="166">
        <f>ROUND($C100*'[1]LEA-TN - Aggregate GASB75'!AZ99,0)</f>
        <v>46959</v>
      </c>
      <c r="BA100" s="166">
        <f>ROUND($C100*'[1]LEA-TN - Aggregate GASB75'!BA99,0)</f>
        <v>46959</v>
      </c>
      <c r="BB100" s="166">
        <f>MAX(0,-$L100+$AP100-SUM($AW100:BA100))</f>
        <v>103312</v>
      </c>
      <c r="BC100" s="165">
        <f t="shared" si="32"/>
        <v>-2287</v>
      </c>
      <c r="BD100" s="164">
        <f>MIN(MAX(0,BC100),MAX(0,$M100)-SUM($BC100:BC100))</f>
        <v>0</v>
      </c>
      <c r="BE100" s="164">
        <f>MIN(MAX(0,BD100),MAX(0,$M100)-SUM($BC100:BD100))</f>
        <v>0</v>
      </c>
      <c r="BF100" s="164">
        <f>MIN(MAX(0,BE100),MAX(0,$M100)-SUM($BC100:BE100))</f>
        <v>0</v>
      </c>
      <c r="BG100" s="164">
        <f>MIN(MAX(0,BF100),MAX(0,$M100)-SUM($BC100:BF100))</f>
        <v>0</v>
      </c>
      <c r="BH100" s="164">
        <f>MIN(MAX(0,BG100),MAX(0,$M100)-SUM($BC100:BG100))</f>
        <v>0</v>
      </c>
      <c r="BI100" s="164">
        <f>(MAX(0,$M100-MAX(0,SUM($BC100:BH100))))</f>
        <v>0</v>
      </c>
      <c r="BJ100" s="166">
        <f t="shared" si="33"/>
        <v>2287</v>
      </c>
      <c r="BK100" s="166">
        <f>MIN(MAX(0,BJ100),MAX(0,-$M100)-MAX(0,-$BC100+SUM($BJ100:BJ100)))</f>
        <v>2287</v>
      </c>
      <c r="BL100" s="166">
        <f>MIN(MAX(0,BK100),MAX(0,-$M100)-MAX(0,-$BC100+SUM($BJ100:BK100)))</f>
        <v>2287</v>
      </c>
      <c r="BM100" s="166">
        <f>MIN(MAX(0,BL100),MAX(0,-$M100)-MAX(0,-$BC100+SUM($BJ100:BL100)))</f>
        <v>2287</v>
      </c>
      <c r="BN100" s="166">
        <f>MIN(MAX(0,BM100),MAX(0,-$M100)-MAX(0,-$BC100+SUM($BJ100:BM100)))</f>
        <v>2287</v>
      </c>
      <c r="BO100" s="166">
        <f>MAX(0,-$M100+$BC100-SUM($BJ100:BN100))</f>
        <v>5033</v>
      </c>
      <c r="BP100" s="165">
        <f t="shared" si="34"/>
        <v>26474</v>
      </c>
      <c r="BQ100" s="164">
        <f>MIN(MAX(0,BP100),MAX(0,$X100)-SUM($BP100:BP100))</f>
        <v>26474</v>
      </c>
      <c r="BR100" s="164">
        <f>MIN(MAX(0,BQ100),MAX(0,$X100)-SUM($BP100:BQ100))</f>
        <v>26474</v>
      </c>
      <c r="BS100" s="164">
        <f>MIN(MAX(0,BR100),MAX(0,$X100)-SUM($BP100:BR100))</f>
        <v>26474</v>
      </c>
      <c r="BT100" s="164">
        <f>MIN(MAX(0,BS100),MAX(0,$X100)-SUM($BP100:BS100))</f>
        <v>26474</v>
      </c>
      <c r="BU100" s="164">
        <f>MIN(MAX(0,BT100),MAX(0,$X100)-SUM($BP100:BT100))</f>
        <v>26474</v>
      </c>
      <c r="BV100" s="164">
        <f>(MAX(0,$X100-MAX(0,SUM($BP100:BU100))))</f>
        <v>58245</v>
      </c>
      <c r="BW100" s="166">
        <f t="shared" si="25"/>
        <v>0</v>
      </c>
      <c r="BX100" s="166">
        <f>MIN(MAX(0,BW100),MAX(0,-$X100)-MAX(0,-$BP100+SUM($BW100:BW100)))</f>
        <v>0</v>
      </c>
      <c r="BY100" s="166">
        <f>MIN(MAX(0,BX100),MAX(0,-$X100)-MAX(0,-$BP100+SUM($BW100:BX100)))</f>
        <v>0</v>
      </c>
      <c r="BZ100" s="166">
        <f>MIN(MAX(0,BY100),MAX(0,-$X100)-MAX(0,-$BP100+SUM($BW100:BY100)))</f>
        <v>0</v>
      </c>
      <c r="CA100" s="166">
        <f>MIN(MAX(0,BZ100),MAX(0,-$X100)-MAX(0,-$BP100+SUM($BW100:BZ100)))</f>
        <v>0</v>
      </c>
      <c r="CB100" s="166">
        <f>MAX(0,-$X100+$BP100-SUM($BW100:CA100))</f>
        <v>0</v>
      </c>
      <c r="CC100" s="163">
        <v>9.1999999999999993</v>
      </c>
      <c r="CD100" s="167"/>
      <c r="CE100" s="164"/>
      <c r="CF100" s="164"/>
      <c r="CG100" s="164"/>
      <c r="CH100" s="164"/>
      <c r="CI100" s="164"/>
      <c r="CJ100" s="164"/>
      <c r="CK100" s="166"/>
      <c r="CL100" s="166"/>
      <c r="CM100" s="166"/>
      <c r="CN100" s="166"/>
      <c r="CO100" s="166"/>
      <c r="CP100" s="166"/>
      <c r="CQ100" s="167">
        <v>-27818</v>
      </c>
      <c r="CR100" s="164"/>
      <c r="CS100" s="164"/>
      <c r="CT100" s="164"/>
      <c r="CU100" s="164"/>
      <c r="CV100" s="164"/>
      <c r="CW100" s="164"/>
      <c r="CX100" s="166">
        <f>ROUND($C100*'[1]LEA-TN - Aggregate GASB75'!CX99,0)</f>
        <v>27818</v>
      </c>
      <c r="CY100" s="166">
        <f>ROUND($C100*'[1]LEA-TN - Aggregate GASB75'!CY99,0)</f>
        <v>27818</v>
      </c>
      <c r="CZ100" s="166">
        <f>ROUND($C100*'[1]LEA-TN - Aggregate GASB75'!CZ99,0)</f>
        <v>27818</v>
      </c>
      <c r="DA100" s="166">
        <f>ROUND($C100*'[1]LEA-TN - Aggregate GASB75'!DA99,0)</f>
        <v>27818</v>
      </c>
      <c r="DB100" s="166">
        <f>ROUND($C100*'[1]LEA-TN - Aggregate GASB75'!DB99,0)</f>
        <v>27818</v>
      </c>
      <c r="DC100" s="166">
        <f>ROUND($C100*'[1]LEA-TN - Aggregate GASB75'!DC99,0)</f>
        <v>61200</v>
      </c>
      <c r="DE100" s="168"/>
    </row>
    <row r="101" spans="1:109" hidden="1">
      <c r="A101" s="109">
        <v>1014</v>
      </c>
      <c r="B101" s="103" t="s">
        <v>275</v>
      </c>
      <c r="C101" s="162">
        <v>1</v>
      </c>
      <c r="D101" s="162">
        <v>1</v>
      </c>
      <c r="E101" s="162">
        <f t="shared" si="26"/>
        <v>0</v>
      </c>
      <c r="F101" s="163">
        <v>7.7</v>
      </c>
      <c r="G101" s="164">
        <f>ROUND($D101*'[1]LEA-TN - Aggregate GASB75'!G100,0)</f>
        <v>929497</v>
      </c>
      <c r="H101" s="164">
        <f>ROUND($C101*'[1]LEA-TN - Aggregate GASB75'!H100,0)</f>
        <v>15422</v>
      </c>
      <c r="I101" s="164">
        <f>ROUND($C101*'[1]LEA-TN - Aggregate GASB75'!I100,0)</f>
        <v>32808</v>
      </c>
      <c r="J101" s="164">
        <f>ROUND('[1]LEA-TN - Aggregate GASB75'!G100*E101,0)</f>
        <v>0</v>
      </c>
      <c r="K101" s="164">
        <f>ROUND($C101*'[1]LEA-TN - Aggregate GASB75'!K100,0)</f>
        <v>0</v>
      </c>
      <c r="L101" s="164">
        <f>ROUND(C101*'[1]LEA-TN - Aggregate GASB75'!P100,0)-SUM(G101:K101,M101:O101)</f>
        <v>-146193</v>
      </c>
      <c r="M101" s="164">
        <f>ROUND($C101*'[1]LEA-TN - Aggregate GASB75'!M100,0)</f>
        <v>-5489</v>
      </c>
      <c r="N101" s="164">
        <f>ROUND(C101*'[1]LEA-TN - Aggregate GASB75'!O100,0)-O101</f>
        <v>0</v>
      </c>
      <c r="O101" s="164">
        <v>-46671</v>
      </c>
      <c r="P101" s="178">
        <f t="shared" si="20"/>
        <v>779374</v>
      </c>
      <c r="Q101" s="104">
        <f t="shared" si="21"/>
        <v>0</v>
      </c>
      <c r="R101" s="164">
        <f>ROUND($C101*'[1]LEA-TN - Aggregate GASB75'!R100,0)</f>
        <v>-29286</v>
      </c>
      <c r="S101" s="164">
        <f t="shared" si="36"/>
        <v>0</v>
      </c>
      <c r="T101" s="178">
        <v>18944</v>
      </c>
      <c r="U101" s="164">
        <v>44724</v>
      </c>
      <c r="V101" s="104">
        <f t="shared" si="27"/>
        <v>-191419</v>
      </c>
      <c r="W101" s="104">
        <v>-69023</v>
      </c>
      <c r="X101" s="104">
        <f>ROUND(J101+N101-'[1]LEA-TN - Aggregate GASB75'!W100*E101,0)</f>
        <v>0</v>
      </c>
      <c r="Y101" s="164">
        <f>ROUND($C101*'[1]LEA-TN - Aggregate GASB75'!Y100,0)</f>
        <v>880090</v>
      </c>
      <c r="Z101" s="164">
        <f>ROUND($C101*'[1]LEA-TN - Aggregate GASB75'!Z100,0)</f>
        <v>695950</v>
      </c>
      <c r="AA101" s="164">
        <f>ROUND($C101*'[1]LEA-TN - Aggregate GASB75'!AA100,0)</f>
        <v>779374</v>
      </c>
      <c r="AB101" s="164">
        <f>ROUND($C101*'[1]LEA-TN - Aggregate GASB75'!AB100,0)</f>
        <v>779374</v>
      </c>
      <c r="AC101" s="164">
        <f t="shared" si="35"/>
        <v>127207</v>
      </c>
      <c r="AD101" s="164">
        <f t="shared" si="22"/>
        <v>64212</v>
      </c>
      <c r="AE101" s="164">
        <f t="shared" si="28"/>
        <v>0</v>
      </c>
      <c r="AF101" s="164">
        <f t="shared" si="29"/>
        <v>0</v>
      </c>
      <c r="AG101" s="164">
        <f t="shared" si="23"/>
        <v>0</v>
      </c>
      <c r="AH101" s="164">
        <f t="shared" si="30"/>
        <v>0</v>
      </c>
      <c r="AI101" s="164">
        <f t="shared" si="31"/>
        <v>-29286</v>
      </c>
      <c r="AJ101" s="164">
        <f t="shared" si="31"/>
        <v>-29286</v>
      </c>
      <c r="AK101" s="164">
        <f t="shared" si="31"/>
        <v>-29286</v>
      </c>
      <c r="AL101" s="164">
        <f t="shared" si="31"/>
        <v>-29286</v>
      </c>
      <c r="AM101" s="164">
        <f t="shared" si="31"/>
        <v>-29286</v>
      </c>
      <c r="AN101" s="164">
        <f t="shared" si="31"/>
        <v>-44989</v>
      </c>
      <c r="AP101" s="165">
        <f t="shared" si="24"/>
        <v>-18986</v>
      </c>
      <c r="AQ101" s="164">
        <f>ROUND($C101*'[1]LEA-TN - Aggregate GASB75'!AQ100,0)</f>
        <v>0</v>
      </c>
      <c r="AR101" s="164">
        <f>ROUND($C101*'[1]LEA-TN - Aggregate GASB75'!AR100,0)</f>
        <v>0</v>
      </c>
      <c r="AS101" s="164">
        <f>ROUND($C101*'[1]LEA-TN - Aggregate GASB75'!AS100,0)</f>
        <v>0</v>
      </c>
      <c r="AT101" s="164">
        <f>ROUND($C101*'[1]LEA-TN - Aggregate GASB75'!AT100,0)</f>
        <v>0</v>
      </c>
      <c r="AU101" s="164">
        <f>ROUND($C101*'[1]LEA-TN - Aggregate GASB75'!AU100,0)</f>
        <v>0</v>
      </c>
      <c r="AV101" s="164">
        <f>ROUND($C101*'[1]LEA-TN - Aggregate GASB75'!AV100,0)</f>
        <v>0</v>
      </c>
      <c r="AW101" s="166">
        <f>ROUND($C101*'[1]LEA-TN - Aggregate GASB75'!AW100,0)</f>
        <v>18986</v>
      </c>
      <c r="AX101" s="166">
        <f>ROUND($C101*'[1]LEA-TN - Aggregate GASB75'!AX100,0)</f>
        <v>18986</v>
      </c>
      <c r="AY101" s="166">
        <f>ROUND($C101*'[1]LEA-TN - Aggregate GASB75'!AY100,0)</f>
        <v>18986</v>
      </c>
      <c r="AZ101" s="166">
        <f>ROUND($C101*'[1]LEA-TN - Aggregate GASB75'!AZ100,0)</f>
        <v>18986</v>
      </c>
      <c r="BA101" s="166">
        <f>ROUND($C101*'[1]LEA-TN - Aggregate GASB75'!BA100,0)</f>
        <v>18986</v>
      </c>
      <c r="BB101" s="166">
        <f>MAX(0,-$L101+$AP101-SUM($AW101:BA101))</f>
        <v>32277</v>
      </c>
      <c r="BC101" s="165">
        <f t="shared" si="32"/>
        <v>-713</v>
      </c>
      <c r="BD101" s="164">
        <f>MIN(MAX(0,BC101),MAX(0,$M101)-SUM($BC101:BC101))</f>
        <v>0</v>
      </c>
      <c r="BE101" s="164">
        <f>MIN(MAX(0,BD101),MAX(0,$M101)-SUM($BC101:BD101))</f>
        <v>0</v>
      </c>
      <c r="BF101" s="164">
        <f>MIN(MAX(0,BE101),MAX(0,$M101)-SUM($BC101:BE101))</f>
        <v>0</v>
      </c>
      <c r="BG101" s="164">
        <f>MIN(MAX(0,BF101),MAX(0,$M101)-SUM($BC101:BF101))</f>
        <v>0</v>
      </c>
      <c r="BH101" s="164">
        <f>MIN(MAX(0,BG101),MAX(0,$M101)-SUM($BC101:BG101))</f>
        <v>0</v>
      </c>
      <c r="BI101" s="164">
        <f>(MAX(0,$M101-MAX(0,SUM($BC101:BH101))))</f>
        <v>0</v>
      </c>
      <c r="BJ101" s="166">
        <f t="shared" si="33"/>
        <v>713</v>
      </c>
      <c r="BK101" s="166">
        <f>MIN(MAX(0,BJ101),MAX(0,-$M101)-MAX(0,-$BC101+SUM($BJ101:BJ101)))</f>
        <v>713</v>
      </c>
      <c r="BL101" s="166">
        <f>MIN(MAX(0,BK101),MAX(0,-$M101)-MAX(0,-$BC101+SUM($BJ101:BK101)))</f>
        <v>713</v>
      </c>
      <c r="BM101" s="166">
        <f>MIN(MAX(0,BL101),MAX(0,-$M101)-MAX(0,-$BC101+SUM($BJ101:BL101)))</f>
        <v>713</v>
      </c>
      <c r="BN101" s="166">
        <f>MIN(MAX(0,BM101),MAX(0,-$M101)-MAX(0,-$BC101+SUM($BJ101:BM101)))</f>
        <v>713</v>
      </c>
      <c r="BO101" s="166">
        <f>MAX(0,-$M101+$BC101-SUM($BJ101:BN101))</f>
        <v>1211</v>
      </c>
      <c r="BP101" s="165">
        <f t="shared" si="34"/>
        <v>0</v>
      </c>
      <c r="BQ101" s="164">
        <f>MIN(MAX(0,BP101),MAX(0,$X101)-SUM($BP101:BP101))</f>
        <v>0</v>
      </c>
      <c r="BR101" s="164">
        <f>MIN(MAX(0,BQ101),MAX(0,$X101)-SUM($BP101:BQ101))</f>
        <v>0</v>
      </c>
      <c r="BS101" s="164">
        <f>MIN(MAX(0,BR101),MAX(0,$X101)-SUM($BP101:BR101))</f>
        <v>0</v>
      </c>
      <c r="BT101" s="164">
        <f>MIN(MAX(0,BS101),MAX(0,$X101)-SUM($BP101:BS101))</f>
        <v>0</v>
      </c>
      <c r="BU101" s="164">
        <f>MIN(MAX(0,BT101),MAX(0,$X101)-SUM($BP101:BT101))</f>
        <v>0</v>
      </c>
      <c r="BV101" s="164">
        <f>(MAX(0,$X101-MAX(0,SUM($BP101:BU101))))</f>
        <v>0</v>
      </c>
      <c r="BW101" s="166">
        <f t="shared" si="25"/>
        <v>0</v>
      </c>
      <c r="BX101" s="166">
        <f>MIN(MAX(0,BW101),MAX(0,-$X101)-MAX(0,-$BP101+SUM($BW101:BW101)))</f>
        <v>0</v>
      </c>
      <c r="BY101" s="166">
        <f>MIN(MAX(0,BX101),MAX(0,-$X101)-MAX(0,-$BP101+SUM($BW101:BX101)))</f>
        <v>0</v>
      </c>
      <c r="BZ101" s="166">
        <f>MIN(MAX(0,BY101),MAX(0,-$X101)-MAX(0,-$BP101+SUM($BW101:BY101)))</f>
        <v>0</v>
      </c>
      <c r="CA101" s="166">
        <f>MIN(MAX(0,BZ101),MAX(0,-$X101)-MAX(0,-$BP101+SUM($BW101:BZ101)))</f>
        <v>0</v>
      </c>
      <c r="CB101" s="166">
        <f>MAX(0,-$X101+$BP101-SUM($BW101:CA101))</f>
        <v>0</v>
      </c>
      <c r="CC101" s="163">
        <v>8.1999999999999993</v>
      </c>
      <c r="CD101" s="167"/>
      <c r="CE101" s="164"/>
      <c r="CF101" s="164"/>
      <c r="CG101" s="164"/>
      <c r="CH101" s="164"/>
      <c r="CI101" s="164"/>
      <c r="CJ101" s="164"/>
      <c r="CK101" s="166"/>
      <c r="CL101" s="166"/>
      <c r="CM101" s="166"/>
      <c r="CN101" s="166"/>
      <c r="CO101" s="166"/>
      <c r="CP101" s="166"/>
      <c r="CQ101" s="167">
        <v>-9587</v>
      </c>
      <c r="CR101" s="164"/>
      <c r="CS101" s="164"/>
      <c r="CT101" s="164"/>
      <c r="CU101" s="164"/>
      <c r="CV101" s="164"/>
      <c r="CW101" s="164"/>
      <c r="CX101" s="166">
        <f>ROUND($C101*'[1]LEA-TN - Aggregate GASB75'!CX100,0)</f>
        <v>9587</v>
      </c>
      <c r="CY101" s="166">
        <f>ROUND($C101*'[1]LEA-TN - Aggregate GASB75'!CY100,0)</f>
        <v>9587</v>
      </c>
      <c r="CZ101" s="166">
        <f>ROUND($C101*'[1]LEA-TN - Aggregate GASB75'!CZ100,0)</f>
        <v>9587</v>
      </c>
      <c r="DA101" s="166">
        <f>ROUND($C101*'[1]LEA-TN - Aggregate GASB75'!DA100,0)</f>
        <v>9587</v>
      </c>
      <c r="DB101" s="166">
        <f>ROUND($C101*'[1]LEA-TN - Aggregate GASB75'!DB100,0)</f>
        <v>9587</v>
      </c>
      <c r="DC101" s="166">
        <f>ROUND($C101*'[1]LEA-TN - Aggregate GASB75'!DC100,0)</f>
        <v>11501</v>
      </c>
      <c r="DE101" s="168"/>
    </row>
    <row r="102" spans="1:109" hidden="1">
      <c r="A102" s="109">
        <v>1081</v>
      </c>
      <c r="B102" s="103" t="s">
        <v>276</v>
      </c>
      <c r="C102" s="162">
        <v>1</v>
      </c>
      <c r="D102" s="162">
        <v>1</v>
      </c>
      <c r="E102" s="162">
        <f t="shared" si="26"/>
        <v>0</v>
      </c>
      <c r="F102" s="163">
        <v>9</v>
      </c>
      <c r="G102" s="164">
        <f>ROUND($D102*'[1]LEA-TN - Aggregate GASB75'!G101,0)</f>
        <v>927661</v>
      </c>
      <c r="H102" s="164">
        <f>ROUND($C102*'[1]LEA-TN - Aggregate GASB75'!H101,0)</f>
        <v>19450</v>
      </c>
      <c r="I102" s="164">
        <f>ROUND($C102*'[1]LEA-TN - Aggregate GASB75'!I101,0)</f>
        <v>33052</v>
      </c>
      <c r="J102" s="164">
        <f>ROUND('[1]LEA-TN - Aggregate GASB75'!G101*E102,0)</f>
        <v>0</v>
      </c>
      <c r="K102" s="164">
        <f>ROUND($C102*'[1]LEA-TN - Aggregate GASB75'!K101,0)</f>
        <v>0</v>
      </c>
      <c r="L102" s="164">
        <f>ROUND(C102*'[1]LEA-TN - Aggregate GASB75'!P101,0)-SUM(G102:K102,M102:O102)</f>
        <v>-159275</v>
      </c>
      <c r="M102" s="164">
        <f>ROUND($C102*'[1]LEA-TN - Aggregate GASB75'!M101,0)</f>
        <v>-5923</v>
      </c>
      <c r="N102" s="164">
        <f>ROUND(C102*'[1]LEA-TN - Aggregate GASB75'!O101,0)-O102</f>
        <v>0</v>
      </c>
      <c r="O102" s="164">
        <v>-37382</v>
      </c>
      <c r="P102" s="178">
        <f t="shared" si="20"/>
        <v>777583</v>
      </c>
      <c r="Q102" s="104">
        <f t="shared" si="21"/>
        <v>0</v>
      </c>
      <c r="R102" s="164">
        <f>ROUND($C102*'[1]LEA-TN - Aggregate GASB75'!R101,0)</f>
        <v>-27457</v>
      </c>
      <c r="S102" s="164">
        <f t="shared" si="36"/>
        <v>0</v>
      </c>
      <c r="T102" s="178">
        <v>25045</v>
      </c>
      <c r="U102" s="164">
        <v>37374</v>
      </c>
      <c r="V102" s="104">
        <f t="shared" si="27"/>
        <v>-215112</v>
      </c>
      <c r="W102" s="104">
        <v>-77371</v>
      </c>
      <c r="X102" s="104">
        <f>ROUND(J102+N102-'[1]LEA-TN - Aggregate GASB75'!W101*E102,0)</f>
        <v>0</v>
      </c>
      <c r="Y102" s="164">
        <f>ROUND($C102*'[1]LEA-TN - Aggregate GASB75'!Y101,0)</f>
        <v>888019</v>
      </c>
      <c r="Z102" s="164">
        <f>ROUND($C102*'[1]LEA-TN - Aggregate GASB75'!Z101,0)</f>
        <v>686684</v>
      </c>
      <c r="AA102" s="164">
        <f>ROUND($C102*'[1]LEA-TN - Aggregate GASB75'!AA101,0)</f>
        <v>777583</v>
      </c>
      <c r="AB102" s="164">
        <f>ROUND($C102*'[1]LEA-TN - Aggregate GASB75'!AB101,0)</f>
        <v>777583</v>
      </c>
      <c r="AC102" s="164">
        <f t="shared" si="35"/>
        <v>141578</v>
      </c>
      <c r="AD102" s="164">
        <f t="shared" si="22"/>
        <v>73534</v>
      </c>
      <c r="AE102" s="164">
        <f t="shared" si="28"/>
        <v>0</v>
      </c>
      <c r="AF102" s="164">
        <f t="shared" si="29"/>
        <v>0</v>
      </c>
      <c r="AG102" s="164">
        <f t="shared" si="23"/>
        <v>0</v>
      </c>
      <c r="AH102" s="164">
        <f t="shared" si="30"/>
        <v>0</v>
      </c>
      <c r="AI102" s="164">
        <f t="shared" si="31"/>
        <v>-27457</v>
      </c>
      <c r="AJ102" s="164">
        <f t="shared" si="31"/>
        <v>-27457</v>
      </c>
      <c r="AK102" s="164">
        <f t="shared" si="31"/>
        <v>-27457</v>
      </c>
      <c r="AL102" s="164">
        <f t="shared" si="31"/>
        <v>-27457</v>
      </c>
      <c r="AM102" s="164">
        <f t="shared" si="31"/>
        <v>-27457</v>
      </c>
      <c r="AN102" s="164">
        <f t="shared" si="31"/>
        <v>-77827</v>
      </c>
      <c r="AP102" s="165">
        <f t="shared" si="24"/>
        <v>-17697</v>
      </c>
      <c r="AQ102" s="164">
        <f>ROUND($C102*'[1]LEA-TN - Aggregate GASB75'!AQ101,0)</f>
        <v>0</v>
      </c>
      <c r="AR102" s="164">
        <f>ROUND($C102*'[1]LEA-TN - Aggregate GASB75'!AR101,0)</f>
        <v>0</v>
      </c>
      <c r="AS102" s="164">
        <f>ROUND($C102*'[1]LEA-TN - Aggregate GASB75'!AS101,0)</f>
        <v>0</v>
      </c>
      <c r="AT102" s="164">
        <f>ROUND($C102*'[1]LEA-TN - Aggregate GASB75'!AT101,0)</f>
        <v>0</v>
      </c>
      <c r="AU102" s="164">
        <f>ROUND($C102*'[1]LEA-TN - Aggregate GASB75'!AU101,0)</f>
        <v>0</v>
      </c>
      <c r="AV102" s="164">
        <f>ROUND($C102*'[1]LEA-TN - Aggregate GASB75'!AV101,0)</f>
        <v>0</v>
      </c>
      <c r="AW102" s="166">
        <f>ROUND($C102*'[1]LEA-TN - Aggregate GASB75'!AW101,0)</f>
        <v>17697</v>
      </c>
      <c r="AX102" s="166">
        <f>ROUND($C102*'[1]LEA-TN - Aggregate GASB75'!AX101,0)</f>
        <v>17697</v>
      </c>
      <c r="AY102" s="166">
        <f>ROUND($C102*'[1]LEA-TN - Aggregate GASB75'!AY101,0)</f>
        <v>17697</v>
      </c>
      <c r="AZ102" s="166">
        <f>ROUND($C102*'[1]LEA-TN - Aggregate GASB75'!AZ101,0)</f>
        <v>17697</v>
      </c>
      <c r="BA102" s="166">
        <f>ROUND($C102*'[1]LEA-TN - Aggregate GASB75'!BA101,0)</f>
        <v>17697</v>
      </c>
      <c r="BB102" s="166">
        <f>MAX(0,-$L102+$AP102-SUM($AW102:BA102))</f>
        <v>53093</v>
      </c>
      <c r="BC102" s="165">
        <f t="shared" si="32"/>
        <v>-658</v>
      </c>
      <c r="BD102" s="164">
        <f>MIN(MAX(0,BC102),MAX(0,$M102)-SUM($BC102:BC102))</f>
        <v>0</v>
      </c>
      <c r="BE102" s="164">
        <f>MIN(MAX(0,BD102),MAX(0,$M102)-SUM($BC102:BD102))</f>
        <v>0</v>
      </c>
      <c r="BF102" s="164">
        <f>MIN(MAX(0,BE102),MAX(0,$M102)-SUM($BC102:BE102))</f>
        <v>0</v>
      </c>
      <c r="BG102" s="164">
        <f>MIN(MAX(0,BF102),MAX(0,$M102)-SUM($BC102:BF102))</f>
        <v>0</v>
      </c>
      <c r="BH102" s="164">
        <f>MIN(MAX(0,BG102),MAX(0,$M102)-SUM($BC102:BG102))</f>
        <v>0</v>
      </c>
      <c r="BI102" s="164">
        <f>(MAX(0,$M102-MAX(0,SUM($BC102:BH102))))</f>
        <v>0</v>
      </c>
      <c r="BJ102" s="166">
        <f t="shared" si="33"/>
        <v>658</v>
      </c>
      <c r="BK102" s="166">
        <f>MIN(MAX(0,BJ102),MAX(0,-$M102)-MAX(0,-$BC102+SUM($BJ102:BJ102)))</f>
        <v>658</v>
      </c>
      <c r="BL102" s="166">
        <f>MIN(MAX(0,BK102),MAX(0,-$M102)-MAX(0,-$BC102+SUM($BJ102:BK102)))</f>
        <v>658</v>
      </c>
      <c r="BM102" s="166">
        <f>MIN(MAX(0,BL102),MAX(0,-$M102)-MAX(0,-$BC102+SUM($BJ102:BL102)))</f>
        <v>658</v>
      </c>
      <c r="BN102" s="166">
        <f>MIN(MAX(0,BM102),MAX(0,-$M102)-MAX(0,-$BC102+SUM($BJ102:BM102)))</f>
        <v>658</v>
      </c>
      <c r="BO102" s="166">
        <f>MAX(0,-$M102+$BC102-SUM($BJ102:BN102))</f>
        <v>1975</v>
      </c>
      <c r="BP102" s="165">
        <f t="shared" si="34"/>
        <v>0</v>
      </c>
      <c r="BQ102" s="164">
        <f>MIN(MAX(0,BP102),MAX(0,$X102)-SUM($BP102:BP102))</f>
        <v>0</v>
      </c>
      <c r="BR102" s="164">
        <f>MIN(MAX(0,BQ102),MAX(0,$X102)-SUM($BP102:BQ102))</f>
        <v>0</v>
      </c>
      <c r="BS102" s="164">
        <f>MIN(MAX(0,BR102),MAX(0,$X102)-SUM($BP102:BR102))</f>
        <v>0</v>
      </c>
      <c r="BT102" s="164">
        <f>MIN(MAX(0,BS102),MAX(0,$X102)-SUM($BP102:BS102))</f>
        <v>0</v>
      </c>
      <c r="BU102" s="164">
        <f>MIN(MAX(0,BT102),MAX(0,$X102)-SUM($BP102:BT102))</f>
        <v>0</v>
      </c>
      <c r="BV102" s="164">
        <f>(MAX(0,$X102-MAX(0,SUM($BP102:BU102))))</f>
        <v>0</v>
      </c>
      <c r="BW102" s="166">
        <f t="shared" si="25"/>
        <v>0</v>
      </c>
      <c r="BX102" s="166">
        <f>MIN(MAX(0,BW102),MAX(0,-$X102)-MAX(0,-$BP102+SUM($BW102:BW102)))</f>
        <v>0</v>
      </c>
      <c r="BY102" s="166">
        <f>MIN(MAX(0,BX102),MAX(0,-$X102)-MAX(0,-$BP102+SUM($BW102:BX102)))</f>
        <v>0</v>
      </c>
      <c r="BZ102" s="166">
        <f>MIN(MAX(0,BY102),MAX(0,-$X102)-MAX(0,-$BP102+SUM($BW102:BY102)))</f>
        <v>0</v>
      </c>
      <c r="CA102" s="166">
        <f>MIN(MAX(0,BZ102),MAX(0,-$X102)-MAX(0,-$BP102+SUM($BW102:BZ102)))</f>
        <v>0</v>
      </c>
      <c r="CB102" s="166">
        <f>MAX(0,-$X102+$BP102-SUM($BW102:CA102))</f>
        <v>0</v>
      </c>
      <c r="CC102" s="163">
        <v>9.5</v>
      </c>
      <c r="CD102" s="167"/>
      <c r="CE102" s="164"/>
      <c r="CF102" s="164"/>
      <c r="CG102" s="164"/>
      <c r="CH102" s="164"/>
      <c r="CI102" s="164"/>
      <c r="CJ102" s="164"/>
      <c r="CK102" s="166"/>
      <c r="CL102" s="166"/>
      <c r="CM102" s="166"/>
      <c r="CN102" s="166"/>
      <c r="CO102" s="166"/>
      <c r="CP102" s="166"/>
      <c r="CQ102" s="167">
        <v>-9102</v>
      </c>
      <c r="CR102" s="164"/>
      <c r="CS102" s="164"/>
      <c r="CT102" s="164"/>
      <c r="CU102" s="164"/>
      <c r="CV102" s="164"/>
      <c r="CW102" s="164"/>
      <c r="CX102" s="166">
        <f>ROUND($C102*'[1]LEA-TN - Aggregate GASB75'!CX101,0)</f>
        <v>9102</v>
      </c>
      <c r="CY102" s="166">
        <f>ROUND($C102*'[1]LEA-TN - Aggregate GASB75'!CY101,0)</f>
        <v>9102</v>
      </c>
      <c r="CZ102" s="166">
        <f>ROUND($C102*'[1]LEA-TN - Aggregate GASB75'!CZ101,0)</f>
        <v>9102</v>
      </c>
      <c r="DA102" s="166">
        <f>ROUND($C102*'[1]LEA-TN - Aggregate GASB75'!DA101,0)</f>
        <v>9102</v>
      </c>
      <c r="DB102" s="166">
        <f>ROUND($C102*'[1]LEA-TN - Aggregate GASB75'!DB101,0)</f>
        <v>9102</v>
      </c>
      <c r="DC102" s="166">
        <f>ROUND($C102*'[1]LEA-TN - Aggregate GASB75'!DC101,0)</f>
        <v>22759</v>
      </c>
      <c r="DE102" s="168"/>
    </row>
    <row r="103" spans="1:109" hidden="1">
      <c r="A103" s="109">
        <v>1082</v>
      </c>
      <c r="B103" s="103" t="s">
        <v>277</v>
      </c>
      <c r="C103" s="162">
        <v>1</v>
      </c>
      <c r="D103" s="162">
        <v>1</v>
      </c>
      <c r="E103" s="162">
        <f t="shared" si="26"/>
        <v>0</v>
      </c>
      <c r="F103" s="163">
        <v>7.8</v>
      </c>
      <c r="G103" s="164">
        <f>ROUND($D103*'[1]LEA-TN - Aggregate GASB75'!G102,0)</f>
        <v>809927</v>
      </c>
      <c r="H103" s="164">
        <f>ROUND($C103*'[1]LEA-TN - Aggregate GASB75'!H102,0)</f>
        <v>13426</v>
      </c>
      <c r="I103" s="164">
        <f>ROUND($C103*'[1]LEA-TN - Aggregate GASB75'!I102,0)</f>
        <v>28647</v>
      </c>
      <c r="J103" s="164">
        <f>ROUND('[1]LEA-TN - Aggregate GASB75'!G102*E103,0)</f>
        <v>0</v>
      </c>
      <c r="K103" s="164">
        <f>ROUND($C103*'[1]LEA-TN - Aggregate GASB75'!K102,0)</f>
        <v>0</v>
      </c>
      <c r="L103" s="164">
        <f>ROUND(C103*'[1]LEA-TN - Aggregate GASB75'!P102,0)-SUM(G103:K103,M103:O103)</f>
        <v>-18021</v>
      </c>
      <c r="M103" s="164">
        <f>ROUND($C103*'[1]LEA-TN - Aggregate GASB75'!M102,0)</f>
        <v>-6058</v>
      </c>
      <c r="N103" s="164">
        <f>ROUND(C103*'[1]LEA-TN - Aggregate GASB75'!O102,0)-O103</f>
        <v>0</v>
      </c>
      <c r="O103" s="164">
        <v>-37346</v>
      </c>
      <c r="P103" s="178">
        <f t="shared" si="20"/>
        <v>790575</v>
      </c>
      <c r="Q103" s="104">
        <f t="shared" si="21"/>
        <v>0</v>
      </c>
      <c r="R103" s="164">
        <f>ROUND($C103*'[1]LEA-TN - Aggregate GASB75'!R102,0)</f>
        <v>-11268</v>
      </c>
      <c r="S103" s="164">
        <f t="shared" si="36"/>
        <v>0</v>
      </c>
      <c r="T103" s="178">
        <v>30805</v>
      </c>
      <c r="U103" s="164">
        <v>37189</v>
      </c>
      <c r="V103" s="104">
        <f t="shared" si="27"/>
        <v>-76623</v>
      </c>
      <c r="W103" s="104">
        <v>-63812</v>
      </c>
      <c r="X103" s="104">
        <f>ROUND(J103+N103-'[1]LEA-TN - Aggregate GASB75'!W102*E103,0)</f>
        <v>0</v>
      </c>
      <c r="Y103" s="164">
        <f>ROUND($C103*'[1]LEA-TN - Aggregate GASB75'!Y102,0)</f>
        <v>901963</v>
      </c>
      <c r="Z103" s="164">
        <f>ROUND($C103*'[1]LEA-TN - Aggregate GASB75'!Z102,0)</f>
        <v>698743</v>
      </c>
      <c r="AA103" s="164">
        <f>ROUND($C103*'[1]LEA-TN - Aggregate GASB75'!AA102,0)</f>
        <v>790575</v>
      </c>
      <c r="AB103" s="164">
        <f>ROUND($C103*'[1]LEA-TN - Aggregate GASB75'!AB102,0)</f>
        <v>790575</v>
      </c>
      <c r="AC103" s="164">
        <f t="shared" si="35"/>
        <v>15711</v>
      </c>
      <c r="AD103" s="164">
        <f t="shared" si="22"/>
        <v>60912</v>
      </c>
      <c r="AE103" s="164">
        <f t="shared" si="28"/>
        <v>0</v>
      </c>
      <c r="AF103" s="164">
        <f t="shared" si="29"/>
        <v>0</v>
      </c>
      <c r="AG103" s="164">
        <f t="shared" si="23"/>
        <v>0</v>
      </c>
      <c r="AH103" s="164">
        <f t="shared" si="30"/>
        <v>0</v>
      </c>
      <c r="AI103" s="164">
        <f t="shared" si="31"/>
        <v>-11268</v>
      </c>
      <c r="AJ103" s="164">
        <f t="shared" si="31"/>
        <v>-11268</v>
      </c>
      <c r="AK103" s="164">
        <f t="shared" si="31"/>
        <v>-11268</v>
      </c>
      <c r="AL103" s="164">
        <f t="shared" si="31"/>
        <v>-11268</v>
      </c>
      <c r="AM103" s="164">
        <f t="shared" si="31"/>
        <v>-11268</v>
      </c>
      <c r="AN103" s="164">
        <f t="shared" si="31"/>
        <v>-20283</v>
      </c>
      <c r="AP103" s="165">
        <f t="shared" si="24"/>
        <v>-2310</v>
      </c>
      <c r="AQ103" s="164">
        <f>ROUND($C103*'[1]LEA-TN - Aggregate GASB75'!AQ102,0)</f>
        <v>0</v>
      </c>
      <c r="AR103" s="164">
        <f>ROUND($C103*'[1]LEA-TN - Aggregate GASB75'!AR102,0)</f>
        <v>0</v>
      </c>
      <c r="AS103" s="164">
        <f>ROUND($C103*'[1]LEA-TN - Aggregate GASB75'!AS102,0)</f>
        <v>0</v>
      </c>
      <c r="AT103" s="164">
        <f>ROUND($C103*'[1]LEA-TN - Aggregate GASB75'!AT102,0)</f>
        <v>0</v>
      </c>
      <c r="AU103" s="164">
        <f>ROUND($C103*'[1]LEA-TN - Aggregate GASB75'!AU102,0)</f>
        <v>0</v>
      </c>
      <c r="AV103" s="164">
        <f>ROUND($C103*'[1]LEA-TN - Aggregate GASB75'!AV102,0)</f>
        <v>0</v>
      </c>
      <c r="AW103" s="166">
        <f>ROUND($C103*'[1]LEA-TN - Aggregate GASB75'!AW102,0)</f>
        <v>2310</v>
      </c>
      <c r="AX103" s="166">
        <f>ROUND($C103*'[1]LEA-TN - Aggregate GASB75'!AX102,0)</f>
        <v>2310</v>
      </c>
      <c r="AY103" s="166">
        <f>ROUND($C103*'[1]LEA-TN - Aggregate GASB75'!AY102,0)</f>
        <v>2310</v>
      </c>
      <c r="AZ103" s="166">
        <f>ROUND($C103*'[1]LEA-TN - Aggregate GASB75'!AZ102,0)</f>
        <v>2310</v>
      </c>
      <c r="BA103" s="166">
        <f>ROUND($C103*'[1]LEA-TN - Aggregate GASB75'!BA102,0)</f>
        <v>2310</v>
      </c>
      <c r="BB103" s="166">
        <f>MAX(0,-$L103+$AP103-SUM($AW103:BA103))</f>
        <v>4161</v>
      </c>
      <c r="BC103" s="165">
        <f t="shared" si="32"/>
        <v>-777</v>
      </c>
      <c r="BD103" s="164">
        <f>MIN(MAX(0,BC103),MAX(0,$M103)-SUM($BC103:BC103))</f>
        <v>0</v>
      </c>
      <c r="BE103" s="164">
        <f>MIN(MAX(0,BD103),MAX(0,$M103)-SUM($BC103:BD103))</f>
        <v>0</v>
      </c>
      <c r="BF103" s="164">
        <f>MIN(MAX(0,BE103),MAX(0,$M103)-SUM($BC103:BE103))</f>
        <v>0</v>
      </c>
      <c r="BG103" s="164">
        <f>MIN(MAX(0,BF103),MAX(0,$M103)-SUM($BC103:BF103))</f>
        <v>0</v>
      </c>
      <c r="BH103" s="164">
        <f>MIN(MAX(0,BG103),MAX(0,$M103)-SUM($BC103:BG103))</f>
        <v>0</v>
      </c>
      <c r="BI103" s="164">
        <f>(MAX(0,$M103-MAX(0,SUM($BC103:BH103))))</f>
        <v>0</v>
      </c>
      <c r="BJ103" s="166">
        <f t="shared" si="33"/>
        <v>777</v>
      </c>
      <c r="BK103" s="166">
        <f>MIN(MAX(0,BJ103),MAX(0,-$M103)-MAX(0,-$BC103+SUM($BJ103:BJ103)))</f>
        <v>777</v>
      </c>
      <c r="BL103" s="166">
        <f>MIN(MAX(0,BK103),MAX(0,-$M103)-MAX(0,-$BC103+SUM($BJ103:BK103)))</f>
        <v>777</v>
      </c>
      <c r="BM103" s="166">
        <f>MIN(MAX(0,BL103),MAX(0,-$M103)-MAX(0,-$BC103+SUM($BJ103:BL103)))</f>
        <v>777</v>
      </c>
      <c r="BN103" s="166">
        <f>MIN(MAX(0,BM103),MAX(0,-$M103)-MAX(0,-$BC103+SUM($BJ103:BM103)))</f>
        <v>777</v>
      </c>
      <c r="BO103" s="166">
        <f>MAX(0,-$M103+$BC103-SUM($BJ103:BN103))</f>
        <v>1396</v>
      </c>
      <c r="BP103" s="165">
        <f t="shared" si="34"/>
        <v>0</v>
      </c>
      <c r="BQ103" s="164">
        <f>MIN(MAX(0,BP103),MAX(0,$X103)-SUM($BP103:BP103))</f>
        <v>0</v>
      </c>
      <c r="BR103" s="164">
        <f>MIN(MAX(0,BQ103),MAX(0,$X103)-SUM($BP103:BQ103))</f>
        <v>0</v>
      </c>
      <c r="BS103" s="164">
        <f>MIN(MAX(0,BR103),MAX(0,$X103)-SUM($BP103:BR103))</f>
        <v>0</v>
      </c>
      <c r="BT103" s="164">
        <f>MIN(MAX(0,BS103),MAX(0,$X103)-SUM($BP103:BS103))</f>
        <v>0</v>
      </c>
      <c r="BU103" s="164">
        <f>MIN(MAX(0,BT103),MAX(0,$X103)-SUM($BP103:BT103))</f>
        <v>0</v>
      </c>
      <c r="BV103" s="164">
        <f>(MAX(0,$X103-MAX(0,SUM($BP103:BU103))))</f>
        <v>0</v>
      </c>
      <c r="BW103" s="166">
        <f t="shared" si="25"/>
        <v>0</v>
      </c>
      <c r="BX103" s="166">
        <f>MIN(MAX(0,BW103),MAX(0,-$X103)-MAX(0,-$BP103+SUM($BW103:BW103)))</f>
        <v>0</v>
      </c>
      <c r="BY103" s="166">
        <f>MIN(MAX(0,BX103),MAX(0,-$X103)-MAX(0,-$BP103+SUM($BW103:BX103)))</f>
        <v>0</v>
      </c>
      <c r="BZ103" s="166">
        <f>MIN(MAX(0,BY103),MAX(0,-$X103)-MAX(0,-$BP103+SUM($BW103:BY103)))</f>
        <v>0</v>
      </c>
      <c r="CA103" s="166">
        <f>MIN(MAX(0,BZ103),MAX(0,-$X103)-MAX(0,-$BP103+SUM($BW103:BZ103)))</f>
        <v>0</v>
      </c>
      <c r="CB103" s="166">
        <f>MAX(0,-$X103+$BP103-SUM($BW103:CA103))</f>
        <v>0</v>
      </c>
      <c r="CC103" s="163">
        <v>8.8000000000000007</v>
      </c>
      <c r="CD103" s="167"/>
      <c r="CE103" s="164"/>
      <c r="CF103" s="164"/>
      <c r="CG103" s="164"/>
      <c r="CH103" s="164"/>
      <c r="CI103" s="164"/>
      <c r="CJ103" s="164"/>
      <c r="CK103" s="166"/>
      <c r="CL103" s="166"/>
      <c r="CM103" s="166"/>
      <c r="CN103" s="166"/>
      <c r="CO103" s="166"/>
      <c r="CP103" s="166"/>
      <c r="CQ103" s="167">
        <v>-8181</v>
      </c>
      <c r="CR103" s="164"/>
      <c r="CS103" s="164"/>
      <c r="CT103" s="164"/>
      <c r="CU103" s="164"/>
      <c r="CV103" s="164"/>
      <c r="CW103" s="164"/>
      <c r="CX103" s="166">
        <f>ROUND($C103*'[1]LEA-TN - Aggregate GASB75'!CX102,0)</f>
        <v>8181</v>
      </c>
      <c r="CY103" s="166">
        <f>ROUND($C103*'[1]LEA-TN - Aggregate GASB75'!CY102,0)</f>
        <v>8181</v>
      </c>
      <c r="CZ103" s="166">
        <f>ROUND($C103*'[1]LEA-TN - Aggregate GASB75'!CZ102,0)</f>
        <v>8181</v>
      </c>
      <c r="DA103" s="166">
        <f>ROUND($C103*'[1]LEA-TN - Aggregate GASB75'!DA102,0)</f>
        <v>8181</v>
      </c>
      <c r="DB103" s="166">
        <f>ROUND($C103*'[1]LEA-TN - Aggregate GASB75'!DB102,0)</f>
        <v>8181</v>
      </c>
      <c r="DC103" s="166">
        <f>ROUND($C103*'[1]LEA-TN - Aggregate GASB75'!DC102,0)</f>
        <v>14726</v>
      </c>
      <c r="DE103" s="168"/>
    </row>
    <row r="104" spans="1:109" hidden="1">
      <c r="A104" s="109">
        <v>1015</v>
      </c>
      <c r="B104" s="103" t="s">
        <v>278</v>
      </c>
      <c r="C104" s="162">
        <v>0.41976400000000003</v>
      </c>
      <c r="D104" s="162">
        <v>0.35285300000000003</v>
      </c>
      <c r="E104" s="162">
        <f t="shared" si="26"/>
        <v>6.6910999999999998E-2</v>
      </c>
      <c r="F104" s="163">
        <v>8.9</v>
      </c>
      <c r="G104" s="164">
        <f>ROUND($D104*'[1]LEA-TN - Aggregate GASB75'!G103,0)</f>
        <v>877777</v>
      </c>
      <c r="H104" s="164">
        <f>ROUND($C104*'[1]LEA-TN - Aggregate GASB75'!H103,0)</f>
        <v>43612</v>
      </c>
      <c r="I104" s="164">
        <f>ROUND($C104*'[1]LEA-TN - Aggregate GASB75'!I103,0)</f>
        <v>38182</v>
      </c>
      <c r="J104" s="164">
        <f>ROUND('[1]LEA-TN - Aggregate GASB75'!G103*E104,0)</f>
        <v>166452</v>
      </c>
      <c r="K104" s="164">
        <f>ROUND($C104*'[1]LEA-TN - Aggregate GASB75'!K103,0)</f>
        <v>-121131</v>
      </c>
      <c r="L104" s="164">
        <f>ROUND(C104*'[1]LEA-TN - Aggregate GASB75'!P103,0)-SUM(G104:K104,M104:O104)</f>
        <v>-105588</v>
      </c>
      <c r="M104" s="164">
        <f>ROUND($C104*'[1]LEA-TN - Aggregate GASB75'!M103,0)</f>
        <v>-7152</v>
      </c>
      <c r="N104" s="164">
        <f>ROUND(C104*'[1]LEA-TN - Aggregate GASB75'!O103,0)-O104</f>
        <v>-1104</v>
      </c>
      <c r="O104" s="164">
        <v>-29533</v>
      </c>
      <c r="P104" s="178">
        <f t="shared" si="20"/>
        <v>861515</v>
      </c>
      <c r="Q104" s="104">
        <f t="shared" si="21"/>
        <v>-121131</v>
      </c>
      <c r="R104" s="164">
        <f>ROUND($C104*'[1]LEA-TN - Aggregate GASB75'!R103,0)</f>
        <v>-23160</v>
      </c>
      <c r="S104" s="164">
        <f t="shared" si="36"/>
        <v>20176</v>
      </c>
      <c r="T104" s="178">
        <v>-42322</v>
      </c>
      <c r="U104" s="164">
        <v>30628</v>
      </c>
      <c r="V104" s="104">
        <f t="shared" si="27"/>
        <v>-19381</v>
      </c>
      <c r="W104" s="104">
        <v>-74975</v>
      </c>
      <c r="X104" s="104">
        <f>ROUND(J104+N104-'[1]LEA-TN - Aggregate GASB75'!W103*E104,0)</f>
        <v>179565</v>
      </c>
      <c r="Y104" s="164">
        <f>ROUND($C104*'[1]LEA-TN - Aggregate GASB75'!Y103,0)</f>
        <v>992918</v>
      </c>
      <c r="Z104" s="164">
        <f>ROUND($C104*'[1]LEA-TN - Aggregate GASB75'!Z103,0)</f>
        <v>752861</v>
      </c>
      <c r="AA104" s="164">
        <f>ROUND($C104*'[1]LEA-TN - Aggregate GASB75'!AA103,0)</f>
        <v>861515</v>
      </c>
      <c r="AB104" s="164">
        <f>ROUND($C104*'[1]LEA-TN - Aggregate GASB75'!AB103,0)</f>
        <v>861515</v>
      </c>
      <c r="AC104" s="164">
        <f t="shared" si="35"/>
        <v>93724</v>
      </c>
      <c r="AD104" s="164">
        <f t="shared" si="22"/>
        <v>85046</v>
      </c>
      <c r="AE104" s="164">
        <f t="shared" si="28"/>
        <v>0</v>
      </c>
      <c r="AF104" s="164">
        <f t="shared" si="29"/>
        <v>0</v>
      </c>
      <c r="AG104" s="164">
        <f t="shared" si="23"/>
        <v>0</v>
      </c>
      <c r="AH104" s="164">
        <f t="shared" si="30"/>
        <v>159389</v>
      </c>
      <c r="AI104" s="164">
        <f t="shared" si="31"/>
        <v>-2985</v>
      </c>
      <c r="AJ104" s="164">
        <f t="shared" si="31"/>
        <v>-2985</v>
      </c>
      <c r="AK104" s="164">
        <f t="shared" si="31"/>
        <v>-2985</v>
      </c>
      <c r="AL104" s="164">
        <f t="shared" si="31"/>
        <v>-2985</v>
      </c>
      <c r="AM104" s="164">
        <f t="shared" si="31"/>
        <v>-2985</v>
      </c>
      <c r="AN104" s="164">
        <f t="shared" si="31"/>
        <v>-4456</v>
      </c>
      <c r="AP104" s="165">
        <f t="shared" si="24"/>
        <v>-11864</v>
      </c>
      <c r="AQ104" s="164">
        <f>ROUND($C104*'[1]LEA-TN - Aggregate GASB75'!AQ103,0)</f>
        <v>0</v>
      </c>
      <c r="AR104" s="164">
        <f>ROUND($C104*'[1]LEA-TN - Aggregate GASB75'!AR103,0)</f>
        <v>0</v>
      </c>
      <c r="AS104" s="164">
        <f>ROUND($C104*'[1]LEA-TN - Aggregate GASB75'!AS103,0)</f>
        <v>0</v>
      </c>
      <c r="AT104" s="164">
        <f>ROUND($C104*'[1]LEA-TN - Aggregate GASB75'!AT103,0)</f>
        <v>0</v>
      </c>
      <c r="AU104" s="164">
        <f>ROUND($C104*'[1]LEA-TN - Aggregate GASB75'!AU103,0)</f>
        <v>0</v>
      </c>
      <c r="AV104" s="164">
        <f>ROUND($C104*'[1]LEA-TN - Aggregate GASB75'!AV103,0)</f>
        <v>0</v>
      </c>
      <c r="AW104" s="166">
        <f>ROUND($C104*'[1]LEA-TN - Aggregate GASB75'!AW103,0)</f>
        <v>11864</v>
      </c>
      <c r="AX104" s="166">
        <f>ROUND($C104*'[1]LEA-TN - Aggregate GASB75'!AX103,0)</f>
        <v>11864</v>
      </c>
      <c r="AY104" s="166">
        <f>ROUND($C104*'[1]LEA-TN - Aggregate GASB75'!AY103,0)</f>
        <v>11864</v>
      </c>
      <c r="AZ104" s="166">
        <f>ROUND($C104*'[1]LEA-TN - Aggregate GASB75'!AZ103,0)</f>
        <v>11864</v>
      </c>
      <c r="BA104" s="166">
        <f>ROUND($C104*'[1]LEA-TN - Aggregate GASB75'!BA103,0)</f>
        <v>11864</v>
      </c>
      <c r="BB104" s="166">
        <f>MAX(0,-$L104+$AP104-SUM($AW104:BA104))</f>
        <v>34404</v>
      </c>
      <c r="BC104" s="165">
        <f t="shared" si="32"/>
        <v>-804</v>
      </c>
      <c r="BD104" s="164">
        <f>MIN(MAX(0,BC104),MAX(0,$M104)-SUM($BC104:BC104))</f>
        <v>0</v>
      </c>
      <c r="BE104" s="164">
        <f>MIN(MAX(0,BD104),MAX(0,$M104)-SUM($BC104:BD104))</f>
        <v>0</v>
      </c>
      <c r="BF104" s="164">
        <f>MIN(MAX(0,BE104),MAX(0,$M104)-SUM($BC104:BE104))</f>
        <v>0</v>
      </c>
      <c r="BG104" s="164">
        <f>MIN(MAX(0,BF104),MAX(0,$M104)-SUM($BC104:BF104))</f>
        <v>0</v>
      </c>
      <c r="BH104" s="164">
        <f>MIN(MAX(0,BG104),MAX(0,$M104)-SUM($BC104:BG104))</f>
        <v>0</v>
      </c>
      <c r="BI104" s="164">
        <f>(MAX(0,$M104-MAX(0,SUM($BC104:BH104))))</f>
        <v>0</v>
      </c>
      <c r="BJ104" s="166">
        <f t="shared" si="33"/>
        <v>804</v>
      </c>
      <c r="BK104" s="166">
        <f>MIN(MAX(0,BJ104),MAX(0,-$M104)-MAX(0,-$BC104+SUM($BJ104:BJ104)))</f>
        <v>804</v>
      </c>
      <c r="BL104" s="166">
        <f>MIN(MAX(0,BK104),MAX(0,-$M104)-MAX(0,-$BC104+SUM($BJ104:BK104)))</f>
        <v>804</v>
      </c>
      <c r="BM104" s="166">
        <f>MIN(MAX(0,BL104),MAX(0,-$M104)-MAX(0,-$BC104+SUM($BJ104:BL104)))</f>
        <v>804</v>
      </c>
      <c r="BN104" s="166">
        <f>MIN(MAX(0,BM104),MAX(0,-$M104)-MAX(0,-$BC104+SUM($BJ104:BM104)))</f>
        <v>804</v>
      </c>
      <c r="BO104" s="166">
        <f>MAX(0,-$M104+$BC104-SUM($BJ104:BN104))</f>
        <v>2328</v>
      </c>
      <c r="BP104" s="165">
        <f t="shared" si="34"/>
        <v>20176</v>
      </c>
      <c r="BQ104" s="164">
        <f>MIN(MAX(0,BP104),MAX(0,$X104)-SUM($BP104:BP104))</f>
        <v>20176</v>
      </c>
      <c r="BR104" s="164">
        <f>MIN(MAX(0,BQ104),MAX(0,$X104)-SUM($BP104:BQ104))</f>
        <v>20176</v>
      </c>
      <c r="BS104" s="164">
        <f>MIN(MAX(0,BR104),MAX(0,$X104)-SUM($BP104:BR104))</f>
        <v>20176</v>
      </c>
      <c r="BT104" s="164">
        <f>MIN(MAX(0,BS104),MAX(0,$X104)-SUM($BP104:BS104))</f>
        <v>20176</v>
      </c>
      <c r="BU104" s="164">
        <f>MIN(MAX(0,BT104),MAX(0,$X104)-SUM($BP104:BT104))</f>
        <v>20176</v>
      </c>
      <c r="BV104" s="164">
        <f>(MAX(0,$X104-MAX(0,SUM($BP104:BU104))))</f>
        <v>58509</v>
      </c>
      <c r="BW104" s="166">
        <f t="shared" si="25"/>
        <v>0</v>
      </c>
      <c r="BX104" s="166">
        <f>MIN(MAX(0,BW104),MAX(0,-$X104)-MAX(0,-$BP104+SUM($BW104:BW104)))</f>
        <v>0</v>
      </c>
      <c r="BY104" s="166">
        <f>MIN(MAX(0,BX104),MAX(0,-$X104)-MAX(0,-$BP104+SUM($BW104:BX104)))</f>
        <v>0</v>
      </c>
      <c r="BZ104" s="166">
        <f>MIN(MAX(0,BY104),MAX(0,-$X104)-MAX(0,-$BP104+SUM($BW104:BY104)))</f>
        <v>0</v>
      </c>
      <c r="CA104" s="166">
        <f>MIN(MAX(0,BZ104),MAX(0,-$X104)-MAX(0,-$BP104+SUM($BW104:BZ104)))</f>
        <v>0</v>
      </c>
      <c r="CB104" s="166">
        <f>MAX(0,-$X104+$BP104-SUM($BW104:CA104))</f>
        <v>0</v>
      </c>
      <c r="CC104" s="163">
        <v>9.5</v>
      </c>
      <c r="CD104" s="167"/>
      <c r="CE104" s="164"/>
      <c r="CF104" s="164"/>
      <c r="CG104" s="164"/>
      <c r="CH104" s="164"/>
      <c r="CI104" s="164"/>
      <c r="CJ104" s="164"/>
      <c r="CK104" s="166"/>
      <c r="CL104" s="166"/>
      <c r="CM104" s="166"/>
      <c r="CN104" s="166"/>
      <c r="CO104" s="166"/>
      <c r="CP104" s="166"/>
      <c r="CQ104" s="167">
        <v>-10493</v>
      </c>
      <c r="CR104" s="164"/>
      <c r="CS104" s="164"/>
      <c r="CT104" s="164"/>
      <c r="CU104" s="164"/>
      <c r="CV104" s="164"/>
      <c r="CW104" s="164"/>
      <c r="CX104" s="166">
        <f>ROUND($C104*'[1]LEA-TN - Aggregate GASB75'!CX103,0)</f>
        <v>10493</v>
      </c>
      <c r="CY104" s="166">
        <f>ROUND($C104*'[1]LEA-TN - Aggregate GASB75'!CY103,0)</f>
        <v>10493</v>
      </c>
      <c r="CZ104" s="166">
        <f>ROUND($C104*'[1]LEA-TN - Aggregate GASB75'!CZ103,0)</f>
        <v>10493</v>
      </c>
      <c r="DA104" s="166">
        <f>ROUND($C104*'[1]LEA-TN - Aggregate GASB75'!DA103,0)</f>
        <v>10493</v>
      </c>
      <c r="DB104" s="166">
        <f>ROUND($C104*'[1]LEA-TN - Aggregate GASB75'!DB103,0)</f>
        <v>10493</v>
      </c>
      <c r="DC104" s="166">
        <f>ROUND($C104*'[1]LEA-TN - Aggregate GASB75'!DC103,0)</f>
        <v>26233</v>
      </c>
      <c r="DE104" s="168"/>
    </row>
    <row r="105" spans="1:109" hidden="1">
      <c r="A105" s="109">
        <v>1083</v>
      </c>
      <c r="B105" s="103" t="s">
        <v>279</v>
      </c>
      <c r="C105" s="162">
        <v>1</v>
      </c>
      <c r="D105" s="162">
        <v>0</v>
      </c>
      <c r="E105" s="162">
        <f t="shared" si="26"/>
        <v>1</v>
      </c>
      <c r="F105" s="163">
        <v>1</v>
      </c>
      <c r="G105" s="164">
        <f>ROUND($D105*'[1]LEA-TN - Aggregate GASB75'!G104,0)</f>
        <v>0</v>
      </c>
      <c r="H105" s="164">
        <f>ROUND($C105*'[1]LEA-TN - Aggregate GASB75'!H104,0)</f>
        <v>0</v>
      </c>
      <c r="I105" s="164">
        <f>ROUND($C105*'[1]LEA-TN - Aggregate GASB75'!I104,0)</f>
        <v>0</v>
      </c>
      <c r="J105" s="164">
        <f>ROUND('[1]LEA-TN - Aggregate GASB75'!G104*E105,0)</f>
        <v>0</v>
      </c>
      <c r="K105" s="164">
        <f>ROUND($C105*'[1]LEA-TN - Aggregate GASB75'!K104,0)</f>
        <v>0</v>
      </c>
      <c r="L105" s="164">
        <f>ROUND(C105*'[1]LEA-TN - Aggregate GASB75'!P104,0)-SUM(G105:K105,M105:O105)</f>
        <v>0</v>
      </c>
      <c r="M105" s="164">
        <f>ROUND($C105*'[1]LEA-TN - Aggregate GASB75'!M104,0)</f>
        <v>0</v>
      </c>
      <c r="N105" s="164">
        <f>ROUND(C105*'[1]LEA-TN - Aggregate GASB75'!O104,0)-O105</f>
        <v>0</v>
      </c>
      <c r="O105" s="164">
        <v>0</v>
      </c>
      <c r="P105" s="178">
        <f t="shared" si="20"/>
        <v>0</v>
      </c>
      <c r="Q105" s="104">
        <f t="shared" si="21"/>
        <v>0</v>
      </c>
      <c r="R105" s="164">
        <f>ROUND($C105*'[1]LEA-TN - Aggregate GASB75'!R104,0)</f>
        <v>0</v>
      </c>
      <c r="S105" s="164">
        <f t="shared" si="36"/>
        <v>0</v>
      </c>
      <c r="T105" s="178">
        <v>0</v>
      </c>
      <c r="U105" s="164">
        <v>0</v>
      </c>
      <c r="V105" s="104">
        <f t="shared" si="27"/>
        <v>0</v>
      </c>
      <c r="W105" s="104">
        <v>0</v>
      </c>
      <c r="X105" s="104">
        <f>ROUND(J105+N105-'[1]LEA-TN - Aggregate GASB75'!W104*E105,0)</f>
        <v>0</v>
      </c>
      <c r="Y105" s="164">
        <f>ROUND($C105*'[1]LEA-TN - Aggregate GASB75'!Y104,0)</f>
        <v>0</v>
      </c>
      <c r="Z105" s="164">
        <f>ROUND($C105*'[1]LEA-TN - Aggregate GASB75'!Z104,0)</f>
        <v>0</v>
      </c>
      <c r="AA105" s="164">
        <f>ROUND($C105*'[1]LEA-TN - Aggregate GASB75'!AA104,0)</f>
        <v>0</v>
      </c>
      <c r="AB105" s="164">
        <f>ROUND($C105*'[1]LEA-TN - Aggregate GASB75'!AB104,0)</f>
        <v>0</v>
      </c>
      <c r="AC105" s="164">
        <f t="shared" si="35"/>
        <v>0</v>
      </c>
      <c r="AD105" s="164">
        <f t="shared" si="22"/>
        <v>0</v>
      </c>
      <c r="AE105" s="164">
        <f t="shared" si="28"/>
        <v>0</v>
      </c>
      <c r="AF105" s="164">
        <f t="shared" si="29"/>
        <v>0</v>
      </c>
      <c r="AG105" s="164">
        <f t="shared" si="23"/>
        <v>0</v>
      </c>
      <c r="AH105" s="164">
        <f t="shared" si="30"/>
        <v>0</v>
      </c>
      <c r="AI105" s="164">
        <f t="shared" si="31"/>
        <v>0</v>
      </c>
      <c r="AJ105" s="164">
        <f t="shared" si="31"/>
        <v>0</v>
      </c>
      <c r="AK105" s="164">
        <f t="shared" si="31"/>
        <v>0</v>
      </c>
      <c r="AL105" s="164">
        <f t="shared" si="31"/>
        <v>0</v>
      </c>
      <c r="AM105" s="164">
        <f t="shared" si="31"/>
        <v>0</v>
      </c>
      <c r="AN105" s="164">
        <f t="shared" si="31"/>
        <v>0</v>
      </c>
      <c r="AP105" s="165">
        <f t="shared" si="24"/>
        <v>0</v>
      </c>
      <c r="AQ105" s="164">
        <f>ROUND($C105*'[1]LEA-TN - Aggregate GASB75'!AQ104,0)</f>
        <v>0</v>
      </c>
      <c r="AR105" s="164">
        <f>ROUND($C105*'[1]LEA-TN - Aggregate GASB75'!AR104,0)</f>
        <v>0</v>
      </c>
      <c r="AS105" s="164">
        <f>ROUND($C105*'[1]LEA-TN - Aggregate GASB75'!AS104,0)</f>
        <v>0</v>
      </c>
      <c r="AT105" s="164">
        <f>ROUND($C105*'[1]LEA-TN - Aggregate GASB75'!AT104,0)</f>
        <v>0</v>
      </c>
      <c r="AU105" s="164">
        <f>ROUND($C105*'[1]LEA-TN - Aggregate GASB75'!AU104,0)</f>
        <v>0</v>
      </c>
      <c r="AV105" s="164">
        <f>ROUND($C105*'[1]LEA-TN - Aggregate GASB75'!AV104,0)</f>
        <v>0</v>
      </c>
      <c r="AW105" s="166">
        <f>ROUND($C105*'[1]LEA-TN - Aggregate GASB75'!AW104,0)</f>
        <v>0</v>
      </c>
      <c r="AX105" s="166">
        <f>ROUND($C105*'[1]LEA-TN - Aggregate GASB75'!AX104,0)</f>
        <v>0</v>
      </c>
      <c r="AY105" s="166">
        <f>ROUND($C105*'[1]LEA-TN - Aggregate GASB75'!AY104,0)</f>
        <v>0</v>
      </c>
      <c r="AZ105" s="166">
        <f>ROUND($C105*'[1]LEA-TN - Aggregate GASB75'!AZ104,0)</f>
        <v>0</v>
      </c>
      <c r="BA105" s="166">
        <f>ROUND($C105*'[1]LEA-TN - Aggregate GASB75'!BA104,0)</f>
        <v>0</v>
      </c>
      <c r="BB105" s="166">
        <f>MAX(0,-$L105+$AP105-SUM($AW105:BA105))</f>
        <v>0</v>
      </c>
      <c r="BC105" s="165">
        <f t="shared" si="32"/>
        <v>0</v>
      </c>
      <c r="BD105" s="164">
        <f>MIN(MAX(0,BC105),MAX(0,$M105)-SUM($BC105:BC105))</f>
        <v>0</v>
      </c>
      <c r="BE105" s="164">
        <f>MIN(MAX(0,BD105),MAX(0,$M105)-SUM($BC105:BD105))</f>
        <v>0</v>
      </c>
      <c r="BF105" s="164">
        <f>MIN(MAX(0,BE105),MAX(0,$M105)-SUM($BC105:BE105))</f>
        <v>0</v>
      </c>
      <c r="BG105" s="164">
        <f>MIN(MAX(0,BF105),MAX(0,$M105)-SUM($BC105:BF105))</f>
        <v>0</v>
      </c>
      <c r="BH105" s="164">
        <f>MIN(MAX(0,BG105),MAX(0,$M105)-SUM($BC105:BG105))</f>
        <v>0</v>
      </c>
      <c r="BI105" s="164">
        <f>(MAX(0,$M105-MAX(0,SUM($BC105:BH105))))</f>
        <v>0</v>
      </c>
      <c r="BJ105" s="166">
        <f t="shared" si="33"/>
        <v>0</v>
      </c>
      <c r="BK105" s="166">
        <f>MIN(MAX(0,BJ105),MAX(0,-$M105)-MAX(0,-$BC105+SUM($BJ105:BJ105)))</f>
        <v>0</v>
      </c>
      <c r="BL105" s="166">
        <f>MIN(MAX(0,BK105),MAX(0,-$M105)-MAX(0,-$BC105+SUM($BJ105:BK105)))</f>
        <v>0</v>
      </c>
      <c r="BM105" s="166">
        <f>MIN(MAX(0,BL105),MAX(0,-$M105)-MAX(0,-$BC105+SUM($BJ105:BL105)))</f>
        <v>0</v>
      </c>
      <c r="BN105" s="166">
        <f>MIN(MAX(0,BM105),MAX(0,-$M105)-MAX(0,-$BC105+SUM($BJ105:BM105)))</f>
        <v>0</v>
      </c>
      <c r="BO105" s="166">
        <f>MAX(0,-$M105+$BC105-SUM($BJ105:BN105))</f>
        <v>0</v>
      </c>
      <c r="BP105" s="165">
        <f t="shared" si="34"/>
        <v>0</v>
      </c>
      <c r="BQ105" s="164">
        <f>MIN(MAX(0,BP105),MAX(0,$X105)-SUM($BP105:BP105))</f>
        <v>0</v>
      </c>
      <c r="BR105" s="164">
        <f>MIN(MAX(0,BQ105),MAX(0,$X105)-SUM($BP105:BQ105))</f>
        <v>0</v>
      </c>
      <c r="BS105" s="164">
        <f>MIN(MAX(0,BR105),MAX(0,$X105)-SUM($BP105:BR105))</f>
        <v>0</v>
      </c>
      <c r="BT105" s="164">
        <f>MIN(MAX(0,BS105),MAX(0,$X105)-SUM($BP105:BS105))</f>
        <v>0</v>
      </c>
      <c r="BU105" s="164">
        <f>MIN(MAX(0,BT105),MAX(0,$X105)-SUM($BP105:BT105))</f>
        <v>0</v>
      </c>
      <c r="BV105" s="164">
        <f>(MAX(0,$X105-MAX(0,SUM($BP105:BU105))))</f>
        <v>0</v>
      </c>
      <c r="BW105" s="166">
        <f t="shared" si="25"/>
        <v>0</v>
      </c>
      <c r="BX105" s="166">
        <f>MIN(MAX(0,BW105),MAX(0,-$X105)-MAX(0,-$BP105+SUM($BW105:BW105)))</f>
        <v>0</v>
      </c>
      <c r="BY105" s="166">
        <f>MIN(MAX(0,BX105),MAX(0,-$X105)-MAX(0,-$BP105+SUM($BW105:BX105)))</f>
        <v>0</v>
      </c>
      <c r="BZ105" s="166">
        <f>MIN(MAX(0,BY105),MAX(0,-$X105)-MAX(0,-$BP105+SUM($BW105:BY105)))</f>
        <v>0</v>
      </c>
      <c r="CA105" s="166">
        <f>MIN(MAX(0,BZ105),MAX(0,-$X105)-MAX(0,-$BP105+SUM($BW105:BZ105)))</f>
        <v>0</v>
      </c>
      <c r="CB105" s="166">
        <f>MAX(0,-$X105+$BP105-SUM($BW105:CA105))</f>
        <v>0</v>
      </c>
      <c r="CC105" s="163">
        <v>1</v>
      </c>
      <c r="CD105" s="167"/>
      <c r="CE105" s="164"/>
      <c r="CF105" s="164"/>
      <c r="CG105" s="164"/>
      <c r="CH105" s="164"/>
      <c r="CI105" s="164"/>
      <c r="CJ105" s="164"/>
      <c r="CK105" s="166"/>
      <c r="CL105" s="166"/>
      <c r="CM105" s="166"/>
      <c r="CN105" s="166"/>
      <c r="CO105" s="166"/>
      <c r="CP105" s="166"/>
      <c r="CQ105" s="167">
        <v>0</v>
      </c>
      <c r="CR105" s="164"/>
      <c r="CS105" s="164"/>
      <c r="CT105" s="164"/>
      <c r="CU105" s="164"/>
      <c r="CV105" s="164"/>
      <c r="CW105" s="164"/>
      <c r="CX105" s="166">
        <f>ROUND($C105*'[1]LEA-TN - Aggregate GASB75'!CX104,0)</f>
        <v>0</v>
      </c>
      <c r="CY105" s="166">
        <f>ROUND($C105*'[1]LEA-TN - Aggregate GASB75'!CY104,0)</f>
        <v>0</v>
      </c>
      <c r="CZ105" s="166">
        <f>ROUND($C105*'[1]LEA-TN - Aggregate GASB75'!CZ104,0)</f>
        <v>0</v>
      </c>
      <c r="DA105" s="166">
        <f>ROUND($C105*'[1]LEA-TN - Aggregate GASB75'!DA104,0)</f>
        <v>0</v>
      </c>
      <c r="DB105" s="166">
        <f>ROUND($C105*'[1]LEA-TN - Aggregate GASB75'!DB104,0)</f>
        <v>0</v>
      </c>
      <c r="DC105" s="166">
        <f>ROUND($C105*'[1]LEA-TN - Aggregate GASB75'!DC104,0)</f>
        <v>0</v>
      </c>
      <c r="DE105" s="168"/>
    </row>
    <row r="106" spans="1:109" hidden="1">
      <c r="A106" s="109">
        <v>1124</v>
      </c>
      <c r="B106" s="103" t="s">
        <v>280</v>
      </c>
      <c r="C106" s="162">
        <v>1</v>
      </c>
      <c r="D106" s="162">
        <v>1</v>
      </c>
      <c r="E106" s="162">
        <f t="shared" si="26"/>
        <v>0</v>
      </c>
      <c r="F106" s="163">
        <v>7.8</v>
      </c>
      <c r="G106" s="164">
        <f>ROUND($D106*'[1]LEA-TN - Aggregate GASB75'!G105,0)</f>
        <v>329989</v>
      </c>
      <c r="H106" s="164">
        <f>ROUND($C106*'[1]LEA-TN - Aggregate GASB75'!H105,0)</f>
        <v>6522</v>
      </c>
      <c r="I106" s="164">
        <f>ROUND($C106*'[1]LEA-TN - Aggregate GASB75'!I105,0)</f>
        <v>11780</v>
      </c>
      <c r="J106" s="164">
        <f>ROUND('[1]LEA-TN - Aggregate GASB75'!G105*E106,0)</f>
        <v>0</v>
      </c>
      <c r="K106" s="164">
        <f>ROUND($C106*'[1]LEA-TN - Aggregate GASB75'!K105,0)</f>
        <v>0</v>
      </c>
      <c r="L106" s="164">
        <f>ROUND(C106*'[1]LEA-TN - Aggregate GASB75'!P105,0)-SUM(G106:K106,M106:O106)</f>
        <v>-18952</v>
      </c>
      <c r="M106" s="164">
        <f>ROUND($C106*'[1]LEA-TN - Aggregate GASB75'!M105,0)</f>
        <v>-2548</v>
      </c>
      <c r="N106" s="164">
        <f>ROUND(C106*'[1]LEA-TN - Aggregate GASB75'!O105,0)-O106</f>
        <v>0</v>
      </c>
      <c r="O106" s="164">
        <v>-11229</v>
      </c>
      <c r="P106" s="178">
        <f t="shared" si="20"/>
        <v>315562</v>
      </c>
      <c r="Q106" s="104">
        <f t="shared" si="21"/>
        <v>0</v>
      </c>
      <c r="R106" s="164">
        <f>ROUND($C106*'[1]LEA-TN - Aggregate GASB75'!R105,0)</f>
        <v>-6363</v>
      </c>
      <c r="S106" s="164">
        <f t="shared" si="36"/>
        <v>0</v>
      </c>
      <c r="T106" s="178">
        <v>11939</v>
      </c>
      <c r="U106" s="164">
        <v>11536</v>
      </c>
      <c r="V106" s="104">
        <f t="shared" si="27"/>
        <v>-43265</v>
      </c>
      <c r="W106" s="104">
        <v>-28128</v>
      </c>
      <c r="X106" s="104">
        <f>ROUND(J106+N106-'[1]LEA-TN - Aggregate GASB75'!W105*E106,0)</f>
        <v>0</v>
      </c>
      <c r="Y106" s="164">
        <f>ROUND($C106*'[1]LEA-TN - Aggregate GASB75'!Y105,0)</f>
        <v>362362</v>
      </c>
      <c r="Z106" s="164">
        <f>ROUND($C106*'[1]LEA-TN - Aggregate GASB75'!Z105,0)</f>
        <v>277201</v>
      </c>
      <c r="AA106" s="164">
        <f>ROUND($C106*'[1]LEA-TN - Aggregate GASB75'!AA105,0)</f>
        <v>315562</v>
      </c>
      <c r="AB106" s="164">
        <f>ROUND($C106*'[1]LEA-TN - Aggregate GASB75'!AB105,0)</f>
        <v>315562</v>
      </c>
      <c r="AC106" s="164">
        <f t="shared" si="35"/>
        <v>16522</v>
      </c>
      <c r="AD106" s="164">
        <f t="shared" si="22"/>
        <v>26743</v>
      </c>
      <c r="AE106" s="164">
        <f t="shared" si="28"/>
        <v>0</v>
      </c>
      <c r="AF106" s="164">
        <f t="shared" si="29"/>
        <v>0</v>
      </c>
      <c r="AG106" s="164">
        <f t="shared" si="23"/>
        <v>0</v>
      </c>
      <c r="AH106" s="164">
        <f t="shared" si="30"/>
        <v>0</v>
      </c>
      <c r="AI106" s="164">
        <f t="shared" si="31"/>
        <v>-6363</v>
      </c>
      <c r="AJ106" s="164">
        <f t="shared" si="31"/>
        <v>-6363</v>
      </c>
      <c r="AK106" s="164">
        <f t="shared" si="31"/>
        <v>-6363</v>
      </c>
      <c r="AL106" s="164">
        <f t="shared" si="31"/>
        <v>-6363</v>
      </c>
      <c r="AM106" s="164">
        <f t="shared" si="31"/>
        <v>-6363</v>
      </c>
      <c r="AN106" s="164">
        <f t="shared" si="31"/>
        <v>-11450</v>
      </c>
      <c r="AP106" s="165">
        <f t="shared" si="24"/>
        <v>-2430</v>
      </c>
      <c r="AQ106" s="164">
        <f>ROUND($C106*'[1]LEA-TN - Aggregate GASB75'!AQ105,0)</f>
        <v>0</v>
      </c>
      <c r="AR106" s="164">
        <f>ROUND($C106*'[1]LEA-TN - Aggregate GASB75'!AR105,0)</f>
        <v>0</v>
      </c>
      <c r="AS106" s="164">
        <f>ROUND($C106*'[1]LEA-TN - Aggregate GASB75'!AS105,0)</f>
        <v>0</v>
      </c>
      <c r="AT106" s="164">
        <f>ROUND($C106*'[1]LEA-TN - Aggregate GASB75'!AT105,0)</f>
        <v>0</v>
      </c>
      <c r="AU106" s="164">
        <f>ROUND($C106*'[1]LEA-TN - Aggregate GASB75'!AU105,0)</f>
        <v>0</v>
      </c>
      <c r="AV106" s="164">
        <f>ROUND($C106*'[1]LEA-TN - Aggregate GASB75'!AV105,0)</f>
        <v>0</v>
      </c>
      <c r="AW106" s="166">
        <f>ROUND($C106*'[1]LEA-TN - Aggregate GASB75'!AW105,0)</f>
        <v>2430</v>
      </c>
      <c r="AX106" s="166">
        <f>ROUND($C106*'[1]LEA-TN - Aggregate GASB75'!AX105,0)</f>
        <v>2430</v>
      </c>
      <c r="AY106" s="166">
        <f>ROUND($C106*'[1]LEA-TN - Aggregate GASB75'!AY105,0)</f>
        <v>2430</v>
      </c>
      <c r="AZ106" s="166">
        <f>ROUND($C106*'[1]LEA-TN - Aggregate GASB75'!AZ105,0)</f>
        <v>2430</v>
      </c>
      <c r="BA106" s="166">
        <f>ROUND($C106*'[1]LEA-TN - Aggregate GASB75'!BA105,0)</f>
        <v>2430</v>
      </c>
      <c r="BB106" s="166">
        <f>MAX(0,-$L106+$AP106-SUM($AW106:BA106))</f>
        <v>4372</v>
      </c>
      <c r="BC106" s="165">
        <f t="shared" si="32"/>
        <v>-327</v>
      </c>
      <c r="BD106" s="164">
        <f>MIN(MAX(0,BC106),MAX(0,$M106)-SUM($BC106:BC106))</f>
        <v>0</v>
      </c>
      <c r="BE106" s="164">
        <f>MIN(MAX(0,BD106),MAX(0,$M106)-SUM($BC106:BD106))</f>
        <v>0</v>
      </c>
      <c r="BF106" s="164">
        <f>MIN(MAX(0,BE106),MAX(0,$M106)-SUM($BC106:BE106))</f>
        <v>0</v>
      </c>
      <c r="BG106" s="164">
        <f>MIN(MAX(0,BF106),MAX(0,$M106)-SUM($BC106:BF106))</f>
        <v>0</v>
      </c>
      <c r="BH106" s="164">
        <f>MIN(MAX(0,BG106),MAX(0,$M106)-SUM($BC106:BG106))</f>
        <v>0</v>
      </c>
      <c r="BI106" s="164">
        <f>(MAX(0,$M106-MAX(0,SUM($BC106:BH106))))</f>
        <v>0</v>
      </c>
      <c r="BJ106" s="166">
        <f t="shared" si="33"/>
        <v>327</v>
      </c>
      <c r="BK106" s="166">
        <f>MIN(MAX(0,BJ106),MAX(0,-$M106)-MAX(0,-$BC106+SUM($BJ106:BJ106)))</f>
        <v>327</v>
      </c>
      <c r="BL106" s="166">
        <f>MIN(MAX(0,BK106),MAX(0,-$M106)-MAX(0,-$BC106+SUM($BJ106:BK106)))</f>
        <v>327</v>
      </c>
      <c r="BM106" s="166">
        <f>MIN(MAX(0,BL106),MAX(0,-$M106)-MAX(0,-$BC106+SUM($BJ106:BL106)))</f>
        <v>327</v>
      </c>
      <c r="BN106" s="166">
        <f>MIN(MAX(0,BM106),MAX(0,-$M106)-MAX(0,-$BC106+SUM($BJ106:BM106)))</f>
        <v>327</v>
      </c>
      <c r="BO106" s="166">
        <f>MAX(0,-$M106+$BC106-SUM($BJ106:BN106))</f>
        <v>586</v>
      </c>
      <c r="BP106" s="165">
        <f t="shared" si="34"/>
        <v>0</v>
      </c>
      <c r="BQ106" s="164">
        <f>MIN(MAX(0,BP106),MAX(0,$X106)-SUM($BP106:BP106))</f>
        <v>0</v>
      </c>
      <c r="BR106" s="164">
        <f>MIN(MAX(0,BQ106),MAX(0,$X106)-SUM($BP106:BQ106))</f>
        <v>0</v>
      </c>
      <c r="BS106" s="164">
        <f>MIN(MAX(0,BR106),MAX(0,$X106)-SUM($BP106:BR106))</f>
        <v>0</v>
      </c>
      <c r="BT106" s="164">
        <f>MIN(MAX(0,BS106),MAX(0,$X106)-SUM($BP106:BS106))</f>
        <v>0</v>
      </c>
      <c r="BU106" s="164">
        <f>MIN(MAX(0,BT106),MAX(0,$X106)-SUM($BP106:BT106))</f>
        <v>0</v>
      </c>
      <c r="BV106" s="164">
        <f>(MAX(0,$X106-MAX(0,SUM($BP106:BU106))))</f>
        <v>0</v>
      </c>
      <c r="BW106" s="166">
        <f t="shared" si="25"/>
        <v>0</v>
      </c>
      <c r="BX106" s="166">
        <f>MIN(MAX(0,BW106),MAX(0,-$X106)-MAX(0,-$BP106+SUM($BW106:BW106)))</f>
        <v>0</v>
      </c>
      <c r="BY106" s="166">
        <f>MIN(MAX(0,BX106),MAX(0,-$X106)-MAX(0,-$BP106+SUM($BW106:BX106)))</f>
        <v>0</v>
      </c>
      <c r="BZ106" s="166">
        <f>MIN(MAX(0,BY106),MAX(0,-$X106)-MAX(0,-$BP106+SUM($BW106:BY106)))</f>
        <v>0</v>
      </c>
      <c r="CA106" s="166">
        <f>MIN(MAX(0,BZ106),MAX(0,-$X106)-MAX(0,-$BP106+SUM($BW106:BZ106)))</f>
        <v>0</v>
      </c>
      <c r="CB106" s="166">
        <f>MAX(0,-$X106+$BP106-SUM($BW106:CA106))</f>
        <v>0</v>
      </c>
      <c r="CC106" s="163">
        <v>8.8000000000000007</v>
      </c>
      <c r="CD106" s="167"/>
      <c r="CE106" s="164"/>
      <c r="CF106" s="164"/>
      <c r="CG106" s="164"/>
      <c r="CH106" s="164"/>
      <c r="CI106" s="164"/>
      <c r="CJ106" s="164"/>
      <c r="CK106" s="166"/>
      <c r="CL106" s="166"/>
      <c r="CM106" s="166"/>
      <c r="CN106" s="166"/>
      <c r="CO106" s="166"/>
      <c r="CP106" s="166"/>
      <c r="CQ106" s="167">
        <v>-3606</v>
      </c>
      <c r="CR106" s="164"/>
      <c r="CS106" s="164"/>
      <c r="CT106" s="164"/>
      <c r="CU106" s="164"/>
      <c r="CV106" s="164"/>
      <c r="CW106" s="164"/>
      <c r="CX106" s="166">
        <f>ROUND($C106*'[1]LEA-TN - Aggregate GASB75'!CX105,0)</f>
        <v>3606</v>
      </c>
      <c r="CY106" s="166">
        <f>ROUND($C106*'[1]LEA-TN - Aggregate GASB75'!CY105,0)</f>
        <v>3606</v>
      </c>
      <c r="CZ106" s="166">
        <f>ROUND($C106*'[1]LEA-TN - Aggregate GASB75'!CZ105,0)</f>
        <v>3606</v>
      </c>
      <c r="DA106" s="166">
        <f>ROUND($C106*'[1]LEA-TN - Aggregate GASB75'!DA105,0)</f>
        <v>3606</v>
      </c>
      <c r="DB106" s="166">
        <f>ROUND($C106*'[1]LEA-TN - Aggregate GASB75'!DB105,0)</f>
        <v>3606</v>
      </c>
      <c r="DC106" s="166">
        <f>ROUND($C106*'[1]LEA-TN - Aggregate GASB75'!DC105,0)</f>
        <v>6492</v>
      </c>
      <c r="DE106" s="168"/>
    </row>
    <row r="107" spans="1:109">
      <c r="A107" s="109">
        <v>1084</v>
      </c>
      <c r="B107" s="103" t="s">
        <v>281</v>
      </c>
      <c r="C107" s="585">
        <v>0.83074199999999998</v>
      </c>
      <c r="D107" s="585">
        <v>0.49718000000000001</v>
      </c>
      <c r="E107" s="585">
        <v>0.33356199999999997</v>
      </c>
      <c r="F107" s="581">
        <v>7.2</v>
      </c>
      <c r="G107" s="580">
        <v>617176</v>
      </c>
      <c r="H107" s="580">
        <v>12204</v>
      </c>
      <c r="I107" s="580">
        <v>36134</v>
      </c>
      <c r="J107" s="580">
        <v>414069</v>
      </c>
      <c r="K107" s="580">
        <v>-391358</v>
      </c>
      <c r="L107" s="580">
        <v>-145801</v>
      </c>
      <c r="M107" s="580">
        <v>-3202</v>
      </c>
      <c r="N107" s="580">
        <v>-22950</v>
      </c>
      <c r="O107" s="580">
        <v>-33929</v>
      </c>
      <c r="P107" s="586">
        <v>482343</v>
      </c>
      <c r="Q107" s="579">
        <v>-391358</v>
      </c>
      <c r="R107" s="580">
        <v>-31039</v>
      </c>
      <c r="S107" s="580">
        <v>58244</v>
      </c>
      <c r="T107" s="586">
        <v>-315814</v>
      </c>
      <c r="U107" s="580">
        <v>31817</v>
      </c>
      <c r="V107" s="579">
        <v>172815</v>
      </c>
      <c r="W107" s="579">
        <v>-42093</v>
      </c>
      <c r="X107" s="579">
        <v>419360</v>
      </c>
      <c r="Y107" s="580">
        <v>540997</v>
      </c>
      <c r="Z107" s="580">
        <v>433256</v>
      </c>
      <c r="AA107" s="580">
        <v>482343</v>
      </c>
      <c r="AB107" s="580">
        <v>482343</v>
      </c>
      <c r="AC107" s="580">
        <v>125551</v>
      </c>
      <c r="AD107" s="580">
        <v>62750</v>
      </c>
      <c r="AE107" s="580">
        <v>0</v>
      </c>
      <c r="AF107" s="580">
        <v>0</v>
      </c>
      <c r="AG107" s="580">
        <v>0</v>
      </c>
      <c r="AH107" s="580">
        <v>361116</v>
      </c>
      <c r="AI107" s="580">
        <v>27205</v>
      </c>
      <c r="AJ107" s="580">
        <v>27205</v>
      </c>
      <c r="AK107" s="580">
        <v>27205</v>
      </c>
      <c r="AL107" s="580">
        <v>27205</v>
      </c>
      <c r="AM107" s="580">
        <v>27205</v>
      </c>
      <c r="AN107" s="580">
        <v>36790</v>
      </c>
      <c r="AO107" s="578"/>
      <c r="AP107" s="583">
        <v>-20250</v>
      </c>
      <c r="AQ107" s="580">
        <v>0</v>
      </c>
      <c r="AR107" s="580">
        <v>0</v>
      </c>
      <c r="AS107" s="580">
        <v>0</v>
      </c>
      <c r="AT107" s="580">
        <v>0</v>
      </c>
      <c r="AU107" s="580">
        <v>0</v>
      </c>
      <c r="AV107" s="580">
        <v>0</v>
      </c>
      <c r="AW107" s="582">
        <v>20250</v>
      </c>
      <c r="AX107" s="582">
        <v>20250</v>
      </c>
      <c r="AY107" s="582">
        <v>20250</v>
      </c>
      <c r="AZ107" s="582">
        <v>20250</v>
      </c>
      <c r="BA107" s="582">
        <v>20250</v>
      </c>
      <c r="BB107" s="582">
        <v>24301</v>
      </c>
      <c r="BC107" s="583">
        <v>-445</v>
      </c>
      <c r="BD107" s="580">
        <v>0</v>
      </c>
      <c r="BE107" s="580">
        <v>0</v>
      </c>
      <c r="BF107" s="580">
        <v>0</v>
      </c>
      <c r="BG107" s="580">
        <v>0</v>
      </c>
      <c r="BH107" s="580">
        <v>0</v>
      </c>
      <c r="BI107" s="580">
        <v>0</v>
      </c>
      <c r="BJ107" s="582">
        <v>445</v>
      </c>
      <c r="BK107" s="582">
        <v>445</v>
      </c>
      <c r="BL107" s="582">
        <v>445</v>
      </c>
      <c r="BM107" s="582">
        <v>445</v>
      </c>
      <c r="BN107" s="582">
        <v>445</v>
      </c>
      <c r="BO107" s="582">
        <v>532</v>
      </c>
      <c r="BP107" s="583">
        <v>58244</v>
      </c>
      <c r="BQ107" s="580">
        <v>58244</v>
      </c>
      <c r="BR107" s="580">
        <v>58244</v>
      </c>
      <c r="BS107" s="580">
        <v>58244</v>
      </c>
      <c r="BT107" s="580">
        <v>58244</v>
      </c>
      <c r="BU107" s="580">
        <v>58244</v>
      </c>
      <c r="BV107" s="580">
        <v>69896</v>
      </c>
      <c r="BW107" s="582">
        <v>0</v>
      </c>
      <c r="BX107" s="582">
        <v>0</v>
      </c>
      <c r="BY107" s="582">
        <v>0</v>
      </c>
      <c r="BZ107" s="582">
        <v>0</v>
      </c>
      <c r="CA107" s="582">
        <v>0</v>
      </c>
      <c r="CB107" s="582">
        <v>0</v>
      </c>
      <c r="CC107" s="581">
        <v>7.8</v>
      </c>
      <c r="CD107" s="584"/>
      <c r="CE107" s="580"/>
      <c r="CF107" s="580"/>
      <c r="CG107" s="580"/>
      <c r="CH107" s="580"/>
      <c r="CI107" s="580"/>
      <c r="CJ107" s="580"/>
      <c r="CK107" s="582"/>
      <c r="CL107" s="582"/>
      <c r="CM107" s="582"/>
      <c r="CN107" s="582"/>
      <c r="CO107" s="582"/>
      <c r="CP107" s="582"/>
      <c r="CQ107" s="584">
        <v>-10344</v>
      </c>
      <c r="CR107" s="580"/>
      <c r="CS107" s="580"/>
      <c r="CT107" s="580"/>
      <c r="CU107" s="580"/>
      <c r="CV107" s="580"/>
      <c r="CW107" s="580"/>
      <c r="CX107" s="582">
        <v>10344</v>
      </c>
      <c r="CY107" s="582">
        <v>10344</v>
      </c>
      <c r="CZ107" s="582">
        <v>10344</v>
      </c>
      <c r="DA107" s="582">
        <v>10344</v>
      </c>
      <c r="DB107" s="582">
        <v>10344</v>
      </c>
      <c r="DC107" s="582">
        <v>8273</v>
      </c>
      <c r="DE107" s="168"/>
    </row>
    <row r="108" spans="1:109" hidden="1">
      <c r="A108" s="109">
        <v>1085</v>
      </c>
      <c r="B108" s="103" t="s">
        <v>282</v>
      </c>
      <c r="C108" s="162">
        <v>1</v>
      </c>
      <c r="D108" s="162">
        <v>1</v>
      </c>
      <c r="E108" s="162">
        <f t="shared" si="26"/>
        <v>0</v>
      </c>
      <c r="F108" s="163">
        <v>7.9</v>
      </c>
      <c r="G108" s="164">
        <f>ROUND($D108*'[1]LEA-TN - Aggregate GASB75'!G107,0)</f>
        <v>831740</v>
      </c>
      <c r="H108" s="164">
        <f>ROUND($C108*'[1]LEA-TN - Aggregate GASB75'!H107,0)</f>
        <v>14598</v>
      </c>
      <c r="I108" s="164">
        <f>ROUND($C108*'[1]LEA-TN - Aggregate GASB75'!I107,0)</f>
        <v>29483</v>
      </c>
      <c r="J108" s="164">
        <f>ROUND('[1]LEA-TN - Aggregate GASB75'!G107*E108,0)</f>
        <v>0</v>
      </c>
      <c r="K108" s="164">
        <f>ROUND($C108*'[1]LEA-TN - Aggregate GASB75'!K107,0)</f>
        <v>0</v>
      </c>
      <c r="L108" s="164">
        <f>ROUND(C108*'[1]LEA-TN - Aggregate GASB75'!P107,0)-SUM(G108:K108,M108:O108)</f>
        <v>-67140</v>
      </c>
      <c r="M108" s="164">
        <f>ROUND($C108*'[1]LEA-TN - Aggregate GASB75'!M107,0)</f>
        <v>-6203</v>
      </c>
      <c r="N108" s="164">
        <f>ROUND(C108*'[1]LEA-TN - Aggregate GASB75'!O107,0)-O108</f>
        <v>0</v>
      </c>
      <c r="O108" s="164">
        <v>-36346</v>
      </c>
      <c r="P108" s="178">
        <f t="shared" si="20"/>
        <v>766132</v>
      </c>
      <c r="Q108" s="104">
        <f t="shared" si="21"/>
        <v>0</v>
      </c>
      <c r="R108" s="164">
        <f>ROUND($C108*'[1]LEA-TN - Aggregate GASB75'!R107,0)</f>
        <v>-18129</v>
      </c>
      <c r="S108" s="164">
        <f t="shared" si="36"/>
        <v>0</v>
      </c>
      <c r="T108" s="178">
        <v>25952</v>
      </c>
      <c r="U108" s="164">
        <v>34700</v>
      </c>
      <c r="V108" s="104">
        <f t="shared" si="27"/>
        <v>-123322</v>
      </c>
      <c r="W108" s="104">
        <v>-68108</v>
      </c>
      <c r="X108" s="104">
        <f>ROUND(J108+N108-'[1]LEA-TN - Aggregate GASB75'!W107*E108,0)</f>
        <v>0</v>
      </c>
      <c r="Y108" s="164">
        <f>ROUND($C108*'[1]LEA-TN - Aggregate GASB75'!Y107,0)</f>
        <v>879356</v>
      </c>
      <c r="Z108" s="164">
        <f>ROUND($C108*'[1]LEA-TN - Aggregate GASB75'!Z107,0)</f>
        <v>673208</v>
      </c>
      <c r="AA108" s="164">
        <f>ROUND($C108*'[1]LEA-TN - Aggregate GASB75'!AA107,0)</f>
        <v>766132</v>
      </c>
      <c r="AB108" s="164">
        <f>ROUND($C108*'[1]LEA-TN - Aggregate GASB75'!AB107,0)</f>
        <v>766132</v>
      </c>
      <c r="AC108" s="164">
        <f t="shared" si="35"/>
        <v>58641</v>
      </c>
      <c r="AD108" s="164">
        <f t="shared" si="22"/>
        <v>64681</v>
      </c>
      <c r="AE108" s="164">
        <f t="shared" si="28"/>
        <v>0</v>
      </c>
      <c r="AF108" s="164">
        <f t="shared" si="29"/>
        <v>0</v>
      </c>
      <c r="AG108" s="164">
        <f t="shared" si="23"/>
        <v>0</v>
      </c>
      <c r="AH108" s="164">
        <f t="shared" si="30"/>
        <v>0</v>
      </c>
      <c r="AI108" s="164">
        <f t="shared" si="31"/>
        <v>-18129</v>
      </c>
      <c r="AJ108" s="164">
        <f t="shared" si="31"/>
        <v>-18129</v>
      </c>
      <c r="AK108" s="164">
        <f t="shared" si="31"/>
        <v>-18129</v>
      </c>
      <c r="AL108" s="164">
        <f t="shared" si="31"/>
        <v>-18129</v>
      </c>
      <c r="AM108" s="164">
        <f t="shared" si="31"/>
        <v>-18129</v>
      </c>
      <c r="AN108" s="164">
        <f t="shared" si="31"/>
        <v>-32677</v>
      </c>
      <c r="AP108" s="165">
        <f t="shared" si="24"/>
        <v>-8499</v>
      </c>
      <c r="AQ108" s="164">
        <f>ROUND($C108*'[1]LEA-TN - Aggregate GASB75'!AQ107,0)</f>
        <v>0</v>
      </c>
      <c r="AR108" s="164">
        <f>ROUND($C108*'[1]LEA-TN - Aggregate GASB75'!AR107,0)</f>
        <v>0</v>
      </c>
      <c r="AS108" s="164">
        <f>ROUND($C108*'[1]LEA-TN - Aggregate GASB75'!AS107,0)</f>
        <v>0</v>
      </c>
      <c r="AT108" s="164">
        <f>ROUND($C108*'[1]LEA-TN - Aggregate GASB75'!AT107,0)</f>
        <v>0</v>
      </c>
      <c r="AU108" s="164">
        <f>ROUND($C108*'[1]LEA-TN - Aggregate GASB75'!AU107,0)</f>
        <v>0</v>
      </c>
      <c r="AV108" s="164">
        <f>ROUND($C108*'[1]LEA-TN - Aggregate GASB75'!AV107,0)</f>
        <v>0</v>
      </c>
      <c r="AW108" s="166">
        <f>ROUND($C108*'[1]LEA-TN - Aggregate GASB75'!AW107,0)</f>
        <v>8499</v>
      </c>
      <c r="AX108" s="166">
        <f>ROUND($C108*'[1]LEA-TN - Aggregate GASB75'!AX107,0)</f>
        <v>8499</v>
      </c>
      <c r="AY108" s="166">
        <f>ROUND($C108*'[1]LEA-TN - Aggregate GASB75'!AY107,0)</f>
        <v>8499</v>
      </c>
      <c r="AZ108" s="166">
        <f>ROUND($C108*'[1]LEA-TN - Aggregate GASB75'!AZ107,0)</f>
        <v>8499</v>
      </c>
      <c r="BA108" s="166">
        <f>ROUND($C108*'[1]LEA-TN - Aggregate GASB75'!BA107,0)</f>
        <v>8499</v>
      </c>
      <c r="BB108" s="166">
        <f>MAX(0,-$L108+$AP108-SUM($AW108:BA108))</f>
        <v>16146</v>
      </c>
      <c r="BC108" s="165">
        <f t="shared" si="32"/>
        <v>-785</v>
      </c>
      <c r="BD108" s="164">
        <f>MIN(MAX(0,BC108),MAX(0,$M108)-SUM($BC108:BC108))</f>
        <v>0</v>
      </c>
      <c r="BE108" s="164">
        <f>MIN(MAX(0,BD108),MAX(0,$M108)-SUM($BC108:BD108))</f>
        <v>0</v>
      </c>
      <c r="BF108" s="164">
        <f>MIN(MAX(0,BE108),MAX(0,$M108)-SUM($BC108:BE108))</f>
        <v>0</v>
      </c>
      <c r="BG108" s="164">
        <f>MIN(MAX(0,BF108),MAX(0,$M108)-SUM($BC108:BF108))</f>
        <v>0</v>
      </c>
      <c r="BH108" s="164">
        <f>MIN(MAX(0,BG108),MAX(0,$M108)-SUM($BC108:BG108))</f>
        <v>0</v>
      </c>
      <c r="BI108" s="164">
        <f>(MAX(0,$M108-MAX(0,SUM($BC108:BH108))))</f>
        <v>0</v>
      </c>
      <c r="BJ108" s="166">
        <f t="shared" si="33"/>
        <v>785</v>
      </c>
      <c r="BK108" s="166">
        <f>MIN(MAX(0,BJ108),MAX(0,-$M108)-MAX(0,-$BC108+SUM($BJ108:BJ108)))</f>
        <v>785</v>
      </c>
      <c r="BL108" s="166">
        <f>MIN(MAX(0,BK108),MAX(0,-$M108)-MAX(0,-$BC108+SUM($BJ108:BK108)))</f>
        <v>785</v>
      </c>
      <c r="BM108" s="166">
        <f>MIN(MAX(0,BL108),MAX(0,-$M108)-MAX(0,-$BC108+SUM($BJ108:BL108)))</f>
        <v>785</v>
      </c>
      <c r="BN108" s="166">
        <f>MIN(MAX(0,BM108),MAX(0,-$M108)-MAX(0,-$BC108+SUM($BJ108:BM108)))</f>
        <v>785</v>
      </c>
      <c r="BO108" s="166">
        <f>MAX(0,-$M108+$BC108-SUM($BJ108:BN108))</f>
        <v>1493</v>
      </c>
      <c r="BP108" s="165">
        <f t="shared" si="34"/>
        <v>0</v>
      </c>
      <c r="BQ108" s="164">
        <f>MIN(MAX(0,BP108),MAX(0,$X108)-SUM($BP108:BP108))</f>
        <v>0</v>
      </c>
      <c r="BR108" s="164">
        <f>MIN(MAX(0,BQ108),MAX(0,$X108)-SUM($BP108:BQ108))</f>
        <v>0</v>
      </c>
      <c r="BS108" s="164">
        <f>MIN(MAX(0,BR108),MAX(0,$X108)-SUM($BP108:BR108))</f>
        <v>0</v>
      </c>
      <c r="BT108" s="164">
        <f>MIN(MAX(0,BS108),MAX(0,$X108)-SUM($BP108:BS108))</f>
        <v>0</v>
      </c>
      <c r="BU108" s="164">
        <f>MIN(MAX(0,BT108),MAX(0,$X108)-SUM($BP108:BT108))</f>
        <v>0</v>
      </c>
      <c r="BV108" s="164">
        <f>(MAX(0,$X108-MAX(0,SUM($BP108:BU108))))</f>
        <v>0</v>
      </c>
      <c r="BW108" s="166">
        <f t="shared" si="25"/>
        <v>0</v>
      </c>
      <c r="BX108" s="166">
        <f>MIN(MAX(0,BW108),MAX(0,-$X108)-MAX(0,-$BP108+SUM($BW108:BW108)))</f>
        <v>0</v>
      </c>
      <c r="BY108" s="166">
        <f>MIN(MAX(0,BX108),MAX(0,-$X108)-MAX(0,-$BP108+SUM($BW108:BX108)))</f>
        <v>0</v>
      </c>
      <c r="BZ108" s="166">
        <f>MIN(MAX(0,BY108),MAX(0,-$X108)-MAX(0,-$BP108+SUM($BW108:BY108)))</f>
        <v>0</v>
      </c>
      <c r="CA108" s="166">
        <f>MIN(MAX(0,BZ108),MAX(0,-$X108)-MAX(0,-$BP108+SUM($BW108:BZ108)))</f>
        <v>0</v>
      </c>
      <c r="CB108" s="166">
        <f>MAX(0,-$X108+$BP108-SUM($BW108:CA108))</f>
        <v>0</v>
      </c>
      <c r="CC108" s="163">
        <v>8.6999999999999993</v>
      </c>
      <c r="CD108" s="167"/>
      <c r="CE108" s="164"/>
      <c r="CF108" s="164"/>
      <c r="CG108" s="164"/>
      <c r="CH108" s="164"/>
      <c r="CI108" s="164"/>
      <c r="CJ108" s="164"/>
      <c r="CK108" s="166"/>
      <c r="CL108" s="166"/>
      <c r="CM108" s="166"/>
      <c r="CN108" s="166"/>
      <c r="CO108" s="166"/>
      <c r="CP108" s="166"/>
      <c r="CQ108" s="167">
        <v>-8845</v>
      </c>
      <c r="CR108" s="164"/>
      <c r="CS108" s="164"/>
      <c r="CT108" s="164"/>
      <c r="CU108" s="164"/>
      <c r="CV108" s="164"/>
      <c r="CW108" s="164"/>
      <c r="CX108" s="166">
        <f>ROUND($C108*'[1]LEA-TN - Aggregate GASB75'!CX107,0)</f>
        <v>8845</v>
      </c>
      <c r="CY108" s="166">
        <f>ROUND($C108*'[1]LEA-TN - Aggregate GASB75'!CY107,0)</f>
        <v>8845</v>
      </c>
      <c r="CZ108" s="166">
        <f>ROUND($C108*'[1]LEA-TN - Aggregate GASB75'!CZ107,0)</f>
        <v>8845</v>
      </c>
      <c r="DA108" s="166">
        <f>ROUND($C108*'[1]LEA-TN - Aggregate GASB75'!DA107,0)</f>
        <v>8845</v>
      </c>
      <c r="DB108" s="166">
        <f>ROUND($C108*'[1]LEA-TN - Aggregate GASB75'!DB107,0)</f>
        <v>8845</v>
      </c>
      <c r="DC108" s="166">
        <f>ROUND($C108*'[1]LEA-TN - Aggregate GASB75'!DC107,0)</f>
        <v>15038</v>
      </c>
      <c r="DE108" s="168"/>
    </row>
    <row r="109" spans="1:109" hidden="1">
      <c r="A109" s="109">
        <v>1036</v>
      </c>
      <c r="B109" s="103" t="s">
        <v>283</v>
      </c>
      <c r="C109" s="162">
        <v>1</v>
      </c>
      <c r="D109" s="162">
        <v>1</v>
      </c>
      <c r="E109" s="162">
        <f t="shared" si="26"/>
        <v>0</v>
      </c>
      <c r="F109" s="163">
        <v>8.1</v>
      </c>
      <c r="G109" s="164">
        <f>ROUND($D109*'[1]LEA-TN - Aggregate GASB75'!G108,0)</f>
        <v>433131</v>
      </c>
      <c r="H109" s="164">
        <f>ROUND($C109*'[1]LEA-TN - Aggregate GASB75'!H108,0)</f>
        <v>5985</v>
      </c>
      <c r="I109" s="164">
        <f>ROUND($C109*'[1]LEA-TN - Aggregate GASB75'!I108,0)</f>
        <v>15300</v>
      </c>
      <c r="J109" s="164">
        <f>ROUND('[1]LEA-TN - Aggregate GASB75'!G108*E109,0)</f>
        <v>0</v>
      </c>
      <c r="K109" s="164">
        <f>ROUND($C109*'[1]LEA-TN - Aggregate GASB75'!K108,0)</f>
        <v>0</v>
      </c>
      <c r="L109" s="164">
        <f>ROUND(C109*'[1]LEA-TN - Aggregate GASB75'!P108,0)-SUM(G109:K109,M109:O109)</f>
        <v>8716</v>
      </c>
      <c r="M109" s="164">
        <f>ROUND($C109*'[1]LEA-TN - Aggregate GASB75'!M108,0)</f>
        <v>-3530</v>
      </c>
      <c r="N109" s="164">
        <f>ROUND(C109*'[1]LEA-TN - Aggregate GASB75'!O108,0)-O109</f>
        <v>0</v>
      </c>
      <c r="O109" s="164">
        <v>-18663</v>
      </c>
      <c r="P109" s="178">
        <f t="shared" si="20"/>
        <v>440939</v>
      </c>
      <c r="Q109" s="104">
        <f t="shared" si="21"/>
        <v>0</v>
      </c>
      <c r="R109" s="164">
        <f>ROUND($C109*'[1]LEA-TN - Aggregate GASB75'!R108,0)</f>
        <v>-3558</v>
      </c>
      <c r="S109" s="164">
        <f t="shared" si="36"/>
        <v>0</v>
      </c>
      <c r="T109" s="178">
        <v>17727</v>
      </c>
      <c r="U109" s="164">
        <v>19662</v>
      </c>
      <c r="V109" s="104">
        <f t="shared" si="27"/>
        <v>-26515</v>
      </c>
      <c r="W109" s="104">
        <v>-35259</v>
      </c>
      <c r="X109" s="104">
        <f>ROUND(J109+N109-'[1]LEA-TN - Aggregate GASB75'!W108*E109,0)</f>
        <v>0</v>
      </c>
      <c r="Y109" s="164">
        <f>ROUND($C109*'[1]LEA-TN - Aggregate GASB75'!Y108,0)</f>
        <v>502850</v>
      </c>
      <c r="Z109" s="164">
        <f>ROUND($C109*'[1]LEA-TN - Aggregate GASB75'!Z108,0)</f>
        <v>390085</v>
      </c>
      <c r="AA109" s="164">
        <f>ROUND($C109*'[1]LEA-TN - Aggregate GASB75'!AA108,0)</f>
        <v>440939</v>
      </c>
      <c r="AB109" s="164">
        <f>ROUND($C109*'[1]LEA-TN - Aggregate GASB75'!AB108,0)</f>
        <v>440939</v>
      </c>
      <c r="AC109" s="164">
        <f t="shared" si="35"/>
        <v>0</v>
      </c>
      <c r="AD109" s="164">
        <f t="shared" si="22"/>
        <v>34155</v>
      </c>
      <c r="AE109" s="164">
        <f t="shared" si="28"/>
        <v>0</v>
      </c>
      <c r="AF109" s="164">
        <f t="shared" si="29"/>
        <v>7640</v>
      </c>
      <c r="AG109" s="164">
        <f t="shared" si="23"/>
        <v>0</v>
      </c>
      <c r="AH109" s="164">
        <f t="shared" si="30"/>
        <v>0</v>
      </c>
      <c r="AI109" s="164">
        <f t="shared" si="31"/>
        <v>-3558</v>
      </c>
      <c r="AJ109" s="164">
        <f t="shared" si="31"/>
        <v>-3558</v>
      </c>
      <c r="AK109" s="164">
        <f t="shared" si="31"/>
        <v>-3558</v>
      </c>
      <c r="AL109" s="164">
        <f t="shared" si="31"/>
        <v>-3558</v>
      </c>
      <c r="AM109" s="164">
        <f t="shared" si="31"/>
        <v>-3558</v>
      </c>
      <c r="AN109" s="164">
        <f t="shared" si="31"/>
        <v>-8725</v>
      </c>
      <c r="AP109" s="165">
        <f t="shared" si="24"/>
        <v>1076</v>
      </c>
      <c r="AQ109" s="164">
        <f>ROUND($C109*'[1]LEA-TN - Aggregate GASB75'!AQ108,0)</f>
        <v>1076</v>
      </c>
      <c r="AR109" s="164">
        <f>ROUND($C109*'[1]LEA-TN - Aggregate GASB75'!AR108,0)</f>
        <v>1076</v>
      </c>
      <c r="AS109" s="164">
        <f>ROUND($C109*'[1]LEA-TN - Aggregate GASB75'!AS108,0)</f>
        <v>1076</v>
      </c>
      <c r="AT109" s="164">
        <f>ROUND($C109*'[1]LEA-TN - Aggregate GASB75'!AT108,0)</f>
        <v>1076</v>
      </c>
      <c r="AU109" s="164">
        <f>ROUND($C109*'[1]LEA-TN - Aggregate GASB75'!AU108,0)</f>
        <v>1076</v>
      </c>
      <c r="AV109" s="164">
        <f>ROUND($C109*'[1]LEA-TN - Aggregate GASB75'!AV108,0)</f>
        <v>2260</v>
      </c>
      <c r="AW109" s="166">
        <f>ROUND($C109*'[1]LEA-TN - Aggregate GASB75'!AW108,0)</f>
        <v>0</v>
      </c>
      <c r="AX109" s="166">
        <f>ROUND($C109*'[1]LEA-TN - Aggregate GASB75'!AX108,0)</f>
        <v>0</v>
      </c>
      <c r="AY109" s="166">
        <f>ROUND($C109*'[1]LEA-TN - Aggregate GASB75'!AY108,0)</f>
        <v>0</v>
      </c>
      <c r="AZ109" s="166">
        <f>ROUND($C109*'[1]LEA-TN - Aggregate GASB75'!AZ108,0)</f>
        <v>0</v>
      </c>
      <c r="BA109" s="166">
        <f>ROUND($C109*'[1]LEA-TN - Aggregate GASB75'!BA108,0)</f>
        <v>0</v>
      </c>
      <c r="BB109" s="166">
        <f>MAX(0,-$L109+$AP109-SUM($AW109:BA109))</f>
        <v>0</v>
      </c>
      <c r="BC109" s="165">
        <f t="shared" si="32"/>
        <v>-436</v>
      </c>
      <c r="BD109" s="164">
        <f>MIN(MAX(0,BC109),MAX(0,$M109)-SUM($BC109:BC109))</f>
        <v>0</v>
      </c>
      <c r="BE109" s="164">
        <f>MIN(MAX(0,BD109),MAX(0,$M109)-SUM($BC109:BD109))</f>
        <v>0</v>
      </c>
      <c r="BF109" s="164">
        <f>MIN(MAX(0,BE109),MAX(0,$M109)-SUM($BC109:BE109))</f>
        <v>0</v>
      </c>
      <c r="BG109" s="164">
        <f>MIN(MAX(0,BF109),MAX(0,$M109)-SUM($BC109:BF109))</f>
        <v>0</v>
      </c>
      <c r="BH109" s="164">
        <f>MIN(MAX(0,BG109),MAX(0,$M109)-SUM($BC109:BG109))</f>
        <v>0</v>
      </c>
      <c r="BI109" s="164">
        <f>(MAX(0,$M109-MAX(0,SUM($BC109:BH109))))</f>
        <v>0</v>
      </c>
      <c r="BJ109" s="166">
        <f t="shared" si="33"/>
        <v>436</v>
      </c>
      <c r="BK109" s="166">
        <f>MIN(MAX(0,BJ109),MAX(0,-$M109)-MAX(0,-$BC109+SUM($BJ109:BJ109)))</f>
        <v>436</v>
      </c>
      <c r="BL109" s="166">
        <f>MIN(MAX(0,BK109),MAX(0,-$M109)-MAX(0,-$BC109+SUM($BJ109:BK109)))</f>
        <v>436</v>
      </c>
      <c r="BM109" s="166">
        <f>MIN(MAX(0,BL109),MAX(0,-$M109)-MAX(0,-$BC109+SUM($BJ109:BL109)))</f>
        <v>436</v>
      </c>
      <c r="BN109" s="166">
        <f>MIN(MAX(0,BM109),MAX(0,-$M109)-MAX(0,-$BC109+SUM($BJ109:BM109)))</f>
        <v>436</v>
      </c>
      <c r="BO109" s="166">
        <f>MAX(0,-$M109+$BC109-SUM($BJ109:BN109))</f>
        <v>914</v>
      </c>
      <c r="BP109" s="165">
        <f t="shared" si="34"/>
        <v>0</v>
      </c>
      <c r="BQ109" s="164">
        <f>MIN(MAX(0,BP109),MAX(0,$X109)-SUM($BP109:BP109))</f>
        <v>0</v>
      </c>
      <c r="BR109" s="164">
        <f>MIN(MAX(0,BQ109),MAX(0,$X109)-SUM($BP109:BQ109))</f>
        <v>0</v>
      </c>
      <c r="BS109" s="164">
        <f>MIN(MAX(0,BR109),MAX(0,$X109)-SUM($BP109:BR109))</f>
        <v>0</v>
      </c>
      <c r="BT109" s="164">
        <f>MIN(MAX(0,BS109),MAX(0,$X109)-SUM($BP109:BS109))</f>
        <v>0</v>
      </c>
      <c r="BU109" s="164">
        <f>MIN(MAX(0,BT109),MAX(0,$X109)-SUM($BP109:BT109))</f>
        <v>0</v>
      </c>
      <c r="BV109" s="164">
        <f>(MAX(0,$X109-MAX(0,SUM($BP109:BU109))))</f>
        <v>0</v>
      </c>
      <c r="BW109" s="166">
        <f t="shared" si="25"/>
        <v>0</v>
      </c>
      <c r="BX109" s="166">
        <f>MIN(MAX(0,BW109),MAX(0,-$X109)-MAX(0,-$BP109+SUM($BW109:BW109)))</f>
        <v>0</v>
      </c>
      <c r="BY109" s="166">
        <f>MIN(MAX(0,BX109),MAX(0,-$X109)-MAX(0,-$BP109+SUM($BW109:BX109)))</f>
        <v>0</v>
      </c>
      <c r="BZ109" s="166">
        <f>MIN(MAX(0,BY109),MAX(0,-$X109)-MAX(0,-$BP109+SUM($BW109:BY109)))</f>
        <v>0</v>
      </c>
      <c r="CA109" s="166">
        <f>MIN(MAX(0,BZ109),MAX(0,-$X109)-MAX(0,-$BP109+SUM($BW109:BZ109)))</f>
        <v>0</v>
      </c>
      <c r="CB109" s="166">
        <f>MAX(0,-$X109+$BP109-SUM($BW109:CA109))</f>
        <v>0</v>
      </c>
      <c r="CC109" s="163">
        <v>9.4</v>
      </c>
      <c r="CD109" s="167"/>
      <c r="CE109" s="164"/>
      <c r="CF109" s="164"/>
      <c r="CG109" s="164"/>
      <c r="CH109" s="164"/>
      <c r="CI109" s="164"/>
      <c r="CJ109" s="164"/>
      <c r="CK109" s="166"/>
      <c r="CL109" s="166"/>
      <c r="CM109" s="166"/>
      <c r="CN109" s="166"/>
      <c r="CO109" s="166"/>
      <c r="CP109" s="166"/>
      <c r="CQ109" s="167">
        <v>-4198</v>
      </c>
      <c r="CR109" s="164"/>
      <c r="CS109" s="164"/>
      <c r="CT109" s="164"/>
      <c r="CU109" s="164"/>
      <c r="CV109" s="164"/>
      <c r="CW109" s="164"/>
      <c r="CX109" s="166">
        <f>ROUND($C109*'[1]LEA-TN - Aggregate GASB75'!CX108,0)</f>
        <v>4198</v>
      </c>
      <c r="CY109" s="166">
        <f>ROUND($C109*'[1]LEA-TN - Aggregate GASB75'!CY108,0)</f>
        <v>4198</v>
      </c>
      <c r="CZ109" s="166">
        <f>ROUND($C109*'[1]LEA-TN - Aggregate GASB75'!CZ108,0)</f>
        <v>4198</v>
      </c>
      <c r="DA109" s="166">
        <f>ROUND($C109*'[1]LEA-TN - Aggregate GASB75'!DA108,0)</f>
        <v>4198</v>
      </c>
      <c r="DB109" s="166">
        <f>ROUND($C109*'[1]LEA-TN - Aggregate GASB75'!DB108,0)</f>
        <v>4198</v>
      </c>
      <c r="DC109" s="166">
        <f>ROUND($C109*'[1]LEA-TN - Aggregate GASB75'!DC108,0)</f>
        <v>10071</v>
      </c>
      <c r="DE109" s="168"/>
    </row>
    <row r="110" spans="1:109" hidden="1">
      <c r="A110" s="109">
        <v>1217</v>
      </c>
      <c r="B110" s="103" t="s">
        <v>495</v>
      </c>
      <c r="C110" s="162">
        <v>1</v>
      </c>
      <c r="D110" s="162">
        <v>0</v>
      </c>
      <c r="E110" s="162">
        <f t="shared" si="26"/>
        <v>1</v>
      </c>
      <c r="F110" s="163">
        <v>16.399999999999999</v>
      </c>
      <c r="G110" s="164">
        <f>ROUND($D110*'[1]LEA-TN - Aggregate GASB75'!G109,0)</f>
        <v>0</v>
      </c>
      <c r="H110" s="164">
        <f>ROUND($C110*'[1]LEA-TN - Aggregate GASB75'!H109,0)</f>
        <v>0</v>
      </c>
      <c r="I110" s="164">
        <f>ROUND($C110*'[1]LEA-TN - Aggregate GASB75'!I109,0)</f>
        <v>0</v>
      </c>
      <c r="J110" s="164">
        <f>ROUND('[1]LEA-TN - Aggregate GASB75'!G109*E110,0)</f>
        <v>0</v>
      </c>
      <c r="K110" s="164">
        <f>ROUND($C110*'[1]LEA-TN - Aggregate GASB75'!K109,0)</f>
        <v>0</v>
      </c>
      <c r="L110" s="164">
        <f>ROUND(C110*'[1]LEA-TN - Aggregate GASB75'!P109,0)-SUM(G110:K110,M110:O110)</f>
        <v>1349</v>
      </c>
      <c r="M110" s="164">
        <f>ROUND($C110*'[1]LEA-TN - Aggregate GASB75'!M109,0)</f>
        <v>-18</v>
      </c>
      <c r="N110" s="164">
        <f>ROUND(C110*'[1]LEA-TN - Aggregate GASB75'!O109,0)-O110</f>
        <v>0</v>
      </c>
      <c r="O110" s="164">
        <v>0</v>
      </c>
      <c r="P110" s="178">
        <f t="shared" si="20"/>
        <v>1331</v>
      </c>
      <c r="Q110" s="104">
        <f t="shared" si="21"/>
        <v>0</v>
      </c>
      <c r="R110" s="164">
        <f>ROUND($C110*'[1]LEA-TN - Aggregate GASB75'!R109,0)</f>
        <v>81</v>
      </c>
      <c r="S110" s="164">
        <f t="shared" si="36"/>
        <v>0</v>
      </c>
      <c r="T110" s="178">
        <v>81</v>
      </c>
      <c r="U110" s="164">
        <v>0</v>
      </c>
      <c r="V110" s="104">
        <f t="shared" si="27"/>
        <v>1250</v>
      </c>
      <c r="W110" s="104">
        <v>0</v>
      </c>
      <c r="X110" s="104">
        <f>ROUND(J110+N110-'[1]LEA-TN - Aggregate GASB75'!W109*E110,0)</f>
        <v>0</v>
      </c>
      <c r="Y110" s="164">
        <f>ROUND($C110*'[1]LEA-TN - Aggregate GASB75'!Y109,0)</f>
        <v>1813</v>
      </c>
      <c r="Z110" s="164">
        <f>ROUND($C110*'[1]LEA-TN - Aggregate GASB75'!Z109,0)</f>
        <v>953</v>
      </c>
      <c r="AA110" s="164">
        <f>ROUND($C110*'[1]LEA-TN - Aggregate GASB75'!AA109,0)</f>
        <v>1331</v>
      </c>
      <c r="AB110" s="164">
        <f>ROUND($C110*'[1]LEA-TN - Aggregate GASB75'!AB109,0)</f>
        <v>1331</v>
      </c>
      <c r="AC110" s="164">
        <f t="shared" si="35"/>
        <v>0</v>
      </c>
      <c r="AD110" s="164">
        <f t="shared" si="22"/>
        <v>17</v>
      </c>
      <c r="AE110" s="164">
        <f t="shared" si="28"/>
        <v>0</v>
      </c>
      <c r="AF110" s="164">
        <f t="shared" si="29"/>
        <v>1267</v>
      </c>
      <c r="AG110" s="164">
        <f t="shared" si="23"/>
        <v>0</v>
      </c>
      <c r="AH110" s="164">
        <f t="shared" si="30"/>
        <v>0</v>
      </c>
      <c r="AI110" s="164">
        <f t="shared" si="31"/>
        <v>81</v>
      </c>
      <c r="AJ110" s="164">
        <f t="shared" si="31"/>
        <v>81</v>
      </c>
      <c r="AK110" s="164">
        <f t="shared" si="31"/>
        <v>81</v>
      </c>
      <c r="AL110" s="164">
        <f t="shared" si="31"/>
        <v>81</v>
      </c>
      <c r="AM110" s="164">
        <f t="shared" si="31"/>
        <v>81</v>
      </c>
      <c r="AN110" s="164">
        <f t="shared" si="31"/>
        <v>845</v>
      </c>
      <c r="AP110" s="165">
        <f t="shared" si="24"/>
        <v>82</v>
      </c>
      <c r="AQ110" s="164">
        <f>ROUND($C110*'[1]LEA-TN - Aggregate GASB75'!AQ109,0)</f>
        <v>82</v>
      </c>
      <c r="AR110" s="164">
        <f>ROUND($C110*'[1]LEA-TN - Aggregate GASB75'!AR109,0)</f>
        <v>82</v>
      </c>
      <c r="AS110" s="164">
        <f>ROUND($C110*'[1]LEA-TN - Aggregate GASB75'!AS109,0)</f>
        <v>82</v>
      </c>
      <c r="AT110" s="164">
        <f>ROUND($C110*'[1]LEA-TN - Aggregate GASB75'!AT109,0)</f>
        <v>82</v>
      </c>
      <c r="AU110" s="164">
        <f>ROUND($C110*'[1]LEA-TN - Aggregate GASB75'!AU109,0)</f>
        <v>82</v>
      </c>
      <c r="AV110" s="164">
        <f>ROUND($C110*'[1]LEA-TN - Aggregate GASB75'!AV109,0)</f>
        <v>857</v>
      </c>
      <c r="AW110" s="166">
        <f>ROUND($C110*'[1]LEA-TN - Aggregate GASB75'!AW109,0)</f>
        <v>0</v>
      </c>
      <c r="AX110" s="166">
        <f>ROUND($C110*'[1]LEA-TN - Aggregate GASB75'!AX109,0)</f>
        <v>0</v>
      </c>
      <c r="AY110" s="166">
        <f>ROUND($C110*'[1]LEA-TN - Aggregate GASB75'!AY109,0)</f>
        <v>0</v>
      </c>
      <c r="AZ110" s="166">
        <f>ROUND($C110*'[1]LEA-TN - Aggregate GASB75'!AZ109,0)</f>
        <v>0</v>
      </c>
      <c r="BA110" s="166">
        <f>ROUND($C110*'[1]LEA-TN - Aggregate GASB75'!BA109,0)</f>
        <v>0</v>
      </c>
      <c r="BB110" s="166">
        <f>MAX(0,-$L110+$AP110-SUM($AW110:BA110))</f>
        <v>0</v>
      </c>
      <c r="BC110" s="165">
        <f t="shared" si="32"/>
        <v>-1</v>
      </c>
      <c r="BD110" s="164">
        <f>MIN(MAX(0,BC110),MAX(0,$M110)-SUM($BC110:BC110))</f>
        <v>0</v>
      </c>
      <c r="BE110" s="164">
        <f>MIN(MAX(0,BD110),MAX(0,$M110)-SUM($BC110:BD110))</f>
        <v>0</v>
      </c>
      <c r="BF110" s="164">
        <f>MIN(MAX(0,BE110),MAX(0,$M110)-SUM($BC110:BE110))</f>
        <v>0</v>
      </c>
      <c r="BG110" s="164">
        <f>MIN(MAX(0,BF110),MAX(0,$M110)-SUM($BC110:BF110))</f>
        <v>0</v>
      </c>
      <c r="BH110" s="164">
        <f>MIN(MAX(0,BG110),MAX(0,$M110)-SUM($BC110:BG110))</f>
        <v>0</v>
      </c>
      <c r="BI110" s="164">
        <f>(MAX(0,$M110-MAX(0,SUM($BC110:BH110))))</f>
        <v>0</v>
      </c>
      <c r="BJ110" s="166">
        <f t="shared" si="33"/>
        <v>1</v>
      </c>
      <c r="BK110" s="166">
        <f>MIN(MAX(0,BJ110),MAX(0,-$M110)-MAX(0,-$BC110+SUM($BJ110:BJ110)))</f>
        <v>1</v>
      </c>
      <c r="BL110" s="166">
        <f>MIN(MAX(0,BK110),MAX(0,-$M110)-MAX(0,-$BC110+SUM($BJ110:BK110)))</f>
        <v>1</v>
      </c>
      <c r="BM110" s="166">
        <f>MIN(MAX(0,BL110),MAX(0,-$M110)-MAX(0,-$BC110+SUM($BJ110:BL110)))</f>
        <v>1</v>
      </c>
      <c r="BN110" s="166">
        <f>MIN(MAX(0,BM110),MAX(0,-$M110)-MAX(0,-$BC110+SUM($BJ110:BM110)))</f>
        <v>1</v>
      </c>
      <c r="BO110" s="166">
        <f>MAX(0,-$M110+$BC110-SUM($BJ110:BN110))</f>
        <v>12</v>
      </c>
      <c r="BP110" s="165">
        <f t="shared" si="34"/>
        <v>0</v>
      </c>
      <c r="BQ110" s="164">
        <f>MIN(MAX(0,BP110),MAX(0,$X110)-SUM($BP110:BP110))</f>
        <v>0</v>
      </c>
      <c r="BR110" s="164">
        <f>MIN(MAX(0,BQ110),MAX(0,$X110)-SUM($BP110:BQ110))</f>
        <v>0</v>
      </c>
      <c r="BS110" s="164">
        <f>MIN(MAX(0,BR110),MAX(0,$X110)-SUM($BP110:BR110))</f>
        <v>0</v>
      </c>
      <c r="BT110" s="164">
        <f>MIN(MAX(0,BS110),MAX(0,$X110)-SUM($BP110:BS110))</f>
        <v>0</v>
      </c>
      <c r="BU110" s="164">
        <f>MIN(MAX(0,BT110),MAX(0,$X110)-SUM($BP110:BT110))</f>
        <v>0</v>
      </c>
      <c r="BV110" s="164">
        <f>(MAX(0,$X110-MAX(0,SUM($BP110:BU110))))</f>
        <v>0</v>
      </c>
      <c r="BW110" s="166">
        <f t="shared" si="25"/>
        <v>0</v>
      </c>
      <c r="BX110" s="166">
        <f>MIN(MAX(0,BW110),MAX(0,-$X110)-MAX(0,-$BP110+SUM($BW110:BW110)))</f>
        <v>0</v>
      </c>
      <c r="BY110" s="166">
        <f>MIN(MAX(0,BX110),MAX(0,-$X110)-MAX(0,-$BP110+SUM($BW110:BX110)))</f>
        <v>0</v>
      </c>
      <c r="BZ110" s="166">
        <f>MIN(MAX(0,BY110),MAX(0,-$X110)-MAX(0,-$BP110+SUM($BW110:BY110)))</f>
        <v>0</v>
      </c>
      <c r="CA110" s="166">
        <f>MIN(MAX(0,BZ110),MAX(0,-$X110)-MAX(0,-$BP110+SUM($BW110:BZ110)))</f>
        <v>0</v>
      </c>
      <c r="CB110" s="166">
        <f>MAX(0,-$X110+$BP110-SUM($BW110:CA110))</f>
        <v>0</v>
      </c>
      <c r="CC110" s="163">
        <v>1</v>
      </c>
      <c r="CD110" s="167"/>
      <c r="CE110" s="164"/>
      <c r="CF110" s="164"/>
      <c r="CG110" s="164"/>
      <c r="CH110" s="164"/>
      <c r="CI110" s="164"/>
      <c r="CJ110" s="164"/>
      <c r="CK110" s="166"/>
      <c r="CL110" s="166"/>
      <c r="CM110" s="166"/>
      <c r="CN110" s="166"/>
      <c r="CO110" s="166"/>
      <c r="CP110" s="166"/>
      <c r="CQ110" s="167">
        <v>0</v>
      </c>
      <c r="CR110" s="164"/>
      <c r="CS110" s="164"/>
      <c r="CT110" s="164"/>
      <c r="CU110" s="164"/>
      <c r="CV110" s="164"/>
      <c r="CW110" s="164"/>
      <c r="CX110" s="166">
        <f>ROUND($C110*'[1]LEA-TN - Aggregate GASB75'!CX109,0)</f>
        <v>0</v>
      </c>
      <c r="CY110" s="166">
        <f>ROUND($C110*'[1]LEA-TN - Aggregate GASB75'!CY109,0)</f>
        <v>0</v>
      </c>
      <c r="CZ110" s="166">
        <f>ROUND($C110*'[1]LEA-TN - Aggregate GASB75'!CZ109,0)</f>
        <v>0</v>
      </c>
      <c r="DA110" s="166">
        <f>ROUND($C110*'[1]LEA-TN - Aggregate GASB75'!DA109,0)</f>
        <v>0</v>
      </c>
      <c r="DB110" s="166">
        <f>ROUND($C110*'[1]LEA-TN - Aggregate GASB75'!DB109,0)</f>
        <v>0</v>
      </c>
      <c r="DC110" s="166">
        <f>ROUND($C110*'[1]LEA-TN - Aggregate GASB75'!DC109,0)</f>
        <v>0</v>
      </c>
      <c r="DE110" s="168"/>
    </row>
    <row r="111" spans="1:109" hidden="1">
      <c r="A111" s="109">
        <v>1218</v>
      </c>
      <c r="B111" s="103" t="s">
        <v>496</v>
      </c>
      <c r="C111" s="162">
        <v>1</v>
      </c>
      <c r="D111" s="162">
        <v>0</v>
      </c>
      <c r="E111" s="162">
        <f t="shared" si="26"/>
        <v>1</v>
      </c>
      <c r="F111" s="163">
        <v>14.4</v>
      </c>
      <c r="G111" s="164">
        <f>ROUND($D111*'[1]LEA-TN - Aggregate GASB75'!G110,0)</f>
        <v>0</v>
      </c>
      <c r="H111" s="164">
        <f>ROUND($C111*'[1]LEA-TN - Aggregate GASB75'!H110,0)</f>
        <v>0</v>
      </c>
      <c r="I111" s="164">
        <f>ROUND($C111*'[1]LEA-TN - Aggregate GASB75'!I110,0)</f>
        <v>0</v>
      </c>
      <c r="J111" s="164">
        <f>ROUND('[1]LEA-TN - Aggregate GASB75'!G110*E111,0)</f>
        <v>0</v>
      </c>
      <c r="K111" s="164">
        <f>ROUND($C111*'[1]LEA-TN - Aggregate GASB75'!K110,0)</f>
        <v>0</v>
      </c>
      <c r="L111" s="164">
        <f>ROUND(C111*'[1]LEA-TN - Aggregate GASB75'!P110,0)-SUM(G111:K111,M111:O111)</f>
        <v>3229</v>
      </c>
      <c r="M111" s="164">
        <f>ROUND($C111*'[1]LEA-TN - Aggregate GASB75'!M110,0)</f>
        <v>-110</v>
      </c>
      <c r="N111" s="164">
        <f>ROUND(C111*'[1]LEA-TN - Aggregate GASB75'!O110,0)-O111</f>
        <v>0</v>
      </c>
      <c r="O111" s="164">
        <v>0</v>
      </c>
      <c r="P111" s="178">
        <f t="shared" si="20"/>
        <v>3119</v>
      </c>
      <c r="Q111" s="104">
        <f t="shared" si="21"/>
        <v>0</v>
      </c>
      <c r="R111" s="164">
        <f>ROUND($C111*'[1]LEA-TN - Aggregate GASB75'!R110,0)</f>
        <v>216</v>
      </c>
      <c r="S111" s="164">
        <f t="shared" si="36"/>
        <v>0</v>
      </c>
      <c r="T111" s="178">
        <v>216</v>
      </c>
      <c r="U111" s="164">
        <v>0</v>
      </c>
      <c r="V111" s="104">
        <f t="shared" si="27"/>
        <v>2903</v>
      </c>
      <c r="W111" s="104">
        <v>0</v>
      </c>
      <c r="X111" s="104">
        <f>ROUND(J111+N111-'[1]LEA-TN - Aggregate GASB75'!W110*E111,0)</f>
        <v>0</v>
      </c>
      <c r="Y111" s="164">
        <f>ROUND($C111*'[1]LEA-TN - Aggregate GASB75'!Y110,0)</f>
        <v>4115</v>
      </c>
      <c r="Z111" s="164">
        <f>ROUND($C111*'[1]LEA-TN - Aggregate GASB75'!Z110,0)</f>
        <v>2457</v>
      </c>
      <c r="AA111" s="164">
        <f>ROUND($C111*'[1]LEA-TN - Aggregate GASB75'!AA110,0)</f>
        <v>3119</v>
      </c>
      <c r="AB111" s="164">
        <f>ROUND($C111*'[1]LEA-TN - Aggregate GASB75'!AB110,0)</f>
        <v>3119</v>
      </c>
      <c r="AC111" s="164">
        <f t="shared" si="35"/>
        <v>0</v>
      </c>
      <c r="AD111" s="164">
        <f t="shared" si="22"/>
        <v>102</v>
      </c>
      <c r="AE111" s="164">
        <f t="shared" si="28"/>
        <v>0</v>
      </c>
      <c r="AF111" s="164">
        <f t="shared" si="29"/>
        <v>3005</v>
      </c>
      <c r="AG111" s="164">
        <f t="shared" si="23"/>
        <v>0</v>
      </c>
      <c r="AH111" s="164">
        <f t="shared" si="30"/>
        <v>0</v>
      </c>
      <c r="AI111" s="164">
        <f t="shared" si="31"/>
        <v>216</v>
      </c>
      <c r="AJ111" s="164">
        <f t="shared" si="31"/>
        <v>216</v>
      </c>
      <c r="AK111" s="164">
        <f t="shared" si="31"/>
        <v>216</v>
      </c>
      <c r="AL111" s="164">
        <f t="shared" si="31"/>
        <v>216</v>
      </c>
      <c r="AM111" s="164">
        <f t="shared" si="31"/>
        <v>216</v>
      </c>
      <c r="AN111" s="164">
        <f t="shared" si="31"/>
        <v>1823</v>
      </c>
      <c r="AP111" s="165">
        <f t="shared" si="24"/>
        <v>224</v>
      </c>
      <c r="AQ111" s="164">
        <f>ROUND($C111*'[1]LEA-TN - Aggregate GASB75'!AQ110,0)</f>
        <v>224</v>
      </c>
      <c r="AR111" s="164">
        <f>ROUND($C111*'[1]LEA-TN - Aggregate GASB75'!AR110,0)</f>
        <v>224</v>
      </c>
      <c r="AS111" s="164">
        <f>ROUND($C111*'[1]LEA-TN - Aggregate GASB75'!AS110,0)</f>
        <v>224</v>
      </c>
      <c r="AT111" s="164">
        <f>ROUND($C111*'[1]LEA-TN - Aggregate GASB75'!AT110,0)</f>
        <v>224</v>
      </c>
      <c r="AU111" s="164">
        <f>ROUND($C111*'[1]LEA-TN - Aggregate GASB75'!AU110,0)</f>
        <v>224</v>
      </c>
      <c r="AV111" s="164">
        <f>ROUND($C111*'[1]LEA-TN - Aggregate GASB75'!AV110,0)</f>
        <v>1885</v>
      </c>
      <c r="AW111" s="166">
        <f>ROUND($C111*'[1]LEA-TN - Aggregate GASB75'!AW110,0)</f>
        <v>0</v>
      </c>
      <c r="AX111" s="166">
        <f>ROUND($C111*'[1]LEA-TN - Aggregate GASB75'!AX110,0)</f>
        <v>0</v>
      </c>
      <c r="AY111" s="166">
        <f>ROUND($C111*'[1]LEA-TN - Aggregate GASB75'!AY110,0)</f>
        <v>0</v>
      </c>
      <c r="AZ111" s="166">
        <f>ROUND($C111*'[1]LEA-TN - Aggregate GASB75'!AZ110,0)</f>
        <v>0</v>
      </c>
      <c r="BA111" s="166">
        <f>ROUND($C111*'[1]LEA-TN - Aggregate GASB75'!BA110,0)</f>
        <v>0</v>
      </c>
      <c r="BB111" s="166">
        <f>MAX(0,-$L111+$AP111-SUM($AW111:BA111))</f>
        <v>0</v>
      </c>
      <c r="BC111" s="165">
        <f t="shared" si="32"/>
        <v>-8</v>
      </c>
      <c r="BD111" s="164">
        <f>MIN(MAX(0,BC111),MAX(0,$M111)-SUM($BC111:BC111))</f>
        <v>0</v>
      </c>
      <c r="BE111" s="164">
        <f>MIN(MAX(0,BD111),MAX(0,$M111)-SUM($BC111:BD111))</f>
        <v>0</v>
      </c>
      <c r="BF111" s="164">
        <f>MIN(MAX(0,BE111),MAX(0,$M111)-SUM($BC111:BE111))</f>
        <v>0</v>
      </c>
      <c r="BG111" s="164">
        <f>MIN(MAX(0,BF111),MAX(0,$M111)-SUM($BC111:BF111))</f>
        <v>0</v>
      </c>
      <c r="BH111" s="164">
        <f>MIN(MAX(0,BG111),MAX(0,$M111)-SUM($BC111:BG111))</f>
        <v>0</v>
      </c>
      <c r="BI111" s="164">
        <f>(MAX(0,$M111-MAX(0,SUM($BC111:BH111))))</f>
        <v>0</v>
      </c>
      <c r="BJ111" s="166">
        <f t="shared" si="33"/>
        <v>8</v>
      </c>
      <c r="BK111" s="166">
        <f>MIN(MAX(0,BJ111),MAX(0,-$M111)-MAX(0,-$BC111+SUM($BJ111:BJ111)))</f>
        <v>8</v>
      </c>
      <c r="BL111" s="166">
        <f>MIN(MAX(0,BK111),MAX(0,-$M111)-MAX(0,-$BC111+SUM($BJ111:BK111)))</f>
        <v>8</v>
      </c>
      <c r="BM111" s="166">
        <f>MIN(MAX(0,BL111),MAX(0,-$M111)-MAX(0,-$BC111+SUM($BJ111:BL111)))</f>
        <v>8</v>
      </c>
      <c r="BN111" s="166">
        <f>MIN(MAX(0,BM111),MAX(0,-$M111)-MAX(0,-$BC111+SUM($BJ111:BM111)))</f>
        <v>8</v>
      </c>
      <c r="BO111" s="166">
        <f>MAX(0,-$M111+$BC111-SUM($BJ111:BN111))</f>
        <v>62</v>
      </c>
      <c r="BP111" s="165">
        <f t="shared" si="34"/>
        <v>0</v>
      </c>
      <c r="BQ111" s="164">
        <f>MIN(MAX(0,BP111),MAX(0,$X111)-SUM($BP111:BP111))</f>
        <v>0</v>
      </c>
      <c r="BR111" s="164">
        <f>MIN(MAX(0,BQ111),MAX(0,$X111)-SUM($BP111:BQ111))</f>
        <v>0</v>
      </c>
      <c r="BS111" s="164">
        <f>MIN(MAX(0,BR111),MAX(0,$X111)-SUM($BP111:BR111))</f>
        <v>0</v>
      </c>
      <c r="BT111" s="164">
        <f>MIN(MAX(0,BS111),MAX(0,$X111)-SUM($BP111:BS111))</f>
        <v>0</v>
      </c>
      <c r="BU111" s="164">
        <f>MIN(MAX(0,BT111),MAX(0,$X111)-SUM($BP111:BT111))</f>
        <v>0</v>
      </c>
      <c r="BV111" s="164">
        <f>(MAX(0,$X111-MAX(0,SUM($BP111:BU111))))</f>
        <v>0</v>
      </c>
      <c r="BW111" s="166">
        <f t="shared" si="25"/>
        <v>0</v>
      </c>
      <c r="BX111" s="166">
        <f>MIN(MAX(0,BW111),MAX(0,-$X111)-MAX(0,-$BP111+SUM($BW111:BW111)))</f>
        <v>0</v>
      </c>
      <c r="BY111" s="166">
        <f>MIN(MAX(0,BX111),MAX(0,-$X111)-MAX(0,-$BP111+SUM($BW111:BX111)))</f>
        <v>0</v>
      </c>
      <c r="BZ111" s="166">
        <f>MIN(MAX(0,BY111),MAX(0,-$X111)-MAX(0,-$BP111+SUM($BW111:BY111)))</f>
        <v>0</v>
      </c>
      <c r="CA111" s="166">
        <f>MIN(MAX(0,BZ111),MAX(0,-$X111)-MAX(0,-$BP111+SUM($BW111:BZ111)))</f>
        <v>0</v>
      </c>
      <c r="CB111" s="166">
        <f>MAX(0,-$X111+$BP111-SUM($BW111:CA111))</f>
        <v>0</v>
      </c>
      <c r="CC111" s="163">
        <v>1</v>
      </c>
      <c r="CD111" s="167"/>
      <c r="CE111" s="164"/>
      <c r="CF111" s="164"/>
      <c r="CG111" s="164"/>
      <c r="CH111" s="164"/>
      <c r="CI111" s="164"/>
      <c r="CJ111" s="164"/>
      <c r="CK111" s="166"/>
      <c r="CL111" s="166"/>
      <c r="CM111" s="166"/>
      <c r="CN111" s="166"/>
      <c r="CO111" s="166"/>
      <c r="CP111" s="166"/>
      <c r="CQ111" s="167">
        <v>0</v>
      </c>
      <c r="CR111" s="164"/>
      <c r="CS111" s="164"/>
      <c r="CT111" s="164"/>
      <c r="CU111" s="164"/>
      <c r="CV111" s="164"/>
      <c r="CW111" s="164"/>
      <c r="CX111" s="166">
        <f>ROUND($C111*'[1]LEA-TN - Aggregate GASB75'!CX110,0)</f>
        <v>0</v>
      </c>
      <c r="CY111" s="166">
        <f>ROUND($C111*'[1]LEA-TN - Aggregate GASB75'!CY110,0)</f>
        <v>0</v>
      </c>
      <c r="CZ111" s="166">
        <f>ROUND($C111*'[1]LEA-TN - Aggregate GASB75'!CZ110,0)</f>
        <v>0</v>
      </c>
      <c r="DA111" s="166">
        <f>ROUND($C111*'[1]LEA-TN - Aggregate GASB75'!DA110,0)</f>
        <v>0</v>
      </c>
      <c r="DB111" s="166">
        <f>ROUND($C111*'[1]LEA-TN - Aggregate GASB75'!DB110,0)</f>
        <v>0</v>
      </c>
      <c r="DC111" s="166">
        <f>ROUND($C111*'[1]LEA-TN - Aggregate GASB75'!DC110,0)</f>
        <v>0</v>
      </c>
      <c r="DE111" s="168"/>
    </row>
    <row r="112" spans="1:109">
      <c r="A112" s="109">
        <v>1086</v>
      </c>
      <c r="B112" s="103" t="s">
        <v>284</v>
      </c>
      <c r="C112" s="594">
        <v>0.91170099999999998</v>
      </c>
      <c r="D112" s="594">
        <v>0.45494800000000002</v>
      </c>
      <c r="E112" s="594">
        <v>0.45675299999999996</v>
      </c>
      <c r="F112" s="590">
        <v>8.4</v>
      </c>
      <c r="G112" s="589">
        <v>568072</v>
      </c>
      <c r="H112" s="589">
        <v>25510</v>
      </c>
      <c r="I112" s="589">
        <v>40860</v>
      </c>
      <c r="J112" s="589">
        <v>570326</v>
      </c>
      <c r="K112" s="589">
        <v>-586014</v>
      </c>
      <c r="L112" s="589">
        <v>-89761</v>
      </c>
      <c r="M112" s="589">
        <v>-4146</v>
      </c>
      <c r="N112" s="589">
        <v>-14773</v>
      </c>
      <c r="O112" s="589">
        <v>-17536</v>
      </c>
      <c r="P112" s="595">
        <v>492538</v>
      </c>
      <c r="Q112" s="588">
        <v>-586014</v>
      </c>
      <c r="R112" s="589">
        <v>-23852</v>
      </c>
      <c r="S112" s="589">
        <v>72183</v>
      </c>
      <c r="T112" s="595">
        <v>-471312</v>
      </c>
      <c r="U112" s="589">
        <v>18189</v>
      </c>
      <c r="V112" s="588">
        <v>362726</v>
      </c>
      <c r="W112" s="588">
        <v>-50587</v>
      </c>
      <c r="X112" s="588">
        <v>606341</v>
      </c>
      <c r="Y112" s="589">
        <v>568673</v>
      </c>
      <c r="Z112" s="589">
        <v>430076</v>
      </c>
      <c r="AA112" s="589">
        <v>492538</v>
      </c>
      <c r="AB112" s="589">
        <v>492538</v>
      </c>
      <c r="AC112" s="589">
        <v>79075</v>
      </c>
      <c r="AD112" s="589">
        <v>92357</v>
      </c>
      <c r="AE112" s="589">
        <v>0</v>
      </c>
      <c r="AF112" s="589">
        <v>0</v>
      </c>
      <c r="AG112" s="589">
        <v>0</v>
      </c>
      <c r="AH112" s="589">
        <v>534158</v>
      </c>
      <c r="AI112" s="589">
        <v>48331</v>
      </c>
      <c r="AJ112" s="589">
        <v>48331</v>
      </c>
      <c r="AK112" s="589">
        <v>48331</v>
      </c>
      <c r="AL112" s="589">
        <v>48331</v>
      </c>
      <c r="AM112" s="589">
        <v>48331</v>
      </c>
      <c r="AN112" s="589">
        <v>121071</v>
      </c>
      <c r="AO112" s="587"/>
      <c r="AP112" s="592">
        <v>-10686</v>
      </c>
      <c r="AQ112" s="589">
        <v>0</v>
      </c>
      <c r="AR112" s="589">
        <v>0</v>
      </c>
      <c r="AS112" s="589">
        <v>0</v>
      </c>
      <c r="AT112" s="589">
        <v>0</v>
      </c>
      <c r="AU112" s="589">
        <v>0</v>
      </c>
      <c r="AV112" s="589">
        <v>0</v>
      </c>
      <c r="AW112" s="591">
        <v>10686</v>
      </c>
      <c r="AX112" s="591">
        <v>10686</v>
      </c>
      <c r="AY112" s="591">
        <v>10686</v>
      </c>
      <c r="AZ112" s="591">
        <v>10686</v>
      </c>
      <c r="BA112" s="591">
        <v>10686</v>
      </c>
      <c r="BB112" s="591">
        <v>25645</v>
      </c>
      <c r="BC112" s="592">
        <v>-494</v>
      </c>
      <c r="BD112" s="589">
        <v>0</v>
      </c>
      <c r="BE112" s="589">
        <v>0</v>
      </c>
      <c r="BF112" s="589">
        <v>0</v>
      </c>
      <c r="BG112" s="589">
        <v>0</v>
      </c>
      <c r="BH112" s="589">
        <v>0</v>
      </c>
      <c r="BI112" s="589">
        <v>0</v>
      </c>
      <c r="BJ112" s="591">
        <v>494</v>
      </c>
      <c r="BK112" s="591">
        <v>494</v>
      </c>
      <c r="BL112" s="591">
        <v>494</v>
      </c>
      <c r="BM112" s="591">
        <v>494</v>
      </c>
      <c r="BN112" s="591">
        <v>494</v>
      </c>
      <c r="BO112" s="591">
        <v>1182</v>
      </c>
      <c r="BP112" s="592">
        <v>72183</v>
      </c>
      <c r="BQ112" s="589">
        <v>72183</v>
      </c>
      <c r="BR112" s="589">
        <v>72183</v>
      </c>
      <c r="BS112" s="589">
        <v>72183</v>
      </c>
      <c r="BT112" s="589">
        <v>72183</v>
      </c>
      <c r="BU112" s="589">
        <v>72183</v>
      </c>
      <c r="BV112" s="589">
        <v>173243</v>
      </c>
      <c r="BW112" s="591">
        <v>0</v>
      </c>
      <c r="BX112" s="591">
        <v>0</v>
      </c>
      <c r="BY112" s="591">
        <v>0</v>
      </c>
      <c r="BZ112" s="591">
        <v>0</v>
      </c>
      <c r="CA112" s="591">
        <v>0</v>
      </c>
      <c r="CB112" s="591">
        <v>0</v>
      </c>
      <c r="CC112" s="590">
        <v>9</v>
      </c>
      <c r="CD112" s="593"/>
      <c r="CE112" s="589"/>
      <c r="CF112" s="589"/>
      <c r="CG112" s="589"/>
      <c r="CH112" s="589"/>
      <c r="CI112" s="589"/>
      <c r="CJ112" s="589"/>
      <c r="CK112" s="591"/>
      <c r="CL112" s="591"/>
      <c r="CM112" s="591"/>
      <c r="CN112" s="591"/>
      <c r="CO112" s="591"/>
      <c r="CP112" s="591"/>
      <c r="CQ112" s="593">
        <v>-12672</v>
      </c>
      <c r="CR112" s="589"/>
      <c r="CS112" s="589"/>
      <c r="CT112" s="589"/>
      <c r="CU112" s="589"/>
      <c r="CV112" s="589"/>
      <c r="CW112" s="589"/>
      <c r="CX112" s="591">
        <v>12672</v>
      </c>
      <c r="CY112" s="591">
        <v>12672</v>
      </c>
      <c r="CZ112" s="591">
        <v>12672</v>
      </c>
      <c r="DA112" s="591">
        <v>12672</v>
      </c>
      <c r="DB112" s="591">
        <v>12672</v>
      </c>
      <c r="DC112" s="591">
        <v>25345</v>
      </c>
      <c r="DE112" s="168"/>
    </row>
    <row r="113" spans="1:109" hidden="1">
      <c r="A113" s="109">
        <v>1037</v>
      </c>
      <c r="B113" s="103" t="s">
        <v>285</v>
      </c>
      <c r="C113" s="162">
        <v>1</v>
      </c>
      <c r="D113" s="162">
        <v>1</v>
      </c>
      <c r="E113" s="162">
        <f t="shared" si="26"/>
        <v>0</v>
      </c>
      <c r="F113" s="163">
        <v>6.9</v>
      </c>
      <c r="G113" s="164">
        <f>ROUND($D113*'[1]LEA-TN - Aggregate GASB75'!G112,0)</f>
        <v>3899545</v>
      </c>
      <c r="H113" s="164">
        <f>ROUND($C113*'[1]LEA-TN - Aggregate GASB75'!H112,0)</f>
        <v>63066</v>
      </c>
      <c r="I113" s="164">
        <f>ROUND($C113*'[1]LEA-TN - Aggregate GASB75'!I112,0)</f>
        <v>138207</v>
      </c>
      <c r="J113" s="164">
        <f>ROUND('[1]LEA-TN - Aggregate GASB75'!G112*E113,0)</f>
        <v>0</v>
      </c>
      <c r="K113" s="164">
        <f>ROUND($C113*'[1]LEA-TN - Aggregate GASB75'!K112,0)</f>
        <v>0</v>
      </c>
      <c r="L113" s="164">
        <f>ROUND(C113*'[1]LEA-TN - Aggregate GASB75'!P112,0)-SUM(G113:K113,M113:O113)</f>
        <v>-198886</v>
      </c>
      <c r="M113" s="164">
        <f>ROUND($C113*'[1]LEA-TN - Aggregate GASB75'!M112,0)</f>
        <v>-28097</v>
      </c>
      <c r="N113" s="164">
        <f>ROUND(C113*'[1]LEA-TN - Aggregate GASB75'!O112,0)-O113</f>
        <v>0</v>
      </c>
      <c r="O113" s="164">
        <v>-160767</v>
      </c>
      <c r="P113" s="178">
        <f t="shared" si="20"/>
        <v>3713068</v>
      </c>
      <c r="Q113" s="104">
        <f t="shared" si="21"/>
        <v>0</v>
      </c>
      <c r="R113" s="164">
        <f>ROUND($C113*'[1]LEA-TN - Aggregate GASB75'!R112,0)</f>
        <v>-74912</v>
      </c>
      <c r="S113" s="164">
        <f t="shared" si="36"/>
        <v>0</v>
      </c>
      <c r="T113" s="178">
        <v>126361</v>
      </c>
      <c r="U113" s="164">
        <v>164452</v>
      </c>
      <c r="V113" s="104">
        <f t="shared" si="27"/>
        <v>-458787</v>
      </c>
      <c r="W113" s="104">
        <v>-306716</v>
      </c>
      <c r="X113" s="104">
        <f>ROUND(J113+N113-'[1]LEA-TN - Aggregate GASB75'!W112*E113,0)</f>
        <v>0</v>
      </c>
      <c r="Y113" s="164">
        <f>ROUND($C113*'[1]LEA-TN - Aggregate GASB75'!Y112,0)</f>
        <v>4229129</v>
      </c>
      <c r="Z113" s="164">
        <f>ROUND($C113*'[1]LEA-TN - Aggregate GASB75'!Z112,0)</f>
        <v>3287040</v>
      </c>
      <c r="AA113" s="164">
        <f>ROUND($C113*'[1]LEA-TN - Aggregate GASB75'!AA112,0)</f>
        <v>3713068</v>
      </c>
      <c r="AB113" s="164">
        <f>ROUND($C113*'[1]LEA-TN - Aggregate GASB75'!AB112,0)</f>
        <v>3713068</v>
      </c>
      <c r="AC113" s="164">
        <f t="shared" si="35"/>
        <v>170062</v>
      </c>
      <c r="AD113" s="164">
        <f t="shared" si="22"/>
        <v>288725</v>
      </c>
      <c r="AE113" s="164">
        <f t="shared" si="28"/>
        <v>0</v>
      </c>
      <c r="AF113" s="164">
        <f t="shared" si="29"/>
        <v>0</v>
      </c>
      <c r="AG113" s="164">
        <f t="shared" si="23"/>
        <v>0</v>
      </c>
      <c r="AH113" s="164">
        <f t="shared" si="30"/>
        <v>0</v>
      </c>
      <c r="AI113" s="164">
        <f t="shared" si="31"/>
        <v>-74912</v>
      </c>
      <c r="AJ113" s="164">
        <f t="shared" si="31"/>
        <v>-74912</v>
      </c>
      <c r="AK113" s="164">
        <f t="shared" si="31"/>
        <v>-74912</v>
      </c>
      <c r="AL113" s="164">
        <f t="shared" ref="AL113:AN176" si="37">AT113-AZ113+BG113-BM113+BT113-BZ113+CH113-CN113+CU113-DA113</f>
        <v>-74912</v>
      </c>
      <c r="AM113" s="164">
        <f t="shared" si="37"/>
        <v>-74912</v>
      </c>
      <c r="AN113" s="164">
        <f t="shared" si="37"/>
        <v>-84227</v>
      </c>
      <c r="AP113" s="165">
        <f t="shared" si="24"/>
        <v>-28824</v>
      </c>
      <c r="AQ113" s="164">
        <f>ROUND($C113*'[1]LEA-TN - Aggregate GASB75'!AQ112,0)</f>
        <v>0</v>
      </c>
      <c r="AR113" s="164">
        <f>ROUND($C113*'[1]LEA-TN - Aggregate GASB75'!AR112,0)</f>
        <v>0</v>
      </c>
      <c r="AS113" s="164">
        <f>ROUND($C113*'[1]LEA-TN - Aggregate GASB75'!AS112,0)</f>
        <v>0</v>
      </c>
      <c r="AT113" s="164">
        <f>ROUND($C113*'[1]LEA-TN - Aggregate GASB75'!AT112,0)</f>
        <v>0</v>
      </c>
      <c r="AU113" s="164">
        <f>ROUND($C113*'[1]LEA-TN - Aggregate GASB75'!AU112,0)</f>
        <v>0</v>
      </c>
      <c r="AV113" s="164">
        <f>ROUND($C113*'[1]LEA-TN - Aggregate GASB75'!AV112,0)</f>
        <v>0</v>
      </c>
      <c r="AW113" s="166">
        <f>ROUND($C113*'[1]LEA-TN - Aggregate GASB75'!AW112,0)</f>
        <v>28824</v>
      </c>
      <c r="AX113" s="166">
        <f>ROUND($C113*'[1]LEA-TN - Aggregate GASB75'!AX112,0)</f>
        <v>28824</v>
      </c>
      <c r="AY113" s="166">
        <f>ROUND($C113*'[1]LEA-TN - Aggregate GASB75'!AY112,0)</f>
        <v>28824</v>
      </c>
      <c r="AZ113" s="166">
        <f>ROUND($C113*'[1]LEA-TN - Aggregate GASB75'!AZ112,0)</f>
        <v>28824</v>
      </c>
      <c r="BA113" s="166">
        <f>ROUND($C113*'[1]LEA-TN - Aggregate GASB75'!BA112,0)</f>
        <v>28824</v>
      </c>
      <c r="BB113" s="166">
        <f>MAX(0,-$L113+$AP113-SUM($AW113:BA113))</f>
        <v>25942</v>
      </c>
      <c r="BC113" s="165">
        <f t="shared" si="32"/>
        <v>-4072</v>
      </c>
      <c r="BD113" s="164">
        <f>MIN(MAX(0,BC113),MAX(0,$M113)-SUM($BC113:BC113))</f>
        <v>0</v>
      </c>
      <c r="BE113" s="164">
        <f>MIN(MAX(0,BD113),MAX(0,$M113)-SUM($BC113:BD113))</f>
        <v>0</v>
      </c>
      <c r="BF113" s="164">
        <f>MIN(MAX(0,BE113),MAX(0,$M113)-SUM($BC113:BE113))</f>
        <v>0</v>
      </c>
      <c r="BG113" s="164">
        <f>MIN(MAX(0,BF113),MAX(0,$M113)-SUM($BC113:BF113))</f>
        <v>0</v>
      </c>
      <c r="BH113" s="164">
        <f>MIN(MAX(0,BG113),MAX(0,$M113)-SUM($BC113:BG113))</f>
        <v>0</v>
      </c>
      <c r="BI113" s="164">
        <f>(MAX(0,$M113-MAX(0,SUM($BC113:BH113))))</f>
        <v>0</v>
      </c>
      <c r="BJ113" s="166">
        <f t="shared" si="33"/>
        <v>4072</v>
      </c>
      <c r="BK113" s="166">
        <f>MIN(MAX(0,BJ113),MAX(0,-$M113)-MAX(0,-$BC113+SUM($BJ113:BJ113)))</f>
        <v>4072</v>
      </c>
      <c r="BL113" s="166">
        <f>MIN(MAX(0,BK113),MAX(0,-$M113)-MAX(0,-$BC113+SUM($BJ113:BK113)))</f>
        <v>4072</v>
      </c>
      <c r="BM113" s="166">
        <f>MIN(MAX(0,BL113),MAX(0,-$M113)-MAX(0,-$BC113+SUM($BJ113:BL113)))</f>
        <v>4072</v>
      </c>
      <c r="BN113" s="166">
        <f>MIN(MAX(0,BM113),MAX(0,-$M113)-MAX(0,-$BC113+SUM($BJ113:BM113)))</f>
        <v>4072</v>
      </c>
      <c r="BO113" s="166">
        <f>MAX(0,-$M113+$BC113-SUM($BJ113:BN113))</f>
        <v>3665</v>
      </c>
      <c r="BP113" s="165">
        <f t="shared" si="34"/>
        <v>0</v>
      </c>
      <c r="BQ113" s="164">
        <f>MIN(MAX(0,BP113),MAX(0,$X113)-SUM($BP113:BP113))</f>
        <v>0</v>
      </c>
      <c r="BR113" s="164">
        <f>MIN(MAX(0,BQ113),MAX(0,$X113)-SUM($BP113:BQ113))</f>
        <v>0</v>
      </c>
      <c r="BS113" s="164">
        <f>MIN(MAX(0,BR113),MAX(0,$X113)-SUM($BP113:BR113))</f>
        <v>0</v>
      </c>
      <c r="BT113" s="164">
        <f>MIN(MAX(0,BS113),MAX(0,$X113)-SUM($BP113:BS113))</f>
        <v>0</v>
      </c>
      <c r="BU113" s="164">
        <f>MIN(MAX(0,BT113),MAX(0,$X113)-SUM($BP113:BT113))</f>
        <v>0</v>
      </c>
      <c r="BV113" s="164">
        <f>(MAX(0,$X113-MAX(0,SUM($BP113:BU113))))</f>
        <v>0</v>
      </c>
      <c r="BW113" s="166">
        <f t="shared" si="25"/>
        <v>0</v>
      </c>
      <c r="BX113" s="166">
        <f>MIN(MAX(0,BW113),MAX(0,-$X113)-MAX(0,-$BP113+SUM($BW113:BW113)))</f>
        <v>0</v>
      </c>
      <c r="BY113" s="166">
        <f>MIN(MAX(0,BX113),MAX(0,-$X113)-MAX(0,-$BP113+SUM($BW113:BX113)))</f>
        <v>0</v>
      </c>
      <c r="BZ113" s="166">
        <f>MIN(MAX(0,BY113),MAX(0,-$X113)-MAX(0,-$BP113+SUM($BW113:BY113)))</f>
        <v>0</v>
      </c>
      <c r="CA113" s="166">
        <f>MIN(MAX(0,BZ113),MAX(0,-$X113)-MAX(0,-$BP113+SUM($BW113:BZ113)))</f>
        <v>0</v>
      </c>
      <c r="CB113" s="166">
        <f>MAX(0,-$X113+$BP113-SUM($BW113:CA113))</f>
        <v>0</v>
      </c>
      <c r="CC113" s="163">
        <v>8.3000000000000007</v>
      </c>
      <c r="CD113" s="167"/>
      <c r="CE113" s="164"/>
      <c r="CF113" s="164"/>
      <c r="CG113" s="164"/>
      <c r="CH113" s="164"/>
      <c r="CI113" s="164"/>
      <c r="CJ113" s="164"/>
      <c r="CK113" s="166"/>
      <c r="CL113" s="166"/>
      <c r="CM113" s="166"/>
      <c r="CN113" s="166"/>
      <c r="CO113" s="166"/>
      <c r="CP113" s="166"/>
      <c r="CQ113" s="167">
        <v>-42016</v>
      </c>
      <c r="CR113" s="164"/>
      <c r="CS113" s="164"/>
      <c r="CT113" s="164"/>
      <c r="CU113" s="164"/>
      <c r="CV113" s="164"/>
      <c r="CW113" s="164"/>
      <c r="CX113" s="166">
        <f>ROUND($C113*'[1]LEA-TN - Aggregate GASB75'!CX112,0)</f>
        <v>42016</v>
      </c>
      <c r="CY113" s="166">
        <f>ROUND($C113*'[1]LEA-TN - Aggregate GASB75'!CY112,0)</f>
        <v>42016</v>
      </c>
      <c r="CZ113" s="166">
        <f>ROUND($C113*'[1]LEA-TN - Aggregate GASB75'!CZ112,0)</f>
        <v>42016</v>
      </c>
      <c r="DA113" s="166">
        <f>ROUND($C113*'[1]LEA-TN - Aggregate GASB75'!DA112,0)</f>
        <v>42016</v>
      </c>
      <c r="DB113" s="166">
        <f>ROUND($C113*'[1]LEA-TN - Aggregate GASB75'!DB112,0)</f>
        <v>42016</v>
      </c>
      <c r="DC113" s="166">
        <f>ROUND($C113*'[1]LEA-TN - Aggregate GASB75'!DC112,0)</f>
        <v>54620</v>
      </c>
      <c r="DE113" s="168"/>
    </row>
    <row r="114" spans="1:109" hidden="1">
      <c r="A114" s="109">
        <v>1087</v>
      </c>
      <c r="B114" s="103" t="s">
        <v>286</v>
      </c>
      <c r="C114" s="162">
        <v>1</v>
      </c>
      <c r="D114" s="162">
        <v>1</v>
      </c>
      <c r="E114" s="162">
        <f t="shared" si="26"/>
        <v>0</v>
      </c>
      <c r="F114" s="163">
        <v>8</v>
      </c>
      <c r="G114" s="164">
        <f>ROUND($D114*'[1]LEA-TN - Aggregate GASB75'!G113,0)</f>
        <v>1697247</v>
      </c>
      <c r="H114" s="164">
        <f>ROUND($C114*'[1]LEA-TN - Aggregate GASB75'!H113,0)</f>
        <v>33415</v>
      </c>
      <c r="I114" s="164">
        <f>ROUND($C114*'[1]LEA-TN - Aggregate GASB75'!I113,0)</f>
        <v>60488</v>
      </c>
      <c r="J114" s="164">
        <f>ROUND('[1]LEA-TN - Aggregate GASB75'!G113*E114,0)</f>
        <v>0</v>
      </c>
      <c r="K114" s="164">
        <f>ROUND($C114*'[1]LEA-TN - Aggregate GASB75'!K113,0)</f>
        <v>0</v>
      </c>
      <c r="L114" s="164">
        <f>ROUND(C114*'[1]LEA-TN - Aggregate GASB75'!P113,0)-SUM(G114:K114,M114:O114)</f>
        <v>-80206</v>
      </c>
      <c r="M114" s="164">
        <f>ROUND($C114*'[1]LEA-TN - Aggregate GASB75'!M113,0)</f>
        <v>-13411</v>
      </c>
      <c r="N114" s="164">
        <f>ROUND(C114*'[1]LEA-TN - Aggregate GASB75'!O113,0)-O114</f>
        <v>0</v>
      </c>
      <c r="O114" s="164">
        <v>-63145</v>
      </c>
      <c r="P114" s="178">
        <f t="shared" si="20"/>
        <v>1634388</v>
      </c>
      <c r="Q114" s="104">
        <f t="shared" si="21"/>
        <v>0</v>
      </c>
      <c r="R114" s="164">
        <f>ROUND($C114*'[1]LEA-TN - Aggregate GASB75'!R113,0)</f>
        <v>-28798</v>
      </c>
      <c r="S114" s="164">
        <f t="shared" si="36"/>
        <v>0</v>
      </c>
      <c r="T114" s="178">
        <v>65105</v>
      </c>
      <c r="U114" s="164">
        <v>66014</v>
      </c>
      <c r="V114" s="104">
        <f t="shared" si="27"/>
        <v>-208429</v>
      </c>
      <c r="W114" s="104">
        <v>-143610</v>
      </c>
      <c r="X114" s="104">
        <f>ROUND(J114+N114-'[1]LEA-TN - Aggregate GASB75'!W113*E114,0)</f>
        <v>0</v>
      </c>
      <c r="Y114" s="164">
        <f>ROUND($C114*'[1]LEA-TN - Aggregate GASB75'!Y113,0)</f>
        <v>1881344</v>
      </c>
      <c r="Z114" s="164">
        <f>ROUND($C114*'[1]LEA-TN - Aggregate GASB75'!Z113,0)</f>
        <v>1432593</v>
      </c>
      <c r="AA114" s="164">
        <f>ROUND($C114*'[1]LEA-TN - Aggregate GASB75'!AA113,0)</f>
        <v>1634388</v>
      </c>
      <c r="AB114" s="164">
        <f>ROUND($C114*'[1]LEA-TN - Aggregate GASB75'!AB113,0)</f>
        <v>1634388</v>
      </c>
      <c r="AC114" s="164">
        <f t="shared" si="35"/>
        <v>70180</v>
      </c>
      <c r="AD114" s="164">
        <f t="shared" si="22"/>
        <v>138249</v>
      </c>
      <c r="AE114" s="164">
        <f t="shared" si="28"/>
        <v>0</v>
      </c>
      <c r="AF114" s="164">
        <f t="shared" si="29"/>
        <v>0</v>
      </c>
      <c r="AG114" s="164">
        <f t="shared" si="23"/>
        <v>0</v>
      </c>
      <c r="AH114" s="164">
        <f t="shared" si="30"/>
        <v>0</v>
      </c>
      <c r="AI114" s="164">
        <f t="shared" ref="AI114:AN177" si="38">AQ114-AW114+BD114-BJ114+BQ114-BW114+CE114-CK114+CR114-CX114</f>
        <v>-28798</v>
      </c>
      <c r="AJ114" s="164">
        <f t="shared" si="38"/>
        <v>-28798</v>
      </c>
      <c r="AK114" s="164">
        <f t="shared" si="38"/>
        <v>-28798</v>
      </c>
      <c r="AL114" s="164">
        <f t="shared" si="37"/>
        <v>-28798</v>
      </c>
      <c r="AM114" s="164">
        <f t="shared" si="37"/>
        <v>-28798</v>
      </c>
      <c r="AN114" s="164">
        <f t="shared" si="37"/>
        <v>-64439</v>
      </c>
      <c r="AP114" s="165">
        <f t="shared" si="24"/>
        <v>-10026</v>
      </c>
      <c r="AQ114" s="164">
        <f>ROUND($C114*'[1]LEA-TN - Aggregate GASB75'!AQ113,0)</f>
        <v>0</v>
      </c>
      <c r="AR114" s="164">
        <f>ROUND($C114*'[1]LEA-TN - Aggregate GASB75'!AR113,0)</f>
        <v>0</v>
      </c>
      <c r="AS114" s="164">
        <f>ROUND($C114*'[1]LEA-TN - Aggregate GASB75'!AS113,0)</f>
        <v>0</v>
      </c>
      <c r="AT114" s="164">
        <f>ROUND($C114*'[1]LEA-TN - Aggregate GASB75'!AT113,0)</f>
        <v>0</v>
      </c>
      <c r="AU114" s="164">
        <f>ROUND($C114*'[1]LEA-TN - Aggregate GASB75'!AU113,0)</f>
        <v>0</v>
      </c>
      <c r="AV114" s="164">
        <f>ROUND($C114*'[1]LEA-TN - Aggregate GASB75'!AV113,0)</f>
        <v>0</v>
      </c>
      <c r="AW114" s="166">
        <f>ROUND($C114*'[1]LEA-TN - Aggregate GASB75'!AW113,0)</f>
        <v>10026</v>
      </c>
      <c r="AX114" s="166">
        <f>ROUND($C114*'[1]LEA-TN - Aggregate GASB75'!AX113,0)</f>
        <v>10026</v>
      </c>
      <c r="AY114" s="166">
        <f>ROUND($C114*'[1]LEA-TN - Aggregate GASB75'!AY113,0)</f>
        <v>10026</v>
      </c>
      <c r="AZ114" s="166">
        <f>ROUND($C114*'[1]LEA-TN - Aggregate GASB75'!AZ113,0)</f>
        <v>10026</v>
      </c>
      <c r="BA114" s="166">
        <f>ROUND($C114*'[1]LEA-TN - Aggregate GASB75'!BA113,0)</f>
        <v>10026</v>
      </c>
      <c r="BB114" s="166">
        <f>MAX(0,-$L114+$AP114-SUM($AW114:BA114))</f>
        <v>20050</v>
      </c>
      <c r="BC114" s="165">
        <f t="shared" si="32"/>
        <v>-1676</v>
      </c>
      <c r="BD114" s="164">
        <f>MIN(MAX(0,BC114),MAX(0,$M114)-SUM($BC114:BC114))</f>
        <v>0</v>
      </c>
      <c r="BE114" s="164">
        <f>MIN(MAX(0,BD114),MAX(0,$M114)-SUM($BC114:BD114))</f>
        <v>0</v>
      </c>
      <c r="BF114" s="164">
        <f>MIN(MAX(0,BE114),MAX(0,$M114)-SUM($BC114:BE114))</f>
        <v>0</v>
      </c>
      <c r="BG114" s="164">
        <f>MIN(MAX(0,BF114),MAX(0,$M114)-SUM($BC114:BF114))</f>
        <v>0</v>
      </c>
      <c r="BH114" s="164">
        <f>MIN(MAX(0,BG114),MAX(0,$M114)-SUM($BC114:BG114))</f>
        <v>0</v>
      </c>
      <c r="BI114" s="164">
        <f>(MAX(0,$M114-MAX(0,SUM($BC114:BH114))))</f>
        <v>0</v>
      </c>
      <c r="BJ114" s="166">
        <f t="shared" si="33"/>
        <v>1676</v>
      </c>
      <c r="BK114" s="166">
        <f>MIN(MAX(0,BJ114),MAX(0,-$M114)-MAX(0,-$BC114+SUM($BJ114:BJ114)))</f>
        <v>1676</v>
      </c>
      <c r="BL114" s="166">
        <f>MIN(MAX(0,BK114),MAX(0,-$M114)-MAX(0,-$BC114+SUM($BJ114:BK114)))</f>
        <v>1676</v>
      </c>
      <c r="BM114" s="166">
        <f>MIN(MAX(0,BL114),MAX(0,-$M114)-MAX(0,-$BC114+SUM($BJ114:BL114)))</f>
        <v>1676</v>
      </c>
      <c r="BN114" s="166">
        <f>MIN(MAX(0,BM114),MAX(0,-$M114)-MAX(0,-$BC114+SUM($BJ114:BM114)))</f>
        <v>1676</v>
      </c>
      <c r="BO114" s="166">
        <f>MAX(0,-$M114+$BC114-SUM($BJ114:BN114))</f>
        <v>3355</v>
      </c>
      <c r="BP114" s="165">
        <f t="shared" si="34"/>
        <v>0</v>
      </c>
      <c r="BQ114" s="164">
        <f>MIN(MAX(0,BP114),MAX(0,$X114)-SUM($BP114:BP114))</f>
        <v>0</v>
      </c>
      <c r="BR114" s="164">
        <f>MIN(MAX(0,BQ114),MAX(0,$X114)-SUM($BP114:BQ114))</f>
        <v>0</v>
      </c>
      <c r="BS114" s="164">
        <f>MIN(MAX(0,BR114),MAX(0,$X114)-SUM($BP114:BR114))</f>
        <v>0</v>
      </c>
      <c r="BT114" s="164">
        <f>MIN(MAX(0,BS114),MAX(0,$X114)-SUM($BP114:BS114))</f>
        <v>0</v>
      </c>
      <c r="BU114" s="164">
        <f>MIN(MAX(0,BT114),MAX(0,$X114)-SUM($BP114:BT114))</f>
        <v>0</v>
      </c>
      <c r="BV114" s="164">
        <f>(MAX(0,$X114-MAX(0,SUM($BP114:BU114))))</f>
        <v>0</v>
      </c>
      <c r="BW114" s="166">
        <f t="shared" si="25"/>
        <v>0</v>
      </c>
      <c r="BX114" s="166">
        <f>MIN(MAX(0,BW114),MAX(0,-$X114)-MAX(0,-$BP114+SUM($BW114:BW114)))</f>
        <v>0</v>
      </c>
      <c r="BY114" s="166">
        <f>MIN(MAX(0,BX114),MAX(0,-$X114)-MAX(0,-$BP114+SUM($BW114:BX114)))</f>
        <v>0</v>
      </c>
      <c r="BZ114" s="166">
        <f>MIN(MAX(0,BY114),MAX(0,-$X114)-MAX(0,-$BP114+SUM($BW114:BY114)))</f>
        <v>0</v>
      </c>
      <c r="CA114" s="166">
        <f>MIN(MAX(0,BZ114),MAX(0,-$X114)-MAX(0,-$BP114+SUM($BW114:BZ114)))</f>
        <v>0</v>
      </c>
      <c r="CB114" s="166">
        <f>MAX(0,-$X114+$BP114-SUM($BW114:CA114))</f>
        <v>0</v>
      </c>
      <c r="CC114" s="163">
        <v>9.4</v>
      </c>
      <c r="CD114" s="167"/>
      <c r="CE114" s="164"/>
      <c r="CF114" s="164"/>
      <c r="CG114" s="164"/>
      <c r="CH114" s="164"/>
      <c r="CI114" s="164"/>
      <c r="CJ114" s="164"/>
      <c r="CK114" s="166"/>
      <c r="CL114" s="166"/>
      <c r="CM114" s="166"/>
      <c r="CN114" s="166"/>
      <c r="CO114" s="166"/>
      <c r="CP114" s="166"/>
      <c r="CQ114" s="167">
        <v>-17096</v>
      </c>
      <c r="CR114" s="164"/>
      <c r="CS114" s="164"/>
      <c r="CT114" s="164"/>
      <c r="CU114" s="164"/>
      <c r="CV114" s="164"/>
      <c r="CW114" s="164"/>
      <c r="CX114" s="166">
        <f>ROUND($C114*'[1]LEA-TN - Aggregate GASB75'!CX113,0)</f>
        <v>17096</v>
      </c>
      <c r="CY114" s="166">
        <f>ROUND($C114*'[1]LEA-TN - Aggregate GASB75'!CY113,0)</f>
        <v>17096</v>
      </c>
      <c r="CZ114" s="166">
        <f>ROUND($C114*'[1]LEA-TN - Aggregate GASB75'!CZ113,0)</f>
        <v>17096</v>
      </c>
      <c r="DA114" s="166">
        <f>ROUND($C114*'[1]LEA-TN - Aggregate GASB75'!DA113,0)</f>
        <v>17096</v>
      </c>
      <c r="DB114" s="166">
        <f>ROUND($C114*'[1]LEA-TN - Aggregate GASB75'!DB113,0)</f>
        <v>17096</v>
      </c>
      <c r="DC114" s="166">
        <f>ROUND($C114*'[1]LEA-TN - Aggregate GASB75'!DC113,0)</f>
        <v>41034</v>
      </c>
      <c r="DE114" s="168"/>
    </row>
    <row r="115" spans="1:109" hidden="1">
      <c r="A115" s="109">
        <v>1038</v>
      </c>
      <c r="B115" s="103" t="s">
        <v>287</v>
      </c>
      <c r="C115" s="162">
        <v>1</v>
      </c>
      <c r="D115" s="162">
        <v>1</v>
      </c>
      <c r="E115" s="162">
        <f t="shared" si="26"/>
        <v>0</v>
      </c>
      <c r="F115" s="163">
        <v>8.6</v>
      </c>
      <c r="G115" s="164">
        <f>ROUND($D115*'[1]LEA-TN - Aggregate GASB75'!G114,0)</f>
        <v>2026611</v>
      </c>
      <c r="H115" s="164">
        <f>ROUND($C115*'[1]LEA-TN - Aggregate GASB75'!H114,0)</f>
        <v>44698</v>
      </c>
      <c r="I115" s="164">
        <f>ROUND($C115*'[1]LEA-TN - Aggregate GASB75'!I114,0)</f>
        <v>72852</v>
      </c>
      <c r="J115" s="164">
        <f>ROUND('[1]LEA-TN - Aggregate GASB75'!G114*E115,0)</f>
        <v>0</v>
      </c>
      <c r="K115" s="164">
        <f>ROUND($C115*'[1]LEA-TN - Aggregate GASB75'!K114,0)</f>
        <v>0</v>
      </c>
      <c r="L115" s="164">
        <f>ROUND(C115*'[1]LEA-TN - Aggregate GASB75'!P114,0)-SUM(G115:K115,M115:O115)</f>
        <v>-18153</v>
      </c>
      <c r="M115" s="164">
        <f>ROUND($C115*'[1]LEA-TN - Aggregate GASB75'!M114,0)</f>
        <v>-18319</v>
      </c>
      <c r="N115" s="164">
        <f>ROUND(C115*'[1]LEA-TN - Aggregate GASB75'!O114,0)-O115</f>
        <v>0</v>
      </c>
      <c r="O115" s="164">
        <v>-49834</v>
      </c>
      <c r="P115" s="178">
        <f t="shared" si="20"/>
        <v>2057855</v>
      </c>
      <c r="Q115" s="104">
        <f t="shared" si="21"/>
        <v>0</v>
      </c>
      <c r="R115" s="164">
        <f>ROUND($C115*'[1]LEA-TN - Aggregate GASB75'!R114,0)</f>
        <v>-25916</v>
      </c>
      <c r="S115" s="164">
        <f t="shared" si="36"/>
        <v>0</v>
      </c>
      <c r="T115" s="178">
        <v>91634</v>
      </c>
      <c r="U115" s="164">
        <v>56004</v>
      </c>
      <c r="V115" s="104">
        <f t="shared" si="27"/>
        <v>-192625</v>
      </c>
      <c r="W115" s="104">
        <v>-182069</v>
      </c>
      <c r="X115" s="104">
        <f>ROUND(J115+N115-'[1]LEA-TN - Aggregate GASB75'!W114*E115,0)</f>
        <v>0</v>
      </c>
      <c r="Y115" s="164">
        <f>ROUND($C115*'[1]LEA-TN - Aggregate GASB75'!Y114,0)</f>
        <v>2393696</v>
      </c>
      <c r="Z115" s="164">
        <f>ROUND($C115*'[1]LEA-TN - Aggregate GASB75'!Z114,0)</f>
        <v>1784434</v>
      </c>
      <c r="AA115" s="164">
        <f>ROUND($C115*'[1]LEA-TN - Aggregate GASB75'!AA114,0)</f>
        <v>2057855</v>
      </c>
      <c r="AB115" s="164">
        <f>ROUND($C115*'[1]LEA-TN - Aggregate GASB75'!AB114,0)</f>
        <v>2057855</v>
      </c>
      <c r="AC115" s="164">
        <f t="shared" si="35"/>
        <v>16042</v>
      </c>
      <c r="AD115" s="164">
        <f t="shared" si="22"/>
        <v>176583</v>
      </c>
      <c r="AE115" s="164">
        <f t="shared" si="28"/>
        <v>0</v>
      </c>
      <c r="AF115" s="164">
        <f t="shared" si="29"/>
        <v>0</v>
      </c>
      <c r="AG115" s="164">
        <f t="shared" si="23"/>
        <v>0</v>
      </c>
      <c r="AH115" s="164">
        <f t="shared" si="30"/>
        <v>0</v>
      </c>
      <c r="AI115" s="164">
        <f t="shared" si="38"/>
        <v>-25916</v>
      </c>
      <c r="AJ115" s="164">
        <f t="shared" si="38"/>
        <v>-25916</v>
      </c>
      <c r="AK115" s="164">
        <f t="shared" si="38"/>
        <v>-25916</v>
      </c>
      <c r="AL115" s="164">
        <f t="shared" si="37"/>
        <v>-25916</v>
      </c>
      <c r="AM115" s="164">
        <f t="shared" si="37"/>
        <v>-25916</v>
      </c>
      <c r="AN115" s="164">
        <f t="shared" si="37"/>
        <v>-63045</v>
      </c>
      <c r="AP115" s="165">
        <f t="shared" si="24"/>
        <v>-2111</v>
      </c>
      <c r="AQ115" s="164">
        <f>ROUND($C115*'[1]LEA-TN - Aggregate GASB75'!AQ114,0)</f>
        <v>0</v>
      </c>
      <c r="AR115" s="164">
        <f>ROUND($C115*'[1]LEA-TN - Aggregate GASB75'!AR114,0)</f>
        <v>0</v>
      </c>
      <c r="AS115" s="164">
        <f>ROUND($C115*'[1]LEA-TN - Aggregate GASB75'!AS114,0)</f>
        <v>0</v>
      </c>
      <c r="AT115" s="164">
        <f>ROUND($C115*'[1]LEA-TN - Aggregate GASB75'!AT114,0)</f>
        <v>0</v>
      </c>
      <c r="AU115" s="164">
        <f>ROUND($C115*'[1]LEA-TN - Aggregate GASB75'!AU114,0)</f>
        <v>0</v>
      </c>
      <c r="AV115" s="164">
        <f>ROUND($C115*'[1]LEA-TN - Aggregate GASB75'!AV114,0)</f>
        <v>0</v>
      </c>
      <c r="AW115" s="166">
        <f>ROUND($C115*'[1]LEA-TN - Aggregate GASB75'!AW114,0)</f>
        <v>2111</v>
      </c>
      <c r="AX115" s="166">
        <f>ROUND($C115*'[1]LEA-TN - Aggregate GASB75'!AX114,0)</f>
        <v>2111</v>
      </c>
      <c r="AY115" s="166">
        <f>ROUND($C115*'[1]LEA-TN - Aggregate GASB75'!AY114,0)</f>
        <v>2111</v>
      </c>
      <c r="AZ115" s="166">
        <f>ROUND($C115*'[1]LEA-TN - Aggregate GASB75'!AZ114,0)</f>
        <v>2111</v>
      </c>
      <c r="BA115" s="166">
        <f>ROUND($C115*'[1]LEA-TN - Aggregate GASB75'!BA114,0)</f>
        <v>2111</v>
      </c>
      <c r="BB115" s="166">
        <f>MAX(0,-$L115+$AP115-SUM($AW115:BA115))</f>
        <v>5487</v>
      </c>
      <c r="BC115" s="165">
        <f t="shared" si="32"/>
        <v>-2130</v>
      </c>
      <c r="BD115" s="164">
        <f>MIN(MAX(0,BC115),MAX(0,$M115)-SUM($BC115:BC115))</f>
        <v>0</v>
      </c>
      <c r="BE115" s="164">
        <f>MIN(MAX(0,BD115),MAX(0,$M115)-SUM($BC115:BD115))</f>
        <v>0</v>
      </c>
      <c r="BF115" s="164">
        <f>MIN(MAX(0,BE115),MAX(0,$M115)-SUM($BC115:BE115))</f>
        <v>0</v>
      </c>
      <c r="BG115" s="164">
        <f>MIN(MAX(0,BF115),MAX(0,$M115)-SUM($BC115:BF115))</f>
        <v>0</v>
      </c>
      <c r="BH115" s="164">
        <f>MIN(MAX(0,BG115),MAX(0,$M115)-SUM($BC115:BG115))</f>
        <v>0</v>
      </c>
      <c r="BI115" s="164">
        <f>(MAX(0,$M115-MAX(0,SUM($BC115:BH115))))</f>
        <v>0</v>
      </c>
      <c r="BJ115" s="166">
        <f t="shared" si="33"/>
        <v>2130</v>
      </c>
      <c r="BK115" s="166">
        <f>MIN(MAX(0,BJ115),MAX(0,-$M115)-MAX(0,-$BC115+SUM($BJ115:BJ115)))</f>
        <v>2130</v>
      </c>
      <c r="BL115" s="166">
        <f>MIN(MAX(0,BK115),MAX(0,-$M115)-MAX(0,-$BC115+SUM($BJ115:BK115)))</f>
        <v>2130</v>
      </c>
      <c r="BM115" s="166">
        <f>MIN(MAX(0,BL115),MAX(0,-$M115)-MAX(0,-$BC115+SUM($BJ115:BL115)))</f>
        <v>2130</v>
      </c>
      <c r="BN115" s="166">
        <f>MIN(MAX(0,BM115),MAX(0,-$M115)-MAX(0,-$BC115+SUM($BJ115:BM115)))</f>
        <v>2130</v>
      </c>
      <c r="BO115" s="166">
        <f>MAX(0,-$M115+$BC115-SUM($BJ115:BN115))</f>
        <v>5539</v>
      </c>
      <c r="BP115" s="165">
        <f t="shared" si="34"/>
        <v>0</v>
      </c>
      <c r="BQ115" s="164">
        <f>MIN(MAX(0,BP115),MAX(0,$X115)-SUM($BP115:BP115))</f>
        <v>0</v>
      </c>
      <c r="BR115" s="164">
        <f>MIN(MAX(0,BQ115),MAX(0,$X115)-SUM($BP115:BQ115))</f>
        <v>0</v>
      </c>
      <c r="BS115" s="164">
        <f>MIN(MAX(0,BR115),MAX(0,$X115)-SUM($BP115:BR115))</f>
        <v>0</v>
      </c>
      <c r="BT115" s="164">
        <f>MIN(MAX(0,BS115),MAX(0,$X115)-SUM($BP115:BS115))</f>
        <v>0</v>
      </c>
      <c r="BU115" s="164">
        <f>MIN(MAX(0,BT115),MAX(0,$X115)-SUM($BP115:BT115))</f>
        <v>0</v>
      </c>
      <c r="BV115" s="164">
        <f>(MAX(0,$X115-MAX(0,SUM($BP115:BU115))))</f>
        <v>0</v>
      </c>
      <c r="BW115" s="166">
        <f t="shared" si="25"/>
        <v>0</v>
      </c>
      <c r="BX115" s="166">
        <f>MIN(MAX(0,BW115),MAX(0,-$X115)-MAX(0,-$BP115+SUM($BW115:BW115)))</f>
        <v>0</v>
      </c>
      <c r="BY115" s="166">
        <f>MIN(MAX(0,BX115),MAX(0,-$X115)-MAX(0,-$BP115+SUM($BW115:BX115)))</f>
        <v>0</v>
      </c>
      <c r="BZ115" s="166">
        <f>MIN(MAX(0,BY115),MAX(0,-$X115)-MAX(0,-$BP115+SUM($BW115:BY115)))</f>
        <v>0</v>
      </c>
      <c r="CA115" s="166">
        <f>MIN(MAX(0,BZ115),MAX(0,-$X115)-MAX(0,-$BP115+SUM($BW115:BZ115)))</f>
        <v>0</v>
      </c>
      <c r="CB115" s="166">
        <f>MAX(0,-$X115+$BP115-SUM($BW115:CA115))</f>
        <v>0</v>
      </c>
      <c r="CC115" s="163">
        <v>9.4</v>
      </c>
      <c r="CD115" s="167"/>
      <c r="CE115" s="164"/>
      <c r="CF115" s="164"/>
      <c r="CG115" s="164"/>
      <c r="CH115" s="164"/>
      <c r="CI115" s="164"/>
      <c r="CJ115" s="164"/>
      <c r="CK115" s="166"/>
      <c r="CL115" s="166"/>
      <c r="CM115" s="166"/>
      <c r="CN115" s="166"/>
      <c r="CO115" s="166"/>
      <c r="CP115" s="166"/>
      <c r="CQ115" s="167">
        <v>-21675</v>
      </c>
      <c r="CR115" s="164"/>
      <c r="CS115" s="164"/>
      <c r="CT115" s="164"/>
      <c r="CU115" s="164"/>
      <c r="CV115" s="164"/>
      <c r="CW115" s="164"/>
      <c r="CX115" s="166">
        <f>ROUND($C115*'[1]LEA-TN - Aggregate GASB75'!CX114,0)</f>
        <v>21675</v>
      </c>
      <c r="CY115" s="166">
        <f>ROUND($C115*'[1]LEA-TN - Aggregate GASB75'!CY114,0)</f>
        <v>21675</v>
      </c>
      <c r="CZ115" s="166">
        <f>ROUND($C115*'[1]LEA-TN - Aggregate GASB75'!CZ114,0)</f>
        <v>21675</v>
      </c>
      <c r="DA115" s="166">
        <f>ROUND($C115*'[1]LEA-TN - Aggregate GASB75'!DA114,0)</f>
        <v>21675</v>
      </c>
      <c r="DB115" s="166">
        <f>ROUND($C115*'[1]LEA-TN - Aggregate GASB75'!DB114,0)</f>
        <v>21675</v>
      </c>
      <c r="DC115" s="166">
        <f>ROUND($C115*'[1]LEA-TN - Aggregate GASB75'!DC114,0)</f>
        <v>52019</v>
      </c>
      <c r="DE115" s="168"/>
    </row>
    <row r="116" spans="1:109" hidden="1">
      <c r="A116" s="109">
        <v>1138</v>
      </c>
      <c r="B116" s="103" t="s">
        <v>288</v>
      </c>
      <c r="C116" s="162">
        <v>1</v>
      </c>
      <c r="D116" s="162">
        <v>0</v>
      </c>
      <c r="E116" s="162">
        <f t="shared" si="26"/>
        <v>1</v>
      </c>
      <c r="F116" s="163">
        <v>1</v>
      </c>
      <c r="G116" s="164">
        <f>ROUND($D116*'[1]LEA-TN - Aggregate GASB75'!G115,0)</f>
        <v>0</v>
      </c>
      <c r="H116" s="164">
        <f>ROUND($C116*'[1]LEA-TN - Aggregate GASB75'!H115,0)</f>
        <v>0</v>
      </c>
      <c r="I116" s="164">
        <f>ROUND($C116*'[1]LEA-TN - Aggregate GASB75'!I115,0)</f>
        <v>0</v>
      </c>
      <c r="J116" s="164">
        <f>ROUND('[1]LEA-TN - Aggregate GASB75'!G115*E116,0)</f>
        <v>0</v>
      </c>
      <c r="K116" s="164">
        <f>ROUND($C116*'[1]LEA-TN - Aggregate GASB75'!K115,0)</f>
        <v>0</v>
      </c>
      <c r="L116" s="164">
        <f>ROUND(C116*'[1]LEA-TN - Aggregate GASB75'!P115,0)-SUM(G116:K116,M116:O116)</f>
        <v>0</v>
      </c>
      <c r="M116" s="164">
        <f>ROUND($C116*'[1]LEA-TN - Aggregate GASB75'!M115,0)</f>
        <v>0</v>
      </c>
      <c r="N116" s="164">
        <f>ROUND(C116*'[1]LEA-TN - Aggregate GASB75'!O115,0)-O116</f>
        <v>0</v>
      </c>
      <c r="O116" s="164">
        <v>0</v>
      </c>
      <c r="P116" s="178">
        <f t="shared" si="20"/>
        <v>0</v>
      </c>
      <c r="Q116" s="104">
        <f t="shared" si="21"/>
        <v>0</v>
      </c>
      <c r="R116" s="164">
        <f>ROUND($C116*'[1]LEA-TN - Aggregate GASB75'!R115,0)</f>
        <v>0</v>
      </c>
      <c r="S116" s="164">
        <f t="shared" si="36"/>
        <v>0</v>
      </c>
      <c r="T116" s="178">
        <v>0</v>
      </c>
      <c r="U116" s="164">
        <v>0</v>
      </c>
      <c r="V116" s="104">
        <f t="shared" si="27"/>
        <v>0</v>
      </c>
      <c r="W116" s="104">
        <v>0</v>
      </c>
      <c r="X116" s="104">
        <f>ROUND(J116+N116-'[1]LEA-TN - Aggregate GASB75'!W115*E116,0)</f>
        <v>0</v>
      </c>
      <c r="Y116" s="164">
        <f>ROUND($C116*'[1]LEA-TN - Aggregate GASB75'!Y115,0)</f>
        <v>0</v>
      </c>
      <c r="Z116" s="164">
        <f>ROUND($C116*'[1]LEA-TN - Aggregate GASB75'!Z115,0)</f>
        <v>0</v>
      </c>
      <c r="AA116" s="164">
        <f>ROUND($C116*'[1]LEA-TN - Aggregate GASB75'!AA115,0)</f>
        <v>0</v>
      </c>
      <c r="AB116" s="164">
        <f>ROUND($C116*'[1]LEA-TN - Aggregate GASB75'!AB115,0)</f>
        <v>0</v>
      </c>
      <c r="AC116" s="164">
        <f t="shared" si="35"/>
        <v>0</v>
      </c>
      <c r="AD116" s="164">
        <f t="shared" si="22"/>
        <v>0</v>
      </c>
      <c r="AE116" s="164">
        <f t="shared" si="28"/>
        <v>0</v>
      </c>
      <c r="AF116" s="164">
        <f t="shared" si="29"/>
        <v>0</v>
      </c>
      <c r="AG116" s="164">
        <f t="shared" si="23"/>
        <v>0</v>
      </c>
      <c r="AH116" s="164">
        <f t="shared" si="30"/>
        <v>0</v>
      </c>
      <c r="AI116" s="164">
        <f t="shared" si="38"/>
        <v>0</v>
      </c>
      <c r="AJ116" s="164">
        <f t="shared" si="38"/>
        <v>0</v>
      </c>
      <c r="AK116" s="164">
        <f t="shared" si="38"/>
        <v>0</v>
      </c>
      <c r="AL116" s="164">
        <f t="shared" si="37"/>
        <v>0</v>
      </c>
      <c r="AM116" s="164">
        <f t="shared" si="37"/>
        <v>0</v>
      </c>
      <c r="AN116" s="164">
        <f t="shared" si="37"/>
        <v>0</v>
      </c>
      <c r="AP116" s="165">
        <f t="shared" si="24"/>
        <v>0</v>
      </c>
      <c r="AQ116" s="164">
        <f>ROUND($C116*'[1]LEA-TN - Aggregate GASB75'!AQ115,0)</f>
        <v>0</v>
      </c>
      <c r="AR116" s="164">
        <f>ROUND($C116*'[1]LEA-TN - Aggregate GASB75'!AR115,0)</f>
        <v>0</v>
      </c>
      <c r="AS116" s="164">
        <f>ROUND($C116*'[1]LEA-TN - Aggregate GASB75'!AS115,0)</f>
        <v>0</v>
      </c>
      <c r="AT116" s="164">
        <f>ROUND($C116*'[1]LEA-TN - Aggregate GASB75'!AT115,0)</f>
        <v>0</v>
      </c>
      <c r="AU116" s="164">
        <f>ROUND($C116*'[1]LEA-TN - Aggregate GASB75'!AU115,0)</f>
        <v>0</v>
      </c>
      <c r="AV116" s="164">
        <f>ROUND($C116*'[1]LEA-TN - Aggregate GASB75'!AV115,0)</f>
        <v>0</v>
      </c>
      <c r="AW116" s="166">
        <f>ROUND($C116*'[1]LEA-TN - Aggregate GASB75'!AW115,0)</f>
        <v>0</v>
      </c>
      <c r="AX116" s="166">
        <f>ROUND($C116*'[1]LEA-TN - Aggregate GASB75'!AX115,0)</f>
        <v>0</v>
      </c>
      <c r="AY116" s="166">
        <f>ROUND($C116*'[1]LEA-TN - Aggregate GASB75'!AY115,0)</f>
        <v>0</v>
      </c>
      <c r="AZ116" s="166">
        <f>ROUND($C116*'[1]LEA-TN - Aggregate GASB75'!AZ115,0)</f>
        <v>0</v>
      </c>
      <c r="BA116" s="166">
        <f>ROUND($C116*'[1]LEA-TN - Aggregate GASB75'!BA115,0)</f>
        <v>0</v>
      </c>
      <c r="BB116" s="166">
        <f>MAX(0,-$L116+$AP116-SUM($AW116:BA116))</f>
        <v>0</v>
      </c>
      <c r="BC116" s="165">
        <f t="shared" si="32"/>
        <v>0</v>
      </c>
      <c r="BD116" s="164">
        <f>MIN(MAX(0,BC116),MAX(0,$M116)-SUM($BC116:BC116))</f>
        <v>0</v>
      </c>
      <c r="BE116" s="164">
        <f>MIN(MAX(0,BD116),MAX(0,$M116)-SUM($BC116:BD116))</f>
        <v>0</v>
      </c>
      <c r="BF116" s="164">
        <f>MIN(MAX(0,BE116),MAX(0,$M116)-SUM($BC116:BE116))</f>
        <v>0</v>
      </c>
      <c r="BG116" s="164">
        <f>MIN(MAX(0,BF116),MAX(0,$M116)-SUM($BC116:BF116))</f>
        <v>0</v>
      </c>
      <c r="BH116" s="164">
        <f>MIN(MAX(0,BG116),MAX(0,$M116)-SUM($BC116:BG116))</f>
        <v>0</v>
      </c>
      <c r="BI116" s="164">
        <f>(MAX(0,$M116-MAX(0,SUM($BC116:BH116))))</f>
        <v>0</v>
      </c>
      <c r="BJ116" s="166">
        <f t="shared" si="33"/>
        <v>0</v>
      </c>
      <c r="BK116" s="166">
        <f>MIN(MAX(0,BJ116),MAX(0,-$M116)-MAX(0,-$BC116+SUM($BJ116:BJ116)))</f>
        <v>0</v>
      </c>
      <c r="BL116" s="166">
        <f>MIN(MAX(0,BK116),MAX(0,-$M116)-MAX(0,-$BC116+SUM($BJ116:BK116)))</f>
        <v>0</v>
      </c>
      <c r="BM116" s="166">
        <f>MIN(MAX(0,BL116),MAX(0,-$M116)-MAX(0,-$BC116+SUM($BJ116:BL116)))</f>
        <v>0</v>
      </c>
      <c r="BN116" s="166">
        <f>MIN(MAX(0,BM116),MAX(0,-$M116)-MAX(0,-$BC116+SUM($BJ116:BM116)))</f>
        <v>0</v>
      </c>
      <c r="BO116" s="166">
        <f>MAX(0,-$M116+$BC116-SUM($BJ116:BN116))</f>
        <v>0</v>
      </c>
      <c r="BP116" s="165">
        <f t="shared" si="34"/>
        <v>0</v>
      </c>
      <c r="BQ116" s="164">
        <f>MIN(MAX(0,BP116),MAX(0,$X116)-SUM($BP116:BP116))</f>
        <v>0</v>
      </c>
      <c r="BR116" s="164">
        <f>MIN(MAX(0,BQ116),MAX(0,$X116)-SUM($BP116:BQ116))</f>
        <v>0</v>
      </c>
      <c r="BS116" s="164">
        <f>MIN(MAX(0,BR116),MAX(0,$X116)-SUM($BP116:BR116))</f>
        <v>0</v>
      </c>
      <c r="BT116" s="164">
        <f>MIN(MAX(0,BS116),MAX(0,$X116)-SUM($BP116:BS116))</f>
        <v>0</v>
      </c>
      <c r="BU116" s="164">
        <f>MIN(MAX(0,BT116),MAX(0,$X116)-SUM($BP116:BT116))</f>
        <v>0</v>
      </c>
      <c r="BV116" s="164">
        <f>(MAX(0,$X116-MAX(0,SUM($BP116:BU116))))</f>
        <v>0</v>
      </c>
      <c r="BW116" s="166">
        <f t="shared" si="25"/>
        <v>0</v>
      </c>
      <c r="BX116" s="166">
        <f>MIN(MAX(0,BW116),MAX(0,-$X116)-MAX(0,-$BP116+SUM($BW116:BW116)))</f>
        <v>0</v>
      </c>
      <c r="BY116" s="166">
        <f>MIN(MAX(0,BX116),MAX(0,-$X116)-MAX(0,-$BP116+SUM($BW116:BX116)))</f>
        <v>0</v>
      </c>
      <c r="BZ116" s="166">
        <f>MIN(MAX(0,BY116),MAX(0,-$X116)-MAX(0,-$BP116+SUM($BW116:BY116)))</f>
        <v>0</v>
      </c>
      <c r="CA116" s="166">
        <f>MIN(MAX(0,BZ116),MAX(0,-$X116)-MAX(0,-$BP116+SUM($BW116:BZ116)))</f>
        <v>0</v>
      </c>
      <c r="CB116" s="166">
        <f>MAX(0,-$X116+$BP116-SUM($BW116:CA116))</f>
        <v>0</v>
      </c>
      <c r="CC116" s="163">
        <v>1</v>
      </c>
      <c r="CD116" s="167"/>
      <c r="CE116" s="164"/>
      <c r="CF116" s="164"/>
      <c r="CG116" s="164"/>
      <c r="CH116" s="164"/>
      <c r="CI116" s="164"/>
      <c r="CJ116" s="164"/>
      <c r="CK116" s="166"/>
      <c r="CL116" s="166"/>
      <c r="CM116" s="166"/>
      <c r="CN116" s="166"/>
      <c r="CO116" s="166"/>
      <c r="CP116" s="166"/>
      <c r="CQ116" s="167">
        <v>0</v>
      </c>
      <c r="CR116" s="164"/>
      <c r="CS116" s="164"/>
      <c r="CT116" s="164"/>
      <c r="CU116" s="164"/>
      <c r="CV116" s="164"/>
      <c r="CW116" s="164"/>
      <c r="CX116" s="166">
        <f>ROUND($C116*'[1]LEA-TN - Aggregate GASB75'!CX115,0)</f>
        <v>0</v>
      </c>
      <c r="CY116" s="166">
        <f>ROUND($C116*'[1]LEA-TN - Aggregate GASB75'!CY115,0)</f>
        <v>0</v>
      </c>
      <c r="CZ116" s="166">
        <f>ROUND($C116*'[1]LEA-TN - Aggregate GASB75'!CZ115,0)</f>
        <v>0</v>
      </c>
      <c r="DA116" s="166">
        <f>ROUND($C116*'[1]LEA-TN - Aggregate GASB75'!DA115,0)</f>
        <v>0</v>
      </c>
      <c r="DB116" s="166">
        <f>ROUND($C116*'[1]LEA-TN - Aggregate GASB75'!DB115,0)</f>
        <v>0</v>
      </c>
      <c r="DC116" s="166">
        <f>ROUND($C116*'[1]LEA-TN - Aggregate GASB75'!DC115,0)</f>
        <v>0</v>
      </c>
      <c r="DE116" s="168"/>
    </row>
    <row r="117" spans="1:109" hidden="1">
      <c r="A117" s="109">
        <v>1219</v>
      </c>
      <c r="B117" s="103" t="s">
        <v>497</v>
      </c>
      <c r="C117" s="162">
        <v>1</v>
      </c>
      <c r="D117" s="162">
        <v>0</v>
      </c>
      <c r="E117" s="162">
        <f t="shared" si="26"/>
        <v>1</v>
      </c>
      <c r="F117" s="163">
        <v>18.2</v>
      </c>
      <c r="G117" s="164">
        <f>ROUND($D117*'[1]LEA-TN - Aggregate GASB75'!G116,0)</f>
        <v>0</v>
      </c>
      <c r="H117" s="164">
        <f>ROUND($C117*'[1]LEA-TN - Aggregate GASB75'!H116,0)</f>
        <v>0</v>
      </c>
      <c r="I117" s="164">
        <f>ROUND($C117*'[1]LEA-TN - Aggregate GASB75'!I116,0)</f>
        <v>0</v>
      </c>
      <c r="J117" s="164">
        <f>ROUND('[1]LEA-TN - Aggregate GASB75'!G116*E117,0)</f>
        <v>0</v>
      </c>
      <c r="K117" s="164">
        <f>ROUND($C117*'[1]LEA-TN - Aggregate GASB75'!K116,0)</f>
        <v>0</v>
      </c>
      <c r="L117" s="164">
        <f>ROUND(C117*'[1]LEA-TN - Aggregate GASB75'!P116,0)-SUM(G117:K117,M117:O117)</f>
        <v>343</v>
      </c>
      <c r="M117" s="164">
        <f>ROUND($C117*'[1]LEA-TN - Aggregate GASB75'!M116,0)</f>
        <v>3</v>
      </c>
      <c r="N117" s="164">
        <f>ROUND(C117*'[1]LEA-TN - Aggregate GASB75'!O116,0)-O117</f>
        <v>0</v>
      </c>
      <c r="O117" s="164">
        <v>0</v>
      </c>
      <c r="P117" s="178">
        <f t="shared" si="20"/>
        <v>346</v>
      </c>
      <c r="Q117" s="104">
        <f t="shared" si="21"/>
        <v>0</v>
      </c>
      <c r="R117" s="164">
        <f>ROUND($C117*'[1]LEA-TN - Aggregate GASB75'!R116,0)</f>
        <v>20</v>
      </c>
      <c r="S117" s="164">
        <f t="shared" si="36"/>
        <v>0</v>
      </c>
      <c r="T117" s="178">
        <v>20</v>
      </c>
      <c r="U117" s="164">
        <v>0</v>
      </c>
      <c r="V117" s="104">
        <f t="shared" si="27"/>
        <v>326</v>
      </c>
      <c r="W117" s="104">
        <v>0</v>
      </c>
      <c r="X117" s="104">
        <f>ROUND(J117+N117-'[1]LEA-TN - Aggregate GASB75'!W116*E117,0)</f>
        <v>0</v>
      </c>
      <c r="Y117" s="164">
        <f>ROUND($C117*'[1]LEA-TN - Aggregate GASB75'!Y116,0)</f>
        <v>463</v>
      </c>
      <c r="Z117" s="164">
        <f>ROUND($C117*'[1]LEA-TN - Aggregate GASB75'!Z116,0)</f>
        <v>249</v>
      </c>
      <c r="AA117" s="164">
        <f>ROUND($C117*'[1]LEA-TN - Aggregate GASB75'!AA116,0)</f>
        <v>346</v>
      </c>
      <c r="AB117" s="164">
        <f>ROUND($C117*'[1]LEA-TN - Aggregate GASB75'!AB116,0)</f>
        <v>346</v>
      </c>
      <c r="AC117" s="164">
        <f t="shared" si="35"/>
        <v>0</v>
      </c>
      <c r="AD117" s="164">
        <f t="shared" si="22"/>
        <v>0</v>
      </c>
      <c r="AE117" s="164">
        <f t="shared" si="28"/>
        <v>0</v>
      </c>
      <c r="AF117" s="164">
        <f t="shared" si="29"/>
        <v>324</v>
      </c>
      <c r="AG117" s="164">
        <f t="shared" si="23"/>
        <v>2</v>
      </c>
      <c r="AH117" s="164">
        <f t="shared" si="30"/>
        <v>0</v>
      </c>
      <c r="AI117" s="164">
        <f t="shared" si="38"/>
        <v>20</v>
      </c>
      <c r="AJ117" s="164">
        <f t="shared" si="38"/>
        <v>20</v>
      </c>
      <c r="AK117" s="164">
        <f t="shared" si="38"/>
        <v>19</v>
      </c>
      <c r="AL117" s="164">
        <f t="shared" si="37"/>
        <v>19</v>
      </c>
      <c r="AM117" s="164">
        <f t="shared" si="37"/>
        <v>19</v>
      </c>
      <c r="AN117" s="164">
        <f t="shared" si="37"/>
        <v>229</v>
      </c>
      <c r="AP117" s="165">
        <f t="shared" si="24"/>
        <v>19</v>
      </c>
      <c r="AQ117" s="164">
        <f>ROUND($C117*'[1]LEA-TN - Aggregate GASB75'!AQ116,0)</f>
        <v>19</v>
      </c>
      <c r="AR117" s="164">
        <f>ROUND($C117*'[1]LEA-TN - Aggregate GASB75'!AR116,0)</f>
        <v>19</v>
      </c>
      <c r="AS117" s="164">
        <f>ROUND($C117*'[1]LEA-TN - Aggregate GASB75'!AS116,0)</f>
        <v>19</v>
      </c>
      <c r="AT117" s="164">
        <f>ROUND($C117*'[1]LEA-TN - Aggregate GASB75'!AT116,0)</f>
        <v>19</v>
      </c>
      <c r="AU117" s="164">
        <f>ROUND($C117*'[1]LEA-TN - Aggregate GASB75'!AU116,0)</f>
        <v>19</v>
      </c>
      <c r="AV117" s="164">
        <f>ROUND($C117*'[1]LEA-TN - Aggregate GASB75'!AV116,0)</f>
        <v>229</v>
      </c>
      <c r="AW117" s="166">
        <f>ROUND($C117*'[1]LEA-TN - Aggregate GASB75'!AW116,0)</f>
        <v>0</v>
      </c>
      <c r="AX117" s="166">
        <f>ROUND($C117*'[1]LEA-TN - Aggregate GASB75'!AX116,0)</f>
        <v>0</v>
      </c>
      <c r="AY117" s="166">
        <f>ROUND($C117*'[1]LEA-TN - Aggregate GASB75'!AY116,0)</f>
        <v>0</v>
      </c>
      <c r="AZ117" s="166">
        <f>ROUND($C117*'[1]LEA-TN - Aggregate GASB75'!AZ116,0)</f>
        <v>0</v>
      </c>
      <c r="BA117" s="166">
        <f>ROUND($C117*'[1]LEA-TN - Aggregate GASB75'!BA116,0)</f>
        <v>0</v>
      </c>
      <c r="BB117" s="166">
        <f>MAX(0,-$L117+$AP117-SUM($AW117:BA117))</f>
        <v>0</v>
      </c>
      <c r="BC117" s="165">
        <f t="shared" si="32"/>
        <v>1</v>
      </c>
      <c r="BD117" s="164">
        <f>MIN(MAX(0,BC117),MAX(0,$M117)-SUM($BC117:BC117))</f>
        <v>1</v>
      </c>
      <c r="BE117" s="164">
        <f>MIN(MAX(0,BD117),MAX(0,$M117)-SUM($BC117:BD117))</f>
        <v>1</v>
      </c>
      <c r="BF117" s="164">
        <f>MIN(MAX(0,BE117),MAX(0,$M117)-SUM($BC117:BE117))</f>
        <v>0</v>
      </c>
      <c r="BG117" s="164">
        <f>MIN(MAX(0,BF117),MAX(0,$M117)-SUM($BC117:BF117))</f>
        <v>0</v>
      </c>
      <c r="BH117" s="164">
        <f>MIN(MAX(0,BG117),MAX(0,$M117)-SUM($BC117:BG117))</f>
        <v>0</v>
      </c>
      <c r="BI117" s="164">
        <f>(MAX(0,$M117-MAX(0,SUM($BC117:BH117))))</f>
        <v>0</v>
      </c>
      <c r="BJ117" s="166">
        <f t="shared" si="33"/>
        <v>0</v>
      </c>
      <c r="BK117" s="166">
        <f>MIN(MAX(0,BJ117),MAX(0,-$M117)-MAX(0,-$BC117+SUM($BJ117:BJ117)))</f>
        <v>0</v>
      </c>
      <c r="BL117" s="166">
        <f>MIN(MAX(0,BK117),MAX(0,-$M117)-MAX(0,-$BC117+SUM($BJ117:BK117)))</f>
        <v>0</v>
      </c>
      <c r="BM117" s="166">
        <f>MIN(MAX(0,BL117),MAX(0,-$M117)-MAX(0,-$BC117+SUM($BJ117:BL117)))</f>
        <v>0</v>
      </c>
      <c r="BN117" s="166">
        <f>MIN(MAX(0,BM117),MAX(0,-$M117)-MAX(0,-$BC117+SUM($BJ117:BM117)))</f>
        <v>0</v>
      </c>
      <c r="BO117" s="166">
        <f>MAX(0,-$M117+$BC117-SUM($BJ117:BN117))</f>
        <v>0</v>
      </c>
      <c r="BP117" s="165">
        <f t="shared" si="34"/>
        <v>0</v>
      </c>
      <c r="BQ117" s="164">
        <f>MIN(MAX(0,BP117),MAX(0,$X117)-SUM($BP117:BP117))</f>
        <v>0</v>
      </c>
      <c r="BR117" s="164">
        <f>MIN(MAX(0,BQ117),MAX(0,$X117)-SUM($BP117:BQ117))</f>
        <v>0</v>
      </c>
      <c r="BS117" s="164">
        <f>MIN(MAX(0,BR117),MAX(0,$X117)-SUM($BP117:BR117))</f>
        <v>0</v>
      </c>
      <c r="BT117" s="164">
        <f>MIN(MAX(0,BS117),MAX(0,$X117)-SUM($BP117:BS117))</f>
        <v>0</v>
      </c>
      <c r="BU117" s="164">
        <f>MIN(MAX(0,BT117),MAX(0,$X117)-SUM($BP117:BT117))</f>
        <v>0</v>
      </c>
      <c r="BV117" s="164">
        <f>(MAX(0,$X117-MAX(0,SUM($BP117:BU117))))</f>
        <v>0</v>
      </c>
      <c r="BW117" s="166">
        <f t="shared" si="25"/>
        <v>0</v>
      </c>
      <c r="BX117" s="166">
        <f>MIN(MAX(0,BW117),MAX(0,-$X117)-MAX(0,-$BP117+SUM($BW117:BW117)))</f>
        <v>0</v>
      </c>
      <c r="BY117" s="166">
        <f>MIN(MAX(0,BX117),MAX(0,-$X117)-MAX(0,-$BP117+SUM($BW117:BX117)))</f>
        <v>0</v>
      </c>
      <c r="BZ117" s="166">
        <f>MIN(MAX(0,BY117),MAX(0,-$X117)-MAX(0,-$BP117+SUM($BW117:BY117)))</f>
        <v>0</v>
      </c>
      <c r="CA117" s="166">
        <f>MIN(MAX(0,BZ117),MAX(0,-$X117)-MAX(0,-$BP117+SUM($BW117:BZ117)))</f>
        <v>0</v>
      </c>
      <c r="CB117" s="166">
        <f>MAX(0,-$X117+$BP117-SUM($BW117:CA117))</f>
        <v>0</v>
      </c>
      <c r="CC117" s="163">
        <v>1</v>
      </c>
      <c r="CD117" s="167"/>
      <c r="CE117" s="164"/>
      <c r="CF117" s="164"/>
      <c r="CG117" s="164"/>
      <c r="CH117" s="164"/>
      <c r="CI117" s="164"/>
      <c r="CJ117" s="164"/>
      <c r="CK117" s="166"/>
      <c r="CL117" s="166"/>
      <c r="CM117" s="166"/>
      <c r="CN117" s="166"/>
      <c r="CO117" s="166"/>
      <c r="CP117" s="166"/>
      <c r="CQ117" s="167">
        <v>0</v>
      </c>
      <c r="CR117" s="164"/>
      <c r="CS117" s="164"/>
      <c r="CT117" s="164"/>
      <c r="CU117" s="164"/>
      <c r="CV117" s="164"/>
      <c r="CW117" s="164"/>
      <c r="CX117" s="166">
        <f>ROUND($C117*'[1]LEA-TN - Aggregate GASB75'!CX116,0)</f>
        <v>0</v>
      </c>
      <c r="CY117" s="166">
        <f>ROUND($C117*'[1]LEA-TN - Aggregate GASB75'!CY116,0)</f>
        <v>0</v>
      </c>
      <c r="CZ117" s="166">
        <f>ROUND($C117*'[1]LEA-TN - Aggregate GASB75'!CZ116,0)</f>
        <v>0</v>
      </c>
      <c r="DA117" s="166">
        <f>ROUND($C117*'[1]LEA-TN - Aggregate GASB75'!DA116,0)</f>
        <v>0</v>
      </c>
      <c r="DB117" s="166">
        <f>ROUND($C117*'[1]LEA-TN - Aggregate GASB75'!DB116,0)</f>
        <v>0</v>
      </c>
      <c r="DC117" s="166">
        <f>ROUND($C117*'[1]LEA-TN - Aggregate GASB75'!DC116,0)</f>
        <v>0</v>
      </c>
      <c r="DE117" s="168"/>
    </row>
    <row r="118" spans="1:109">
      <c r="A118" s="109">
        <v>1002</v>
      </c>
      <c r="B118" s="103" t="s">
        <v>289</v>
      </c>
      <c r="C118" s="603">
        <v>0.108735</v>
      </c>
      <c r="D118" s="603">
        <v>9.8951999999999998E-2</v>
      </c>
      <c r="E118" s="603">
        <v>9.783E-3</v>
      </c>
      <c r="F118" s="599">
        <v>7.7</v>
      </c>
      <c r="G118" s="598">
        <v>2725512</v>
      </c>
      <c r="H118" s="598">
        <v>191645</v>
      </c>
      <c r="I118" s="598">
        <v>112527</v>
      </c>
      <c r="J118" s="598">
        <v>269461</v>
      </c>
      <c r="K118" s="598">
        <v>0</v>
      </c>
      <c r="L118" s="598">
        <v>-993788</v>
      </c>
      <c r="M118" s="598">
        <v>-118486</v>
      </c>
      <c r="N118" s="598">
        <v>84801</v>
      </c>
      <c r="O118" s="598">
        <v>-136291</v>
      </c>
      <c r="P118" s="604">
        <v>2135381</v>
      </c>
      <c r="Q118" s="597">
        <v>0</v>
      </c>
      <c r="R118" s="598">
        <v>-186622</v>
      </c>
      <c r="S118" s="598">
        <v>49556</v>
      </c>
      <c r="T118" s="604">
        <v>167106</v>
      </c>
      <c r="U118" s="598">
        <v>109619</v>
      </c>
      <c r="V118" s="597">
        <v>-897259</v>
      </c>
      <c r="W118" s="597">
        <v>-276310</v>
      </c>
      <c r="X118" s="597">
        <v>381580</v>
      </c>
      <c r="Y118" s="598">
        <v>2514044</v>
      </c>
      <c r="Z118" s="598">
        <v>1827537</v>
      </c>
      <c r="AA118" s="598">
        <v>2135381</v>
      </c>
      <c r="AB118" s="598">
        <v>2135381</v>
      </c>
      <c r="AC118" s="598">
        <v>864725</v>
      </c>
      <c r="AD118" s="598">
        <v>364558</v>
      </c>
      <c r="AE118" s="598">
        <v>0</v>
      </c>
      <c r="AF118" s="598">
        <v>0</v>
      </c>
      <c r="AG118" s="598">
        <v>0</v>
      </c>
      <c r="AH118" s="598">
        <v>332024</v>
      </c>
      <c r="AI118" s="598">
        <v>-137066</v>
      </c>
      <c r="AJ118" s="598">
        <v>-137066</v>
      </c>
      <c r="AK118" s="598">
        <v>-137066</v>
      </c>
      <c r="AL118" s="598">
        <v>-137066</v>
      </c>
      <c r="AM118" s="598">
        <v>-137066</v>
      </c>
      <c r="AN118" s="598">
        <v>-211929</v>
      </c>
      <c r="AO118" s="596"/>
      <c r="AP118" s="601">
        <v>-129063</v>
      </c>
      <c r="AQ118" s="598">
        <v>0</v>
      </c>
      <c r="AR118" s="598">
        <v>0</v>
      </c>
      <c r="AS118" s="598">
        <v>0</v>
      </c>
      <c r="AT118" s="598">
        <v>0</v>
      </c>
      <c r="AU118" s="598">
        <v>0</v>
      </c>
      <c r="AV118" s="598">
        <v>0</v>
      </c>
      <c r="AW118" s="600">
        <v>129063</v>
      </c>
      <c r="AX118" s="600">
        <v>129063</v>
      </c>
      <c r="AY118" s="600">
        <v>129063</v>
      </c>
      <c r="AZ118" s="600">
        <v>129063</v>
      </c>
      <c r="BA118" s="600">
        <v>129063</v>
      </c>
      <c r="BB118" s="600">
        <v>219410</v>
      </c>
      <c r="BC118" s="601">
        <v>-15388</v>
      </c>
      <c r="BD118" s="598">
        <v>0</v>
      </c>
      <c r="BE118" s="598">
        <v>0</v>
      </c>
      <c r="BF118" s="598">
        <v>0</v>
      </c>
      <c r="BG118" s="598">
        <v>0</v>
      </c>
      <c r="BH118" s="598">
        <v>0</v>
      </c>
      <c r="BI118" s="598">
        <v>0</v>
      </c>
      <c r="BJ118" s="600">
        <v>15388</v>
      </c>
      <c r="BK118" s="600">
        <v>15388</v>
      </c>
      <c r="BL118" s="600">
        <v>15388</v>
      </c>
      <c r="BM118" s="600">
        <v>15388</v>
      </c>
      <c r="BN118" s="600">
        <v>15388</v>
      </c>
      <c r="BO118" s="600">
        <v>26158</v>
      </c>
      <c r="BP118" s="601">
        <v>49556</v>
      </c>
      <c r="BQ118" s="598">
        <v>49556</v>
      </c>
      <c r="BR118" s="598">
        <v>49556</v>
      </c>
      <c r="BS118" s="598">
        <v>49556</v>
      </c>
      <c r="BT118" s="598">
        <v>49556</v>
      </c>
      <c r="BU118" s="598">
        <v>49556</v>
      </c>
      <c r="BV118" s="598">
        <v>84244</v>
      </c>
      <c r="BW118" s="600">
        <v>0</v>
      </c>
      <c r="BX118" s="600">
        <v>0</v>
      </c>
      <c r="BY118" s="600">
        <v>0</v>
      </c>
      <c r="BZ118" s="600">
        <v>0</v>
      </c>
      <c r="CA118" s="600">
        <v>0</v>
      </c>
      <c r="CB118" s="600">
        <v>0</v>
      </c>
      <c r="CC118" s="599">
        <v>8.1999999999999993</v>
      </c>
      <c r="CD118" s="602"/>
      <c r="CE118" s="598"/>
      <c r="CF118" s="598"/>
      <c r="CG118" s="598"/>
      <c r="CH118" s="598"/>
      <c r="CI118" s="598"/>
      <c r="CJ118" s="598"/>
      <c r="CK118" s="600"/>
      <c r="CL118" s="600"/>
      <c r="CM118" s="600"/>
      <c r="CN118" s="600"/>
      <c r="CO118" s="600"/>
      <c r="CP118" s="600"/>
      <c r="CQ118" s="602">
        <v>-42171</v>
      </c>
      <c r="CR118" s="598"/>
      <c r="CS118" s="598"/>
      <c r="CT118" s="598"/>
      <c r="CU118" s="598"/>
      <c r="CV118" s="598"/>
      <c r="CW118" s="598"/>
      <c r="CX118" s="600">
        <v>42171</v>
      </c>
      <c r="CY118" s="600">
        <v>42171</v>
      </c>
      <c r="CZ118" s="600">
        <v>42171</v>
      </c>
      <c r="DA118" s="600">
        <v>42171</v>
      </c>
      <c r="DB118" s="600">
        <v>42171</v>
      </c>
      <c r="DC118" s="600">
        <v>50605</v>
      </c>
      <c r="DE118" s="168"/>
    </row>
    <row r="119" spans="1:109" hidden="1">
      <c r="A119" s="109">
        <v>1220</v>
      </c>
      <c r="B119" s="103" t="s">
        <v>498</v>
      </c>
      <c r="C119" s="162">
        <v>1</v>
      </c>
      <c r="D119" s="162">
        <v>0</v>
      </c>
      <c r="E119" s="162">
        <f t="shared" si="26"/>
        <v>1</v>
      </c>
      <c r="F119" s="163">
        <v>16.2</v>
      </c>
      <c r="G119" s="164">
        <f>ROUND($D119*'[1]LEA-TN - Aggregate GASB75'!G118,0)</f>
        <v>0</v>
      </c>
      <c r="H119" s="164">
        <f>ROUND($C119*'[1]LEA-TN - Aggregate GASB75'!H118,0)</f>
        <v>0</v>
      </c>
      <c r="I119" s="164">
        <f>ROUND($C119*'[1]LEA-TN - Aggregate GASB75'!I118,0)</f>
        <v>0</v>
      </c>
      <c r="J119" s="164">
        <f>ROUND('[1]LEA-TN - Aggregate GASB75'!G118*E119,0)</f>
        <v>0</v>
      </c>
      <c r="K119" s="164">
        <f>ROUND($C119*'[1]LEA-TN - Aggregate GASB75'!K118,0)</f>
        <v>0</v>
      </c>
      <c r="L119" s="164">
        <f>ROUND(C119*'[1]LEA-TN - Aggregate GASB75'!P118,0)-SUM(G119:K119,M119:O119)</f>
        <v>4893</v>
      </c>
      <c r="M119" s="164">
        <f>ROUND($C119*'[1]LEA-TN - Aggregate GASB75'!M118,0)</f>
        <v>-73</v>
      </c>
      <c r="N119" s="164">
        <f>ROUND(C119*'[1]LEA-TN - Aggregate GASB75'!O118,0)-O119</f>
        <v>0</v>
      </c>
      <c r="O119" s="164">
        <v>0</v>
      </c>
      <c r="P119" s="178">
        <f t="shared" si="20"/>
        <v>4820</v>
      </c>
      <c r="Q119" s="104">
        <f t="shared" si="21"/>
        <v>0</v>
      </c>
      <c r="R119" s="164">
        <f>ROUND($C119*'[1]LEA-TN - Aggregate GASB75'!R118,0)</f>
        <v>297</v>
      </c>
      <c r="S119" s="164">
        <f t="shared" si="36"/>
        <v>0</v>
      </c>
      <c r="T119" s="178">
        <v>297</v>
      </c>
      <c r="U119" s="164">
        <v>0</v>
      </c>
      <c r="V119" s="104">
        <f t="shared" si="27"/>
        <v>4523</v>
      </c>
      <c r="W119" s="104">
        <v>0</v>
      </c>
      <c r="X119" s="104">
        <f>ROUND(J119+N119-'[1]LEA-TN - Aggregate GASB75'!W118*E119,0)</f>
        <v>0</v>
      </c>
      <c r="Y119" s="164">
        <f>ROUND($C119*'[1]LEA-TN - Aggregate GASB75'!Y118,0)</f>
        <v>6633</v>
      </c>
      <c r="Z119" s="164">
        <f>ROUND($C119*'[1]LEA-TN - Aggregate GASB75'!Z118,0)</f>
        <v>3487</v>
      </c>
      <c r="AA119" s="164">
        <f>ROUND($C119*'[1]LEA-TN - Aggregate GASB75'!AA118,0)</f>
        <v>4820</v>
      </c>
      <c r="AB119" s="164">
        <f>ROUND($C119*'[1]LEA-TN - Aggregate GASB75'!AB118,0)</f>
        <v>4820</v>
      </c>
      <c r="AC119" s="164">
        <f t="shared" si="35"/>
        <v>0</v>
      </c>
      <c r="AD119" s="164">
        <f t="shared" si="22"/>
        <v>68</v>
      </c>
      <c r="AE119" s="164">
        <f t="shared" si="28"/>
        <v>0</v>
      </c>
      <c r="AF119" s="164">
        <f t="shared" si="29"/>
        <v>4591</v>
      </c>
      <c r="AG119" s="164">
        <f t="shared" si="23"/>
        <v>0</v>
      </c>
      <c r="AH119" s="164">
        <f t="shared" si="30"/>
        <v>0</v>
      </c>
      <c r="AI119" s="164">
        <f t="shared" si="38"/>
        <v>297</v>
      </c>
      <c r="AJ119" s="164">
        <f t="shared" si="38"/>
        <v>297</v>
      </c>
      <c r="AK119" s="164">
        <f t="shared" si="38"/>
        <v>297</v>
      </c>
      <c r="AL119" s="164">
        <f t="shared" si="37"/>
        <v>297</v>
      </c>
      <c r="AM119" s="164">
        <f t="shared" si="37"/>
        <v>297</v>
      </c>
      <c r="AN119" s="164">
        <f t="shared" si="37"/>
        <v>3038</v>
      </c>
      <c r="AP119" s="165">
        <f t="shared" si="24"/>
        <v>302</v>
      </c>
      <c r="AQ119" s="164">
        <f>ROUND($C119*'[1]LEA-TN - Aggregate GASB75'!AQ118,0)</f>
        <v>302</v>
      </c>
      <c r="AR119" s="164">
        <f>ROUND($C119*'[1]LEA-TN - Aggregate GASB75'!AR118,0)</f>
        <v>302</v>
      </c>
      <c r="AS119" s="164">
        <f>ROUND($C119*'[1]LEA-TN - Aggregate GASB75'!AS118,0)</f>
        <v>302</v>
      </c>
      <c r="AT119" s="164">
        <f>ROUND($C119*'[1]LEA-TN - Aggregate GASB75'!AT118,0)</f>
        <v>302</v>
      </c>
      <c r="AU119" s="164">
        <f>ROUND($C119*'[1]LEA-TN - Aggregate GASB75'!AU118,0)</f>
        <v>302</v>
      </c>
      <c r="AV119" s="164">
        <f>ROUND($C119*'[1]LEA-TN - Aggregate GASB75'!AV118,0)</f>
        <v>3081</v>
      </c>
      <c r="AW119" s="166">
        <f>ROUND($C119*'[1]LEA-TN - Aggregate GASB75'!AW118,0)</f>
        <v>0</v>
      </c>
      <c r="AX119" s="166">
        <f>ROUND($C119*'[1]LEA-TN - Aggregate GASB75'!AX118,0)</f>
        <v>0</v>
      </c>
      <c r="AY119" s="166">
        <f>ROUND($C119*'[1]LEA-TN - Aggregate GASB75'!AY118,0)</f>
        <v>0</v>
      </c>
      <c r="AZ119" s="166">
        <f>ROUND($C119*'[1]LEA-TN - Aggregate GASB75'!AZ118,0)</f>
        <v>0</v>
      </c>
      <c r="BA119" s="166">
        <f>ROUND($C119*'[1]LEA-TN - Aggregate GASB75'!BA118,0)</f>
        <v>0</v>
      </c>
      <c r="BB119" s="166">
        <f>MAX(0,-$L119+$AP119-SUM($AW119:BA119))</f>
        <v>0</v>
      </c>
      <c r="BC119" s="165">
        <f t="shared" si="32"/>
        <v>-5</v>
      </c>
      <c r="BD119" s="164">
        <f>MIN(MAX(0,BC119),MAX(0,$M119)-SUM($BC119:BC119))</f>
        <v>0</v>
      </c>
      <c r="BE119" s="164">
        <f>MIN(MAX(0,BD119),MAX(0,$M119)-SUM($BC119:BD119))</f>
        <v>0</v>
      </c>
      <c r="BF119" s="164">
        <f>MIN(MAX(0,BE119),MAX(0,$M119)-SUM($BC119:BE119))</f>
        <v>0</v>
      </c>
      <c r="BG119" s="164">
        <f>MIN(MAX(0,BF119),MAX(0,$M119)-SUM($BC119:BF119))</f>
        <v>0</v>
      </c>
      <c r="BH119" s="164">
        <f>MIN(MAX(0,BG119),MAX(0,$M119)-SUM($BC119:BG119))</f>
        <v>0</v>
      </c>
      <c r="BI119" s="164">
        <f>(MAX(0,$M119-MAX(0,SUM($BC119:BH119))))</f>
        <v>0</v>
      </c>
      <c r="BJ119" s="166">
        <f t="shared" si="33"/>
        <v>5</v>
      </c>
      <c r="BK119" s="166">
        <f>MIN(MAX(0,BJ119),MAX(0,-$M119)-MAX(0,-$BC119+SUM($BJ119:BJ119)))</f>
        <v>5</v>
      </c>
      <c r="BL119" s="166">
        <f>MIN(MAX(0,BK119),MAX(0,-$M119)-MAX(0,-$BC119+SUM($BJ119:BK119)))</f>
        <v>5</v>
      </c>
      <c r="BM119" s="166">
        <f>MIN(MAX(0,BL119),MAX(0,-$M119)-MAX(0,-$BC119+SUM($BJ119:BL119)))</f>
        <v>5</v>
      </c>
      <c r="BN119" s="166">
        <f>MIN(MAX(0,BM119),MAX(0,-$M119)-MAX(0,-$BC119+SUM($BJ119:BM119)))</f>
        <v>5</v>
      </c>
      <c r="BO119" s="166">
        <f>MAX(0,-$M119+$BC119-SUM($BJ119:BN119))</f>
        <v>43</v>
      </c>
      <c r="BP119" s="165">
        <f t="shared" si="34"/>
        <v>0</v>
      </c>
      <c r="BQ119" s="164">
        <f>MIN(MAX(0,BP119),MAX(0,$X119)-SUM($BP119:BP119))</f>
        <v>0</v>
      </c>
      <c r="BR119" s="164">
        <f>MIN(MAX(0,BQ119),MAX(0,$X119)-SUM($BP119:BQ119))</f>
        <v>0</v>
      </c>
      <c r="BS119" s="164">
        <f>MIN(MAX(0,BR119),MAX(0,$X119)-SUM($BP119:BR119))</f>
        <v>0</v>
      </c>
      <c r="BT119" s="164">
        <f>MIN(MAX(0,BS119),MAX(0,$X119)-SUM($BP119:BS119))</f>
        <v>0</v>
      </c>
      <c r="BU119" s="164">
        <f>MIN(MAX(0,BT119),MAX(0,$X119)-SUM($BP119:BT119))</f>
        <v>0</v>
      </c>
      <c r="BV119" s="164">
        <f>(MAX(0,$X119-MAX(0,SUM($BP119:BU119))))</f>
        <v>0</v>
      </c>
      <c r="BW119" s="166">
        <f t="shared" si="25"/>
        <v>0</v>
      </c>
      <c r="BX119" s="166">
        <f>MIN(MAX(0,BW119),MAX(0,-$X119)-MAX(0,-$BP119+SUM($BW119:BW119)))</f>
        <v>0</v>
      </c>
      <c r="BY119" s="166">
        <f>MIN(MAX(0,BX119),MAX(0,-$X119)-MAX(0,-$BP119+SUM($BW119:BX119)))</f>
        <v>0</v>
      </c>
      <c r="BZ119" s="166">
        <f>MIN(MAX(0,BY119),MAX(0,-$X119)-MAX(0,-$BP119+SUM($BW119:BY119)))</f>
        <v>0</v>
      </c>
      <c r="CA119" s="166">
        <f>MIN(MAX(0,BZ119),MAX(0,-$X119)-MAX(0,-$BP119+SUM($BW119:BZ119)))</f>
        <v>0</v>
      </c>
      <c r="CB119" s="166">
        <f>MAX(0,-$X119+$BP119-SUM($BW119:CA119))</f>
        <v>0</v>
      </c>
      <c r="CC119" s="163">
        <v>1</v>
      </c>
      <c r="CD119" s="167"/>
      <c r="CE119" s="164"/>
      <c r="CF119" s="164"/>
      <c r="CG119" s="164"/>
      <c r="CH119" s="164"/>
      <c r="CI119" s="164"/>
      <c r="CJ119" s="164"/>
      <c r="CK119" s="166"/>
      <c r="CL119" s="166"/>
      <c r="CM119" s="166"/>
      <c r="CN119" s="166"/>
      <c r="CO119" s="166"/>
      <c r="CP119" s="166"/>
      <c r="CQ119" s="167">
        <v>0</v>
      </c>
      <c r="CR119" s="164"/>
      <c r="CS119" s="164"/>
      <c r="CT119" s="164"/>
      <c r="CU119" s="164"/>
      <c r="CV119" s="164"/>
      <c r="CW119" s="164"/>
      <c r="CX119" s="166">
        <f>ROUND($C119*'[1]LEA-TN - Aggregate GASB75'!CX118,0)</f>
        <v>0</v>
      </c>
      <c r="CY119" s="166">
        <f>ROUND($C119*'[1]LEA-TN - Aggregate GASB75'!CY118,0)</f>
        <v>0</v>
      </c>
      <c r="CZ119" s="166">
        <f>ROUND($C119*'[1]LEA-TN - Aggregate GASB75'!CZ118,0)</f>
        <v>0</v>
      </c>
      <c r="DA119" s="166">
        <f>ROUND($C119*'[1]LEA-TN - Aggregate GASB75'!DA118,0)</f>
        <v>0</v>
      </c>
      <c r="DB119" s="166">
        <f>ROUND($C119*'[1]LEA-TN - Aggregate GASB75'!DB118,0)</f>
        <v>0</v>
      </c>
      <c r="DC119" s="166">
        <f>ROUND($C119*'[1]LEA-TN - Aggregate GASB75'!DC118,0)</f>
        <v>0</v>
      </c>
      <c r="DE119" s="168"/>
    </row>
    <row r="120" spans="1:109" hidden="1">
      <c r="A120" s="109">
        <v>1132</v>
      </c>
      <c r="B120" s="103" t="s">
        <v>290</v>
      </c>
      <c r="C120" s="162">
        <v>1</v>
      </c>
      <c r="D120" s="162">
        <v>1</v>
      </c>
      <c r="E120" s="162">
        <f t="shared" si="26"/>
        <v>0</v>
      </c>
      <c r="F120" s="163">
        <v>15.8</v>
      </c>
      <c r="G120" s="164">
        <f>ROUND($D120*'[1]LEA-TN - Aggregate GASB75'!G119,0)</f>
        <v>13179</v>
      </c>
      <c r="H120" s="164">
        <f>ROUND($C120*'[1]LEA-TN - Aggregate GASB75'!H119,0)</f>
        <v>1532</v>
      </c>
      <c r="I120" s="164">
        <f>ROUND($C120*'[1]LEA-TN - Aggregate GASB75'!I119,0)</f>
        <v>524</v>
      </c>
      <c r="J120" s="164">
        <f>ROUND('[1]LEA-TN - Aggregate GASB75'!G119*E120,0)</f>
        <v>0</v>
      </c>
      <c r="K120" s="164">
        <f>ROUND($C120*'[1]LEA-TN - Aggregate GASB75'!K119,0)</f>
        <v>0</v>
      </c>
      <c r="L120" s="164">
        <f>ROUND(C120*'[1]LEA-TN - Aggregate GASB75'!P119,0)-SUM(G120:K120,M120:O120)</f>
        <v>23343</v>
      </c>
      <c r="M120" s="164">
        <f>ROUND($C120*'[1]LEA-TN - Aggregate GASB75'!M119,0)</f>
        <v>-669</v>
      </c>
      <c r="N120" s="164">
        <f>ROUND(C120*'[1]LEA-TN - Aggregate GASB75'!O119,0)-O120</f>
        <v>0</v>
      </c>
      <c r="O120" s="164">
        <v>0</v>
      </c>
      <c r="P120" s="178">
        <f t="shared" si="20"/>
        <v>37909</v>
      </c>
      <c r="Q120" s="104">
        <f t="shared" si="21"/>
        <v>0</v>
      </c>
      <c r="R120" s="164">
        <f>ROUND($C120*'[1]LEA-TN - Aggregate GASB75'!R119,0)</f>
        <v>1268</v>
      </c>
      <c r="S120" s="164">
        <f t="shared" si="36"/>
        <v>0</v>
      </c>
      <c r="T120" s="178">
        <v>3324</v>
      </c>
      <c r="U120" s="164">
        <v>0</v>
      </c>
      <c r="V120" s="104">
        <f t="shared" si="27"/>
        <v>18957</v>
      </c>
      <c r="W120" s="104">
        <v>-2449</v>
      </c>
      <c r="X120" s="104">
        <f>ROUND(J120+N120-'[1]LEA-TN - Aggregate GASB75'!W119*E120,0)</f>
        <v>0</v>
      </c>
      <c r="Y120" s="164">
        <f>ROUND($C120*'[1]LEA-TN - Aggregate GASB75'!Y119,0)</f>
        <v>49704</v>
      </c>
      <c r="Z120" s="164">
        <f>ROUND($C120*'[1]LEA-TN - Aggregate GASB75'!Z119,0)</f>
        <v>29265</v>
      </c>
      <c r="AA120" s="164">
        <f>ROUND($C120*'[1]LEA-TN - Aggregate GASB75'!AA119,0)</f>
        <v>37909</v>
      </c>
      <c r="AB120" s="164">
        <f>ROUND($C120*'[1]LEA-TN - Aggregate GASB75'!AB119,0)</f>
        <v>37909</v>
      </c>
      <c r="AC120" s="164">
        <f t="shared" si="35"/>
        <v>0</v>
      </c>
      <c r="AD120" s="164">
        <f t="shared" si="22"/>
        <v>2909</v>
      </c>
      <c r="AE120" s="164">
        <f t="shared" si="28"/>
        <v>0</v>
      </c>
      <c r="AF120" s="164">
        <f t="shared" si="29"/>
        <v>21866</v>
      </c>
      <c r="AG120" s="164">
        <f t="shared" si="23"/>
        <v>0</v>
      </c>
      <c r="AH120" s="164">
        <f t="shared" si="30"/>
        <v>0</v>
      </c>
      <c r="AI120" s="164">
        <f t="shared" si="38"/>
        <v>1268</v>
      </c>
      <c r="AJ120" s="164">
        <f t="shared" si="38"/>
        <v>1268</v>
      </c>
      <c r="AK120" s="164">
        <f t="shared" si="38"/>
        <v>1268</v>
      </c>
      <c r="AL120" s="164">
        <f t="shared" si="37"/>
        <v>1268</v>
      </c>
      <c r="AM120" s="164">
        <f t="shared" si="37"/>
        <v>1268</v>
      </c>
      <c r="AN120" s="164">
        <f t="shared" si="37"/>
        <v>12617</v>
      </c>
      <c r="AP120" s="165">
        <f t="shared" si="24"/>
        <v>1477</v>
      </c>
      <c r="AQ120" s="164">
        <f>ROUND($C120*'[1]LEA-TN - Aggregate GASB75'!AQ119,0)</f>
        <v>1477</v>
      </c>
      <c r="AR120" s="164">
        <f>ROUND($C120*'[1]LEA-TN - Aggregate GASB75'!AR119,0)</f>
        <v>1477</v>
      </c>
      <c r="AS120" s="164">
        <f>ROUND($C120*'[1]LEA-TN - Aggregate GASB75'!AS119,0)</f>
        <v>1477</v>
      </c>
      <c r="AT120" s="164">
        <f>ROUND($C120*'[1]LEA-TN - Aggregate GASB75'!AT119,0)</f>
        <v>1477</v>
      </c>
      <c r="AU120" s="164">
        <f>ROUND($C120*'[1]LEA-TN - Aggregate GASB75'!AU119,0)</f>
        <v>1477</v>
      </c>
      <c r="AV120" s="164">
        <f>ROUND($C120*'[1]LEA-TN - Aggregate GASB75'!AV119,0)</f>
        <v>14481</v>
      </c>
      <c r="AW120" s="166">
        <f>ROUND($C120*'[1]LEA-TN - Aggregate GASB75'!AW119,0)</f>
        <v>0</v>
      </c>
      <c r="AX120" s="166">
        <f>ROUND($C120*'[1]LEA-TN - Aggregate GASB75'!AX119,0)</f>
        <v>0</v>
      </c>
      <c r="AY120" s="166">
        <f>ROUND($C120*'[1]LEA-TN - Aggregate GASB75'!AY119,0)</f>
        <v>0</v>
      </c>
      <c r="AZ120" s="166">
        <f>ROUND($C120*'[1]LEA-TN - Aggregate GASB75'!AZ119,0)</f>
        <v>0</v>
      </c>
      <c r="BA120" s="166">
        <f>ROUND($C120*'[1]LEA-TN - Aggregate GASB75'!BA119,0)</f>
        <v>0</v>
      </c>
      <c r="BB120" s="166">
        <f>MAX(0,-$L120+$AP120-SUM($AW120:BA120))</f>
        <v>0</v>
      </c>
      <c r="BC120" s="165">
        <f t="shared" si="32"/>
        <v>-42</v>
      </c>
      <c r="BD120" s="164">
        <f>MIN(MAX(0,BC120),MAX(0,$M120)-SUM($BC120:BC120))</f>
        <v>0</v>
      </c>
      <c r="BE120" s="164">
        <f>MIN(MAX(0,BD120),MAX(0,$M120)-SUM($BC120:BD120))</f>
        <v>0</v>
      </c>
      <c r="BF120" s="164">
        <f>MIN(MAX(0,BE120),MAX(0,$M120)-SUM($BC120:BE120))</f>
        <v>0</v>
      </c>
      <c r="BG120" s="164">
        <f>MIN(MAX(0,BF120),MAX(0,$M120)-SUM($BC120:BF120))</f>
        <v>0</v>
      </c>
      <c r="BH120" s="164">
        <f>MIN(MAX(0,BG120),MAX(0,$M120)-SUM($BC120:BG120))</f>
        <v>0</v>
      </c>
      <c r="BI120" s="164">
        <f>(MAX(0,$M120-MAX(0,SUM($BC120:BH120))))</f>
        <v>0</v>
      </c>
      <c r="BJ120" s="166">
        <f t="shared" si="33"/>
        <v>42</v>
      </c>
      <c r="BK120" s="166">
        <f>MIN(MAX(0,BJ120),MAX(0,-$M120)-MAX(0,-$BC120+SUM($BJ120:BJ120)))</f>
        <v>42</v>
      </c>
      <c r="BL120" s="166">
        <f>MIN(MAX(0,BK120),MAX(0,-$M120)-MAX(0,-$BC120+SUM($BJ120:BK120)))</f>
        <v>42</v>
      </c>
      <c r="BM120" s="166">
        <f>MIN(MAX(0,BL120),MAX(0,-$M120)-MAX(0,-$BC120+SUM($BJ120:BL120)))</f>
        <v>42</v>
      </c>
      <c r="BN120" s="166">
        <f>MIN(MAX(0,BM120),MAX(0,-$M120)-MAX(0,-$BC120+SUM($BJ120:BM120)))</f>
        <v>42</v>
      </c>
      <c r="BO120" s="166">
        <f>MAX(0,-$M120+$BC120-SUM($BJ120:BN120))</f>
        <v>417</v>
      </c>
      <c r="BP120" s="165">
        <f t="shared" si="34"/>
        <v>0</v>
      </c>
      <c r="BQ120" s="164">
        <f>MIN(MAX(0,BP120),MAX(0,$X120)-SUM($BP120:BP120))</f>
        <v>0</v>
      </c>
      <c r="BR120" s="164">
        <f>MIN(MAX(0,BQ120),MAX(0,$X120)-SUM($BP120:BQ120))</f>
        <v>0</v>
      </c>
      <c r="BS120" s="164">
        <f>MIN(MAX(0,BR120),MAX(0,$X120)-SUM($BP120:BR120))</f>
        <v>0</v>
      </c>
      <c r="BT120" s="164">
        <f>MIN(MAX(0,BS120),MAX(0,$X120)-SUM($BP120:BS120))</f>
        <v>0</v>
      </c>
      <c r="BU120" s="164">
        <f>MIN(MAX(0,BT120),MAX(0,$X120)-SUM($BP120:BT120))</f>
        <v>0</v>
      </c>
      <c r="BV120" s="164">
        <f>(MAX(0,$X120-MAX(0,SUM($BP120:BU120))))</f>
        <v>0</v>
      </c>
      <c r="BW120" s="166">
        <f t="shared" si="25"/>
        <v>0</v>
      </c>
      <c r="BX120" s="166">
        <f>MIN(MAX(0,BW120),MAX(0,-$X120)-MAX(0,-$BP120+SUM($BW120:BW120)))</f>
        <v>0</v>
      </c>
      <c r="BY120" s="166">
        <f>MIN(MAX(0,BX120),MAX(0,-$X120)-MAX(0,-$BP120+SUM($BW120:BX120)))</f>
        <v>0</v>
      </c>
      <c r="BZ120" s="166">
        <f>MIN(MAX(0,BY120),MAX(0,-$X120)-MAX(0,-$BP120+SUM($BW120:BY120)))</f>
        <v>0</v>
      </c>
      <c r="CA120" s="166">
        <f>MIN(MAX(0,BZ120),MAX(0,-$X120)-MAX(0,-$BP120+SUM($BW120:BZ120)))</f>
        <v>0</v>
      </c>
      <c r="CB120" s="166">
        <f>MAX(0,-$X120+$BP120-SUM($BW120:CA120))</f>
        <v>0</v>
      </c>
      <c r="CC120" s="163">
        <v>15.7</v>
      </c>
      <c r="CD120" s="167"/>
      <c r="CE120" s="164"/>
      <c r="CF120" s="164"/>
      <c r="CG120" s="164"/>
      <c r="CH120" s="164"/>
      <c r="CI120" s="164"/>
      <c r="CJ120" s="164"/>
      <c r="CK120" s="166"/>
      <c r="CL120" s="166"/>
      <c r="CM120" s="166"/>
      <c r="CN120" s="166"/>
      <c r="CO120" s="166"/>
      <c r="CP120" s="166"/>
      <c r="CQ120" s="167">
        <v>-167</v>
      </c>
      <c r="CR120" s="164"/>
      <c r="CS120" s="164"/>
      <c r="CT120" s="164"/>
      <c r="CU120" s="164"/>
      <c r="CV120" s="164"/>
      <c r="CW120" s="164"/>
      <c r="CX120" s="166">
        <f>ROUND($C120*'[1]LEA-TN - Aggregate GASB75'!CX119,0)</f>
        <v>167</v>
      </c>
      <c r="CY120" s="166">
        <f>ROUND($C120*'[1]LEA-TN - Aggregate GASB75'!CY119,0)</f>
        <v>167</v>
      </c>
      <c r="CZ120" s="166">
        <f>ROUND($C120*'[1]LEA-TN - Aggregate GASB75'!CZ119,0)</f>
        <v>167</v>
      </c>
      <c r="DA120" s="166">
        <f>ROUND($C120*'[1]LEA-TN - Aggregate GASB75'!DA119,0)</f>
        <v>167</v>
      </c>
      <c r="DB120" s="166">
        <f>ROUND($C120*'[1]LEA-TN - Aggregate GASB75'!DB119,0)</f>
        <v>167</v>
      </c>
      <c r="DC120" s="166">
        <f>ROUND($C120*'[1]LEA-TN - Aggregate GASB75'!DC119,0)</f>
        <v>1447</v>
      </c>
      <c r="DE120" s="168"/>
    </row>
    <row r="121" spans="1:109" hidden="1">
      <c r="A121" s="109">
        <v>1182</v>
      </c>
      <c r="B121" s="103" t="s">
        <v>389</v>
      </c>
      <c r="C121" s="162">
        <v>1</v>
      </c>
      <c r="D121" s="162">
        <v>1</v>
      </c>
      <c r="E121" s="162">
        <f t="shared" si="26"/>
        <v>0</v>
      </c>
      <c r="F121" s="163">
        <v>16.2</v>
      </c>
      <c r="G121" s="164">
        <f>ROUND($D121*'[1]LEA-TN - Aggregate GASB75'!G120,0)</f>
        <v>3362</v>
      </c>
      <c r="H121" s="164">
        <f>ROUND($C121*'[1]LEA-TN - Aggregate GASB75'!H120,0)</f>
        <v>1209</v>
      </c>
      <c r="I121" s="164">
        <f>ROUND($C121*'[1]LEA-TN - Aggregate GASB75'!I120,0)</f>
        <v>163</v>
      </c>
      <c r="J121" s="164">
        <f>ROUND('[1]LEA-TN - Aggregate GASB75'!G120*E121,0)</f>
        <v>0</v>
      </c>
      <c r="K121" s="164">
        <f>ROUND($C121*'[1]LEA-TN - Aggregate GASB75'!K120,0)</f>
        <v>0</v>
      </c>
      <c r="L121" s="164">
        <f>ROUND(C121*'[1]LEA-TN - Aggregate GASB75'!P120,0)-SUM(G121:K121,M121:O121)</f>
        <v>6032</v>
      </c>
      <c r="M121" s="164">
        <f>ROUND($C121*'[1]LEA-TN - Aggregate GASB75'!M120,0)</f>
        <v>-217</v>
      </c>
      <c r="N121" s="164">
        <f>ROUND(C121*'[1]LEA-TN - Aggregate GASB75'!O120,0)-O121</f>
        <v>0</v>
      </c>
      <c r="O121" s="164">
        <v>0</v>
      </c>
      <c r="P121" s="178">
        <f t="shared" si="20"/>
        <v>10549</v>
      </c>
      <c r="Q121" s="104">
        <f t="shared" si="21"/>
        <v>0</v>
      </c>
      <c r="R121" s="164">
        <f>ROUND($C121*'[1]LEA-TN - Aggregate GASB75'!R120,0)</f>
        <v>301</v>
      </c>
      <c r="S121" s="164">
        <f t="shared" si="36"/>
        <v>0</v>
      </c>
      <c r="T121" s="178">
        <v>1673</v>
      </c>
      <c r="U121" s="164">
        <v>0</v>
      </c>
      <c r="V121" s="104">
        <f t="shared" si="27"/>
        <v>4639</v>
      </c>
      <c r="W121" s="104">
        <v>-875</v>
      </c>
      <c r="X121" s="104">
        <f>ROUND(J121+N121-'[1]LEA-TN - Aggregate GASB75'!W120*E121,0)</f>
        <v>0</v>
      </c>
      <c r="Y121" s="164">
        <f>ROUND($C121*'[1]LEA-TN - Aggregate GASB75'!Y120,0)</f>
        <v>14473</v>
      </c>
      <c r="Z121" s="164">
        <f>ROUND($C121*'[1]LEA-TN - Aggregate GASB75'!Z120,0)</f>
        <v>7803</v>
      </c>
      <c r="AA121" s="164">
        <f>ROUND($C121*'[1]LEA-TN - Aggregate GASB75'!AA120,0)</f>
        <v>10549</v>
      </c>
      <c r="AB121" s="164">
        <f>ROUND($C121*'[1]LEA-TN - Aggregate GASB75'!AB120,0)</f>
        <v>10549</v>
      </c>
      <c r="AC121" s="164">
        <f t="shared" si="35"/>
        <v>0</v>
      </c>
      <c r="AD121" s="164">
        <f t="shared" si="22"/>
        <v>1021</v>
      </c>
      <c r="AE121" s="164">
        <f t="shared" si="28"/>
        <v>0</v>
      </c>
      <c r="AF121" s="164">
        <f t="shared" si="29"/>
        <v>5660</v>
      </c>
      <c r="AG121" s="164">
        <f t="shared" si="23"/>
        <v>0</v>
      </c>
      <c r="AH121" s="164">
        <f t="shared" si="30"/>
        <v>0</v>
      </c>
      <c r="AI121" s="164">
        <f t="shared" si="38"/>
        <v>301</v>
      </c>
      <c r="AJ121" s="164">
        <f t="shared" si="38"/>
        <v>301</v>
      </c>
      <c r="AK121" s="164">
        <f t="shared" si="38"/>
        <v>301</v>
      </c>
      <c r="AL121" s="164">
        <f t="shared" si="37"/>
        <v>301</v>
      </c>
      <c r="AM121" s="164">
        <f t="shared" si="37"/>
        <v>301</v>
      </c>
      <c r="AN121" s="164">
        <f t="shared" si="37"/>
        <v>3134</v>
      </c>
      <c r="AP121" s="165">
        <f t="shared" si="24"/>
        <v>372</v>
      </c>
      <c r="AQ121" s="164">
        <f>ROUND($C121*'[1]LEA-TN - Aggregate GASB75'!AQ120,0)</f>
        <v>372</v>
      </c>
      <c r="AR121" s="164">
        <f>ROUND($C121*'[1]LEA-TN - Aggregate GASB75'!AR120,0)</f>
        <v>372</v>
      </c>
      <c r="AS121" s="164">
        <f>ROUND($C121*'[1]LEA-TN - Aggregate GASB75'!AS120,0)</f>
        <v>372</v>
      </c>
      <c r="AT121" s="164">
        <f>ROUND($C121*'[1]LEA-TN - Aggregate GASB75'!AT120,0)</f>
        <v>372</v>
      </c>
      <c r="AU121" s="164">
        <f>ROUND($C121*'[1]LEA-TN - Aggregate GASB75'!AU120,0)</f>
        <v>372</v>
      </c>
      <c r="AV121" s="164">
        <f>ROUND($C121*'[1]LEA-TN - Aggregate GASB75'!AV120,0)</f>
        <v>3800</v>
      </c>
      <c r="AW121" s="166">
        <f>ROUND($C121*'[1]LEA-TN - Aggregate GASB75'!AW120,0)</f>
        <v>0</v>
      </c>
      <c r="AX121" s="166">
        <f>ROUND($C121*'[1]LEA-TN - Aggregate GASB75'!AX120,0)</f>
        <v>0</v>
      </c>
      <c r="AY121" s="166">
        <f>ROUND($C121*'[1]LEA-TN - Aggregate GASB75'!AY120,0)</f>
        <v>0</v>
      </c>
      <c r="AZ121" s="166">
        <f>ROUND($C121*'[1]LEA-TN - Aggregate GASB75'!AZ120,0)</f>
        <v>0</v>
      </c>
      <c r="BA121" s="166">
        <f>ROUND($C121*'[1]LEA-TN - Aggregate GASB75'!BA120,0)</f>
        <v>0</v>
      </c>
      <c r="BB121" s="166">
        <f>MAX(0,-$L121+$AP121-SUM($AW121:BA121))</f>
        <v>0</v>
      </c>
      <c r="BC121" s="165">
        <f t="shared" si="32"/>
        <v>-13</v>
      </c>
      <c r="BD121" s="164">
        <f>MIN(MAX(0,BC121),MAX(0,$M121)-SUM($BC121:BC121))</f>
        <v>0</v>
      </c>
      <c r="BE121" s="164">
        <f>MIN(MAX(0,BD121),MAX(0,$M121)-SUM($BC121:BD121))</f>
        <v>0</v>
      </c>
      <c r="BF121" s="164">
        <f>MIN(MAX(0,BE121),MAX(0,$M121)-SUM($BC121:BE121))</f>
        <v>0</v>
      </c>
      <c r="BG121" s="164">
        <f>MIN(MAX(0,BF121),MAX(0,$M121)-SUM($BC121:BF121))</f>
        <v>0</v>
      </c>
      <c r="BH121" s="164">
        <f>MIN(MAX(0,BG121),MAX(0,$M121)-SUM($BC121:BG121))</f>
        <v>0</v>
      </c>
      <c r="BI121" s="164">
        <f>(MAX(0,$M121-MAX(0,SUM($BC121:BH121))))</f>
        <v>0</v>
      </c>
      <c r="BJ121" s="166">
        <f t="shared" si="33"/>
        <v>13</v>
      </c>
      <c r="BK121" s="166">
        <f>MIN(MAX(0,BJ121),MAX(0,-$M121)-MAX(0,-$BC121+SUM($BJ121:BJ121)))</f>
        <v>13</v>
      </c>
      <c r="BL121" s="166">
        <f>MIN(MAX(0,BK121),MAX(0,-$M121)-MAX(0,-$BC121+SUM($BJ121:BK121)))</f>
        <v>13</v>
      </c>
      <c r="BM121" s="166">
        <f>MIN(MAX(0,BL121),MAX(0,-$M121)-MAX(0,-$BC121+SUM($BJ121:BL121)))</f>
        <v>13</v>
      </c>
      <c r="BN121" s="166">
        <f>MIN(MAX(0,BM121),MAX(0,-$M121)-MAX(0,-$BC121+SUM($BJ121:BM121)))</f>
        <v>13</v>
      </c>
      <c r="BO121" s="166">
        <f>MAX(0,-$M121+$BC121-SUM($BJ121:BN121))</f>
        <v>139</v>
      </c>
      <c r="BP121" s="165">
        <f t="shared" si="34"/>
        <v>0</v>
      </c>
      <c r="BQ121" s="164">
        <f>MIN(MAX(0,BP121),MAX(0,$X121)-SUM($BP121:BP121))</f>
        <v>0</v>
      </c>
      <c r="BR121" s="164">
        <f>MIN(MAX(0,BQ121),MAX(0,$X121)-SUM($BP121:BQ121))</f>
        <v>0</v>
      </c>
      <c r="BS121" s="164">
        <f>MIN(MAX(0,BR121),MAX(0,$X121)-SUM($BP121:BR121))</f>
        <v>0</v>
      </c>
      <c r="BT121" s="164">
        <f>MIN(MAX(0,BS121),MAX(0,$X121)-SUM($BP121:BS121))</f>
        <v>0</v>
      </c>
      <c r="BU121" s="164">
        <f>MIN(MAX(0,BT121),MAX(0,$X121)-SUM($BP121:BT121))</f>
        <v>0</v>
      </c>
      <c r="BV121" s="164">
        <f>(MAX(0,$X121-MAX(0,SUM($BP121:BU121))))</f>
        <v>0</v>
      </c>
      <c r="BW121" s="166">
        <f t="shared" si="25"/>
        <v>0</v>
      </c>
      <c r="BX121" s="166">
        <f>MIN(MAX(0,BW121),MAX(0,-$X121)-MAX(0,-$BP121+SUM($BW121:BW121)))</f>
        <v>0</v>
      </c>
      <c r="BY121" s="166">
        <f>MIN(MAX(0,BX121),MAX(0,-$X121)-MAX(0,-$BP121+SUM($BW121:BX121)))</f>
        <v>0</v>
      </c>
      <c r="BZ121" s="166">
        <f>MIN(MAX(0,BY121),MAX(0,-$X121)-MAX(0,-$BP121+SUM($BW121:BY121)))</f>
        <v>0</v>
      </c>
      <c r="CA121" s="166">
        <f>MIN(MAX(0,BZ121),MAX(0,-$X121)-MAX(0,-$BP121+SUM($BW121:BZ121)))</f>
        <v>0</v>
      </c>
      <c r="CB121" s="166">
        <f>MAX(0,-$X121+$BP121-SUM($BW121:CA121))</f>
        <v>0</v>
      </c>
      <c r="CC121" s="163">
        <v>16</v>
      </c>
      <c r="CD121" s="167"/>
      <c r="CE121" s="164"/>
      <c r="CF121" s="164"/>
      <c r="CG121" s="164"/>
      <c r="CH121" s="164"/>
      <c r="CI121" s="164"/>
      <c r="CJ121" s="164"/>
      <c r="CK121" s="166"/>
      <c r="CL121" s="166"/>
      <c r="CM121" s="166"/>
      <c r="CN121" s="166"/>
      <c r="CO121" s="166"/>
      <c r="CP121" s="166"/>
      <c r="CQ121" s="167">
        <v>-58</v>
      </c>
      <c r="CR121" s="164"/>
      <c r="CS121" s="164"/>
      <c r="CT121" s="164"/>
      <c r="CU121" s="164"/>
      <c r="CV121" s="164"/>
      <c r="CW121" s="164"/>
      <c r="CX121" s="166">
        <f>ROUND($C121*'[1]LEA-TN - Aggregate GASB75'!CX120,0)</f>
        <v>58</v>
      </c>
      <c r="CY121" s="166">
        <f>ROUND($C121*'[1]LEA-TN - Aggregate GASB75'!CY120,0)</f>
        <v>58</v>
      </c>
      <c r="CZ121" s="166">
        <f>ROUND($C121*'[1]LEA-TN - Aggregate GASB75'!CZ120,0)</f>
        <v>58</v>
      </c>
      <c r="DA121" s="166">
        <f>ROUND($C121*'[1]LEA-TN - Aggregate GASB75'!DA120,0)</f>
        <v>58</v>
      </c>
      <c r="DB121" s="166">
        <f>ROUND($C121*'[1]LEA-TN - Aggregate GASB75'!DB120,0)</f>
        <v>58</v>
      </c>
      <c r="DC121" s="166">
        <f>ROUND($C121*'[1]LEA-TN - Aggregate GASB75'!DC120,0)</f>
        <v>527</v>
      </c>
      <c r="DE121" s="168"/>
    </row>
    <row r="122" spans="1:109" hidden="1">
      <c r="A122" s="109">
        <v>1221</v>
      </c>
      <c r="B122" s="103" t="s">
        <v>499</v>
      </c>
      <c r="C122" s="162">
        <v>1</v>
      </c>
      <c r="D122" s="162">
        <v>0</v>
      </c>
      <c r="E122" s="162">
        <f t="shared" si="26"/>
        <v>1</v>
      </c>
      <c r="F122" s="163">
        <v>15</v>
      </c>
      <c r="G122" s="164">
        <f>ROUND($D122*'[1]LEA-TN - Aggregate GASB75'!G121,0)</f>
        <v>0</v>
      </c>
      <c r="H122" s="164">
        <f>ROUND($C122*'[1]LEA-TN - Aggregate GASB75'!H121,0)</f>
        <v>0</v>
      </c>
      <c r="I122" s="164">
        <f>ROUND($C122*'[1]LEA-TN - Aggregate GASB75'!I121,0)</f>
        <v>0</v>
      </c>
      <c r="J122" s="164">
        <f>ROUND('[1]LEA-TN - Aggregate GASB75'!G121*E122,0)</f>
        <v>0</v>
      </c>
      <c r="K122" s="164">
        <f>ROUND($C122*'[1]LEA-TN - Aggregate GASB75'!K121,0)</f>
        <v>0</v>
      </c>
      <c r="L122" s="164">
        <f>ROUND(C122*'[1]LEA-TN - Aggregate GASB75'!P121,0)-SUM(G122:K122,M122:O122)</f>
        <v>13472</v>
      </c>
      <c r="M122" s="164">
        <f>ROUND($C122*'[1]LEA-TN - Aggregate GASB75'!M121,0)</f>
        <v>-200</v>
      </c>
      <c r="N122" s="164">
        <f>ROUND(C122*'[1]LEA-TN - Aggregate GASB75'!O121,0)-O122</f>
        <v>0</v>
      </c>
      <c r="O122" s="164">
        <v>0</v>
      </c>
      <c r="P122" s="178">
        <f t="shared" si="20"/>
        <v>13272</v>
      </c>
      <c r="Q122" s="104">
        <f t="shared" si="21"/>
        <v>0</v>
      </c>
      <c r="R122" s="164">
        <f>ROUND($C122*'[1]LEA-TN - Aggregate GASB75'!R121,0)</f>
        <v>885</v>
      </c>
      <c r="S122" s="164">
        <f t="shared" si="36"/>
        <v>0</v>
      </c>
      <c r="T122" s="178">
        <v>885</v>
      </c>
      <c r="U122" s="164">
        <v>0</v>
      </c>
      <c r="V122" s="104">
        <f t="shared" si="27"/>
        <v>12387</v>
      </c>
      <c r="W122" s="104">
        <v>0</v>
      </c>
      <c r="X122" s="104">
        <f>ROUND(J122+N122-'[1]LEA-TN - Aggregate GASB75'!W121*E122,0)</f>
        <v>0</v>
      </c>
      <c r="Y122" s="164">
        <f>ROUND($C122*'[1]LEA-TN - Aggregate GASB75'!Y121,0)</f>
        <v>16998</v>
      </c>
      <c r="Z122" s="164">
        <f>ROUND($C122*'[1]LEA-TN - Aggregate GASB75'!Z121,0)</f>
        <v>10383</v>
      </c>
      <c r="AA122" s="164">
        <f>ROUND($C122*'[1]LEA-TN - Aggregate GASB75'!AA121,0)</f>
        <v>13272</v>
      </c>
      <c r="AB122" s="164">
        <f>ROUND($C122*'[1]LEA-TN - Aggregate GASB75'!AB121,0)</f>
        <v>13272</v>
      </c>
      <c r="AC122" s="164">
        <f t="shared" si="35"/>
        <v>0</v>
      </c>
      <c r="AD122" s="164">
        <f t="shared" si="22"/>
        <v>187</v>
      </c>
      <c r="AE122" s="164">
        <f t="shared" si="28"/>
        <v>0</v>
      </c>
      <c r="AF122" s="164">
        <f t="shared" si="29"/>
        <v>12574</v>
      </c>
      <c r="AG122" s="164">
        <f t="shared" si="23"/>
        <v>0</v>
      </c>
      <c r="AH122" s="164">
        <f t="shared" si="30"/>
        <v>0</v>
      </c>
      <c r="AI122" s="164">
        <f t="shared" si="38"/>
        <v>885</v>
      </c>
      <c r="AJ122" s="164">
        <f t="shared" si="38"/>
        <v>885</v>
      </c>
      <c r="AK122" s="164">
        <f t="shared" si="38"/>
        <v>885</v>
      </c>
      <c r="AL122" s="164">
        <f t="shared" si="37"/>
        <v>885</v>
      </c>
      <c r="AM122" s="164">
        <f t="shared" si="37"/>
        <v>885</v>
      </c>
      <c r="AN122" s="164">
        <f t="shared" si="37"/>
        <v>7962</v>
      </c>
      <c r="AP122" s="165">
        <f t="shared" si="24"/>
        <v>898</v>
      </c>
      <c r="AQ122" s="164">
        <f>ROUND($C122*'[1]LEA-TN - Aggregate GASB75'!AQ121,0)</f>
        <v>898</v>
      </c>
      <c r="AR122" s="164">
        <f>ROUND($C122*'[1]LEA-TN - Aggregate GASB75'!AR121,0)</f>
        <v>898</v>
      </c>
      <c r="AS122" s="164">
        <f>ROUND($C122*'[1]LEA-TN - Aggregate GASB75'!AS121,0)</f>
        <v>898</v>
      </c>
      <c r="AT122" s="164">
        <f>ROUND($C122*'[1]LEA-TN - Aggregate GASB75'!AT121,0)</f>
        <v>898</v>
      </c>
      <c r="AU122" s="164">
        <f>ROUND($C122*'[1]LEA-TN - Aggregate GASB75'!AU121,0)</f>
        <v>898</v>
      </c>
      <c r="AV122" s="164">
        <f>ROUND($C122*'[1]LEA-TN - Aggregate GASB75'!AV121,0)</f>
        <v>8084</v>
      </c>
      <c r="AW122" s="166">
        <f>ROUND($C122*'[1]LEA-TN - Aggregate GASB75'!AW121,0)</f>
        <v>0</v>
      </c>
      <c r="AX122" s="166">
        <f>ROUND($C122*'[1]LEA-TN - Aggregate GASB75'!AX121,0)</f>
        <v>0</v>
      </c>
      <c r="AY122" s="166">
        <f>ROUND($C122*'[1]LEA-TN - Aggregate GASB75'!AY121,0)</f>
        <v>0</v>
      </c>
      <c r="AZ122" s="166">
        <f>ROUND($C122*'[1]LEA-TN - Aggregate GASB75'!AZ121,0)</f>
        <v>0</v>
      </c>
      <c r="BA122" s="166">
        <f>ROUND($C122*'[1]LEA-TN - Aggregate GASB75'!BA121,0)</f>
        <v>0</v>
      </c>
      <c r="BB122" s="166">
        <f>MAX(0,-$L122+$AP122-SUM($AW122:BA122))</f>
        <v>0</v>
      </c>
      <c r="BC122" s="165">
        <f t="shared" si="32"/>
        <v>-13</v>
      </c>
      <c r="BD122" s="164">
        <f>MIN(MAX(0,BC122),MAX(0,$M122)-SUM($BC122:BC122))</f>
        <v>0</v>
      </c>
      <c r="BE122" s="164">
        <f>MIN(MAX(0,BD122),MAX(0,$M122)-SUM($BC122:BD122))</f>
        <v>0</v>
      </c>
      <c r="BF122" s="164">
        <f>MIN(MAX(0,BE122),MAX(0,$M122)-SUM($BC122:BE122))</f>
        <v>0</v>
      </c>
      <c r="BG122" s="164">
        <f>MIN(MAX(0,BF122),MAX(0,$M122)-SUM($BC122:BF122))</f>
        <v>0</v>
      </c>
      <c r="BH122" s="164">
        <f>MIN(MAX(0,BG122),MAX(0,$M122)-SUM($BC122:BG122))</f>
        <v>0</v>
      </c>
      <c r="BI122" s="164">
        <f>(MAX(0,$M122-MAX(0,SUM($BC122:BH122))))</f>
        <v>0</v>
      </c>
      <c r="BJ122" s="166">
        <f t="shared" si="33"/>
        <v>13</v>
      </c>
      <c r="BK122" s="166">
        <f>MIN(MAX(0,BJ122),MAX(0,-$M122)-MAX(0,-$BC122+SUM($BJ122:BJ122)))</f>
        <v>13</v>
      </c>
      <c r="BL122" s="166">
        <f>MIN(MAX(0,BK122),MAX(0,-$M122)-MAX(0,-$BC122+SUM($BJ122:BK122)))</f>
        <v>13</v>
      </c>
      <c r="BM122" s="166">
        <f>MIN(MAX(0,BL122),MAX(0,-$M122)-MAX(0,-$BC122+SUM($BJ122:BL122)))</f>
        <v>13</v>
      </c>
      <c r="BN122" s="166">
        <f>MIN(MAX(0,BM122),MAX(0,-$M122)-MAX(0,-$BC122+SUM($BJ122:BM122)))</f>
        <v>13</v>
      </c>
      <c r="BO122" s="166">
        <f>MAX(0,-$M122+$BC122-SUM($BJ122:BN122))</f>
        <v>122</v>
      </c>
      <c r="BP122" s="165">
        <f t="shared" si="34"/>
        <v>0</v>
      </c>
      <c r="BQ122" s="164">
        <f>MIN(MAX(0,BP122),MAX(0,$X122)-SUM($BP122:BP122))</f>
        <v>0</v>
      </c>
      <c r="BR122" s="164">
        <f>MIN(MAX(0,BQ122),MAX(0,$X122)-SUM($BP122:BQ122))</f>
        <v>0</v>
      </c>
      <c r="BS122" s="164">
        <f>MIN(MAX(0,BR122),MAX(0,$X122)-SUM($BP122:BR122))</f>
        <v>0</v>
      </c>
      <c r="BT122" s="164">
        <f>MIN(MAX(0,BS122),MAX(0,$X122)-SUM($BP122:BS122))</f>
        <v>0</v>
      </c>
      <c r="BU122" s="164">
        <f>MIN(MAX(0,BT122),MAX(0,$X122)-SUM($BP122:BT122))</f>
        <v>0</v>
      </c>
      <c r="BV122" s="164">
        <f>(MAX(0,$X122-MAX(0,SUM($BP122:BU122))))</f>
        <v>0</v>
      </c>
      <c r="BW122" s="166">
        <f t="shared" si="25"/>
        <v>0</v>
      </c>
      <c r="BX122" s="166">
        <f>MIN(MAX(0,BW122),MAX(0,-$X122)-MAX(0,-$BP122+SUM($BW122:BW122)))</f>
        <v>0</v>
      </c>
      <c r="BY122" s="166">
        <f>MIN(MAX(0,BX122),MAX(0,-$X122)-MAX(0,-$BP122+SUM($BW122:BX122)))</f>
        <v>0</v>
      </c>
      <c r="BZ122" s="166">
        <f>MIN(MAX(0,BY122),MAX(0,-$X122)-MAX(0,-$BP122+SUM($BW122:BY122)))</f>
        <v>0</v>
      </c>
      <c r="CA122" s="166">
        <f>MIN(MAX(0,BZ122),MAX(0,-$X122)-MAX(0,-$BP122+SUM($BW122:BZ122)))</f>
        <v>0</v>
      </c>
      <c r="CB122" s="166">
        <f>MAX(0,-$X122+$BP122-SUM($BW122:CA122))</f>
        <v>0</v>
      </c>
      <c r="CC122" s="163">
        <v>1</v>
      </c>
      <c r="CD122" s="167"/>
      <c r="CE122" s="164"/>
      <c r="CF122" s="164"/>
      <c r="CG122" s="164"/>
      <c r="CH122" s="164"/>
      <c r="CI122" s="164"/>
      <c r="CJ122" s="164"/>
      <c r="CK122" s="166"/>
      <c r="CL122" s="166"/>
      <c r="CM122" s="166"/>
      <c r="CN122" s="166"/>
      <c r="CO122" s="166"/>
      <c r="CP122" s="166"/>
      <c r="CQ122" s="167">
        <v>0</v>
      </c>
      <c r="CR122" s="164"/>
      <c r="CS122" s="164"/>
      <c r="CT122" s="164"/>
      <c r="CU122" s="164"/>
      <c r="CV122" s="164"/>
      <c r="CW122" s="164"/>
      <c r="CX122" s="166">
        <f>ROUND($C122*'[1]LEA-TN - Aggregate GASB75'!CX121,0)</f>
        <v>0</v>
      </c>
      <c r="CY122" s="166">
        <f>ROUND($C122*'[1]LEA-TN - Aggregate GASB75'!CY121,0)</f>
        <v>0</v>
      </c>
      <c r="CZ122" s="166">
        <f>ROUND($C122*'[1]LEA-TN - Aggregate GASB75'!CZ121,0)</f>
        <v>0</v>
      </c>
      <c r="DA122" s="166">
        <f>ROUND($C122*'[1]LEA-TN - Aggregate GASB75'!DA121,0)</f>
        <v>0</v>
      </c>
      <c r="DB122" s="166">
        <f>ROUND($C122*'[1]LEA-TN - Aggregate GASB75'!DB121,0)</f>
        <v>0</v>
      </c>
      <c r="DC122" s="166">
        <f>ROUND($C122*'[1]LEA-TN - Aggregate GASB75'!DC121,0)</f>
        <v>0</v>
      </c>
      <c r="DE122" s="168"/>
    </row>
    <row r="123" spans="1:109" hidden="1">
      <c r="A123" s="109">
        <v>1003</v>
      </c>
      <c r="B123" s="103" t="s">
        <v>291</v>
      </c>
      <c r="C123" s="162">
        <v>1</v>
      </c>
      <c r="D123" s="162">
        <v>1</v>
      </c>
      <c r="E123" s="162">
        <f t="shared" si="26"/>
        <v>0</v>
      </c>
      <c r="F123" s="163">
        <v>8.9</v>
      </c>
      <c r="G123" s="164">
        <f>ROUND($D123*'[1]LEA-TN - Aggregate GASB75'!G122,0)</f>
        <v>14201792</v>
      </c>
      <c r="H123" s="164">
        <f>ROUND($C123*'[1]LEA-TN - Aggregate GASB75'!H122,0)</f>
        <v>289421</v>
      </c>
      <c r="I123" s="164">
        <f>ROUND($C123*'[1]LEA-TN - Aggregate GASB75'!I122,0)</f>
        <v>506627</v>
      </c>
      <c r="J123" s="164">
        <f>ROUND('[1]LEA-TN - Aggregate GASB75'!G122*E123,0)</f>
        <v>0</v>
      </c>
      <c r="K123" s="164">
        <f>ROUND($C123*'[1]LEA-TN - Aggregate GASB75'!K122,0)</f>
        <v>0</v>
      </c>
      <c r="L123" s="164">
        <f>ROUND(C123*'[1]LEA-TN - Aggregate GASB75'!P122,0)-SUM(G123:K123,M123:O123)</f>
        <v>-2593814</v>
      </c>
      <c r="M123" s="164">
        <f>ROUND($C123*'[1]LEA-TN - Aggregate GASB75'!M122,0)</f>
        <v>-93026</v>
      </c>
      <c r="N123" s="164">
        <f>ROUND(C123*'[1]LEA-TN - Aggregate GASB75'!O122,0)-O123</f>
        <v>0</v>
      </c>
      <c r="O123" s="164">
        <v>-520222</v>
      </c>
      <c r="P123" s="178">
        <f t="shared" si="20"/>
        <v>11790778</v>
      </c>
      <c r="Q123" s="104">
        <f t="shared" si="21"/>
        <v>0</v>
      </c>
      <c r="R123" s="164">
        <f>ROUND($C123*'[1]LEA-TN - Aggregate GASB75'!R122,0)</f>
        <v>-435717</v>
      </c>
      <c r="S123" s="164">
        <f t="shared" si="36"/>
        <v>0</v>
      </c>
      <c r="T123" s="178">
        <v>360331</v>
      </c>
      <c r="U123" s="164">
        <v>536433</v>
      </c>
      <c r="V123" s="104">
        <f t="shared" si="27"/>
        <v>-3455543</v>
      </c>
      <c r="W123" s="104">
        <v>-1204420</v>
      </c>
      <c r="X123" s="104">
        <f>ROUND(J123+N123-'[1]LEA-TN - Aggregate GASB75'!W122*E123,0)</f>
        <v>0</v>
      </c>
      <c r="Y123" s="164">
        <f>ROUND($C123*'[1]LEA-TN - Aggregate GASB75'!Y122,0)</f>
        <v>13485489</v>
      </c>
      <c r="Z123" s="164">
        <f>ROUND($C123*'[1]LEA-TN - Aggregate GASB75'!Z122,0)</f>
        <v>10401604</v>
      </c>
      <c r="AA123" s="164">
        <f>ROUND($C123*'[1]LEA-TN - Aggregate GASB75'!AA122,0)</f>
        <v>11790778</v>
      </c>
      <c r="AB123" s="164">
        <f>ROUND($C123*'[1]LEA-TN - Aggregate GASB75'!AB122,0)</f>
        <v>11790778</v>
      </c>
      <c r="AC123" s="164">
        <f t="shared" si="35"/>
        <v>2302374</v>
      </c>
      <c r="AD123" s="164">
        <f t="shared" si="22"/>
        <v>1153169</v>
      </c>
      <c r="AE123" s="164">
        <f t="shared" si="28"/>
        <v>0</v>
      </c>
      <c r="AF123" s="164">
        <f t="shared" si="29"/>
        <v>0</v>
      </c>
      <c r="AG123" s="164">
        <f t="shared" si="23"/>
        <v>0</v>
      </c>
      <c r="AH123" s="164">
        <f t="shared" si="30"/>
        <v>0</v>
      </c>
      <c r="AI123" s="164">
        <f t="shared" si="38"/>
        <v>-435717</v>
      </c>
      <c r="AJ123" s="164">
        <f t="shared" si="38"/>
        <v>-435717</v>
      </c>
      <c r="AK123" s="164">
        <f t="shared" si="38"/>
        <v>-435717</v>
      </c>
      <c r="AL123" s="164">
        <f t="shared" si="37"/>
        <v>-435717</v>
      </c>
      <c r="AM123" s="164">
        <f t="shared" si="37"/>
        <v>-435717</v>
      </c>
      <c r="AN123" s="164">
        <f t="shared" si="37"/>
        <v>-1276958</v>
      </c>
      <c r="AP123" s="165">
        <f t="shared" si="24"/>
        <v>-291440</v>
      </c>
      <c r="AQ123" s="164">
        <f>ROUND($C123*'[1]LEA-TN - Aggregate GASB75'!AQ122,0)</f>
        <v>0</v>
      </c>
      <c r="AR123" s="164">
        <f>ROUND($C123*'[1]LEA-TN - Aggregate GASB75'!AR122,0)</f>
        <v>0</v>
      </c>
      <c r="AS123" s="164">
        <f>ROUND($C123*'[1]LEA-TN - Aggregate GASB75'!AS122,0)</f>
        <v>0</v>
      </c>
      <c r="AT123" s="164">
        <f>ROUND($C123*'[1]LEA-TN - Aggregate GASB75'!AT122,0)</f>
        <v>0</v>
      </c>
      <c r="AU123" s="164">
        <f>ROUND($C123*'[1]LEA-TN - Aggregate GASB75'!AU122,0)</f>
        <v>0</v>
      </c>
      <c r="AV123" s="164">
        <f>ROUND($C123*'[1]LEA-TN - Aggregate GASB75'!AV122,0)</f>
        <v>0</v>
      </c>
      <c r="AW123" s="166">
        <f>ROUND($C123*'[1]LEA-TN - Aggregate GASB75'!AW122,0)</f>
        <v>291440</v>
      </c>
      <c r="AX123" s="166">
        <f>ROUND($C123*'[1]LEA-TN - Aggregate GASB75'!AX122,0)</f>
        <v>291440</v>
      </c>
      <c r="AY123" s="166">
        <f>ROUND($C123*'[1]LEA-TN - Aggregate GASB75'!AY122,0)</f>
        <v>291440</v>
      </c>
      <c r="AZ123" s="166">
        <f>ROUND($C123*'[1]LEA-TN - Aggregate GASB75'!AZ122,0)</f>
        <v>291440</v>
      </c>
      <c r="BA123" s="166">
        <f>ROUND($C123*'[1]LEA-TN - Aggregate GASB75'!BA122,0)</f>
        <v>291440</v>
      </c>
      <c r="BB123" s="166">
        <f>MAX(0,-$L123+$AP123-SUM($AW123:BA123))</f>
        <v>845174</v>
      </c>
      <c r="BC123" s="165">
        <f t="shared" si="32"/>
        <v>-10452</v>
      </c>
      <c r="BD123" s="164">
        <f>MIN(MAX(0,BC123),MAX(0,$M123)-SUM($BC123:BC123))</f>
        <v>0</v>
      </c>
      <c r="BE123" s="164">
        <f>MIN(MAX(0,BD123),MAX(0,$M123)-SUM($BC123:BD123))</f>
        <v>0</v>
      </c>
      <c r="BF123" s="164">
        <f>MIN(MAX(0,BE123),MAX(0,$M123)-SUM($BC123:BE123))</f>
        <v>0</v>
      </c>
      <c r="BG123" s="164">
        <f>MIN(MAX(0,BF123),MAX(0,$M123)-SUM($BC123:BF123))</f>
        <v>0</v>
      </c>
      <c r="BH123" s="164">
        <f>MIN(MAX(0,BG123),MAX(0,$M123)-SUM($BC123:BG123))</f>
        <v>0</v>
      </c>
      <c r="BI123" s="164">
        <f>(MAX(0,$M123-MAX(0,SUM($BC123:BH123))))</f>
        <v>0</v>
      </c>
      <c r="BJ123" s="166">
        <f t="shared" si="33"/>
        <v>10452</v>
      </c>
      <c r="BK123" s="166">
        <f>MIN(MAX(0,BJ123),MAX(0,-$M123)-MAX(0,-$BC123+SUM($BJ123:BJ123)))</f>
        <v>10452</v>
      </c>
      <c r="BL123" s="166">
        <f>MIN(MAX(0,BK123),MAX(0,-$M123)-MAX(0,-$BC123+SUM($BJ123:BK123)))</f>
        <v>10452</v>
      </c>
      <c r="BM123" s="166">
        <f>MIN(MAX(0,BL123),MAX(0,-$M123)-MAX(0,-$BC123+SUM($BJ123:BL123)))</f>
        <v>10452</v>
      </c>
      <c r="BN123" s="166">
        <f>MIN(MAX(0,BM123),MAX(0,-$M123)-MAX(0,-$BC123+SUM($BJ123:BM123)))</f>
        <v>10452</v>
      </c>
      <c r="BO123" s="166">
        <f>MAX(0,-$M123+$BC123-SUM($BJ123:BN123))</f>
        <v>30314</v>
      </c>
      <c r="BP123" s="165">
        <f t="shared" si="34"/>
        <v>0</v>
      </c>
      <c r="BQ123" s="164">
        <f>MIN(MAX(0,BP123),MAX(0,$X123)-SUM($BP123:BP123))</f>
        <v>0</v>
      </c>
      <c r="BR123" s="164">
        <f>MIN(MAX(0,BQ123),MAX(0,$X123)-SUM($BP123:BQ123))</f>
        <v>0</v>
      </c>
      <c r="BS123" s="164">
        <f>MIN(MAX(0,BR123),MAX(0,$X123)-SUM($BP123:BR123))</f>
        <v>0</v>
      </c>
      <c r="BT123" s="164">
        <f>MIN(MAX(0,BS123),MAX(0,$X123)-SUM($BP123:BS123))</f>
        <v>0</v>
      </c>
      <c r="BU123" s="164">
        <f>MIN(MAX(0,BT123),MAX(0,$X123)-SUM($BP123:BT123))</f>
        <v>0</v>
      </c>
      <c r="BV123" s="164">
        <f>(MAX(0,$X123-MAX(0,SUM($BP123:BU123))))</f>
        <v>0</v>
      </c>
      <c r="BW123" s="166">
        <f t="shared" si="25"/>
        <v>0</v>
      </c>
      <c r="BX123" s="166">
        <f>MIN(MAX(0,BW123),MAX(0,-$X123)-MAX(0,-$BP123+SUM($BW123:BW123)))</f>
        <v>0</v>
      </c>
      <c r="BY123" s="166">
        <f>MIN(MAX(0,BX123),MAX(0,-$X123)-MAX(0,-$BP123+SUM($BW123:BX123)))</f>
        <v>0</v>
      </c>
      <c r="BZ123" s="166">
        <f>MIN(MAX(0,BY123),MAX(0,-$X123)-MAX(0,-$BP123+SUM($BW123:BY123)))</f>
        <v>0</v>
      </c>
      <c r="CA123" s="166">
        <f>MIN(MAX(0,BZ123),MAX(0,-$X123)-MAX(0,-$BP123+SUM($BW123:BZ123)))</f>
        <v>0</v>
      </c>
      <c r="CB123" s="166">
        <f>MAX(0,-$X123+$BP123-SUM($BW123:CA123))</f>
        <v>0</v>
      </c>
      <c r="CC123" s="163">
        <v>10</v>
      </c>
      <c r="CD123" s="167"/>
      <c r="CE123" s="164"/>
      <c r="CF123" s="164"/>
      <c r="CG123" s="164"/>
      <c r="CH123" s="164"/>
      <c r="CI123" s="164"/>
      <c r="CJ123" s="164"/>
      <c r="CK123" s="166"/>
      <c r="CL123" s="166"/>
      <c r="CM123" s="166"/>
      <c r="CN123" s="166"/>
      <c r="CO123" s="166"/>
      <c r="CP123" s="166"/>
      <c r="CQ123" s="167">
        <v>-133825</v>
      </c>
      <c r="CR123" s="164"/>
      <c r="CS123" s="164"/>
      <c r="CT123" s="164"/>
      <c r="CU123" s="164"/>
      <c r="CV123" s="164"/>
      <c r="CW123" s="164"/>
      <c r="CX123" s="166">
        <f>ROUND($C123*'[1]LEA-TN - Aggregate GASB75'!CX122,0)</f>
        <v>133825</v>
      </c>
      <c r="CY123" s="166">
        <f>ROUND($C123*'[1]LEA-TN - Aggregate GASB75'!CY122,0)</f>
        <v>133825</v>
      </c>
      <c r="CZ123" s="166">
        <f>ROUND($C123*'[1]LEA-TN - Aggregate GASB75'!CZ122,0)</f>
        <v>133825</v>
      </c>
      <c r="DA123" s="166">
        <f>ROUND($C123*'[1]LEA-TN - Aggregate GASB75'!DA122,0)</f>
        <v>133825</v>
      </c>
      <c r="DB123" s="166">
        <f>ROUND($C123*'[1]LEA-TN - Aggregate GASB75'!DB122,0)</f>
        <v>133825</v>
      </c>
      <c r="DC123" s="166">
        <f>ROUND($C123*'[1]LEA-TN - Aggregate GASB75'!DC122,0)</f>
        <v>401470</v>
      </c>
      <c r="DE123" s="168"/>
    </row>
    <row r="124" spans="1:109" hidden="1">
      <c r="A124" s="109">
        <v>1088</v>
      </c>
      <c r="B124" s="103" t="s">
        <v>292</v>
      </c>
      <c r="C124" s="162">
        <v>1</v>
      </c>
      <c r="D124" s="162">
        <v>1</v>
      </c>
      <c r="E124" s="162">
        <f t="shared" si="26"/>
        <v>0</v>
      </c>
      <c r="F124" s="163">
        <v>7.3</v>
      </c>
      <c r="G124" s="164">
        <f>ROUND($D124*'[1]LEA-TN - Aggregate GASB75'!G123,0)</f>
        <v>304733</v>
      </c>
      <c r="H124" s="164">
        <f>ROUND($C124*'[1]LEA-TN - Aggregate GASB75'!H123,0)</f>
        <v>5123</v>
      </c>
      <c r="I124" s="164">
        <f>ROUND($C124*'[1]LEA-TN - Aggregate GASB75'!I123,0)</f>
        <v>10743</v>
      </c>
      <c r="J124" s="164">
        <f>ROUND('[1]LEA-TN - Aggregate GASB75'!G123*E124,0)</f>
        <v>0</v>
      </c>
      <c r="K124" s="164">
        <f>ROUND($C124*'[1]LEA-TN - Aggregate GASB75'!K123,0)</f>
        <v>0</v>
      </c>
      <c r="L124" s="164">
        <f>ROUND(C124*'[1]LEA-TN - Aggregate GASB75'!P123,0)-SUM(G124:K124,M124:O124)</f>
        <v>-14007</v>
      </c>
      <c r="M124" s="164">
        <f>ROUND($C124*'[1]LEA-TN - Aggregate GASB75'!M123,0)</f>
        <v>-2053</v>
      </c>
      <c r="N124" s="164">
        <f>ROUND(C124*'[1]LEA-TN - Aggregate GASB75'!O123,0)-O124</f>
        <v>0</v>
      </c>
      <c r="O124" s="164">
        <v>-16158</v>
      </c>
      <c r="P124" s="178">
        <f t="shared" si="20"/>
        <v>288381</v>
      </c>
      <c r="Q124" s="104">
        <f t="shared" si="21"/>
        <v>0</v>
      </c>
      <c r="R124" s="164">
        <f>ROUND($C124*'[1]LEA-TN - Aggregate GASB75'!R123,0)</f>
        <v>-5110</v>
      </c>
      <c r="S124" s="164">
        <f t="shared" si="36"/>
        <v>0</v>
      </c>
      <c r="T124" s="178">
        <v>10756</v>
      </c>
      <c r="U124" s="164">
        <v>15247</v>
      </c>
      <c r="V124" s="104">
        <f t="shared" si="27"/>
        <v>-33355</v>
      </c>
      <c r="W124" s="104">
        <v>-22405</v>
      </c>
      <c r="X124" s="104">
        <f>ROUND(J124+N124-'[1]LEA-TN - Aggregate GASB75'!W123*E124,0)</f>
        <v>0</v>
      </c>
      <c r="Y124" s="164">
        <f>ROUND($C124*'[1]LEA-TN - Aggregate GASB75'!Y123,0)</f>
        <v>326198</v>
      </c>
      <c r="Z124" s="164">
        <f>ROUND($C124*'[1]LEA-TN - Aggregate GASB75'!Z123,0)</f>
        <v>257001</v>
      </c>
      <c r="AA124" s="164">
        <f>ROUND($C124*'[1]LEA-TN - Aggregate GASB75'!AA123,0)</f>
        <v>288381</v>
      </c>
      <c r="AB124" s="164">
        <f>ROUND($C124*'[1]LEA-TN - Aggregate GASB75'!AB123,0)</f>
        <v>288381</v>
      </c>
      <c r="AC124" s="164">
        <f t="shared" si="35"/>
        <v>12088</v>
      </c>
      <c r="AD124" s="164">
        <f t="shared" si="22"/>
        <v>21267</v>
      </c>
      <c r="AE124" s="164">
        <f t="shared" si="28"/>
        <v>0</v>
      </c>
      <c r="AF124" s="164">
        <f t="shared" si="29"/>
        <v>0</v>
      </c>
      <c r="AG124" s="164">
        <f t="shared" si="23"/>
        <v>0</v>
      </c>
      <c r="AH124" s="164">
        <f t="shared" si="30"/>
        <v>0</v>
      </c>
      <c r="AI124" s="164">
        <f t="shared" si="38"/>
        <v>-5110</v>
      </c>
      <c r="AJ124" s="164">
        <f t="shared" si="38"/>
        <v>-5110</v>
      </c>
      <c r="AK124" s="164">
        <f t="shared" si="38"/>
        <v>-5110</v>
      </c>
      <c r="AL124" s="164">
        <f t="shared" si="37"/>
        <v>-5110</v>
      </c>
      <c r="AM124" s="164">
        <f t="shared" si="37"/>
        <v>-5110</v>
      </c>
      <c r="AN124" s="164">
        <f t="shared" si="37"/>
        <v>-7805</v>
      </c>
      <c r="AP124" s="165">
        <f t="shared" si="24"/>
        <v>-1919</v>
      </c>
      <c r="AQ124" s="164">
        <f>ROUND($C124*'[1]LEA-TN - Aggregate GASB75'!AQ123,0)</f>
        <v>0</v>
      </c>
      <c r="AR124" s="164">
        <f>ROUND($C124*'[1]LEA-TN - Aggregate GASB75'!AR123,0)</f>
        <v>0</v>
      </c>
      <c r="AS124" s="164">
        <f>ROUND($C124*'[1]LEA-TN - Aggregate GASB75'!AS123,0)</f>
        <v>0</v>
      </c>
      <c r="AT124" s="164">
        <f>ROUND($C124*'[1]LEA-TN - Aggregate GASB75'!AT123,0)</f>
        <v>0</v>
      </c>
      <c r="AU124" s="164">
        <f>ROUND($C124*'[1]LEA-TN - Aggregate GASB75'!AU123,0)</f>
        <v>0</v>
      </c>
      <c r="AV124" s="164">
        <f>ROUND($C124*'[1]LEA-TN - Aggregate GASB75'!AV123,0)</f>
        <v>0</v>
      </c>
      <c r="AW124" s="166">
        <f>ROUND($C124*'[1]LEA-TN - Aggregate GASB75'!AW123,0)</f>
        <v>1919</v>
      </c>
      <c r="AX124" s="166">
        <f>ROUND($C124*'[1]LEA-TN - Aggregate GASB75'!AX123,0)</f>
        <v>1919</v>
      </c>
      <c r="AY124" s="166">
        <f>ROUND($C124*'[1]LEA-TN - Aggregate GASB75'!AY123,0)</f>
        <v>1919</v>
      </c>
      <c r="AZ124" s="166">
        <f>ROUND($C124*'[1]LEA-TN - Aggregate GASB75'!AZ123,0)</f>
        <v>1919</v>
      </c>
      <c r="BA124" s="166">
        <f>ROUND($C124*'[1]LEA-TN - Aggregate GASB75'!BA123,0)</f>
        <v>1919</v>
      </c>
      <c r="BB124" s="166">
        <f>MAX(0,-$L124+$AP124-SUM($AW124:BA124))</f>
        <v>2493</v>
      </c>
      <c r="BC124" s="165">
        <f t="shared" si="32"/>
        <v>-281</v>
      </c>
      <c r="BD124" s="164">
        <f>MIN(MAX(0,BC124),MAX(0,$M124)-SUM($BC124:BC124))</f>
        <v>0</v>
      </c>
      <c r="BE124" s="164">
        <f>MIN(MAX(0,BD124),MAX(0,$M124)-SUM($BC124:BD124))</f>
        <v>0</v>
      </c>
      <c r="BF124" s="164">
        <f>MIN(MAX(0,BE124),MAX(0,$M124)-SUM($BC124:BE124))</f>
        <v>0</v>
      </c>
      <c r="BG124" s="164">
        <f>MIN(MAX(0,BF124),MAX(0,$M124)-SUM($BC124:BF124))</f>
        <v>0</v>
      </c>
      <c r="BH124" s="164">
        <f>MIN(MAX(0,BG124),MAX(0,$M124)-SUM($BC124:BG124))</f>
        <v>0</v>
      </c>
      <c r="BI124" s="164">
        <f>(MAX(0,$M124-MAX(0,SUM($BC124:BH124))))</f>
        <v>0</v>
      </c>
      <c r="BJ124" s="166">
        <f t="shared" si="33"/>
        <v>281</v>
      </c>
      <c r="BK124" s="166">
        <f>MIN(MAX(0,BJ124),MAX(0,-$M124)-MAX(0,-$BC124+SUM($BJ124:BJ124)))</f>
        <v>281</v>
      </c>
      <c r="BL124" s="166">
        <f>MIN(MAX(0,BK124),MAX(0,-$M124)-MAX(0,-$BC124+SUM($BJ124:BK124)))</f>
        <v>281</v>
      </c>
      <c r="BM124" s="166">
        <f>MIN(MAX(0,BL124),MAX(0,-$M124)-MAX(0,-$BC124+SUM($BJ124:BL124)))</f>
        <v>281</v>
      </c>
      <c r="BN124" s="166">
        <f>MIN(MAX(0,BM124),MAX(0,-$M124)-MAX(0,-$BC124+SUM($BJ124:BM124)))</f>
        <v>281</v>
      </c>
      <c r="BO124" s="166">
        <f>MAX(0,-$M124+$BC124-SUM($BJ124:BN124))</f>
        <v>367</v>
      </c>
      <c r="BP124" s="165">
        <f t="shared" si="34"/>
        <v>0</v>
      </c>
      <c r="BQ124" s="164">
        <f>MIN(MAX(0,BP124),MAX(0,$X124)-SUM($BP124:BP124))</f>
        <v>0</v>
      </c>
      <c r="BR124" s="164">
        <f>MIN(MAX(0,BQ124),MAX(0,$X124)-SUM($BP124:BQ124))</f>
        <v>0</v>
      </c>
      <c r="BS124" s="164">
        <f>MIN(MAX(0,BR124),MAX(0,$X124)-SUM($BP124:BR124))</f>
        <v>0</v>
      </c>
      <c r="BT124" s="164">
        <f>MIN(MAX(0,BS124),MAX(0,$X124)-SUM($BP124:BS124))</f>
        <v>0</v>
      </c>
      <c r="BU124" s="164">
        <f>MIN(MAX(0,BT124),MAX(0,$X124)-SUM($BP124:BT124))</f>
        <v>0</v>
      </c>
      <c r="BV124" s="164">
        <f>(MAX(0,$X124-MAX(0,SUM($BP124:BU124))))</f>
        <v>0</v>
      </c>
      <c r="BW124" s="166">
        <f t="shared" si="25"/>
        <v>0</v>
      </c>
      <c r="BX124" s="166">
        <f>MIN(MAX(0,BW124),MAX(0,-$X124)-MAX(0,-$BP124+SUM($BW124:BW124)))</f>
        <v>0</v>
      </c>
      <c r="BY124" s="166">
        <f>MIN(MAX(0,BX124),MAX(0,-$X124)-MAX(0,-$BP124+SUM($BW124:BX124)))</f>
        <v>0</v>
      </c>
      <c r="BZ124" s="166">
        <f>MIN(MAX(0,BY124),MAX(0,-$X124)-MAX(0,-$BP124+SUM($BW124:BY124)))</f>
        <v>0</v>
      </c>
      <c r="CA124" s="166">
        <f>MIN(MAX(0,BZ124),MAX(0,-$X124)-MAX(0,-$BP124+SUM($BW124:BZ124)))</f>
        <v>0</v>
      </c>
      <c r="CB124" s="166">
        <f>MAX(0,-$X124+$BP124-SUM($BW124:CA124))</f>
        <v>0</v>
      </c>
      <c r="CC124" s="163">
        <v>8.6999999999999993</v>
      </c>
      <c r="CD124" s="167"/>
      <c r="CE124" s="164"/>
      <c r="CF124" s="164"/>
      <c r="CG124" s="164"/>
      <c r="CH124" s="164"/>
      <c r="CI124" s="164"/>
      <c r="CJ124" s="164"/>
      <c r="CK124" s="166"/>
      <c r="CL124" s="166"/>
      <c r="CM124" s="166"/>
      <c r="CN124" s="166"/>
      <c r="CO124" s="166"/>
      <c r="CP124" s="166"/>
      <c r="CQ124" s="167">
        <v>-2910</v>
      </c>
      <c r="CR124" s="164"/>
      <c r="CS124" s="164"/>
      <c r="CT124" s="164"/>
      <c r="CU124" s="164"/>
      <c r="CV124" s="164"/>
      <c r="CW124" s="164"/>
      <c r="CX124" s="166">
        <f>ROUND($C124*'[1]LEA-TN - Aggregate GASB75'!CX123,0)</f>
        <v>2910</v>
      </c>
      <c r="CY124" s="166">
        <f>ROUND($C124*'[1]LEA-TN - Aggregate GASB75'!CY123,0)</f>
        <v>2910</v>
      </c>
      <c r="CZ124" s="166">
        <f>ROUND($C124*'[1]LEA-TN - Aggregate GASB75'!CZ123,0)</f>
        <v>2910</v>
      </c>
      <c r="DA124" s="166">
        <f>ROUND($C124*'[1]LEA-TN - Aggregate GASB75'!DA123,0)</f>
        <v>2910</v>
      </c>
      <c r="DB124" s="166">
        <f>ROUND($C124*'[1]LEA-TN - Aggregate GASB75'!DB123,0)</f>
        <v>2910</v>
      </c>
      <c r="DC124" s="166">
        <f>ROUND($C124*'[1]LEA-TN - Aggregate GASB75'!DC123,0)</f>
        <v>4945</v>
      </c>
      <c r="DE124" s="168"/>
    </row>
    <row r="125" spans="1:109" hidden="1">
      <c r="A125" s="109">
        <v>1184</v>
      </c>
      <c r="B125" s="103" t="s">
        <v>390</v>
      </c>
      <c r="C125" s="162">
        <v>1</v>
      </c>
      <c r="D125" s="162">
        <v>1</v>
      </c>
      <c r="E125" s="162">
        <f t="shared" si="26"/>
        <v>0</v>
      </c>
      <c r="F125" s="163">
        <v>11.4</v>
      </c>
      <c r="G125" s="164">
        <f>ROUND($D125*'[1]LEA-TN - Aggregate GASB75'!G124,0)</f>
        <v>87720</v>
      </c>
      <c r="H125" s="164">
        <f>ROUND($C125*'[1]LEA-TN - Aggregate GASB75'!H124,0)</f>
        <v>3507</v>
      </c>
      <c r="I125" s="164">
        <f>ROUND($C125*'[1]LEA-TN - Aggregate GASB75'!I124,0)</f>
        <v>3247</v>
      </c>
      <c r="J125" s="164">
        <f>ROUND('[1]LEA-TN - Aggregate GASB75'!G124*E125,0)</f>
        <v>0</v>
      </c>
      <c r="K125" s="164">
        <f>ROUND($C125*'[1]LEA-TN - Aggregate GASB75'!K124,0)</f>
        <v>0</v>
      </c>
      <c r="L125" s="164">
        <f>ROUND(C125*'[1]LEA-TN - Aggregate GASB75'!P124,0)-SUM(G125:K125,M125:O125)</f>
        <v>36851</v>
      </c>
      <c r="M125" s="164">
        <f>ROUND($C125*'[1]LEA-TN - Aggregate GASB75'!M124,0)</f>
        <v>-1601</v>
      </c>
      <c r="N125" s="164">
        <f>ROUND(C125*'[1]LEA-TN - Aggregate GASB75'!O124,0)-O125</f>
        <v>0</v>
      </c>
      <c r="O125" s="164">
        <v>-27</v>
      </c>
      <c r="P125" s="178">
        <f t="shared" si="20"/>
        <v>129697</v>
      </c>
      <c r="Q125" s="104">
        <f t="shared" si="21"/>
        <v>0</v>
      </c>
      <c r="R125" s="164">
        <f>ROUND($C125*'[1]LEA-TN - Aggregate GASB75'!R124,0)</f>
        <v>1980</v>
      </c>
      <c r="S125" s="164">
        <f t="shared" si="36"/>
        <v>0</v>
      </c>
      <c r="T125" s="178">
        <v>8734</v>
      </c>
      <c r="U125" s="164">
        <v>356</v>
      </c>
      <c r="V125" s="104">
        <f t="shared" si="27"/>
        <v>22145</v>
      </c>
      <c r="W125" s="104">
        <v>-11125</v>
      </c>
      <c r="X125" s="104">
        <f>ROUND(J125+N125-'[1]LEA-TN - Aggregate GASB75'!W124*E125,0)</f>
        <v>0</v>
      </c>
      <c r="Y125" s="164">
        <f>ROUND($C125*'[1]LEA-TN - Aggregate GASB75'!Y124,0)</f>
        <v>159933</v>
      </c>
      <c r="Z125" s="164">
        <f>ROUND($C125*'[1]LEA-TN - Aggregate GASB75'!Z124,0)</f>
        <v>105895</v>
      </c>
      <c r="AA125" s="164">
        <f>ROUND($C125*'[1]LEA-TN - Aggregate GASB75'!AA124,0)</f>
        <v>129697</v>
      </c>
      <c r="AB125" s="164">
        <f>ROUND($C125*'[1]LEA-TN - Aggregate GASB75'!AB124,0)</f>
        <v>129697</v>
      </c>
      <c r="AC125" s="164">
        <f t="shared" si="35"/>
        <v>0</v>
      </c>
      <c r="AD125" s="164">
        <f t="shared" si="22"/>
        <v>11473</v>
      </c>
      <c r="AE125" s="164">
        <f t="shared" si="28"/>
        <v>0</v>
      </c>
      <c r="AF125" s="164">
        <f t="shared" si="29"/>
        <v>33618</v>
      </c>
      <c r="AG125" s="164">
        <f t="shared" si="23"/>
        <v>0</v>
      </c>
      <c r="AH125" s="164">
        <f t="shared" si="30"/>
        <v>0</v>
      </c>
      <c r="AI125" s="164">
        <f t="shared" si="38"/>
        <v>1980</v>
      </c>
      <c r="AJ125" s="164">
        <f t="shared" si="38"/>
        <v>1980</v>
      </c>
      <c r="AK125" s="164">
        <f t="shared" si="38"/>
        <v>1980</v>
      </c>
      <c r="AL125" s="164">
        <f t="shared" si="37"/>
        <v>1980</v>
      </c>
      <c r="AM125" s="164">
        <f t="shared" si="37"/>
        <v>1980</v>
      </c>
      <c r="AN125" s="164">
        <f t="shared" si="37"/>
        <v>12245</v>
      </c>
      <c r="AP125" s="165">
        <f t="shared" si="24"/>
        <v>3233</v>
      </c>
      <c r="AQ125" s="164">
        <f>ROUND($C125*'[1]LEA-TN - Aggregate GASB75'!AQ124,0)</f>
        <v>3233</v>
      </c>
      <c r="AR125" s="164">
        <f>ROUND($C125*'[1]LEA-TN - Aggregate GASB75'!AR124,0)</f>
        <v>3233</v>
      </c>
      <c r="AS125" s="164">
        <f>ROUND($C125*'[1]LEA-TN - Aggregate GASB75'!AS124,0)</f>
        <v>3233</v>
      </c>
      <c r="AT125" s="164">
        <f>ROUND($C125*'[1]LEA-TN - Aggregate GASB75'!AT124,0)</f>
        <v>3233</v>
      </c>
      <c r="AU125" s="164">
        <f>ROUND($C125*'[1]LEA-TN - Aggregate GASB75'!AU124,0)</f>
        <v>3233</v>
      </c>
      <c r="AV125" s="164">
        <f>ROUND($C125*'[1]LEA-TN - Aggregate GASB75'!AV124,0)</f>
        <v>17453</v>
      </c>
      <c r="AW125" s="166">
        <f>ROUND($C125*'[1]LEA-TN - Aggregate GASB75'!AW124,0)</f>
        <v>0</v>
      </c>
      <c r="AX125" s="166">
        <f>ROUND($C125*'[1]LEA-TN - Aggregate GASB75'!AX124,0)</f>
        <v>0</v>
      </c>
      <c r="AY125" s="166">
        <f>ROUND($C125*'[1]LEA-TN - Aggregate GASB75'!AY124,0)</f>
        <v>0</v>
      </c>
      <c r="AZ125" s="166">
        <f>ROUND($C125*'[1]LEA-TN - Aggregate GASB75'!AZ124,0)</f>
        <v>0</v>
      </c>
      <c r="BA125" s="166">
        <f>ROUND($C125*'[1]LEA-TN - Aggregate GASB75'!BA124,0)</f>
        <v>0</v>
      </c>
      <c r="BB125" s="166">
        <f>MAX(0,-$L125+$AP125-SUM($AW125:BA125))</f>
        <v>0</v>
      </c>
      <c r="BC125" s="165">
        <f t="shared" si="32"/>
        <v>-140</v>
      </c>
      <c r="BD125" s="164">
        <f>MIN(MAX(0,BC125),MAX(0,$M125)-SUM($BC125:BC125))</f>
        <v>0</v>
      </c>
      <c r="BE125" s="164">
        <f>MIN(MAX(0,BD125),MAX(0,$M125)-SUM($BC125:BD125))</f>
        <v>0</v>
      </c>
      <c r="BF125" s="164">
        <f>MIN(MAX(0,BE125),MAX(0,$M125)-SUM($BC125:BE125))</f>
        <v>0</v>
      </c>
      <c r="BG125" s="164">
        <f>MIN(MAX(0,BF125),MAX(0,$M125)-SUM($BC125:BF125))</f>
        <v>0</v>
      </c>
      <c r="BH125" s="164">
        <f>MIN(MAX(0,BG125),MAX(0,$M125)-SUM($BC125:BG125))</f>
        <v>0</v>
      </c>
      <c r="BI125" s="164">
        <f>(MAX(0,$M125-MAX(0,SUM($BC125:BH125))))</f>
        <v>0</v>
      </c>
      <c r="BJ125" s="166">
        <f t="shared" si="33"/>
        <v>140</v>
      </c>
      <c r="BK125" s="166">
        <f>MIN(MAX(0,BJ125),MAX(0,-$M125)-MAX(0,-$BC125+SUM($BJ125:BJ125)))</f>
        <v>140</v>
      </c>
      <c r="BL125" s="166">
        <f>MIN(MAX(0,BK125),MAX(0,-$M125)-MAX(0,-$BC125+SUM($BJ125:BK125)))</f>
        <v>140</v>
      </c>
      <c r="BM125" s="166">
        <f>MIN(MAX(0,BL125),MAX(0,-$M125)-MAX(0,-$BC125+SUM($BJ125:BL125)))</f>
        <v>140</v>
      </c>
      <c r="BN125" s="166">
        <f>MIN(MAX(0,BM125),MAX(0,-$M125)-MAX(0,-$BC125+SUM($BJ125:BM125)))</f>
        <v>140</v>
      </c>
      <c r="BO125" s="166">
        <f>MAX(0,-$M125+$BC125-SUM($BJ125:BN125))</f>
        <v>761</v>
      </c>
      <c r="BP125" s="165">
        <f t="shared" si="34"/>
        <v>0</v>
      </c>
      <c r="BQ125" s="164">
        <f>MIN(MAX(0,BP125),MAX(0,$X125)-SUM($BP125:BP125))</f>
        <v>0</v>
      </c>
      <c r="BR125" s="164">
        <f>MIN(MAX(0,BQ125),MAX(0,$X125)-SUM($BP125:BQ125))</f>
        <v>0</v>
      </c>
      <c r="BS125" s="164">
        <f>MIN(MAX(0,BR125),MAX(0,$X125)-SUM($BP125:BR125))</f>
        <v>0</v>
      </c>
      <c r="BT125" s="164">
        <f>MIN(MAX(0,BS125),MAX(0,$X125)-SUM($BP125:BS125))</f>
        <v>0</v>
      </c>
      <c r="BU125" s="164">
        <f>MIN(MAX(0,BT125),MAX(0,$X125)-SUM($BP125:BT125))</f>
        <v>0</v>
      </c>
      <c r="BV125" s="164">
        <f>(MAX(0,$X125-MAX(0,SUM($BP125:BU125))))</f>
        <v>0</v>
      </c>
      <c r="BW125" s="166">
        <f t="shared" si="25"/>
        <v>0</v>
      </c>
      <c r="BX125" s="166">
        <f>MIN(MAX(0,BW125),MAX(0,-$X125)-MAX(0,-$BP125+SUM($BW125:BW125)))</f>
        <v>0</v>
      </c>
      <c r="BY125" s="166">
        <f>MIN(MAX(0,BX125),MAX(0,-$X125)-MAX(0,-$BP125+SUM($BW125:BX125)))</f>
        <v>0</v>
      </c>
      <c r="BZ125" s="166">
        <f>MIN(MAX(0,BY125),MAX(0,-$X125)-MAX(0,-$BP125+SUM($BW125:BY125)))</f>
        <v>0</v>
      </c>
      <c r="CA125" s="166">
        <f>MIN(MAX(0,BZ125),MAX(0,-$X125)-MAX(0,-$BP125+SUM($BW125:BZ125)))</f>
        <v>0</v>
      </c>
      <c r="CB125" s="166">
        <f>MAX(0,-$X125+$BP125-SUM($BW125:CA125))</f>
        <v>0</v>
      </c>
      <c r="CC125" s="163">
        <v>11</v>
      </c>
      <c r="CD125" s="167"/>
      <c r="CE125" s="164"/>
      <c r="CF125" s="164"/>
      <c r="CG125" s="164"/>
      <c r="CH125" s="164"/>
      <c r="CI125" s="164"/>
      <c r="CJ125" s="164"/>
      <c r="CK125" s="166"/>
      <c r="CL125" s="166"/>
      <c r="CM125" s="166"/>
      <c r="CN125" s="166"/>
      <c r="CO125" s="166"/>
      <c r="CP125" s="166"/>
      <c r="CQ125" s="167">
        <v>-1113</v>
      </c>
      <c r="CR125" s="164"/>
      <c r="CS125" s="164"/>
      <c r="CT125" s="164"/>
      <c r="CU125" s="164"/>
      <c r="CV125" s="164"/>
      <c r="CW125" s="164"/>
      <c r="CX125" s="166">
        <f>ROUND($C125*'[1]LEA-TN - Aggregate GASB75'!CX124,0)</f>
        <v>1113</v>
      </c>
      <c r="CY125" s="166">
        <f>ROUND($C125*'[1]LEA-TN - Aggregate GASB75'!CY124,0)</f>
        <v>1113</v>
      </c>
      <c r="CZ125" s="166">
        <f>ROUND($C125*'[1]LEA-TN - Aggregate GASB75'!CZ124,0)</f>
        <v>1113</v>
      </c>
      <c r="DA125" s="166">
        <f>ROUND($C125*'[1]LEA-TN - Aggregate GASB75'!DA124,0)</f>
        <v>1113</v>
      </c>
      <c r="DB125" s="166">
        <f>ROUND($C125*'[1]LEA-TN - Aggregate GASB75'!DB124,0)</f>
        <v>1113</v>
      </c>
      <c r="DC125" s="166">
        <f>ROUND($C125*'[1]LEA-TN - Aggregate GASB75'!DC124,0)</f>
        <v>4447</v>
      </c>
      <c r="DE125" s="168"/>
    </row>
    <row r="126" spans="1:109" hidden="1">
      <c r="A126" s="109">
        <v>1089</v>
      </c>
      <c r="B126" s="103" t="s">
        <v>293</v>
      </c>
      <c r="C126" s="162">
        <v>1</v>
      </c>
      <c r="D126" s="162">
        <v>1</v>
      </c>
      <c r="E126" s="162">
        <f t="shared" si="26"/>
        <v>0</v>
      </c>
      <c r="F126" s="163">
        <v>8.1</v>
      </c>
      <c r="G126" s="164">
        <f>ROUND($D126*'[1]LEA-TN - Aggregate GASB75'!G125,0)</f>
        <v>1079384</v>
      </c>
      <c r="H126" s="164">
        <f>ROUND($C126*'[1]LEA-TN - Aggregate GASB75'!H125,0)</f>
        <v>20779</v>
      </c>
      <c r="I126" s="164">
        <f>ROUND($C126*'[1]LEA-TN - Aggregate GASB75'!I125,0)</f>
        <v>38348</v>
      </c>
      <c r="J126" s="164">
        <f>ROUND('[1]LEA-TN - Aggregate GASB75'!G125*E126,0)</f>
        <v>0</v>
      </c>
      <c r="K126" s="164">
        <f>ROUND($C126*'[1]LEA-TN - Aggregate GASB75'!K125,0)</f>
        <v>0</v>
      </c>
      <c r="L126" s="164">
        <f>ROUND(C126*'[1]LEA-TN - Aggregate GASB75'!P125,0)-SUM(G126:K126,M126:O126)</f>
        <v>-68961</v>
      </c>
      <c r="M126" s="164">
        <f>ROUND($C126*'[1]LEA-TN - Aggregate GASB75'!M125,0)</f>
        <v>-7779</v>
      </c>
      <c r="N126" s="164">
        <f>ROUND(C126*'[1]LEA-TN - Aggregate GASB75'!O125,0)-O126</f>
        <v>0</v>
      </c>
      <c r="O126" s="164">
        <v>-45953</v>
      </c>
      <c r="P126" s="178">
        <f t="shared" si="20"/>
        <v>1015818</v>
      </c>
      <c r="Q126" s="104">
        <f t="shared" si="21"/>
        <v>0</v>
      </c>
      <c r="R126" s="164">
        <f>ROUND($C126*'[1]LEA-TN - Aggregate GASB75'!R125,0)</f>
        <v>-20560</v>
      </c>
      <c r="S126" s="164">
        <f t="shared" si="36"/>
        <v>0</v>
      </c>
      <c r="T126" s="178">
        <v>38567</v>
      </c>
      <c r="U126" s="164">
        <v>44857</v>
      </c>
      <c r="V126" s="104">
        <f t="shared" si="27"/>
        <v>-142654</v>
      </c>
      <c r="W126" s="104">
        <v>-86474</v>
      </c>
      <c r="X126" s="104">
        <f>ROUND(J126+N126-'[1]LEA-TN - Aggregate GASB75'!W125*E126,0)</f>
        <v>0</v>
      </c>
      <c r="Y126" s="164">
        <f>ROUND($C126*'[1]LEA-TN - Aggregate GASB75'!Y125,0)</f>
        <v>1158737</v>
      </c>
      <c r="Z126" s="164">
        <f>ROUND($C126*'[1]LEA-TN - Aggregate GASB75'!Z125,0)</f>
        <v>897938</v>
      </c>
      <c r="AA126" s="164">
        <f>ROUND($C126*'[1]LEA-TN - Aggregate GASB75'!AA125,0)</f>
        <v>1015818</v>
      </c>
      <c r="AB126" s="164">
        <f>ROUND($C126*'[1]LEA-TN - Aggregate GASB75'!AB125,0)</f>
        <v>1015818</v>
      </c>
      <c r="AC126" s="164">
        <f t="shared" si="35"/>
        <v>60447</v>
      </c>
      <c r="AD126" s="164">
        <f t="shared" si="22"/>
        <v>82207</v>
      </c>
      <c r="AE126" s="164">
        <f t="shared" si="28"/>
        <v>0</v>
      </c>
      <c r="AF126" s="164">
        <f t="shared" si="29"/>
        <v>0</v>
      </c>
      <c r="AG126" s="164">
        <f t="shared" si="23"/>
        <v>0</v>
      </c>
      <c r="AH126" s="164">
        <f t="shared" si="30"/>
        <v>0</v>
      </c>
      <c r="AI126" s="164">
        <f t="shared" si="38"/>
        <v>-20560</v>
      </c>
      <c r="AJ126" s="164">
        <f t="shared" si="38"/>
        <v>-20560</v>
      </c>
      <c r="AK126" s="164">
        <f t="shared" si="38"/>
        <v>-20560</v>
      </c>
      <c r="AL126" s="164">
        <f t="shared" si="37"/>
        <v>-20560</v>
      </c>
      <c r="AM126" s="164">
        <f t="shared" si="37"/>
        <v>-20560</v>
      </c>
      <c r="AN126" s="164">
        <f t="shared" si="37"/>
        <v>-39854</v>
      </c>
      <c r="AP126" s="165">
        <f t="shared" si="24"/>
        <v>-8514</v>
      </c>
      <c r="AQ126" s="164">
        <f>ROUND($C126*'[1]LEA-TN - Aggregate GASB75'!AQ125,0)</f>
        <v>0</v>
      </c>
      <c r="AR126" s="164">
        <f>ROUND($C126*'[1]LEA-TN - Aggregate GASB75'!AR125,0)</f>
        <v>0</v>
      </c>
      <c r="AS126" s="164">
        <f>ROUND($C126*'[1]LEA-TN - Aggregate GASB75'!AS125,0)</f>
        <v>0</v>
      </c>
      <c r="AT126" s="164">
        <f>ROUND($C126*'[1]LEA-TN - Aggregate GASB75'!AT125,0)</f>
        <v>0</v>
      </c>
      <c r="AU126" s="164">
        <f>ROUND($C126*'[1]LEA-TN - Aggregate GASB75'!AU125,0)</f>
        <v>0</v>
      </c>
      <c r="AV126" s="164">
        <f>ROUND($C126*'[1]LEA-TN - Aggregate GASB75'!AV125,0)</f>
        <v>0</v>
      </c>
      <c r="AW126" s="166">
        <f>ROUND($C126*'[1]LEA-TN - Aggregate GASB75'!AW125,0)</f>
        <v>8514</v>
      </c>
      <c r="AX126" s="166">
        <f>ROUND($C126*'[1]LEA-TN - Aggregate GASB75'!AX125,0)</f>
        <v>8514</v>
      </c>
      <c r="AY126" s="166">
        <f>ROUND($C126*'[1]LEA-TN - Aggregate GASB75'!AY125,0)</f>
        <v>8514</v>
      </c>
      <c r="AZ126" s="166">
        <f>ROUND($C126*'[1]LEA-TN - Aggregate GASB75'!AZ125,0)</f>
        <v>8514</v>
      </c>
      <c r="BA126" s="166">
        <f>ROUND($C126*'[1]LEA-TN - Aggregate GASB75'!BA125,0)</f>
        <v>8514</v>
      </c>
      <c r="BB126" s="166">
        <f>MAX(0,-$L126+$AP126-SUM($AW126:BA126))</f>
        <v>17877</v>
      </c>
      <c r="BC126" s="165">
        <f t="shared" si="32"/>
        <v>-960</v>
      </c>
      <c r="BD126" s="164">
        <f>MIN(MAX(0,BC126),MAX(0,$M126)-SUM($BC126:BC126))</f>
        <v>0</v>
      </c>
      <c r="BE126" s="164">
        <f>MIN(MAX(0,BD126),MAX(0,$M126)-SUM($BC126:BD126))</f>
        <v>0</v>
      </c>
      <c r="BF126" s="164">
        <f>MIN(MAX(0,BE126),MAX(0,$M126)-SUM($BC126:BE126))</f>
        <v>0</v>
      </c>
      <c r="BG126" s="164">
        <f>MIN(MAX(0,BF126),MAX(0,$M126)-SUM($BC126:BF126))</f>
        <v>0</v>
      </c>
      <c r="BH126" s="164">
        <f>MIN(MAX(0,BG126),MAX(0,$M126)-SUM($BC126:BG126))</f>
        <v>0</v>
      </c>
      <c r="BI126" s="164">
        <f>(MAX(0,$M126-MAX(0,SUM($BC126:BH126))))</f>
        <v>0</v>
      </c>
      <c r="BJ126" s="166">
        <f t="shared" si="33"/>
        <v>960</v>
      </c>
      <c r="BK126" s="166">
        <f>MIN(MAX(0,BJ126),MAX(0,-$M126)-MAX(0,-$BC126+SUM($BJ126:BJ126)))</f>
        <v>960</v>
      </c>
      <c r="BL126" s="166">
        <f>MIN(MAX(0,BK126),MAX(0,-$M126)-MAX(0,-$BC126+SUM($BJ126:BK126)))</f>
        <v>960</v>
      </c>
      <c r="BM126" s="166">
        <f>MIN(MAX(0,BL126),MAX(0,-$M126)-MAX(0,-$BC126+SUM($BJ126:BL126)))</f>
        <v>960</v>
      </c>
      <c r="BN126" s="166">
        <f>MIN(MAX(0,BM126),MAX(0,-$M126)-MAX(0,-$BC126+SUM($BJ126:BM126)))</f>
        <v>960</v>
      </c>
      <c r="BO126" s="166">
        <f>MAX(0,-$M126+$BC126-SUM($BJ126:BN126))</f>
        <v>2019</v>
      </c>
      <c r="BP126" s="165">
        <f t="shared" si="34"/>
        <v>0</v>
      </c>
      <c r="BQ126" s="164">
        <f>MIN(MAX(0,BP126),MAX(0,$X126)-SUM($BP126:BP126))</f>
        <v>0</v>
      </c>
      <c r="BR126" s="164">
        <f>MIN(MAX(0,BQ126),MAX(0,$X126)-SUM($BP126:BQ126))</f>
        <v>0</v>
      </c>
      <c r="BS126" s="164">
        <f>MIN(MAX(0,BR126),MAX(0,$X126)-SUM($BP126:BR126))</f>
        <v>0</v>
      </c>
      <c r="BT126" s="164">
        <f>MIN(MAX(0,BS126),MAX(0,$X126)-SUM($BP126:BS126))</f>
        <v>0</v>
      </c>
      <c r="BU126" s="164">
        <f>MIN(MAX(0,BT126),MAX(0,$X126)-SUM($BP126:BT126))</f>
        <v>0</v>
      </c>
      <c r="BV126" s="164">
        <f>(MAX(0,$X126-MAX(0,SUM($BP126:BU126))))</f>
        <v>0</v>
      </c>
      <c r="BW126" s="166">
        <f t="shared" si="25"/>
        <v>0</v>
      </c>
      <c r="BX126" s="166">
        <f>MIN(MAX(0,BW126),MAX(0,-$X126)-MAX(0,-$BP126+SUM($BW126:BW126)))</f>
        <v>0</v>
      </c>
      <c r="BY126" s="166">
        <f>MIN(MAX(0,BX126),MAX(0,-$X126)-MAX(0,-$BP126+SUM($BW126:BX126)))</f>
        <v>0</v>
      </c>
      <c r="BZ126" s="166">
        <f>MIN(MAX(0,BY126),MAX(0,-$X126)-MAX(0,-$BP126+SUM($BW126:BY126)))</f>
        <v>0</v>
      </c>
      <c r="CA126" s="166">
        <f>MIN(MAX(0,BZ126),MAX(0,-$X126)-MAX(0,-$BP126+SUM($BW126:BZ126)))</f>
        <v>0</v>
      </c>
      <c r="CB126" s="166">
        <f>MAX(0,-$X126+$BP126-SUM($BW126:CA126))</f>
        <v>0</v>
      </c>
      <c r="CC126" s="163">
        <v>8.8000000000000007</v>
      </c>
      <c r="CD126" s="167"/>
      <c r="CE126" s="164"/>
      <c r="CF126" s="164"/>
      <c r="CG126" s="164"/>
      <c r="CH126" s="164"/>
      <c r="CI126" s="164"/>
      <c r="CJ126" s="164"/>
      <c r="CK126" s="166"/>
      <c r="CL126" s="166"/>
      <c r="CM126" s="166"/>
      <c r="CN126" s="166"/>
      <c r="CO126" s="166"/>
      <c r="CP126" s="166"/>
      <c r="CQ126" s="167">
        <v>-11086</v>
      </c>
      <c r="CR126" s="164"/>
      <c r="CS126" s="164"/>
      <c r="CT126" s="164"/>
      <c r="CU126" s="164"/>
      <c r="CV126" s="164"/>
      <c r="CW126" s="164"/>
      <c r="CX126" s="166">
        <f>ROUND($C126*'[1]LEA-TN - Aggregate GASB75'!CX125,0)</f>
        <v>11086</v>
      </c>
      <c r="CY126" s="166">
        <f>ROUND($C126*'[1]LEA-TN - Aggregate GASB75'!CY125,0)</f>
        <v>11086</v>
      </c>
      <c r="CZ126" s="166">
        <f>ROUND($C126*'[1]LEA-TN - Aggregate GASB75'!CZ125,0)</f>
        <v>11086</v>
      </c>
      <c r="DA126" s="166">
        <f>ROUND($C126*'[1]LEA-TN - Aggregate GASB75'!DA125,0)</f>
        <v>11086</v>
      </c>
      <c r="DB126" s="166">
        <f>ROUND($C126*'[1]LEA-TN - Aggregate GASB75'!DB125,0)</f>
        <v>11086</v>
      </c>
      <c r="DC126" s="166">
        <f>ROUND($C126*'[1]LEA-TN - Aggregate GASB75'!DC125,0)</f>
        <v>19958</v>
      </c>
      <c r="DE126" s="168"/>
    </row>
    <row r="127" spans="1:109" hidden="1">
      <c r="A127" s="109">
        <v>1016</v>
      </c>
      <c r="B127" s="103" t="s">
        <v>294</v>
      </c>
      <c r="C127" s="162">
        <v>1</v>
      </c>
      <c r="D127" s="162">
        <v>1</v>
      </c>
      <c r="E127" s="162">
        <f t="shared" si="26"/>
        <v>0</v>
      </c>
      <c r="F127" s="163">
        <v>7.6</v>
      </c>
      <c r="G127" s="164">
        <f>ROUND($D127*'[1]LEA-TN - Aggregate GASB75'!G126,0)</f>
        <v>2073345</v>
      </c>
      <c r="H127" s="164">
        <f>ROUND($C127*'[1]LEA-TN - Aggregate GASB75'!H126,0)</f>
        <v>31920</v>
      </c>
      <c r="I127" s="164">
        <f>ROUND($C127*'[1]LEA-TN - Aggregate GASB75'!I126,0)</f>
        <v>73353</v>
      </c>
      <c r="J127" s="164">
        <f>ROUND('[1]LEA-TN - Aggregate GASB75'!G126*E127,0)</f>
        <v>0</v>
      </c>
      <c r="K127" s="164">
        <f>ROUND($C127*'[1]LEA-TN - Aggregate GASB75'!K126,0)</f>
        <v>0</v>
      </c>
      <c r="L127" s="164">
        <f>ROUND(C127*'[1]LEA-TN - Aggregate GASB75'!P126,0)-SUM(G127:K127,M127:O127)</f>
        <v>-77656</v>
      </c>
      <c r="M127" s="164">
        <f>ROUND($C127*'[1]LEA-TN - Aggregate GASB75'!M126,0)</f>
        <v>-15324</v>
      </c>
      <c r="N127" s="164">
        <f>ROUND(C127*'[1]LEA-TN - Aggregate GASB75'!O126,0)-O127</f>
        <v>0</v>
      </c>
      <c r="O127" s="164">
        <v>-89554</v>
      </c>
      <c r="P127" s="178">
        <f t="shared" si="20"/>
        <v>1996084</v>
      </c>
      <c r="Q127" s="104">
        <f t="shared" si="21"/>
        <v>0</v>
      </c>
      <c r="R127" s="164">
        <f>ROUND($C127*'[1]LEA-TN - Aggregate GASB75'!R126,0)</f>
        <v>-34000</v>
      </c>
      <c r="S127" s="164">
        <f t="shared" si="36"/>
        <v>0</v>
      </c>
      <c r="T127" s="178">
        <v>71273</v>
      </c>
      <c r="U127" s="164">
        <v>95193</v>
      </c>
      <c r="V127" s="104">
        <f t="shared" si="27"/>
        <v>-224400</v>
      </c>
      <c r="W127" s="104">
        <v>-165420</v>
      </c>
      <c r="X127" s="104">
        <f>ROUND(J127+N127-'[1]LEA-TN - Aggregate GASB75'!W126*E127,0)</f>
        <v>0</v>
      </c>
      <c r="Y127" s="164">
        <f>ROUND($C127*'[1]LEA-TN - Aggregate GASB75'!Y126,0)</f>
        <v>2277173</v>
      </c>
      <c r="Z127" s="164">
        <f>ROUND($C127*'[1]LEA-TN - Aggregate GASB75'!Z126,0)</f>
        <v>1764364</v>
      </c>
      <c r="AA127" s="164">
        <f>ROUND($C127*'[1]LEA-TN - Aggregate GASB75'!AA126,0)</f>
        <v>1996084</v>
      </c>
      <c r="AB127" s="164">
        <f>ROUND($C127*'[1]LEA-TN - Aggregate GASB75'!AB126,0)</f>
        <v>1996084</v>
      </c>
      <c r="AC127" s="164">
        <f t="shared" si="35"/>
        <v>67438</v>
      </c>
      <c r="AD127" s="164">
        <f t="shared" si="22"/>
        <v>156962</v>
      </c>
      <c r="AE127" s="164">
        <f t="shared" si="28"/>
        <v>0</v>
      </c>
      <c r="AF127" s="164">
        <f t="shared" si="29"/>
        <v>0</v>
      </c>
      <c r="AG127" s="164">
        <f t="shared" si="23"/>
        <v>0</v>
      </c>
      <c r="AH127" s="164">
        <f t="shared" si="30"/>
        <v>0</v>
      </c>
      <c r="AI127" s="164">
        <f t="shared" si="38"/>
        <v>-34000</v>
      </c>
      <c r="AJ127" s="164">
        <f t="shared" si="38"/>
        <v>-34000</v>
      </c>
      <c r="AK127" s="164">
        <f t="shared" si="38"/>
        <v>-34000</v>
      </c>
      <c r="AL127" s="164">
        <f t="shared" si="37"/>
        <v>-34000</v>
      </c>
      <c r="AM127" s="164">
        <f t="shared" si="37"/>
        <v>-34000</v>
      </c>
      <c r="AN127" s="164">
        <f t="shared" si="37"/>
        <v>-54400</v>
      </c>
      <c r="AP127" s="165">
        <f t="shared" si="24"/>
        <v>-10218</v>
      </c>
      <c r="AQ127" s="164">
        <f>ROUND($C127*'[1]LEA-TN - Aggregate GASB75'!AQ126,0)</f>
        <v>0</v>
      </c>
      <c r="AR127" s="164">
        <f>ROUND($C127*'[1]LEA-TN - Aggregate GASB75'!AR126,0)</f>
        <v>0</v>
      </c>
      <c r="AS127" s="164">
        <f>ROUND($C127*'[1]LEA-TN - Aggregate GASB75'!AS126,0)</f>
        <v>0</v>
      </c>
      <c r="AT127" s="164">
        <f>ROUND($C127*'[1]LEA-TN - Aggregate GASB75'!AT126,0)</f>
        <v>0</v>
      </c>
      <c r="AU127" s="164">
        <f>ROUND($C127*'[1]LEA-TN - Aggregate GASB75'!AU126,0)</f>
        <v>0</v>
      </c>
      <c r="AV127" s="164">
        <f>ROUND($C127*'[1]LEA-TN - Aggregate GASB75'!AV126,0)</f>
        <v>0</v>
      </c>
      <c r="AW127" s="166">
        <f>ROUND($C127*'[1]LEA-TN - Aggregate GASB75'!AW126,0)</f>
        <v>10218</v>
      </c>
      <c r="AX127" s="166">
        <f>ROUND($C127*'[1]LEA-TN - Aggregate GASB75'!AX126,0)</f>
        <v>10218</v>
      </c>
      <c r="AY127" s="166">
        <f>ROUND($C127*'[1]LEA-TN - Aggregate GASB75'!AY126,0)</f>
        <v>10218</v>
      </c>
      <c r="AZ127" s="166">
        <f>ROUND($C127*'[1]LEA-TN - Aggregate GASB75'!AZ126,0)</f>
        <v>10218</v>
      </c>
      <c r="BA127" s="166">
        <f>ROUND($C127*'[1]LEA-TN - Aggregate GASB75'!BA126,0)</f>
        <v>10218</v>
      </c>
      <c r="BB127" s="166">
        <f>MAX(0,-$L127+$AP127-SUM($AW127:BA127))</f>
        <v>16348</v>
      </c>
      <c r="BC127" s="165">
        <f t="shared" si="32"/>
        <v>-2016</v>
      </c>
      <c r="BD127" s="164">
        <f>MIN(MAX(0,BC127),MAX(0,$M127)-SUM($BC127:BC127))</f>
        <v>0</v>
      </c>
      <c r="BE127" s="164">
        <f>MIN(MAX(0,BD127),MAX(0,$M127)-SUM($BC127:BD127))</f>
        <v>0</v>
      </c>
      <c r="BF127" s="164">
        <f>MIN(MAX(0,BE127),MAX(0,$M127)-SUM($BC127:BE127))</f>
        <v>0</v>
      </c>
      <c r="BG127" s="164">
        <f>MIN(MAX(0,BF127),MAX(0,$M127)-SUM($BC127:BF127))</f>
        <v>0</v>
      </c>
      <c r="BH127" s="164">
        <f>MIN(MAX(0,BG127),MAX(0,$M127)-SUM($BC127:BG127))</f>
        <v>0</v>
      </c>
      <c r="BI127" s="164">
        <f>(MAX(0,$M127-MAX(0,SUM($BC127:BH127))))</f>
        <v>0</v>
      </c>
      <c r="BJ127" s="166">
        <f t="shared" si="33"/>
        <v>2016</v>
      </c>
      <c r="BK127" s="166">
        <f>MIN(MAX(0,BJ127),MAX(0,-$M127)-MAX(0,-$BC127+SUM($BJ127:BJ127)))</f>
        <v>2016</v>
      </c>
      <c r="BL127" s="166">
        <f>MIN(MAX(0,BK127),MAX(0,-$M127)-MAX(0,-$BC127+SUM($BJ127:BK127)))</f>
        <v>2016</v>
      </c>
      <c r="BM127" s="166">
        <f>MIN(MAX(0,BL127),MAX(0,-$M127)-MAX(0,-$BC127+SUM($BJ127:BL127)))</f>
        <v>2016</v>
      </c>
      <c r="BN127" s="166">
        <f>MIN(MAX(0,BM127),MAX(0,-$M127)-MAX(0,-$BC127+SUM($BJ127:BM127)))</f>
        <v>2016</v>
      </c>
      <c r="BO127" s="166">
        <f>MAX(0,-$M127+$BC127-SUM($BJ127:BN127))</f>
        <v>3228</v>
      </c>
      <c r="BP127" s="165">
        <f t="shared" si="34"/>
        <v>0</v>
      </c>
      <c r="BQ127" s="164">
        <f>MIN(MAX(0,BP127),MAX(0,$X127)-SUM($BP127:BP127))</f>
        <v>0</v>
      </c>
      <c r="BR127" s="164">
        <f>MIN(MAX(0,BQ127),MAX(0,$X127)-SUM($BP127:BQ127))</f>
        <v>0</v>
      </c>
      <c r="BS127" s="164">
        <f>MIN(MAX(0,BR127),MAX(0,$X127)-SUM($BP127:BR127))</f>
        <v>0</v>
      </c>
      <c r="BT127" s="164">
        <f>MIN(MAX(0,BS127),MAX(0,$X127)-SUM($BP127:BS127))</f>
        <v>0</v>
      </c>
      <c r="BU127" s="164">
        <f>MIN(MAX(0,BT127),MAX(0,$X127)-SUM($BP127:BT127))</f>
        <v>0</v>
      </c>
      <c r="BV127" s="164">
        <f>(MAX(0,$X127-MAX(0,SUM($BP127:BU127))))</f>
        <v>0</v>
      </c>
      <c r="BW127" s="166">
        <f t="shared" si="25"/>
        <v>0</v>
      </c>
      <c r="BX127" s="166">
        <f>MIN(MAX(0,BW127),MAX(0,-$X127)-MAX(0,-$BP127+SUM($BW127:BW127)))</f>
        <v>0</v>
      </c>
      <c r="BY127" s="166">
        <f>MIN(MAX(0,BX127),MAX(0,-$X127)-MAX(0,-$BP127+SUM($BW127:BX127)))</f>
        <v>0</v>
      </c>
      <c r="BZ127" s="166">
        <f>MIN(MAX(0,BY127),MAX(0,-$X127)-MAX(0,-$BP127+SUM($BW127:BY127)))</f>
        <v>0</v>
      </c>
      <c r="CA127" s="166">
        <f>MIN(MAX(0,BZ127),MAX(0,-$X127)-MAX(0,-$BP127+SUM($BW127:BZ127)))</f>
        <v>0</v>
      </c>
      <c r="CB127" s="166">
        <f>MAX(0,-$X127+$BP127-SUM($BW127:CA127))</f>
        <v>0</v>
      </c>
      <c r="CC127" s="163">
        <v>8.6</v>
      </c>
      <c r="CD127" s="167"/>
      <c r="CE127" s="164"/>
      <c r="CF127" s="164"/>
      <c r="CG127" s="164"/>
      <c r="CH127" s="164"/>
      <c r="CI127" s="164"/>
      <c r="CJ127" s="164"/>
      <c r="CK127" s="166"/>
      <c r="CL127" s="166"/>
      <c r="CM127" s="166"/>
      <c r="CN127" s="166"/>
      <c r="CO127" s="166"/>
      <c r="CP127" s="166"/>
      <c r="CQ127" s="167">
        <v>-21766</v>
      </c>
      <c r="CR127" s="164"/>
      <c r="CS127" s="164"/>
      <c r="CT127" s="164"/>
      <c r="CU127" s="164"/>
      <c r="CV127" s="164"/>
      <c r="CW127" s="164"/>
      <c r="CX127" s="166">
        <f>ROUND($C127*'[1]LEA-TN - Aggregate GASB75'!CX126,0)</f>
        <v>21766</v>
      </c>
      <c r="CY127" s="166">
        <f>ROUND($C127*'[1]LEA-TN - Aggregate GASB75'!CY126,0)</f>
        <v>21766</v>
      </c>
      <c r="CZ127" s="166">
        <f>ROUND($C127*'[1]LEA-TN - Aggregate GASB75'!CZ126,0)</f>
        <v>21766</v>
      </c>
      <c r="DA127" s="166">
        <f>ROUND($C127*'[1]LEA-TN - Aggregate GASB75'!DA126,0)</f>
        <v>21766</v>
      </c>
      <c r="DB127" s="166">
        <f>ROUND($C127*'[1]LEA-TN - Aggregate GASB75'!DB126,0)</f>
        <v>21766</v>
      </c>
      <c r="DC127" s="166">
        <f>ROUND($C127*'[1]LEA-TN - Aggregate GASB75'!DC126,0)</f>
        <v>34824</v>
      </c>
      <c r="DE127" s="168"/>
    </row>
    <row r="128" spans="1:109" hidden="1">
      <c r="A128" s="109">
        <v>1133</v>
      </c>
      <c r="B128" s="103" t="s">
        <v>295</v>
      </c>
      <c r="C128" s="162">
        <v>1</v>
      </c>
      <c r="D128" s="162">
        <v>0</v>
      </c>
      <c r="E128" s="162">
        <f t="shared" si="26"/>
        <v>1</v>
      </c>
      <c r="F128" s="163">
        <v>15.5</v>
      </c>
      <c r="G128" s="164">
        <f>ROUND($D128*'[1]LEA-TN - Aggregate GASB75'!G127,0)</f>
        <v>0</v>
      </c>
      <c r="H128" s="164">
        <f>ROUND($C128*'[1]LEA-TN - Aggregate GASB75'!H127,0)</f>
        <v>0</v>
      </c>
      <c r="I128" s="164">
        <f>ROUND($C128*'[1]LEA-TN - Aggregate GASB75'!I127,0)</f>
        <v>0</v>
      </c>
      <c r="J128" s="164">
        <f>ROUND('[1]LEA-TN - Aggregate GASB75'!G127*E128,0)</f>
        <v>0</v>
      </c>
      <c r="K128" s="164">
        <f>ROUND($C128*'[1]LEA-TN - Aggregate GASB75'!K127,0)</f>
        <v>0</v>
      </c>
      <c r="L128" s="164">
        <f>ROUND(C128*'[1]LEA-TN - Aggregate GASB75'!P127,0)-SUM(G128:K128,M128:O128)</f>
        <v>17695</v>
      </c>
      <c r="M128" s="164">
        <f>ROUND($C128*'[1]LEA-TN - Aggregate GASB75'!M127,0)</f>
        <v>-228</v>
      </c>
      <c r="N128" s="164">
        <f>ROUND(C128*'[1]LEA-TN - Aggregate GASB75'!O127,0)-O128</f>
        <v>0</v>
      </c>
      <c r="O128" s="164">
        <v>0</v>
      </c>
      <c r="P128" s="178">
        <f t="shared" si="20"/>
        <v>17467</v>
      </c>
      <c r="Q128" s="104">
        <f t="shared" si="21"/>
        <v>0</v>
      </c>
      <c r="R128" s="164">
        <f>ROUND($C128*'[1]LEA-TN - Aggregate GASB75'!R127,0)</f>
        <v>1127</v>
      </c>
      <c r="S128" s="164">
        <f t="shared" si="36"/>
        <v>0</v>
      </c>
      <c r="T128" s="178">
        <v>1127</v>
      </c>
      <c r="U128" s="164">
        <v>0</v>
      </c>
      <c r="V128" s="104">
        <f t="shared" si="27"/>
        <v>16340</v>
      </c>
      <c r="W128" s="104">
        <v>0</v>
      </c>
      <c r="X128" s="104">
        <f>ROUND(J128+N128-'[1]LEA-TN - Aggregate GASB75'!W127*E128,0)</f>
        <v>0</v>
      </c>
      <c r="Y128" s="164">
        <f>ROUND($C128*'[1]LEA-TN - Aggregate GASB75'!Y127,0)</f>
        <v>23090</v>
      </c>
      <c r="Z128" s="164">
        <f>ROUND($C128*'[1]LEA-TN - Aggregate GASB75'!Z127,0)</f>
        <v>13223</v>
      </c>
      <c r="AA128" s="164">
        <f>ROUND($C128*'[1]LEA-TN - Aggregate GASB75'!AA127,0)</f>
        <v>17467</v>
      </c>
      <c r="AB128" s="164">
        <f>ROUND($C128*'[1]LEA-TN - Aggregate GASB75'!AB127,0)</f>
        <v>17467</v>
      </c>
      <c r="AC128" s="164">
        <f t="shared" si="35"/>
        <v>0</v>
      </c>
      <c r="AD128" s="164">
        <f t="shared" si="22"/>
        <v>213</v>
      </c>
      <c r="AE128" s="164">
        <f t="shared" si="28"/>
        <v>0</v>
      </c>
      <c r="AF128" s="164">
        <f t="shared" si="29"/>
        <v>16553</v>
      </c>
      <c r="AG128" s="164">
        <f t="shared" si="23"/>
        <v>0</v>
      </c>
      <c r="AH128" s="164">
        <f t="shared" si="30"/>
        <v>0</v>
      </c>
      <c r="AI128" s="164">
        <f t="shared" si="38"/>
        <v>1127</v>
      </c>
      <c r="AJ128" s="164">
        <f t="shared" si="38"/>
        <v>1127</v>
      </c>
      <c r="AK128" s="164">
        <f t="shared" si="38"/>
        <v>1127</v>
      </c>
      <c r="AL128" s="164">
        <f t="shared" si="37"/>
        <v>1127</v>
      </c>
      <c r="AM128" s="164">
        <f t="shared" si="37"/>
        <v>1127</v>
      </c>
      <c r="AN128" s="164">
        <f t="shared" si="37"/>
        <v>10705</v>
      </c>
      <c r="AP128" s="165">
        <f t="shared" si="24"/>
        <v>1142</v>
      </c>
      <c r="AQ128" s="164">
        <f>ROUND($C128*'[1]LEA-TN - Aggregate GASB75'!AQ127,0)</f>
        <v>1142</v>
      </c>
      <c r="AR128" s="164">
        <f>ROUND($C128*'[1]LEA-TN - Aggregate GASB75'!AR127,0)</f>
        <v>1142</v>
      </c>
      <c r="AS128" s="164">
        <f>ROUND($C128*'[1]LEA-TN - Aggregate GASB75'!AS127,0)</f>
        <v>1142</v>
      </c>
      <c r="AT128" s="164">
        <f>ROUND($C128*'[1]LEA-TN - Aggregate GASB75'!AT127,0)</f>
        <v>1142</v>
      </c>
      <c r="AU128" s="164">
        <f>ROUND($C128*'[1]LEA-TN - Aggregate GASB75'!AU127,0)</f>
        <v>1142</v>
      </c>
      <c r="AV128" s="164">
        <f>ROUND($C128*'[1]LEA-TN - Aggregate GASB75'!AV127,0)</f>
        <v>10843</v>
      </c>
      <c r="AW128" s="166">
        <f>ROUND($C128*'[1]LEA-TN - Aggregate GASB75'!AW127,0)</f>
        <v>0</v>
      </c>
      <c r="AX128" s="166">
        <f>ROUND($C128*'[1]LEA-TN - Aggregate GASB75'!AX127,0)</f>
        <v>0</v>
      </c>
      <c r="AY128" s="166">
        <f>ROUND($C128*'[1]LEA-TN - Aggregate GASB75'!AY127,0)</f>
        <v>0</v>
      </c>
      <c r="AZ128" s="166">
        <f>ROUND($C128*'[1]LEA-TN - Aggregate GASB75'!AZ127,0)</f>
        <v>0</v>
      </c>
      <c r="BA128" s="166">
        <f>ROUND($C128*'[1]LEA-TN - Aggregate GASB75'!BA127,0)</f>
        <v>0</v>
      </c>
      <c r="BB128" s="166">
        <f>MAX(0,-$L128+$AP128-SUM($AW128:BA128))</f>
        <v>0</v>
      </c>
      <c r="BC128" s="165">
        <f t="shared" si="32"/>
        <v>-15</v>
      </c>
      <c r="BD128" s="164">
        <f>MIN(MAX(0,BC128),MAX(0,$M128)-SUM($BC128:BC128))</f>
        <v>0</v>
      </c>
      <c r="BE128" s="164">
        <f>MIN(MAX(0,BD128),MAX(0,$M128)-SUM($BC128:BD128))</f>
        <v>0</v>
      </c>
      <c r="BF128" s="164">
        <f>MIN(MAX(0,BE128),MAX(0,$M128)-SUM($BC128:BE128))</f>
        <v>0</v>
      </c>
      <c r="BG128" s="164">
        <f>MIN(MAX(0,BF128),MAX(0,$M128)-SUM($BC128:BF128))</f>
        <v>0</v>
      </c>
      <c r="BH128" s="164">
        <f>MIN(MAX(0,BG128),MAX(0,$M128)-SUM($BC128:BG128))</f>
        <v>0</v>
      </c>
      <c r="BI128" s="164">
        <f>(MAX(0,$M128-MAX(0,SUM($BC128:BH128))))</f>
        <v>0</v>
      </c>
      <c r="BJ128" s="166">
        <f t="shared" si="33"/>
        <v>15</v>
      </c>
      <c r="BK128" s="166">
        <f>MIN(MAX(0,BJ128),MAX(0,-$M128)-MAX(0,-$BC128+SUM($BJ128:BJ128)))</f>
        <v>15</v>
      </c>
      <c r="BL128" s="166">
        <f>MIN(MAX(0,BK128),MAX(0,-$M128)-MAX(0,-$BC128+SUM($BJ128:BK128)))</f>
        <v>15</v>
      </c>
      <c r="BM128" s="166">
        <f>MIN(MAX(0,BL128),MAX(0,-$M128)-MAX(0,-$BC128+SUM($BJ128:BL128)))</f>
        <v>15</v>
      </c>
      <c r="BN128" s="166">
        <f>MIN(MAX(0,BM128),MAX(0,-$M128)-MAX(0,-$BC128+SUM($BJ128:BM128)))</f>
        <v>15</v>
      </c>
      <c r="BO128" s="166">
        <f>MAX(0,-$M128+$BC128-SUM($BJ128:BN128))</f>
        <v>138</v>
      </c>
      <c r="BP128" s="165">
        <f t="shared" si="34"/>
        <v>0</v>
      </c>
      <c r="BQ128" s="164">
        <f>MIN(MAX(0,BP128),MAX(0,$X128)-SUM($BP128:BP128))</f>
        <v>0</v>
      </c>
      <c r="BR128" s="164">
        <f>MIN(MAX(0,BQ128),MAX(0,$X128)-SUM($BP128:BQ128))</f>
        <v>0</v>
      </c>
      <c r="BS128" s="164">
        <f>MIN(MAX(0,BR128),MAX(0,$X128)-SUM($BP128:BR128))</f>
        <v>0</v>
      </c>
      <c r="BT128" s="164">
        <f>MIN(MAX(0,BS128),MAX(0,$X128)-SUM($BP128:BS128))</f>
        <v>0</v>
      </c>
      <c r="BU128" s="164">
        <f>MIN(MAX(0,BT128),MAX(0,$X128)-SUM($BP128:BT128))</f>
        <v>0</v>
      </c>
      <c r="BV128" s="164">
        <f>(MAX(0,$X128-MAX(0,SUM($BP128:BU128))))</f>
        <v>0</v>
      </c>
      <c r="BW128" s="166">
        <f t="shared" si="25"/>
        <v>0</v>
      </c>
      <c r="BX128" s="166">
        <f>MIN(MAX(0,BW128),MAX(0,-$X128)-MAX(0,-$BP128+SUM($BW128:BW128)))</f>
        <v>0</v>
      </c>
      <c r="BY128" s="166">
        <f>MIN(MAX(0,BX128),MAX(0,-$X128)-MAX(0,-$BP128+SUM($BW128:BX128)))</f>
        <v>0</v>
      </c>
      <c r="BZ128" s="166">
        <f>MIN(MAX(0,BY128),MAX(0,-$X128)-MAX(0,-$BP128+SUM($BW128:BY128)))</f>
        <v>0</v>
      </c>
      <c r="CA128" s="166">
        <f>MIN(MAX(0,BZ128),MAX(0,-$X128)-MAX(0,-$BP128+SUM($BW128:BZ128)))</f>
        <v>0</v>
      </c>
      <c r="CB128" s="166">
        <f>MAX(0,-$X128+$BP128-SUM($BW128:CA128))</f>
        <v>0</v>
      </c>
      <c r="CC128" s="163">
        <v>1</v>
      </c>
      <c r="CD128" s="167"/>
      <c r="CE128" s="164"/>
      <c r="CF128" s="164"/>
      <c r="CG128" s="164"/>
      <c r="CH128" s="164"/>
      <c r="CI128" s="164"/>
      <c r="CJ128" s="164"/>
      <c r="CK128" s="166"/>
      <c r="CL128" s="166"/>
      <c r="CM128" s="166"/>
      <c r="CN128" s="166"/>
      <c r="CO128" s="166"/>
      <c r="CP128" s="166"/>
      <c r="CQ128" s="167">
        <v>0</v>
      </c>
      <c r="CR128" s="164"/>
      <c r="CS128" s="164"/>
      <c r="CT128" s="164"/>
      <c r="CU128" s="164"/>
      <c r="CV128" s="164"/>
      <c r="CW128" s="164"/>
      <c r="CX128" s="166">
        <f>ROUND($C128*'[1]LEA-TN - Aggregate GASB75'!CX127,0)</f>
        <v>0</v>
      </c>
      <c r="CY128" s="166">
        <f>ROUND($C128*'[1]LEA-TN - Aggregate GASB75'!CY127,0)</f>
        <v>0</v>
      </c>
      <c r="CZ128" s="166">
        <f>ROUND($C128*'[1]LEA-TN - Aggregate GASB75'!CZ127,0)</f>
        <v>0</v>
      </c>
      <c r="DA128" s="166">
        <f>ROUND($C128*'[1]LEA-TN - Aggregate GASB75'!DA127,0)</f>
        <v>0</v>
      </c>
      <c r="DB128" s="166">
        <f>ROUND($C128*'[1]LEA-TN - Aggregate GASB75'!DB127,0)</f>
        <v>0</v>
      </c>
      <c r="DC128" s="166">
        <f>ROUND($C128*'[1]LEA-TN - Aggregate GASB75'!DC127,0)</f>
        <v>0</v>
      </c>
      <c r="DE128" s="168"/>
    </row>
    <row r="129" spans="1:109" hidden="1">
      <c r="A129" s="109">
        <v>1222</v>
      </c>
      <c r="B129" s="103" t="s">
        <v>500</v>
      </c>
      <c r="C129" s="162">
        <v>1</v>
      </c>
      <c r="D129" s="162">
        <v>0</v>
      </c>
      <c r="E129" s="162">
        <f t="shared" si="26"/>
        <v>1</v>
      </c>
      <c r="F129" s="163">
        <v>17</v>
      </c>
      <c r="G129" s="164">
        <f>ROUND($D129*'[1]LEA-TN - Aggregate GASB75'!G128,0)</f>
        <v>0</v>
      </c>
      <c r="H129" s="164">
        <f>ROUND($C129*'[1]LEA-TN - Aggregate GASB75'!H128,0)</f>
        <v>0</v>
      </c>
      <c r="I129" s="164">
        <f>ROUND($C129*'[1]LEA-TN - Aggregate GASB75'!I128,0)</f>
        <v>0</v>
      </c>
      <c r="J129" s="164">
        <f>ROUND('[1]LEA-TN - Aggregate GASB75'!G128*E129,0)</f>
        <v>0</v>
      </c>
      <c r="K129" s="164">
        <f>ROUND($C129*'[1]LEA-TN - Aggregate GASB75'!K128,0)</f>
        <v>0</v>
      </c>
      <c r="L129" s="164">
        <f>ROUND(C129*'[1]LEA-TN - Aggregate GASB75'!P128,0)-SUM(G129:K129,M129:O129)</f>
        <v>749</v>
      </c>
      <c r="M129" s="164">
        <f>ROUND($C129*'[1]LEA-TN - Aggregate GASB75'!M128,0)</f>
        <v>-13</v>
      </c>
      <c r="N129" s="164">
        <f>ROUND(C129*'[1]LEA-TN - Aggregate GASB75'!O128,0)-O129</f>
        <v>0</v>
      </c>
      <c r="O129" s="164">
        <v>0</v>
      </c>
      <c r="P129" s="178">
        <f t="shared" si="20"/>
        <v>736</v>
      </c>
      <c r="Q129" s="104">
        <f t="shared" si="21"/>
        <v>0</v>
      </c>
      <c r="R129" s="164">
        <f>ROUND($C129*'[1]LEA-TN - Aggregate GASB75'!R128,0)</f>
        <v>43</v>
      </c>
      <c r="S129" s="164">
        <f t="shared" si="36"/>
        <v>0</v>
      </c>
      <c r="T129" s="178">
        <v>43</v>
      </c>
      <c r="U129" s="164">
        <v>0</v>
      </c>
      <c r="V129" s="104">
        <f t="shared" si="27"/>
        <v>693</v>
      </c>
      <c r="W129" s="104">
        <v>0</v>
      </c>
      <c r="X129" s="104">
        <f>ROUND(J129+N129-'[1]LEA-TN - Aggregate GASB75'!W128*E129,0)</f>
        <v>0</v>
      </c>
      <c r="Y129" s="164">
        <f>ROUND($C129*'[1]LEA-TN - Aggregate GASB75'!Y128,0)</f>
        <v>975</v>
      </c>
      <c r="Z129" s="164">
        <f>ROUND($C129*'[1]LEA-TN - Aggregate GASB75'!Z128,0)</f>
        <v>558</v>
      </c>
      <c r="AA129" s="164">
        <f>ROUND($C129*'[1]LEA-TN - Aggregate GASB75'!AA128,0)</f>
        <v>736</v>
      </c>
      <c r="AB129" s="164">
        <f>ROUND($C129*'[1]LEA-TN - Aggregate GASB75'!AB128,0)</f>
        <v>736</v>
      </c>
      <c r="AC129" s="164">
        <f t="shared" si="35"/>
        <v>0</v>
      </c>
      <c r="AD129" s="164">
        <f t="shared" si="22"/>
        <v>12</v>
      </c>
      <c r="AE129" s="164">
        <f t="shared" si="28"/>
        <v>0</v>
      </c>
      <c r="AF129" s="164">
        <f t="shared" si="29"/>
        <v>705</v>
      </c>
      <c r="AG129" s="164">
        <f t="shared" si="23"/>
        <v>0</v>
      </c>
      <c r="AH129" s="164">
        <f t="shared" si="30"/>
        <v>0</v>
      </c>
      <c r="AI129" s="164">
        <f t="shared" si="38"/>
        <v>43</v>
      </c>
      <c r="AJ129" s="164">
        <f t="shared" si="38"/>
        <v>43</v>
      </c>
      <c r="AK129" s="164">
        <f t="shared" si="38"/>
        <v>43</v>
      </c>
      <c r="AL129" s="164">
        <f t="shared" si="37"/>
        <v>43</v>
      </c>
      <c r="AM129" s="164">
        <f t="shared" si="37"/>
        <v>43</v>
      </c>
      <c r="AN129" s="164">
        <f t="shared" si="37"/>
        <v>478</v>
      </c>
      <c r="AP129" s="165">
        <f t="shared" si="24"/>
        <v>44</v>
      </c>
      <c r="AQ129" s="164">
        <f>ROUND($C129*'[1]LEA-TN - Aggregate GASB75'!AQ128,0)</f>
        <v>44</v>
      </c>
      <c r="AR129" s="164">
        <f>ROUND($C129*'[1]LEA-TN - Aggregate GASB75'!AR128,0)</f>
        <v>44</v>
      </c>
      <c r="AS129" s="164">
        <f>ROUND($C129*'[1]LEA-TN - Aggregate GASB75'!AS128,0)</f>
        <v>44</v>
      </c>
      <c r="AT129" s="164">
        <f>ROUND($C129*'[1]LEA-TN - Aggregate GASB75'!AT128,0)</f>
        <v>44</v>
      </c>
      <c r="AU129" s="164">
        <f>ROUND($C129*'[1]LEA-TN - Aggregate GASB75'!AU128,0)</f>
        <v>44</v>
      </c>
      <c r="AV129" s="164">
        <f>ROUND($C129*'[1]LEA-TN - Aggregate GASB75'!AV128,0)</f>
        <v>485</v>
      </c>
      <c r="AW129" s="166">
        <f>ROUND($C129*'[1]LEA-TN - Aggregate GASB75'!AW128,0)</f>
        <v>0</v>
      </c>
      <c r="AX129" s="166">
        <f>ROUND($C129*'[1]LEA-TN - Aggregate GASB75'!AX128,0)</f>
        <v>0</v>
      </c>
      <c r="AY129" s="166">
        <f>ROUND($C129*'[1]LEA-TN - Aggregate GASB75'!AY128,0)</f>
        <v>0</v>
      </c>
      <c r="AZ129" s="166">
        <f>ROUND($C129*'[1]LEA-TN - Aggregate GASB75'!AZ128,0)</f>
        <v>0</v>
      </c>
      <c r="BA129" s="166">
        <f>ROUND($C129*'[1]LEA-TN - Aggregate GASB75'!BA128,0)</f>
        <v>0</v>
      </c>
      <c r="BB129" s="166">
        <f>MAX(0,-$L129+$AP129-SUM($AW129:BA129))</f>
        <v>0</v>
      </c>
      <c r="BC129" s="165">
        <f t="shared" si="32"/>
        <v>-1</v>
      </c>
      <c r="BD129" s="164">
        <f>MIN(MAX(0,BC129),MAX(0,$M129)-SUM($BC129:BC129))</f>
        <v>0</v>
      </c>
      <c r="BE129" s="164">
        <f>MIN(MAX(0,BD129),MAX(0,$M129)-SUM($BC129:BD129))</f>
        <v>0</v>
      </c>
      <c r="BF129" s="164">
        <f>MIN(MAX(0,BE129),MAX(0,$M129)-SUM($BC129:BE129))</f>
        <v>0</v>
      </c>
      <c r="BG129" s="164">
        <f>MIN(MAX(0,BF129),MAX(0,$M129)-SUM($BC129:BF129))</f>
        <v>0</v>
      </c>
      <c r="BH129" s="164">
        <f>MIN(MAX(0,BG129),MAX(0,$M129)-SUM($BC129:BG129))</f>
        <v>0</v>
      </c>
      <c r="BI129" s="164">
        <f>(MAX(0,$M129-MAX(0,SUM($BC129:BH129))))</f>
        <v>0</v>
      </c>
      <c r="BJ129" s="166">
        <f t="shared" si="33"/>
        <v>1</v>
      </c>
      <c r="BK129" s="166">
        <f>MIN(MAX(0,BJ129),MAX(0,-$M129)-MAX(0,-$BC129+SUM($BJ129:BJ129)))</f>
        <v>1</v>
      </c>
      <c r="BL129" s="166">
        <f>MIN(MAX(0,BK129),MAX(0,-$M129)-MAX(0,-$BC129+SUM($BJ129:BK129)))</f>
        <v>1</v>
      </c>
      <c r="BM129" s="166">
        <f>MIN(MAX(0,BL129),MAX(0,-$M129)-MAX(0,-$BC129+SUM($BJ129:BL129)))</f>
        <v>1</v>
      </c>
      <c r="BN129" s="166">
        <f>MIN(MAX(0,BM129),MAX(0,-$M129)-MAX(0,-$BC129+SUM($BJ129:BM129)))</f>
        <v>1</v>
      </c>
      <c r="BO129" s="166">
        <f>MAX(0,-$M129+$BC129-SUM($BJ129:BN129))</f>
        <v>7</v>
      </c>
      <c r="BP129" s="165">
        <f t="shared" si="34"/>
        <v>0</v>
      </c>
      <c r="BQ129" s="164">
        <f>MIN(MAX(0,BP129),MAX(0,$X129)-SUM($BP129:BP129))</f>
        <v>0</v>
      </c>
      <c r="BR129" s="164">
        <f>MIN(MAX(0,BQ129),MAX(0,$X129)-SUM($BP129:BQ129))</f>
        <v>0</v>
      </c>
      <c r="BS129" s="164">
        <f>MIN(MAX(0,BR129),MAX(0,$X129)-SUM($BP129:BR129))</f>
        <v>0</v>
      </c>
      <c r="BT129" s="164">
        <f>MIN(MAX(0,BS129),MAX(0,$X129)-SUM($BP129:BS129))</f>
        <v>0</v>
      </c>
      <c r="BU129" s="164">
        <f>MIN(MAX(0,BT129),MAX(0,$X129)-SUM($BP129:BT129))</f>
        <v>0</v>
      </c>
      <c r="BV129" s="164">
        <f>(MAX(0,$X129-MAX(0,SUM($BP129:BU129))))</f>
        <v>0</v>
      </c>
      <c r="BW129" s="166">
        <f t="shared" si="25"/>
        <v>0</v>
      </c>
      <c r="BX129" s="166">
        <f>MIN(MAX(0,BW129),MAX(0,-$X129)-MAX(0,-$BP129+SUM($BW129:BW129)))</f>
        <v>0</v>
      </c>
      <c r="BY129" s="166">
        <f>MIN(MAX(0,BX129),MAX(0,-$X129)-MAX(0,-$BP129+SUM($BW129:BX129)))</f>
        <v>0</v>
      </c>
      <c r="BZ129" s="166">
        <f>MIN(MAX(0,BY129),MAX(0,-$X129)-MAX(0,-$BP129+SUM($BW129:BY129)))</f>
        <v>0</v>
      </c>
      <c r="CA129" s="166">
        <f>MIN(MAX(0,BZ129),MAX(0,-$X129)-MAX(0,-$BP129+SUM($BW129:BZ129)))</f>
        <v>0</v>
      </c>
      <c r="CB129" s="166">
        <f>MAX(0,-$X129+$BP129-SUM($BW129:CA129))</f>
        <v>0</v>
      </c>
      <c r="CC129" s="163">
        <v>1</v>
      </c>
      <c r="CD129" s="167"/>
      <c r="CE129" s="164"/>
      <c r="CF129" s="164"/>
      <c r="CG129" s="164"/>
      <c r="CH129" s="164"/>
      <c r="CI129" s="164"/>
      <c r="CJ129" s="164"/>
      <c r="CK129" s="166"/>
      <c r="CL129" s="166"/>
      <c r="CM129" s="166"/>
      <c r="CN129" s="166"/>
      <c r="CO129" s="166"/>
      <c r="CP129" s="166"/>
      <c r="CQ129" s="167">
        <v>0</v>
      </c>
      <c r="CR129" s="164"/>
      <c r="CS129" s="164"/>
      <c r="CT129" s="164"/>
      <c r="CU129" s="164"/>
      <c r="CV129" s="164"/>
      <c r="CW129" s="164"/>
      <c r="CX129" s="166">
        <f>ROUND($C129*'[1]LEA-TN - Aggregate GASB75'!CX128,0)</f>
        <v>0</v>
      </c>
      <c r="CY129" s="166">
        <f>ROUND($C129*'[1]LEA-TN - Aggregate GASB75'!CY128,0)</f>
        <v>0</v>
      </c>
      <c r="CZ129" s="166">
        <f>ROUND($C129*'[1]LEA-TN - Aggregate GASB75'!CZ128,0)</f>
        <v>0</v>
      </c>
      <c r="DA129" s="166">
        <f>ROUND($C129*'[1]LEA-TN - Aggregate GASB75'!DA128,0)</f>
        <v>0</v>
      </c>
      <c r="DB129" s="166">
        <f>ROUND($C129*'[1]LEA-TN - Aggregate GASB75'!DB128,0)</f>
        <v>0</v>
      </c>
      <c r="DC129" s="166">
        <f>ROUND($C129*'[1]LEA-TN - Aggregate GASB75'!DC128,0)</f>
        <v>0</v>
      </c>
      <c r="DE129" s="168"/>
    </row>
    <row r="130" spans="1:109" hidden="1">
      <c r="A130" s="109">
        <v>1090</v>
      </c>
      <c r="B130" s="103" t="s">
        <v>296</v>
      </c>
      <c r="C130" s="162">
        <v>1</v>
      </c>
      <c r="D130" s="162">
        <v>1</v>
      </c>
      <c r="E130" s="162">
        <f t="shared" si="26"/>
        <v>0</v>
      </c>
      <c r="F130" s="163">
        <v>9.1</v>
      </c>
      <c r="G130" s="164">
        <f>ROUND($D130*'[1]LEA-TN - Aggregate GASB75'!G129,0)</f>
        <v>694199</v>
      </c>
      <c r="H130" s="164">
        <f>ROUND($C130*'[1]LEA-TN - Aggregate GASB75'!H129,0)</f>
        <v>14884</v>
      </c>
      <c r="I130" s="164">
        <f>ROUND($C130*'[1]LEA-TN - Aggregate GASB75'!I129,0)</f>
        <v>24760</v>
      </c>
      <c r="J130" s="164">
        <f>ROUND('[1]LEA-TN - Aggregate GASB75'!G129*E130,0)</f>
        <v>0</v>
      </c>
      <c r="K130" s="164">
        <f>ROUND($C130*'[1]LEA-TN - Aggregate GASB75'!K129,0)</f>
        <v>0</v>
      </c>
      <c r="L130" s="164">
        <f>ROUND(C130*'[1]LEA-TN - Aggregate GASB75'!P129,0)-SUM(G130:K130,M130:O130)</f>
        <v>-2063</v>
      </c>
      <c r="M130" s="164">
        <f>ROUND($C130*'[1]LEA-TN - Aggregate GASB75'!M129,0)</f>
        <v>-5998</v>
      </c>
      <c r="N130" s="164">
        <f>ROUND(C130*'[1]LEA-TN - Aggregate GASB75'!O129,0)-O130</f>
        <v>0</v>
      </c>
      <c r="O130" s="164">
        <v>-27148</v>
      </c>
      <c r="P130" s="178">
        <f t="shared" si="20"/>
        <v>698634</v>
      </c>
      <c r="Q130" s="104">
        <f t="shared" si="21"/>
        <v>0</v>
      </c>
      <c r="R130" s="164">
        <f>ROUND($C130*'[1]LEA-TN - Aggregate GASB75'!R129,0)</f>
        <v>-7778</v>
      </c>
      <c r="S130" s="164">
        <f t="shared" si="36"/>
        <v>0</v>
      </c>
      <c r="T130" s="178">
        <v>31866</v>
      </c>
      <c r="U130" s="164">
        <v>26146</v>
      </c>
      <c r="V130" s="104">
        <f t="shared" si="27"/>
        <v>-62999</v>
      </c>
      <c r="W130" s="104">
        <v>-62716</v>
      </c>
      <c r="X130" s="104">
        <f>ROUND(J130+N130-'[1]LEA-TN - Aggregate GASB75'!W129*E130,0)</f>
        <v>0</v>
      </c>
      <c r="Y130" s="164">
        <f>ROUND($C130*'[1]LEA-TN - Aggregate GASB75'!Y129,0)</f>
        <v>811603</v>
      </c>
      <c r="Z130" s="164">
        <f>ROUND($C130*'[1]LEA-TN - Aggregate GASB75'!Z129,0)</f>
        <v>607271</v>
      </c>
      <c r="AA130" s="164">
        <f>ROUND($C130*'[1]LEA-TN - Aggregate GASB75'!AA129,0)</f>
        <v>698634</v>
      </c>
      <c r="AB130" s="164">
        <f>ROUND($C130*'[1]LEA-TN - Aggregate GASB75'!AB129,0)</f>
        <v>698634</v>
      </c>
      <c r="AC130" s="164">
        <f t="shared" si="35"/>
        <v>1836</v>
      </c>
      <c r="AD130" s="164">
        <f t="shared" si="22"/>
        <v>61163</v>
      </c>
      <c r="AE130" s="164">
        <f t="shared" si="28"/>
        <v>0</v>
      </c>
      <c r="AF130" s="164">
        <f t="shared" si="29"/>
        <v>0</v>
      </c>
      <c r="AG130" s="164">
        <f t="shared" si="23"/>
        <v>0</v>
      </c>
      <c r="AH130" s="164">
        <f t="shared" si="30"/>
        <v>0</v>
      </c>
      <c r="AI130" s="164">
        <f t="shared" si="38"/>
        <v>-7778</v>
      </c>
      <c r="AJ130" s="164">
        <f t="shared" si="38"/>
        <v>-7778</v>
      </c>
      <c r="AK130" s="164">
        <f t="shared" si="38"/>
        <v>-7778</v>
      </c>
      <c r="AL130" s="164">
        <f t="shared" si="37"/>
        <v>-7778</v>
      </c>
      <c r="AM130" s="164">
        <f t="shared" si="37"/>
        <v>-7778</v>
      </c>
      <c r="AN130" s="164">
        <f t="shared" si="37"/>
        <v>-24109</v>
      </c>
      <c r="AP130" s="165">
        <f t="shared" si="24"/>
        <v>-227</v>
      </c>
      <c r="AQ130" s="164">
        <f>ROUND($C130*'[1]LEA-TN - Aggregate GASB75'!AQ129,0)</f>
        <v>0</v>
      </c>
      <c r="AR130" s="164">
        <f>ROUND($C130*'[1]LEA-TN - Aggregate GASB75'!AR129,0)</f>
        <v>0</v>
      </c>
      <c r="AS130" s="164">
        <f>ROUND($C130*'[1]LEA-TN - Aggregate GASB75'!AS129,0)</f>
        <v>0</v>
      </c>
      <c r="AT130" s="164">
        <f>ROUND($C130*'[1]LEA-TN - Aggregate GASB75'!AT129,0)</f>
        <v>0</v>
      </c>
      <c r="AU130" s="164">
        <f>ROUND($C130*'[1]LEA-TN - Aggregate GASB75'!AU129,0)</f>
        <v>0</v>
      </c>
      <c r="AV130" s="164">
        <f>ROUND($C130*'[1]LEA-TN - Aggregate GASB75'!AV129,0)</f>
        <v>0</v>
      </c>
      <c r="AW130" s="166">
        <f>ROUND($C130*'[1]LEA-TN - Aggregate GASB75'!AW129,0)</f>
        <v>227</v>
      </c>
      <c r="AX130" s="166">
        <f>ROUND($C130*'[1]LEA-TN - Aggregate GASB75'!AX129,0)</f>
        <v>227</v>
      </c>
      <c r="AY130" s="166">
        <f>ROUND($C130*'[1]LEA-TN - Aggregate GASB75'!AY129,0)</f>
        <v>227</v>
      </c>
      <c r="AZ130" s="166">
        <f>ROUND($C130*'[1]LEA-TN - Aggregate GASB75'!AZ129,0)</f>
        <v>227</v>
      </c>
      <c r="BA130" s="166">
        <f>ROUND($C130*'[1]LEA-TN - Aggregate GASB75'!BA129,0)</f>
        <v>227</v>
      </c>
      <c r="BB130" s="166">
        <f>MAX(0,-$L130+$AP130-SUM($AW130:BA130))</f>
        <v>701</v>
      </c>
      <c r="BC130" s="165">
        <f t="shared" si="32"/>
        <v>-659</v>
      </c>
      <c r="BD130" s="164">
        <f>MIN(MAX(0,BC130),MAX(0,$M130)-SUM($BC130:BC130))</f>
        <v>0</v>
      </c>
      <c r="BE130" s="164">
        <f>MIN(MAX(0,BD130),MAX(0,$M130)-SUM($BC130:BD130))</f>
        <v>0</v>
      </c>
      <c r="BF130" s="164">
        <f>MIN(MAX(0,BE130),MAX(0,$M130)-SUM($BC130:BE130))</f>
        <v>0</v>
      </c>
      <c r="BG130" s="164">
        <f>MIN(MAX(0,BF130),MAX(0,$M130)-SUM($BC130:BF130))</f>
        <v>0</v>
      </c>
      <c r="BH130" s="164">
        <f>MIN(MAX(0,BG130),MAX(0,$M130)-SUM($BC130:BG130))</f>
        <v>0</v>
      </c>
      <c r="BI130" s="164">
        <f>(MAX(0,$M130-MAX(0,SUM($BC130:BH130))))</f>
        <v>0</v>
      </c>
      <c r="BJ130" s="166">
        <f t="shared" si="33"/>
        <v>659</v>
      </c>
      <c r="BK130" s="166">
        <f>MIN(MAX(0,BJ130),MAX(0,-$M130)-MAX(0,-$BC130+SUM($BJ130:BJ130)))</f>
        <v>659</v>
      </c>
      <c r="BL130" s="166">
        <f>MIN(MAX(0,BK130),MAX(0,-$M130)-MAX(0,-$BC130+SUM($BJ130:BK130)))</f>
        <v>659</v>
      </c>
      <c r="BM130" s="166">
        <f>MIN(MAX(0,BL130),MAX(0,-$M130)-MAX(0,-$BC130+SUM($BJ130:BL130)))</f>
        <v>659</v>
      </c>
      <c r="BN130" s="166">
        <f>MIN(MAX(0,BM130),MAX(0,-$M130)-MAX(0,-$BC130+SUM($BJ130:BM130)))</f>
        <v>659</v>
      </c>
      <c r="BO130" s="166">
        <f>MAX(0,-$M130+$BC130-SUM($BJ130:BN130))</f>
        <v>2044</v>
      </c>
      <c r="BP130" s="165">
        <f t="shared" si="34"/>
        <v>0</v>
      </c>
      <c r="BQ130" s="164">
        <f>MIN(MAX(0,BP130),MAX(0,$X130)-SUM($BP130:BP130))</f>
        <v>0</v>
      </c>
      <c r="BR130" s="164">
        <f>MIN(MAX(0,BQ130),MAX(0,$X130)-SUM($BP130:BQ130))</f>
        <v>0</v>
      </c>
      <c r="BS130" s="164">
        <f>MIN(MAX(0,BR130),MAX(0,$X130)-SUM($BP130:BR130))</f>
        <v>0</v>
      </c>
      <c r="BT130" s="164">
        <f>MIN(MAX(0,BS130),MAX(0,$X130)-SUM($BP130:BS130))</f>
        <v>0</v>
      </c>
      <c r="BU130" s="164">
        <f>MIN(MAX(0,BT130),MAX(0,$X130)-SUM($BP130:BT130))</f>
        <v>0</v>
      </c>
      <c r="BV130" s="164">
        <f>(MAX(0,$X130-MAX(0,SUM($BP130:BU130))))</f>
        <v>0</v>
      </c>
      <c r="BW130" s="166">
        <f t="shared" si="25"/>
        <v>0</v>
      </c>
      <c r="BX130" s="166">
        <f>MIN(MAX(0,BW130),MAX(0,-$X130)-MAX(0,-$BP130+SUM($BW130:BW130)))</f>
        <v>0</v>
      </c>
      <c r="BY130" s="166">
        <f>MIN(MAX(0,BX130),MAX(0,-$X130)-MAX(0,-$BP130+SUM($BW130:BX130)))</f>
        <v>0</v>
      </c>
      <c r="BZ130" s="166">
        <f>MIN(MAX(0,BY130),MAX(0,-$X130)-MAX(0,-$BP130+SUM($BW130:BY130)))</f>
        <v>0</v>
      </c>
      <c r="CA130" s="166">
        <f>MIN(MAX(0,BZ130),MAX(0,-$X130)-MAX(0,-$BP130+SUM($BW130:BZ130)))</f>
        <v>0</v>
      </c>
      <c r="CB130" s="166">
        <f>MAX(0,-$X130+$BP130-SUM($BW130:CA130))</f>
        <v>0</v>
      </c>
      <c r="CC130" s="163">
        <v>10.1</v>
      </c>
      <c r="CD130" s="167"/>
      <c r="CE130" s="164"/>
      <c r="CF130" s="164"/>
      <c r="CG130" s="164"/>
      <c r="CH130" s="164"/>
      <c r="CI130" s="164"/>
      <c r="CJ130" s="164"/>
      <c r="CK130" s="166"/>
      <c r="CL130" s="166"/>
      <c r="CM130" s="166"/>
      <c r="CN130" s="166"/>
      <c r="CO130" s="166"/>
      <c r="CP130" s="166"/>
      <c r="CQ130" s="167">
        <v>-6892</v>
      </c>
      <c r="CR130" s="164"/>
      <c r="CS130" s="164"/>
      <c r="CT130" s="164"/>
      <c r="CU130" s="164"/>
      <c r="CV130" s="164"/>
      <c r="CW130" s="164"/>
      <c r="CX130" s="166">
        <f>ROUND($C130*'[1]LEA-TN - Aggregate GASB75'!CX129,0)</f>
        <v>6892</v>
      </c>
      <c r="CY130" s="166">
        <f>ROUND($C130*'[1]LEA-TN - Aggregate GASB75'!CY129,0)</f>
        <v>6892</v>
      </c>
      <c r="CZ130" s="166">
        <f>ROUND($C130*'[1]LEA-TN - Aggregate GASB75'!CZ129,0)</f>
        <v>6892</v>
      </c>
      <c r="DA130" s="166">
        <f>ROUND($C130*'[1]LEA-TN - Aggregate GASB75'!DA129,0)</f>
        <v>6892</v>
      </c>
      <c r="DB130" s="166">
        <f>ROUND($C130*'[1]LEA-TN - Aggregate GASB75'!DB129,0)</f>
        <v>6892</v>
      </c>
      <c r="DC130" s="166">
        <f>ROUND($C130*'[1]LEA-TN - Aggregate GASB75'!DC129,0)</f>
        <v>21364</v>
      </c>
      <c r="DE130" s="168"/>
    </row>
    <row r="131" spans="1:109" hidden="1">
      <c r="A131" s="109">
        <v>1223</v>
      </c>
      <c r="B131" s="103" t="s">
        <v>501</v>
      </c>
      <c r="C131" s="162">
        <v>1</v>
      </c>
      <c r="D131" s="162">
        <v>0</v>
      </c>
      <c r="E131" s="162">
        <f t="shared" si="26"/>
        <v>1</v>
      </c>
      <c r="F131" s="163">
        <v>8.6999999999999993</v>
      </c>
      <c r="G131" s="164">
        <f>ROUND($D131*'[1]LEA-TN - Aggregate GASB75'!G130,0)</f>
        <v>0</v>
      </c>
      <c r="H131" s="164">
        <f>ROUND($C131*'[1]LEA-TN - Aggregate GASB75'!H130,0)</f>
        <v>0</v>
      </c>
      <c r="I131" s="164">
        <f>ROUND($C131*'[1]LEA-TN - Aggregate GASB75'!I130,0)</f>
        <v>0</v>
      </c>
      <c r="J131" s="164">
        <f>ROUND('[1]LEA-TN - Aggregate GASB75'!G130*E131,0)</f>
        <v>0</v>
      </c>
      <c r="K131" s="164">
        <f>ROUND($C131*'[1]LEA-TN - Aggregate GASB75'!K130,0)</f>
        <v>0</v>
      </c>
      <c r="L131" s="164">
        <f>ROUND(C131*'[1]LEA-TN - Aggregate GASB75'!P130,0)-SUM(G131:K131,M131:O131)</f>
        <v>58</v>
      </c>
      <c r="M131" s="164">
        <f>ROUND($C131*'[1]LEA-TN - Aggregate GASB75'!M130,0)</f>
        <v>6</v>
      </c>
      <c r="N131" s="164">
        <f>ROUND(C131*'[1]LEA-TN - Aggregate GASB75'!O130,0)-O131</f>
        <v>0</v>
      </c>
      <c r="O131" s="164">
        <v>0</v>
      </c>
      <c r="P131" s="178">
        <f t="shared" si="20"/>
        <v>64</v>
      </c>
      <c r="Q131" s="104">
        <f t="shared" si="21"/>
        <v>0</v>
      </c>
      <c r="R131" s="164">
        <f>ROUND($C131*'[1]LEA-TN - Aggregate GASB75'!R130,0)</f>
        <v>8</v>
      </c>
      <c r="S131" s="164">
        <f t="shared" si="36"/>
        <v>0</v>
      </c>
      <c r="T131" s="178">
        <v>8</v>
      </c>
      <c r="U131" s="164">
        <v>0</v>
      </c>
      <c r="V131" s="104">
        <f t="shared" si="27"/>
        <v>56</v>
      </c>
      <c r="W131" s="104">
        <v>0</v>
      </c>
      <c r="X131" s="104">
        <f>ROUND(J131+N131-'[1]LEA-TN - Aggregate GASB75'!W130*E131,0)</f>
        <v>0</v>
      </c>
      <c r="Y131" s="164">
        <f>ROUND($C131*'[1]LEA-TN - Aggregate GASB75'!Y130,0)</f>
        <v>75</v>
      </c>
      <c r="Z131" s="164">
        <f>ROUND($C131*'[1]LEA-TN - Aggregate GASB75'!Z130,0)</f>
        <v>47</v>
      </c>
      <c r="AA131" s="164">
        <f>ROUND($C131*'[1]LEA-TN - Aggregate GASB75'!AA130,0)</f>
        <v>64</v>
      </c>
      <c r="AB131" s="164">
        <f>ROUND($C131*'[1]LEA-TN - Aggregate GASB75'!AB130,0)</f>
        <v>64</v>
      </c>
      <c r="AC131" s="164">
        <f t="shared" si="35"/>
        <v>0</v>
      </c>
      <c r="AD131" s="164">
        <f t="shared" si="22"/>
        <v>0</v>
      </c>
      <c r="AE131" s="164">
        <f t="shared" si="28"/>
        <v>0</v>
      </c>
      <c r="AF131" s="164">
        <f t="shared" si="29"/>
        <v>51</v>
      </c>
      <c r="AG131" s="164">
        <f t="shared" si="23"/>
        <v>5</v>
      </c>
      <c r="AH131" s="164">
        <f t="shared" si="30"/>
        <v>0</v>
      </c>
      <c r="AI131" s="164">
        <f t="shared" si="38"/>
        <v>8</v>
      </c>
      <c r="AJ131" s="164">
        <f t="shared" si="38"/>
        <v>8</v>
      </c>
      <c r="AK131" s="164">
        <f t="shared" si="38"/>
        <v>8</v>
      </c>
      <c r="AL131" s="164">
        <f t="shared" si="37"/>
        <v>8</v>
      </c>
      <c r="AM131" s="164">
        <f t="shared" si="37"/>
        <v>8</v>
      </c>
      <c r="AN131" s="164">
        <f t="shared" si="37"/>
        <v>16</v>
      </c>
      <c r="AP131" s="165">
        <f t="shared" si="24"/>
        <v>7</v>
      </c>
      <c r="AQ131" s="164">
        <f>ROUND($C131*'[1]LEA-TN - Aggregate GASB75'!AQ130,0)</f>
        <v>7</v>
      </c>
      <c r="AR131" s="164">
        <f>ROUND($C131*'[1]LEA-TN - Aggregate GASB75'!AR130,0)</f>
        <v>7</v>
      </c>
      <c r="AS131" s="164">
        <f>ROUND($C131*'[1]LEA-TN - Aggregate GASB75'!AS130,0)</f>
        <v>7</v>
      </c>
      <c r="AT131" s="164">
        <f>ROUND($C131*'[1]LEA-TN - Aggregate GASB75'!AT130,0)</f>
        <v>7</v>
      </c>
      <c r="AU131" s="164">
        <f>ROUND($C131*'[1]LEA-TN - Aggregate GASB75'!AU130,0)</f>
        <v>7</v>
      </c>
      <c r="AV131" s="164">
        <f>ROUND($C131*'[1]LEA-TN - Aggregate GASB75'!AV130,0)</f>
        <v>16</v>
      </c>
      <c r="AW131" s="166">
        <f>ROUND($C131*'[1]LEA-TN - Aggregate GASB75'!AW130,0)</f>
        <v>0</v>
      </c>
      <c r="AX131" s="166">
        <f>ROUND($C131*'[1]LEA-TN - Aggregate GASB75'!AX130,0)</f>
        <v>0</v>
      </c>
      <c r="AY131" s="166">
        <f>ROUND($C131*'[1]LEA-TN - Aggregate GASB75'!AY130,0)</f>
        <v>0</v>
      </c>
      <c r="AZ131" s="166">
        <f>ROUND($C131*'[1]LEA-TN - Aggregate GASB75'!AZ130,0)</f>
        <v>0</v>
      </c>
      <c r="BA131" s="166">
        <f>ROUND($C131*'[1]LEA-TN - Aggregate GASB75'!BA130,0)</f>
        <v>0</v>
      </c>
      <c r="BB131" s="166">
        <f>MAX(0,-$L131+$AP131-SUM($AW131:BA131))</f>
        <v>0</v>
      </c>
      <c r="BC131" s="165">
        <f t="shared" si="32"/>
        <v>1</v>
      </c>
      <c r="BD131" s="164">
        <f>MIN(MAX(0,BC131),MAX(0,$M131)-SUM($BC131:BC131))</f>
        <v>1</v>
      </c>
      <c r="BE131" s="164">
        <f>MIN(MAX(0,BD131),MAX(0,$M131)-SUM($BC131:BD131))</f>
        <v>1</v>
      </c>
      <c r="BF131" s="164">
        <f>MIN(MAX(0,BE131),MAX(0,$M131)-SUM($BC131:BE131))</f>
        <v>1</v>
      </c>
      <c r="BG131" s="164">
        <f>MIN(MAX(0,BF131),MAX(0,$M131)-SUM($BC131:BF131))</f>
        <v>1</v>
      </c>
      <c r="BH131" s="164">
        <f>MIN(MAX(0,BG131),MAX(0,$M131)-SUM($BC131:BG131))</f>
        <v>1</v>
      </c>
      <c r="BI131" s="164">
        <f>(MAX(0,$M131-MAX(0,SUM($BC131:BH131))))</f>
        <v>0</v>
      </c>
      <c r="BJ131" s="166">
        <f t="shared" si="33"/>
        <v>0</v>
      </c>
      <c r="BK131" s="166">
        <f>MIN(MAX(0,BJ131),MAX(0,-$M131)-MAX(0,-$BC131+SUM($BJ131:BJ131)))</f>
        <v>0</v>
      </c>
      <c r="BL131" s="166">
        <f>MIN(MAX(0,BK131),MAX(0,-$M131)-MAX(0,-$BC131+SUM($BJ131:BK131)))</f>
        <v>0</v>
      </c>
      <c r="BM131" s="166">
        <f>MIN(MAX(0,BL131),MAX(0,-$M131)-MAX(0,-$BC131+SUM($BJ131:BL131)))</f>
        <v>0</v>
      </c>
      <c r="BN131" s="166">
        <f>MIN(MAX(0,BM131),MAX(0,-$M131)-MAX(0,-$BC131+SUM($BJ131:BM131)))</f>
        <v>0</v>
      </c>
      <c r="BO131" s="166">
        <f>MAX(0,-$M131+$BC131-SUM($BJ131:BN131))</f>
        <v>0</v>
      </c>
      <c r="BP131" s="165">
        <f t="shared" si="34"/>
        <v>0</v>
      </c>
      <c r="BQ131" s="164">
        <f>MIN(MAX(0,BP131),MAX(0,$X131)-SUM($BP131:BP131))</f>
        <v>0</v>
      </c>
      <c r="BR131" s="164">
        <f>MIN(MAX(0,BQ131),MAX(0,$X131)-SUM($BP131:BQ131))</f>
        <v>0</v>
      </c>
      <c r="BS131" s="164">
        <f>MIN(MAX(0,BR131),MAX(0,$X131)-SUM($BP131:BR131))</f>
        <v>0</v>
      </c>
      <c r="BT131" s="164">
        <f>MIN(MAX(0,BS131),MAX(0,$X131)-SUM($BP131:BS131))</f>
        <v>0</v>
      </c>
      <c r="BU131" s="164">
        <f>MIN(MAX(0,BT131),MAX(0,$X131)-SUM($BP131:BT131))</f>
        <v>0</v>
      </c>
      <c r="BV131" s="164">
        <f>(MAX(0,$X131-MAX(0,SUM($BP131:BU131))))</f>
        <v>0</v>
      </c>
      <c r="BW131" s="166">
        <f t="shared" si="25"/>
        <v>0</v>
      </c>
      <c r="BX131" s="166">
        <f>MIN(MAX(0,BW131),MAX(0,-$X131)-MAX(0,-$BP131+SUM($BW131:BW131)))</f>
        <v>0</v>
      </c>
      <c r="BY131" s="166">
        <f>MIN(MAX(0,BX131),MAX(0,-$X131)-MAX(0,-$BP131+SUM($BW131:BX131)))</f>
        <v>0</v>
      </c>
      <c r="BZ131" s="166">
        <f>MIN(MAX(0,BY131),MAX(0,-$X131)-MAX(0,-$BP131+SUM($BW131:BY131)))</f>
        <v>0</v>
      </c>
      <c r="CA131" s="166">
        <f>MIN(MAX(0,BZ131),MAX(0,-$X131)-MAX(0,-$BP131+SUM($BW131:BZ131)))</f>
        <v>0</v>
      </c>
      <c r="CB131" s="166">
        <f>MAX(0,-$X131+$BP131-SUM($BW131:CA131))</f>
        <v>0</v>
      </c>
      <c r="CC131" s="163">
        <v>1</v>
      </c>
      <c r="CD131" s="167"/>
      <c r="CE131" s="164"/>
      <c r="CF131" s="164"/>
      <c r="CG131" s="164"/>
      <c r="CH131" s="164"/>
      <c r="CI131" s="164"/>
      <c r="CJ131" s="164"/>
      <c r="CK131" s="166"/>
      <c r="CL131" s="166"/>
      <c r="CM131" s="166"/>
      <c r="CN131" s="166"/>
      <c r="CO131" s="166"/>
      <c r="CP131" s="166"/>
      <c r="CQ131" s="167">
        <v>0</v>
      </c>
      <c r="CR131" s="164"/>
      <c r="CS131" s="164"/>
      <c r="CT131" s="164"/>
      <c r="CU131" s="164"/>
      <c r="CV131" s="164"/>
      <c r="CW131" s="164"/>
      <c r="CX131" s="166">
        <f>ROUND($C131*'[1]LEA-TN - Aggregate GASB75'!CX130,0)</f>
        <v>0</v>
      </c>
      <c r="CY131" s="166">
        <f>ROUND($C131*'[1]LEA-TN - Aggregate GASB75'!CY130,0)</f>
        <v>0</v>
      </c>
      <c r="CZ131" s="166">
        <f>ROUND($C131*'[1]LEA-TN - Aggregate GASB75'!CZ130,0)</f>
        <v>0</v>
      </c>
      <c r="DA131" s="166">
        <f>ROUND($C131*'[1]LEA-TN - Aggregate GASB75'!DA130,0)</f>
        <v>0</v>
      </c>
      <c r="DB131" s="166">
        <f>ROUND($C131*'[1]LEA-TN - Aggregate GASB75'!DB130,0)</f>
        <v>0</v>
      </c>
      <c r="DC131" s="166">
        <f>ROUND($C131*'[1]LEA-TN - Aggregate GASB75'!DC130,0)</f>
        <v>0</v>
      </c>
      <c r="DE131" s="168"/>
    </row>
    <row r="132" spans="1:109" hidden="1">
      <c r="A132" s="109">
        <v>1039</v>
      </c>
      <c r="B132" s="103" t="s">
        <v>297</v>
      </c>
      <c r="C132" s="162">
        <v>1</v>
      </c>
      <c r="D132" s="162">
        <v>1</v>
      </c>
      <c r="E132" s="162">
        <f t="shared" si="26"/>
        <v>0</v>
      </c>
      <c r="F132" s="163">
        <v>8.1999999999999993</v>
      </c>
      <c r="G132" s="164">
        <f>ROUND($D132*'[1]LEA-TN - Aggregate GASB75'!G131,0)</f>
        <v>477769</v>
      </c>
      <c r="H132" s="164">
        <f>ROUND($C132*'[1]LEA-TN - Aggregate GASB75'!H131,0)</f>
        <v>8384</v>
      </c>
      <c r="I132" s="164">
        <f>ROUND($C132*'[1]LEA-TN - Aggregate GASB75'!I131,0)</f>
        <v>16954</v>
      </c>
      <c r="J132" s="164">
        <f>ROUND('[1]LEA-TN - Aggregate GASB75'!G131*E132,0)</f>
        <v>0</v>
      </c>
      <c r="K132" s="164">
        <f>ROUND($C132*'[1]LEA-TN - Aggregate GASB75'!K131,0)</f>
        <v>0</v>
      </c>
      <c r="L132" s="164">
        <f>ROUND(C132*'[1]LEA-TN - Aggregate GASB75'!P131,0)-SUM(G132:K132,M132:O132)</f>
        <v>-32569</v>
      </c>
      <c r="M132" s="164">
        <f>ROUND($C132*'[1]LEA-TN - Aggregate GASB75'!M131,0)</f>
        <v>-3697</v>
      </c>
      <c r="N132" s="164">
        <f>ROUND(C132*'[1]LEA-TN - Aggregate GASB75'!O131,0)-O132</f>
        <v>0</v>
      </c>
      <c r="O132" s="164">
        <v>-19838</v>
      </c>
      <c r="P132" s="178">
        <f t="shared" si="20"/>
        <v>447003</v>
      </c>
      <c r="Q132" s="104">
        <f t="shared" si="21"/>
        <v>0</v>
      </c>
      <c r="R132" s="164">
        <f>ROUND($C132*'[1]LEA-TN - Aggregate GASB75'!R131,0)</f>
        <v>-9129</v>
      </c>
      <c r="S132" s="164">
        <f t="shared" si="36"/>
        <v>0</v>
      </c>
      <c r="T132" s="178">
        <v>16209</v>
      </c>
      <c r="U132" s="164">
        <v>18446</v>
      </c>
      <c r="V132" s="104">
        <f t="shared" si="27"/>
        <v>-66193</v>
      </c>
      <c r="W132" s="104">
        <v>-39056</v>
      </c>
      <c r="X132" s="104">
        <f>ROUND(J132+N132-'[1]LEA-TN - Aggregate GASB75'!W131*E132,0)</f>
        <v>0</v>
      </c>
      <c r="Y132" s="164">
        <f>ROUND($C132*'[1]LEA-TN - Aggregate GASB75'!Y131,0)</f>
        <v>512552</v>
      </c>
      <c r="Z132" s="164">
        <f>ROUND($C132*'[1]LEA-TN - Aggregate GASB75'!Z131,0)</f>
        <v>393279</v>
      </c>
      <c r="AA132" s="164">
        <f>ROUND($C132*'[1]LEA-TN - Aggregate GASB75'!AA131,0)</f>
        <v>447003</v>
      </c>
      <c r="AB132" s="164">
        <f>ROUND($C132*'[1]LEA-TN - Aggregate GASB75'!AB131,0)</f>
        <v>447003</v>
      </c>
      <c r="AC132" s="164">
        <f t="shared" si="35"/>
        <v>28597</v>
      </c>
      <c r="AD132" s="164">
        <f t="shared" si="22"/>
        <v>37596</v>
      </c>
      <c r="AE132" s="164">
        <f t="shared" si="28"/>
        <v>0</v>
      </c>
      <c r="AF132" s="164">
        <f t="shared" si="29"/>
        <v>0</v>
      </c>
      <c r="AG132" s="164">
        <f t="shared" si="23"/>
        <v>0</v>
      </c>
      <c r="AH132" s="164">
        <f t="shared" si="30"/>
        <v>0</v>
      </c>
      <c r="AI132" s="164">
        <f t="shared" si="38"/>
        <v>-9129</v>
      </c>
      <c r="AJ132" s="164">
        <f t="shared" si="38"/>
        <v>-9129</v>
      </c>
      <c r="AK132" s="164">
        <f t="shared" si="38"/>
        <v>-9129</v>
      </c>
      <c r="AL132" s="164">
        <f t="shared" si="37"/>
        <v>-9129</v>
      </c>
      <c r="AM132" s="164">
        <f t="shared" si="37"/>
        <v>-9129</v>
      </c>
      <c r="AN132" s="164">
        <f t="shared" si="37"/>
        <v>-20548</v>
      </c>
      <c r="AP132" s="165">
        <f t="shared" si="24"/>
        <v>-3972</v>
      </c>
      <c r="AQ132" s="164">
        <f>ROUND($C132*'[1]LEA-TN - Aggregate GASB75'!AQ131,0)</f>
        <v>0</v>
      </c>
      <c r="AR132" s="164">
        <f>ROUND($C132*'[1]LEA-TN - Aggregate GASB75'!AR131,0)</f>
        <v>0</v>
      </c>
      <c r="AS132" s="164">
        <f>ROUND($C132*'[1]LEA-TN - Aggregate GASB75'!AS131,0)</f>
        <v>0</v>
      </c>
      <c r="AT132" s="164">
        <f>ROUND($C132*'[1]LEA-TN - Aggregate GASB75'!AT131,0)</f>
        <v>0</v>
      </c>
      <c r="AU132" s="164">
        <f>ROUND($C132*'[1]LEA-TN - Aggregate GASB75'!AU131,0)</f>
        <v>0</v>
      </c>
      <c r="AV132" s="164">
        <f>ROUND($C132*'[1]LEA-TN - Aggregate GASB75'!AV131,0)</f>
        <v>0</v>
      </c>
      <c r="AW132" s="166">
        <f>ROUND($C132*'[1]LEA-TN - Aggregate GASB75'!AW131,0)</f>
        <v>3972</v>
      </c>
      <c r="AX132" s="166">
        <f>ROUND($C132*'[1]LEA-TN - Aggregate GASB75'!AX131,0)</f>
        <v>3972</v>
      </c>
      <c r="AY132" s="166">
        <f>ROUND($C132*'[1]LEA-TN - Aggregate GASB75'!AY131,0)</f>
        <v>3972</v>
      </c>
      <c r="AZ132" s="166">
        <f>ROUND($C132*'[1]LEA-TN - Aggregate GASB75'!AZ131,0)</f>
        <v>3972</v>
      </c>
      <c r="BA132" s="166">
        <f>ROUND($C132*'[1]LEA-TN - Aggregate GASB75'!BA131,0)</f>
        <v>3972</v>
      </c>
      <c r="BB132" s="166">
        <f>MAX(0,-$L132+$AP132-SUM($AW132:BA132))</f>
        <v>8737</v>
      </c>
      <c r="BC132" s="165">
        <f t="shared" si="32"/>
        <v>-451</v>
      </c>
      <c r="BD132" s="164">
        <f>MIN(MAX(0,BC132),MAX(0,$M132)-SUM($BC132:BC132))</f>
        <v>0</v>
      </c>
      <c r="BE132" s="164">
        <f>MIN(MAX(0,BD132),MAX(0,$M132)-SUM($BC132:BD132))</f>
        <v>0</v>
      </c>
      <c r="BF132" s="164">
        <f>MIN(MAX(0,BE132),MAX(0,$M132)-SUM($BC132:BE132))</f>
        <v>0</v>
      </c>
      <c r="BG132" s="164">
        <f>MIN(MAX(0,BF132),MAX(0,$M132)-SUM($BC132:BF132))</f>
        <v>0</v>
      </c>
      <c r="BH132" s="164">
        <f>MIN(MAX(0,BG132),MAX(0,$M132)-SUM($BC132:BG132))</f>
        <v>0</v>
      </c>
      <c r="BI132" s="164">
        <f>(MAX(0,$M132-MAX(0,SUM($BC132:BH132))))</f>
        <v>0</v>
      </c>
      <c r="BJ132" s="166">
        <f t="shared" si="33"/>
        <v>451</v>
      </c>
      <c r="BK132" s="166">
        <f>MIN(MAX(0,BJ132),MAX(0,-$M132)-MAX(0,-$BC132+SUM($BJ132:BJ132)))</f>
        <v>451</v>
      </c>
      <c r="BL132" s="166">
        <f>MIN(MAX(0,BK132),MAX(0,-$M132)-MAX(0,-$BC132+SUM($BJ132:BK132)))</f>
        <v>451</v>
      </c>
      <c r="BM132" s="166">
        <f>MIN(MAX(0,BL132),MAX(0,-$M132)-MAX(0,-$BC132+SUM($BJ132:BL132)))</f>
        <v>451</v>
      </c>
      <c r="BN132" s="166">
        <f>MIN(MAX(0,BM132),MAX(0,-$M132)-MAX(0,-$BC132+SUM($BJ132:BM132)))</f>
        <v>451</v>
      </c>
      <c r="BO132" s="166">
        <f>MAX(0,-$M132+$BC132-SUM($BJ132:BN132))</f>
        <v>991</v>
      </c>
      <c r="BP132" s="165">
        <f t="shared" si="34"/>
        <v>0</v>
      </c>
      <c r="BQ132" s="164">
        <f>MIN(MAX(0,BP132),MAX(0,$X132)-SUM($BP132:BP132))</f>
        <v>0</v>
      </c>
      <c r="BR132" s="164">
        <f>MIN(MAX(0,BQ132),MAX(0,$X132)-SUM($BP132:BQ132))</f>
        <v>0</v>
      </c>
      <c r="BS132" s="164">
        <f>MIN(MAX(0,BR132),MAX(0,$X132)-SUM($BP132:BR132))</f>
        <v>0</v>
      </c>
      <c r="BT132" s="164">
        <f>MIN(MAX(0,BS132),MAX(0,$X132)-SUM($BP132:BS132))</f>
        <v>0</v>
      </c>
      <c r="BU132" s="164">
        <f>MIN(MAX(0,BT132),MAX(0,$X132)-SUM($BP132:BT132))</f>
        <v>0</v>
      </c>
      <c r="BV132" s="164">
        <f>(MAX(0,$X132-MAX(0,SUM($BP132:BU132))))</f>
        <v>0</v>
      </c>
      <c r="BW132" s="166">
        <f t="shared" si="25"/>
        <v>0</v>
      </c>
      <c r="BX132" s="166">
        <f>MIN(MAX(0,BW132),MAX(0,-$X132)-MAX(0,-$BP132+SUM($BW132:BW132)))</f>
        <v>0</v>
      </c>
      <c r="BY132" s="166">
        <f>MIN(MAX(0,BX132),MAX(0,-$X132)-MAX(0,-$BP132+SUM($BW132:BX132)))</f>
        <v>0</v>
      </c>
      <c r="BZ132" s="166">
        <f>MIN(MAX(0,BY132),MAX(0,-$X132)-MAX(0,-$BP132+SUM($BW132:BY132)))</f>
        <v>0</v>
      </c>
      <c r="CA132" s="166">
        <f>MIN(MAX(0,BZ132),MAX(0,-$X132)-MAX(0,-$BP132+SUM($BW132:BZ132)))</f>
        <v>0</v>
      </c>
      <c r="CB132" s="166">
        <f>MAX(0,-$X132+$BP132-SUM($BW132:CA132))</f>
        <v>0</v>
      </c>
      <c r="CC132" s="163">
        <v>9.3000000000000007</v>
      </c>
      <c r="CD132" s="167"/>
      <c r="CE132" s="164"/>
      <c r="CF132" s="164"/>
      <c r="CG132" s="164"/>
      <c r="CH132" s="164"/>
      <c r="CI132" s="164"/>
      <c r="CJ132" s="164"/>
      <c r="CK132" s="166"/>
      <c r="CL132" s="166"/>
      <c r="CM132" s="166"/>
      <c r="CN132" s="166"/>
      <c r="CO132" s="166"/>
      <c r="CP132" s="166"/>
      <c r="CQ132" s="167">
        <v>-4706</v>
      </c>
      <c r="CR132" s="164"/>
      <c r="CS132" s="164"/>
      <c r="CT132" s="164"/>
      <c r="CU132" s="164"/>
      <c r="CV132" s="164"/>
      <c r="CW132" s="164"/>
      <c r="CX132" s="166">
        <f>ROUND($C132*'[1]LEA-TN - Aggregate GASB75'!CX131,0)</f>
        <v>4706</v>
      </c>
      <c r="CY132" s="166">
        <f>ROUND($C132*'[1]LEA-TN - Aggregate GASB75'!CY131,0)</f>
        <v>4706</v>
      </c>
      <c r="CZ132" s="166">
        <f>ROUND($C132*'[1]LEA-TN - Aggregate GASB75'!CZ131,0)</f>
        <v>4706</v>
      </c>
      <c r="DA132" s="166">
        <f>ROUND($C132*'[1]LEA-TN - Aggregate GASB75'!DA131,0)</f>
        <v>4706</v>
      </c>
      <c r="DB132" s="166">
        <f>ROUND($C132*'[1]LEA-TN - Aggregate GASB75'!DB131,0)</f>
        <v>4706</v>
      </c>
      <c r="DC132" s="166">
        <f>ROUND($C132*'[1]LEA-TN - Aggregate GASB75'!DC131,0)</f>
        <v>10820</v>
      </c>
      <c r="DE132" s="168"/>
    </row>
    <row r="133" spans="1:109" hidden="1">
      <c r="A133" s="109">
        <v>1017</v>
      </c>
      <c r="B133" s="103" t="s">
        <v>298</v>
      </c>
      <c r="C133" s="162">
        <v>1</v>
      </c>
      <c r="D133" s="162">
        <v>1</v>
      </c>
      <c r="E133" s="162">
        <f t="shared" si="26"/>
        <v>0</v>
      </c>
      <c r="F133" s="163">
        <v>8</v>
      </c>
      <c r="G133" s="164">
        <f>ROUND($D133*'[1]LEA-TN - Aggregate GASB75'!G132,0)</f>
        <v>439348</v>
      </c>
      <c r="H133" s="164">
        <f>ROUND($C133*'[1]LEA-TN - Aggregate GASB75'!H132,0)</f>
        <v>8923</v>
      </c>
      <c r="I133" s="164">
        <f>ROUND($C133*'[1]LEA-TN - Aggregate GASB75'!I132,0)</f>
        <v>15641</v>
      </c>
      <c r="J133" s="164">
        <f>ROUND('[1]LEA-TN - Aggregate GASB75'!G132*E133,0)</f>
        <v>0</v>
      </c>
      <c r="K133" s="164">
        <f>ROUND($C133*'[1]LEA-TN - Aggregate GASB75'!K132,0)</f>
        <v>0</v>
      </c>
      <c r="L133" s="164">
        <f>ROUND(C133*'[1]LEA-TN - Aggregate GASB75'!P132,0)-SUM(G133:K133,M133:O133)</f>
        <v>18969</v>
      </c>
      <c r="M133" s="164">
        <f>ROUND($C133*'[1]LEA-TN - Aggregate GASB75'!M132,0)</f>
        <v>-3788</v>
      </c>
      <c r="N133" s="164">
        <f>ROUND(C133*'[1]LEA-TN - Aggregate GASB75'!O132,0)-O133</f>
        <v>0</v>
      </c>
      <c r="O133" s="164">
        <v>-17812</v>
      </c>
      <c r="P133" s="178">
        <f t="shared" si="20"/>
        <v>461281</v>
      </c>
      <c r="Q133" s="104">
        <f t="shared" si="21"/>
        <v>0</v>
      </c>
      <c r="R133" s="164">
        <f>ROUND($C133*'[1]LEA-TN - Aggregate GASB75'!R132,0)</f>
        <v>-2714</v>
      </c>
      <c r="S133" s="164">
        <f t="shared" si="36"/>
        <v>0</v>
      </c>
      <c r="T133" s="178">
        <v>21850</v>
      </c>
      <c r="U133" s="164">
        <v>18108</v>
      </c>
      <c r="V133" s="104">
        <f t="shared" si="27"/>
        <v>-18533</v>
      </c>
      <c r="W133" s="104">
        <v>-36428</v>
      </c>
      <c r="X133" s="104">
        <f>ROUND(J133+N133-'[1]LEA-TN - Aggregate GASB75'!W132*E133,0)</f>
        <v>0</v>
      </c>
      <c r="Y133" s="164">
        <f>ROUND($C133*'[1]LEA-TN - Aggregate GASB75'!Y132,0)</f>
        <v>529544</v>
      </c>
      <c r="Z133" s="164">
        <f>ROUND($C133*'[1]LEA-TN - Aggregate GASB75'!Z132,0)</f>
        <v>405011</v>
      </c>
      <c r="AA133" s="164">
        <f>ROUND($C133*'[1]LEA-TN - Aggregate GASB75'!AA132,0)</f>
        <v>461281</v>
      </c>
      <c r="AB133" s="164">
        <f>ROUND($C133*'[1]LEA-TN - Aggregate GASB75'!AB132,0)</f>
        <v>461281</v>
      </c>
      <c r="AC133" s="164">
        <f t="shared" si="35"/>
        <v>0</v>
      </c>
      <c r="AD133" s="164">
        <f t="shared" si="22"/>
        <v>35131</v>
      </c>
      <c r="AE133" s="164">
        <f t="shared" si="28"/>
        <v>0</v>
      </c>
      <c r="AF133" s="164">
        <f t="shared" si="29"/>
        <v>16598</v>
      </c>
      <c r="AG133" s="164">
        <f t="shared" si="23"/>
        <v>0</v>
      </c>
      <c r="AH133" s="164">
        <f t="shared" si="30"/>
        <v>0</v>
      </c>
      <c r="AI133" s="164">
        <f t="shared" si="38"/>
        <v>-2714</v>
      </c>
      <c r="AJ133" s="164">
        <f t="shared" si="38"/>
        <v>-2714</v>
      </c>
      <c r="AK133" s="164">
        <f t="shared" si="38"/>
        <v>-2714</v>
      </c>
      <c r="AL133" s="164">
        <f t="shared" si="37"/>
        <v>-2714</v>
      </c>
      <c r="AM133" s="164">
        <f t="shared" si="37"/>
        <v>-2714</v>
      </c>
      <c r="AN133" s="164">
        <f t="shared" si="37"/>
        <v>-4963</v>
      </c>
      <c r="AP133" s="165">
        <f t="shared" si="24"/>
        <v>2371</v>
      </c>
      <c r="AQ133" s="164">
        <f>ROUND($C133*'[1]LEA-TN - Aggregate GASB75'!AQ132,0)</f>
        <v>2371</v>
      </c>
      <c r="AR133" s="164">
        <f>ROUND($C133*'[1]LEA-TN - Aggregate GASB75'!AR132,0)</f>
        <v>2371</v>
      </c>
      <c r="AS133" s="164">
        <f>ROUND($C133*'[1]LEA-TN - Aggregate GASB75'!AS132,0)</f>
        <v>2371</v>
      </c>
      <c r="AT133" s="164">
        <f>ROUND($C133*'[1]LEA-TN - Aggregate GASB75'!AT132,0)</f>
        <v>2371</v>
      </c>
      <c r="AU133" s="164">
        <f>ROUND($C133*'[1]LEA-TN - Aggregate GASB75'!AU132,0)</f>
        <v>2371</v>
      </c>
      <c r="AV133" s="164">
        <f>ROUND($C133*'[1]LEA-TN - Aggregate GASB75'!AV132,0)</f>
        <v>4743</v>
      </c>
      <c r="AW133" s="166">
        <f>ROUND($C133*'[1]LEA-TN - Aggregate GASB75'!AW132,0)</f>
        <v>0</v>
      </c>
      <c r="AX133" s="166">
        <f>ROUND($C133*'[1]LEA-TN - Aggregate GASB75'!AX132,0)</f>
        <v>0</v>
      </c>
      <c r="AY133" s="166">
        <f>ROUND($C133*'[1]LEA-TN - Aggregate GASB75'!AY132,0)</f>
        <v>0</v>
      </c>
      <c r="AZ133" s="166">
        <f>ROUND($C133*'[1]LEA-TN - Aggregate GASB75'!AZ132,0)</f>
        <v>0</v>
      </c>
      <c r="BA133" s="166">
        <f>ROUND($C133*'[1]LEA-TN - Aggregate GASB75'!BA132,0)</f>
        <v>0</v>
      </c>
      <c r="BB133" s="166">
        <f>MAX(0,-$L133+$AP133-SUM($AW133:BA133))</f>
        <v>0</v>
      </c>
      <c r="BC133" s="165">
        <f t="shared" si="32"/>
        <v>-474</v>
      </c>
      <c r="BD133" s="164">
        <f>MIN(MAX(0,BC133),MAX(0,$M133)-SUM($BC133:BC133))</f>
        <v>0</v>
      </c>
      <c r="BE133" s="164">
        <f>MIN(MAX(0,BD133),MAX(0,$M133)-SUM($BC133:BD133))</f>
        <v>0</v>
      </c>
      <c r="BF133" s="164">
        <f>MIN(MAX(0,BE133),MAX(0,$M133)-SUM($BC133:BE133))</f>
        <v>0</v>
      </c>
      <c r="BG133" s="164">
        <f>MIN(MAX(0,BF133),MAX(0,$M133)-SUM($BC133:BF133))</f>
        <v>0</v>
      </c>
      <c r="BH133" s="164">
        <f>MIN(MAX(0,BG133),MAX(0,$M133)-SUM($BC133:BG133))</f>
        <v>0</v>
      </c>
      <c r="BI133" s="164">
        <f>(MAX(0,$M133-MAX(0,SUM($BC133:BH133))))</f>
        <v>0</v>
      </c>
      <c r="BJ133" s="166">
        <f t="shared" si="33"/>
        <v>474</v>
      </c>
      <c r="BK133" s="166">
        <f>MIN(MAX(0,BJ133),MAX(0,-$M133)-MAX(0,-$BC133+SUM($BJ133:BJ133)))</f>
        <v>474</v>
      </c>
      <c r="BL133" s="166">
        <f>MIN(MAX(0,BK133),MAX(0,-$M133)-MAX(0,-$BC133+SUM($BJ133:BK133)))</f>
        <v>474</v>
      </c>
      <c r="BM133" s="166">
        <f>MIN(MAX(0,BL133),MAX(0,-$M133)-MAX(0,-$BC133+SUM($BJ133:BL133)))</f>
        <v>474</v>
      </c>
      <c r="BN133" s="166">
        <f>MIN(MAX(0,BM133),MAX(0,-$M133)-MAX(0,-$BC133+SUM($BJ133:BM133)))</f>
        <v>474</v>
      </c>
      <c r="BO133" s="166">
        <f>MAX(0,-$M133+$BC133-SUM($BJ133:BN133))</f>
        <v>944</v>
      </c>
      <c r="BP133" s="165">
        <f t="shared" si="34"/>
        <v>0</v>
      </c>
      <c r="BQ133" s="164">
        <f>MIN(MAX(0,BP133),MAX(0,$X133)-SUM($BP133:BP133))</f>
        <v>0</v>
      </c>
      <c r="BR133" s="164">
        <f>MIN(MAX(0,BQ133),MAX(0,$X133)-SUM($BP133:BQ133))</f>
        <v>0</v>
      </c>
      <c r="BS133" s="164">
        <f>MIN(MAX(0,BR133),MAX(0,$X133)-SUM($BP133:BR133))</f>
        <v>0</v>
      </c>
      <c r="BT133" s="164">
        <f>MIN(MAX(0,BS133),MAX(0,$X133)-SUM($BP133:BS133))</f>
        <v>0</v>
      </c>
      <c r="BU133" s="164">
        <f>MIN(MAX(0,BT133),MAX(0,$X133)-SUM($BP133:BT133))</f>
        <v>0</v>
      </c>
      <c r="BV133" s="164">
        <f>(MAX(0,$X133-MAX(0,SUM($BP133:BU133))))</f>
        <v>0</v>
      </c>
      <c r="BW133" s="166">
        <f t="shared" si="25"/>
        <v>0</v>
      </c>
      <c r="BX133" s="166">
        <f>MIN(MAX(0,BW133),MAX(0,-$X133)-MAX(0,-$BP133+SUM($BW133:BW133)))</f>
        <v>0</v>
      </c>
      <c r="BY133" s="166">
        <f>MIN(MAX(0,BX133),MAX(0,-$X133)-MAX(0,-$BP133+SUM($BW133:BX133)))</f>
        <v>0</v>
      </c>
      <c r="BZ133" s="166">
        <f>MIN(MAX(0,BY133),MAX(0,-$X133)-MAX(0,-$BP133+SUM($BW133:BY133)))</f>
        <v>0</v>
      </c>
      <c r="CA133" s="166">
        <f>MIN(MAX(0,BZ133),MAX(0,-$X133)-MAX(0,-$BP133+SUM($BW133:BZ133)))</f>
        <v>0</v>
      </c>
      <c r="CB133" s="166">
        <f>MAX(0,-$X133+$BP133-SUM($BW133:CA133))</f>
        <v>0</v>
      </c>
      <c r="CC133" s="163">
        <v>8.9</v>
      </c>
      <c r="CD133" s="167"/>
      <c r="CE133" s="164"/>
      <c r="CF133" s="164"/>
      <c r="CG133" s="164"/>
      <c r="CH133" s="164"/>
      <c r="CI133" s="164"/>
      <c r="CJ133" s="164"/>
      <c r="CK133" s="166"/>
      <c r="CL133" s="166"/>
      <c r="CM133" s="166"/>
      <c r="CN133" s="166"/>
      <c r="CO133" s="166"/>
      <c r="CP133" s="166"/>
      <c r="CQ133" s="167">
        <v>-4611</v>
      </c>
      <c r="CR133" s="164"/>
      <c r="CS133" s="164"/>
      <c r="CT133" s="164"/>
      <c r="CU133" s="164"/>
      <c r="CV133" s="164"/>
      <c r="CW133" s="164"/>
      <c r="CX133" s="166">
        <f>ROUND($C133*'[1]LEA-TN - Aggregate GASB75'!CX132,0)</f>
        <v>4611</v>
      </c>
      <c r="CY133" s="166">
        <f>ROUND($C133*'[1]LEA-TN - Aggregate GASB75'!CY132,0)</f>
        <v>4611</v>
      </c>
      <c r="CZ133" s="166">
        <f>ROUND($C133*'[1]LEA-TN - Aggregate GASB75'!CZ132,0)</f>
        <v>4611</v>
      </c>
      <c r="DA133" s="166">
        <f>ROUND($C133*'[1]LEA-TN - Aggregate GASB75'!DA132,0)</f>
        <v>4611</v>
      </c>
      <c r="DB133" s="166">
        <f>ROUND($C133*'[1]LEA-TN - Aggregate GASB75'!DB132,0)</f>
        <v>4611</v>
      </c>
      <c r="DC133" s="166">
        <f>ROUND($C133*'[1]LEA-TN - Aggregate GASB75'!DC132,0)</f>
        <v>8762</v>
      </c>
      <c r="DE133" s="168"/>
    </row>
    <row r="134" spans="1:109" hidden="1">
      <c r="A134" s="109">
        <v>1040</v>
      </c>
      <c r="B134" s="103" t="s">
        <v>299</v>
      </c>
      <c r="C134" s="162">
        <v>1</v>
      </c>
      <c r="D134" s="162">
        <v>1</v>
      </c>
      <c r="E134" s="162">
        <f t="shared" si="26"/>
        <v>0</v>
      </c>
      <c r="F134" s="163">
        <v>7.6</v>
      </c>
      <c r="G134" s="164">
        <f>ROUND($D134*'[1]LEA-TN - Aggregate GASB75'!G133,0)</f>
        <v>333076</v>
      </c>
      <c r="H134" s="164">
        <f>ROUND($C134*'[1]LEA-TN - Aggregate GASB75'!H133,0)</f>
        <v>5043</v>
      </c>
      <c r="I134" s="164">
        <f>ROUND($C134*'[1]LEA-TN - Aggregate GASB75'!I133,0)</f>
        <v>11750</v>
      </c>
      <c r="J134" s="164">
        <f>ROUND('[1]LEA-TN - Aggregate GASB75'!G133*E134,0)</f>
        <v>0</v>
      </c>
      <c r="K134" s="164">
        <f>ROUND($C134*'[1]LEA-TN - Aggregate GASB75'!K133,0)</f>
        <v>0</v>
      </c>
      <c r="L134" s="164">
        <f>ROUND(C134*'[1]LEA-TN - Aggregate GASB75'!P133,0)-SUM(G134:K134,M134:O134)</f>
        <v>-6269</v>
      </c>
      <c r="M134" s="164">
        <f>ROUND($C134*'[1]LEA-TN - Aggregate GASB75'!M133,0)</f>
        <v>-2401</v>
      </c>
      <c r="N134" s="164">
        <f>ROUND(C134*'[1]LEA-TN - Aggregate GASB75'!O133,0)-O134</f>
        <v>0</v>
      </c>
      <c r="O134" s="164">
        <v>-16108</v>
      </c>
      <c r="P134" s="178">
        <f t="shared" ref="P134:P197" si="39">SUM(G134:O134)</f>
        <v>325091</v>
      </c>
      <c r="Q134" s="104">
        <f t="shared" ref="Q134:Q197" si="40">+K134</f>
        <v>0</v>
      </c>
      <c r="R134" s="164">
        <f>ROUND($C134*'[1]LEA-TN - Aggregate GASB75'!R133,0)</f>
        <v>-4328</v>
      </c>
      <c r="S134" s="164">
        <f t="shared" si="36"/>
        <v>0</v>
      </c>
      <c r="T134" s="178">
        <v>12465</v>
      </c>
      <c r="U134" s="164">
        <v>17116</v>
      </c>
      <c r="V134" s="104">
        <f t="shared" si="27"/>
        <v>-28878</v>
      </c>
      <c r="W134" s="104">
        <v>-24536</v>
      </c>
      <c r="X134" s="104">
        <f>ROUND(J134+N134-'[1]LEA-TN - Aggregate GASB75'!W133*E134,0)</f>
        <v>0</v>
      </c>
      <c r="Y134" s="164">
        <f>ROUND($C134*'[1]LEA-TN - Aggregate GASB75'!Y133,0)</f>
        <v>368592</v>
      </c>
      <c r="Z134" s="164">
        <f>ROUND($C134*'[1]LEA-TN - Aggregate GASB75'!Z133,0)</f>
        <v>289188</v>
      </c>
      <c r="AA134" s="164">
        <f>ROUND($C134*'[1]LEA-TN - Aggregate GASB75'!AA133,0)</f>
        <v>325091</v>
      </c>
      <c r="AB134" s="164">
        <f>ROUND($C134*'[1]LEA-TN - Aggregate GASB75'!AB133,0)</f>
        <v>325091</v>
      </c>
      <c r="AC134" s="164">
        <f t="shared" si="35"/>
        <v>5444</v>
      </c>
      <c r="AD134" s="164">
        <f t="shared" ref="AD134:AD197" si="41">-MIN(0,M134-BC134)+SUM(CX134:DC134)</f>
        <v>23434</v>
      </c>
      <c r="AE134" s="164">
        <f t="shared" si="28"/>
        <v>0</v>
      </c>
      <c r="AF134" s="164">
        <f t="shared" si="29"/>
        <v>0</v>
      </c>
      <c r="AG134" s="164">
        <f t="shared" ref="AG134:AG197" si="42">MAX(0,M134-BC134)+SUM(CR134:CW134)</f>
        <v>0</v>
      </c>
      <c r="AH134" s="164">
        <f t="shared" si="30"/>
        <v>0</v>
      </c>
      <c r="AI134" s="164">
        <f t="shared" si="38"/>
        <v>-4328</v>
      </c>
      <c r="AJ134" s="164">
        <f t="shared" si="38"/>
        <v>-4328</v>
      </c>
      <c r="AK134" s="164">
        <f t="shared" si="38"/>
        <v>-4328</v>
      </c>
      <c r="AL134" s="164">
        <f t="shared" si="37"/>
        <v>-4328</v>
      </c>
      <c r="AM134" s="164">
        <f t="shared" si="37"/>
        <v>-4328</v>
      </c>
      <c r="AN134" s="164">
        <f t="shared" si="37"/>
        <v>-7238</v>
      </c>
      <c r="AP134" s="165">
        <f t="shared" ref="AP134:AP197" si="43">ROUND(ROUND(L134,0)/F134,0)+IF(ABS(L134/F134)&lt;0.5,1*SIGN(L134),0)</f>
        <v>-825</v>
      </c>
      <c r="AQ134" s="164">
        <f>ROUND($C134*'[1]LEA-TN - Aggregate GASB75'!AQ133,0)</f>
        <v>0</v>
      </c>
      <c r="AR134" s="164">
        <f>ROUND($C134*'[1]LEA-TN - Aggregate GASB75'!AR133,0)</f>
        <v>0</v>
      </c>
      <c r="AS134" s="164">
        <f>ROUND($C134*'[1]LEA-TN - Aggregate GASB75'!AS133,0)</f>
        <v>0</v>
      </c>
      <c r="AT134" s="164">
        <f>ROUND($C134*'[1]LEA-TN - Aggregate GASB75'!AT133,0)</f>
        <v>0</v>
      </c>
      <c r="AU134" s="164">
        <f>ROUND($C134*'[1]LEA-TN - Aggregate GASB75'!AU133,0)</f>
        <v>0</v>
      </c>
      <c r="AV134" s="164">
        <f>ROUND($C134*'[1]LEA-TN - Aggregate GASB75'!AV133,0)</f>
        <v>0</v>
      </c>
      <c r="AW134" s="166">
        <f>ROUND($C134*'[1]LEA-TN - Aggregate GASB75'!AW133,0)</f>
        <v>825</v>
      </c>
      <c r="AX134" s="166">
        <f>ROUND($C134*'[1]LEA-TN - Aggregate GASB75'!AX133,0)</f>
        <v>825</v>
      </c>
      <c r="AY134" s="166">
        <f>ROUND($C134*'[1]LEA-TN - Aggregate GASB75'!AY133,0)</f>
        <v>825</v>
      </c>
      <c r="AZ134" s="166">
        <f>ROUND($C134*'[1]LEA-TN - Aggregate GASB75'!AZ133,0)</f>
        <v>825</v>
      </c>
      <c r="BA134" s="166">
        <f>ROUND($C134*'[1]LEA-TN - Aggregate GASB75'!BA133,0)</f>
        <v>825</v>
      </c>
      <c r="BB134" s="166">
        <f>MAX(0,-$L134+$AP134-SUM($AW134:BA134))</f>
        <v>1319</v>
      </c>
      <c r="BC134" s="165">
        <f t="shared" si="32"/>
        <v>-316</v>
      </c>
      <c r="BD134" s="164">
        <f>MIN(MAX(0,BC134),MAX(0,$M134)-SUM($BC134:BC134))</f>
        <v>0</v>
      </c>
      <c r="BE134" s="164">
        <f>MIN(MAX(0,BD134),MAX(0,$M134)-SUM($BC134:BD134))</f>
        <v>0</v>
      </c>
      <c r="BF134" s="164">
        <f>MIN(MAX(0,BE134),MAX(0,$M134)-SUM($BC134:BE134))</f>
        <v>0</v>
      </c>
      <c r="BG134" s="164">
        <f>MIN(MAX(0,BF134),MAX(0,$M134)-SUM($BC134:BF134))</f>
        <v>0</v>
      </c>
      <c r="BH134" s="164">
        <f>MIN(MAX(0,BG134),MAX(0,$M134)-SUM($BC134:BG134))</f>
        <v>0</v>
      </c>
      <c r="BI134" s="164">
        <f>(MAX(0,$M134-MAX(0,SUM($BC134:BH134))))</f>
        <v>0</v>
      </c>
      <c r="BJ134" s="166">
        <f t="shared" si="33"/>
        <v>316</v>
      </c>
      <c r="BK134" s="166">
        <f>MIN(MAX(0,BJ134),MAX(0,-$M134)-MAX(0,-$BC134+SUM($BJ134:BJ134)))</f>
        <v>316</v>
      </c>
      <c r="BL134" s="166">
        <f>MIN(MAX(0,BK134),MAX(0,-$M134)-MAX(0,-$BC134+SUM($BJ134:BK134)))</f>
        <v>316</v>
      </c>
      <c r="BM134" s="166">
        <f>MIN(MAX(0,BL134),MAX(0,-$M134)-MAX(0,-$BC134+SUM($BJ134:BL134)))</f>
        <v>316</v>
      </c>
      <c r="BN134" s="166">
        <f>MIN(MAX(0,BM134),MAX(0,-$M134)-MAX(0,-$BC134+SUM($BJ134:BM134)))</f>
        <v>316</v>
      </c>
      <c r="BO134" s="166">
        <f>MAX(0,-$M134+$BC134-SUM($BJ134:BN134))</f>
        <v>505</v>
      </c>
      <c r="BP134" s="165">
        <f t="shared" si="34"/>
        <v>0</v>
      </c>
      <c r="BQ134" s="164">
        <f>MIN(MAX(0,BP134),MAX(0,$X134)-SUM($BP134:BP134))</f>
        <v>0</v>
      </c>
      <c r="BR134" s="164">
        <f>MIN(MAX(0,BQ134),MAX(0,$X134)-SUM($BP134:BQ134))</f>
        <v>0</v>
      </c>
      <c r="BS134" s="164">
        <f>MIN(MAX(0,BR134),MAX(0,$X134)-SUM($BP134:BR134))</f>
        <v>0</v>
      </c>
      <c r="BT134" s="164">
        <f>MIN(MAX(0,BS134),MAX(0,$X134)-SUM($BP134:BS134))</f>
        <v>0</v>
      </c>
      <c r="BU134" s="164">
        <f>MIN(MAX(0,BT134),MAX(0,$X134)-SUM($BP134:BT134))</f>
        <v>0</v>
      </c>
      <c r="BV134" s="164">
        <f>(MAX(0,$X134-MAX(0,SUM($BP134:BU134))))</f>
        <v>0</v>
      </c>
      <c r="BW134" s="166">
        <f t="shared" ref="BW134:BW197" si="44">MIN(MAX(0,-BP134),MAX(0,-$X134)-MAX(0,-$BP134))</f>
        <v>0</v>
      </c>
      <c r="BX134" s="166">
        <f>MIN(MAX(0,BW134),MAX(0,-$X134)-MAX(0,-$BP134+SUM($BW134:BW134)))</f>
        <v>0</v>
      </c>
      <c r="BY134" s="166">
        <f>MIN(MAX(0,BX134),MAX(0,-$X134)-MAX(0,-$BP134+SUM($BW134:BX134)))</f>
        <v>0</v>
      </c>
      <c r="BZ134" s="166">
        <f>MIN(MAX(0,BY134),MAX(0,-$X134)-MAX(0,-$BP134+SUM($BW134:BY134)))</f>
        <v>0</v>
      </c>
      <c r="CA134" s="166">
        <f>MIN(MAX(0,BZ134),MAX(0,-$X134)-MAX(0,-$BP134+SUM($BW134:BZ134)))</f>
        <v>0</v>
      </c>
      <c r="CB134" s="166">
        <f>MAX(0,-$X134+$BP134-SUM($BW134:CA134))</f>
        <v>0</v>
      </c>
      <c r="CC134" s="163">
        <v>8.6999999999999993</v>
      </c>
      <c r="CD134" s="167"/>
      <c r="CE134" s="164"/>
      <c r="CF134" s="164"/>
      <c r="CG134" s="164"/>
      <c r="CH134" s="164"/>
      <c r="CI134" s="164"/>
      <c r="CJ134" s="164"/>
      <c r="CK134" s="166"/>
      <c r="CL134" s="166"/>
      <c r="CM134" s="166"/>
      <c r="CN134" s="166"/>
      <c r="CO134" s="166"/>
      <c r="CP134" s="166"/>
      <c r="CQ134" s="167">
        <v>-3187</v>
      </c>
      <c r="CR134" s="164"/>
      <c r="CS134" s="164"/>
      <c r="CT134" s="164"/>
      <c r="CU134" s="164"/>
      <c r="CV134" s="164"/>
      <c r="CW134" s="164"/>
      <c r="CX134" s="166">
        <f>ROUND($C134*'[1]LEA-TN - Aggregate GASB75'!CX133,0)</f>
        <v>3187</v>
      </c>
      <c r="CY134" s="166">
        <f>ROUND($C134*'[1]LEA-TN - Aggregate GASB75'!CY133,0)</f>
        <v>3187</v>
      </c>
      <c r="CZ134" s="166">
        <f>ROUND($C134*'[1]LEA-TN - Aggregate GASB75'!CZ133,0)</f>
        <v>3187</v>
      </c>
      <c r="DA134" s="166">
        <f>ROUND($C134*'[1]LEA-TN - Aggregate GASB75'!DA133,0)</f>
        <v>3187</v>
      </c>
      <c r="DB134" s="166">
        <f>ROUND($C134*'[1]LEA-TN - Aggregate GASB75'!DB133,0)</f>
        <v>3187</v>
      </c>
      <c r="DC134" s="166">
        <f>ROUND($C134*'[1]LEA-TN - Aggregate GASB75'!DC133,0)</f>
        <v>5414</v>
      </c>
      <c r="DE134" s="168"/>
    </row>
    <row r="135" spans="1:109" hidden="1">
      <c r="A135" s="109">
        <v>1142</v>
      </c>
      <c r="B135" s="103" t="s">
        <v>300</v>
      </c>
      <c r="C135" s="162">
        <v>1</v>
      </c>
      <c r="D135" s="162">
        <v>1</v>
      </c>
      <c r="E135" s="162">
        <f t="shared" ref="E135:E198" si="45">C135-D135</f>
        <v>0</v>
      </c>
      <c r="F135" s="163">
        <v>12.7</v>
      </c>
      <c r="G135" s="164">
        <f>ROUND($D135*'[1]LEA-TN - Aggregate GASB75'!G134,0)</f>
        <v>949</v>
      </c>
      <c r="H135" s="164">
        <f>ROUND($C135*'[1]LEA-TN - Aggregate GASB75'!H134,0)</f>
        <v>39</v>
      </c>
      <c r="I135" s="164">
        <f>ROUND($C135*'[1]LEA-TN - Aggregate GASB75'!I134,0)</f>
        <v>35</v>
      </c>
      <c r="J135" s="164">
        <f>ROUND('[1]LEA-TN - Aggregate GASB75'!G134*E135,0)</f>
        <v>0</v>
      </c>
      <c r="K135" s="164">
        <f>ROUND($C135*'[1]LEA-TN - Aggregate GASB75'!K134,0)</f>
        <v>0</v>
      </c>
      <c r="L135" s="164">
        <f>ROUND(C135*'[1]LEA-TN - Aggregate GASB75'!P134,0)-SUM(G135:K135,M135:O135)</f>
        <v>4217</v>
      </c>
      <c r="M135" s="164">
        <f>ROUND($C135*'[1]LEA-TN - Aggregate GASB75'!M134,0)</f>
        <v>-10</v>
      </c>
      <c r="N135" s="164">
        <f>ROUND(C135*'[1]LEA-TN - Aggregate GASB75'!O134,0)-O135</f>
        <v>0</v>
      </c>
      <c r="O135" s="164">
        <v>0</v>
      </c>
      <c r="P135" s="178">
        <f t="shared" si="39"/>
        <v>5230</v>
      </c>
      <c r="Q135" s="104">
        <f t="shared" si="40"/>
        <v>0</v>
      </c>
      <c r="R135" s="164">
        <f>ROUND($C135*'[1]LEA-TN - Aggregate GASB75'!R134,0)</f>
        <v>299</v>
      </c>
      <c r="S135" s="164">
        <f t="shared" si="36"/>
        <v>0</v>
      </c>
      <c r="T135" s="178">
        <v>373</v>
      </c>
      <c r="U135" s="164">
        <v>0</v>
      </c>
      <c r="V135" s="104">
        <f t="shared" ref="V135:V198" si="46">AF135+AG135+AH135-AC135-AD135-AE135</f>
        <v>3842</v>
      </c>
      <c r="W135" s="104">
        <v>-66</v>
      </c>
      <c r="X135" s="104">
        <f>ROUND(J135+N135-'[1]LEA-TN - Aggregate GASB75'!W134*E135,0)</f>
        <v>0</v>
      </c>
      <c r="Y135" s="164">
        <f>ROUND($C135*'[1]LEA-TN - Aggregate GASB75'!Y134,0)</f>
        <v>6444</v>
      </c>
      <c r="Z135" s="164">
        <f>ROUND($C135*'[1]LEA-TN - Aggregate GASB75'!Z134,0)</f>
        <v>4273</v>
      </c>
      <c r="AA135" s="164">
        <f>ROUND($C135*'[1]LEA-TN - Aggregate GASB75'!AA134,0)</f>
        <v>5230</v>
      </c>
      <c r="AB135" s="164">
        <f>ROUND($C135*'[1]LEA-TN - Aggregate GASB75'!AB134,0)</f>
        <v>5230</v>
      </c>
      <c r="AC135" s="164">
        <f t="shared" si="35"/>
        <v>0</v>
      </c>
      <c r="AD135" s="164">
        <f t="shared" si="41"/>
        <v>43</v>
      </c>
      <c r="AE135" s="164">
        <f t="shared" ref="AE135:AE198" si="47">-MIN(0,X135-BP135)</f>
        <v>0</v>
      </c>
      <c r="AF135" s="164">
        <f t="shared" ref="AF135:AF198" si="48">MAX(0,L135-AP135)</f>
        <v>3885</v>
      </c>
      <c r="AG135" s="164">
        <f t="shared" si="42"/>
        <v>0</v>
      </c>
      <c r="AH135" s="164">
        <f t="shared" ref="AH135:AH198" si="49">MAX(0,X135-BP135)</f>
        <v>0</v>
      </c>
      <c r="AI135" s="164">
        <f t="shared" si="38"/>
        <v>299</v>
      </c>
      <c r="AJ135" s="164">
        <f t="shared" si="38"/>
        <v>329</v>
      </c>
      <c r="AK135" s="164">
        <f t="shared" si="38"/>
        <v>331</v>
      </c>
      <c r="AL135" s="164">
        <f t="shared" si="37"/>
        <v>331</v>
      </c>
      <c r="AM135" s="164">
        <f t="shared" si="37"/>
        <v>331</v>
      </c>
      <c r="AN135" s="164">
        <f t="shared" si="37"/>
        <v>2221</v>
      </c>
      <c r="AP135" s="165">
        <f t="shared" si="43"/>
        <v>332</v>
      </c>
      <c r="AQ135" s="164">
        <f>ROUND($C135*'[1]LEA-TN - Aggregate GASB75'!AQ134,0)</f>
        <v>332</v>
      </c>
      <c r="AR135" s="164">
        <f>ROUND($C135*'[1]LEA-TN - Aggregate GASB75'!AR134,0)</f>
        <v>332</v>
      </c>
      <c r="AS135" s="164">
        <f>ROUND($C135*'[1]LEA-TN - Aggregate GASB75'!AS134,0)</f>
        <v>332</v>
      </c>
      <c r="AT135" s="164">
        <f>ROUND($C135*'[1]LEA-TN - Aggregate GASB75'!AT134,0)</f>
        <v>332</v>
      </c>
      <c r="AU135" s="164">
        <f>ROUND($C135*'[1]LEA-TN - Aggregate GASB75'!AU134,0)</f>
        <v>332</v>
      </c>
      <c r="AV135" s="164">
        <f>ROUND($C135*'[1]LEA-TN - Aggregate GASB75'!AV134,0)</f>
        <v>2225</v>
      </c>
      <c r="AW135" s="166">
        <f>ROUND($C135*'[1]LEA-TN - Aggregate GASB75'!AW134,0)</f>
        <v>0</v>
      </c>
      <c r="AX135" s="166">
        <f>ROUND($C135*'[1]LEA-TN - Aggregate GASB75'!AX134,0)</f>
        <v>0</v>
      </c>
      <c r="AY135" s="166">
        <f>ROUND($C135*'[1]LEA-TN - Aggregate GASB75'!AY134,0)</f>
        <v>0</v>
      </c>
      <c r="AZ135" s="166">
        <f>ROUND($C135*'[1]LEA-TN - Aggregate GASB75'!AZ134,0)</f>
        <v>0</v>
      </c>
      <c r="BA135" s="166">
        <f>ROUND($C135*'[1]LEA-TN - Aggregate GASB75'!BA134,0)</f>
        <v>0</v>
      </c>
      <c r="BB135" s="166">
        <f>MAX(0,-$L135+$AP135-SUM($AW135:BA135))</f>
        <v>0</v>
      </c>
      <c r="BC135" s="165">
        <f t="shared" ref="BC135:BC198" si="50">ROUND(ROUND(M135,0)/F135,0)+IF(ABS(M135/F135)&lt;0.5,1*SIGN(M135),0)</f>
        <v>-1</v>
      </c>
      <c r="BD135" s="164">
        <f>MIN(MAX(0,BC135),MAX(0,$M135)-SUM($BC135:BC135))</f>
        <v>0</v>
      </c>
      <c r="BE135" s="164">
        <f>MIN(MAX(0,BD135),MAX(0,$M135)-SUM($BC135:BD135))</f>
        <v>0</v>
      </c>
      <c r="BF135" s="164">
        <f>MIN(MAX(0,BE135),MAX(0,$M135)-SUM($BC135:BE135))</f>
        <v>0</v>
      </c>
      <c r="BG135" s="164">
        <f>MIN(MAX(0,BF135),MAX(0,$M135)-SUM($BC135:BF135))</f>
        <v>0</v>
      </c>
      <c r="BH135" s="164">
        <f>MIN(MAX(0,BG135),MAX(0,$M135)-SUM($BC135:BG135))</f>
        <v>0</v>
      </c>
      <c r="BI135" s="164">
        <f>(MAX(0,$M135-MAX(0,SUM($BC135:BH135))))</f>
        <v>0</v>
      </c>
      <c r="BJ135" s="166">
        <f t="shared" ref="BJ135:BJ198" si="51">MIN(MAX(0,-BC135),MAX(0,-$M135)-MAX(0,-$BC135))</f>
        <v>1</v>
      </c>
      <c r="BK135" s="166">
        <f>MIN(MAX(0,BJ135),MAX(0,-$M135)-MAX(0,-$BC135+SUM($BJ135:BJ135)))</f>
        <v>1</v>
      </c>
      <c r="BL135" s="166">
        <f>MIN(MAX(0,BK135),MAX(0,-$M135)-MAX(0,-$BC135+SUM($BJ135:BK135)))</f>
        <v>1</v>
      </c>
      <c r="BM135" s="166">
        <f>MIN(MAX(0,BL135),MAX(0,-$M135)-MAX(0,-$BC135+SUM($BJ135:BL135)))</f>
        <v>1</v>
      </c>
      <c r="BN135" s="166">
        <f>MIN(MAX(0,BM135),MAX(0,-$M135)-MAX(0,-$BC135+SUM($BJ135:BM135)))</f>
        <v>1</v>
      </c>
      <c r="BO135" s="166">
        <f>MAX(0,-$M135+$BC135-SUM($BJ135:BN135))</f>
        <v>4</v>
      </c>
      <c r="BP135" s="165">
        <f t="shared" ref="BP135:BP198" si="52">ROUND(X135/F135,0)</f>
        <v>0</v>
      </c>
      <c r="BQ135" s="164">
        <f>MIN(MAX(0,BP135),MAX(0,$X135)-SUM($BP135:BP135))</f>
        <v>0</v>
      </c>
      <c r="BR135" s="164">
        <f>MIN(MAX(0,BQ135),MAX(0,$X135)-SUM($BP135:BQ135))</f>
        <v>0</v>
      </c>
      <c r="BS135" s="164">
        <f>MIN(MAX(0,BR135),MAX(0,$X135)-SUM($BP135:BR135))</f>
        <v>0</v>
      </c>
      <c r="BT135" s="164">
        <f>MIN(MAX(0,BS135),MAX(0,$X135)-SUM($BP135:BS135))</f>
        <v>0</v>
      </c>
      <c r="BU135" s="164">
        <f>MIN(MAX(0,BT135),MAX(0,$X135)-SUM($BP135:BT135))</f>
        <v>0</v>
      </c>
      <c r="BV135" s="164">
        <f>(MAX(0,$X135-MAX(0,SUM($BP135:BU135))))</f>
        <v>0</v>
      </c>
      <c r="BW135" s="166">
        <f t="shared" si="44"/>
        <v>0</v>
      </c>
      <c r="BX135" s="166">
        <f>MIN(MAX(0,BW135),MAX(0,-$X135)-MAX(0,-$BP135+SUM($BW135:BW135)))</f>
        <v>0</v>
      </c>
      <c r="BY135" s="166">
        <f>MIN(MAX(0,BX135),MAX(0,-$X135)-MAX(0,-$BP135+SUM($BW135:BX135)))</f>
        <v>0</v>
      </c>
      <c r="BZ135" s="166">
        <f>MIN(MAX(0,BY135),MAX(0,-$X135)-MAX(0,-$BP135+SUM($BW135:BY135)))</f>
        <v>0</v>
      </c>
      <c r="CA135" s="166">
        <f>MIN(MAX(0,BZ135),MAX(0,-$X135)-MAX(0,-$BP135+SUM($BW135:BZ135)))</f>
        <v>0</v>
      </c>
      <c r="CB135" s="166">
        <f>MAX(0,-$X135+$BP135-SUM($BW135:CA135))</f>
        <v>0</v>
      </c>
      <c r="CC135" s="163">
        <v>3.1</v>
      </c>
      <c r="CD135" s="167"/>
      <c r="CE135" s="164"/>
      <c r="CF135" s="164"/>
      <c r="CG135" s="164"/>
      <c r="CH135" s="164"/>
      <c r="CI135" s="164"/>
      <c r="CJ135" s="164"/>
      <c r="CK135" s="166"/>
      <c r="CL135" s="166"/>
      <c r="CM135" s="166"/>
      <c r="CN135" s="166"/>
      <c r="CO135" s="166"/>
      <c r="CP135" s="166"/>
      <c r="CQ135" s="167">
        <v>-32</v>
      </c>
      <c r="CR135" s="164"/>
      <c r="CS135" s="164"/>
      <c r="CT135" s="164"/>
      <c r="CU135" s="164"/>
      <c r="CV135" s="164"/>
      <c r="CW135" s="164"/>
      <c r="CX135" s="166">
        <f>ROUND($C135*'[1]LEA-TN - Aggregate GASB75'!CX134,0)</f>
        <v>32</v>
      </c>
      <c r="CY135" s="166">
        <f>ROUND($C135*'[1]LEA-TN - Aggregate GASB75'!CY134,0)</f>
        <v>2</v>
      </c>
      <c r="CZ135" s="166">
        <f>ROUND($C135*'[1]LEA-TN - Aggregate GASB75'!CZ134,0)</f>
        <v>0</v>
      </c>
      <c r="DA135" s="166">
        <f>ROUND($C135*'[1]LEA-TN - Aggregate GASB75'!DA134,0)</f>
        <v>0</v>
      </c>
      <c r="DB135" s="166">
        <f>ROUND($C135*'[1]LEA-TN - Aggregate GASB75'!DB134,0)</f>
        <v>0</v>
      </c>
      <c r="DC135" s="166">
        <f>ROUND($C135*'[1]LEA-TN - Aggregate GASB75'!DC134,0)</f>
        <v>0</v>
      </c>
      <c r="DE135" s="168"/>
    </row>
    <row r="136" spans="1:109" hidden="1">
      <c r="A136" s="109">
        <v>1224</v>
      </c>
      <c r="B136" s="103" t="s">
        <v>502</v>
      </c>
      <c r="C136" s="162">
        <v>1</v>
      </c>
      <c r="D136" s="162">
        <v>0</v>
      </c>
      <c r="E136" s="162">
        <f t="shared" si="45"/>
        <v>1</v>
      </c>
      <c r="F136" s="163">
        <v>15.9</v>
      </c>
      <c r="G136" s="164">
        <f>ROUND($D136*'[1]LEA-TN - Aggregate GASB75'!G135,0)</f>
        <v>0</v>
      </c>
      <c r="H136" s="164">
        <f>ROUND($C136*'[1]LEA-TN - Aggregate GASB75'!H135,0)</f>
        <v>0</v>
      </c>
      <c r="I136" s="164">
        <f>ROUND($C136*'[1]LEA-TN - Aggregate GASB75'!I135,0)</f>
        <v>0</v>
      </c>
      <c r="J136" s="164">
        <f>ROUND('[1]LEA-TN - Aggregate GASB75'!G135*E136,0)</f>
        <v>0</v>
      </c>
      <c r="K136" s="164">
        <f>ROUND($C136*'[1]LEA-TN - Aggregate GASB75'!K135,0)</f>
        <v>0</v>
      </c>
      <c r="L136" s="164">
        <f>ROUND(C136*'[1]LEA-TN - Aggregate GASB75'!P135,0)-SUM(G136:K136,M136:O136)</f>
        <v>1496</v>
      </c>
      <c r="M136" s="164">
        <f>ROUND($C136*'[1]LEA-TN - Aggregate GASB75'!M135,0)</f>
        <v>-6</v>
      </c>
      <c r="N136" s="164">
        <f>ROUND(C136*'[1]LEA-TN - Aggregate GASB75'!O135,0)-O136</f>
        <v>0</v>
      </c>
      <c r="O136" s="164">
        <v>0</v>
      </c>
      <c r="P136" s="178">
        <f t="shared" si="39"/>
        <v>1490</v>
      </c>
      <c r="Q136" s="104">
        <f t="shared" si="40"/>
        <v>0</v>
      </c>
      <c r="R136" s="164">
        <f>ROUND($C136*'[1]LEA-TN - Aggregate GASB75'!R135,0)</f>
        <v>93</v>
      </c>
      <c r="S136" s="164">
        <f t="shared" si="36"/>
        <v>0</v>
      </c>
      <c r="T136" s="178">
        <v>93</v>
      </c>
      <c r="U136" s="164">
        <v>0</v>
      </c>
      <c r="V136" s="104">
        <f t="shared" si="46"/>
        <v>1397</v>
      </c>
      <c r="W136" s="104">
        <v>0</v>
      </c>
      <c r="X136" s="104">
        <f>ROUND(J136+N136-'[1]LEA-TN - Aggregate GASB75'!W135*E136,0)</f>
        <v>0</v>
      </c>
      <c r="Y136" s="164">
        <f>ROUND($C136*'[1]LEA-TN - Aggregate GASB75'!Y135,0)</f>
        <v>1996</v>
      </c>
      <c r="Z136" s="164">
        <f>ROUND($C136*'[1]LEA-TN - Aggregate GASB75'!Z135,0)</f>
        <v>1059</v>
      </c>
      <c r="AA136" s="164">
        <f>ROUND($C136*'[1]LEA-TN - Aggregate GASB75'!AA135,0)</f>
        <v>1490</v>
      </c>
      <c r="AB136" s="164">
        <f>ROUND($C136*'[1]LEA-TN - Aggregate GASB75'!AB135,0)</f>
        <v>1490</v>
      </c>
      <c r="AC136" s="164">
        <f t="shared" si="35"/>
        <v>0</v>
      </c>
      <c r="AD136" s="164">
        <f t="shared" si="41"/>
        <v>5</v>
      </c>
      <c r="AE136" s="164">
        <f t="shared" si="47"/>
        <v>0</v>
      </c>
      <c r="AF136" s="164">
        <f t="shared" si="48"/>
        <v>1402</v>
      </c>
      <c r="AG136" s="164">
        <f t="shared" si="42"/>
        <v>0</v>
      </c>
      <c r="AH136" s="164">
        <f t="shared" si="49"/>
        <v>0</v>
      </c>
      <c r="AI136" s="164">
        <f t="shared" si="38"/>
        <v>93</v>
      </c>
      <c r="AJ136" s="164">
        <f t="shared" si="38"/>
        <v>93</v>
      </c>
      <c r="AK136" s="164">
        <f t="shared" si="38"/>
        <v>93</v>
      </c>
      <c r="AL136" s="164">
        <f t="shared" si="37"/>
        <v>93</v>
      </c>
      <c r="AM136" s="164">
        <f t="shared" si="37"/>
        <v>93</v>
      </c>
      <c r="AN136" s="164">
        <f t="shared" si="37"/>
        <v>932</v>
      </c>
      <c r="AP136" s="165">
        <f t="shared" si="43"/>
        <v>94</v>
      </c>
      <c r="AQ136" s="164">
        <f>ROUND($C136*'[1]LEA-TN - Aggregate GASB75'!AQ135,0)</f>
        <v>94</v>
      </c>
      <c r="AR136" s="164">
        <f>ROUND($C136*'[1]LEA-TN - Aggregate GASB75'!AR135,0)</f>
        <v>94</v>
      </c>
      <c r="AS136" s="164">
        <f>ROUND($C136*'[1]LEA-TN - Aggregate GASB75'!AS135,0)</f>
        <v>94</v>
      </c>
      <c r="AT136" s="164">
        <f>ROUND($C136*'[1]LEA-TN - Aggregate GASB75'!AT135,0)</f>
        <v>94</v>
      </c>
      <c r="AU136" s="164">
        <f>ROUND($C136*'[1]LEA-TN - Aggregate GASB75'!AU135,0)</f>
        <v>94</v>
      </c>
      <c r="AV136" s="164">
        <f>ROUND($C136*'[1]LEA-TN - Aggregate GASB75'!AV135,0)</f>
        <v>932</v>
      </c>
      <c r="AW136" s="166">
        <f>ROUND($C136*'[1]LEA-TN - Aggregate GASB75'!AW135,0)</f>
        <v>0</v>
      </c>
      <c r="AX136" s="166">
        <f>ROUND($C136*'[1]LEA-TN - Aggregate GASB75'!AX135,0)</f>
        <v>0</v>
      </c>
      <c r="AY136" s="166">
        <f>ROUND($C136*'[1]LEA-TN - Aggregate GASB75'!AY135,0)</f>
        <v>0</v>
      </c>
      <c r="AZ136" s="166">
        <f>ROUND($C136*'[1]LEA-TN - Aggregate GASB75'!AZ135,0)</f>
        <v>0</v>
      </c>
      <c r="BA136" s="166">
        <f>ROUND($C136*'[1]LEA-TN - Aggregate GASB75'!BA135,0)</f>
        <v>0</v>
      </c>
      <c r="BB136" s="166">
        <f>MAX(0,-$L136+$AP136-SUM($AW136:BA136))</f>
        <v>0</v>
      </c>
      <c r="BC136" s="165">
        <f t="shared" si="50"/>
        <v>-1</v>
      </c>
      <c r="BD136" s="164">
        <f>MIN(MAX(0,BC136),MAX(0,$M136)-SUM($BC136:BC136))</f>
        <v>0</v>
      </c>
      <c r="BE136" s="164">
        <f>MIN(MAX(0,BD136),MAX(0,$M136)-SUM($BC136:BD136))</f>
        <v>0</v>
      </c>
      <c r="BF136" s="164">
        <f>MIN(MAX(0,BE136),MAX(0,$M136)-SUM($BC136:BE136))</f>
        <v>0</v>
      </c>
      <c r="BG136" s="164">
        <f>MIN(MAX(0,BF136),MAX(0,$M136)-SUM($BC136:BF136))</f>
        <v>0</v>
      </c>
      <c r="BH136" s="164">
        <f>MIN(MAX(0,BG136),MAX(0,$M136)-SUM($BC136:BG136))</f>
        <v>0</v>
      </c>
      <c r="BI136" s="164">
        <f>(MAX(0,$M136-MAX(0,SUM($BC136:BH136))))</f>
        <v>0</v>
      </c>
      <c r="BJ136" s="166">
        <f t="shared" si="51"/>
        <v>1</v>
      </c>
      <c r="BK136" s="166">
        <f>MIN(MAX(0,BJ136),MAX(0,-$M136)-MAX(0,-$BC136+SUM($BJ136:BJ136)))</f>
        <v>1</v>
      </c>
      <c r="BL136" s="166">
        <f>MIN(MAX(0,BK136),MAX(0,-$M136)-MAX(0,-$BC136+SUM($BJ136:BK136)))</f>
        <v>1</v>
      </c>
      <c r="BM136" s="166">
        <f>MIN(MAX(0,BL136),MAX(0,-$M136)-MAX(0,-$BC136+SUM($BJ136:BL136)))</f>
        <v>1</v>
      </c>
      <c r="BN136" s="166">
        <f>MIN(MAX(0,BM136),MAX(0,-$M136)-MAX(0,-$BC136+SUM($BJ136:BM136)))</f>
        <v>1</v>
      </c>
      <c r="BO136" s="166">
        <f>MAX(0,-$M136+$BC136-SUM($BJ136:BN136))</f>
        <v>0</v>
      </c>
      <c r="BP136" s="165">
        <f t="shared" si="52"/>
        <v>0</v>
      </c>
      <c r="BQ136" s="164">
        <f>MIN(MAX(0,BP136),MAX(0,$X136)-SUM($BP136:BP136))</f>
        <v>0</v>
      </c>
      <c r="BR136" s="164">
        <f>MIN(MAX(0,BQ136),MAX(0,$X136)-SUM($BP136:BQ136))</f>
        <v>0</v>
      </c>
      <c r="BS136" s="164">
        <f>MIN(MAX(0,BR136),MAX(0,$X136)-SUM($BP136:BR136))</f>
        <v>0</v>
      </c>
      <c r="BT136" s="164">
        <f>MIN(MAX(0,BS136),MAX(0,$X136)-SUM($BP136:BS136))</f>
        <v>0</v>
      </c>
      <c r="BU136" s="164">
        <f>MIN(MAX(0,BT136),MAX(0,$X136)-SUM($BP136:BT136))</f>
        <v>0</v>
      </c>
      <c r="BV136" s="164">
        <f>(MAX(0,$X136-MAX(0,SUM($BP136:BU136))))</f>
        <v>0</v>
      </c>
      <c r="BW136" s="166">
        <f t="shared" si="44"/>
        <v>0</v>
      </c>
      <c r="BX136" s="166">
        <f>MIN(MAX(0,BW136),MAX(0,-$X136)-MAX(0,-$BP136+SUM($BW136:BW136)))</f>
        <v>0</v>
      </c>
      <c r="BY136" s="166">
        <f>MIN(MAX(0,BX136),MAX(0,-$X136)-MAX(0,-$BP136+SUM($BW136:BX136)))</f>
        <v>0</v>
      </c>
      <c r="BZ136" s="166">
        <f>MIN(MAX(0,BY136),MAX(0,-$X136)-MAX(0,-$BP136+SUM($BW136:BY136)))</f>
        <v>0</v>
      </c>
      <c r="CA136" s="166">
        <f>MIN(MAX(0,BZ136),MAX(0,-$X136)-MAX(0,-$BP136+SUM($BW136:BZ136)))</f>
        <v>0</v>
      </c>
      <c r="CB136" s="166">
        <f>MAX(0,-$X136+$BP136-SUM($BW136:CA136))</f>
        <v>0</v>
      </c>
      <c r="CC136" s="163">
        <v>1</v>
      </c>
      <c r="CD136" s="167"/>
      <c r="CE136" s="164"/>
      <c r="CF136" s="164"/>
      <c r="CG136" s="164"/>
      <c r="CH136" s="164"/>
      <c r="CI136" s="164"/>
      <c r="CJ136" s="164"/>
      <c r="CK136" s="166"/>
      <c r="CL136" s="166"/>
      <c r="CM136" s="166"/>
      <c r="CN136" s="166"/>
      <c r="CO136" s="166"/>
      <c r="CP136" s="166"/>
      <c r="CQ136" s="167">
        <v>0</v>
      </c>
      <c r="CR136" s="164"/>
      <c r="CS136" s="164"/>
      <c r="CT136" s="164"/>
      <c r="CU136" s="164"/>
      <c r="CV136" s="164"/>
      <c r="CW136" s="164"/>
      <c r="CX136" s="166">
        <f>ROUND($C136*'[1]LEA-TN - Aggregate GASB75'!CX135,0)</f>
        <v>0</v>
      </c>
      <c r="CY136" s="166">
        <f>ROUND($C136*'[1]LEA-TN - Aggregate GASB75'!CY135,0)</f>
        <v>0</v>
      </c>
      <c r="CZ136" s="166">
        <f>ROUND($C136*'[1]LEA-TN - Aggregate GASB75'!CZ135,0)</f>
        <v>0</v>
      </c>
      <c r="DA136" s="166">
        <f>ROUND($C136*'[1]LEA-TN - Aggregate GASB75'!DA135,0)</f>
        <v>0</v>
      </c>
      <c r="DB136" s="166">
        <f>ROUND($C136*'[1]LEA-TN - Aggregate GASB75'!DB135,0)</f>
        <v>0</v>
      </c>
      <c r="DC136" s="166">
        <f>ROUND($C136*'[1]LEA-TN - Aggregate GASB75'!DC135,0)</f>
        <v>0</v>
      </c>
      <c r="DE136" s="168"/>
    </row>
    <row r="137" spans="1:109" hidden="1">
      <c r="A137" s="109">
        <v>1041</v>
      </c>
      <c r="B137" s="103" t="s">
        <v>301</v>
      </c>
      <c r="C137" s="162">
        <v>1</v>
      </c>
      <c r="D137" s="162">
        <v>1</v>
      </c>
      <c r="E137" s="162">
        <f t="shared" si="45"/>
        <v>0</v>
      </c>
      <c r="F137" s="163">
        <v>8.3000000000000007</v>
      </c>
      <c r="G137" s="164">
        <f>ROUND($D137*'[1]LEA-TN - Aggregate GASB75'!G136,0)</f>
        <v>908538</v>
      </c>
      <c r="H137" s="164">
        <f>ROUND($C137*'[1]LEA-TN - Aggregate GASB75'!H136,0)</f>
        <v>17024</v>
      </c>
      <c r="I137" s="164">
        <f>ROUND($C137*'[1]LEA-TN - Aggregate GASB75'!I136,0)</f>
        <v>32309</v>
      </c>
      <c r="J137" s="164">
        <f>ROUND('[1]LEA-TN - Aggregate GASB75'!G136*E137,0)</f>
        <v>0</v>
      </c>
      <c r="K137" s="164">
        <f>ROUND($C137*'[1]LEA-TN - Aggregate GASB75'!K136,0)</f>
        <v>0</v>
      </c>
      <c r="L137" s="164">
        <f>ROUND(C137*'[1]LEA-TN - Aggregate GASB75'!P136,0)-SUM(G137:K137,M137:O137)</f>
        <v>-65353</v>
      </c>
      <c r="M137" s="164">
        <f>ROUND($C137*'[1]LEA-TN - Aggregate GASB75'!M136,0)</f>
        <v>-6982</v>
      </c>
      <c r="N137" s="164">
        <f>ROUND(C137*'[1]LEA-TN - Aggregate GASB75'!O136,0)-O137</f>
        <v>0</v>
      </c>
      <c r="O137" s="164">
        <v>-36009</v>
      </c>
      <c r="P137" s="178">
        <f t="shared" si="39"/>
        <v>849527</v>
      </c>
      <c r="Q137" s="104">
        <f t="shared" si="40"/>
        <v>0</v>
      </c>
      <c r="R137" s="164">
        <f>ROUND($C137*'[1]LEA-TN - Aggregate GASB75'!R136,0)</f>
        <v>-17887</v>
      </c>
      <c r="S137" s="164">
        <f t="shared" si="36"/>
        <v>0</v>
      </c>
      <c r="T137" s="178">
        <v>31446</v>
      </c>
      <c r="U137" s="164">
        <v>34587</v>
      </c>
      <c r="V137" s="104">
        <f t="shared" si="46"/>
        <v>-129657</v>
      </c>
      <c r="W137" s="104">
        <v>-75209</v>
      </c>
      <c r="X137" s="104">
        <f>ROUND(J137+N137-'[1]LEA-TN - Aggregate GASB75'!W136*E137,0)</f>
        <v>0</v>
      </c>
      <c r="Y137" s="164">
        <f>ROUND($C137*'[1]LEA-TN - Aggregate GASB75'!Y136,0)</f>
        <v>974242</v>
      </c>
      <c r="Z137" s="164">
        <f>ROUND($C137*'[1]LEA-TN - Aggregate GASB75'!Z136,0)</f>
        <v>747685</v>
      </c>
      <c r="AA137" s="164">
        <f>ROUND($C137*'[1]LEA-TN - Aggregate GASB75'!AA136,0)</f>
        <v>849527</v>
      </c>
      <c r="AB137" s="164">
        <f>ROUND($C137*'[1]LEA-TN - Aggregate GASB75'!AB136,0)</f>
        <v>849527</v>
      </c>
      <c r="AC137" s="164">
        <f t="shared" ref="AC137:AC200" si="53">-MIN(0,L137-AP137)</f>
        <v>57479</v>
      </c>
      <c r="AD137" s="164">
        <f t="shared" si="41"/>
        <v>72178</v>
      </c>
      <c r="AE137" s="164">
        <f t="shared" si="47"/>
        <v>0</v>
      </c>
      <c r="AF137" s="164">
        <f t="shared" si="48"/>
        <v>0</v>
      </c>
      <c r="AG137" s="164">
        <f t="shared" si="42"/>
        <v>0</v>
      </c>
      <c r="AH137" s="164">
        <f t="shared" si="49"/>
        <v>0</v>
      </c>
      <c r="AI137" s="164">
        <f t="shared" si="38"/>
        <v>-17887</v>
      </c>
      <c r="AJ137" s="164">
        <f t="shared" si="38"/>
        <v>-17887</v>
      </c>
      <c r="AK137" s="164">
        <f t="shared" si="38"/>
        <v>-17887</v>
      </c>
      <c r="AL137" s="164">
        <f t="shared" si="37"/>
        <v>-17887</v>
      </c>
      <c r="AM137" s="164">
        <f t="shared" si="37"/>
        <v>-17887</v>
      </c>
      <c r="AN137" s="164">
        <f t="shared" si="37"/>
        <v>-40222</v>
      </c>
      <c r="AP137" s="165">
        <f t="shared" si="43"/>
        <v>-7874</v>
      </c>
      <c r="AQ137" s="164">
        <f>ROUND($C137*'[1]LEA-TN - Aggregate GASB75'!AQ136,0)</f>
        <v>0</v>
      </c>
      <c r="AR137" s="164">
        <f>ROUND($C137*'[1]LEA-TN - Aggregate GASB75'!AR136,0)</f>
        <v>0</v>
      </c>
      <c r="AS137" s="164">
        <f>ROUND($C137*'[1]LEA-TN - Aggregate GASB75'!AS136,0)</f>
        <v>0</v>
      </c>
      <c r="AT137" s="164">
        <f>ROUND($C137*'[1]LEA-TN - Aggregate GASB75'!AT136,0)</f>
        <v>0</v>
      </c>
      <c r="AU137" s="164">
        <f>ROUND($C137*'[1]LEA-TN - Aggregate GASB75'!AU136,0)</f>
        <v>0</v>
      </c>
      <c r="AV137" s="164">
        <f>ROUND($C137*'[1]LEA-TN - Aggregate GASB75'!AV136,0)</f>
        <v>0</v>
      </c>
      <c r="AW137" s="166">
        <f>ROUND($C137*'[1]LEA-TN - Aggregate GASB75'!AW136,0)</f>
        <v>7874</v>
      </c>
      <c r="AX137" s="166">
        <f>ROUND($C137*'[1]LEA-TN - Aggregate GASB75'!AX136,0)</f>
        <v>7874</v>
      </c>
      <c r="AY137" s="166">
        <f>ROUND($C137*'[1]LEA-TN - Aggregate GASB75'!AY136,0)</f>
        <v>7874</v>
      </c>
      <c r="AZ137" s="166">
        <f>ROUND($C137*'[1]LEA-TN - Aggregate GASB75'!AZ136,0)</f>
        <v>7874</v>
      </c>
      <c r="BA137" s="166">
        <f>ROUND($C137*'[1]LEA-TN - Aggregate GASB75'!BA136,0)</f>
        <v>7874</v>
      </c>
      <c r="BB137" s="166">
        <f>MAX(0,-$L137+$AP137-SUM($AW137:BA137))</f>
        <v>18109</v>
      </c>
      <c r="BC137" s="165">
        <f t="shared" si="50"/>
        <v>-841</v>
      </c>
      <c r="BD137" s="164">
        <f>MIN(MAX(0,BC137),MAX(0,$M137)-SUM($BC137:BC137))</f>
        <v>0</v>
      </c>
      <c r="BE137" s="164">
        <f>MIN(MAX(0,BD137),MAX(0,$M137)-SUM($BC137:BD137))</f>
        <v>0</v>
      </c>
      <c r="BF137" s="164">
        <f>MIN(MAX(0,BE137),MAX(0,$M137)-SUM($BC137:BE137))</f>
        <v>0</v>
      </c>
      <c r="BG137" s="164">
        <f>MIN(MAX(0,BF137),MAX(0,$M137)-SUM($BC137:BF137))</f>
        <v>0</v>
      </c>
      <c r="BH137" s="164">
        <f>MIN(MAX(0,BG137),MAX(0,$M137)-SUM($BC137:BG137))</f>
        <v>0</v>
      </c>
      <c r="BI137" s="164">
        <f>(MAX(0,$M137-MAX(0,SUM($BC137:BH137))))</f>
        <v>0</v>
      </c>
      <c r="BJ137" s="166">
        <f t="shared" si="51"/>
        <v>841</v>
      </c>
      <c r="BK137" s="166">
        <f>MIN(MAX(0,BJ137),MAX(0,-$M137)-MAX(0,-$BC137+SUM($BJ137:BJ137)))</f>
        <v>841</v>
      </c>
      <c r="BL137" s="166">
        <f>MIN(MAX(0,BK137),MAX(0,-$M137)-MAX(0,-$BC137+SUM($BJ137:BK137)))</f>
        <v>841</v>
      </c>
      <c r="BM137" s="166">
        <f>MIN(MAX(0,BL137),MAX(0,-$M137)-MAX(0,-$BC137+SUM($BJ137:BL137)))</f>
        <v>841</v>
      </c>
      <c r="BN137" s="166">
        <f>MIN(MAX(0,BM137),MAX(0,-$M137)-MAX(0,-$BC137+SUM($BJ137:BM137)))</f>
        <v>841</v>
      </c>
      <c r="BO137" s="166">
        <f>MAX(0,-$M137+$BC137-SUM($BJ137:BN137))</f>
        <v>1936</v>
      </c>
      <c r="BP137" s="165">
        <f t="shared" si="52"/>
        <v>0</v>
      </c>
      <c r="BQ137" s="164">
        <f>MIN(MAX(0,BP137),MAX(0,$X137)-SUM($BP137:BP137))</f>
        <v>0</v>
      </c>
      <c r="BR137" s="164">
        <f>MIN(MAX(0,BQ137),MAX(0,$X137)-SUM($BP137:BQ137))</f>
        <v>0</v>
      </c>
      <c r="BS137" s="164">
        <f>MIN(MAX(0,BR137),MAX(0,$X137)-SUM($BP137:BR137))</f>
        <v>0</v>
      </c>
      <c r="BT137" s="164">
        <f>MIN(MAX(0,BS137),MAX(0,$X137)-SUM($BP137:BS137))</f>
        <v>0</v>
      </c>
      <c r="BU137" s="164">
        <f>MIN(MAX(0,BT137),MAX(0,$X137)-SUM($BP137:BT137))</f>
        <v>0</v>
      </c>
      <c r="BV137" s="164">
        <f>(MAX(0,$X137-MAX(0,SUM($BP137:BU137))))</f>
        <v>0</v>
      </c>
      <c r="BW137" s="166">
        <f t="shared" si="44"/>
        <v>0</v>
      </c>
      <c r="BX137" s="166">
        <f>MIN(MAX(0,BW137),MAX(0,-$X137)-MAX(0,-$BP137+SUM($BW137:BW137)))</f>
        <v>0</v>
      </c>
      <c r="BY137" s="166">
        <f>MIN(MAX(0,BX137),MAX(0,-$X137)-MAX(0,-$BP137+SUM($BW137:BX137)))</f>
        <v>0</v>
      </c>
      <c r="BZ137" s="166">
        <f>MIN(MAX(0,BY137),MAX(0,-$X137)-MAX(0,-$BP137+SUM($BW137:BY137)))</f>
        <v>0</v>
      </c>
      <c r="CA137" s="166">
        <f>MIN(MAX(0,BZ137),MAX(0,-$X137)-MAX(0,-$BP137+SUM($BW137:BZ137)))</f>
        <v>0</v>
      </c>
      <c r="CB137" s="166">
        <f>MAX(0,-$X137+$BP137-SUM($BW137:CA137))</f>
        <v>0</v>
      </c>
      <c r="CC137" s="163">
        <v>9.1999999999999993</v>
      </c>
      <c r="CD137" s="167"/>
      <c r="CE137" s="164"/>
      <c r="CF137" s="164"/>
      <c r="CG137" s="164"/>
      <c r="CH137" s="164"/>
      <c r="CI137" s="164"/>
      <c r="CJ137" s="164"/>
      <c r="CK137" s="166"/>
      <c r="CL137" s="166"/>
      <c r="CM137" s="166"/>
      <c r="CN137" s="166"/>
      <c r="CO137" s="166"/>
      <c r="CP137" s="166"/>
      <c r="CQ137" s="167">
        <v>-9172</v>
      </c>
      <c r="CR137" s="164"/>
      <c r="CS137" s="164"/>
      <c r="CT137" s="164"/>
      <c r="CU137" s="164"/>
      <c r="CV137" s="164"/>
      <c r="CW137" s="164"/>
      <c r="CX137" s="166">
        <f>ROUND($C137*'[1]LEA-TN - Aggregate GASB75'!CX136,0)</f>
        <v>9172</v>
      </c>
      <c r="CY137" s="166">
        <f>ROUND($C137*'[1]LEA-TN - Aggregate GASB75'!CY136,0)</f>
        <v>9172</v>
      </c>
      <c r="CZ137" s="166">
        <f>ROUND($C137*'[1]LEA-TN - Aggregate GASB75'!CZ136,0)</f>
        <v>9172</v>
      </c>
      <c r="DA137" s="166">
        <f>ROUND($C137*'[1]LEA-TN - Aggregate GASB75'!DA136,0)</f>
        <v>9172</v>
      </c>
      <c r="DB137" s="166">
        <f>ROUND($C137*'[1]LEA-TN - Aggregate GASB75'!DB136,0)</f>
        <v>9172</v>
      </c>
      <c r="DC137" s="166">
        <f>ROUND($C137*'[1]LEA-TN - Aggregate GASB75'!DC136,0)</f>
        <v>20177</v>
      </c>
      <c r="DE137" s="168"/>
    </row>
    <row r="138" spans="1:109" hidden="1">
      <c r="A138" s="109">
        <v>1125</v>
      </c>
      <c r="B138" s="103" t="s">
        <v>302</v>
      </c>
      <c r="C138" s="162">
        <v>1</v>
      </c>
      <c r="D138" s="162">
        <v>1</v>
      </c>
      <c r="E138" s="162">
        <f t="shared" si="45"/>
        <v>0</v>
      </c>
      <c r="F138" s="163">
        <v>1</v>
      </c>
      <c r="G138" s="164">
        <f>ROUND($D138*'[1]LEA-TN - Aggregate GASB75'!G137,0)</f>
        <v>5973</v>
      </c>
      <c r="H138" s="164">
        <f>ROUND($C138*'[1]LEA-TN - Aggregate GASB75'!H137,0)</f>
        <v>0</v>
      </c>
      <c r="I138" s="164">
        <f>ROUND($C138*'[1]LEA-TN - Aggregate GASB75'!I137,0)</f>
        <v>213</v>
      </c>
      <c r="J138" s="164">
        <f>ROUND('[1]LEA-TN - Aggregate GASB75'!G137*E138,0)</f>
        <v>0</v>
      </c>
      <c r="K138" s="164">
        <f>ROUND($C138*'[1]LEA-TN - Aggregate GASB75'!K137,0)</f>
        <v>0</v>
      </c>
      <c r="L138" s="164">
        <f>ROUND(C138*'[1]LEA-TN - Aggregate GASB75'!P137,0)-SUM(G138:K138,M138:O138)</f>
        <v>43</v>
      </c>
      <c r="M138" s="164">
        <f>ROUND($C138*'[1]LEA-TN - Aggregate GASB75'!M137,0)</f>
        <v>-43</v>
      </c>
      <c r="N138" s="164">
        <f>ROUND(C138*'[1]LEA-TN - Aggregate GASB75'!O137,0)-O138</f>
        <v>0</v>
      </c>
      <c r="O138" s="164">
        <v>0</v>
      </c>
      <c r="P138" s="178">
        <f t="shared" si="39"/>
        <v>6186</v>
      </c>
      <c r="Q138" s="104">
        <f t="shared" si="40"/>
        <v>0</v>
      </c>
      <c r="R138" s="164">
        <f>ROUND($C138*'[1]LEA-TN - Aggregate GASB75'!R137,0)</f>
        <v>0</v>
      </c>
      <c r="S138" s="164">
        <f t="shared" si="36"/>
        <v>0</v>
      </c>
      <c r="T138" s="178">
        <v>213</v>
      </c>
      <c r="U138" s="164">
        <v>0</v>
      </c>
      <c r="V138" s="104">
        <f t="shared" si="46"/>
        <v>0</v>
      </c>
      <c r="W138" s="104">
        <v>0</v>
      </c>
      <c r="X138" s="104">
        <f>ROUND(J138+N138-'[1]LEA-TN - Aggregate GASB75'!W137*E138,0)</f>
        <v>0</v>
      </c>
      <c r="Y138" s="164">
        <f>ROUND($C138*'[1]LEA-TN - Aggregate GASB75'!Y137,0)</f>
        <v>6964</v>
      </c>
      <c r="Z138" s="164">
        <f>ROUND($C138*'[1]LEA-TN - Aggregate GASB75'!Z137,0)</f>
        <v>5533</v>
      </c>
      <c r="AA138" s="164">
        <f>ROUND($C138*'[1]LEA-TN - Aggregate GASB75'!AA137,0)</f>
        <v>6186</v>
      </c>
      <c r="AB138" s="164">
        <f>ROUND($C138*'[1]LEA-TN - Aggregate GASB75'!AB137,0)</f>
        <v>6186</v>
      </c>
      <c r="AC138" s="164">
        <f t="shared" si="53"/>
        <v>0</v>
      </c>
      <c r="AD138" s="164">
        <f t="shared" si="41"/>
        <v>0</v>
      </c>
      <c r="AE138" s="164">
        <f t="shared" si="47"/>
        <v>0</v>
      </c>
      <c r="AF138" s="164">
        <f t="shared" si="48"/>
        <v>0</v>
      </c>
      <c r="AG138" s="164">
        <f t="shared" si="42"/>
        <v>0</v>
      </c>
      <c r="AH138" s="164">
        <f t="shared" si="49"/>
        <v>0</v>
      </c>
      <c r="AI138" s="164">
        <f t="shared" si="38"/>
        <v>0</v>
      </c>
      <c r="AJ138" s="164">
        <f t="shared" si="38"/>
        <v>0</v>
      </c>
      <c r="AK138" s="164">
        <f t="shared" si="38"/>
        <v>0</v>
      </c>
      <c r="AL138" s="164">
        <f t="shared" si="37"/>
        <v>0</v>
      </c>
      <c r="AM138" s="164">
        <f t="shared" si="37"/>
        <v>0</v>
      </c>
      <c r="AN138" s="164">
        <f t="shared" si="37"/>
        <v>0</v>
      </c>
      <c r="AP138" s="165">
        <f t="shared" si="43"/>
        <v>43</v>
      </c>
      <c r="AQ138" s="164">
        <f>ROUND($C138*'[1]LEA-TN - Aggregate GASB75'!AQ137,0)</f>
        <v>0</v>
      </c>
      <c r="AR138" s="164">
        <f>ROUND($C138*'[1]LEA-TN - Aggregate GASB75'!AR137,0)</f>
        <v>0</v>
      </c>
      <c r="AS138" s="164">
        <f>ROUND($C138*'[1]LEA-TN - Aggregate GASB75'!AS137,0)</f>
        <v>0</v>
      </c>
      <c r="AT138" s="164">
        <f>ROUND($C138*'[1]LEA-TN - Aggregate GASB75'!AT137,0)</f>
        <v>0</v>
      </c>
      <c r="AU138" s="164">
        <f>ROUND($C138*'[1]LEA-TN - Aggregate GASB75'!AU137,0)</f>
        <v>0</v>
      </c>
      <c r="AV138" s="164">
        <f>ROUND($C138*'[1]LEA-TN - Aggregate GASB75'!AV137,0)</f>
        <v>0</v>
      </c>
      <c r="AW138" s="166">
        <f>ROUND($C138*'[1]LEA-TN - Aggregate GASB75'!AW137,0)</f>
        <v>0</v>
      </c>
      <c r="AX138" s="166">
        <f>ROUND($C138*'[1]LEA-TN - Aggregate GASB75'!AX137,0)</f>
        <v>0</v>
      </c>
      <c r="AY138" s="166">
        <f>ROUND($C138*'[1]LEA-TN - Aggregate GASB75'!AY137,0)</f>
        <v>0</v>
      </c>
      <c r="AZ138" s="166">
        <f>ROUND($C138*'[1]LEA-TN - Aggregate GASB75'!AZ137,0)</f>
        <v>0</v>
      </c>
      <c r="BA138" s="166">
        <f>ROUND($C138*'[1]LEA-TN - Aggregate GASB75'!BA137,0)</f>
        <v>0</v>
      </c>
      <c r="BB138" s="166">
        <f>MAX(0,-$L138+$AP138-SUM($AW138:BA138))</f>
        <v>0</v>
      </c>
      <c r="BC138" s="165">
        <f t="shared" si="50"/>
        <v>-43</v>
      </c>
      <c r="BD138" s="164">
        <f>MIN(MAX(0,BC138),MAX(0,$M138)-SUM($BC138:BC138))</f>
        <v>0</v>
      </c>
      <c r="BE138" s="164">
        <f>MIN(MAX(0,BD138),MAX(0,$M138)-SUM($BC138:BD138))</f>
        <v>0</v>
      </c>
      <c r="BF138" s="164">
        <f>MIN(MAX(0,BE138),MAX(0,$M138)-SUM($BC138:BE138))</f>
        <v>0</v>
      </c>
      <c r="BG138" s="164">
        <f>MIN(MAX(0,BF138),MAX(0,$M138)-SUM($BC138:BF138))</f>
        <v>0</v>
      </c>
      <c r="BH138" s="164">
        <f>MIN(MAX(0,BG138),MAX(0,$M138)-SUM($BC138:BG138))</f>
        <v>0</v>
      </c>
      <c r="BI138" s="164">
        <f>(MAX(0,$M138-MAX(0,SUM($BC138:BH138))))</f>
        <v>0</v>
      </c>
      <c r="BJ138" s="166">
        <f t="shared" si="51"/>
        <v>0</v>
      </c>
      <c r="BK138" s="166">
        <f>MIN(MAX(0,BJ138),MAX(0,-$M138)-MAX(0,-$BC138+SUM($BJ138:BJ138)))</f>
        <v>0</v>
      </c>
      <c r="BL138" s="166">
        <f>MIN(MAX(0,BK138),MAX(0,-$M138)-MAX(0,-$BC138+SUM($BJ138:BK138)))</f>
        <v>0</v>
      </c>
      <c r="BM138" s="166">
        <f>MIN(MAX(0,BL138),MAX(0,-$M138)-MAX(0,-$BC138+SUM($BJ138:BL138)))</f>
        <v>0</v>
      </c>
      <c r="BN138" s="166">
        <f>MIN(MAX(0,BM138),MAX(0,-$M138)-MAX(0,-$BC138+SUM($BJ138:BM138)))</f>
        <v>0</v>
      </c>
      <c r="BO138" s="166">
        <f>MAX(0,-$M138+$BC138-SUM($BJ138:BN138))</f>
        <v>0</v>
      </c>
      <c r="BP138" s="165">
        <f t="shared" si="52"/>
        <v>0</v>
      </c>
      <c r="BQ138" s="164">
        <f>MIN(MAX(0,BP138),MAX(0,$X138)-SUM($BP138:BP138))</f>
        <v>0</v>
      </c>
      <c r="BR138" s="164">
        <f>MIN(MAX(0,BQ138),MAX(0,$X138)-SUM($BP138:BQ138))</f>
        <v>0</v>
      </c>
      <c r="BS138" s="164">
        <f>MIN(MAX(0,BR138),MAX(0,$X138)-SUM($BP138:BR138))</f>
        <v>0</v>
      </c>
      <c r="BT138" s="164">
        <f>MIN(MAX(0,BS138),MAX(0,$X138)-SUM($BP138:BS138))</f>
        <v>0</v>
      </c>
      <c r="BU138" s="164">
        <f>MIN(MAX(0,BT138),MAX(0,$X138)-SUM($BP138:BT138))</f>
        <v>0</v>
      </c>
      <c r="BV138" s="164">
        <f>(MAX(0,$X138-MAX(0,SUM($BP138:BU138))))</f>
        <v>0</v>
      </c>
      <c r="BW138" s="166">
        <f t="shared" si="44"/>
        <v>0</v>
      </c>
      <c r="BX138" s="166">
        <f>MIN(MAX(0,BW138),MAX(0,-$X138)-MAX(0,-$BP138+SUM($BW138:BW138)))</f>
        <v>0</v>
      </c>
      <c r="BY138" s="166">
        <f>MIN(MAX(0,BX138),MAX(0,-$X138)-MAX(0,-$BP138+SUM($BW138:BX138)))</f>
        <v>0</v>
      </c>
      <c r="BZ138" s="166">
        <f>MIN(MAX(0,BY138),MAX(0,-$X138)-MAX(0,-$BP138+SUM($BW138:BY138)))</f>
        <v>0</v>
      </c>
      <c r="CA138" s="166">
        <f>MIN(MAX(0,BZ138),MAX(0,-$X138)-MAX(0,-$BP138+SUM($BW138:BZ138)))</f>
        <v>0</v>
      </c>
      <c r="CB138" s="166">
        <f>MAX(0,-$X138+$BP138-SUM($BW138:CA138))</f>
        <v>0</v>
      </c>
      <c r="CC138" s="163">
        <v>1</v>
      </c>
      <c r="CD138" s="167"/>
      <c r="CE138" s="164"/>
      <c r="CF138" s="164"/>
      <c r="CG138" s="164"/>
      <c r="CH138" s="164"/>
      <c r="CI138" s="164"/>
      <c r="CJ138" s="164"/>
      <c r="CK138" s="166"/>
      <c r="CL138" s="166"/>
      <c r="CM138" s="166"/>
      <c r="CN138" s="166"/>
      <c r="CO138" s="166"/>
      <c r="CP138" s="166"/>
      <c r="CQ138" s="167">
        <v>0</v>
      </c>
      <c r="CR138" s="164"/>
      <c r="CS138" s="164"/>
      <c r="CT138" s="164"/>
      <c r="CU138" s="164"/>
      <c r="CV138" s="164"/>
      <c r="CW138" s="164"/>
      <c r="CX138" s="166">
        <f>ROUND($C138*'[1]LEA-TN - Aggregate GASB75'!CX137,0)</f>
        <v>0</v>
      </c>
      <c r="CY138" s="166">
        <f>ROUND($C138*'[1]LEA-TN - Aggregate GASB75'!CY137,0)</f>
        <v>0</v>
      </c>
      <c r="CZ138" s="166">
        <f>ROUND($C138*'[1]LEA-TN - Aggregate GASB75'!CZ137,0)</f>
        <v>0</v>
      </c>
      <c r="DA138" s="166">
        <f>ROUND($C138*'[1]LEA-TN - Aggregate GASB75'!DA137,0)</f>
        <v>0</v>
      </c>
      <c r="DB138" s="166">
        <f>ROUND($C138*'[1]LEA-TN - Aggregate GASB75'!DB137,0)</f>
        <v>0</v>
      </c>
      <c r="DC138" s="166">
        <f>ROUND($C138*'[1]LEA-TN - Aggregate GASB75'!DC137,0)</f>
        <v>0</v>
      </c>
      <c r="DE138" s="168"/>
    </row>
    <row r="139" spans="1:109" hidden="1">
      <c r="A139" s="109">
        <v>1042</v>
      </c>
      <c r="B139" s="103" t="s">
        <v>303</v>
      </c>
      <c r="C139" s="162">
        <v>1</v>
      </c>
      <c r="D139" s="162">
        <v>1</v>
      </c>
      <c r="E139" s="162">
        <f t="shared" si="45"/>
        <v>0</v>
      </c>
      <c r="F139" s="163">
        <v>8.6999999999999993</v>
      </c>
      <c r="G139" s="164">
        <f>ROUND($D139*'[1]LEA-TN - Aggregate GASB75'!G138,0)</f>
        <v>1050706</v>
      </c>
      <c r="H139" s="164">
        <f>ROUND($C139*'[1]LEA-TN - Aggregate GASB75'!H138,0)</f>
        <v>20665</v>
      </c>
      <c r="I139" s="164">
        <f>ROUND($C139*'[1]LEA-TN - Aggregate GASB75'!I138,0)</f>
        <v>37433</v>
      </c>
      <c r="J139" s="164">
        <f>ROUND('[1]LEA-TN - Aggregate GASB75'!G138*E139,0)</f>
        <v>0</v>
      </c>
      <c r="K139" s="164">
        <f>ROUND($C139*'[1]LEA-TN - Aggregate GASB75'!K138,0)</f>
        <v>0</v>
      </c>
      <c r="L139" s="164">
        <f>ROUND(C139*'[1]LEA-TN - Aggregate GASB75'!P138,0)-SUM(G139:K139,M139:O139)</f>
        <v>-49096</v>
      </c>
      <c r="M139" s="164">
        <f>ROUND($C139*'[1]LEA-TN - Aggregate GASB75'!M138,0)</f>
        <v>-8237</v>
      </c>
      <c r="N139" s="164">
        <f>ROUND(C139*'[1]LEA-TN - Aggregate GASB75'!O138,0)-O139</f>
        <v>0</v>
      </c>
      <c r="O139" s="164">
        <v>-39790</v>
      </c>
      <c r="P139" s="178">
        <f t="shared" si="39"/>
        <v>1011681</v>
      </c>
      <c r="Q139" s="104">
        <f t="shared" si="40"/>
        <v>0</v>
      </c>
      <c r="R139" s="164">
        <f>ROUND($C139*'[1]LEA-TN - Aggregate GASB75'!R138,0)</f>
        <v>-16736</v>
      </c>
      <c r="S139" s="164">
        <f t="shared" si="36"/>
        <v>0</v>
      </c>
      <c r="T139" s="178">
        <v>41362</v>
      </c>
      <c r="U139" s="164">
        <v>41683</v>
      </c>
      <c r="V139" s="104">
        <f t="shared" si="46"/>
        <v>-129877</v>
      </c>
      <c r="W139" s="104">
        <v>-89280</v>
      </c>
      <c r="X139" s="104">
        <f>ROUND(J139+N139-'[1]LEA-TN - Aggregate GASB75'!W138*E139,0)</f>
        <v>0</v>
      </c>
      <c r="Y139" s="164">
        <f>ROUND($C139*'[1]LEA-TN - Aggregate GASB75'!Y138,0)</f>
        <v>1162676</v>
      </c>
      <c r="Z139" s="164">
        <f>ROUND($C139*'[1]LEA-TN - Aggregate GASB75'!Z138,0)</f>
        <v>888064</v>
      </c>
      <c r="AA139" s="164">
        <f>ROUND($C139*'[1]LEA-TN - Aggregate GASB75'!AA138,0)</f>
        <v>1011681</v>
      </c>
      <c r="AB139" s="164">
        <f>ROUND($C139*'[1]LEA-TN - Aggregate GASB75'!AB138,0)</f>
        <v>1011681</v>
      </c>
      <c r="AC139" s="164">
        <f t="shared" si="53"/>
        <v>43453</v>
      </c>
      <c r="AD139" s="164">
        <f t="shared" si="41"/>
        <v>86424</v>
      </c>
      <c r="AE139" s="164">
        <f t="shared" si="47"/>
        <v>0</v>
      </c>
      <c r="AF139" s="164">
        <f t="shared" si="48"/>
        <v>0</v>
      </c>
      <c r="AG139" s="164">
        <f t="shared" si="42"/>
        <v>0</v>
      </c>
      <c r="AH139" s="164">
        <f t="shared" si="49"/>
        <v>0</v>
      </c>
      <c r="AI139" s="164">
        <f t="shared" si="38"/>
        <v>-16736</v>
      </c>
      <c r="AJ139" s="164">
        <f t="shared" si="38"/>
        <v>-16736</v>
      </c>
      <c r="AK139" s="164">
        <f t="shared" si="38"/>
        <v>-16736</v>
      </c>
      <c r="AL139" s="164">
        <f t="shared" si="37"/>
        <v>-16736</v>
      </c>
      <c r="AM139" s="164">
        <f t="shared" si="37"/>
        <v>-16736</v>
      </c>
      <c r="AN139" s="164">
        <f t="shared" si="37"/>
        <v>-46197</v>
      </c>
      <c r="AP139" s="165">
        <f t="shared" si="43"/>
        <v>-5643</v>
      </c>
      <c r="AQ139" s="164">
        <f>ROUND($C139*'[1]LEA-TN - Aggregate GASB75'!AQ138,0)</f>
        <v>0</v>
      </c>
      <c r="AR139" s="164">
        <f>ROUND($C139*'[1]LEA-TN - Aggregate GASB75'!AR138,0)</f>
        <v>0</v>
      </c>
      <c r="AS139" s="164">
        <f>ROUND($C139*'[1]LEA-TN - Aggregate GASB75'!AS138,0)</f>
        <v>0</v>
      </c>
      <c r="AT139" s="164">
        <f>ROUND($C139*'[1]LEA-TN - Aggregate GASB75'!AT138,0)</f>
        <v>0</v>
      </c>
      <c r="AU139" s="164">
        <f>ROUND($C139*'[1]LEA-TN - Aggregate GASB75'!AU138,0)</f>
        <v>0</v>
      </c>
      <c r="AV139" s="164">
        <f>ROUND($C139*'[1]LEA-TN - Aggregate GASB75'!AV138,0)</f>
        <v>0</v>
      </c>
      <c r="AW139" s="166">
        <f>ROUND($C139*'[1]LEA-TN - Aggregate GASB75'!AW138,0)</f>
        <v>5643</v>
      </c>
      <c r="AX139" s="166">
        <f>ROUND($C139*'[1]LEA-TN - Aggregate GASB75'!AX138,0)</f>
        <v>5643</v>
      </c>
      <c r="AY139" s="166">
        <f>ROUND($C139*'[1]LEA-TN - Aggregate GASB75'!AY138,0)</f>
        <v>5643</v>
      </c>
      <c r="AZ139" s="166">
        <f>ROUND($C139*'[1]LEA-TN - Aggregate GASB75'!AZ138,0)</f>
        <v>5643</v>
      </c>
      <c r="BA139" s="166">
        <f>ROUND($C139*'[1]LEA-TN - Aggregate GASB75'!BA138,0)</f>
        <v>5643</v>
      </c>
      <c r="BB139" s="166">
        <f>MAX(0,-$L139+$AP139-SUM($AW139:BA139))</f>
        <v>15238</v>
      </c>
      <c r="BC139" s="165">
        <f t="shared" si="50"/>
        <v>-947</v>
      </c>
      <c r="BD139" s="164">
        <f>MIN(MAX(0,BC139),MAX(0,$M139)-SUM($BC139:BC139))</f>
        <v>0</v>
      </c>
      <c r="BE139" s="164">
        <f>MIN(MAX(0,BD139),MAX(0,$M139)-SUM($BC139:BD139))</f>
        <v>0</v>
      </c>
      <c r="BF139" s="164">
        <f>MIN(MAX(0,BE139),MAX(0,$M139)-SUM($BC139:BE139))</f>
        <v>0</v>
      </c>
      <c r="BG139" s="164">
        <f>MIN(MAX(0,BF139),MAX(0,$M139)-SUM($BC139:BF139))</f>
        <v>0</v>
      </c>
      <c r="BH139" s="164">
        <f>MIN(MAX(0,BG139),MAX(0,$M139)-SUM($BC139:BG139))</f>
        <v>0</v>
      </c>
      <c r="BI139" s="164">
        <f>(MAX(0,$M139-MAX(0,SUM($BC139:BH139))))</f>
        <v>0</v>
      </c>
      <c r="BJ139" s="166">
        <f t="shared" si="51"/>
        <v>947</v>
      </c>
      <c r="BK139" s="166">
        <f>MIN(MAX(0,BJ139),MAX(0,-$M139)-MAX(0,-$BC139+SUM($BJ139:BJ139)))</f>
        <v>947</v>
      </c>
      <c r="BL139" s="166">
        <f>MIN(MAX(0,BK139),MAX(0,-$M139)-MAX(0,-$BC139+SUM($BJ139:BK139)))</f>
        <v>947</v>
      </c>
      <c r="BM139" s="166">
        <f>MIN(MAX(0,BL139),MAX(0,-$M139)-MAX(0,-$BC139+SUM($BJ139:BL139)))</f>
        <v>947</v>
      </c>
      <c r="BN139" s="166">
        <f>MIN(MAX(0,BM139),MAX(0,-$M139)-MAX(0,-$BC139+SUM($BJ139:BM139)))</f>
        <v>947</v>
      </c>
      <c r="BO139" s="166">
        <f>MAX(0,-$M139+$BC139-SUM($BJ139:BN139))</f>
        <v>2555</v>
      </c>
      <c r="BP139" s="165">
        <f t="shared" si="52"/>
        <v>0</v>
      </c>
      <c r="BQ139" s="164">
        <f>MIN(MAX(0,BP139),MAX(0,$X139)-SUM($BP139:BP139))</f>
        <v>0</v>
      </c>
      <c r="BR139" s="164">
        <f>MIN(MAX(0,BQ139),MAX(0,$X139)-SUM($BP139:BQ139))</f>
        <v>0</v>
      </c>
      <c r="BS139" s="164">
        <f>MIN(MAX(0,BR139),MAX(0,$X139)-SUM($BP139:BR139))</f>
        <v>0</v>
      </c>
      <c r="BT139" s="164">
        <f>MIN(MAX(0,BS139),MAX(0,$X139)-SUM($BP139:BS139))</f>
        <v>0</v>
      </c>
      <c r="BU139" s="164">
        <f>MIN(MAX(0,BT139),MAX(0,$X139)-SUM($BP139:BT139))</f>
        <v>0</v>
      </c>
      <c r="BV139" s="164">
        <f>(MAX(0,$X139-MAX(0,SUM($BP139:BU139))))</f>
        <v>0</v>
      </c>
      <c r="BW139" s="166">
        <f t="shared" si="44"/>
        <v>0</v>
      </c>
      <c r="BX139" s="166">
        <f>MIN(MAX(0,BW139),MAX(0,-$X139)-MAX(0,-$BP139+SUM($BW139:BW139)))</f>
        <v>0</v>
      </c>
      <c r="BY139" s="166">
        <f>MIN(MAX(0,BX139),MAX(0,-$X139)-MAX(0,-$BP139+SUM($BW139:BX139)))</f>
        <v>0</v>
      </c>
      <c r="BZ139" s="166">
        <f>MIN(MAX(0,BY139),MAX(0,-$X139)-MAX(0,-$BP139+SUM($BW139:BY139)))</f>
        <v>0</v>
      </c>
      <c r="CA139" s="166">
        <f>MIN(MAX(0,BZ139),MAX(0,-$X139)-MAX(0,-$BP139+SUM($BW139:BZ139)))</f>
        <v>0</v>
      </c>
      <c r="CB139" s="166">
        <f>MAX(0,-$X139+$BP139-SUM($BW139:CA139))</f>
        <v>0</v>
      </c>
      <c r="CC139" s="163">
        <v>9.8000000000000007</v>
      </c>
      <c r="CD139" s="167"/>
      <c r="CE139" s="164"/>
      <c r="CF139" s="164"/>
      <c r="CG139" s="164"/>
      <c r="CH139" s="164"/>
      <c r="CI139" s="164"/>
      <c r="CJ139" s="164"/>
      <c r="CK139" s="166"/>
      <c r="CL139" s="166"/>
      <c r="CM139" s="166"/>
      <c r="CN139" s="166"/>
      <c r="CO139" s="166"/>
      <c r="CP139" s="166"/>
      <c r="CQ139" s="167">
        <v>-10146</v>
      </c>
      <c r="CR139" s="164"/>
      <c r="CS139" s="164"/>
      <c r="CT139" s="164"/>
      <c r="CU139" s="164"/>
      <c r="CV139" s="164"/>
      <c r="CW139" s="164"/>
      <c r="CX139" s="166">
        <f>ROUND($C139*'[1]LEA-TN - Aggregate GASB75'!CX138,0)</f>
        <v>10146</v>
      </c>
      <c r="CY139" s="166">
        <f>ROUND($C139*'[1]LEA-TN - Aggregate GASB75'!CY138,0)</f>
        <v>10146</v>
      </c>
      <c r="CZ139" s="166">
        <f>ROUND($C139*'[1]LEA-TN - Aggregate GASB75'!CZ138,0)</f>
        <v>10146</v>
      </c>
      <c r="DA139" s="166">
        <f>ROUND($C139*'[1]LEA-TN - Aggregate GASB75'!DA138,0)</f>
        <v>10146</v>
      </c>
      <c r="DB139" s="166">
        <f>ROUND($C139*'[1]LEA-TN - Aggregate GASB75'!DB138,0)</f>
        <v>10146</v>
      </c>
      <c r="DC139" s="166">
        <f>ROUND($C139*'[1]LEA-TN - Aggregate GASB75'!DC138,0)</f>
        <v>28404</v>
      </c>
      <c r="DE139" s="168"/>
    </row>
    <row r="140" spans="1:109" hidden="1">
      <c r="A140" s="109">
        <v>1091</v>
      </c>
      <c r="B140" s="103" t="s">
        <v>304</v>
      </c>
      <c r="C140" s="162">
        <v>1</v>
      </c>
      <c r="D140" s="162">
        <v>1</v>
      </c>
      <c r="E140" s="162">
        <f t="shared" si="45"/>
        <v>0</v>
      </c>
      <c r="F140" s="163">
        <v>8.8000000000000007</v>
      </c>
      <c r="G140" s="164">
        <f>ROUND($D140*'[1]LEA-TN - Aggregate GASB75'!G139,0)</f>
        <v>878747</v>
      </c>
      <c r="H140" s="164">
        <f>ROUND($C140*'[1]LEA-TN - Aggregate GASB75'!H139,0)</f>
        <v>17563</v>
      </c>
      <c r="I140" s="164">
        <f>ROUND($C140*'[1]LEA-TN - Aggregate GASB75'!I139,0)</f>
        <v>31344</v>
      </c>
      <c r="J140" s="164">
        <f>ROUND('[1]LEA-TN - Aggregate GASB75'!G139*E140,0)</f>
        <v>0</v>
      </c>
      <c r="K140" s="164">
        <f>ROUND($C140*'[1]LEA-TN - Aggregate GASB75'!K139,0)</f>
        <v>0</v>
      </c>
      <c r="L140" s="164">
        <f>ROUND(C140*'[1]LEA-TN - Aggregate GASB75'!P139,0)-SUM(G140:K140,M140:O140)</f>
        <v>-13049</v>
      </c>
      <c r="M140" s="164">
        <f>ROUND($C140*'[1]LEA-TN - Aggregate GASB75'!M139,0)</f>
        <v>-7476</v>
      </c>
      <c r="N140" s="164">
        <f>ROUND(C140*'[1]LEA-TN - Aggregate GASB75'!O139,0)-O140</f>
        <v>0</v>
      </c>
      <c r="O140" s="164">
        <v>-31726</v>
      </c>
      <c r="P140" s="178">
        <f t="shared" si="39"/>
        <v>875403</v>
      </c>
      <c r="Q140" s="104">
        <f t="shared" si="40"/>
        <v>0</v>
      </c>
      <c r="R140" s="164">
        <f>ROUND($C140*'[1]LEA-TN - Aggregate GASB75'!R139,0)</f>
        <v>-11181</v>
      </c>
      <c r="S140" s="164">
        <f t="shared" si="36"/>
        <v>0</v>
      </c>
      <c r="T140" s="178">
        <v>37726</v>
      </c>
      <c r="U140" s="164">
        <v>34267</v>
      </c>
      <c r="V140" s="104">
        <f t="shared" si="46"/>
        <v>-88095</v>
      </c>
      <c r="W140" s="104">
        <v>-78751</v>
      </c>
      <c r="X140" s="104">
        <f>ROUND(J140+N140-'[1]LEA-TN - Aggregate GASB75'!W139*E140,0)</f>
        <v>0</v>
      </c>
      <c r="Y140" s="164">
        <f>ROUND($C140*'[1]LEA-TN - Aggregate GASB75'!Y139,0)</f>
        <v>1012730</v>
      </c>
      <c r="Z140" s="164">
        <f>ROUND($C140*'[1]LEA-TN - Aggregate GASB75'!Z139,0)</f>
        <v>763473</v>
      </c>
      <c r="AA140" s="164">
        <f>ROUND($C140*'[1]LEA-TN - Aggregate GASB75'!AA139,0)</f>
        <v>875403</v>
      </c>
      <c r="AB140" s="164">
        <f>ROUND($C140*'[1]LEA-TN - Aggregate GASB75'!AB139,0)</f>
        <v>875403</v>
      </c>
      <c r="AC140" s="164">
        <f t="shared" si="53"/>
        <v>11566</v>
      </c>
      <c r="AD140" s="164">
        <f t="shared" si="41"/>
        <v>76529</v>
      </c>
      <c r="AE140" s="164">
        <f t="shared" si="47"/>
        <v>0</v>
      </c>
      <c r="AF140" s="164">
        <f t="shared" si="48"/>
        <v>0</v>
      </c>
      <c r="AG140" s="164">
        <f t="shared" si="42"/>
        <v>0</v>
      </c>
      <c r="AH140" s="164">
        <f t="shared" si="49"/>
        <v>0</v>
      </c>
      <c r="AI140" s="164">
        <f t="shared" si="38"/>
        <v>-11181</v>
      </c>
      <c r="AJ140" s="164">
        <f t="shared" si="38"/>
        <v>-11181</v>
      </c>
      <c r="AK140" s="164">
        <f t="shared" si="38"/>
        <v>-11181</v>
      </c>
      <c r="AL140" s="164">
        <f t="shared" si="37"/>
        <v>-11181</v>
      </c>
      <c r="AM140" s="164">
        <f t="shared" si="37"/>
        <v>-11181</v>
      </c>
      <c r="AN140" s="164">
        <f t="shared" si="37"/>
        <v>-32190</v>
      </c>
      <c r="AP140" s="165">
        <f t="shared" si="43"/>
        <v>-1483</v>
      </c>
      <c r="AQ140" s="164">
        <f>ROUND($C140*'[1]LEA-TN - Aggregate GASB75'!AQ139,0)</f>
        <v>0</v>
      </c>
      <c r="AR140" s="164">
        <f>ROUND($C140*'[1]LEA-TN - Aggregate GASB75'!AR139,0)</f>
        <v>0</v>
      </c>
      <c r="AS140" s="164">
        <f>ROUND($C140*'[1]LEA-TN - Aggregate GASB75'!AS139,0)</f>
        <v>0</v>
      </c>
      <c r="AT140" s="164">
        <f>ROUND($C140*'[1]LEA-TN - Aggregate GASB75'!AT139,0)</f>
        <v>0</v>
      </c>
      <c r="AU140" s="164">
        <f>ROUND($C140*'[1]LEA-TN - Aggregate GASB75'!AU139,0)</f>
        <v>0</v>
      </c>
      <c r="AV140" s="164">
        <f>ROUND($C140*'[1]LEA-TN - Aggregate GASB75'!AV139,0)</f>
        <v>0</v>
      </c>
      <c r="AW140" s="166">
        <f>ROUND($C140*'[1]LEA-TN - Aggregate GASB75'!AW139,0)</f>
        <v>1483</v>
      </c>
      <c r="AX140" s="166">
        <f>ROUND($C140*'[1]LEA-TN - Aggregate GASB75'!AX139,0)</f>
        <v>1483</v>
      </c>
      <c r="AY140" s="166">
        <f>ROUND($C140*'[1]LEA-TN - Aggregate GASB75'!AY139,0)</f>
        <v>1483</v>
      </c>
      <c r="AZ140" s="166">
        <f>ROUND($C140*'[1]LEA-TN - Aggregate GASB75'!AZ139,0)</f>
        <v>1483</v>
      </c>
      <c r="BA140" s="166">
        <f>ROUND($C140*'[1]LEA-TN - Aggregate GASB75'!BA139,0)</f>
        <v>1483</v>
      </c>
      <c r="BB140" s="166">
        <f>MAX(0,-$L140+$AP140-SUM($AW140:BA140))</f>
        <v>4151</v>
      </c>
      <c r="BC140" s="165">
        <f t="shared" si="50"/>
        <v>-850</v>
      </c>
      <c r="BD140" s="164">
        <f>MIN(MAX(0,BC140),MAX(0,$M140)-SUM($BC140:BC140))</f>
        <v>0</v>
      </c>
      <c r="BE140" s="164">
        <f>MIN(MAX(0,BD140),MAX(0,$M140)-SUM($BC140:BD140))</f>
        <v>0</v>
      </c>
      <c r="BF140" s="164">
        <f>MIN(MAX(0,BE140),MAX(0,$M140)-SUM($BC140:BE140))</f>
        <v>0</v>
      </c>
      <c r="BG140" s="164">
        <f>MIN(MAX(0,BF140),MAX(0,$M140)-SUM($BC140:BF140))</f>
        <v>0</v>
      </c>
      <c r="BH140" s="164">
        <f>MIN(MAX(0,BG140),MAX(0,$M140)-SUM($BC140:BG140))</f>
        <v>0</v>
      </c>
      <c r="BI140" s="164">
        <f>(MAX(0,$M140-MAX(0,SUM($BC140:BH140))))</f>
        <v>0</v>
      </c>
      <c r="BJ140" s="166">
        <f t="shared" si="51"/>
        <v>850</v>
      </c>
      <c r="BK140" s="166">
        <f>MIN(MAX(0,BJ140),MAX(0,-$M140)-MAX(0,-$BC140+SUM($BJ140:BJ140)))</f>
        <v>850</v>
      </c>
      <c r="BL140" s="166">
        <f>MIN(MAX(0,BK140),MAX(0,-$M140)-MAX(0,-$BC140+SUM($BJ140:BK140)))</f>
        <v>850</v>
      </c>
      <c r="BM140" s="166">
        <f>MIN(MAX(0,BL140),MAX(0,-$M140)-MAX(0,-$BC140+SUM($BJ140:BL140)))</f>
        <v>850</v>
      </c>
      <c r="BN140" s="166">
        <f>MIN(MAX(0,BM140),MAX(0,-$M140)-MAX(0,-$BC140+SUM($BJ140:BM140)))</f>
        <v>850</v>
      </c>
      <c r="BO140" s="166">
        <f>MAX(0,-$M140+$BC140-SUM($BJ140:BN140))</f>
        <v>2376</v>
      </c>
      <c r="BP140" s="165">
        <f t="shared" si="52"/>
        <v>0</v>
      </c>
      <c r="BQ140" s="164">
        <f>MIN(MAX(0,BP140),MAX(0,$X140)-SUM($BP140:BP140))</f>
        <v>0</v>
      </c>
      <c r="BR140" s="164">
        <f>MIN(MAX(0,BQ140),MAX(0,$X140)-SUM($BP140:BQ140))</f>
        <v>0</v>
      </c>
      <c r="BS140" s="164">
        <f>MIN(MAX(0,BR140),MAX(0,$X140)-SUM($BP140:BR140))</f>
        <v>0</v>
      </c>
      <c r="BT140" s="164">
        <f>MIN(MAX(0,BS140),MAX(0,$X140)-SUM($BP140:BS140))</f>
        <v>0</v>
      </c>
      <c r="BU140" s="164">
        <f>MIN(MAX(0,BT140),MAX(0,$X140)-SUM($BP140:BT140))</f>
        <v>0</v>
      </c>
      <c r="BV140" s="164">
        <f>(MAX(0,$X140-MAX(0,SUM($BP140:BU140))))</f>
        <v>0</v>
      </c>
      <c r="BW140" s="166">
        <f t="shared" si="44"/>
        <v>0</v>
      </c>
      <c r="BX140" s="166">
        <f>MIN(MAX(0,BW140),MAX(0,-$X140)-MAX(0,-$BP140+SUM($BW140:BW140)))</f>
        <v>0</v>
      </c>
      <c r="BY140" s="166">
        <f>MIN(MAX(0,BX140),MAX(0,-$X140)-MAX(0,-$BP140+SUM($BW140:BX140)))</f>
        <v>0</v>
      </c>
      <c r="BZ140" s="166">
        <f>MIN(MAX(0,BY140),MAX(0,-$X140)-MAX(0,-$BP140+SUM($BW140:BY140)))</f>
        <v>0</v>
      </c>
      <c r="CA140" s="166">
        <f>MIN(MAX(0,BZ140),MAX(0,-$X140)-MAX(0,-$BP140+SUM($BW140:BZ140)))</f>
        <v>0</v>
      </c>
      <c r="CB140" s="166">
        <f>MAX(0,-$X140+$BP140-SUM($BW140:CA140))</f>
        <v>0</v>
      </c>
      <c r="CC140" s="163">
        <v>9.9</v>
      </c>
      <c r="CD140" s="167"/>
      <c r="CE140" s="164"/>
      <c r="CF140" s="164"/>
      <c r="CG140" s="164"/>
      <c r="CH140" s="164"/>
      <c r="CI140" s="164"/>
      <c r="CJ140" s="164"/>
      <c r="CK140" s="166"/>
      <c r="CL140" s="166"/>
      <c r="CM140" s="166"/>
      <c r="CN140" s="166"/>
      <c r="CO140" s="166"/>
      <c r="CP140" s="166"/>
      <c r="CQ140" s="167">
        <v>-8848</v>
      </c>
      <c r="CR140" s="164"/>
      <c r="CS140" s="164"/>
      <c r="CT140" s="164"/>
      <c r="CU140" s="164"/>
      <c r="CV140" s="164"/>
      <c r="CW140" s="164"/>
      <c r="CX140" s="166">
        <f>ROUND($C140*'[1]LEA-TN - Aggregate GASB75'!CX139,0)</f>
        <v>8848</v>
      </c>
      <c r="CY140" s="166">
        <f>ROUND($C140*'[1]LEA-TN - Aggregate GASB75'!CY139,0)</f>
        <v>8848</v>
      </c>
      <c r="CZ140" s="166">
        <f>ROUND($C140*'[1]LEA-TN - Aggregate GASB75'!CZ139,0)</f>
        <v>8848</v>
      </c>
      <c r="DA140" s="166">
        <f>ROUND($C140*'[1]LEA-TN - Aggregate GASB75'!DA139,0)</f>
        <v>8848</v>
      </c>
      <c r="DB140" s="166">
        <f>ROUND($C140*'[1]LEA-TN - Aggregate GASB75'!DB139,0)</f>
        <v>8848</v>
      </c>
      <c r="DC140" s="166">
        <f>ROUND($C140*'[1]LEA-TN - Aggregate GASB75'!DC139,0)</f>
        <v>25663</v>
      </c>
      <c r="DE140" s="168"/>
    </row>
    <row r="141" spans="1:109" hidden="1">
      <c r="A141" s="109">
        <v>1092</v>
      </c>
      <c r="B141" s="103" t="s">
        <v>305</v>
      </c>
      <c r="C141" s="162">
        <v>1</v>
      </c>
      <c r="D141" s="162">
        <v>1</v>
      </c>
      <c r="E141" s="162">
        <f t="shared" si="45"/>
        <v>0</v>
      </c>
      <c r="F141" s="163">
        <v>8.1</v>
      </c>
      <c r="G141" s="164">
        <f>ROUND($D141*'[1]LEA-TN - Aggregate GASB75'!G140,0)</f>
        <v>486932</v>
      </c>
      <c r="H141" s="164">
        <f>ROUND($C141*'[1]LEA-TN - Aggregate GASB75'!H140,0)</f>
        <v>6934</v>
      </c>
      <c r="I141" s="164">
        <f>ROUND($C141*'[1]LEA-TN - Aggregate GASB75'!I140,0)</f>
        <v>17195</v>
      </c>
      <c r="J141" s="164">
        <f>ROUND('[1]LEA-TN - Aggregate GASB75'!G140*E141,0)</f>
        <v>0</v>
      </c>
      <c r="K141" s="164">
        <f>ROUND($C141*'[1]LEA-TN - Aggregate GASB75'!K140,0)</f>
        <v>0</v>
      </c>
      <c r="L141" s="164">
        <f>ROUND(C141*'[1]LEA-TN - Aggregate GASB75'!P140,0)-SUM(G141:K141,M141:O141)</f>
        <v>-45114</v>
      </c>
      <c r="M141" s="164">
        <f>ROUND($C141*'[1]LEA-TN - Aggregate GASB75'!M140,0)</f>
        <v>-3357</v>
      </c>
      <c r="N141" s="164">
        <f>ROUND(C141*'[1]LEA-TN - Aggregate GASB75'!O140,0)-O141</f>
        <v>0</v>
      </c>
      <c r="O141" s="164">
        <v>-21700</v>
      </c>
      <c r="P141" s="178">
        <f t="shared" si="39"/>
        <v>440890</v>
      </c>
      <c r="Q141" s="104">
        <f t="shared" si="40"/>
        <v>0</v>
      </c>
      <c r="R141" s="164">
        <f>ROUND($C141*'[1]LEA-TN - Aggregate GASB75'!R140,0)</f>
        <v>-11018</v>
      </c>
      <c r="S141" s="164">
        <f t="shared" si="36"/>
        <v>0</v>
      </c>
      <c r="T141" s="178">
        <v>13111</v>
      </c>
      <c r="U141" s="164">
        <v>21983</v>
      </c>
      <c r="V141" s="104">
        <f t="shared" si="46"/>
        <v>-76215</v>
      </c>
      <c r="W141" s="104">
        <v>-38762</v>
      </c>
      <c r="X141" s="104">
        <f>ROUND(J141+N141-'[1]LEA-TN - Aggregate GASB75'!W140*E141,0)</f>
        <v>0</v>
      </c>
      <c r="Y141" s="164">
        <f>ROUND($C141*'[1]LEA-TN - Aggregate GASB75'!Y140,0)</f>
        <v>502841</v>
      </c>
      <c r="Z141" s="164">
        <f>ROUND($C141*'[1]LEA-TN - Aggregate GASB75'!Z140,0)</f>
        <v>390092</v>
      </c>
      <c r="AA141" s="164">
        <f>ROUND($C141*'[1]LEA-TN - Aggregate GASB75'!AA140,0)</f>
        <v>440890</v>
      </c>
      <c r="AB141" s="164">
        <f>ROUND($C141*'[1]LEA-TN - Aggregate GASB75'!AB140,0)</f>
        <v>440890</v>
      </c>
      <c r="AC141" s="164">
        <f t="shared" si="53"/>
        <v>39544</v>
      </c>
      <c r="AD141" s="164">
        <f t="shared" si="41"/>
        <v>36671</v>
      </c>
      <c r="AE141" s="164">
        <f t="shared" si="47"/>
        <v>0</v>
      </c>
      <c r="AF141" s="164">
        <f t="shared" si="48"/>
        <v>0</v>
      </c>
      <c r="AG141" s="164">
        <f t="shared" si="42"/>
        <v>0</v>
      </c>
      <c r="AH141" s="164">
        <f t="shared" si="49"/>
        <v>0</v>
      </c>
      <c r="AI141" s="164">
        <f t="shared" si="38"/>
        <v>-11018</v>
      </c>
      <c r="AJ141" s="164">
        <f t="shared" si="38"/>
        <v>-11018</v>
      </c>
      <c r="AK141" s="164">
        <f t="shared" si="38"/>
        <v>-11018</v>
      </c>
      <c r="AL141" s="164">
        <f t="shared" si="37"/>
        <v>-11018</v>
      </c>
      <c r="AM141" s="164">
        <f t="shared" si="37"/>
        <v>-11018</v>
      </c>
      <c r="AN141" s="164">
        <f t="shared" si="37"/>
        <v>-21125</v>
      </c>
      <c r="AP141" s="165">
        <f t="shared" si="43"/>
        <v>-5570</v>
      </c>
      <c r="AQ141" s="164">
        <f>ROUND($C141*'[1]LEA-TN - Aggregate GASB75'!AQ140,0)</f>
        <v>0</v>
      </c>
      <c r="AR141" s="164">
        <f>ROUND($C141*'[1]LEA-TN - Aggregate GASB75'!AR140,0)</f>
        <v>0</v>
      </c>
      <c r="AS141" s="164">
        <f>ROUND($C141*'[1]LEA-TN - Aggregate GASB75'!AS140,0)</f>
        <v>0</v>
      </c>
      <c r="AT141" s="164">
        <f>ROUND($C141*'[1]LEA-TN - Aggregate GASB75'!AT140,0)</f>
        <v>0</v>
      </c>
      <c r="AU141" s="164">
        <f>ROUND($C141*'[1]LEA-TN - Aggregate GASB75'!AU140,0)</f>
        <v>0</v>
      </c>
      <c r="AV141" s="164">
        <f>ROUND($C141*'[1]LEA-TN - Aggregate GASB75'!AV140,0)</f>
        <v>0</v>
      </c>
      <c r="AW141" s="166">
        <f>ROUND($C141*'[1]LEA-TN - Aggregate GASB75'!AW140,0)</f>
        <v>5570</v>
      </c>
      <c r="AX141" s="166">
        <f>ROUND($C141*'[1]LEA-TN - Aggregate GASB75'!AX140,0)</f>
        <v>5570</v>
      </c>
      <c r="AY141" s="166">
        <f>ROUND($C141*'[1]LEA-TN - Aggregate GASB75'!AY140,0)</f>
        <v>5570</v>
      </c>
      <c r="AZ141" s="166">
        <f>ROUND($C141*'[1]LEA-TN - Aggregate GASB75'!AZ140,0)</f>
        <v>5570</v>
      </c>
      <c r="BA141" s="166">
        <f>ROUND($C141*'[1]LEA-TN - Aggregate GASB75'!BA140,0)</f>
        <v>5570</v>
      </c>
      <c r="BB141" s="166">
        <f>MAX(0,-$L141+$AP141-SUM($AW141:BA141))</f>
        <v>11694</v>
      </c>
      <c r="BC141" s="165">
        <f t="shared" si="50"/>
        <v>-414</v>
      </c>
      <c r="BD141" s="164">
        <f>MIN(MAX(0,BC141),MAX(0,$M141)-SUM($BC141:BC141))</f>
        <v>0</v>
      </c>
      <c r="BE141" s="164">
        <f>MIN(MAX(0,BD141),MAX(0,$M141)-SUM($BC141:BD141))</f>
        <v>0</v>
      </c>
      <c r="BF141" s="164">
        <f>MIN(MAX(0,BE141),MAX(0,$M141)-SUM($BC141:BE141))</f>
        <v>0</v>
      </c>
      <c r="BG141" s="164">
        <f>MIN(MAX(0,BF141),MAX(0,$M141)-SUM($BC141:BF141))</f>
        <v>0</v>
      </c>
      <c r="BH141" s="164">
        <f>MIN(MAX(0,BG141),MAX(0,$M141)-SUM($BC141:BG141))</f>
        <v>0</v>
      </c>
      <c r="BI141" s="164">
        <f>(MAX(0,$M141-MAX(0,SUM($BC141:BH141))))</f>
        <v>0</v>
      </c>
      <c r="BJ141" s="166">
        <f t="shared" si="51"/>
        <v>414</v>
      </c>
      <c r="BK141" s="166">
        <f>MIN(MAX(0,BJ141),MAX(0,-$M141)-MAX(0,-$BC141+SUM($BJ141:BJ141)))</f>
        <v>414</v>
      </c>
      <c r="BL141" s="166">
        <f>MIN(MAX(0,BK141),MAX(0,-$M141)-MAX(0,-$BC141+SUM($BJ141:BK141)))</f>
        <v>414</v>
      </c>
      <c r="BM141" s="166">
        <f>MIN(MAX(0,BL141),MAX(0,-$M141)-MAX(0,-$BC141+SUM($BJ141:BL141)))</f>
        <v>414</v>
      </c>
      <c r="BN141" s="166">
        <f>MIN(MAX(0,BM141),MAX(0,-$M141)-MAX(0,-$BC141+SUM($BJ141:BM141)))</f>
        <v>414</v>
      </c>
      <c r="BO141" s="166">
        <f>MAX(0,-$M141+$BC141-SUM($BJ141:BN141))</f>
        <v>873</v>
      </c>
      <c r="BP141" s="165">
        <f t="shared" si="52"/>
        <v>0</v>
      </c>
      <c r="BQ141" s="164">
        <f>MIN(MAX(0,BP141),MAX(0,$X141)-SUM($BP141:BP141))</f>
        <v>0</v>
      </c>
      <c r="BR141" s="164">
        <f>MIN(MAX(0,BQ141),MAX(0,$X141)-SUM($BP141:BQ141))</f>
        <v>0</v>
      </c>
      <c r="BS141" s="164">
        <f>MIN(MAX(0,BR141),MAX(0,$X141)-SUM($BP141:BR141))</f>
        <v>0</v>
      </c>
      <c r="BT141" s="164">
        <f>MIN(MAX(0,BS141),MAX(0,$X141)-SUM($BP141:BS141))</f>
        <v>0</v>
      </c>
      <c r="BU141" s="164">
        <f>MIN(MAX(0,BT141),MAX(0,$X141)-SUM($BP141:BT141))</f>
        <v>0</v>
      </c>
      <c r="BV141" s="164">
        <f>(MAX(0,$X141-MAX(0,SUM($BP141:BU141))))</f>
        <v>0</v>
      </c>
      <c r="BW141" s="166">
        <f t="shared" si="44"/>
        <v>0</v>
      </c>
      <c r="BX141" s="166">
        <f>MIN(MAX(0,BW141),MAX(0,-$X141)-MAX(0,-$BP141+SUM($BW141:BW141)))</f>
        <v>0</v>
      </c>
      <c r="BY141" s="166">
        <f>MIN(MAX(0,BX141),MAX(0,-$X141)-MAX(0,-$BP141+SUM($BW141:BX141)))</f>
        <v>0</v>
      </c>
      <c r="BZ141" s="166">
        <f>MIN(MAX(0,BY141),MAX(0,-$X141)-MAX(0,-$BP141+SUM($BW141:BY141)))</f>
        <v>0</v>
      </c>
      <c r="CA141" s="166">
        <f>MIN(MAX(0,BZ141),MAX(0,-$X141)-MAX(0,-$BP141+SUM($BW141:BZ141)))</f>
        <v>0</v>
      </c>
      <c r="CB141" s="166">
        <f>MAX(0,-$X141+$BP141-SUM($BW141:CA141))</f>
        <v>0</v>
      </c>
      <c r="CC141" s="163">
        <v>8.6999999999999993</v>
      </c>
      <c r="CD141" s="167"/>
      <c r="CE141" s="164"/>
      <c r="CF141" s="164"/>
      <c r="CG141" s="164"/>
      <c r="CH141" s="164"/>
      <c r="CI141" s="164"/>
      <c r="CJ141" s="164"/>
      <c r="CK141" s="166"/>
      <c r="CL141" s="166"/>
      <c r="CM141" s="166"/>
      <c r="CN141" s="166"/>
      <c r="CO141" s="166"/>
      <c r="CP141" s="166"/>
      <c r="CQ141" s="167">
        <v>-5034</v>
      </c>
      <c r="CR141" s="164"/>
      <c r="CS141" s="164"/>
      <c r="CT141" s="164"/>
      <c r="CU141" s="164"/>
      <c r="CV141" s="164"/>
      <c r="CW141" s="164"/>
      <c r="CX141" s="166">
        <f>ROUND($C141*'[1]LEA-TN - Aggregate GASB75'!CX140,0)</f>
        <v>5034</v>
      </c>
      <c r="CY141" s="166">
        <f>ROUND($C141*'[1]LEA-TN - Aggregate GASB75'!CY140,0)</f>
        <v>5034</v>
      </c>
      <c r="CZ141" s="166">
        <f>ROUND($C141*'[1]LEA-TN - Aggregate GASB75'!CZ140,0)</f>
        <v>5034</v>
      </c>
      <c r="DA141" s="166">
        <f>ROUND($C141*'[1]LEA-TN - Aggregate GASB75'!DA140,0)</f>
        <v>5034</v>
      </c>
      <c r="DB141" s="166">
        <f>ROUND($C141*'[1]LEA-TN - Aggregate GASB75'!DB140,0)</f>
        <v>5034</v>
      </c>
      <c r="DC141" s="166">
        <f>ROUND($C141*'[1]LEA-TN - Aggregate GASB75'!DC140,0)</f>
        <v>8558</v>
      </c>
      <c r="DE141" s="168"/>
    </row>
    <row r="142" spans="1:109" hidden="1">
      <c r="A142" s="109">
        <v>1043</v>
      </c>
      <c r="B142" s="103" t="s">
        <v>306</v>
      </c>
      <c r="C142" s="162">
        <v>1</v>
      </c>
      <c r="D142" s="162">
        <v>1</v>
      </c>
      <c r="E142" s="162">
        <f t="shared" si="45"/>
        <v>0</v>
      </c>
      <c r="F142" s="163">
        <v>7.5</v>
      </c>
      <c r="G142" s="164">
        <f>ROUND($D142*'[1]LEA-TN - Aggregate GASB75'!G141,0)</f>
        <v>1127850</v>
      </c>
      <c r="H142" s="164">
        <f>ROUND($C142*'[1]LEA-TN - Aggregate GASB75'!H141,0)</f>
        <v>18803</v>
      </c>
      <c r="I142" s="164">
        <f>ROUND($C142*'[1]LEA-TN - Aggregate GASB75'!I141,0)</f>
        <v>39956</v>
      </c>
      <c r="J142" s="164">
        <f>ROUND('[1]LEA-TN - Aggregate GASB75'!G141*E142,0)</f>
        <v>0</v>
      </c>
      <c r="K142" s="164">
        <f>ROUND($C142*'[1]LEA-TN - Aggregate GASB75'!K141,0)</f>
        <v>0</v>
      </c>
      <c r="L142" s="164">
        <f>ROUND(C142*'[1]LEA-TN - Aggregate GASB75'!P141,0)-SUM(G142:K142,M142:O142)</f>
        <v>-74435</v>
      </c>
      <c r="M142" s="164">
        <f>ROUND($C142*'[1]LEA-TN - Aggregate GASB75'!M141,0)</f>
        <v>-7873</v>
      </c>
      <c r="N142" s="164">
        <f>ROUND(C142*'[1]LEA-TN - Aggregate GASB75'!O141,0)-O142</f>
        <v>0</v>
      </c>
      <c r="O142" s="164">
        <v>-48601</v>
      </c>
      <c r="P142" s="178">
        <f t="shared" si="39"/>
        <v>1055700</v>
      </c>
      <c r="Q142" s="104">
        <f t="shared" si="40"/>
        <v>0</v>
      </c>
      <c r="R142" s="164">
        <f>ROUND($C142*'[1]LEA-TN - Aggregate GASB75'!R141,0)</f>
        <v>-22681</v>
      </c>
      <c r="S142" s="164">
        <f t="shared" si="36"/>
        <v>0</v>
      </c>
      <c r="T142" s="178">
        <v>36078</v>
      </c>
      <c r="U142" s="164">
        <v>49067</v>
      </c>
      <c r="V142" s="104">
        <f t="shared" si="46"/>
        <v>-147422</v>
      </c>
      <c r="W142" s="104">
        <v>-87795</v>
      </c>
      <c r="X142" s="104">
        <f>ROUND(J142+N142-'[1]LEA-TN - Aggregate GASB75'!W141*E142,0)</f>
        <v>0</v>
      </c>
      <c r="Y142" s="164">
        <f>ROUND($C142*'[1]LEA-TN - Aggregate GASB75'!Y141,0)</f>
        <v>1202384</v>
      </c>
      <c r="Z142" s="164">
        <f>ROUND($C142*'[1]LEA-TN - Aggregate GASB75'!Z141,0)</f>
        <v>934699</v>
      </c>
      <c r="AA142" s="164">
        <f>ROUND($C142*'[1]LEA-TN - Aggregate GASB75'!AA141,0)</f>
        <v>1055700</v>
      </c>
      <c r="AB142" s="164">
        <f>ROUND($C142*'[1]LEA-TN - Aggregate GASB75'!AB141,0)</f>
        <v>1055700</v>
      </c>
      <c r="AC142" s="164">
        <f t="shared" si="53"/>
        <v>64510</v>
      </c>
      <c r="AD142" s="164">
        <f t="shared" si="41"/>
        <v>82912</v>
      </c>
      <c r="AE142" s="164">
        <f t="shared" si="47"/>
        <v>0</v>
      </c>
      <c r="AF142" s="164">
        <f t="shared" si="48"/>
        <v>0</v>
      </c>
      <c r="AG142" s="164">
        <f t="shared" si="42"/>
        <v>0</v>
      </c>
      <c r="AH142" s="164">
        <f t="shared" si="49"/>
        <v>0</v>
      </c>
      <c r="AI142" s="164">
        <f t="shared" si="38"/>
        <v>-22681</v>
      </c>
      <c r="AJ142" s="164">
        <f t="shared" si="38"/>
        <v>-22681</v>
      </c>
      <c r="AK142" s="164">
        <f t="shared" si="38"/>
        <v>-22681</v>
      </c>
      <c r="AL142" s="164">
        <f t="shared" si="37"/>
        <v>-22681</v>
      </c>
      <c r="AM142" s="164">
        <f t="shared" si="37"/>
        <v>-22681</v>
      </c>
      <c r="AN142" s="164">
        <f t="shared" si="37"/>
        <v>-34017</v>
      </c>
      <c r="AP142" s="165">
        <f t="shared" si="43"/>
        <v>-9925</v>
      </c>
      <c r="AQ142" s="164">
        <f>ROUND($C142*'[1]LEA-TN - Aggregate GASB75'!AQ141,0)</f>
        <v>0</v>
      </c>
      <c r="AR142" s="164">
        <f>ROUND($C142*'[1]LEA-TN - Aggregate GASB75'!AR141,0)</f>
        <v>0</v>
      </c>
      <c r="AS142" s="164">
        <f>ROUND($C142*'[1]LEA-TN - Aggregate GASB75'!AS141,0)</f>
        <v>0</v>
      </c>
      <c r="AT142" s="164">
        <f>ROUND($C142*'[1]LEA-TN - Aggregate GASB75'!AT141,0)</f>
        <v>0</v>
      </c>
      <c r="AU142" s="164">
        <f>ROUND($C142*'[1]LEA-TN - Aggregate GASB75'!AU141,0)</f>
        <v>0</v>
      </c>
      <c r="AV142" s="164">
        <f>ROUND($C142*'[1]LEA-TN - Aggregate GASB75'!AV141,0)</f>
        <v>0</v>
      </c>
      <c r="AW142" s="166">
        <f>ROUND($C142*'[1]LEA-TN - Aggregate GASB75'!AW141,0)</f>
        <v>9925</v>
      </c>
      <c r="AX142" s="166">
        <f>ROUND($C142*'[1]LEA-TN - Aggregate GASB75'!AX141,0)</f>
        <v>9925</v>
      </c>
      <c r="AY142" s="166">
        <f>ROUND($C142*'[1]LEA-TN - Aggregate GASB75'!AY141,0)</f>
        <v>9925</v>
      </c>
      <c r="AZ142" s="166">
        <f>ROUND($C142*'[1]LEA-TN - Aggregate GASB75'!AZ141,0)</f>
        <v>9925</v>
      </c>
      <c r="BA142" s="166">
        <f>ROUND($C142*'[1]LEA-TN - Aggregate GASB75'!BA141,0)</f>
        <v>9925</v>
      </c>
      <c r="BB142" s="166">
        <f>MAX(0,-$L142+$AP142-SUM($AW142:BA142))</f>
        <v>14885</v>
      </c>
      <c r="BC142" s="165">
        <f t="shared" si="50"/>
        <v>-1050</v>
      </c>
      <c r="BD142" s="164">
        <f>MIN(MAX(0,BC142),MAX(0,$M142)-SUM($BC142:BC142))</f>
        <v>0</v>
      </c>
      <c r="BE142" s="164">
        <f>MIN(MAX(0,BD142),MAX(0,$M142)-SUM($BC142:BD142))</f>
        <v>0</v>
      </c>
      <c r="BF142" s="164">
        <f>MIN(MAX(0,BE142),MAX(0,$M142)-SUM($BC142:BE142))</f>
        <v>0</v>
      </c>
      <c r="BG142" s="164">
        <f>MIN(MAX(0,BF142),MAX(0,$M142)-SUM($BC142:BF142))</f>
        <v>0</v>
      </c>
      <c r="BH142" s="164">
        <f>MIN(MAX(0,BG142),MAX(0,$M142)-SUM($BC142:BG142))</f>
        <v>0</v>
      </c>
      <c r="BI142" s="164">
        <f>(MAX(0,$M142-MAX(0,SUM($BC142:BH142))))</f>
        <v>0</v>
      </c>
      <c r="BJ142" s="166">
        <f t="shared" si="51"/>
        <v>1050</v>
      </c>
      <c r="BK142" s="166">
        <f>MIN(MAX(0,BJ142),MAX(0,-$M142)-MAX(0,-$BC142+SUM($BJ142:BJ142)))</f>
        <v>1050</v>
      </c>
      <c r="BL142" s="166">
        <f>MIN(MAX(0,BK142),MAX(0,-$M142)-MAX(0,-$BC142+SUM($BJ142:BK142)))</f>
        <v>1050</v>
      </c>
      <c r="BM142" s="166">
        <f>MIN(MAX(0,BL142),MAX(0,-$M142)-MAX(0,-$BC142+SUM($BJ142:BL142)))</f>
        <v>1050</v>
      </c>
      <c r="BN142" s="166">
        <f>MIN(MAX(0,BM142),MAX(0,-$M142)-MAX(0,-$BC142+SUM($BJ142:BM142)))</f>
        <v>1050</v>
      </c>
      <c r="BO142" s="166">
        <f>MAX(0,-$M142+$BC142-SUM($BJ142:BN142))</f>
        <v>1573</v>
      </c>
      <c r="BP142" s="165">
        <f t="shared" si="52"/>
        <v>0</v>
      </c>
      <c r="BQ142" s="164">
        <f>MIN(MAX(0,BP142),MAX(0,$X142)-SUM($BP142:BP142))</f>
        <v>0</v>
      </c>
      <c r="BR142" s="164">
        <f>MIN(MAX(0,BQ142),MAX(0,$X142)-SUM($BP142:BQ142))</f>
        <v>0</v>
      </c>
      <c r="BS142" s="164">
        <f>MIN(MAX(0,BR142),MAX(0,$X142)-SUM($BP142:BR142))</f>
        <v>0</v>
      </c>
      <c r="BT142" s="164">
        <f>MIN(MAX(0,BS142),MAX(0,$X142)-SUM($BP142:BS142))</f>
        <v>0</v>
      </c>
      <c r="BU142" s="164">
        <f>MIN(MAX(0,BT142),MAX(0,$X142)-SUM($BP142:BT142))</f>
        <v>0</v>
      </c>
      <c r="BV142" s="164">
        <f>(MAX(0,$X142-MAX(0,SUM($BP142:BU142))))</f>
        <v>0</v>
      </c>
      <c r="BW142" s="166">
        <f t="shared" si="44"/>
        <v>0</v>
      </c>
      <c r="BX142" s="166">
        <f>MIN(MAX(0,BW142),MAX(0,-$X142)-MAX(0,-$BP142+SUM($BW142:BW142)))</f>
        <v>0</v>
      </c>
      <c r="BY142" s="166">
        <f>MIN(MAX(0,BX142),MAX(0,-$X142)-MAX(0,-$BP142+SUM($BW142:BX142)))</f>
        <v>0</v>
      </c>
      <c r="BZ142" s="166">
        <f>MIN(MAX(0,BY142),MAX(0,-$X142)-MAX(0,-$BP142+SUM($BW142:BY142)))</f>
        <v>0</v>
      </c>
      <c r="CA142" s="166">
        <f>MIN(MAX(0,BZ142),MAX(0,-$X142)-MAX(0,-$BP142+SUM($BW142:BZ142)))</f>
        <v>0</v>
      </c>
      <c r="CB142" s="166">
        <f>MAX(0,-$X142+$BP142-SUM($BW142:CA142))</f>
        <v>0</v>
      </c>
      <c r="CC142" s="163">
        <v>8.5</v>
      </c>
      <c r="CD142" s="167"/>
      <c r="CE142" s="164"/>
      <c r="CF142" s="164"/>
      <c r="CG142" s="164"/>
      <c r="CH142" s="164"/>
      <c r="CI142" s="164"/>
      <c r="CJ142" s="164"/>
      <c r="CK142" s="166"/>
      <c r="CL142" s="166"/>
      <c r="CM142" s="166"/>
      <c r="CN142" s="166"/>
      <c r="CO142" s="166"/>
      <c r="CP142" s="166"/>
      <c r="CQ142" s="167">
        <v>-11706</v>
      </c>
      <c r="CR142" s="164"/>
      <c r="CS142" s="164"/>
      <c r="CT142" s="164"/>
      <c r="CU142" s="164"/>
      <c r="CV142" s="164"/>
      <c r="CW142" s="164"/>
      <c r="CX142" s="166">
        <f>ROUND($C142*'[1]LEA-TN - Aggregate GASB75'!CX141,0)</f>
        <v>11706</v>
      </c>
      <c r="CY142" s="166">
        <f>ROUND($C142*'[1]LEA-TN - Aggregate GASB75'!CY141,0)</f>
        <v>11706</v>
      </c>
      <c r="CZ142" s="166">
        <f>ROUND($C142*'[1]LEA-TN - Aggregate GASB75'!CZ141,0)</f>
        <v>11706</v>
      </c>
      <c r="DA142" s="166">
        <f>ROUND($C142*'[1]LEA-TN - Aggregate GASB75'!DA141,0)</f>
        <v>11706</v>
      </c>
      <c r="DB142" s="166">
        <f>ROUND($C142*'[1]LEA-TN - Aggregate GASB75'!DB141,0)</f>
        <v>11706</v>
      </c>
      <c r="DC142" s="166">
        <f>ROUND($C142*'[1]LEA-TN - Aggregate GASB75'!DC141,0)</f>
        <v>17559</v>
      </c>
      <c r="DE142" s="168"/>
    </row>
    <row r="143" spans="1:109" hidden="1">
      <c r="A143" s="109">
        <v>1093</v>
      </c>
      <c r="B143" s="103" t="s">
        <v>307</v>
      </c>
      <c r="C143" s="162">
        <v>1</v>
      </c>
      <c r="D143" s="162">
        <v>1</v>
      </c>
      <c r="E143" s="162">
        <f t="shared" si="45"/>
        <v>0</v>
      </c>
      <c r="F143" s="163">
        <v>8</v>
      </c>
      <c r="G143" s="164">
        <f>ROUND($D143*'[1]LEA-TN - Aggregate GASB75'!G142,0)</f>
        <v>1430684</v>
      </c>
      <c r="H143" s="164">
        <f>ROUND($C143*'[1]LEA-TN - Aggregate GASB75'!H142,0)</f>
        <v>23519</v>
      </c>
      <c r="I143" s="164">
        <f>ROUND($C143*'[1]LEA-TN - Aggregate GASB75'!I142,0)</f>
        <v>50623</v>
      </c>
      <c r="J143" s="164">
        <f>ROUND('[1]LEA-TN - Aggregate GASB75'!G142*E143,0)</f>
        <v>0</v>
      </c>
      <c r="K143" s="164">
        <f>ROUND($C143*'[1]LEA-TN - Aggregate GASB75'!K142,0)</f>
        <v>0</v>
      </c>
      <c r="L143" s="164">
        <f>ROUND(C143*'[1]LEA-TN - Aggregate GASB75'!P142,0)-SUM(G143:K143,M143:O143)</f>
        <v>-109817</v>
      </c>
      <c r="M143" s="164">
        <f>ROUND($C143*'[1]LEA-TN - Aggregate GASB75'!M142,0)</f>
        <v>-10232</v>
      </c>
      <c r="N143" s="164">
        <f>ROUND(C143*'[1]LEA-TN - Aggregate GASB75'!O142,0)-O143</f>
        <v>0</v>
      </c>
      <c r="O143" s="164">
        <v>-64438</v>
      </c>
      <c r="P143" s="178">
        <f t="shared" si="39"/>
        <v>1320339</v>
      </c>
      <c r="Q143" s="104">
        <f t="shared" si="40"/>
        <v>0</v>
      </c>
      <c r="R143" s="164">
        <f>ROUND($C143*'[1]LEA-TN - Aggregate GASB75'!R142,0)</f>
        <v>-29616</v>
      </c>
      <c r="S143" s="164">
        <f t="shared" si="36"/>
        <v>0</v>
      </c>
      <c r="T143" s="178">
        <v>44526</v>
      </c>
      <c r="U143" s="164">
        <v>62837</v>
      </c>
      <c r="V143" s="104">
        <f t="shared" si="46"/>
        <v>-205848</v>
      </c>
      <c r="W143" s="104">
        <v>-115415</v>
      </c>
      <c r="X143" s="104">
        <f>ROUND(J143+N143-'[1]LEA-TN - Aggregate GASB75'!W142*E143,0)</f>
        <v>0</v>
      </c>
      <c r="Y143" s="164">
        <f>ROUND($C143*'[1]LEA-TN - Aggregate GASB75'!Y142,0)</f>
        <v>1509291</v>
      </c>
      <c r="Z143" s="164">
        <f>ROUND($C143*'[1]LEA-TN - Aggregate GASB75'!Z142,0)</f>
        <v>1165019</v>
      </c>
      <c r="AA143" s="164">
        <f>ROUND($C143*'[1]LEA-TN - Aggregate GASB75'!AA142,0)</f>
        <v>1320339</v>
      </c>
      <c r="AB143" s="164">
        <f>ROUND($C143*'[1]LEA-TN - Aggregate GASB75'!AB142,0)</f>
        <v>1320339</v>
      </c>
      <c r="AC143" s="164">
        <f t="shared" si="53"/>
        <v>96090</v>
      </c>
      <c r="AD143" s="164">
        <f t="shared" si="41"/>
        <v>109758</v>
      </c>
      <c r="AE143" s="164">
        <f t="shared" si="47"/>
        <v>0</v>
      </c>
      <c r="AF143" s="164">
        <f t="shared" si="48"/>
        <v>0</v>
      </c>
      <c r="AG143" s="164">
        <f t="shared" si="42"/>
        <v>0</v>
      </c>
      <c r="AH143" s="164">
        <f t="shared" si="49"/>
        <v>0</v>
      </c>
      <c r="AI143" s="164">
        <f t="shared" si="38"/>
        <v>-29616</v>
      </c>
      <c r="AJ143" s="164">
        <f t="shared" si="38"/>
        <v>-29616</v>
      </c>
      <c r="AK143" s="164">
        <f t="shared" si="38"/>
        <v>-29616</v>
      </c>
      <c r="AL143" s="164">
        <f t="shared" si="37"/>
        <v>-29616</v>
      </c>
      <c r="AM143" s="164">
        <f t="shared" si="37"/>
        <v>-29616</v>
      </c>
      <c r="AN143" s="164">
        <f t="shared" si="37"/>
        <v>-57768</v>
      </c>
      <c r="AP143" s="165">
        <f t="shared" si="43"/>
        <v>-13727</v>
      </c>
      <c r="AQ143" s="164">
        <f>ROUND($C143*'[1]LEA-TN - Aggregate GASB75'!AQ142,0)</f>
        <v>0</v>
      </c>
      <c r="AR143" s="164">
        <f>ROUND($C143*'[1]LEA-TN - Aggregate GASB75'!AR142,0)</f>
        <v>0</v>
      </c>
      <c r="AS143" s="164">
        <f>ROUND($C143*'[1]LEA-TN - Aggregate GASB75'!AS142,0)</f>
        <v>0</v>
      </c>
      <c r="AT143" s="164">
        <f>ROUND($C143*'[1]LEA-TN - Aggregate GASB75'!AT142,0)</f>
        <v>0</v>
      </c>
      <c r="AU143" s="164">
        <f>ROUND($C143*'[1]LEA-TN - Aggregate GASB75'!AU142,0)</f>
        <v>0</v>
      </c>
      <c r="AV143" s="164">
        <f>ROUND($C143*'[1]LEA-TN - Aggregate GASB75'!AV142,0)</f>
        <v>0</v>
      </c>
      <c r="AW143" s="166">
        <f>ROUND($C143*'[1]LEA-TN - Aggregate GASB75'!AW142,0)</f>
        <v>13727</v>
      </c>
      <c r="AX143" s="166">
        <f>ROUND($C143*'[1]LEA-TN - Aggregate GASB75'!AX142,0)</f>
        <v>13727</v>
      </c>
      <c r="AY143" s="166">
        <f>ROUND($C143*'[1]LEA-TN - Aggregate GASB75'!AY142,0)</f>
        <v>13727</v>
      </c>
      <c r="AZ143" s="166">
        <f>ROUND($C143*'[1]LEA-TN - Aggregate GASB75'!AZ142,0)</f>
        <v>13727</v>
      </c>
      <c r="BA143" s="166">
        <f>ROUND($C143*'[1]LEA-TN - Aggregate GASB75'!BA142,0)</f>
        <v>13727</v>
      </c>
      <c r="BB143" s="166">
        <f>MAX(0,-$L143+$AP143-SUM($AW143:BA143))</f>
        <v>27455</v>
      </c>
      <c r="BC143" s="165">
        <f t="shared" si="50"/>
        <v>-1279</v>
      </c>
      <c r="BD143" s="164">
        <f>MIN(MAX(0,BC143),MAX(0,$M143)-SUM($BC143:BC143))</f>
        <v>0</v>
      </c>
      <c r="BE143" s="164">
        <f>MIN(MAX(0,BD143),MAX(0,$M143)-SUM($BC143:BD143))</f>
        <v>0</v>
      </c>
      <c r="BF143" s="164">
        <f>MIN(MAX(0,BE143),MAX(0,$M143)-SUM($BC143:BE143))</f>
        <v>0</v>
      </c>
      <c r="BG143" s="164">
        <f>MIN(MAX(0,BF143),MAX(0,$M143)-SUM($BC143:BF143))</f>
        <v>0</v>
      </c>
      <c r="BH143" s="164">
        <f>MIN(MAX(0,BG143),MAX(0,$M143)-SUM($BC143:BG143))</f>
        <v>0</v>
      </c>
      <c r="BI143" s="164">
        <f>(MAX(0,$M143-MAX(0,SUM($BC143:BH143))))</f>
        <v>0</v>
      </c>
      <c r="BJ143" s="166">
        <f t="shared" si="51"/>
        <v>1279</v>
      </c>
      <c r="BK143" s="166">
        <f>MIN(MAX(0,BJ143),MAX(0,-$M143)-MAX(0,-$BC143+SUM($BJ143:BJ143)))</f>
        <v>1279</v>
      </c>
      <c r="BL143" s="166">
        <f>MIN(MAX(0,BK143),MAX(0,-$M143)-MAX(0,-$BC143+SUM($BJ143:BK143)))</f>
        <v>1279</v>
      </c>
      <c r="BM143" s="166">
        <f>MIN(MAX(0,BL143),MAX(0,-$M143)-MAX(0,-$BC143+SUM($BJ143:BL143)))</f>
        <v>1279</v>
      </c>
      <c r="BN143" s="166">
        <f>MIN(MAX(0,BM143),MAX(0,-$M143)-MAX(0,-$BC143+SUM($BJ143:BM143)))</f>
        <v>1279</v>
      </c>
      <c r="BO143" s="166">
        <f>MAX(0,-$M143+$BC143-SUM($BJ143:BN143))</f>
        <v>2558</v>
      </c>
      <c r="BP143" s="165">
        <f t="shared" si="52"/>
        <v>0</v>
      </c>
      <c r="BQ143" s="164">
        <f>MIN(MAX(0,BP143),MAX(0,$X143)-SUM($BP143:BP143))</f>
        <v>0</v>
      </c>
      <c r="BR143" s="164">
        <f>MIN(MAX(0,BQ143),MAX(0,$X143)-SUM($BP143:BQ143))</f>
        <v>0</v>
      </c>
      <c r="BS143" s="164">
        <f>MIN(MAX(0,BR143),MAX(0,$X143)-SUM($BP143:BR143))</f>
        <v>0</v>
      </c>
      <c r="BT143" s="164">
        <f>MIN(MAX(0,BS143),MAX(0,$X143)-SUM($BP143:BS143))</f>
        <v>0</v>
      </c>
      <c r="BU143" s="164">
        <f>MIN(MAX(0,BT143),MAX(0,$X143)-SUM($BP143:BT143))</f>
        <v>0</v>
      </c>
      <c r="BV143" s="164">
        <f>(MAX(0,$X143-MAX(0,SUM($BP143:BU143))))</f>
        <v>0</v>
      </c>
      <c r="BW143" s="166">
        <f t="shared" si="44"/>
        <v>0</v>
      </c>
      <c r="BX143" s="166">
        <f>MIN(MAX(0,BW143),MAX(0,-$X143)-MAX(0,-$BP143+SUM($BW143:BW143)))</f>
        <v>0</v>
      </c>
      <c r="BY143" s="166">
        <f>MIN(MAX(0,BX143),MAX(0,-$X143)-MAX(0,-$BP143+SUM($BW143:BX143)))</f>
        <v>0</v>
      </c>
      <c r="BZ143" s="166">
        <f>MIN(MAX(0,BY143),MAX(0,-$X143)-MAX(0,-$BP143+SUM($BW143:BY143)))</f>
        <v>0</v>
      </c>
      <c r="CA143" s="166">
        <f>MIN(MAX(0,BZ143),MAX(0,-$X143)-MAX(0,-$BP143+SUM($BW143:BZ143)))</f>
        <v>0</v>
      </c>
      <c r="CB143" s="166">
        <f>MAX(0,-$X143+$BP143-SUM($BW143:CA143))</f>
        <v>0</v>
      </c>
      <c r="CC143" s="163">
        <v>8.9</v>
      </c>
      <c r="CD143" s="167"/>
      <c r="CE143" s="164"/>
      <c r="CF143" s="164"/>
      <c r="CG143" s="164"/>
      <c r="CH143" s="164"/>
      <c r="CI143" s="164"/>
      <c r="CJ143" s="164"/>
      <c r="CK143" s="166"/>
      <c r="CL143" s="166"/>
      <c r="CM143" s="166"/>
      <c r="CN143" s="166"/>
      <c r="CO143" s="166"/>
      <c r="CP143" s="166"/>
      <c r="CQ143" s="167">
        <v>-14610</v>
      </c>
      <c r="CR143" s="164"/>
      <c r="CS143" s="164"/>
      <c r="CT143" s="164"/>
      <c r="CU143" s="164"/>
      <c r="CV143" s="164"/>
      <c r="CW143" s="164"/>
      <c r="CX143" s="166">
        <f>ROUND($C143*'[1]LEA-TN - Aggregate GASB75'!CX142,0)</f>
        <v>14610</v>
      </c>
      <c r="CY143" s="166">
        <f>ROUND($C143*'[1]LEA-TN - Aggregate GASB75'!CY142,0)</f>
        <v>14610</v>
      </c>
      <c r="CZ143" s="166">
        <f>ROUND($C143*'[1]LEA-TN - Aggregate GASB75'!CZ142,0)</f>
        <v>14610</v>
      </c>
      <c r="DA143" s="166">
        <f>ROUND($C143*'[1]LEA-TN - Aggregate GASB75'!DA142,0)</f>
        <v>14610</v>
      </c>
      <c r="DB143" s="166">
        <f>ROUND($C143*'[1]LEA-TN - Aggregate GASB75'!DB142,0)</f>
        <v>14610</v>
      </c>
      <c r="DC143" s="166">
        <f>ROUND($C143*'[1]LEA-TN - Aggregate GASB75'!DC142,0)</f>
        <v>27755</v>
      </c>
      <c r="DE143" s="168"/>
    </row>
    <row r="144" spans="1:109" hidden="1">
      <c r="A144" s="109">
        <v>1225</v>
      </c>
      <c r="B144" s="103" t="s">
        <v>503</v>
      </c>
      <c r="C144" s="162">
        <v>1</v>
      </c>
      <c r="D144" s="162">
        <v>0</v>
      </c>
      <c r="E144" s="162">
        <f t="shared" si="45"/>
        <v>1</v>
      </c>
      <c r="F144" s="163">
        <v>16.100000000000001</v>
      </c>
      <c r="G144" s="164">
        <f>ROUND($D144*'[1]LEA-TN - Aggregate GASB75'!G143,0)</f>
        <v>0</v>
      </c>
      <c r="H144" s="164">
        <f>ROUND($C144*'[1]LEA-TN - Aggregate GASB75'!H143,0)</f>
        <v>0</v>
      </c>
      <c r="I144" s="164">
        <f>ROUND($C144*'[1]LEA-TN - Aggregate GASB75'!I143,0)</f>
        <v>0</v>
      </c>
      <c r="J144" s="164">
        <f>ROUND('[1]LEA-TN - Aggregate GASB75'!G143*E144,0)</f>
        <v>0</v>
      </c>
      <c r="K144" s="164">
        <f>ROUND($C144*'[1]LEA-TN - Aggregate GASB75'!K143,0)</f>
        <v>0</v>
      </c>
      <c r="L144" s="164">
        <f>ROUND(C144*'[1]LEA-TN - Aggregate GASB75'!P143,0)-SUM(G144:K144,M144:O144)</f>
        <v>7184</v>
      </c>
      <c r="M144" s="164">
        <f>ROUND($C144*'[1]LEA-TN - Aggregate GASB75'!M143,0)</f>
        <v>-162</v>
      </c>
      <c r="N144" s="164">
        <f>ROUND(C144*'[1]LEA-TN - Aggregate GASB75'!O143,0)-O144</f>
        <v>0</v>
      </c>
      <c r="O144" s="164">
        <v>0</v>
      </c>
      <c r="P144" s="178">
        <f t="shared" si="39"/>
        <v>7022</v>
      </c>
      <c r="Q144" s="104">
        <f t="shared" si="40"/>
        <v>0</v>
      </c>
      <c r="R144" s="164">
        <f>ROUND($C144*'[1]LEA-TN - Aggregate GASB75'!R143,0)</f>
        <v>436</v>
      </c>
      <c r="S144" s="164">
        <f t="shared" si="36"/>
        <v>0</v>
      </c>
      <c r="T144" s="178">
        <v>436</v>
      </c>
      <c r="U144" s="164">
        <v>0</v>
      </c>
      <c r="V144" s="104">
        <f t="shared" si="46"/>
        <v>6586</v>
      </c>
      <c r="W144" s="104">
        <v>0</v>
      </c>
      <c r="X144" s="104">
        <f>ROUND(J144+N144-'[1]LEA-TN - Aggregate GASB75'!W143*E144,0)</f>
        <v>0</v>
      </c>
      <c r="Y144" s="164">
        <f>ROUND($C144*'[1]LEA-TN - Aggregate GASB75'!Y143,0)</f>
        <v>9567</v>
      </c>
      <c r="Z144" s="164">
        <f>ROUND($C144*'[1]LEA-TN - Aggregate GASB75'!Z143,0)</f>
        <v>5297</v>
      </c>
      <c r="AA144" s="164">
        <f>ROUND($C144*'[1]LEA-TN - Aggregate GASB75'!AA143,0)</f>
        <v>7022</v>
      </c>
      <c r="AB144" s="164">
        <f>ROUND($C144*'[1]LEA-TN - Aggregate GASB75'!AB143,0)</f>
        <v>7022</v>
      </c>
      <c r="AC144" s="164">
        <f t="shared" si="53"/>
        <v>0</v>
      </c>
      <c r="AD144" s="164">
        <f t="shared" si="41"/>
        <v>152</v>
      </c>
      <c r="AE144" s="164">
        <f t="shared" si="47"/>
        <v>0</v>
      </c>
      <c r="AF144" s="164">
        <f t="shared" si="48"/>
        <v>6738</v>
      </c>
      <c r="AG144" s="164">
        <f t="shared" si="42"/>
        <v>0</v>
      </c>
      <c r="AH144" s="164">
        <f t="shared" si="49"/>
        <v>0</v>
      </c>
      <c r="AI144" s="164">
        <f t="shared" si="38"/>
        <v>436</v>
      </c>
      <c r="AJ144" s="164">
        <f t="shared" si="38"/>
        <v>436</v>
      </c>
      <c r="AK144" s="164">
        <f t="shared" si="38"/>
        <v>436</v>
      </c>
      <c r="AL144" s="164">
        <f t="shared" si="37"/>
        <v>436</v>
      </c>
      <c r="AM144" s="164">
        <f t="shared" si="37"/>
        <v>436</v>
      </c>
      <c r="AN144" s="164">
        <f t="shared" si="37"/>
        <v>4406</v>
      </c>
      <c r="AP144" s="165">
        <f t="shared" si="43"/>
        <v>446</v>
      </c>
      <c r="AQ144" s="164">
        <f>ROUND($C144*'[1]LEA-TN - Aggregate GASB75'!AQ143,0)</f>
        <v>446</v>
      </c>
      <c r="AR144" s="164">
        <f>ROUND($C144*'[1]LEA-TN - Aggregate GASB75'!AR143,0)</f>
        <v>446</v>
      </c>
      <c r="AS144" s="164">
        <f>ROUND($C144*'[1]LEA-TN - Aggregate GASB75'!AS143,0)</f>
        <v>446</v>
      </c>
      <c r="AT144" s="164">
        <f>ROUND($C144*'[1]LEA-TN - Aggregate GASB75'!AT143,0)</f>
        <v>446</v>
      </c>
      <c r="AU144" s="164">
        <f>ROUND($C144*'[1]LEA-TN - Aggregate GASB75'!AU143,0)</f>
        <v>446</v>
      </c>
      <c r="AV144" s="164">
        <f>ROUND($C144*'[1]LEA-TN - Aggregate GASB75'!AV143,0)</f>
        <v>4508</v>
      </c>
      <c r="AW144" s="166">
        <f>ROUND($C144*'[1]LEA-TN - Aggregate GASB75'!AW143,0)</f>
        <v>0</v>
      </c>
      <c r="AX144" s="166">
        <f>ROUND($C144*'[1]LEA-TN - Aggregate GASB75'!AX143,0)</f>
        <v>0</v>
      </c>
      <c r="AY144" s="166">
        <f>ROUND($C144*'[1]LEA-TN - Aggregate GASB75'!AY143,0)</f>
        <v>0</v>
      </c>
      <c r="AZ144" s="166">
        <f>ROUND($C144*'[1]LEA-TN - Aggregate GASB75'!AZ143,0)</f>
        <v>0</v>
      </c>
      <c r="BA144" s="166">
        <f>ROUND($C144*'[1]LEA-TN - Aggregate GASB75'!BA143,0)</f>
        <v>0</v>
      </c>
      <c r="BB144" s="166">
        <f>MAX(0,-$L144+$AP144-SUM($AW144:BA144))</f>
        <v>0</v>
      </c>
      <c r="BC144" s="165">
        <f t="shared" si="50"/>
        <v>-10</v>
      </c>
      <c r="BD144" s="164">
        <f>MIN(MAX(0,BC144),MAX(0,$M144)-SUM($BC144:BC144))</f>
        <v>0</v>
      </c>
      <c r="BE144" s="164">
        <f>MIN(MAX(0,BD144),MAX(0,$M144)-SUM($BC144:BD144))</f>
        <v>0</v>
      </c>
      <c r="BF144" s="164">
        <f>MIN(MAX(0,BE144),MAX(0,$M144)-SUM($BC144:BE144))</f>
        <v>0</v>
      </c>
      <c r="BG144" s="164">
        <f>MIN(MAX(0,BF144),MAX(0,$M144)-SUM($BC144:BF144))</f>
        <v>0</v>
      </c>
      <c r="BH144" s="164">
        <f>MIN(MAX(0,BG144),MAX(0,$M144)-SUM($BC144:BG144))</f>
        <v>0</v>
      </c>
      <c r="BI144" s="164">
        <f>(MAX(0,$M144-MAX(0,SUM($BC144:BH144))))</f>
        <v>0</v>
      </c>
      <c r="BJ144" s="166">
        <f t="shared" si="51"/>
        <v>10</v>
      </c>
      <c r="BK144" s="166">
        <f>MIN(MAX(0,BJ144),MAX(0,-$M144)-MAX(0,-$BC144+SUM($BJ144:BJ144)))</f>
        <v>10</v>
      </c>
      <c r="BL144" s="166">
        <f>MIN(MAX(0,BK144),MAX(0,-$M144)-MAX(0,-$BC144+SUM($BJ144:BK144)))</f>
        <v>10</v>
      </c>
      <c r="BM144" s="166">
        <f>MIN(MAX(0,BL144),MAX(0,-$M144)-MAX(0,-$BC144+SUM($BJ144:BL144)))</f>
        <v>10</v>
      </c>
      <c r="BN144" s="166">
        <f>MIN(MAX(0,BM144),MAX(0,-$M144)-MAX(0,-$BC144+SUM($BJ144:BM144)))</f>
        <v>10</v>
      </c>
      <c r="BO144" s="166">
        <f>MAX(0,-$M144+$BC144-SUM($BJ144:BN144))</f>
        <v>102</v>
      </c>
      <c r="BP144" s="165">
        <f t="shared" si="52"/>
        <v>0</v>
      </c>
      <c r="BQ144" s="164">
        <f>MIN(MAX(0,BP144),MAX(0,$X144)-SUM($BP144:BP144))</f>
        <v>0</v>
      </c>
      <c r="BR144" s="164">
        <f>MIN(MAX(0,BQ144),MAX(0,$X144)-SUM($BP144:BQ144))</f>
        <v>0</v>
      </c>
      <c r="BS144" s="164">
        <f>MIN(MAX(0,BR144),MAX(0,$X144)-SUM($BP144:BR144))</f>
        <v>0</v>
      </c>
      <c r="BT144" s="164">
        <f>MIN(MAX(0,BS144),MAX(0,$X144)-SUM($BP144:BS144))</f>
        <v>0</v>
      </c>
      <c r="BU144" s="164">
        <f>MIN(MAX(0,BT144),MAX(0,$X144)-SUM($BP144:BT144))</f>
        <v>0</v>
      </c>
      <c r="BV144" s="164">
        <f>(MAX(0,$X144-MAX(0,SUM($BP144:BU144))))</f>
        <v>0</v>
      </c>
      <c r="BW144" s="166">
        <f t="shared" si="44"/>
        <v>0</v>
      </c>
      <c r="BX144" s="166">
        <f>MIN(MAX(0,BW144),MAX(0,-$X144)-MAX(0,-$BP144+SUM($BW144:BW144)))</f>
        <v>0</v>
      </c>
      <c r="BY144" s="166">
        <f>MIN(MAX(0,BX144),MAX(0,-$X144)-MAX(0,-$BP144+SUM($BW144:BX144)))</f>
        <v>0</v>
      </c>
      <c r="BZ144" s="166">
        <f>MIN(MAX(0,BY144),MAX(0,-$X144)-MAX(0,-$BP144+SUM($BW144:BY144)))</f>
        <v>0</v>
      </c>
      <c r="CA144" s="166">
        <f>MIN(MAX(0,BZ144),MAX(0,-$X144)-MAX(0,-$BP144+SUM($BW144:BZ144)))</f>
        <v>0</v>
      </c>
      <c r="CB144" s="166">
        <f>MAX(0,-$X144+$BP144-SUM($BW144:CA144))</f>
        <v>0</v>
      </c>
      <c r="CC144" s="163">
        <v>1</v>
      </c>
      <c r="CD144" s="167"/>
      <c r="CE144" s="164"/>
      <c r="CF144" s="164"/>
      <c r="CG144" s="164"/>
      <c r="CH144" s="164"/>
      <c r="CI144" s="164"/>
      <c r="CJ144" s="164"/>
      <c r="CK144" s="166"/>
      <c r="CL144" s="166"/>
      <c r="CM144" s="166"/>
      <c r="CN144" s="166"/>
      <c r="CO144" s="166"/>
      <c r="CP144" s="166"/>
      <c r="CQ144" s="167">
        <v>0</v>
      </c>
      <c r="CR144" s="164"/>
      <c r="CS144" s="164"/>
      <c r="CT144" s="164"/>
      <c r="CU144" s="164"/>
      <c r="CV144" s="164"/>
      <c r="CW144" s="164"/>
      <c r="CX144" s="166">
        <f>ROUND($C144*'[1]LEA-TN - Aggregate GASB75'!CX143,0)</f>
        <v>0</v>
      </c>
      <c r="CY144" s="166">
        <f>ROUND($C144*'[1]LEA-TN - Aggregate GASB75'!CY143,0)</f>
        <v>0</v>
      </c>
      <c r="CZ144" s="166">
        <f>ROUND($C144*'[1]LEA-TN - Aggregate GASB75'!CZ143,0)</f>
        <v>0</v>
      </c>
      <c r="DA144" s="166">
        <f>ROUND($C144*'[1]LEA-TN - Aggregate GASB75'!DA143,0)</f>
        <v>0</v>
      </c>
      <c r="DB144" s="166">
        <f>ROUND($C144*'[1]LEA-TN - Aggregate GASB75'!DB143,0)</f>
        <v>0</v>
      </c>
      <c r="DC144" s="166">
        <f>ROUND($C144*'[1]LEA-TN - Aggregate GASB75'!DC143,0)</f>
        <v>0</v>
      </c>
      <c r="DE144" s="168"/>
    </row>
    <row r="145" spans="1:109" hidden="1">
      <c r="A145" s="109">
        <v>1185</v>
      </c>
      <c r="B145" s="103" t="s">
        <v>504</v>
      </c>
      <c r="C145" s="162">
        <v>1</v>
      </c>
      <c r="D145" s="162">
        <v>0</v>
      </c>
      <c r="E145" s="162">
        <f t="shared" si="45"/>
        <v>1</v>
      </c>
      <c r="F145" s="163">
        <v>9.8000000000000007</v>
      </c>
      <c r="G145" s="164">
        <f>ROUND($D145*'[1]LEA-TN - Aggregate GASB75'!G144,0)</f>
        <v>0</v>
      </c>
      <c r="H145" s="164">
        <f>ROUND($C145*'[1]LEA-TN - Aggregate GASB75'!H144,0)</f>
        <v>0</v>
      </c>
      <c r="I145" s="164">
        <f>ROUND($C145*'[1]LEA-TN - Aggregate GASB75'!I144,0)</f>
        <v>0</v>
      </c>
      <c r="J145" s="164">
        <f>ROUND('[1]LEA-TN - Aggregate GASB75'!G144*E145,0)</f>
        <v>0</v>
      </c>
      <c r="K145" s="164">
        <f>ROUND($C145*'[1]LEA-TN - Aggregate GASB75'!K144,0)</f>
        <v>0</v>
      </c>
      <c r="L145" s="164">
        <f>ROUND(C145*'[1]LEA-TN - Aggregate GASB75'!P144,0)-SUM(G145:K145,M145:O145)</f>
        <v>819128</v>
      </c>
      <c r="M145" s="164">
        <f>ROUND($C145*'[1]LEA-TN - Aggregate GASB75'!M144,0)</f>
        <v>-8773</v>
      </c>
      <c r="N145" s="164">
        <f>ROUND(C145*'[1]LEA-TN - Aggregate GASB75'!O144,0)-O145</f>
        <v>0</v>
      </c>
      <c r="O145" s="164">
        <v>0</v>
      </c>
      <c r="P145" s="178">
        <f t="shared" si="39"/>
        <v>810355</v>
      </c>
      <c r="Q145" s="104">
        <f t="shared" si="40"/>
        <v>0</v>
      </c>
      <c r="R145" s="164">
        <f>ROUND($C145*'[1]LEA-TN - Aggregate GASB75'!R144,0)</f>
        <v>82689</v>
      </c>
      <c r="S145" s="164">
        <f t="shared" si="36"/>
        <v>0</v>
      </c>
      <c r="T145" s="178">
        <v>82689</v>
      </c>
      <c r="U145" s="164">
        <v>3132</v>
      </c>
      <c r="V145" s="104">
        <f t="shared" si="46"/>
        <v>727666</v>
      </c>
      <c r="W145" s="104">
        <v>0</v>
      </c>
      <c r="X145" s="104">
        <f>ROUND(J145+N145-'[1]LEA-TN - Aggregate GASB75'!W144*E145,0)</f>
        <v>0</v>
      </c>
      <c r="Y145" s="164">
        <f>ROUND($C145*'[1]LEA-TN - Aggregate GASB75'!Y144,0)</f>
        <v>969934</v>
      </c>
      <c r="Z145" s="164">
        <f>ROUND($C145*'[1]LEA-TN - Aggregate GASB75'!Z144,0)</f>
        <v>682308</v>
      </c>
      <c r="AA145" s="164">
        <f>ROUND($C145*'[1]LEA-TN - Aggregate GASB75'!AA144,0)</f>
        <v>810355</v>
      </c>
      <c r="AB145" s="164">
        <f>ROUND($C145*'[1]LEA-TN - Aggregate GASB75'!AB144,0)</f>
        <v>810355</v>
      </c>
      <c r="AC145" s="164">
        <f t="shared" si="53"/>
        <v>0</v>
      </c>
      <c r="AD145" s="164">
        <f t="shared" si="41"/>
        <v>7878</v>
      </c>
      <c r="AE145" s="164">
        <f t="shared" si="47"/>
        <v>0</v>
      </c>
      <c r="AF145" s="164">
        <f t="shared" si="48"/>
        <v>735544</v>
      </c>
      <c r="AG145" s="164">
        <f t="shared" si="42"/>
        <v>0</v>
      </c>
      <c r="AH145" s="164">
        <f t="shared" si="49"/>
        <v>0</v>
      </c>
      <c r="AI145" s="164">
        <f t="shared" si="38"/>
        <v>82689</v>
      </c>
      <c r="AJ145" s="164">
        <f t="shared" si="38"/>
        <v>82689</v>
      </c>
      <c r="AK145" s="164">
        <f t="shared" si="38"/>
        <v>82689</v>
      </c>
      <c r="AL145" s="164">
        <f t="shared" si="37"/>
        <v>82689</v>
      </c>
      <c r="AM145" s="164">
        <f t="shared" si="37"/>
        <v>82689</v>
      </c>
      <c r="AN145" s="164">
        <f t="shared" si="37"/>
        <v>314221</v>
      </c>
      <c r="AP145" s="165">
        <f t="shared" si="43"/>
        <v>83584</v>
      </c>
      <c r="AQ145" s="164">
        <f>ROUND($C145*'[1]LEA-TN - Aggregate GASB75'!AQ144,0)</f>
        <v>83584</v>
      </c>
      <c r="AR145" s="164">
        <f>ROUND($C145*'[1]LEA-TN - Aggregate GASB75'!AR144,0)</f>
        <v>83584</v>
      </c>
      <c r="AS145" s="164">
        <f>ROUND($C145*'[1]LEA-TN - Aggregate GASB75'!AS144,0)</f>
        <v>83584</v>
      </c>
      <c r="AT145" s="164">
        <f>ROUND($C145*'[1]LEA-TN - Aggregate GASB75'!AT144,0)</f>
        <v>83584</v>
      </c>
      <c r="AU145" s="164">
        <f>ROUND($C145*'[1]LEA-TN - Aggregate GASB75'!AU144,0)</f>
        <v>83584</v>
      </c>
      <c r="AV145" s="164">
        <f>ROUND($C145*'[1]LEA-TN - Aggregate GASB75'!AV144,0)</f>
        <v>317624</v>
      </c>
      <c r="AW145" s="166">
        <f>ROUND($C145*'[1]LEA-TN - Aggregate GASB75'!AW144,0)</f>
        <v>0</v>
      </c>
      <c r="AX145" s="166">
        <f>ROUND($C145*'[1]LEA-TN - Aggregate GASB75'!AX144,0)</f>
        <v>0</v>
      </c>
      <c r="AY145" s="166">
        <f>ROUND($C145*'[1]LEA-TN - Aggregate GASB75'!AY144,0)</f>
        <v>0</v>
      </c>
      <c r="AZ145" s="166">
        <f>ROUND($C145*'[1]LEA-TN - Aggregate GASB75'!AZ144,0)</f>
        <v>0</v>
      </c>
      <c r="BA145" s="166">
        <f>ROUND($C145*'[1]LEA-TN - Aggregate GASB75'!BA144,0)</f>
        <v>0</v>
      </c>
      <c r="BB145" s="166">
        <f>MAX(0,-$L145+$AP145-SUM($AW145:BA145))</f>
        <v>0</v>
      </c>
      <c r="BC145" s="165">
        <f t="shared" si="50"/>
        <v>-895</v>
      </c>
      <c r="BD145" s="164">
        <f>MIN(MAX(0,BC145),MAX(0,$M145)-SUM($BC145:BC145))</f>
        <v>0</v>
      </c>
      <c r="BE145" s="164">
        <f>MIN(MAX(0,BD145),MAX(0,$M145)-SUM($BC145:BD145))</f>
        <v>0</v>
      </c>
      <c r="BF145" s="164">
        <f>MIN(MAX(0,BE145),MAX(0,$M145)-SUM($BC145:BE145))</f>
        <v>0</v>
      </c>
      <c r="BG145" s="164">
        <f>MIN(MAX(0,BF145),MAX(0,$M145)-SUM($BC145:BF145))</f>
        <v>0</v>
      </c>
      <c r="BH145" s="164">
        <f>MIN(MAX(0,BG145),MAX(0,$M145)-SUM($BC145:BG145))</f>
        <v>0</v>
      </c>
      <c r="BI145" s="164">
        <f>(MAX(0,$M145-MAX(0,SUM($BC145:BH145))))</f>
        <v>0</v>
      </c>
      <c r="BJ145" s="166">
        <f t="shared" si="51"/>
        <v>895</v>
      </c>
      <c r="BK145" s="166">
        <f>MIN(MAX(0,BJ145),MAX(0,-$M145)-MAX(0,-$BC145+SUM($BJ145:BJ145)))</f>
        <v>895</v>
      </c>
      <c r="BL145" s="166">
        <f>MIN(MAX(0,BK145),MAX(0,-$M145)-MAX(0,-$BC145+SUM($BJ145:BK145)))</f>
        <v>895</v>
      </c>
      <c r="BM145" s="166">
        <f>MIN(MAX(0,BL145),MAX(0,-$M145)-MAX(0,-$BC145+SUM($BJ145:BL145)))</f>
        <v>895</v>
      </c>
      <c r="BN145" s="166">
        <f>MIN(MAX(0,BM145),MAX(0,-$M145)-MAX(0,-$BC145+SUM($BJ145:BM145)))</f>
        <v>895</v>
      </c>
      <c r="BO145" s="166">
        <f>MAX(0,-$M145+$BC145-SUM($BJ145:BN145))</f>
        <v>3403</v>
      </c>
      <c r="BP145" s="165">
        <f t="shared" si="52"/>
        <v>0</v>
      </c>
      <c r="BQ145" s="164">
        <f>MIN(MAX(0,BP145),MAX(0,$X145)-SUM($BP145:BP145))</f>
        <v>0</v>
      </c>
      <c r="BR145" s="164">
        <f>MIN(MAX(0,BQ145),MAX(0,$X145)-SUM($BP145:BQ145))</f>
        <v>0</v>
      </c>
      <c r="BS145" s="164">
        <f>MIN(MAX(0,BR145),MAX(0,$X145)-SUM($BP145:BR145))</f>
        <v>0</v>
      </c>
      <c r="BT145" s="164">
        <f>MIN(MAX(0,BS145),MAX(0,$X145)-SUM($BP145:BS145))</f>
        <v>0</v>
      </c>
      <c r="BU145" s="164">
        <f>MIN(MAX(0,BT145),MAX(0,$X145)-SUM($BP145:BT145))</f>
        <v>0</v>
      </c>
      <c r="BV145" s="164">
        <f>(MAX(0,$X145-MAX(0,SUM($BP145:BU145))))</f>
        <v>0</v>
      </c>
      <c r="BW145" s="166">
        <f t="shared" si="44"/>
        <v>0</v>
      </c>
      <c r="BX145" s="166">
        <f>MIN(MAX(0,BW145),MAX(0,-$X145)-MAX(0,-$BP145+SUM($BW145:BW145)))</f>
        <v>0</v>
      </c>
      <c r="BY145" s="166">
        <f>MIN(MAX(0,BX145),MAX(0,-$X145)-MAX(0,-$BP145+SUM($BW145:BX145)))</f>
        <v>0</v>
      </c>
      <c r="BZ145" s="166">
        <f>MIN(MAX(0,BY145),MAX(0,-$X145)-MAX(0,-$BP145+SUM($BW145:BY145)))</f>
        <v>0</v>
      </c>
      <c r="CA145" s="166">
        <f>MIN(MAX(0,BZ145),MAX(0,-$X145)-MAX(0,-$BP145+SUM($BW145:BZ145)))</f>
        <v>0</v>
      </c>
      <c r="CB145" s="166">
        <f>MAX(0,-$X145+$BP145-SUM($BW145:CA145))</f>
        <v>0</v>
      </c>
      <c r="CC145" s="163">
        <v>1</v>
      </c>
      <c r="CD145" s="167"/>
      <c r="CE145" s="164"/>
      <c r="CF145" s="164"/>
      <c r="CG145" s="164"/>
      <c r="CH145" s="164"/>
      <c r="CI145" s="164"/>
      <c r="CJ145" s="164"/>
      <c r="CK145" s="166"/>
      <c r="CL145" s="166"/>
      <c r="CM145" s="166"/>
      <c r="CN145" s="166"/>
      <c r="CO145" s="166"/>
      <c r="CP145" s="166"/>
      <c r="CQ145" s="167">
        <v>0</v>
      </c>
      <c r="CR145" s="164"/>
      <c r="CS145" s="164"/>
      <c r="CT145" s="164"/>
      <c r="CU145" s="164"/>
      <c r="CV145" s="164"/>
      <c r="CW145" s="164"/>
      <c r="CX145" s="166">
        <f>ROUND($C145*'[1]LEA-TN - Aggregate GASB75'!CX144,0)</f>
        <v>0</v>
      </c>
      <c r="CY145" s="166">
        <f>ROUND($C145*'[1]LEA-TN - Aggregate GASB75'!CY144,0)</f>
        <v>0</v>
      </c>
      <c r="CZ145" s="166">
        <f>ROUND($C145*'[1]LEA-TN - Aggregate GASB75'!CZ144,0)</f>
        <v>0</v>
      </c>
      <c r="DA145" s="166">
        <f>ROUND($C145*'[1]LEA-TN - Aggregate GASB75'!DA144,0)</f>
        <v>0</v>
      </c>
      <c r="DB145" s="166">
        <f>ROUND($C145*'[1]LEA-TN - Aggregate GASB75'!DB144,0)</f>
        <v>0</v>
      </c>
      <c r="DC145" s="166">
        <f>ROUND($C145*'[1]LEA-TN - Aggregate GASB75'!DC144,0)</f>
        <v>0</v>
      </c>
      <c r="DE145" s="168"/>
    </row>
    <row r="146" spans="1:109" hidden="1">
      <c r="A146" s="109">
        <v>1094</v>
      </c>
      <c r="B146" s="103" t="s">
        <v>308</v>
      </c>
      <c r="C146" s="162">
        <v>1</v>
      </c>
      <c r="D146" s="162">
        <v>9.5890000000000003E-2</v>
      </c>
      <c r="E146" s="162">
        <f t="shared" si="45"/>
        <v>0.90410999999999997</v>
      </c>
      <c r="F146" s="163">
        <v>7.3</v>
      </c>
      <c r="G146" s="164">
        <f>ROUND($D146*'[1]LEA-TN - Aggregate GASB75'!G145,0)</f>
        <v>3986476</v>
      </c>
      <c r="H146" s="164">
        <f>ROUND($C146*'[1]LEA-TN - Aggregate GASB75'!H145,0)</f>
        <v>2819235</v>
      </c>
      <c r="I146" s="164">
        <f>ROUND($C146*'[1]LEA-TN - Aggregate GASB75'!I145,0)</f>
        <v>1571823</v>
      </c>
      <c r="J146" s="164">
        <f>ROUND('[1]LEA-TN - Aggregate GASB75'!G145*E146,0)</f>
        <v>37586954</v>
      </c>
      <c r="K146" s="164">
        <f>ROUND($C146*'[1]LEA-TN - Aggregate GASB75'!K145,0)</f>
        <v>-38959186</v>
      </c>
      <c r="L146" s="164">
        <f>ROUND(C146*'[1]LEA-TN - Aggregate GASB75'!P145,0)-SUM(G146:K146,M146:O146)</f>
        <v>-3561634</v>
      </c>
      <c r="M146" s="164">
        <f>ROUND($C146*'[1]LEA-TN - Aggregate GASB75'!M145,0)</f>
        <v>-22114</v>
      </c>
      <c r="N146" s="164">
        <f>ROUND(C146*'[1]LEA-TN - Aggregate GASB75'!O145,0)-O146</f>
        <v>-342855</v>
      </c>
      <c r="O146" s="164">
        <v>-137811</v>
      </c>
      <c r="P146" s="178">
        <f t="shared" si="39"/>
        <v>2940888</v>
      </c>
      <c r="Q146" s="104">
        <f t="shared" si="40"/>
        <v>-38959186</v>
      </c>
      <c r="R146" s="164">
        <f>ROUND($C146*'[1]LEA-TN - Aggregate GASB75'!R145,0)</f>
        <v>-1064157</v>
      </c>
      <c r="S146" s="164">
        <f t="shared" si="36"/>
        <v>5648595</v>
      </c>
      <c r="T146" s="178">
        <v>-29983690</v>
      </c>
      <c r="U146" s="164">
        <v>139468</v>
      </c>
      <c r="V146" s="104">
        <f t="shared" si="46"/>
        <v>28652665</v>
      </c>
      <c r="W146" s="104">
        <v>-423248</v>
      </c>
      <c r="X146" s="104">
        <f>ROUND(J146+N146-'[1]LEA-TN - Aggregate GASB75'!W145*E146,0)</f>
        <v>41234746</v>
      </c>
      <c r="Y146" s="164">
        <f>ROUND($C146*'[1]LEA-TN - Aggregate GASB75'!Y145,0)</f>
        <v>3350421</v>
      </c>
      <c r="Z146" s="164">
        <f>ROUND($C146*'[1]LEA-TN - Aggregate GASB75'!Z145,0)</f>
        <v>2603638</v>
      </c>
      <c r="AA146" s="164">
        <f>ROUND($C146*'[1]LEA-TN - Aggregate GASB75'!AA145,0)</f>
        <v>2940888</v>
      </c>
      <c r="AB146" s="164">
        <f>ROUND($C146*'[1]LEA-TN - Aggregate GASB75'!AB145,0)</f>
        <v>2940888</v>
      </c>
      <c r="AC146" s="164">
        <f t="shared" si="53"/>
        <v>3073739</v>
      </c>
      <c r="AD146" s="164">
        <f t="shared" si="41"/>
        <v>3859747</v>
      </c>
      <c r="AE146" s="164">
        <f t="shared" si="47"/>
        <v>0</v>
      </c>
      <c r="AF146" s="164">
        <f t="shared" si="48"/>
        <v>0</v>
      </c>
      <c r="AG146" s="164">
        <f t="shared" si="42"/>
        <v>0</v>
      </c>
      <c r="AH146" s="164">
        <f t="shared" si="49"/>
        <v>35586151</v>
      </c>
      <c r="AI146" s="164">
        <f t="shared" si="38"/>
        <v>4584438</v>
      </c>
      <c r="AJ146" s="164">
        <f t="shared" si="38"/>
        <v>4584438</v>
      </c>
      <c r="AK146" s="164">
        <f t="shared" si="38"/>
        <v>4584438</v>
      </c>
      <c r="AL146" s="164">
        <f t="shared" si="37"/>
        <v>4584438</v>
      </c>
      <c r="AM146" s="164">
        <f t="shared" si="37"/>
        <v>4584438</v>
      </c>
      <c r="AN146" s="164">
        <f t="shared" si="37"/>
        <v>5730475</v>
      </c>
      <c r="AP146" s="165">
        <f t="shared" si="43"/>
        <v>-487895</v>
      </c>
      <c r="AQ146" s="164">
        <f>ROUND($C146*'[1]LEA-TN - Aggregate GASB75'!AQ145,0)</f>
        <v>0</v>
      </c>
      <c r="AR146" s="164">
        <f>ROUND($C146*'[1]LEA-TN - Aggregate GASB75'!AR145,0)</f>
        <v>0</v>
      </c>
      <c r="AS146" s="164">
        <f>ROUND($C146*'[1]LEA-TN - Aggregate GASB75'!AS145,0)</f>
        <v>0</v>
      </c>
      <c r="AT146" s="164">
        <f>ROUND($C146*'[1]LEA-TN - Aggregate GASB75'!AT145,0)</f>
        <v>0</v>
      </c>
      <c r="AU146" s="164">
        <f>ROUND($C146*'[1]LEA-TN - Aggregate GASB75'!AU145,0)</f>
        <v>0</v>
      </c>
      <c r="AV146" s="164">
        <f>ROUND($C146*'[1]LEA-TN - Aggregate GASB75'!AV145,0)</f>
        <v>0</v>
      </c>
      <c r="AW146" s="166">
        <f>ROUND($C146*'[1]LEA-TN - Aggregate GASB75'!AW145,0)</f>
        <v>487895</v>
      </c>
      <c r="AX146" s="166">
        <f>ROUND($C146*'[1]LEA-TN - Aggregate GASB75'!AX145,0)</f>
        <v>487895</v>
      </c>
      <c r="AY146" s="166">
        <f>ROUND($C146*'[1]LEA-TN - Aggregate GASB75'!AY145,0)</f>
        <v>487895</v>
      </c>
      <c r="AZ146" s="166">
        <f>ROUND($C146*'[1]LEA-TN - Aggregate GASB75'!AZ145,0)</f>
        <v>487895</v>
      </c>
      <c r="BA146" s="166">
        <f>ROUND($C146*'[1]LEA-TN - Aggregate GASB75'!BA145,0)</f>
        <v>487895</v>
      </c>
      <c r="BB146" s="166">
        <f>MAX(0,-$L146+$AP146-SUM($AW146:BA146))</f>
        <v>634264</v>
      </c>
      <c r="BC146" s="165">
        <f t="shared" si="50"/>
        <v>-3029</v>
      </c>
      <c r="BD146" s="164">
        <f>MIN(MAX(0,BC146),MAX(0,$M146)-SUM($BC146:BC146))</f>
        <v>0</v>
      </c>
      <c r="BE146" s="164">
        <f>MIN(MAX(0,BD146),MAX(0,$M146)-SUM($BC146:BD146))</f>
        <v>0</v>
      </c>
      <c r="BF146" s="164">
        <f>MIN(MAX(0,BE146),MAX(0,$M146)-SUM($BC146:BE146))</f>
        <v>0</v>
      </c>
      <c r="BG146" s="164">
        <f>MIN(MAX(0,BF146),MAX(0,$M146)-SUM($BC146:BF146))</f>
        <v>0</v>
      </c>
      <c r="BH146" s="164">
        <f>MIN(MAX(0,BG146),MAX(0,$M146)-SUM($BC146:BG146))</f>
        <v>0</v>
      </c>
      <c r="BI146" s="164">
        <f>(MAX(0,$M146-MAX(0,SUM($BC146:BH146))))</f>
        <v>0</v>
      </c>
      <c r="BJ146" s="166">
        <f t="shared" si="51"/>
        <v>3029</v>
      </c>
      <c r="BK146" s="166">
        <f>MIN(MAX(0,BJ146),MAX(0,-$M146)-MAX(0,-$BC146+SUM($BJ146:BJ146)))</f>
        <v>3029</v>
      </c>
      <c r="BL146" s="166">
        <f>MIN(MAX(0,BK146),MAX(0,-$M146)-MAX(0,-$BC146+SUM($BJ146:BK146)))</f>
        <v>3029</v>
      </c>
      <c r="BM146" s="166">
        <f>MIN(MAX(0,BL146),MAX(0,-$M146)-MAX(0,-$BC146+SUM($BJ146:BL146)))</f>
        <v>3029</v>
      </c>
      <c r="BN146" s="166">
        <f>MIN(MAX(0,BM146),MAX(0,-$M146)-MAX(0,-$BC146+SUM($BJ146:BM146)))</f>
        <v>3029</v>
      </c>
      <c r="BO146" s="166">
        <f>MAX(0,-$M146+$BC146-SUM($BJ146:BN146))</f>
        <v>3940</v>
      </c>
      <c r="BP146" s="165">
        <f t="shared" si="52"/>
        <v>5648595</v>
      </c>
      <c r="BQ146" s="164">
        <f>MIN(MAX(0,BP146),MAX(0,$X146)-SUM($BP146:BP146))</f>
        <v>5648595</v>
      </c>
      <c r="BR146" s="164">
        <f>MIN(MAX(0,BQ146),MAX(0,$X146)-SUM($BP146:BQ146))</f>
        <v>5648595</v>
      </c>
      <c r="BS146" s="164">
        <f>MIN(MAX(0,BR146),MAX(0,$X146)-SUM($BP146:BR146))</f>
        <v>5648595</v>
      </c>
      <c r="BT146" s="164">
        <f>MIN(MAX(0,BS146),MAX(0,$X146)-SUM($BP146:BS146))</f>
        <v>5648595</v>
      </c>
      <c r="BU146" s="164">
        <f>MIN(MAX(0,BT146),MAX(0,$X146)-SUM($BP146:BT146))</f>
        <v>5648595</v>
      </c>
      <c r="BV146" s="164">
        <f>(MAX(0,$X146-MAX(0,SUM($BP146:BU146))))</f>
        <v>7343176</v>
      </c>
      <c r="BW146" s="166">
        <f t="shared" si="44"/>
        <v>0</v>
      </c>
      <c r="BX146" s="166">
        <f>MIN(MAX(0,BW146),MAX(0,-$X146)-MAX(0,-$BP146+SUM($BW146:BW146)))</f>
        <v>0</v>
      </c>
      <c r="BY146" s="166">
        <f>MIN(MAX(0,BX146),MAX(0,-$X146)-MAX(0,-$BP146+SUM($BW146:BX146)))</f>
        <v>0</v>
      </c>
      <c r="BZ146" s="166">
        <f>MIN(MAX(0,BY146),MAX(0,-$X146)-MAX(0,-$BP146+SUM($BW146:BY146)))</f>
        <v>0</v>
      </c>
      <c r="CA146" s="166">
        <f>MIN(MAX(0,BZ146),MAX(0,-$X146)-MAX(0,-$BP146+SUM($BW146:BZ146)))</f>
        <v>0</v>
      </c>
      <c r="CB146" s="166">
        <f>MAX(0,-$X146+$BP146-SUM($BW146:CA146))</f>
        <v>0</v>
      </c>
      <c r="CC146" s="163">
        <v>8.6999999999999993</v>
      </c>
      <c r="CD146" s="167"/>
      <c r="CE146" s="164"/>
      <c r="CF146" s="164"/>
      <c r="CG146" s="164"/>
      <c r="CH146" s="164"/>
      <c r="CI146" s="164"/>
      <c r="CJ146" s="164"/>
      <c r="CK146" s="166"/>
      <c r="CL146" s="166"/>
      <c r="CM146" s="166"/>
      <c r="CN146" s="166"/>
      <c r="CO146" s="166"/>
      <c r="CP146" s="166"/>
      <c r="CQ146" s="167">
        <v>-573233</v>
      </c>
      <c r="CR146" s="164"/>
      <c r="CS146" s="164"/>
      <c r="CT146" s="164"/>
      <c r="CU146" s="164"/>
      <c r="CV146" s="164"/>
      <c r="CW146" s="164"/>
      <c r="CX146" s="166">
        <f>ROUND($C146*'[1]LEA-TN - Aggregate GASB75'!CX145,0)</f>
        <v>573233</v>
      </c>
      <c r="CY146" s="166">
        <f>ROUND($C146*'[1]LEA-TN - Aggregate GASB75'!CY145,0)</f>
        <v>573233</v>
      </c>
      <c r="CZ146" s="166">
        <f>ROUND($C146*'[1]LEA-TN - Aggregate GASB75'!CZ145,0)</f>
        <v>573233</v>
      </c>
      <c r="DA146" s="166">
        <f>ROUND($C146*'[1]LEA-TN - Aggregate GASB75'!DA145,0)</f>
        <v>573233</v>
      </c>
      <c r="DB146" s="166">
        <f>ROUND($C146*'[1]LEA-TN - Aggregate GASB75'!DB145,0)</f>
        <v>573233</v>
      </c>
      <c r="DC146" s="166">
        <f>ROUND($C146*'[1]LEA-TN - Aggregate GASB75'!DC145,0)</f>
        <v>974497</v>
      </c>
      <c r="DE146" s="168"/>
    </row>
    <row r="147" spans="1:109" hidden="1">
      <c r="A147" s="109">
        <v>1095</v>
      </c>
      <c r="B147" s="103" t="s">
        <v>309</v>
      </c>
      <c r="C147" s="162">
        <v>1</v>
      </c>
      <c r="D147" s="162">
        <v>1</v>
      </c>
      <c r="E147" s="162">
        <f t="shared" si="45"/>
        <v>0</v>
      </c>
      <c r="F147" s="163">
        <v>7.8</v>
      </c>
      <c r="G147" s="164">
        <f>ROUND($D147*'[1]LEA-TN - Aggregate GASB75'!G146,0)</f>
        <v>374521</v>
      </c>
      <c r="H147" s="164">
        <f>ROUND($C147*'[1]LEA-TN - Aggregate GASB75'!H146,0)</f>
        <v>6268</v>
      </c>
      <c r="I147" s="164">
        <f>ROUND($C147*'[1]LEA-TN - Aggregate GASB75'!I146,0)</f>
        <v>13195</v>
      </c>
      <c r="J147" s="164">
        <f>ROUND('[1]LEA-TN - Aggregate GASB75'!G146*E147,0)</f>
        <v>0</v>
      </c>
      <c r="K147" s="164">
        <f>ROUND($C147*'[1]LEA-TN - Aggregate GASB75'!K146,0)</f>
        <v>0</v>
      </c>
      <c r="L147" s="164">
        <f>ROUND(C147*'[1]LEA-TN - Aggregate GASB75'!P146,0)-SUM(G147:K147,M147:O147)</f>
        <v>-39885</v>
      </c>
      <c r="M147" s="164">
        <f>ROUND($C147*'[1]LEA-TN - Aggregate GASB75'!M146,0)</f>
        <v>-2547</v>
      </c>
      <c r="N147" s="164">
        <f>ROUND(C147*'[1]LEA-TN - Aggregate GASB75'!O146,0)-O147</f>
        <v>0</v>
      </c>
      <c r="O147" s="164">
        <v>-20273</v>
      </c>
      <c r="P147" s="178">
        <f t="shared" si="39"/>
        <v>331279</v>
      </c>
      <c r="Q147" s="104">
        <f t="shared" si="40"/>
        <v>0</v>
      </c>
      <c r="R147" s="164">
        <f>ROUND($C147*'[1]LEA-TN - Aggregate GASB75'!R146,0)</f>
        <v>-9493</v>
      </c>
      <c r="S147" s="164">
        <f t="shared" si="36"/>
        <v>0</v>
      </c>
      <c r="T147" s="178">
        <v>9970</v>
      </c>
      <c r="U147" s="164">
        <v>19611</v>
      </c>
      <c r="V147" s="104">
        <f t="shared" si="46"/>
        <v>-61712</v>
      </c>
      <c r="W147" s="104">
        <v>-28773</v>
      </c>
      <c r="X147" s="104">
        <f>ROUND(J147+N147-'[1]LEA-TN - Aggregate GASB75'!W146*E147,0)</f>
        <v>0</v>
      </c>
      <c r="Y147" s="164">
        <f>ROUND($C147*'[1]LEA-TN - Aggregate GASB75'!Y146,0)</f>
        <v>376483</v>
      </c>
      <c r="Z147" s="164">
        <f>ROUND($C147*'[1]LEA-TN - Aggregate GASB75'!Z146,0)</f>
        <v>293977</v>
      </c>
      <c r="AA147" s="164">
        <f>ROUND($C147*'[1]LEA-TN - Aggregate GASB75'!AA146,0)</f>
        <v>331279</v>
      </c>
      <c r="AB147" s="164">
        <f>ROUND($C147*'[1]LEA-TN - Aggregate GASB75'!AB146,0)</f>
        <v>331279</v>
      </c>
      <c r="AC147" s="164">
        <f t="shared" si="53"/>
        <v>34772</v>
      </c>
      <c r="AD147" s="164">
        <f t="shared" si="41"/>
        <v>26940</v>
      </c>
      <c r="AE147" s="164">
        <f t="shared" si="47"/>
        <v>0</v>
      </c>
      <c r="AF147" s="164">
        <f t="shared" si="48"/>
        <v>0</v>
      </c>
      <c r="AG147" s="164">
        <f t="shared" si="42"/>
        <v>0</v>
      </c>
      <c r="AH147" s="164">
        <f t="shared" si="49"/>
        <v>0</v>
      </c>
      <c r="AI147" s="164">
        <f t="shared" si="38"/>
        <v>-9493</v>
      </c>
      <c r="AJ147" s="164">
        <f t="shared" si="38"/>
        <v>-9493</v>
      </c>
      <c r="AK147" s="164">
        <f t="shared" si="38"/>
        <v>-9493</v>
      </c>
      <c r="AL147" s="164">
        <f t="shared" si="37"/>
        <v>-9493</v>
      </c>
      <c r="AM147" s="164">
        <f t="shared" si="37"/>
        <v>-9493</v>
      </c>
      <c r="AN147" s="164">
        <f t="shared" si="37"/>
        <v>-14247</v>
      </c>
      <c r="AP147" s="165">
        <f t="shared" si="43"/>
        <v>-5113</v>
      </c>
      <c r="AQ147" s="164">
        <f>ROUND($C147*'[1]LEA-TN - Aggregate GASB75'!AQ146,0)</f>
        <v>0</v>
      </c>
      <c r="AR147" s="164">
        <f>ROUND($C147*'[1]LEA-TN - Aggregate GASB75'!AR146,0)</f>
        <v>0</v>
      </c>
      <c r="AS147" s="164">
        <f>ROUND($C147*'[1]LEA-TN - Aggregate GASB75'!AS146,0)</f>
        <v>0</v>
      </c>
      <c r="AT147" s="164">
        <f>ROUND($C147*'[1]LEA-TN - Aggregate GASB75'!AT146,0)</f>
        <v>0</v>
      </c>
      <c r="AU147" s="164">
        <f>ROUND($C147*'[1]LEA-TN - Aggregate GASB75'!AU146,0)</f>
        <v>0</v>
      </c>
      <c r="AV147" s="164">
        <f>ROUND($C147*'[1]LEA-TN - Aggregate GASB75'!AV146,0)</f>
        <v>0</v>
      </c>
      <c r="AW147" s="166">
        <f>ROUND($C147*'[1]LEA-TN - Aggregate GASB75'!AW146,0)</f>
        <v>5113</v>
      </c>
      <c r="AX147" s="166">
        <f>ROUND($C147*'[1]LEA-TN - Aggregate GASB75'!AX146,0)</f>
        <v>5113</v>
      </c>
      <c r="AY147" s="166">
        <f>ROUND($C147*'[1]LEA-TN - Aggregate GASB75'!AY146,0)</f>
        <v>5113</v>
      </c>
      <c r="AZ147" s="166">
        <f>ROUND($C147*'[1]LEA-TN - Aggregate GASB75'!AZ146,0)</f>
        <v>5113</v>
      </c>
      <c r="BA147" s="166">
        <f>ROUND($C147*'[1]LEA-TN - Aggregate GASB75'!BA146,0)</f>
        <v>5113</v>
      </c>
      <c r="BB147" s="166">
        <f>MAX(0,-$L147+$AP147-SUM($AW147:BA147))</f>
        <v>9207</v>
      </c>
      <c r="BC147" s="165">
        <f t="shared" si="50"/>
        <v>-327</v>
      </c>
      <c r="BD147" s="164">
        <f>MIN(MAX(0,BC147),MAX(0,$M147)-SUM($BC147:BC147))</f>
        <v>0</v>
      </c>
      <c r="BE147" s="164">
        <f>MIN(MAX(0,BD147),MAX(0,$M147)-SUM($BC147:BD147))</f>
        <v>0</v>
      </c>
      <c r="BF147" s="164">
        <f>MIN(MAX(0,BE147),MAX(0,$M147)-SUM($BC147:BE147))</f>
        <v>0</v>
      </c>
      <c r="BG147" s="164">
        <f>MIN(MAX(0,BF147),MAX(0,$M147)-SUM($BC147:BF147))</f>
        <v>0</v>
      </c>
      <c r="BH147" s="164">
        <f>MIN(MAX(0,BG147),MAX(0,$M147)-SUM($BC147:BG147))</f>
        <v>0</v>
      </c>
      <c r="BI147" s="164">
        <f>(MAX(0,$M147-MAX(0,SUM($BC147:BH147))))</f>
        <v>0</v>
      </c>
      <c r="BJ147" s="166">
        <f t="shared" si="51"/>
        <v>327</v>
      </c>
      <c r="BK147" s="166">
        <f>MIN(MAX(0,BJ147),MAX(0,-$M147)-MAX(0,-$BC147+SUM($BJ147:BJ147)))</f>
        <v>327</v>
      </c>
      <c r="BL147" s="166">
        <f>MIN(MAX(0,BK147),MAX(0,-$M147)-MAX(0,-$BC147+SUM($BJ147:BK147)))</f>
        <v>327</v>
      </c>
      <c r="BM147" s="166">
        <f>MIN(MAX(0,BL147),MAX(0,-$M147)-MAX(0,-$BC147+SUM($BJ147:BL147)))</f>
        <v>327</v>
      </c>
      <c r="BN147" s="166">
        <f>MIN(MAX(0,BM147),MAX(0,-$M147)-MAX(0,-$BC147+SUM($BJ147:BM147)))</f>
        <v>327</v>
      </c>
      <c r="BO147" s="166">
        <f>MAX(0,-$M147+$BC147-SUM($BJ147:BN147))</f>
        <v>585</v>
      </c>
      <c r="BP147" s="165">
        <f t="shared" si="52"/>
        <v>0</v>
      </c>
      <c r="BQ147" s="164">
        <f>MIN(MAX(0,BP147),MAX(0,$X147)-SUM($BP147:BP147))</f>
        <v>0</v>
      </c>
      <c r="BR147" s="164">
        <f>MIN(MAX(0,BQ147),MAX(0,$X147)-SUM($BP147:BQ147))</f>
        <v>0</v>
      </c>
      <c r="BS147" s="164">
        <f>MIN(MAX(0,BR147),MAX(0,$X147)-SUM($BP147:BR147))</f>
        <v>0</v>
      </c>
      <c r="BT147" s="164">
        <f>MIN(MAX(0,BS147),MAX(0,$X147)-SUM($BP147:BS147))</f>
        <v>0</v>
      </c>
      <c r="BU147" s="164">
        <f>MIN(MAX(0,BT147),MAX(0,$X147)-SUM($BP147:BT147))</f>
        <v>0</v>
      </c>
      <c r="BV147" s="164">
        <f>(MAX(0,$X147-MAX(0,SUM($BP147:BU147))))</f>
        <v>0</v>
      </c>
      <c r="BW147" s="166">
        <f t="shared" si="44"/>
        <v>0</v>
      </c>
      <c r="BX147" s="166">
        <f>MIN(MAX(0,BW147),MAX(0,-$X147)-MAX(0,-$BP147+SUM($BW147:BW147)))</f>
        <v>0</v>
      </c>
      <c r="BY147" s="166">
        <f>MIN(MAX(0,BX147),MAX(0,-$X147)-MAX(0,-$BP147+SUM($BW147:BX147)))</f>
        <v>0</v>
      </c>
      <c r="BZ147" s="166">
        <f>MIN(MAX(0,BY147),MAX(0,-$X147)-MAX(0,-$BP147+SUM($BW147:BY147)))</f>
        <v>0</v>
      </c>
      <c r="CA147" s="166">
        <f>MIN(MAX(0,BZ147),MAX(0,-$X147)-MAX(0,-$BP147+SUM($BW147:BZ147)))</f>
        <v>0</v>
      </c>
      <c r="CB147" s="166">
        <f>MAX(0,-$X147+$BP147-SUM($BW147:CA147))</f>
        <v>0</v>
      </c>
      <c r="CC147" s="163">
        <v>8.1</v>
      </c>
      <c r="CD147" s="167"/>
      <c r="CE147" s="164"/>
      <c r="CF147" s="164"/>
      <c r="CG147" s="164"/>
      <c r="CH147" s="164"/>
      <c r="CI147" s="164"/>
      <c r="CJ147" s="164"/>
      <c r="CK147" s="166"/>
      <c r="CL147" s="166"/>
      <c r="CM147" s="166"/>
      <c r="CN147" s="166"/>
      <c r="CO147" s="166"/>
      <c r="CP147" s="166"/>
      <c r="CQ147" s="167">
        <v>-4053</v>
      </c>
      <c r="CR147" s="164"/>
      <c r="CS147" s="164"/>
      <c r="CT147" s="164"/>
      <c r="CU147" s="164"/>
      <c r="CV147" s="164"/>
      <c r="CW147" s="164"/>
      <c r="CX147" s="166">
        <f>ROUND($C147*'[1]LEA-TN - Aggregate GASB75'!CX146,0)</f>
        <v>4053</v>
      </c>
      <c r="CY147" s="166">
        <f>ROUND($C147*'[1]LEA-TN - Aggregate GASB75'!CY146,0)</f>
        <v>4053</v>
      </c>
      <c r="CZ147" s="166">
        <f>ROUND($C147*'[1]LEA-TN - Aggregate GASB75'!CZ146,0)</f>
        <v>4053</v>
      </c>
      <c r="DA147" s="166">
        <f>ROUND($C147*'[1]LEA-TN - Aggregate GASB75'!DA146,0)</f>
        <v>4053</v>
      </c>
      <c r="DB147" s="166">
        <f>ROUND($C147*'[1]LEA-TN - Aggregate GASB75'!DB146,0)</f>
        <v>4053</v>
      </c>
      <c r="DC147" s="166">
        <f>ROUND($C147*'[1]LEA-TN - Aggregate GASB75'!DC146,0)</f>
        <v>4455</v>
      </c>
      <c r="DE147" s="168"/>
    </row>
    <row r="148" spans="1:109" hidden="1">
      <c r="A148" s="109">
        <v>1045</v>
      </c>
      <c r="B148" s="103" t="s">
        <v>310</v>
      </c>
      <c r="C148" s="162">
        <v>1</v>
      </c>
      <c r="D148" s="162">
        <v>1</v>
      </c>
      <c r="E148" s="162">
        <f t="shared" si="45"/>
        <v>0</v>
      </c>
      <c r="F148" s="163">
        <v>7.9</v>
      </c>
      <c r="G148" s="164">
        <f>ROUND($D148*'[1]LEA-TN - Aggregate GASB75'!G147,0)</f>
        <v>1475070</v>
      </c>
      <c r="H148" s="164">
        <f>ROUND($C148*'[1]LEA-TN - Aggregate GASB75'!H147,0)</f>
        <v>24454</v>
      </c>
      <c r="I148" s="164">
        <f>ROUND($C148*'[1]LEA-TN - Aggregate GASB75'!I147,0)</f>
        <v>52213</v>
      </c>
      <c r="J148" s="164">
        <f>ROUND('[1]LEA-TN - Aggregate GASB75'!G147*E148,0)</f>
        <v>0</v>
      </c>
      <c r="K148" s="164">
        <f>ROUND($C148*'[1]LEA-TN - Aggregate GASB75'!K147,0)</f>
        <v>0</v>
      </c>
      <c r="L148" s="164">
        <f>ROUND(C148*'[1]LEA-TN - Aggregate GASB75'!P147,0)-SUM(G148:K148,M148:O148)</f>
        <v>-42442</v>
      </c>
      <c r="M148" s="164">
        <f>ROUND($C148*'[1]LEA-TN - Aggregate GASB75'!M147,0)</f>
        <v>-11079</v>
      </c>
      <c r="N148" s="164">
        <f>ROUND(C148*'[1]LEA-TN - Aggregate GASB75'!O147,0)-O148</f>
        <v>0</v>
      </c>
      <c r="O148" s="164">
        <v>-65736</v>
      </c>
      <c r="P148" s="178">
        <f t="shared" si="39"/>
        <v>1432480</v>
      </c>
      <c r="Q148" s="104">
        <f t="shared" si="40"/>
        <v>0</v>
      </c>
      <c r="R148" s="164">
        <f>ROUND($C148*'[1]LEA-TN - Aggregate GASB75'!R147,0)</f>
        <v>-21015</v>
      </c>
      <c r="S148" s="164">
        <f t="shared" si="36"/>
        <v>0</v>
      </c>
      <c r="T148" s="178">
        <v>55652</v>
      </c>
      <c r="U148" s="164">
        <v>66658</v>
      </c>
      <c r="V148" s="104">
        <f t="shared" si="46"/>
        <v>-146438</v>
      </c>
      <c r="W148" s="104">
        <v>-113932</v>
      </c>
      <c r="X148" s="104">
        <f>ROUND(J148+N148-'[1]LEA-TN - Aggregate GASB75'!W147*E148,0)</f>
        <v>0</v>
      </c>
      <c r="Y148" s="164">
        <f>ROUND($C148*'[1]LEA-TN - Aggregate GASB75'!Y147,0)</f>
        <v>1631526</v>
      </c>
      <c r="Z148" s="164">
        <f>ROUND($C148*'[1]LEA-TN - Aggregate GASB75'!Z147,0)</f>
        <v>1268430</v>
      </c>
      <c r="AA148" s="164">
        <f>ROUND($C148*'[1]LEA-TN - Aggregate GASB75'!AA147,0)</f>
        <v>1432480</v>
      </c>
      <c r="AB148" s="164">
        <f>ROUND($C148*'[1]LEA-TN - Aggregate GASB75'!AB147,0)</f>
        <v>1432480</v>
      </c>
      <c r="AC148" s="164">
        <f t="shared" si="53"/>
        <v>37070</v>
      </c>
      <c r="AD148" s="164">
        <f t="shared" si="41"/>
        <v>109368</v>
      </c>
      <c r="AE148" s="164">
        <f t="shared" si="47"/>
        <v>0</v>
      </c>
      <c r="AF148" s="164">
        <f t="shared" si="48"/>
        <v>0</v>
      </c>
      <c r="AG148" s="164">
        <f t="shared" si="42"/>
        <v>0</v>
      </c>
      <c r="AH148" s="164">
        <f t="shared" si="49"/>
        <v>0</v>
      </c>
      <c r="AI148" s="164">
        <f t="shared" si="38"/>
        <v>-21015</v>
      </c>
      <c r="AJ148" s="164">
        <f t="shared" si="38"/>
        <v>-21015</v>
      </c>
      <c r="AK148" s="164">
        <f t="shared" si="38"/>
        <v>-21015</v>
      </c>
      <c r="AL148" s="164">
        <f t="shared" si="37"/>
        <v>-21015</v>
      </c>
      <c r="AM148" s="164">
        <f t="shared" si="37"/>
        <v>-21015</v>
      </c>
      <c r="AN148" s="164">
        <f t="shared" si="37"/>
        <v>-41363</v>
      </c>
      <c r="AP148" s="165">
        <f t="shared" si="43"/>
        <v>-5372</v>
      </c>
      <c r="AQ148" s="164">
        <f>ROUND($C148*'[1]LEA-TN - Aggregate GASB75'!AQ147,0)</f>
        <v>0</v>
      </c>
      <c r="AR148" s="164">
        <f>ROUND($C148*'[1]LEA-TN - Aggregate GASB75'!AR147,0)</f>
        <v>0</v>
      </c>
      <c r="AS148" s="164">
        <f>ROUND($C148*'[1]LEA-TN - Aggregate GASB75'!AS147,0)</f>
        <v>0</v>
      </c>
      <c r="AT148" s="164">
        <f>ROUND($C148*'[1]LEA-TN - Aggregate GASB75'!AT147,0)</f>
        <v>0</v>
      </c>
      <c r="AU148" s="164">
        <f>ROUND($C148*'[1]LEA-TN - Aggregate GASB75'!AU147,0)</f>
        <v>0</v>
      </c>
      <c r="AV148" s="164">
        <f>ROUND($C148*'[1]LEA-TN - Aggregate GASB75'!AV147,0)</f>
        <v>0</v>
      </c>
      <c r="AW148" s="166">
        <f>ROUND($C148*'[1]LEA-TN - Aggregate GASB75'!AW147,0)</f>
        <v>5372</v>
      </c>
      <c r="AX148" s="166">
        <f>ROUND($C148*'[1]LEA-TN - Aggregate GASB75'!AX147,0)</f>
        <v>5372</v>
      </c>
      <c r="AY148" s="166">
        <f>ROUND($C148*'[1]LEA-TN - Aggregate GASB75'!AY147,0)</f>
        <v>5372</v>
      </c>
      <c r="AZ148" s="166">
        <f>ROUND($C148*'[1]LEA-TN - Aggregate GASB75'!AZ147,0)</f>
        <v>5372</v>
      </c>
      <c r="BA148" s="166">
        <f>ROUND($C148*'[1]LEA-TN - Aggregate GASB75'!BA147,0)</f>
        <v>5372</v>
      </c>
      <c r="BB148" s="166">
        <f>MAX(0,-$L148+$AP148-SUM($AW148:BA148))</f>
        <v>10210</v>
      </c>
      <c r="BC148" s="165">
        <f t="shared" si="50"/>
        <v>-1402</v>
      </c>
      <c r="BD148" s="164">
        <f>MIN(MAX(0,BC148),MAX(0,$M148)-SUM($BC148:BC148))</f>
        <v>0</v>
      </c>
      <c r="BE148" s="164">
        <f>MIN(MAX(0,BD148),MAX(0,$M148)-SUM($BC148:BD148))</f>
        <v>0</v>
      </c>
      <c r="BF148" s="164">
        <f>MIN(MAX(0,BE148),MAX(0,$M148)-SUM($BC148:BE148))</f>
        <v>0</v>
      </c>
      <c r="BG148" s="164">
        <f>MIN(MAX(0,BF148),MAX(0,$M148)-SUM($BC148:BF148))</f>
        <v>0</v>
      </c>
      <c r="BH148" s="164">
        <f>MIN(MAX(0,BG148),MAX(0,$M148)-SUM($BC148:BG148))</f>
        <v>0</v>
      </c>
      <c r="BI148" s="164">
        <f>(MAX(0,$M148-MAX(0,SUM($BC148:BH148))))</f>
        <v>0</v>
      </c>
      <c r="BJ148" s="166">
        <f t="shared" si="51"/>
        <v>1402</v>
      </c>
      <c r="BK148" s="166">
        <f>MIN(MAX(0,BJ148),MAX(0,-$M148)-MAX(0,-$BC148+SUM($BJ148:BJ148)))</f>
        <v>1402</v>
      </c>
      <c r="BL148" s="166">
        <f>MIN(MAX(0,BK148),MAX(0,-$M148)-MAX(0,-$BC148+SUM($BJ148:BK148)))</f>
        <v>1402</v>
      </c>
      <c r="BM148" s="166">
        <f>MIN(MAX(0,BL148),MAX(0,-$M148)-MAX(0,-$BC148+SUM($BJ148:BL148)))</f>
        <v>1402</v>
      </c>
      <c r="BN148" s="166">
        <f>MIN(MAX(0,BM148),MAX(0,-$M148)-MAX(0,-$BC148+SUM($BJ148:BM148)))</f>
        <v>1402</v>
      </c>
      <c r="BO148" s="166">
        <f>MAX(0,-$M148+$BC148-SUM($BJ148:BN148))</f>
        <v>2667</v>
      </c>
      <c r="BP148" s="165">
        <f t="shared" si="52"/>
        <v>0</v>
      </c>
      <c r="BQ148" s="164">
        <f>MIN(MAX(0,BP148),MAX(0,$X148)-SUM($BP148:BP148))</f>
        <v>0</v>
      </c>
      <c r="BR148" s="164">
        <f>MIN(MAX(0,BQ148),MAX(0,$X148)-SUM($BP148:BQ148))</f>
        <v>0</v>
      </c>
      <c r="BS148" s="164">
        <f>MIN(MAX(0,BR148),MAX(0,$X148)-SUM($BP148:BR148))</f>
        <v>0</v>
      </c>
      <c r="BT148" s="164">
        <f>MIN(MAX(0,BS148),MAX(0,$X148)-SUM($BP148:BS148))</f>
        <v>0</v>
      </c>
      <c r="BU148" s="164">
        <f>MIN(MAX(0,BT148),MAX(0,$X148)-SUM($BP148:BT148))</f>
        <v>0</v>
      </c>
      <c r="BV148" s="164">
        <f>(MAX(0,$X148-MAX(0,SUM($BP148:BU148))))</f>
        <v>0</v>
      </c>
      <c r="BW148" s="166">
        <f t="shared" si="44"/>
        <v>0</v>
      </c>
      <c r="BX148" s="166">
        <f>MIN(MAX(0,BW148),MAX(0,-$X148)-MAX(0,-$BP148+SUM($BW148:BW148)))</f>
        <v>0</v>
      </c>
      <c r="BY148" s="166">
        <f>MIN(MAX(0,BX148),MAX(0,-$X148)-MAX(0,-$BP148+SUM($BW148:BX148)))</f>
        <v>0</v>
      </c>
      <c r="BZ148" s="166">
        <f>MIN(MAX(0,BY148),MAX(0,-$X148)-MAX(0,-$BP148+SUM($BW148:BY148)))</f>
        <v>0</v>
      </c>
      <c r="CA148" s="166">
        <f>MIN(MAX(0,BZ148),MAX(0,-$X148)-MAX(0,-$BP148+SUM($BW148:BZ148)))</f>
        <v>0</v>
      </c>
      <c r="CB148" s="166">
        <f>MAX(0,-$X148+$BP148-SUM($BW148:CA148))</f>
        <v>0</v>
      </c>
      <c r="CC148" s="163">
        <v>9</v>
      </c>
      <c r="CD148" s="167"/>
      <c r="CE148" s="164"/>
      <c r="CF148" s="164"/>
      <c r="CG148" s="164"/>
      <c r="CH148" s="164"/>
      <c r="CI148" s="164"/>
      <c r="CJ148" s="164"/>
      <c r="CK148" s="166"/>
      <c r="CL148" s="166"/>
      <c r="CM148" s="166"/>
      <c r="CN148" s="166"/>
      <c r="CO148" s="166"/>
      <c r="CP148" s="166"/>
      <c r="CQ148" s="167">
        <v>-14241</v>
      </c>
      <c r="CR148" s="164"/>
      <c r="CS148" s="164"/>
      <c r="CT148" s="164"/>
      <c r="CU148" s="164"/>
      <c r="CV148" s="164"/>
      <c r="CW148" s="164"/>
      <c r="CX148" s="166">
        <f>ROUND($C148*'[1]LEA-TN - Aggregate GASB75'!CX147,0)</f>
        <v>14241</v>
      </c>
      <c r="CY148" s="166">
        <f>ROUND($C148*'[1]LEA-TN - Aggregate GASB75'!CY147,0)</f>
        <v>14241</v>
      </c>
      <c r="CZ148" s="166">
        <f>ROUND($C148*'[1]LEA-TN - Aggregate GASB75'!CZ147,0)</f>
        <v>14241</v>
      </c>
      <c r="DA148" s="166">
        <f>ROUND($C148*'[1]LEA-TN - Aggregate GASB75'!DA147,0)</f>
        <v>14241</v>
      </c>
      <c r="DB148" s="166">
        <f>ROUND($C148*'[1]LEA-TN - Aggregate GASB75'!DB147,0)</f>
        <v>14241</v>
      </c>
      <c r="DC148" s="166">
        <f>ROUND($C148*'[1]LEA-TN - Aggregate GASB75'!DC147,0)</f>
        <v>28486</v>
      </c>
      <c r="DE148" s="168"/>
    </row>
    <row r="149" spans="1:109" hidden="1">
      <c r="A149" s="109">
        <v>1046</v>
      </c>
      <c r="B149" s="103" t="s">
        <v>311</v>
      </c>
      <c r="C149" s="162">
        <v>0.87127200000000005</v>
      </c>
      <c r="D149" s="162">
        <v>0.103671</v>
      </c>
      <c r="E149" s="162">
        <f t="shared" si="45"/>
        <v>0.76760100000000009</v>
      </c>
      <c r="F149" s="163">
        <v>8.1</v>
      </c>
      <c r="G149" s="164">
        <f>ROUND($D149*'[1]LEA-TN - Aggregate GASB75'!G148,0)</f>
        <v>1575953</v>
      </c>
      <c r="H149" s="164">
        <f>ROUND($C149*'[1]LEA-TN - Aggregate GASB75'!H148,0)</f>
        <v>955778</v>
      </c>
      <c r="I149" s="164">
        <f>ROUND($C149*'[1]LEA-TN - Aggregate GASB75'!I148,0)</f>
        <v>502646</v>
      </c>
      <c r="J149" s="164">
        <f>ROUND('[1]LEA-TN - Aggregate GASB75'!G148*E149,0)</f>
        <v>11668677</v>
      </c>
      <c r="K149" s="164">
        <f>ROUND($C149*'[1]LEA-TN - Aggregate GASB75'!K148,0)</f>
        <v>-12604972</v>
      </c>
      <c r="L149" s="164">
        <f>ROUND(C149*'[1]LEA-TN - Aggregate GASB75'!P148,0)-SUM(G149:K149,M149:O149)</f>
        <v>-645065</v>
      </c>
      <c r="M149" s="164">
        <f>ROUND($C149*'[1]LEA-TN - Aggregate GASB75'!M148,0)</f>
        <v>-17310</v>
      </c>
      <c r="N149" s="164">
        <f>ROUND(C149*'[1]LEA-TN - Aggregate GASB75'!O148,0)-O149</f>
        <v>-107809</v>
      </c>
      <c r="O149" s="164">
        <v>-54452</v>
      </c>
      <c r="P149" s="178">
        <f t="shared" si="39"/>
        <v>1273446</v>
      </c>
      <c r="Q149" s="104">
        <f t="shared" si="40"/>
        <v>-12604972</v>
      </c>
      <c r="R149" s="164">
        <f>ROUND($C149*'[1]LEA-TN - Aggregate GASB75'!R148,0)</f>
        <v>-260134</v>
      </c>
      <c r="S149" s="164">
        <f t="shared" si="36"/>
        <v>1580524</v>
      </c>
      <c r="T149" s="178">
        <v>-9826157</v>
      </c>
      <c r="U149" s="164">
        <v>51012</v>
      </c>
      <c r="V149" s="104">
        <f t="shared" si="46"/>
        <v>9410444</v>
      </c>
      <c r="W149" s="104">
        <v>-167659</v>
      </c>
      <c r="X149" s="104">
        <f>ROUND(J149+N149-'[1]LEA-TN - Aggregate GASB75'!W148*E149,0)</f>
        <v>12802245</v>
      </c>
      <c r="Y149" s="164">
        <f>ROUND($C149*'[1]LEA-TN - Aggregate GASB75'!Y148,0)</f>
        <v>1456756</v>
      </c>
      <c r="Z149" s="164">
        <f>ROUND($C149*'[1]LEA-TN - Aggregate GASB75'!Z148,0)</f>
        <v>1122278</v>
      </c>
      <c r="AA149" s="164">
        <f>ROUND($C149*'[1]LEA-TN - Aggregate GASB75'!AA148,0)</f>
        <v>1258010</v>
      </c>
      <c r="AB149" s="164">
        <f>ROUND($C149*'[1]LEA-TN - Aggregate GASB75'!AB148,0)</f>
        <v>1291278</v>
      </c>
      <c r="AC149" s="164">
        <f t="shared" si="53"/>
        <v>565427</v>
      </c>
      <c r="AD149" s="164">
        <f t="shared" si="41"/>
        <v>1245850</v>
      </c>
      <c r="AE149" s="164">
        <f t="shared" si="47"/>
        <v>0</v>
      </c>
      <c r="AF149" s="164">
        <f t="shared" si="48"/>
        <v>0</v>
      </c>
      <c r="AG149" s="164">
        <f t="shared" si="42"/>
        <v>0</v>
      </c>
      <c r="AH149" s="164">
        <f t="shared" si="49"/>
        <v>11221721</v>
      </c>
      <c r="AI149" s="164">
        <f t="shared" si="38"/>
        <v>1320390</v>
      </c>
      <c r="AJ149" s="164">
        <f t="shared" si="38"/>
        <v>1320390</v>
      </c>
      <c r="AK149" s="164">
        <f t="shared" si="38"/>
        <v>1320390</v>
      </c>
      <c r="AL149" s="164">
        <f t="shared" si="37"/>
        <v>1320390</v>
      </c>
      <c r="AM149" s="164">
        <f t="shared" si="37"/>
        <v>1320390</v>
      </c>
      <c r="AN149" s="164">
        <f t="shared" si="37"/>
        <v>2808494</v>
      </c>
      <c r="AP149" s="165">
        <f t="shared" si="43"/>
        <v>-79638</v>
      </c>
      <c r="AQ149" s="164">
        <f>ROUND($C149*'[1]LEA-TN - Aggregate GASB75'!AQ148,0)</f>
        <v>0</v>
      </c>
      <c r="AR149" s="164">
        <f>ROUND($C149*'[1]LEA-TN - Aggregate GASB75'!AR148,0)</f>
        <v>0</v>
      </c>
      <c r="AS149" s="164">
        <f>ROUND($C149*'[1]LEA-TN - Aggregate GASB75'!AS148,0)</f>
        <v>0</v>
      </c>
      <c r="AT149" s="164">
        <f>ROUND($C149*'[1]LEA-TN - Aggregate GASB75'!AT148,0)</f>
        <v>0</v>
      </c>
      <c r="AU149" s="164">
        <f>ROUND($C149*'[1]LEA-TN - Aggregate GASB75'!AU148,0)</f>
        <v>0</v>
      </c>
      <c r="AV149" s="164">
        <f>ROUND($C149*'[1]LEA-TN - Aggregate GASB75'!AV148,0)</f>
        <v>0</v>
      </c>
      <c r="AW149" s="166">
        <f>ROUND($C149*'[1]LEA-TN - Aggregate GASB75'!AW148,0)</f>
        <v>79638</v>
      </c>
      <c r="AX149" s="166">
        <f>ROUND($C149*'[1]LEA-TN - Aggregate GASB75'!AX148,0)</f>
        <v>79638</v>
      </c>
      <c r="AY149" s="166">
        <f>ROUND($C149*'[1]LEA-TN - Aggregate GASB75'!AY148,0)</f>
        <v>79638</v>
      </c>
      <c r="AZ149" s="166">
        <f>ROUND($C149*'[1]LEA-TN - Aggregate GASB75'!AZ148,0)</f>
        <v>79638</v>
      </c>
      <c r="BA149" s="166">
        <f>ROUND($C149*'[1]LEA-TN - Aggregate GASB75'!BA148,0)</f>
        <v>79638</v>
      </c>
      <c r="BB149" s="166">
        <f>MAX(0,-$L149+$AP149-SUM($AW149:BA149))</f>
        <v>167237</v>
      </c>
      <c r="BC149" s="165">
        <f t="shared" si="50"/>
        <v>-2137</v>
      </c>
      <c r="BD149" s="164">
        <f>MIN(MAX(0,BC149),MAX(0,$M149)-SUM($BC149:BC149))</f>
        <v>0</v>
      </c>
      <c r="BE149" s="164">
        <f>MIN(MAX(0,BD149),MAX(0,$M149)-SUM($BC149:BD149))</f>
        <v>0</v>
      </c>
      <c r="BF149" s="164">
        <f>MIN(MAX(0,BE149),MAX(0,$M149)-SUM($BC149:BE149))</f>
        <v>0</v>
      </c>
      <c r="BG149" s="164">
        <f>MIN(MAX(0,BF149),MAX(0,$M149)-SUM($BC149:BF149))</f>
        <v>0</v>
      </c>
      <c r="BH149" s="164">
        <f>MIN(MAX(0,BG149),MAX(0,$M149)-SUM($BC149:BG149))</f>
        <v>0</v>
      </c>
      <c r="BI149" s="164">
        <f>(MAX(0,$M149-MAX(0,SUM($BC149:BH149))))</f>
        <v>0</v>
      </c>
      <c r="BJ149" s="166">
        <f t="shared" si="51"/>
        <v>2137</v>
      </c>
      <c r="BK149" s="166">
        <f>MIN(MAX(0,BJ149),MAX(0,-$M149)-MAX(0,-$BC149+SUM($BJ149:BJ149)))</f>
        <v>2137</v>
      </c>
      <c r="BL149" s="166">
        <f>MIN(MAX(0,BK149),MAX(0,-$M149)-MAX(0,-$BC149+SUM($BJ149:BK149)))</f>
        <v>2137</v>
      </c>
      <c r="BM149" s="166">
        <f>MIN(MAX(0,BL149),MAX(0,-$M149)-MAX(0,-$BC149+SUM($BJ149:BL149)))</f>
        <v>2137</v>
      </c>
      <c r="BN149" s="166">
        <f>MIN(MAX(0,BM149),MAX(0,-$M149)-MAX(0,-$BC149+SUM($BJ149:BM149)))</f>
        <v>2137</v>
      </c>
      <c r="BO149" s="166">
        <f>MAX(0,-$M149+$BC149-SUM($BJ149:BN149))</f>
        <v>4488</v>
      </c>
      <c r="BP149" s="165">
        <f t="shared" si="52"/>
        <v>1580524</v>
      </c>
      <c r="BQ149" s="164">
        <f>MIN(MAX(0,BP149),MAX(0,$X149)-SUM($BP149:BP149))</f>
        <v>1580524</v>
      </c>
      <c r="BR149" s="164">
        <f>MIN(MAX(0,BQ149),MAX(0,$X149)-SUM($BP149:BQ149))</f>
        <v>1580524</v>
      </c>
      <c r="BS149" s="164">
        <f>MIN(MAX(0,BR149),MAX(0,$X149)-SUM($BP149:BR149))</f>
        <v>1580524</v>
      </c>
      <c r="BT149" s="164">
        <f>MIN(MAX(0,BS149),MAX(0,$X149)-SUM($BP149:BS149))</f>
        <v>1580524</v>
      </c>
      <c r="BU149" s="164">
        <f>MIN(MAX(0,BT149),MAX(0,$X149)-SUM($BP149:BT149))</f>
        <v>1580524</v>
      </c>
      <c r="BV149" s="164">
        <f>(MAX(0,$X149-MAX(0,SUM($BP149:BU149))))</f>
        <v>3319101</v>
      </c>
      <c r="BW149" s="166">
        <f t="shared" si="44"/>
        <v>0</v>
      </c>
      <c r="BX149" s="166">
        <f>MIN(MAX(0,BW149),MAX(0,-$X149)-MAX(0,-$BP149+SUM($BW149:BW149)))</f>
        <v>0</v>
      </c>
      <c r="BY149" s="166">
        <f>MIN(MAX(0,BX149),MAX(0,-$X149)-MAX(0,-$BP149+SUM($BW149:BX149)))</f>
        <v>0</v>
      </c>
      <c r="BZ149" s="166">
        <f>MIN(MAX(0,BY149),MAX(0,-$X149)-MAX(0,-$BP149+SUM($BW149:BY149)))</f>
        <v>0</v>
      </c>
      <c r="CA149" s="166">
        <f>MIN(MAX(0,BZ149),MAX(0,-$X149)-MAX(0,-$BP149+SUM($BW149:BZ149)))</f>
        <v>0</v>
      </c>
      <c r="CB149" s="166">
        <f>MAX(0,-$X149+$BP149-SUM($BW149:CA149))</f>
        <v>0</v>
      </c>
      <c r="CC149" s="163">
        <v>8.9</v>
      </c>
      <c r="CD149" s="167"/>
      <c r="CE149" s="164"/>
      <c r="CF149" s="164"/>
      <c r="CG149" s="164"/>
      <c r="CH149" s="164"/>
      <c r="CI149" s="164"/>
      <c r="CJ149" s="164"/>
      <c r="CK149" s="166"/>
      <c r="CL149" s="166"/>
      <c r="CM149" s="166"/>
      <c r="CN149" s="166"/>
      <c r="CO149" s="166"/>
      <c r="CP149" s="166"/>
      <c r="CQ149" s="167">
        <v>-178359</v>
      </c>
      <c r="CR149" s="164"/>
      <c r="CS149" s="164"/>
      <c r="CT149" s="164"/>
      <c r="CU149" s="164"/>
      <c r="CV149" s="164"/>
      <c r="CW149" s="164"/>
      <c r="CX149" s="166">
        <f>ROUND($C149*'[1]LEA-TN - Aggregate GASB75'!CX148,0)</f>
        <v>178359</v>
      </c>
      <c r="CY149" s="166">
        <f>ROUND($C149*'[1]LEA-TN - Aggregate GASB75'!CY148,0)</f>
        <v>178359</v>
      </c>
      <c r="CZ149" s="166">
        <f>ROUND($C149*'[1]LEA-TN - Aggregate GASB75'!CZ148,0)</f>
        <v>178359</v>
      </c>
      <c r="DA149" s="166">
        <f>ROUND($C149*'[1]LEA-TN - Aggregate GASB75'!DA148,0)</f>
        <v>178359</v>
      </c>
      <c r="DB149" s="166">
        <f>ROUND($C149*'[1]LEA-TN - Aggregate GASB75'!DB148,0)</f>
        <v>178359</v>
      </c>
      <c r="DC149" s="166">
        <f>ROUND($C149*'[1]LEA-TN - Aggregate GASB75'!DC148,0)</f>
        <v>338882</v>
      </c>
      <c r="DE149" s="168"/>
    </row>
    <row r="150" spans="1:109" hidden="1">
      <c r="A150" s="109">
        <v>1096</v>
      </c>
      <c r="B150" s="103" t="s">
        <v>312</v>
      </c>
      <c r="C150" s="162">
        <v>1</v>
      </c>
      <c r="D150" s="162">
        <v>1</v>
      </c>
      <c r="E150" s="162">
        <f t="shared" si="45"/>
        <v>0</v>
      </c>
      <c r="F150" s="163">
        <v>9.3000000000000007</v>
      </c>
      <c r="G150" s="164">
        <f>ROUND($D150*'[1]LEA-TN - Aggregate GASB75'!G149,0)</f>
        <v>365802</v>
      </c>
      <c r="H150" s="164">
        <f>ROUND($C150*'[1]LEA-TN - Aggregate GASB75'!H149,0)</f>
        <v>8307</v>
      </c>
      <c r="I150" s="164">
        <f>ROUND($C150*'[1]LEA-TN - Aggregate GASB75'!I149,0)</f>
        <v>13086</v>
      </c>
      <c r="J150" s="164">
        <f>ROUND('[1]LEA-TN - Aggregate GASB75'!G149*E150,0)</f>
        <v>0</v>
      </c>
      <c r="K150" s="164">
        <f>ROUND($C150*'[1]LEA-TN - Aggregate GASB75'!K149,0)</f>
        <v>0</v>
      </c>
      <c r="L150" s="164">
        <f>ROUND(C150*'[1]LEA-TN - Aggregate GASB75'!P149,0)-SUM(G150:K150,M150:O150)</f>
        <v>34524</v>
      </c>
      <c r="M150" s="164">
        <f>ROUND($C150*'[1]LEA-TN - Aggregate GASB75'!M149,0)</f>
        <v>-3502</v>
      </c>
      <c r="N150" s="164">
        <f>ROUND(C150*'[1]LEA-TN - Aggregate GASB75'!O149,0)-O150</f>
        <v>0</v>
      </c>
      <c r="O150" s="164">
        <v>-13068</v>
      </c>
      <c r="P150" s="178">
        <f t="shared" si="39"/>
        <v>405149</v>
      </c>
      <c r="Q150" s="104">
        <f t="shared" si="40"/>
        <v>0</v>
      </c>
      <c r="R150" s="164">
        <f>ROUND($C150*'[1]LEA-TN - Aggregate GASB75'!R149,0)</f>
        <v>-210</v>
      </c>
      <c r="S150" s="164">
        <f t="shared" si="36"/>
        <v>0</v>
      </c>
      <c r="T150" s="178">
        <v>21183</v>
      </c>
      <c r="U150" s="164">
        <v>13208</v>
      </c>
      <c r="V150" s="104">
        <f t="shared" si="46"/>
        <v>-1737</v>
      </c>
      <c r="W150" s="104">
        <v>-32969</v>
      </c>
      <c r="X150" s="104">
        <f>ROUND(J150+N150-'[1]LEA-TN - Aggregate GASB75'!W149*E150,0)</f>
        <v>0</v>
      </c>
      <c r="Y150" s="164">
        <f>ROUND($C150*'[1]LEA-TN - Aggregate GASB75'!Y149,0)</f>
        <v>469078</v>
      </c>
      <c r="Z150" s="164">
        <f>ROUND($C150*'[1]LEA-TN - Aggregate GASB75'!Z149,0)</f>
        <v>352852</v>
      </c>
      <c r="AA150" s="164">
        <f>ROUND($C150*'[1]LEA-TN - Aggregate GASB75'!AA149,0)</f>
        <v>405149</v>
      </c>
      <c r="AB150" s="164">
        <f>ROUND($C150*'[1]LEA-TN - Aggregate GASB75'!AB149,0)</f>
        <v>405149</v>
      </c>
      <c r="AC150" s="164">
        <f t="shared" si="53"/>
        <v>0</v>
      </c>
      <c r="AD150" s="164">
        <f t="shared" si="41"/>
        <v>32549</v>
      </c>
      <c r="AE150" s="164">
        <f t="shared" si="47"/>
        <v>0</v>
      </c>
      <c r="AF150" s="164">
        <f t="shared" si="48"/>
        <v>30812</v>
      </c>
      <c r="AG150" s="164">
        <f t="shared" si="42"/>
        <v>0</v>
      </c>
      <c r="AH150" s="164">
        <f t="shared" si="49"/>
        <v>0</v>
      </c>
      <c r="AI150" s="164">
        <f t="shared" si="38"/>
        <v>-210</v>
      </c>
      <c r="AJ150" s="164">
        <f t="shared" si="38"/>
        <v>-210</v>
      </c>
      <c r="AK150" s="164">
        <f t="shared" si="38"/>
        <v>-210</v>
      </c>
      <c r="AL150" s="164">
        <f t="shared" si="37"/>
        <v>-210</v>
      </c>
      <c r="AM150" s="164">
        <f t="shared" si="37"/>
        <v>-210</v>
      </c>
      <c r="AN150" s="164">
        <f t="shared" si="37"/>
        <v>-687</v>
      </c>
      <c r="AP150" s="165">
        <f t="shared" si="43"/>
        <v>3712</v>
      </c>
      <c r="AQ150" s="164">
        <f>ROUND($C150*'[1]LEA-TN - Aggregate GASB75'!AQ149,0)</f>
        <v>3712</v>
      </c>
      <c r="AR150" s="164">
        <f>ROUND($C150*'[1]LEA-TN - Aggregate GASB75'!AR149,0)</f>
        <v>3712</v>
      </c>
      <c r="AS150" s="164">
        <f>ROUND($C150*'[1]LEA-TN - Aggregate GASB75'!AS149,0)</f>
        <v>3712</v>
      </c>
      <c r="AT150" s="164">
        <f>ROUND($C150*'[1]LEA-TN - Aggregate GASB75'!AT149,0)</f>
        <v>3712</v>
      </c>
      <c r="AU150" s="164">
        <f>ROUND($C150*'[1]LEA-TN - Aggregate GASB75'!AU149,0)</f>
        <v>3712</v>
      </c>
      <c r="AV150" s="164">
        <f>ROUND($C150*'[1]LEA-TN - Aggregate GASB75'!AV149,0)</f>
        <v>12252</v>
      </c>
      <c r="AW150" s="166">
        <f>ROUND($C150*'[1]LEA-TN - Aggregate GASB75'!AW149,0)</f>
        <v>0</v>
      </c>
      <c r="AX150" s="166">
        <f>ROUND($C150*'[1]LEA-TN - Aggregate GASB75'!AX149,0)</f>
        <v>0</v>
      </c>
      <c r="AY150" s="166">
        <f>ROUND($C150*'[1]LEA-TN - Aggregate GASB75'!AY149,0)</f>
        <v>0</v>
      </c>
      <c r="AZ150" s="166">
        <f>ROUND($C150*'[1]LEA-TN - Aggregate GASB75'!AZ149,0)</f>
        <v>0</v>
      </c>
      <c r="BA150" s="166">
        <f>ROUND($C150*'[1]LEA-TN - Aggregate GASB75'!BA149,0)</f>
        <v>0</v>
      </c>
      <c r="BB150" s="166">
        <f>MAX(0,-$L150+$AP150-SUM($AW150:BA150))</f>
        <v>0</v>
      </c>
      <c r="BC150" s="165">
        <f t="shared" si="50"/>
        <v>-377</v>
      </c>
      <c r="BD150" s="164">
        <f>MIN(MAX(0,BC150),MAX(0,$M150)-SUM($BC150:BC150))</f>
        <v>0</v>
      </c>
      <c r="BE150" s="164">
        <f>MIN(MAX(0,BD150),MAX(0,$M150)-SUM($BC150:BD150))</f>
        <v>0</v>
      </c>
      <c r="BF150" s="164">
        <f>MIN(MAX(0,BE150),MAX(0,$M150)-SUM($BC150:BE150))</f>
        <v>0</v>
      </c>
      <c r="BG150" s="164">
        <f>MIN(MAX(0,BF150),MAX(0,$M150)-SUM($BC150:BF150))</f>
        <v>0</v>
      </c>
      <c r="BH150" s="164">
        <f>MIN(MAX(0,BG150),MAX(0,$M150)-SUM($BC150:BG150))</f>
        <v>0</v>
      </c>
      <c r="BI150" s="164">
        <f>(MAX(0,$M150-MAX(0,SUM($BC150:BH150))))</f>
        <v>0</v>
      </c>
      <c r="BJ150" s="166">
        <f t="shared" si="51"/>
        <v>377</v>
      </c>
      <c r="BK150" s="166">
        <f>MIN(MAX(0,BJ150),MAX(0,-$M150)-MAX(0,-$BC150+SUM($BJ150:BJ150)))</f>
        <v>377</v>
      </c>
      <c r="BL150" s="166">
        <f>MIN(MAX(0,BK150),MAX(0,-$M150)-MAX(0,-$BC150+SUM($BJ150:BK150)))</f>
        <v>377</v>
      </c>
      <c r="BM150" s="166">
        <f>MIN(MAX(0,BL150),MAX(0,-$M150)-MAX(0,-$BC150+SUM($BJ150:BL150)))</f>
        <v>377</v>
      </c>
      <c r="BN150" s="166">
        <f>MIN(MAX(0,BM150),MAX(0,-$M150)-MAX(0,-$BC150+SUM($BJ150:BM150)))</f>
        <v>377</v>
      </c>
      <c r="BO150" s="166">
        <f>MAX(0,-$M150+$BC150-SUM($BJ150:BN150))</f>
        <v>1240</v>
      </c>
      <c r="BP150" s="165">
        <f t="shared" si="52"/>
        <v>0</v>
      </c>
      <c r="BQ150" s="164">
        <f>MIN(MAX(0,BP150),MAX(0,$X150)-SUM($BP150:BP150))</f>
        <v>0</v>
      </c>
      <c r="BR150" s="164">
        <f>MIN(MAX(0,BQ150),MAX(0,$X150)-SUM($BP150:BQ150))</f>
        <v>0</v>
      </c>
      <c r="BS150" s="164">
        <f>MIN(MAX(0,BR150),MAX(0,$X150)-SUM($BP150:BR150))</f>
        <v>0</v>
      </c>
      <c r="BT150" s="164">
        <f>MIN(MAX(0,BS150),MAX(0,$X150)-SUM($BP150:BS150))</f>
        <v>0</v>
      </c>
      <c r="BU150" s="164">
        <f>MIN(MAX(0,BT150),MAX(0,$X150)-SUM($BP150:BT150))</f>
        <v>0</v>
      </c>
      <c r="BV150" s="164">
        <f>(MAX(0,$X150-MAX(0,SUM($BP150:BU150))))</f>
        <v>0</v>
      </c>
      <c r="BW150" s="166">
        <f t="shared" si="44"/>
        <v>0</v>
      </c>
      <c r="BX150" s="166">
        <f>MIN(MAX(0,BW150),MAX(0,-$X150)-MAX(0,-$BP150+SUM($BW150:BW150)))</f>
        <v>0</v>
      </c>
      <c r="BY150" s="166">
        <f>MIN(MAX(0,BX150),MAX(0,-$X150)-MAX(0,-$BP150+SUM($BW150:BX150)))</f>
        <v>0</v>
      </c>
      <c r="BZ150" s="166">
        <f>MIN(MAX(0,BY150),MAX(0,-$X150)-MAX(0,-$BP150+SUM($BW150:BY150)))</f>
        <v>0</v>
      </c>
      <c r="CA150" s="166">
        <f>MIN(MAX(0,BZ150),MAX(0,-$X150)-MAX(0,-$BP150+SUM($BW150:BZ150)))</f>
        <v>0</v>
      </c>
      <c r="CB150" s="166">
        <f>MAX(0,-$X150+$BP150-SUM($BW150:CA150))</f>
        <v>0</v>
      </c>
      <c r="CC150" s="163">
        <v>10.3</v>
      </c>
      <c r="CD150" s="167"/>
      <c r="CE150" s="164"/>
      <c r="CF150" s="164"/>
      <c r="CG150" s="164"/>
      <c r="CH150" s="164"/>
      <c r="CI150" s="164"/>
      <c r="CJ150" s="164"/>
      <c r="CK150" s="166"/>
      <c r="CL150" s="166"/>
      <c r="CM150" s="166"/>
      <c r="CN150" s="166"/>
      <c r="CO150" s="166"/>
      <c r="CP150" s="166"/>
      <c r="CQ150" s="167">
        <v>-3545</v>
      </c>
      <c r="CR150" s="164"/>
      <c r="CS150" s="164"/>
      <c r="CT150" s="164"/>
      <c r="CU150" s="164"/>
      <c r="CV150" s="164"/>
      <c r="CW150" s="164"/>
      <c r="CX150" s="166">
        <f>ROUND($C150*'[1]LEA-TN - Aggregate GASB75'!CX149,0)</f>
        <v>3545</v>
      </c>
      <c r="CY150" s="166">
        <f>ROUND($C150*'[1]LEA-TN - Aggregate GASB75'!CY149,0)</f>
        <v>3545</v>
      </c>
      <c r="CZ150" s="166">
        <f>ROUND($C150*'[1]LEA-TN - Aggregate GASB75'!CZ149,0)</f>
        <v>3545</v>
      </c>
      <c r="DA150" s="166">
        <f>ROUND($C150*'[1]LEA-TN - Aggregate GASB75'!DA149,0)</f>
        <v>3545</v>
      </c>
      <c r="DB150" s="166">
        <f>ROUND($C150*'[1]LEA-TN - Aggregate GASB75'!DB149,0)</f>
        <v>3545</v>
      </c>
      <c r="DC150" s="166">
        <f>ROUND($C150*'[1]LEA-TN - Aggregate GASB75'!DC149,0)</f>
        <v>11699</v>
      </c>
      <c r="DE150" s="168"/>
    </row>
    <row r="151" spans="1:109" hidden="1">
      <c r="A151" s="109">
        <v>1226</v>
      </c>
      <c r="B151" s="103" t="s">
        <v>505</v>
      </c>
      <c r="C151" s="162">
        <v>1</v>
      </c>
      <c r="D151" s="162">
        <v>0</v>
      </c>
      <c r="E151" s="162">
        <f t="shared" si="45"/>
        <v>1</v>
      </c>
      <c r="F151" s="163">
        <v>12.9</v>
      </c>
      <c r="G151" s="164">
        <f>ROUND($D151*'[1]LEA-TN - Aggregate GASB75'!G150,0)</f>
        <v>0</v>
      </c>
      <c r="H151" s="164">
        <f>ROUND($C151*'[1]LEA-TN - Aggregate GASB75'!H150,0)</f>
        <v>0</v>
      </c>
      <c r="I151" s="164">
        <f>ROUND($C151*'[1]LEA-TN - Aggregate GASB75'!I150,0)</f>
        <v>0</v>
      </c>
      <c r="J151" s="164">
        <f>ROUND('[1]LEA-TN - Aggregate GASB75'!G150*E151,0)</f>
        <v>0</v>
      </c>
      <c r="K151" s="164">
        <f>ROUND($C151*'[1]LEA-TN - Aggregate GASB75'!K150,0)</f>
        <v>0</v>
      </c>
      <c r="L151" s="164">
        <f>ROUND(C151*'[1]LEA-TN - Aggregate GASB75'!P150,0)-SUM(G151:K151,M151:O151)</f>
        <v>31051</v>
      </c>
      <c r="M151" s="164">
        <f>ROUND($C151*'[1]LEA-TN - Aggregate GASB75'!M150,0)</f>
        <v>-359</v>
      </c>
      <c r="N151" s="164">
        <f>ROUND(C151*'[1]LEA-TN - Aggregate GASB75'!O150,0)-O151</f>
        <v>0</v>
      </c>
      <c r="O151" s="164">
        <v>0</v>
      </c>
      <c r="P151" s="178">
        <f t="shared" si="39"/>
        <v>30692</v>
      </c>
      <c r="Q151" s="104">
        <f t="shared" si="40"/>
        <v>0</v>
      </c>
      <c r="R151" s="164">
        <f>ROUND($C151*'[1]LEA-TN - Aggregate GASB75'!R150,0)</f>
        <v>2379</v>
      </c>
      <c r="S151" s="164">
        <f t="shared" si="36"/>
        <v>0</v>
      </c>
      <c r="T151" s="178">
        <v>2379</v>
      </c>
      <c r="U151" s="164">
        <v>0</v>
      </c>
      <c r="V151" s="104">
        <f t="shared" si="46"/>
        <v>28313</v>
      </c>
      <c r="W151" s="104">
        <v>0</v>
      </c>
      <c r="X151" s="104">
        <f>ROUND(J151+N151-'[1]LEA-TN - Aggregate GASB75'!W150*E151,0)</f>
        <v>0</v>
      </c>
      <c r="Y151" s="164">
        <f>ROUND($C151*'[1]LEA-TN - Aggregate GASB75'!Y150,0)</f>
        <v>37488</v>
      </c>
      <c r="Z151" s="164">
        <f>ROUND($C151*'[1]LEA-TN - Aggregate GASB75'!Z150,0)</f>
        <v>25254</v>
      </c>
      <c r="AA151" s="164">
        <f>ROUND($C151*'[1]LEA-TN - Aggregate GASB75'!AA150,0)</f>
        <v>30692</v>
      </c>
      <c r="AB151" s="164">
        <f>ROUND($C151*'[1]LEA-TN - Aggregate GASB75'!AB150,0)</f>
        <v>30692</v>
      </c>
      <c r="AC151" s="164">
        <f t="shared" si="53"/>
        <v>0</v>
      </c>
      <c r="AD151" s="164">
        <f t="shared" si="41"/>
        <v>331</v>
      </c>
      <c r="AE151" s="164">
        <f t="shared" si="47"/>
        <v>0</v>
      </c>
      <c r="AF151" s="164">
        <f t="shared" si="48"/>
        <v>28644</v>
      </c>
      <c r="AG151" s="164">
        <f t="shared" si="42"/>
        <v>0</v>
      </c>
      <c r="AH151" s="164">
        <f t="shared" si="49"/>
        <v>0</v>
      </c>
      <c r="AI151" s="164">
        <f t="shared" si="38"/>
        <v>2379</v>
      </c>
      <c r="AJ151" s="164">
        <f t="shared" si="38"/>
        <v>2379</v>
      </c>
      <c r="AK151" s="164">
        <f t="shared" si="38"/>
        <v>2379</v>
      </c>
      <c r="AL151" s="164">
        <f t="shared" si="37"/>
        <v>2379</v>
      </c>
      <c r="AM151" s="164">
        <f t="shared" si="37"/>
        <v>2379</v>
      </c>
      <c r="AN151" s="164">
        <f t="shared" si="37"/>
        <v>16418</v>
      </c>
      <c r="AP151" s="165">
        <f t="shared" si="43"/>
        <v>2407</v>
      </c>
      <c r="AQ151" s="164">
        <f>ROUND($C151*'[1]LEA-TN - Aggregate GASB75'!AQ150,0)</f>
        <v>2407</v>
      </c>
      <c r="AR151" s="164">
        <f>ROUND($C151*'[1]LEA-TN - Aggregate GASB75'!AR150,0)</f>
        <v>2407</v>
      </c>
      <c r="AS151" s="164">
        <f>ROUND($C151*'[1]LEA-TN - Aggregate GASB75'!AS150,0)</f>
        <v>2407</v>
      </c>
      <c r="AT151" s="164">
        <f>ROUND($C151*'[1]LEA-TN - Aggregate GASB75'!AT150,0)</f>
        <v>2407</v>
      </c>
      <c r="AU151" s="164">
        <f>ROUND($C151*'[1]LEA-TN - Aggregate GASB75'!AU150,0)</f>
        <v>2407</v>
      </c>
      <c r="AV151" s="164">
        <f>ROUND($C151*'[1]LEA-TN - Aggregate GASB75'!AV150,0)</f>
        <v>16609</v>
      </c>
      <c r="AW151" s="166">
        <f>ROUND($C151*'[1]LEA-TN - Aggregate GASB75'!AW150,0)</f>
        <v>0</v>
      </c>
      <c r="AX151" s="166">
        <f>ROUND($C151*'[1]LEA-TN - Aggregate GASB75'!AX150,0)</f>
        <v>0</v>
      </c>
      <c r="AY151" s="166">
        <f>ROUND($C151*'[1]LEA-TN - Aggregate GASB75'!AY150,0)</f>
        <v>0</v>
      </c>
      <c r="AZ151" s="166">
        <f>ROUND($C151*'[1]LEA-TN - Aggregate GASB75'!AZ150,0)</f>
        <v>0</v>
      </c>
      <c r="BA151" s="166">
        <f>ROUND($C151*'[1]LEA-TN - Aggregate GASB75'!BA150,0)</f>
        <v>0</v>
      </c>
      <c r="BB151" s="166">
        <f>MAX(0,-$L151+$AP151-SUM($AW151:BA151))</f>
        <v>0</v>
      </c>
      <c r="BC151" s="165">
        <f t="shared" si="50"/>
        <v>-28</v>
      </c>
      <c r="BD151" s="164">
        <f>MIN(MAX(0,BC151),MAX(0,$M151)-SUM($BC151:BC151))</f>
        <v>0</v>
      </c>
      <c r="BE151" s="164">
        <f>MIN(MAX(0,BD151),MAX(0,$M151)-SUM($BC151:BD151))</f>
        <v>0</v>
      </c>
      <c r="BF151" s="164">
        <f>MIN(MAX(0,BE151),MAX(0,$M151)-SUM($BC151:BE151))</f>
        <v>0</v>
      </c>
      <c r="BG151" s="164">
        <f>MIN(MAX(0,BF151),MAX(0,$M151)-SUM($BC151:BF151))</f>
        <v>0</v>
      </c>
      <c r="BH151" s="164">
        <f>MIN(MAX(0,BG151),MAX(0,$M151)-SUM($BC151:BG151))</f>
        <v>0</v>
      </c>
      <c r="BI151" s="164">
        <f>(MAX(0,$M151-MAX(0,SUM($BC151:BH151))))</f>
        <v>0</v>
      </c>
      <c r="BJ151" s="166">
        <f t="shared" si="51"/>
        <v>28</v>
      </c>
      <c r="BK151" s="166">
        <f>MIN(MAX(0,BJ151),MAX(0,-$M151)-MAX(0,-$BC151+SUM($BJ151:BJ151)))</f>
        <v>28</v>
      </c>
      <c r="BL151" s="166">
        <f>MIN(MAX(0,BK151),MAX(0,-$M151)-MAX(0,-$BC151+SUM($BJ151:BK151)))</f>
        <v>28</v>
      </c>
      <c r="BM151" s="166">
        <f>MIN(MAX(0,BL151),MAX(0,-$M151)-MAX(0,-$BC151+SUM($BJ151:BL151)))</f>
        <v>28</v>
      </c>
      <c r="BN151" s="166">
        <f>MIN(MAX(0,BM151),MAX(0,-$M151)-MAX(0,-$BC151+SUM($BJ151:BM151)))</f>
        <v>28</v>
      </c>
      <c r="BO151" s="166">
        <f>MAX(0,-$M151+$BC151-SUM($BJ151:BN151))</f>
        <v>191</v>
      </c>
      <c r="BP151" s="165">
        <f t="shared" si="52"/>
        <v>0</v>
      </c>
      <c r="BQ151" s="164">
        <f>MIN(MAX(0,BP151),MAX(0,$X151)-SUM($BP151:BP151))</f>
        <v>0</v>
      </c>
      <c r="BR151" s="164">
        <f>MIN(MAX(0,BQ151),MAX(0,$X151)-SUM($BP151:BQ151))</f>
        <v>0</v>
      </c>
      <c r="BS151" s="164">
        <f>MIN(MAX(0,BR151),MAX(0,$X151)-SUM($BP151:BR151))</f>
        <v>0</v>
      </c>
      <c r="BT151" s="164">
        <f>MIN(MAX(0,BS151),MAX(0,$X151)-SUM($BP151:BS151))</f>
        <v>0</v>
      </c>
      <c r="BU151" s="164">
        <f>MIN(MAX(0,BT151),MAX(0,$X151)-SUM($BP151:BT151))</f>
        <v>0</v>
      </c>
      <c r="BV151" s="164">
        <f>(MAX(0,$X151-MAX(0,SUM($BP151:BU151))))</f>
        <v>0</v>
      </c>
      <c r="BW151" s="166">
        <f t="shared" si="44"/>
        <v>0</v>
      </c>
      <c r="BX151" s="166">
        <f>MIN(MAX(0,BW151),MAX(0,-$X151)-MAX(0,-$BP151+SUM($BW151:BW151)))</f>
        <v>0</v>
      </c>
      <c r="BY151" s="166">
        <f>MIN(MAX(0,BX151),MAX(0,-$X151)-MAX(0,-$BP151+SUM($BW151:BX151)))</f>
        <v>0</v>
      </c>
      <c r="BZ151" s="166">
        <f>MIN(MAX(0,BY151),MAX(0,-$X151)-MAX(0,-$BP151+SUM($BW151:BY151)))</f>
        <v>0</v>
      </c>
      <c r="CA151" s="166">
        <f>MIN(MAX(0,BZ151),MAX(0,-$X151)-MAX(0,-$BP151+SUM($BW151:BZ151)))</f>
        <v>0</v>
      </c>
      <c r="CB151" s="166">
        <f>MAX(0,-$X151+$BP151-SUM($BW151:CA151))</f>
        <v>0</v>
      </c>
      <c r="CC151" s="163">
        <v>1</v>
      </c>
      <c r="CD151" s="167"/>
      <c r="CE151" s="164"/>
      <c r="CF151" s="164"/>
      <c r="CG151" s="164"/>
      <c r="CH151" s="164"/>
      <c r="CI151" s="164"/>
      <c r="CJ151" s="164"/>
      <c r="CK151" s="166"/>
      <c r="CL151" s="166"/>
      <c r="CM151" s="166"/>
      <c r="CN151" s="166"/>
      <c r="CO151" s="166"/>
      <c r="CP151" s="166"/>
      <c r="CQ151" s="167">
        <v>0</v>
      </c>
      <c r="CR151" s="164"/>
      <c r="CS151" s="164"/>
      <c r="CT151" s="164"/>
      <c r="CU151" s="164"/>
      <c r="CV151" s="164"/>
      <c r="CW151" s="164"/>
      <c r="CX151" s="166">
        <f>ROUND($C151*'[1]LEA-TN - Aggregate GASB75'!CX150,0)</f>
        <v>0</v>
      </c>
      <c r="CY151" s="166">
        <f>ROUND($C151*'[1]LEA-TN - Aggregate GASB75'!CY150,0)</f>
        <v>0</v>
      </c>
      <c r="CZ151" s="166">
        <f>ROUND($C151*'[1]LEA-TN - Aggregate GASB75'!CZ150,0)</f>
        <v>0</v>
      </c>
      <c r="DA151" s="166">
        <f>ROUND($C151*'[1]LEA-TN - Aggregate GASB75'!DA150,0)</f>
        <v>0</v>
      </c>
      <c r="DB151" s="166">
        <f>ROUND($C151*'[1]LEA-TN - Aggregate GASB75'!DB150,0)</f>
        <v>0</v>
      </c>
      <c r="DC151" s="166">
        <f>ROUND($C151*'[1]LEA-TN - Aggregate GASB75'!DC150,0)</f>
        <v>0</v>
      </c>
      <c r="DE151" s="168"/>
    </row>
    <row r="152" spans="1:109" hidden="1">
      <c r="A152" s="109">
        <v>1227</v>
      </c>
      <c r="B152" s="103" t="s">
        <v>506</v>
      </c>
      <c r="C152" s="162">
        <v>1</v>
      </c>
      <c r="D152" s="162">
        <v>0</v>
      </c>
      <c r="E152" s="162">
        <f t="shared" si="45"/>
        <v>1</v>
      </c>
      <c r="F152" s="163">
        <v>14</v>
      </c>
      <c r="G152" s="164">
        <f>ROUND($D152*'[1]LEA-TN - Aggregate GASB75'!G151,0)</f>
        <v>0</v>
      </c>
      <c r="H152" s="164">
        <f>ROUND($C152*'[1]LEA-TN - Aggregate GASB75'!H151,0)</f>
        <v>0</v>
      </c>
      <c r="I152" s="164">
        <f>ROUND($C152*'[1]LEA-TN - Aggregate GASB75'!I151,0)</f>
        <v>0</v>
      </c>
      <c r="J152" s="164">
        <f>ROUND('[1]LEA-TN - Aggregate GASB75'!G151*E152,0)</f>
        <v>0</v>
      </c>
      <c r="K152" s="164">
        <f>ROUND($C152*'[1]LEA-TN - Aggregate GASB75'!K151,0)</f>
        <v>0</v>
      </c>
      <c r="L152" s="164">
        <f>ROUND(C152*'[1]LEA-TN - Aggregate GASB75'!P151,0)-SUM(G152:K152,M152:O152)</f>
        <v>21586</v>
      </c>
      <c r="M152" s="164">
        <f>ROUND($C152*'[1]LEA-TN - Aggregate GASB75'!M151,0)</f>
        <v>-300</v>
      </c>
      <c r="N152" s="164">
        <f>ROUND(C152*'[1]LEA-TN - Aggregate GASB75'!O151,0)-O152</f>
        <v>0</v>
      </c>
      <c r="O152" s="164">
        <v>0</v>
      </c>
      <c r="P152" s="178">
        <f t="shared" si="39"/>
        <v>21286</v>
      </c>
      <c r="Q152" s="104">
        <f t="shared" si="40"/>
        <v>0</v>
      </c>
      <c r="R152" s="164">
        <f>ROUND($C152*'[1]LEA-TN - Aggregate GASB75'!R151,0)</f>
        <v>1521</v>
      </c>
      <c r="S152" s="164">
        <f t="shared" si="36"/>
        <v>0</v>
      </c>
      <c r="T152" s="178">
        <v>1521</v>
      </c>
      <c r="U152" s="164">
        <v>0</v>
      </c>
      <c r="V152" s="104">
        <f t="shared" si="46"/>
        <v>19765</v>
      </c>
      <c r="W152" s="104">
        <v>0</v>
      </c>
      <c r="X152" s="104">
        <f>ROUND(J152+N152-'[1]LEA-TN - Aggregate GASB75'!W151*E152,0)</f>
        <v>0</v>
      </c>
      <c r="Y152" s="164">
        <f>ROUND($C152*'[1]LEA-TN - Aggregate GASB75'!Y151,0)</f>
        <v>26673</v>
      </c>
      <c r="Z152" s="164">
        <f>ROUND($C152*'[1]LEA-TN - Aggregate GASB75'!Z151,0)</f>
        <v>17042</v>
      </c>
      <c r="AA152" s="164">
        <f>ROUND($C152*'[1]LEA-TN - Aggregate GASB75'!AA151,0)</f>
        <v>21286</v>
      </c>
      <c r="AB152" s="164">
        <f>ROUND($C152*'[1]LEA-TN - Aggregate GASB75'!AB151,0)</f>
        <v>21286</v>
      </c>
      <c r="AC152" s="164">
        <f t="shared" si="53"/>
        <v>0</v>
      </c>
      <c r="AD152" s="164">
        <f t="shared" si="41"/>
        <v>279</v>
      </c>
      <c r="AE152" s="164">
        <f t="shared" si="47"/>
        <v>0</v>
      </c>
      <c r="AF152" s="164">
        <f t="shared" si="48"/>
        <v>20044</v>
      </c>
      <c r="AG152" s="164">
        <f t="shared" si="42"/>
        <v>0</v>
      </c>
      <c r="AH152" s="164">
        <f t="shared" si="49"/>
        <v>0</v>
      </c>
      <c r="AI152" s="164">
        <f t="shared" si="38"/>
        <v>1521</v>
      </c>
      <c r="AJ152" s="164">
        <f t="shared" si="38"/>
        <v>1521</v>
      </c>
      <c r="AK152" s="164">
        <f t="shared" si="38"/>
        <v>1521</v>
      </c>
      <c r="AL152" s="164">
        <f t="shared" si="37"/>
        <v>1521</v>
      </c>
      <c r="AM152" s="164">
        <f t="shared" si="37"/>
        <v>1521</v>
      </c>
      <c r="AN152" s="164">
        <f t="shared" si="37"/>
        <v>12160</v>
      </c>
      <c r="AP152" s="165">
        <f t="shared" si="43"/>
        <v>1542</v>
      </c>
      <c r="AQ152" s="164">
        <f>ROUND($C152*'[1]LEA-TN - Aggregate GASB75'!AQ151,0)</f>
        <v>1542</v>
      </c>
      <c r="AR152" s="164">
        <f>ROUND($C152*'[1]LEA-TN - Aggregate GASB75'!AR151,0)</f>
        <v>1542</v>
      </c>
      <c r="AS152" s="164">
        <f>ROUND($C152*'[1]LEA-TN - Aggregate GASB75'!AS151,0)</f>
        <v>1542</v>
      </c>
      <c r="AT152" s="164">
        <f>ROUND($C152*'[1]LEA-TN - Aggregate GASB75'!AT151,0)</f>
        <v>1542</v>
      </c>
      <c r="AU152" s="164">
        <f>ROUND($C152*'[1]LEA-TN - Aggregate GASB75'!AU151,0)</f>
        <v>1542</v>
      </c>
      <c r="AV152" s="164">
        <f>ROUND($C152*'[1]LEA-TN - Aggregate GASB75'!AV151,0)</f>
        <v>12334</v>
      </c>
      <c r="AW152" s="166">
        <f>ROUND($C152*'[1]LEA-TN - Aggregate GASB75'!AW151,0)</f>
        <v>0</v>
      </c>
      <c r="AX152" s="166">
        <f>ROUND($C152*'[1]LEA-TN - Aggregate GASB75'!AX151,0)</f>
        <v>0</v>
      </c>
      <c r="AY152" s="166">
        <f>ROUND($C152*'[1]LEA-TN - Aggregate GASB75'!AY151,0)</f>
        <v>0</v>
      </c>
      <c r="AZ152" s="166">
        <f>ROUND($C152*'[1]LEA-TN - Aggregate GASB75'!AZ151,0)</f>
        <v>0</v>
      </c>
      <c r="BA152" s="166">
        <f>ROUND($C152*'[1]LEA-TN - Aggregate GASB75'!BA151,0)</f>
        <v>0</v>
      </c>
      <c r="BB152" s="166">
        <f>MAX(0,-$L152+$AP152-SUM($AW152:BA152))</f>
        <v>0</v>
      </c>
      <c r="BC152" s="165">
        <f t="shared" si="50"/>
        <v>-21</v>
      </c>
      <c r="BD152" s="164">
        <f>MIN(MAX(0,BC152),MAX(0,$M152)-SUM($BC152:BC152))</f>
        <v>0</v>
      </c>
      <c r="BE152" s="164">
        <f>MIN(MAX(0,BD152),MAX(0,$M152)-SUM($BC152:BD152))</f>
        <v>0</v>
      </c>
      <c r="BF152" s="164">
        <f>MIN(MAX(0,BE152),MAX(0,$M152)-SUM($BC152:BE152))</f>
        <v>0</v>
      </c>
      <c r="BG152" s="164">
        <f>MIN(MAX(0,BF152),MAX(0,$M152)-SUM($BC152:BF152))</f>
        <v>0</v>
      </c>
      <c r="BH152" s="164">
        <f>MIN(MAX(0,BG152),MAX(0,$M152)-SUM($BC152:BG152))</f>
        <v>0</v>
      </c>
      <c r="BI152" s="164">
        <f>(MAX(0,$M152-MAX(0,SUM($BC152:BH152))))</f>
        <v>0</v>
      </c>
      <c r="BJ152" s="166">
        <f t="shared" si="51"/>
        <v>21</v>
      </c>
      <c r="BK152" s="166">
        <f>MIN(MAX(0,BJ152),MAX(0,-$M152)-MAX(0,-$BC152+SUM($BJ152:BJ152)))</f>
        <v>21</v>
      </c>
      <c r="BL152" s="166">
        <f>MIN(MAX(0,BK152),MAX(0,-$M152)-MAX(0,-$BC152+SUM($BJ152:BK152)))</f>
        <v>21</v>
      </c>
      <c r="BM152" s="166">
        <f>MIN(MAX(0,BL152),MAX(0,-$M152)-MAX(0,-$BC152+SUM($BJ152:BL152)))</f>
        <v>21</v>
      </c>
      <c r="BN152" s="166">
        <f>MIN(MAX(0,BM152),MAX(0,-$M152)-MAX(0,-$BC152+SUM($BJ152:BM152)))</f>
        <v>21</v>
      </c>
      <c r="BO152" s="166">
        <f>MAX(0,-$M152+$BC152-SUM($BJ152:BN152))</f>
        <v>174</v>
      </c>
      <c r="BP152" s="165">
        <f t="shared" si="52"/>
        <v>0</v>
      </c>
      <c r="BQ152" s="164">
        <f>MIN(MAX(0,BP152),MAX(0,$X152)-SUM($BP152:BP152))</f>
        <v>0</v>
      </c>
      <c r="BR152" s="164">
        <f>MIN(MAX(0,BQ152),MAX(0,$X152)-SUM($BP152:BQ152))</f>
        <v>0</v>
      </c>
      <c r="BS152" s="164">
        <f>MIN(MAX(0,BR152),MAX(0,$X152)-SUM($BP152:BR152))</f>
        <v>0</v>
      </c>
      <c r="BT152" s="164">
        <f>MIN(MAX(0,BS152),MAX(0,$X152)-SUM($BP152:BS152))</f>
        <v>0</v>
      </c>
      <c r="BU152" s="164">
        <f>MIN(MAX(0,BT152),MAX(0,$X152)-SUM($BP152:BT152))</f>
        <v>0</v>
      </c>
      <c r="BV152" s="164">
        <f>(MAX(0,$X152-MAX(0,SUM($BP152:BU152))))</f>
        <v>0</v>
      </c>
      <c r="BW152" s="166">
        <f t="shared" si="44"/>
        <v>0</v>
      </c>
      <c r="BX152" s="166">
        <f>MIN(MAX(0,BW152),MAX(0,-$X152)-MAX(0,-$BP152+SUM($BW152:BW152)))</f>
        <v>0</v>
      </c>
      <c r="BY152" s="166">
        <f>MIN(MAX(0,BX152),MAX(0,-$X152)-MAX(0,-$BP152+SUM($BW152:BX152)))</f>
        <v>0</v>
      </c>
      <c r="BZ152" s="166">
        <f>MIN(MAX(0,BY152),MAX(0,-$X152)-MAX(0,-$BP152+SUM($BW152:BY152)))</f>
        <v>0</v>
      </c>
      <c r="CA152" s="166">
        <f>MIN(MAX(0,BZ152),MAX(0,-$X152)-MAX(0,-$BP152+SUM($BW152:BZ152)))</f>
        <v>0</v>
      </c>
      <c r="CB152" s="166">
        <f>MAX(0,-$X152+$BP152-SUM($BW152:CA152))</f>
        <v>0</v>
      </c>
      <c r="CC152" s="163">
        <v>1</v>
      </c>
      <c r="CD152" s="167"/>
      <c r="CE152" s="164"/>
      <c r="CF152" s="164"/>
      <c r="CG152" s="164"/>
      <c r="CH152" s="164"/>
      <c r="CI152" s="164"/>
      <c r="CJ152" s="164"/>
      <c r="CK152" s="166"/>
      <c r="CL152" s="166"/>
      <c r="CM152" s="166"/>
      <c r="CN152" s="166"/>
      <c r="CO152" s="166"/>
      <c r="CP152" s="166"/>
      <c r="CQ152" s="167">
        <v>0</v>
      </c>
      <c r="CR152" s="164"/>
      <c r="CS152" s="164"/>
      <c r="CT152" s="164"/>
      <c r="CU152" s="164"/>
      <c r="CV152" s="164"/>
      <c r="CW152" s="164"/>
      <c r="CX152" s="166">
        <f>ROUND($C152*'[1]LEA-TN - Aggregate GASB75'!CX151,0)</f>
        <v>0</v>
      </c>
      <c r="CY152" s="166">
        <f>ROUND($C152*'[1]LEA-TN - Aggregate GASB75'!CY151,0)</f>
        <v>0</v>
      </c>
      <c r="CZ152" s="166">
        <f>ROUND($C152*'[1]LEA-TN - Aggregate GASB75'!CZ151,0)</f>
        <v>0</v>
      </c>
      <c r="DA152" s="166">
        <f>ROUND($C152*'[1]LEA-TN - Aggregate GASB75'!DA151,0)</f>
        <v>0</v>
      </c>
      <c r="DB152" s="166">
        <f>ROUND($C152*'[1]LEA-TN - Aggregate GASB75'!DB151,0)</f>
        <v>0</v>
      </c>
      <c r="DC152" s="166">
        <f>ROUND($C152*'[1]LEA-TN - Aggregate GASB75'!DC151,0)</f>
        <v>0</v>
      </c>
      <c r="DE152" s="168"/>
    </row>
    <row r="153" spans="1:109" hidden="1">
      <c r="A153" s="109">
        <v>1228</v>
      </c>
      <c r="B153" s="103" t="s">
        <v>507</v>
      </c>
      <c r="C153" s="162">
        <v>1</v>
      </c>
      <c r="D153" s="162">
        <v>0</v>
      </c>
      <c r="E153" s="162">
        <f t="shared" si="45"/>
        <v>1</v>
      </c>
      <c r="F153" s="163">
        <v>14.2</v>
      </c>
      <c r="G153" s="164">
        <f>ROUND($D153*'[1]LEA-TN - Aggregate GASB75'!G152,0)</f>
        <v>0</v>
      </c>
      <c r="H153" s="164">
        <f>ROUND($C153*'[1]LEA-TN - Aggregate GASB75'!H152,0)</f>
        <v>0</v>
      </c>
      <c r="I153" s="164">
        <f>ROUND($C153*'[1]LEA-TN - Aggregate GASB75'!I152,0)</f>
        <v>0</v>
      </c>
      <c r="J153" s="164">
        <f>ROUND('[1]LEA-TN - Aggregate GASB75'!G152*E153,0)</f>
        <v>0</v>
      </c>
      <c r="K153" s="164">
        <f>ROUND($C153*'[1]LEA-TN - Aggregate GASB75'!K152,0)</f>
        <v>0</v>
      </c>
      <c r="L153" s="164">
        <f>ROUND(C153*'[1]LEA-TN - Aggregate GASB75'!P152,0)-SUM(G153:K153,M153:O153)</f>
        <v>12248</v>
      </c>
      <c r="M153" s="164">
        <f>ROUND($C153*'[1]LEA-TN - Aggregate GASB75'!M152,0)</f>
        <v>-231</v>
      </c>
      <c r="N153" s="164">
        <f>ROUND(C153*'[1]LEA-TN - Aggregate GASB75'!O152,0)-O153</f>
        <v>0</v>
      </c>
      <c r="O153" s="164">
        <v>0</v>
      </c>
      <c r="P153" s="178">
        <f t="shared" si="39"/>
        <v>12017</v>
      </c>
      <c r="Q153" s="104">
        <f t="shared" si="40"/>
        <v>0</v>
      </c>
      <c r="R153" s="164">
        <f>ROUND($C153*'[1]LEA-TN - Aggregate GASB75'!R152,0)</f>
        <v>847</v>
      </c>
      <c r="S153" s="164">
        <f t="shared" si="36"/>
        <v>0</v>
      </c>
      <c r="T153" s="178">
        <v>847</v>
      </c>
      <c r="U153" s="164">
        <v>0</v>
      </c>
      <c r="V153" s="104">
        <f t="shared" si="46"/>
        <v>11170</v>
      </c>
      <c r="W153" s="104">
        <v>0</v>
      </c>
      <c r="X153" s="104">
        <f>ROUND(J153+N153-'[1]LEA-TN - Aggregate GASB75'!W152*E153,0)</f>
        <v>0</v>
      </c>
      <c r="Y153" s="164">
        <f>ROUND($C153*'[1]LEA-TN - Aggregate GASB75'!Y152,0)</f>
        <v>15448</v>
      </c>
      <c r="Z153" s="164">
        <f>ROUND($C153*'[1]LEA-TN - Aggregate GASB75'!Z152,0)</f>
        <v>9418</v>
      </c>
      <c r="AA153" s="164">
        <f>ROUND($C153*'[1]LEA-TN - Aggregate GASB75'!AA152,0)</f>
        <v>12017</v>
      </c>
      <c r="AB153" s="164">
        <f>ROUND($C153*'[1]LEA-TN - Aggregate GASB75'!AB152,0)</f>
        <v>12017</v>
      </c>
      <c r="AC153" s="164">
        <f t="shared" si="53"/>
        <v>0</v>
      </c>
      <c r="AD153" s="164">
        <f t="shared" si="41"/>
        <v>215</v>
      </c>
      <c r="AE153" s="164">
        <f t="shared" si="47"/>
        <v>0</v>
      </c>
      <c r="AF153" s="164">
        <f t="shared" si="48"/>
        <v>11385</v>
      </c>
      <c r="AG153" s="164">
        <f t="shared" si="42"/>
        <v>0</v>
      </c>
      <c r="AH153" s="164">
        <f t="shared" si="49"/>
        <v>0</v>
      </c>
      <c r="AI153" s="164">
        <f t="shared" si="38"/>
        <v>847</v>
      </c>
      <c r="AJ153" s="164">
        <f t="shared" si="38"/>
        <v>847</v>
      </c>
      <c r="AK153" s="164">
        <f t="shared" si="38"/>
        <v>847</v>
      </c>
      <c r="AL153" s="164">
        <f t="shared" si="37"/>
        <v>847</v>
      </c>
      <c r="AM153" s="164">
        <f t="shared" si="37"/>
        <v>847</v>
      </c>
      <c r="AN153" s="164">
        <f t="shared" si="37"/>
        <v>6935</v>
      </c>
      <c r="AP153" s="165">
        <f t="shared" si="43"/>
        <v>863</v>
      </c>
      <c r="AQ153" s="164">
        <f>ROUND($C153*'[1]LEA-TN - Aggregate GASB75'!AQ152,0)</f>
        <v>863</v>
      </c>
      <c r="AR153" s="164">
        <f>ROUND($C153*'[1]LEA-TN - Aggregate GASB75'!AR152,0)</f>
        <v>863</v>
      </c>
      <c r="AS153" s="164">
        <f>ROUND($C153*'[1]LEA-TN - Aggregate GASB75'!AS152,0)</f>
        <v>863</v>
      </c>
      <c r="AT153" s="164">
        <f>ROUND($C153*'[1]LEA-TN - Aggregate GASB75'!AT152,0)</f>
        <v>863</v>
      </c>
      <c r="AU153" s="164">
        <f>ROUND($C153*'[1]LEA-TN - Aggregate GASB75'!AU152,0)</f>
        <v>863</v>
      </c>
      <c r="AV153" s="164">
        <f>ROUND($C153*'[1]LEA-TN - Aggregate GASB75'!AV152,0)</f>
        <v>7070</v>
      </c>
      <c r="AW153" s="166">
        <f>ROUND($C153*'[1]LEA-TN - Aggregate GASB75'!AW152,0)</f>
        <v>0</v>
      </c>
      <c r="AX153" s="166">
        <f>ROUND($C153*'[1]LEA-TN - Aggregate GASB75'!AX152,0)</f>
        <v>0</v>
      </c>
      <c r="AY153" s="166">
        <f>ROUND($C153*'[1]LEA-TN - Aggregate GASB75'!AY152,0)</f>
        <v>0</v>
      </c>
      <c r="AZ153" s="166">
        <f>ROUND($C153*'[1]LEA-TN - Aggregate GASB75'!AZ152,0)</f>
        <v>0</v>
      </c>
      <c r="BA153" s="166">
        <f>ROUND($C153*'[1]LEA-TN - Aggregate GASB75'!BA152,0)</f>
        <v>0</v>
      </c>
      <c r="BB153" s="166">
        <f>MAX(0,-$L153+$AP153-SUM($AW153:BA153))</f>
        <v>0</v>
      </c>
      <c r="BC153" s="165">
        <f t="shared" si="50"/>
        <v>-16</v>
      </c>
      <c r="BD153" s="164">
        <f>MIN(MAX(0,BC153),MAX(0,$M153)-SUM($BC153:BC153))</f>
        <v>0</v>
      </c>
      <c r="BE153" s="164">
        <f>MIN(MAX(0,BD153),MAX(0,$M153)-SUM($BC153:BD153))</f>
        <v>0</v>
      </c>
      <c r="BF153" s="164">
        <f>MIN(MAX(0,BE153),MAX(0,$M153)-SUM($BC153:BE153))</f>
        <v>0</v>
      </c>
      <c r="BG153" s="164">
        <f>MIN(MAX(0,BF153),MAX(0,$M153)-SUM($BC153:BF153))</f>
        <v>0</v>
      </c>
      <c r="BH153" s="164">
        <f>MIN(MAX(0,BG153),MAX(0,$M153)-SUM($BC153:BG153))</f>
        <v>0</v>
      </c>
      <c r="BI153" s="164">
        <f>(MAX(0,$M153-MAX(0,SUM($BC153:BH153))))</f>
        <v>0</v>
      </c>
      <c r="BJ153" s="166">
        <f t="shared" si="51"/>
        <v>16</v>
      </c>
      <c r="BK153" s="166">
        <f>MIN(MAX(0,BJ153),MAX(0,-$M153)-MAX(0,-$BC153+SUM($BJ153:BJ153)))</f>
        <v>16</v>
      </c>
      <c r="BL153" s="166">
        <f>MIN(MAX(0,BK153),MAX(0,-$M153)-MAX(0,-$BC153+SUM($BJ153:BK153)))</f>
        <v>16</v>
      </c>
      <c r="BM153" s="166">
        <f>MIN(MAX(0,BL153),MAX(0,-$M153)-MAX(0,-$BC153+SUM($BJ153:BL153)))</f>
        <v>16</v>
      </c>
      <c r="BN153" s="166">
        <f>MIN(MAX(0,BM153),MAX(0,-$M153)-MAX(0,-$BC153+SUM($BJ153:BM153)))</f>
        <v>16</v>
      </c>
      <c r="BO153" s="166">
        <f>MAX(0,-$M153+$BC153-SUM($BJ153:BN153))</f>
        <v>135</v>
      </c>
      <c r="BP153" s="165">
        <f t="shared" si="52"/>
        <v>0</v>
      </c>
      <c r="BQ153" s="164">
        <f>MIN(MAX(0,BP153),MAX(0,$X153)-SUM($BP153:BP153))</f>
        <v>0</v>
      </c>
      <c r="BR153" s="164">
        <f>MIN(MAX(0,BQ153),MAX(0,$X153)-SUM($BP153:BQ153))</f>
        <v>0</v>
      </c>
      <c r="BS153" s="164">
        <f>MIN(MAX(0,BR153),MAX(0,$X153)-SUM($BP153:BR153))</f>
        <v>0</v>
      </c>
      <c r="BT153" s="164">
        <f>MIN(MAX(0,BS153),MAX(0,$X153)-SUM($BP153:BS153))</f>
        <v>0</v>
      </c>
      <c r="BU153" s="164">
        <f>MIN(MAX(0,BT153),MAX(0,$X153)-SUM($BP153:BT153))</f>
        <v>0</v>
      </c>
      <c r="BV153" s="164">
        <f>(MAX(0,$X153-MAX(0,SUM($BP153:BU153))))</f>
        <v>0</v>
      </c>
      <c r="BW153" s="166">
        <f t="shared" si="44"/>
        <v>0</v>
      </c>
      <c r="BX153" s="166">
        <f>MIN(MAX(0,BW153),MAX(0,-$X153)-MAX(0,-$BP153+SUM($BW153:BW153)))</f>
        <v>0</v>
      </c>
      <c r="BY153" s="166">
        <f>MIN(MAX(0,BX153),MAX(0,-$X153)-MAX(0,-$BP153+SUM($BW153:BX153)))</f>
        <v>0</v>
      </c>
      <c r="BZ153" s="166">
        <f>MIN(MAX(0,BY153),MAX(0,-$X153)-MAX(0,-$BP153+SUM($BW153:BY153)))</f>
        <v>0</v>
      </c>
      <c r="CA153" s="166">
        <f>MIN(MAX(0,BZ153),MAX(0,-$X153)-MAX(0,-$BP153+SUM($BW153:BZ153)))</f>
        <v>0</v>
      </c>
      <c r="CB153" s="166">
        <f>MAX(0,-$X153+$BP153-SUM($BW153:CA153))</f>
        <v>0</v>
      </c>
      <c r="CC153" s="163">
        <v>1</v>
      </c>
      <c r="CD153" s="167"/>
      <c r="CE153" s="164"/>
      <c r="CF153" s="164"/>
      <c r="CG153" s="164"/>
      <c r="CH153" s="164"/>
      <c r="CI153" s="164"/>
      <c r="CJ153" s="164"/>
      <c r="CK153" s="166"/>
      <c r="CL153" s="166"/>
      <c r="CM153" s="166"/>
      <c r="CN153" s="166"/>
      <c r="CO153" s="166"/>
      <c r="CP153" s="166"/>
      <c r="CQ153" s="167">
        <v>0</v>
      </c>
      <c r="CR153" s="164"/>
      <c r="CS153" s="164"/>
      <c r="CT153" s="164"/>
      <c r="CU153" s="164"/>
      <c r="CV153" s="164"/>
      <c r="CW153" s="164"/>
      <c r="CX153" s="166">
        <f>ROUND($C153*'[1]LEA-TN - Aggregate GASB75'!CX152,0)</f>
        <v>0</v>
      </c>
      <c r="CY153" s="166">
        <f>ROUND($C153*'[1]LEA-TN - Aggregate GASB75'!CY152,0)</f>
        <v>0</v>
      </c>
      <c r="CZ153" s="166">
        <f>ROUND($C153*'[1]LEA-TN - Aggregate GASB75'!CZ152,0)</f>
        <v>0</v>
      </c>
      <c r="DA153" s="166">
        <f>ROUND($C153*'[1]LEA-TN - Aggregate GASB75'!DA152,0)</f>
        <v>0</v>
      </c>
      <c r="DB153" s="166">
        <f>ROUND($C153*'[1]LEA-TN - Aggregate GASB75'!DB152,0)</f>
        <v>0</v>
      </c>
      <c r="DC153" s="166">
        <f>ROUND($C153*'[1]LEA-TN - Aggregate GASB75'!DC152,0)</f>
        <v>0</v>
      </c>
      <c r="DE153" s="168"/>
    </row>
    <row r="154" spans="1:109" hidden="1">
      <c r="A154" s="109">
        <v>1145</v>
      </c>
      <c r="B154" s="103" t="s">
        <v>391</v>
      </c>
      <c r="C154" s="162">
        <v>1</v>
      </c>
      <c r="D154" s="162">
        <v>1</v>
      </c>
      <c r="E154" s="162">
        <f t="shared" si="45"/>
        <v>0</v>
      </c>
      <c r="F154" s="163">
        <v>14.4</v>
      </c>
      <c r="G154" s="164">
        <f>ROUND($D154*'[1]LEA-TN - Aggregate GASB75'!G153,0)</f>
        <v>43982</v>
      </c>
      <c r="H154" s="164">
        <f>ROUND($C154*'[1]LEA-TN - Aggregate GASB75'!H153,0)</f>
        <v>2257</v>
      </c>
      <c r="I154" s="164">
        <f>ROUND($C154*'[1]LEA-TN - Aggregate GASB75'!I153,0)</f>
        <v>1646</v>
      </c>
      <c r="J154" s="164">
        <f>ROUND('[1]LEA-TN - Aggregate GASB75'!G153*E154,0)</f>
        <v>0</v>
      </c>
      <c r="K154" s="164">
        <f>ROUND($C154*'[1]LEA-TN - Aggregate GASB75'!K153,0)</f>
        <v>0</v>
      </c>
      <c r="L154" s="164">
        <f>ROUND(C154*'[1]LEA-TN - Aggregate GASB75'!P153,0)-SUM(G154:K154,M154:O154)</f>
        <v>25963</v>
      </c>
      <c r="M154" s="164">
        <f>ROUND($C154*'[1]LEA-TN - Aggregate GASB75'!M153,0)</f>
        <v>-1002</v>
      </c>
      <c r="N154" s="164">
        <f>ROUND(C154*'[1]LEA-TN - Aggregate GASB75'!O153,0)-O154</f>
        <v>0</v>
      </c>
      <c r="O154" s="164">
        <v>0</v>
      </c>
      <c r="P154" s="178">
        <f t="shared" si="39"/>
        <v>72846</v>
      </c>
      <c r="Q154" s="104">
        <f t="shared" si="40"/>
        <v>0</v>
      </c>
      <c r="R154" s="164">
        <f>ROUND($C154*'[1]LEA-TN - Aggregate GASB75'!R153,0)</f>
        <v>1316</v>
      </c>
      <c r="S154" s="164">
        <f t="shared" si="36"/>
        <v>0</v>
      </c>
      <c r="T154" s="178">
        <v>5219</v>
      </c>
      <c r="U154" s="164">
        <v>258</v>
      </c>
      <c r="V154" s="104">
        <f t="shared" si="46"/>
        <v>17268</v>
      </c>
      <c r="W154" s="104">
        <v>-6377</v>
      </c>
      <c r="X154" s="104">
        <f>ROUND(J154+N154-'[1]LEA-TN - Aggregate GASB75'!W153*E154,0)</f>
        <v>0</v>
      </c>
      <c r="Y154" s="164">
        <f>ROUND($C154*'[1]LEA-TN - Aggregate GASB75'!Y153,0)</f>
        <v>91175</v>
      </c>
      <c r="Z154" s="164">
        <f>ROUND($C154*'[1]LEA-TN - Aggregate GASB75'!Z153,0)</f>
        <v>58743</v>
      </c>
      <c r="AA154" s="164">
        <f>ROUND($C154*'[1]LEA-TN - Aggregate GASB75'!AA153,0)</f>
        <v>72846</v>
      </c>
      <c r="AB154" s="164">
        <f>ROUND($C154*'[1]LEA-TN - Aggregate GASB75'!AB153,0)</f>
        <v>72846</v>
      </c>
      <c r="AC154" s="164">
        <f t="shared" si="53"/>
        <v>0</v>
      </c>
      <c r="AD154" s="164">
        <f t="shared" si="41"/>
        <v>6892</v>
      </c>
      <c r="AE154" s="164">
        <f t="shared" si="47"/>
        <v>0</v>
      </c>
      <c r="AF154" s="164">
        <f t="shared" si="48"/>
        <v>24160</v>
      </c>
      <c r="AG154" s="164">
        <f t="shared" si="42"/>
        <v>0</v>
      </c>
      <c r="AH154" s="164">
        <f t="shared" si="49"/>
        <v>0</v>
      </c>
      <c r="AI154" s="164">
        <f t="shared" si="38"/>
        <v>1316</v>
      </c>
      <c r="AJ154" s="164">
        <f t="shared" si="38"/>
        <v>1316</v>
      </c>
      <c r="AK154" s="164">
        <f t="shared" si="38"/>
        <v>1316</v>
      </c>
      <c r="AL154" s="164">
        <f t="shared" si="37"/>
        <v>1316</v>
      </c>
      <c r="AM154" s="164">
        <f t="shared" si="37"/>
        <v>1316</v>
      </c>
      <c r="AN154" s="164">
        <f t="shared" si="37"/>
        <v>10688</v>
      </c>
      <c r="AP154" s="165">
        <f t="shared" si="43"/>
        <v>1803</v>
      </c>
      <c r="AQ154" s="164">
        <f>ROUND($C154*'[1]LEA-TN - Aggregate GASB75'!AQ153,0)</f>
        <v>1803</v>
      </c>
      <c r="AR154" s="164">
        <f>ROUND($C154*'[1]LEA-TN - Aggregate GASB75'!AR153,0)</f>
        <v>1803</v>
      </c>
      <c r="AS154" s="164">
        <f>ROUND($C154*'[1]LEA-TN - Aggregate GASB75'!AS153,0)</f>
        <v>1803</v>
      </c>
      <c r="AT154" s="164">
        <f>ROUND($C154*'[1]LEA-TN - Aggregate GASB75'!AT153,0)</f>
        <v>1803</v>
      </c>
      <c r="AU154" s="164">
        <f>ROUND($C154*'[1]LEA-TN - Aggregate GASB75'!AU153,0)</f>
        <v>1803</v>
      </c>
      <c r="AV154" s="164">
        <f>ROUND($C154*'[1]LEA-TN - Aggregate GASB75'!AV153,0)</f>
        <v>15145</v>
      </c>
      <c r="AW154" s="166">
        <f>ROUND($C154*'[1]LEA-TN - Aggregate GASB75'!AW153,0)</f>
        <v>0</v>
      </c>
      <c r="AX154" s="166">
        <f>ROUND($C154*'[1]LEA-TN - Aggregate GASB75'!AX153,0)</f>
        <v>0</v>
      </c>
      <c r="AY154" s="166">
        <f>ROUND($C154*'[1]LEA-TN - Aggregate GASB75'!AY153,0)</f>
        <v>0</v>
      </c>
      <c r="AZ154" s="166">
        <f>ROUND($C154*'[1]LEA-TN - Aggregate GASB75'!AZ153,0)</f>
        <v>0</v>
      </c>
      <c r="BA154" s="166">
        <f>ROUND($C154*'[1]LEA-TN - Aggregate GASB75'!BA153,0)</f>
        <v>0</v>
      </c>
      <c r="BB154" s="166">
        <f>MAX(0,-$L154+$AP154-SUM($AW154:BA154))</f>
        <v>0</v>
      </c>
      <c r="BC154" s="165">
        <f t="shared" si="50"/>
        <v>-70</v>
      </c>
      <c r="BD154" s="164">
        <f>MIN(MAX(0,BC154),MAX(0,$M154)-SUM($BC154:BC154))</f>
        <v>0</v>
      </c>
      <c r="BE154" s="164">
        <f>MIN(MAX(0,BD154),MAX(0,$M154)-SUM($BC154:BD154))</f>
        <v>0</v>
      </c>
      <c r="BF154" s="164">
        <f>MIN(MAX(0,BE154),MAX(0,$M154)-SUM($BC154:BE154))</f>
        <v>0</v>
      </c>
      <c r="BG154" s="164">
        <f>MIN(MAX(0,BF154),MAX(0,$M154)-SUM($BC154:BF154))</f>
        <v>0</v>
      </c>
      <c r="BH154" s="164">
        <f>MIN(MAX(0,BG154),MAX(0,$M154)-SUM($BC154:BG154))</f>
        <v>0</v>
      </c>
      <c r="BI154" s="164">
        <f>(MAX(0,$M154-MAX(0,SUM($BC154:BH154))))</f>
        <v>0</v>
      </c>
      <c r="BJ154" s="166">
        <f t="shared" si="51"/>
        <v>70</v>
      </c>
      <c r="BK154" s="166">
        <f>MIN(MAX(0,BJ154),MAX(0,-$M154)-MAX(0,-$BC154+SUM($BJ154:BJ154)))</f>
        <v>70</v>
      </c>
      <c r="BL154" s="166">
        <f>MIN(MAX(0,BK154),MAX(0,-$M154)-MAX(0,-$BC154+SUM($BJ154:BK154)))</f>
        <v>70</v>
      </c>
      <c r="BM154" s="166">
        <f>MIN(MAX(0,BL154),MAX(0,-$M154)-MAX(0,-$BC154+SUM($BJ154:BL154)))</f>
        <v>70</v>
      </c>
      <c r="BN154" s="166">
        <f>MIN(MAX(0,BM154),MAX(0,-$M154)-MAX(0,-$BC154+SUM($BJ154:BM154)))</f>
        <v>70</v>
      </c>
      <c r="BO154" s="166">
        <f>MAX(0,-$M154+$BC154-SUM($BJ154:BN154))</f>
        <v>582</v>
      </c>
      <c r="BP154" s="165">
        <f t="shared" si="52"/>
        <v>0</v>
      </c>
      <c r="BQ154" s="164">
        <f>MIN(MAX(0,BP154),MAX(0,$X154)-SUM($BP154:BP154))</f>
        <v>0</v>
      </c>
      <c r="BR154" s="164">
        <f>MIN(MAX(0,BQ154),MAX(0,$X154)-SUM($BP154:BQ154))</f>
        <v>0</v>
      </c>
      <c r="BS154" s="164">
        <f>MIN(MAX(0,BR154),MAX(0,$X154)-SUM($BP154:BR154))</f>
        <v>0</v>
      </c>
      <c r="BT154" s="164">
        <f>MIN(MAX(0,BS154),MAX(0,$X154)-SUM($BP154:BS154))</f>
        <v>0</v>
      </c>
      <c r="BU154" s="164">
        <f>MIN(MAX(0,BT154),MAX(0,$X154)-SUM($BP154:BT154))</f>
        <v>0</v>
      </c>
      <c r="BV154" s="164">
        <f>(MAX(0,$X154-MAX(0,SUM($BP154:BU154))))</f>
        <v>0</v>
      </c>
      <c r="BW154" s="166">
        <f t="shared" si="44"/>
        <v>0</v>
      </c>
      <c r="BX154" s="166">
        <f>MIN(MAX(0,BW154),MAX(0,-$X154)-MAX(0,-$BP154+SUM($BW154:BW154)))</f>
        <v>0</v>
      </c>
      <c r="BY154" s="166">
        <f>MIN(MAX(0,BX154),MAX(0,-$X154)-MAX(0,-$BP154+SUM($BW154:BX154)))</f>
        <v>0</v>
      </c>
      <c r="BZ154" s="166">
        <f>MIN(MAX(0,BY154),MAX(0,-$X154)-MAX(0,-$BP154+SUM($BW154:BY154)))</f>
        <v>0</v>
      </c>
      <c r="CA154" s="166">
        <f>MIN(MAX(0,BZ154),MAX(0,-$X154)-MAX(0,-$BP154+SUM($BW154:BZ154)))</f>
        <v>0</v>
      </c>
      <c r="CB154" s="166">
        <f>MAX(0,-$X154+$BP154-SUM($BW154:CA154))</f>
        <v>0</v>
      </c>
      <c r="CC154" s="163">
        <v>16.3</v>
      </c>
      <c r="CD154" s="167"/>
      <c r="CE154" s="164"/>
      <c r="CF154" s="164"/>
      <c r="CG154" s="164"/>
      <c r="CH154" s="164"/>
      <c r="CI154" s="164"/>
      <c r="CJ154" s="164"/>
      <c r="CK154" s="166"/>
      <c r="CL154" s="166"/>
      <c r="CM154" s="166"/>
      <c r="CN154" s="166"/>
      <c r="CO154" s="166"/>
      <c r="CP154" s="166"/>
      <c r="CQ154" s="167">
        <v>-417</v>
      </c>
      <c r="CR154" s="164"/>
      <c r="CS154" s="164"/>
      <c r="CT154" s="164"/>
      <c r="CU154" s="164"/>
      <c r="CV154" s="164"/>
      <c r="CW154" s="164"/>
      <c r="CX154" s="166">
        <f>ROUND($C154*'[1]LEA-TN - Aggregate GASB75'!CX153,0)</f>
        <v>417</v>
      </c>
      <c r="CY154" s="166">
        <f>ROUND($C154*'[1]LEA-TN - Aggregate GASB75'!CY153,0)</f>
        <v>417</v>
      </c>
      <c r="CZ154" s="166">
        <f>ROUND($C154*'[1]LEA-TN - Aggregate GASB75'!CZ153,0)</f>
        <v>417</v>
      </c>
      <c r="DA154" s="166">
        <f>ROUND($C154*'[1]LEA-TN - Aggregate GASB75'!DA153,0)</f>
        <v>417</v>
      </c>
      <c r="DB154" s="166">
        <f>ROUND($C154*'[1]LEA-TN - Aggregate GASB75'!DB153,0)</f>
        <v>417</v>
      </c>
      <c r="DC154" s="166">
        <f>ROUND($C154*'[1]LEA-TN - Aggregate GASB75'!DC153,0)</f>
        <v>3875</v>
      </c>
      <c r="DE154" s="168"/>
    </row>
    <row r="155" spans="1:109" hidden="1">
      <c r="A155" s="109">
        <v>1186</v>
      </c>
      <c r="B155" s="103" t="s">
        <v>392</v>
      </c>
      <c r="C155" s="162">
        <v>1</v>
      </c>
      <c r="D155" s="162">
        <v>1</v>
      </c>
      <c r="E155" s="162">
        <f t="shared" si="45"/>
        <v>0</v>
      </c>
      <c r="F155" s="163">
        <v>4.5</v>
      </c>
      <c r="G155" s="164">
        <f>ROUND($D155*'[1]LEA-TN - Aggregate GASB75'!G154,0)</f>
        <v>2327339</v>
      </c>
      <c r="H155" s="164">
        <f>ROUND($C155*'[1]LEA-TN - Aggregate GASB75'!H154,0)</f>
        <v>4656</v>
      </c>
      <c r="I155" s="164">
        <f>ROUND($C155*'[1]LEA-TN - Aggregate GASB75'!I154,0)</f>
        <v>82617</v>
      </c>
      <c r="J155" s="164">
        <f>ROUND('[1]LEA-TN - Aggregate GASB75'!G154*E155,0)</f>
        <v>0</v>
      </c>
      <c r="K155" s="164">
        <f>ROUND($C155*'[1]LEA-TN - Aggregate GASB75'!K154,0)</f>
        <v>0</v>
      </c>
      <c r="L155" s="164">
        <f>ROUND(C155*'[1]LEA-TN - Aggregate GASB75'!P154,0)-SUM(G155:K155,M155:O155)</f>
        <v>15172</v>
      </c>
      <c r="M155" s="164">
        <f>ROUND($C155*'[1]LEA-TN - Aggregate GASB75'!M154,0)</f>
        <v>-21072</v>
      </c>
      <c r="N155" s="164">
        <f>ROUND(C155*'[1]LEA-TN - Aggregate GASB75'!O154,0)-O155</f>
        <v>0</v>
      </c>
      <c r="O155" s="164">
        <v>-22578</v>
      </c>
      <c r="P155" s="178">
        <f t="shared" si="39"/>
        <v>2386134</v>
      </c>
      <c r="Q155" s="104">
        <f t="shared" si="40"/>
        <v>0</v>
      </c>
      <c r="R155" s="164">
        <f>ROUND($C155*'[1]LEA-TN - Aggregate GASB75'!R154,0)</f>
        <v>-19643</v>
      </c>
      <c r="S155" s="164">
        <f t="shared" si="36"/>
        <v>0</v>
      </c>
      <c r="T155" s="178">
        <v>67630</v>
      </c>
      <c r="U155" s="164">
        <v>19911</v>
      </c>
      <c r="V155" s="104">
        <f t="shared" si="46"/>
        <v>-187910</v>
      </c>
      <c r="W155" s="104">
        <v>-201653</v>
      </c>
      <c r="X155" s="104">
        <f>ROUND(J155+N155-'[1]LEA-TN - Aggregate GASB75'!W154*E155,0)</f>
        <v>0</v>
      </c>
      <c r="Y155" s="164">
        <f>ROUND($C155*'[1]LEA-TN - Aggregate GASB75'!Y154,0)</f>
        <v>2774472</v>
      </c>
      <c r="Z155" s="164">
        <f>ROUND($C155*'[1]LEA-TN - Aggregate GASB75'!Z154,0)</f>
        <v>2070262</v>
      </c>
      <c r="AA155" s="164">
        <f>ROUND($C155*'[1]LEA-TN - Aggregate GASB75'!AA154,0)</f>
        <v>2386134</v>
      </c>
      <c r="AB155" s="164">
        <f>ROUND($C155*'[1]LEA-TN - Aggregate GASB75'!AB154,0)</f>
        <v>2386134</v>
      </c>
      <c r="AC155" s="164">
        <f t="shared" si="53"/>
        <v>0</v>
      </c>
      <c r="AD155" s="164">
        <f t="shared" si="41"/>
        <v>199710</v>
      </c>
      <c r="AE155" s="164">
        <f t="shared" si="47"/>
        <v>0</v>
      </c>
      <c r="AF155" s="164">
        <f t="shared" si="48"/>
        <v>11800</v>
      </c>
      <c r="AG155" s="164">
        <f t="shared" si="42"/>
        <v>0</v>
      </c>
      <c r="AH155" s="164">
        <f t="shared" si="49"/>
        <v>0</v>
      </c>
      <c r="AI155" s="164">
        <f t="shared" si="38"/>
        <v>-19643</v>
      </c>
      <c r="AJ155" s="164">
        <f t="shared" si="38"/>
        <v>-19643</v>
      </c>
      <c r="AK155" s="164">
        <f t="shared" si="38"/>
        <v>-19643</v>
      </c>
      <c r="AL155" s="164">
        <f t="shared" si="37"/>
        <v>-18988</v>
      </c>
      <c r="AM155" s="164">
        <f t="shared" si="37"/>
        <v>-18332</v>
      </c>
      <c r="AN155" s="164">
        <f t="shared" si="37"/>
        <v>-91661</v>
      </c>
      <c r="AP155" s="165">
        <f t="shared" si="43"/>
        <v>3372</v>
      </c>
      <c r="AQ155" s="164">
        <f>ROUND($C155*'[1]LEA-TN - Aggregate GASB75'!AQ154,0)</f>
        <v>3372</v>
      </c>
      <c r="AR155" s="164">
        <f>ROUND($C155*'[1]LEA-TN - Aggregate GASB75'!AR154,0)</f>
        <v>3372</v>
      </c>
      <c r="AS155" s="164">
        <f>ROUND($C155*'[1]LEA-TN - Aggregate GASB75'!AS154,0)</f>
        <v>3372</v>
      </c>
      <c r="AT155" s="164">
        <f>ROUND($C155*'[1]LEA-TN - Aggregate GASB75'!AT154,0)</f>
        <v>1684</v>
      </c>
      <c r="AU155" s="164">
        <f>ROUND($C155*'[1]LEA-TN - Aggregate GASB75'!AU154,0)</f>
        <v>0</v>
      </c>
      <c r="AV155" s="164">
        <f>ROUND($C155*'[1]LEA-TN - Aggregate GASB75'!AV154,0)</f>
        <v>0</v>
      </c>
      <c r="AW155" s="166">
        <f>ROUND($C155*'[1]LEA-TN - Aggregate GASB75'!AW154,0)</f>
        <v>0</v>
      </c>
      <c r="AX155" s="166">
        <f>ROUND($C155*'[1]LEA-TN - Aggregate GASB75'!AX154,0)</f>
        <v>0</v>
      </c>
      <c r="AY155" s="166">
        <f>ROUND($C155*'[1]LEA-TN - Aggregate GASB75'!AY154,0)</f>
        <v>0</v>
      </c>
      <c r="AZ155" s="166">
        <f>ROUND($C155*'[1]LEA-TN - Aggregate GASB75'!AZ154,0)</f>
        <v>0</v>
      </c>
      <c r="BA155" s="166">
        <f>ROUND($C155*'[1]LEA-TN - Aggregate GASB75'!BA154,0)</f>
        <v>0</v>
      </c>
      <c r="BB155" s="166">
        <f>MAX(0,-$L155+$AP155-SUM($AW155:BA155))</f>
        <v>0</v>
      </c>
      <c r="BC155" s="165">
        <f t="shared" si="50"/>
        <v>-4683</v>
      </c>
      <c r="BD155" s="164">
        <f>MIN(MAX(0,BC155),MAX(0,$M155)-SUM($BC155:BC155))</f>
        <v>0</v>
      </c>
      <c r="BE155" s="164">
        <f>MIN(MAX(0,BD155),MAX(0,$M155)-SUM($BC155:BD155))</f>
        <v>0</v>
      </c>
      <c r="BF155" s="164">
        <f>MIN(MAX(0,BE155),MAX(0,$M155)-SUM($BC155:BE155))</f>
        <v>0</v>
      </c>
      <c r="BG155" s="164">
        <f>MIN(MAX(0,BF155),MAX(0,$M155)-SUM($BC155:BF155))</f>
        <v>0</v>
      </c>
      <c r="BH155" s="164">
        <f>MIN(MAX(0,BG155),MAX(0,$M155)-SUM($BC155:BG155))</f>
        <v>0</v>
      </c>
      <c r="BI155" s="164">
        <f>(MAX(0,$M155-MAX(0,SUM($BC155:BH155))))</f>
        <v>0</v>
      </c>
      <c r="BJ155" s="166">
        <f t="shared" si="51"/>
        <v>4683</v>
      </c>
      <c r="BK155" s="166">
        <f>MIN(MAX(0,BJ155),MAX(0,-$M155)-MAX(0,-$BC155+SUM($BJ155:BJ155)))</f>
        <v>4683</v>
      </c>
      <c r="BL155" s="166">
        <f>MIN(MAX(0,BK155),MAX(0,-$M155)-MAX(0,-$BC155+SUM($BJ155:BK155)))</f>
        <v>4683</v>
      </c>
      <c r="BM155" s="166">
        <f>MIN(MAX(0,BL155),MAX(0,-$M155)-MAX(0,-$BC155+SUM($BJ155:BL155)))</f>
        <v>2340</v>
      </c>
      <c r="BN155" s="166">
        <f>MIN(MAX(0,BM155),MAX(0,-$M155)-MAX(0,-$BC155+SUM($BJ155:BM155)))</f>
        <v>0</v>
      </c>
      <c r="BO155" s="166">
        <f>MAX(0,-$M155+$BC155-SUM($BJ155:BN155))</f>
        <v>0</v>
      </c>
      <c r="BP155" s="165">
        <f t="shared" si="52"/>
        <v>0</v>
      </c>
      <c r="BQ155" s="164">
        <f>MIN(MAX(0,BP155),MAX(0,$X155)-SUM($BP155:BP155))</f>
        <v>0</v>
      </c>
      <c r="BR155" s="164">
        <f>MIN(MAX(0,BQ155),MAX(0,$X155)-SUM($BP155:BQ155))</f>
        <v>0</v>
      </c>
      <c r="BS155" s="164">
        <f>MIN(MAX(0,BR155),MAX(0,$X155)-SUM($BP155:BR155))</f>
        <v>0</v>
      </c>
      <c r="BT155" s="164">
        <f>MIN(MAX(0,BS155),MAX(0,$X155)-SUM($BP155:BS155))</f>
        <v>0</v>
      </c>
      <c r="BU155" s="164">
        <f>MIN(MAX(0,BT155),MAX(0,$X155)-SUM($BP155:BT155))</f>
        <v>0</v>
      </c>
      <c r="BV155" s="164">
        <f>(MAX(0,$X155-MAX(0,SUM($BP155:BU155))))</f>
        <v>0</v>
      </c>
      <c r="BW155" s="166">
        <f t="shared" si="44"/>
        <v>0</v>
      </c>
      <c r="BX155" s="166">
        <f>MIN(MAX(0,BW155),MAX(0,-$X155)-MAX(0,-$BP155+SUM($BW155:BW155)))</f>
        <v>0</v>
      </c>
      <c r="BY155" s="166">
        <f>MIN(MAX(0,BX155),MAX(0,-$X155)-MAX(0,-$BP155+SUM($BW155:BX155)))</f>
        <v>0</v>
      </c>
      <c r="BZ155" s="166">
        <f>MIN(MAX(0,BY155),MAX(0,-$X155)-MAX(0,-$BP155+SUM($BW155:BY155)))</f>
        <v>0</v>
      </c>
      <c r="CA155" s="166">
        <f>MIN(MAX(0,BZ155),MAX(0,-$X155)-MAX(0,-$BP155+SUM($BW155:BZ155)))</f>
        <v>0</v>
      </c>
      <c r="CB155" s="166">
        <f>MAX(0,-$X155+$BP155-SUM($BW155:CA155))</f>
        <v>0</v>
      </c>
      <c r="CC155" s="163">
        <v>12</v>
      </c>
      <c r="CD155" s="167"/>
      <c r="CE155" s="164"/>
      <c r="CF155" s="164"/>
      <c r="CG155" s="164"/>
      <c r="CH155" s="164"/>
      <c r="CI155" s="164"/>
      <c r="CJ155" s="164"/>
      <c r="CK155" s="166"/>
      <c r="CL155" s="166"/>
      <c r="CM155" s="166"/>
      <c r="CN155" s="166"/>
      <c r="CO155" s="166"/>
      <c r="CP155" s="166"/>
      <c r="CQ155" s="167">
        <v>-18332</v>
      </c>
      <c r="CR155" s="164"/>
      <c r="CS155" s="164"/>
      <c r="CT155" s="164"/>
      <c r="CU155" s="164"/>
      <c r="CV155" s="164"/>
      <c r="CW155" s="164"/>
      <c r="CX155" s="166">
        <f>ROUND($C155*'[1]LEA-TN - Aggregate GASB75'!CX154,0)</f>
        <v>18332</v>
      </c>
      <c r="CY155" s="166">
        <f>ROUND($C155*'[1]LEA-TN - Aggregate GASB75'!CY154,0)</f>
        <v>18332</v>
      </c>
      <c r="CZ155" s="166">
        <f>ROUND($C155*'[1]LEA-TN - Aggregate GASB75'!CZ154,0)</f>
        <v>18332</v>
      </c>
      <c r="DA155" s="166">
        <f>ROUND($C155*'[1]LEA-TN - Aggregate GASB75'!DA154,0)</f>
        <v>18332</v>
      </c>
      <c r="DB155" s="166">
        <f>ROUND($C155*'[1]LEA-TN - Aggregate GASB75'!DB154,0)</f>
        <v>18332</v>
      </c>
      <c r="DC155" s="166">
        <f>ROUND($C155*'[1]LEA-TN - Aggregate GASB75'!DC154,0)</f>
        <v>91661</v>
      </c>
      <c r="DE155" s="168"/>
    </row>
    <row r="156" spans="1:109" hidden="1">
      <c r="A156" s="109">
        <v>1229</v>
      </c>
      <c r="B156" s="103" t="s">
        <v>508</v>
      </c>
      <c r="C156" s="162">
        <v>1</v>
      </c>
      <c r="D156" s="162">
        <v>0</v>
      </c>
      <c r="E156" s="162">
        <f t="shared" si="45"/>
        <v>1</v>
      </c>
      <c r="F156" s="163">
        <v>15.5</v>
      </c>
      <c r="G156" s="164">
        <f>ROUND($D156*'[1]LEA-TN - Aggregate GASB75'!G155,0)</f>
        <v>0</v>
      </c>
      <c r="H156" s="164">
        <f>ROUND($C156*'[1]LEA-TN - Aggregate GASB75'!H155,0)</f>
        <v>0</v>
      </c>
      <c r="I156" s="164">
        <f>ROUND($C156*'[1]LEA-TN - Aggregate GASB75'!I155,0)</f>
        <v>0</v>
      </c>
      <c r="J156" s="164">
        <f>ROUND('[1]LEA-TN - Aggregate GASB75'!G155*E156,0)</f>
        <v>0</v>
      </c>
      <c r="K156" s="164">
        <f>ROUND($C156*'[1]LEA-TN - Aggregate GASB75'!K155,0)</f>
        <v>0</v>
      </c>
      <c r="L156" s="164">
        <f>ROUND(C156*'[1]LEA-TN - Aggregate GASB75'!P155,0)-SUM(G156:K156,M156:O156)</f>
        <v>3405</v>
      </c>
      <c r="M156" s="164">
        <f>ROUND($C156*'[1]LEA-TN - Aggregate GASB75'!M155,0)</f>
        <v>-79</v>
      </c>
      <c r="N156" s="164">
        <f>ROUND(C156*'[1]LEA-TN - Aggregate GASB75'!O155,0)-O156</f>
        <v>0</v>
      </c>
      <c r="O156" s="164">
        <v>0</v>
      </c>
      <c r="P156" s="178">
        <f t="shared" si="39"/>
        <v>3326</v>
      </c>
      <c r="Q156" s="104">
        <f t="shared" si="40"/>
        <v>0</v>
      </c>
      <c r="R156" s="164">
        <f>ROUND($C156*'[1]LEA-TN - Aggregate GASB75'!R155,0)</f>
        <v>215</v>
      </c>
      <c r="S156" s="164">
        <f t="shared" si="36"/>
        <v>0</v>
      </c>
      <c r="T156" s="178">
        <v>215</v>
      </c>
      <c r="U156" s="164">
        <v>0</v>
      </c>
      <c r="V156" s="104">
        <f t="shared" si="46"/>
        <v>3111</v>
      </c>
      <c r="W156" s="104">
        <v>0</v>
      </c>
      <c r="X156" s="104">
        <f>ROUND(J156+N156-'[1]LEA-TN - Aggregate GASB75'!W155*E156,0)</f>
        <v>0</v>
      </c>
      <c r="Y156" s="164">
        <f>ROUND($C156*'[1]LEA-TN - Aggregate GASB75'!Y155,0)</f>
        <v>4437</v>
      </c>
      <c r="Z156" s="164">
        <f>ROUND($C156*'[1]LEA-TN - Aggregate GASB75'!Z155,0)</f>
        <v>2538</v>
      </c>
      <c r="AA156" s="164">
        <f>ROUND($C156*'[1]LEA-TN - Aggregate GASB75'!AA155,0)</f>
        <v>3326</v>
      </c>
      <c r="AB156" s="164">
        <f>ROUND($C156*'[1]LEA-TN - Aggregate GASB75'!AB155,0)</f>
        <v>3326</v>
      </c>
      <c r="AC156" s="164">
        <f t="shared" si="53"/>
        <v>0</v>
      </c>
      <c r="AD156" s="164">
        <f t="shared" si="41"/>
        <v>74</v>
      </c>
      <c r="AE156" s="164">
        <f t="shared" si="47"/>
        <v>0</v>
      </c>
      <c r="AF156" s="164">
        <f t="shared" si="48"/>
        <v>3185</v>
      </c>
      <c r="AG156" s="164">
        <f t="shared" si="42"/>
        <v>0</v>
      </c>
      <c r="AH156" s="164">
        <f t="shared" si="49"/>
        <v>0</v>
      </c>
      <c r="AI156" s="164">
        <f t="shared" si="38"/>
        <v>215</v>
      </c>
      <c r="AJ156" s="164">
        <f t="shared" si="38"/>
        <v>215</v>
      </c>
      <c r="AK156" s="164">
        <f t="shared" si="38"/>
        <v>215</v>
      </c>
      <c r="AL156" s="164">
        <f t="shared" si="37"/>
        <v>215</v>
      </c>
      <c r="AM156" s="164">
        <f t="shared" si="37"/>
        <v>215</v>
      </c>
      <c r="AN156" s="164">
        <f t="shared" si="37"/>
        <v>2036</v>
      </c>
      <c r="AP156" s="165">
        <f t="shared" si="43"/>
        <v>220</v>
      </c>
      <c r="AQ156" s="164">
        <f>ROUND($C156*'[1]LEA-TN - Aggregate GASB75'!AQ155,0)</f>
        <v>220</v>
      </c>
      <c r="AR156" s="164">
        <f>ROUND($C156*'[1]LEA-TN - Aggregate GASB75'!AR155,0)</f>
        <v>220</v>
      </c>
      <c r="AS156" s="164">
        <f>ROUND($C156*'[1]LEA-TN - Aggregate GASB75'!AS155,0)</f>
        <v>220</v>
      </c>
      <c r="AT156" s="164">
        <f>ROUND($C156*'[1]LEA-TN - Aggregate GASB75'!AT155,0)</f>
        <v>220</v>
      </c>
      <c r="AU156" s="164">
        <f>ROUND($C156*'[1]LEA-TN - Aggregate GASB75'!AU155,0)</f>
        <v>220</v>
      </c>
      <c r="AV156" s="164">
        <f>ROUND($C156*'[1]LEA-TN - Aggregate GASB75'!AV155,0)</f>
        <v>2085</v>
      </c>
      <c r="AW156" s="166">
        <f>ROUND($C156*'[1]LEA-TN - Aggregate GASB75'!AW155,0)</f>
        <v>0</v>
      </c>
      <c r="AX156" s="166">
        <f>ROUND($C156*'[1]LEA-TN - Aggregate GASB75'!AX155,0)</f>
        <v>0</v>
      </c>
      <c r="AY156" s="166">
        <f>ROUND($C156*'[1]LEA-TN - Aggregate GASB75'!AY155,0)</f>
        <v>0</v>
      </c>
      <c r="AZ156" s="166">
        <f>ROUND($C156*'[1]LEA-TN - Aggregate GASB75'!AZ155,0)</f>
        <v>0</v>
      </c>
      <c r="BA156" s="166">
        <f>ROUND($C156*'[1]LEA-TN - Aggregate GASB75'!BA155,0)</f>
        <v>0</v>
      </c>
      <c r="BB156" s="166">
        <f>MAX(0,-$L156+$AP156-SUM($AW156:BA156))</f>
        <v>0</v>
      </c>
      <c r="BC156" s="165">
        <f t="shared" si="50"/>
        <v>-5</v>
      </c>
      <c r="BD156" s="164">
        <f>MIN(MAX(0,BC156),MAX(0,$M156)-SUM($BC156:BC156))</f>
        <v>0</v>
      </c>
      <c r="BE156" s="164">
        <f>MIN(MAX(0,BD156),MAX(0,$M156)-SUM($BC156:BD156))</f>
        <v>0</v>
      </c>
      <c r="BF156" s="164">
        <f>MIN(MAX(0,BE156),MAX(0,$M156)-SUM($BC156:BE156))</f>
        <v>0</v>
      </c>
      <c r="BG156" s="164">
        <f>MIN(MAX(0,BF156),MAX(0,$M156)-SUM($BC156:BF156))</f>
        <v>0</v>
      </c>
      <c r="BH156" s="164">
        <f>MIN(MAX(0,BG156),MAX(0,$M156)-SUM($BC156:BG156))</f>
        <v>0</v>
      </c>
      <c r="BI156" s="164">
        <f>(MAX(0,$M156-MAX(0,SUM($BC156:BH156))))</f>
        <v>0</v>
      </c>
      <c r="BJ156" s="166">
        <f t="shared" si="51"/>
        <v>5</v>
      </c>
      <c r="BK156" s="166">
        <f>MIN(MAX(0,BJ156),MAX(0,-$M156)-MAX(0,-$BC156+SUM($BJ156:BJ156)))</f>
        <v>5</v>
      </c>
      <c r="BL156" s="166">
        <f>MIN(MAX(0,BK156),MAX(0,-$M156)-MAX(0,-$BC156+SUM($BJ156:BK156)))</f>
        <v>5</v>
      </c>
      <c r="BM156" s="166">
        <f>MIN(MAX(0,BL156),MAX(0,-$M156)-MAX(0,-$BC156+SUM($BJ156:BL156)))</f>
        <v>5</v>
      </c>
      <c r="BN156" s="166">
        <f>MIN(MAX(0,BM156),MAX(0,-$M156)-MAX(0,-$BC156+SUM($BJ156:BM156)))</f>
        <v>5</v>
      </c>
      <c r="BO156" s="166">
        <f>MAX(0,-$M156+$BC156-SUM($BJ156:BN156))</f>
        <v>49</v>
      </c>
      <c r="BP156" s="165">
        <f t="shared" si="52"/>
        <v>0</v>
      </c>
      <c r="BQ156" s="164">
        <f>MIN(MAX(0,BP156),MAX(0,$X156)-SUM($BP156:BP156))</f>
        <v>0</v>
      </c>
      <c r="BR156" s="164">
        <f>MIN(MAX(0,BQ156),MAX(0,$X156)-SUM($BP156:BQ156))</f>
        <v>0</v>
      </c>
      <c r="BS156" s="164">
        <f>MIN(MAX(0,BR156),MAX(0,$X156)-SUM($BP156:BR156))</f>
        <v>0</v>
      </c>
      <c r="BT156" s="164">
        <f>MIN(MAX(0,BS156),MAX(0,$X156)-SUM($BP156:BS156))</f>
        <v>0</v>
      </c>
      <c r="BU156" s="164">
        <f>MIN(MAX(0,BT156),MAX(0,$X156)-SUM($BP156:BT156))</f>
        <v>0</v>
      </c>
      <c r="BV156" s="164">
        <f>(MAX(0,$X156-MAX(0,SUM($BP156:BU156))))</f>
        <v>0</v>
      </c>
      <c r="BW156" s="166">
        <f t="shared" si="44"/>
        <v>0</v>
      </c>
      <c r="BX156" s="166">
        <f>MIN(MAX(0,BW156),MAX(0,-$X156)-MAX(0,-$BP156+SUM($BW156:BW156)))</f>
        <v>0</v>
      </c>
      <c r="BY156" s="166">
        <f>MIN(MAX(0,BX156),MAX(0,-$X156)-MAX(0,-$BP156+SUM($BW156:BX156)))</f>
        <v>0</v>
      </c>
      <c r="BZ156" s="166">
        <f>MIN(MAX(0,BY156),MAX(0,-$X156)-MAX(0,-$BP156+SUM($BW156:BY156)))</f>
        <v>0</v>
      </c>
      <c r="CA156" s="166">
        <f>MIN(MAX(0,BZ156),MAX(0,-$X156)-MAX(0,-$BP156+SUM($BW156:BZ156)))</f>
        <v>0</v>
      </c>
      <c r="CB156" s="166">
        <f>MAX(0,-$X156+$BP156-SUM($BW156:CA156))</f>
        <v>0</v>
      </c>
      <c r="CC156" s="163">
        <v>1</v>
      </c>
      <c r="CD156" s="167"/>
      <c r="CE156" s="164"/>
      <c r="CF156" s="164"/>
      <c r="CG156" s="164"/>
      <c r="CH156" s="164"/>
      <c r="CI156" s="164"/>
      <c r="CJ156" s="164"/>
      <c r="CK156" s="166"/>
      <c r="CL156" s="166"/>
      <c r="CM156" s="166"/>
      <c r="CN156" s="166"/>
      <c r="CO156" s="166"/>
      <c r="CP156" s="166"/>
      <c r="CQ156" s="167">
        <v>0</v>
      </c>
      <c r="CR156" s="164"/>
      <c r="CS156" s="164"/>
      <c r="CT156" s="164"/>
      <c r="CU156" s="164"/>
      <c r="CV156" s="164"/>
      <c r="CW156" s="164"/>
      <c r="CX156" s="166">
        <f>ROUND($C156*'[1]LEA-TN - Aggregate GASB75'!CX155,0)</f>
        <v>0</v>
      </c>
      <c r="CY156" s="166">
        <f>ROUND($C156*'[1]LEA-TN - Aggregate GASB75'!CY155,0)</f>
        <v>0</v>
      </c>
      <c r="CZ156" s="166">
        <f>ROUND($C156*'[1]LEA-TN - Aggregate GASB75'!CZ155,0)</f>
        <v>0</v>
      </c>
      <c r="DA156" s="166">
        <f>ROUND($C156*'[1]LEA-TN - Aggregate GASB75'!DA155,0)</f>
        <v>0</v>
      </c>
      <c r="DB156" s="166">
        <f>ROUND($C156*'[1]LEA-TN - Aggregate GASB75'!DB155,0)</f>
        <v>0</v>
      </c>
      <c r="DC156" s="166">
        <f>ROUND($C156*'[1]LEA-TN - Aggregate GASB75'!DC155,0)</f>
        <v>0</v>
      </c>
      <c r="DE156" s="168"/>
    </row>
    <row r="157" spans="1:109" hidden="1">
      <c r="A157" s="109">
        <v>1230</v>
      </c>
      <c r="B157" s="103" t="s">
        <v>509</v>
      </c>
      <c r="C157" s="162">
        <v>1</v>
      </c>
      <c r="D157" s="162">
        <v>0</v>
      </c>
      <c r="E157" s="162">
        <f t="shared" si="45"/>
        <v>1</v>
      </c>
      <c r="F157" s="163">
        <v>16.399999999999999</v>
      </c>
      <c r="G157" s="164">
        <f>ROUND($D157*'[1]LEA-TN - Aggregate GASB75'!G156,0)</f>
        <v>0</v>
      </c>
      <c r="H157" s="164">
        <f>ROUND($C157*'[1]LEA-TN - Aggregate GASB75'!H156,0)</f>
        <v>0</v>
      </c>
      <c r="I157" s="164">
        <f>ROUND($C157*'[1]LEA-TN - Aggregate GASB75'!I156,0)</f>
        <v>0</v>
      </c>
      <c r="J157" s="164">
        <f>ROUND('[1]LEA-TN - Aggregate GASB75'!G156*E157,0)</f>
        <v>0</v>
      </c>
      <c r="K157" s="164">
        <f>ROUND($C157*'[1]LEA-TN - Aggregate GASB75'!K156,0)</f>
        <v>0</v>
      </c>
      <c r="L157" s="164">
        <f>ROUND(C157*'[1]LEA-TN - Aggregate GASB75'!P156,0)-SUM(G157:K157,M157:O157)</f>
        <v>2094</v>
      </c>
      <c r="M157" s="164">
        <f>ROUND($C157*'[1]LEA-TN - Aggregate GASB75'!M156,0)</f>
        <v>-39</v>
      </c>
      <c r="N157" s="164">
        <f>ROUND(C157*'[1]LEA-TN - Aggregate GASB75'!O156,0)-O157</f>
        <v>0</v>
      </c>
      <c r="O157" s="164">
        <v>0</v>
      </c>
      <c r="P157" s="178">
        <f t="shared" si="39"/>
        <v>2055</v>
      </c>
      <c r="Q157" s="104">
        <f t="shared" si="40"/>
        <v>0</v>
      </c>
      <c r="R157" s="164">
        <f>ROUND($C157*'[1]LEA-TN - Aggregate GASB75'!R156,0)</f>
        <v>126</v>
      </c>
      <c r="S157" s="164">
        <f t="shared" si="36"/>
        <v>0</v>
      </c>
      <c r="T157" s="178">
        <v>126</v>
      </c>
      <c r="U157" s="164">
        <v>0</v>
      </c>
      <c r="V157" s="104">
        <f t="shared" si="46"/>
        <v>1929</v>
      </c>
      <c r="W157" s="104">
        <v>0</v>
      </c>
      <c r="X157" s="104">
        <f>ROUND(J157+N157-'[1]LEA-TN - Aggregate GASB75'!W156*E157,0)</f>
        <v>0</v>
      </c>
      <c r="Y157" s="164">
        <f>ROUND($C157*'[1]LEA-TN - Aggregate GASB75'!Y156,0)</f>
        <v>2836</v>
      </c>
      <c r="Z157" s="164">
        <f>ROUND($C157*'[1]LEA-TN - Aggregate GASB75'!Z156,0)</f>
        <v>1483</v>
      </c>
      <c r="AA157" s="164">
        <f>ROUND($C157*'[1]LEA-TN - Aggregate GASB75'!AA156,0)</f>
        <v>2055</v>
      </c>
      <c r="AB157" s="164">
        <f>ROUND($C157*'[1]LEA-TN - Aggregate GASB75'!AB156,0)</f>
        <v>2055</v>
      </c>
      <c r="AC157" s="164">
        <f t="shared" si="53"/>
        <v>0</v>
      </c>
      <c r="AD157" s="164">
        <f t="shared" si="41"/>
        <v>37</v>
      </c>
      <c r="AE157" s="164">
        <f t="shared" si="47"/>
        <v>0</v>
      </c>
      <c r="AF157" s="164">
        <f t="shared" si="48"/>
        <v>1966</v>
      </c>
      <c r="AG157" s="164">
        <f t="shared" si="42"/>
        <v>0</v>
      </c>
      <c r="AH157" s="164">
        <f t="shared" si="49"/>
        <v>0</v>
      </c>
      <c r="AI157" s="164">
        <f t="shared" si="38"/>
        <v>126</v>
      </c>
      <c r="AJ157" s="164">
        <f t="shared" si="38"/>
        <v>126</v>
      </c>
      <c r="AK157" s="164">
        <f t="shared" si="38"/>
        <v>126</v>
      </c>
      <c r="AL157" s="164">
        <f t="shared" si="37"/>
        <v>126</v>
      </c>
      <c r="AM157" s="164">
        <f t="shared" si="37"/>
        <v>126</v>
      </c>
      <c r="AN157" s="164">
        <f t="shared" si="37"/>
        <v>1299</v>
      </c>
      <c r="AP157" s="165">
        <f t="shared" si="43"/>
        <v>128</v>
      </c>
      <c r="AQ157" s="164">
        <f>ROUND($C157*'[1]LEA-TN - Aggregate GASB75'!AQ156,0)</f>
        <v>128</v>
      </c>
      <c r="AR157" s="164">
        <f>ROUND($C157*'[1]LEA-TN - Aggregate GASB75'!AR156,0)</f>
        <v>128</v>
      </c>
      <c r="AS157" s="164">
        <f>ROUND($C157*'[1]LEA-TN - Aggregate GASB75'!AS156,0)</f>
        <v>128</v>
      </c>
      <c r="AT157" s="164">
        <f>ROUND($C157*'[1]LEA-TN - Aggregate GASB75'!AT156,0)</f>
        <v>128</v>
      </c>
      <c r="AU157" s="164">
        <f>ROUND($C157*'[1]LEA-TN - Aggregate GASB75'!AU156,0)</f>
        <v>128</v>
      </c>
      <c r="AV157" s="164">
        <f>ROUND($C157*'[1]LEA-TN - Aggregate GASB75'!AV156,0)</f>
        <v>1326</v>
      </c>
      <c r="AW157" s="166">
        <f>ROUND($C157*'[1]LEA-TN - Aggregate GASB75'!AW156,0)</f>
        <v>0</v>
      </c>
      <c r="AX157" s="166">
        <f>ROUND($C157*'[1]LEA-TN - Aggregate GASB75'!AX156,0)</f>
        <v>0</v>
      </c>
      <c r="AY157" s="166">
        <f>ROUND($C157*'[1]LEA-TN - Aggregate GASB75'!AY156,0)</f>
        <v>0</v>
      </c>
      <c r="AZ157" s="166">
        <f>ROUND($C157*'[1]LEA-TN - Aggregate GASB75'!AZ156,0)</f>
        <v>0</v>
      </c>
      <c r="BA157" s="166">
        <f>ROUND($C157*'[1]LEA-TN - Aggregate GASB75'!BA156,0)</f>
        <v>0</v>
      </c>
      <c r="BB157" s="166">
        <f>MAX(0,-$L157+$AP157-SUM($AW157:BA157))</f>
        <v>0</v>
      </c>
      <c r="BC157" s="165">
        <f t="shared" si="50"/>
        <v>-2</v>
      </c>
      <c r="BD157" s="164">
        <f>MIN(MAX(0,BC157),MAX(0,$M157)-SUM($BC157:BC157))</f>
        <v>0</v>
      </c>
      <c r="BE157" s="164">
        <f>MIN(MAX(0,BD157),MAX(0,$M157)-SUM($BC157:BD157))</f>
        <v>0</v>
      </c>
      <c r="BF157" s="164">
        <f>MIN(MAX(0,BE157),MAX(0,$M157)-SUM($BC157:BE157))</f>
        <v>0</v>
      </c>
      <c r="BG157" s="164">
        <f>MIN(MAX(0,BF157),MAX(0,$M157)-SUM($BC157:BF157))</f>
        <v>0</v>
      </c>
      <c r="BH157" s="164">
        <f>MIN(MAX(0,BG157),MAX(0,$M157)-SUM($BC157:BG157))</f>
        <v>0</v>
      </c>
      <c r="BI157" s="164">
        <f>(MAX(0,$M157-MAX(0,SUM($BC157:BH157))))</f>
        <v>0</v>
      </c>
      <c r="BJ157" s="166">
        <f t="shared" si="51"/>
        <v>2</v>
      </c>
      <c r="BK157" s="166">
        <f>MIN(MAX(0,BJ157),MAX(0,-$M157)-MAX(0,-$BC157+SUM($BJ157:BJ157)))</f>
        <v>2</v>
      </c>
      <c r="BL157" s="166">
        <f>MIN(MAX(0,BK157),MAX(0,-$M157)-MAX(0,-$BC157+SUM($BJ157:BK157)))</f>
        <v>2</v>
      </c>
      <c r="BM157" s="166">
        <f>MIN(MAX(0,BL157),MAX(0,-$M157)-MAX(0,-$BC157+SUM($BJ157:BL157)))</f>
        <v>2</v>
      </c>
      <c r="BN157" s="166">
        <f>MIN(MAX(0,BM157),MAX(0,-$M157)-MAX(0,-$BC157+SUM($BJ157:BM157)))</f>
        <v>2</v>
      </c>
      <c r="BO157" s="166">
        <f>MAX(0,-$M157+$BC157-SUM($BJ157:BN157))</f>
        <v>27</v>
      </c>
      <c r="BP157" s="165">
        <f t="shared" si="52"/>
        <v>0</v>
      </c>
      <c r="BQ157" s="164">
        <f>MIN(MAX(0,BP157),MAX(0,$X157)-SUM($BP157:BP157))</f>
        <v>0</v>
      </c>
      <c r="BR157" s="164">
        <f>MIN(MAX(0,BQ157),MAX(0,$X157)-SUM($BP157:BQ157))</f>
        <v>0</v>
      </c>
      <c r="BS157" s="164">
        <f>MIN(MAX(0,BR157),MAX(0,$X157)-SUM($BP157:BR157))</f>
        <v>0</v>
      </c>
      <c r="BT157" s="164">
        <f>MIN(MAX(0,BS157),MAX(0,$X157)-SUM($BP157:BS157))</f>
        <v>0</v>
      </c>
      <c r="BU157" s="164">
        <f>MIN(MAX(0,BT157),MAX(0,$X157)-SUM($BP157:BT157))</f>
        <v>0</v>
      </c>
      <c r="BV157" s="164">
        <f>(MAX(0,$X157-MAX(0,SUM($BP157:BU157))))</f>
        <v>0</v>
      </c>
      <c r="BW157" s="166">
        <f t="shared" si="44"/>
        <v>0</v>
      </c>
      <c r="BX157" s="166">
        <f>MIN(MAX(0,BW157),MAX(0,-$X157)-MAX(0,-$BP157+SUM($BW157:BW157)))</f>
        <v>0</v>
      </c>
      <c r="BY157" s="166">
        <f>MIN(MAX(0,BX157),MAX(0,-$X157)-MAX(0,-$BP157+SUM($BW157:BX157)))</f>
        <v>0</v>
      </c>
      <c r="BZ157" s="166">
        <f>MIN(MAX(0,BY157),MAX(0,-$X157)-MAX(0,-$BP157+SUM($BW157:BY157)))</f>
        <v>0</v>
      </c>
      <c r="CA157" s="166">
        <f>MIN(MAX(0,BZ157),MAX(0,-$X157)-MAX(0,-$BP157+SUM($BW157:BZ157)))</f>
        <v>0</v>
      </c>
      <c r="CB157" s="166">
        <f>MAX(0,-$X157+$BP157-SUM($BW157:CA157))</f>
        <v>0</v>
      </c>
      <c r="CC157" s="163">
        <v>1</v>
      </c>
      <c r="CD157" s="167"/>
      <c r="CE157" s="164"/>
      <c r="CF157" s="164"/>
      <c r="CG157" s="164"/>
      <c r="CH157" s="164"/>
      <c r="CI157" s="164"/>
      <c r="CJ157" s="164"/>
      <c r="CK157" s="166"/>
      <c r="CL157" s="166"/>
      <c r="CM157" s="166"/>
      <c r="CN157" s="166"/>
      <c r="CO157" s="166"/>
      <c r="CP157" s="166"/>
      <c r="CQ157" s="167">
        <v>0</v>
      </c>
      <c r="CR157" s="164"/>
      <c r="CS157" s="164"/>
      <c r="CT157" s="164"/>
      <c r="CU157" s="164"/>
      <c r="CV157" s="164"/>
      <c r="CW157" s="164"/>
      <c r="CX157" s="166">
        <f>ROUND($C157*'[1]LEA-TN - Aggregate GASB75'!CX156,0)</f>
        <v>0</v>
      </c>
      <c r="CY157" s="166">
        <f>ROUND($C157*'[1]LEA-TN - Aggregate GASB75'!CY156,0)</f>
        <v>0</v>
      </c>
      <c r="CZ157" s="166">
        <f>ROUND($C157*'[1]LEA-TN - Aggregate GASB75'!CZ156,0)</f>
        <v>0</v>
      </c>
      <c r="DA157" s="166">
        <f>ROUND($C157*'[1]LEA-TN - Aggregate GASB75'!DA156,0)</f>
        <v>0</v>
      </c>
      <c r="DB157" s="166">
        <f>ROUND($C157*'[1]LEA-TN - Aggregate GASB75'!DB156,0)</f>
        <v>0</v>
      </c>
      <c r="DC157" s="166">
        <f>ROUND($C157*'[1]LEA-TN - Aggregate GASB75'!DC156,0)</f>
        <v>0</v>
      </c>
      <c r="DE157" s="168"/>
    </row>
    <row r="158" spans="1:109" hidden="1">
      <c r="A158" s="109">
        <v>1231</v>
      </c>
      <c r="B158" s="103" t="s">
        <v>510</v>
      </c>
      <c r="C158" s="162">
        <v>1</v>
      </c>
      <c r="D158" s="162">
        <v>0</v>
      </c>
      <c r="E158" s="162">
        <f t="shared" si="45"/>
        <v>1</v>
      </c>
      <c r="F158" s="163">
        <v>16</v>
      </c>
      <c r="G158" s="164">
        <f>ROUND($D158*'[1]LEA-TN - Aggregate GASB75'!G157,0)</f>
        <v>0</v>
      </c>
      <c r="H158" s="164">
        <f>ROUND($C158*'[1]LEA-TN - Aggregate GASB75'!H157,0)</f>
        <v>0</v>
      </c>
      <c r="I158" s="164">
        <f>ROUND($C158*'[1]LEA-TN - Aggregate GASB75'!I157,0)</f>
        <v>0</v>
      </c>
      <c r="J158" s="164">
        <f>ROUND('[1]LEA-TN - Aggregate GASB75'!G157*E158,0)</f>
        <v>0</v>
      </c>
      <c r="K158" s="164">
        <f>ROUND($C158*'[1]LEA-TN - Aggregate GASB75'!K157,0)</f>
        <v>0</v>
      </c>
      <c r="L158" s="164">
        <f>ROUND(C158*'[1]LEA-TN - Aggregate GASB75'!P157,0)-SUM(G158:K158,M158:O158)</f>
        <v>2551</v>
      </c>
      <c r="M158" s="164">
        <f>ROUND($C158*'[1]LEA-TN - Aggregate GASB75'!M157,0)</f>
        <v>-127</v>
      </c>
      <c r="N158" s="164">
        <f>ROUND(C158*'[1]LEA-TN - Aggregate GASB75'!O157,0)-O158</f>
        <v>0</v>
      </c>
      <c r="O158" s="164">
        <v>0</v>
      </c>
      <c r="P158" s="178">
        <f t="shared" si="39"/>
        <v>2424</v>
      </c>
      <c r="Q158" s="104">
        <f t="shared" si="40"/>
        <v>0</v>
      </c>
      <c r="R158" s="164">
        <f>ROUND($C158*'[1]LEA-TN - Aggregate GASB75'!R157,0)</f>
        <v>151</v>
      </c>
      <c r="S158" s="164">
        <f t="shared" si="36"/>
        <v>0</v>
      </c>
      <c r="T158" s="178">
        <v>151</v>
      </c>
      <c r="U158" s="164">
        <v>0</v>
      </c>
      <c r="V158" s="104">
        <f t="shared" si="46"/>
        <v>2273</v>
      </c>
      <c r="W158" s="104">
        <v>0</v>
      </c>
      <c r="X158" s="104">
        <f>ROUND(J158+N158-'[1]LEA-TN - Aggregate GASB75'!W157*E158,0)</f>
        <v>0</v>
      </c>
      <c r="Y158" s="164">
        <f>ROUND($C158*'[1]LEA-TN - Aggregate GASB75'!Y157,0)</f>
        <v>3292</v>
      </c>
      <c r="Z158" s="164">
        <f>ROUND($C158*'[1]LEA-TN - Aggregate GASB75'!Z157,0)</f>
        <v>1793</v>
      </c>
      <c r="AA158" s="164">
        <f>ROUND($C158*'[1]LEA-TN - Aggregate GASB75'!AA157,0)</f>
        <v>2424</v>
      </c>
      <c r="AB158" s="164">
        <f>ROUND($C158*'[1]LEA-TN - Aggregate GASB75'!AB157,0)</f>
        <v>2424</v>
      </c>
      <c r="AC158" s="164">
        <f t="shared" si="53"/>
        <v>0</v>
      </c>
      <c r="AD158" s="164">
        <f t="shared" si="41"/>
        <v>119</v>
      </c>
      <c r="AE158" s="164">
        <f t="shared" si="47"/>
        <v>0</v>
      </c>
      <c r="AF158" s="164">
        <f t="shared" si="48"/>
        <v>2392</v>
      </c>
      <c r="AG158" s="164">
        <f t="shared" si="42"/>
        <v>0</v>
      </c>
      <c r="AH158" s="164">
        <f t="shared" si="49"/>
        <v>0</v>
      </c>
      <c r="AI158" s="164">
        <f t="shared" si="38"/>
        <v>151</v>
      </c>
      <c r="AJ158" s="164">
        <f t="shared" si="38"/>
        <v>151</v>
      </c>
      <c r="AK158" s="164">
        <f t="shared" si="38"/>
        <v>151</v>
      </c>
      <c r="AL158" s="164">
        <f t="shared" si="37"/>
        <v>151</v>
      </c>
      <c r="AM158" s="164">
        <f t="shared" si="37"/>
        <v>151</v>
      </c>
      <c r="AN158" s="164">
        <f t="shared" si="37"/>
        <v>1518</v>
      </c>
      <c r="AP158" s="165">
        <f t="shared" si="43"/>
        <v>159</v>
      </c>
      <c r="AQ158" s="164">
        <f>ROUND($C158*'[1]LEA-TN - Aggregate GASB75'!AQ157,0)</f>
        <v>159</v>
      </c>
      <c r="AR158" s="164">
        <f>ROUND($C158*'[1]LEA-TN - Aggregate GASB75'!AR157,0)</f>
        <v>159</v>
      </c>
      <c r="AS158" s="164">
        <f>ROUND($C158*'[1]LEA-TN - Aggregate GASB75'!AS157,0)</f>
        <v>159</v>
      </c>
      <c r="AT158" s="164">
        <f>ROUND($C158*'[1]LEA-TN - Aggregate GASB75'!AT157,0)</f>
        <v>159</v>
      </c>
      <c r="AU158" s="164">
        <f>ROUND($C158*'[1]LEA-TN - Aggregate GASB75'!AU157,0)</f>
        <v>159</v>
      </c>
      <c r="AV158" s="164">
        <f>ROUND($C158*'[1]LEA-TN - Aggregate GASB75'!AV157,0)</f>
        <v>1597</v>
      </c>
      <c r="AW158" s="166">
        <f>ROUND($C158*'[1]LEA-TN - Aggregate GASB75'!AW157,0)</f>
        <v>0</v>
      </c>
      <c r="AX158" s="166">
        <f>ROUND($C158*'[1]LEA-TN - Aggregate GASB75'!AX157,0)</f>
        <v>0</v>
      </c>
      <c r="AY158" s="166">
        <f>ROUND($C158*'[1]LEA-TN - Aggregate GASB75'!AY157,0)</f>
        <v>0</v>
      </c>
      <c r="AZ158" s="166">
        <f>ROUND($C158*'[1]LEA-TN - Aggregate GASB75'!AZ157,0)</f>
        <v>0</v>
      </c>
      <c r="BA158" s="166">
        <f>ROUND($C158*'[1]LEA-TN - Aggregate GASB75'!BA157,0)</f>
        <v>0</v>
      </c>
      <c r="BB158" s="166">
        <f>MAX(0,-$L158+$AP158-SUM($AW158:BA158))</f>
        <v>0</v>
      </c>
      <c r="BC158" s="165">
        <f t="shared" si="50"/>
        <v>-8</v>
      </c>
      <c r="BD158" s="164">
        <f>MIN(MAX(0,BC158),MAX(0,$M158)-SUM($BC158:BC158))</f>
        <v>0</v>
      </c>
      <c r="BE158" s="164">
        <f>MIN(MAX(0,BD158),MAX(0,$M158)-SUM($BC158:BD158))</f>
        <v>0</v>
      </c>
      <c r="BF158" s="164">
        <f>MIN(MAX(0,BE158),MAX(0,$M158)-SUM($BC158:BE158))</f>
        <v>0</v>
      </c>
      <c r="BG158" s="164">
        <f>MIN(MAX(0,BF158),MAX(0,$M158)-SUM($BC158:BF158))</f>
        <v>0</v>
      </c>
      <c r="BH158" s="164">
        <f>MIN(MAX(0,BG158),MAX(0,$M158)-SUM($BC158:BG158))</f>
        <v>0</v>
      </c>
      <c r="BI158" s="164">
        <f>(MAX(0,$M158-MAX(0,SUM($BC158:BH158))))</f>
        <v>0</v>
      </c>
      <c r="BJ158" s="166">
        <f t="shared" si="51"/>
        <v>8</v>
      </c>
      <c r="BK158" s="166">
        <f>MIN(MAX(0,BJ158),MAX(0,-$M158)-MAX(0,-$BC158+SUM($BJ158:BJ158)))</f>
        <v>8</v>
      </c>
      <c r="BL158" s="166">
        <f>MIN(MAX(0,BK158),MAX(0,-$M158)-MAX(0,-$BC158+SUM($BJ158:BK158)))</f>
        <v>8</v>
      </c>
      <c r="BM158" s="166">
        <f>MIN(MAX(0,BL158),MAX(0,-$M158)-MAX(0,-$BC158+SUM($BJ158:BL158)))</f>
        <v>8</v>
      </c>
      <c r="BN158" s="166">
        <f>MIN(MAX(0,BM158),MAX(0,-$M158)-MAX(0,-$BC158+SUM($BJ158:BM158)))</f>
        <v>8</v>
      </c>
      <c r="BO158" s="166">
        <f>MAX(0,-$M158+$BC158-SUM($BJ158:BN158))</f>
        <v>79</v>
      </c>
      <c r="BP158" s="165">
        <f t="shared" si="52"/>
        <v>0</v>
      </c>
      <c r="BQ158" s="164">
        <f>MIN(MAX(0,BP158),MAX(0,$X158)-SUM($BP158:BP158))</f>
        <v>0</v>
      </c>
      <c r="BR158" s="164">
        <f>MIN(MAX(0,BQ158),MAX(0,$X158)-SUM($BP158:BQ158))</f>
        <v>0</v>
      </c>
      <c r="BS158" s="164">
        <f>MIN(MAX(0,BR158),MAX(0,$X158)-SUM($BP158:BR158))</f>
        <v>0</v>
      </c>
      <c r="BT158" s="164">
        <f>MIN(MAX(0,BS158),MAX(0,$X158)-SUM($BP158:BS158))</f>
        <v>0</v>
      </c>
      <c r="BU158" s="164">
        <f>MIN(MAX(0,BT158),MAX(0,$X158)-SUM($BP158:BT158))</f>
        <v>0</v>
      </c>
      <c r="BV158" s="164">
        <f>(MAX(0,$X158-MAX(0,SUM($BP158:BU158))))</f>
        <v>0</v>
      </c>
      <c r="BW158" s="166">
        <f t="shared" si="44"/>
        <v>0</v>
      </c>
      <c r="BX158" s="166">
        <f>MIN(MAX(0,BW158),MAX(0,-$X158)-MAX(0,-$BP158+SUM($BW158:BW158)))</f>
        <v>0</v>
      </c>
      <c r="BY158" s="166">
        <f>MIN(MAX(0,BX158),MAX(0,-$X158)-MAX(0,-$BP158+SUM($BW158:BX158)))</f>
        <v>0</v>
      </c>
      <c r="BZ158" s="166">
        <f>MIN(MAX(0,BY158),MAX(0,-$X158)-MAX(0,-$BP158+SUM($BW158:BY158)))</f>
        <v>0</v>
      </c>
      <c r="CA158" s="166">
        <f>MIN(MAX(0,BZ158),MAX(0,-$X158)-MAX(0,-$BP158+SUM($BW158:BZ158)))</f>
        <v>0</v>
      </c>
      <c r="CB158" s="166">
        <f>MAX(0,-$X158+$BP158-SUM($BW158:CA158))</f>
        <v>0</v>
      </c>
      <c r="CC158" s="163">
        <v>1</v>
      </c>
      <c r="CD158" s="167"/>
      <c r="CE158" s="164"/>
      <c r="CF158" s="164"/>
      <c r="CG158" s="164"/>
      <c r="CH158" s="164"/>
      <c r="CI158" s="164"/>
      <c r="CJ158" s="164"/>
      <c r="CK158" s="166"/>
      <c r="CL158" s="166"/>
      <c r="CM158" s="166"/>
      <c r="CN158" s="166"/>
      <c r="CO158" s="166"/>
      <c r="CP158" s="166"/>
      <c r="CQ158" s="167">
        <v>0</v>
      </c>
      <c r="CR158" s="164"/>
      <c r="CS158" s="164"/>
      <c r="CT158" s="164"/>
      <c r="CU158" s="164"/>
      <c r="CV158" s="164"/>
      <c r="CW158" s="164"/>
      <c r="CX158" s="166">
        <f>ROUND($C158*'[1]LEA-TN - Aggregate GASB75'!CX157,0)</f>
        <v>0</v>
      </c>
      <c r="CY158" s="166">
        <f>ROUND($C158*'[1]LEA-TN - Aggregate GASB75'!CY157,0)</f>
        <v>0</v>
      </c>
      <c r="CZ158" s="166">
        <f>ROUND($C158*'[1]LEA-TN - Aggregate GASB75'!CZ157,0)</f>
        <v>0</v>
      </c>
      <c r="DA158" s="166">
        <f>ROUND($C158*'[1]LEA-TN - Aggregate GASB75'!DA157,0)</f>
        <v>0</v>
      </c>
      <c r="DB158" s="166">
        <f>ROUND($C158*'[1]LEA-TN - Aggregate GASB75'!DB157,0)</f>
        <v>0</v>
      </c>
      <c r="DC158" s="166">
        <f>ROUND($C158*'[1]LEA-TN - Aggregate GASB75'!DC157,0)</f>
        <v>0</v>
      </c>
      <c r="DE158" s="168"/>
    </row>
    <row r="159" spans="1:109" hidden="1">
      <c r="A159" s="109">
        <v>1232</v>
      </c>
      <c r="B159" s="103" t="s">
        <v>511</v>
      </c>
      <c r="C159" s="162">
        <v>1</v>
      </c>
      <c r="D159" s="162">
        <v>0</v>
      </c>
      <c r="E159" s="162">
        <f t="shared" si="45"/>
        <v>1</v>
      </c>
      <c r="F159" s="163">
        <v>16.3</v>
      </c>
      <c r="G159" s="164">
        <f>ROUND($D159*'[1]LEA-TN - Aggregate GASB75'!G158,0)</f>
        <v>0</v>
      </c>
      <c r="H159" s="164">
        <f>ROUND($C159*'[1]LEA-TN - Aggregate GASB75'!H158,0)</f>
        <v>0</v>
      </c>
      <c r="I159" s="164">
        <f>ROUND($C159*'[1]LEA-TN - Aggregate GASB75'!I158,0)</f>
        <v>0</v>
      </c>
      <c r="J159" s="164">
        <f>ROUND('[1]LEA-TN - Aggregate GASB75'!G158*E159,0)</f>
        <v>0</v>
      </c>
      <c r="K159" s="164">
        <f>ROUND($C159*'[1]LEA-TN - Aggregate GASB75'!K158,0)</f>
        <v>0</v>
      </c>
      <c r="L159" s="164">
        <f>ROUND(C159*'[1]LEA-TN - Aggregate GASB75'!P158,0)-SUM(G159:K159,M159:O159)</f>
        <v>2583</v>
      </c>
      <c r="M159" s="164">
        <f>ROUND($C159*'[1]LEA-TN - Aggregate GASB75'!M158,0)</f>
        <v>-35</v>
      </c>
      <c r="N159" s="164">
        <f>ROUND(C159*'[1]LEA-TN - Aggregate GASB75'!O158,0)-O159</f>
        <v>0</v>
      </c>
      <c r="O159" s="164">
        <v>0</v>
      </c>
      <c r="P159" s="178">
        <f t="shared" si="39"/>
        <v>2548</v>
      </c>
      <c r="Q159" s="104">
        <f t="shared" si="40"/>
        <v>0</v>
      </c>
      <c r="R159" s="164">
        <f>ROUND($C159*'[1]LEA-TN - Aggregate GASB75'!R158,0)</f>
        <v>156</v>
      </c>
      <c r="S159" s="164">
        <f t="shared" si="36"/>
        <v>0</v>
      </c>
      <c r="T159" s="178">
        <v>156</v>
      </c>
      <c r="U159" s="164">
        <v>0</v>
      </c>
      <c r="V159" s="104">
        <f t="shared" si="46"/>
        <v>2392</v>
      </c>
      <c r="W159" s="104">
        <v>0</v>
      </c>
      <c r="X159" s="104">
        <f>ROUND(J159+N159-'[1]LEA-TN - Aggregate GASB75'!W158*E159,0)</f>
        <v>0</v>
      </c>
      <c r="Y159" s="164">
        <f>ROUND($C159*'[1]LEA-TN - Aggregate GASB75'!Y158,0)</f>
        <v>3421</v>
      </c>
      <c r="Z159" s="164">
        <f>ROUND($C159*'[1]LEA-TN - Aggregate GASB75'!Z158,0)</f>
        <v>1919</v>
      </c>
      <c r="AA159" s="164">
        <f>ROUND($C159*'[1]LEA-TN - Aggregate GASB75'!AA158,0)</f>
        <v>2548</v>
      </c>
      <c r="AB159" s="164">
        <f>ROUND($C159*'[1]LEA-TN - Aggregate GASB75'!AB158,0)</f>
        <v>2548</v>
      </c>
      <c r="AC159" s="164">
        <f t="shared" si="53"/>
        <v>0</v>
      </c>
      <c r="AD159" s="164">
        <f t="shared" si="41"/>
        <v>33</v>
      </c>
      <c r="AE159" s="164">
        <f t="shared" si="47"/>
        <v>0</v>
      </c>
      <c r="AF159" s="164">
        <f t="shared" si="48"/>
        <v>2425</v>
      </c>
      <c r="AG159" s="164">
        <f t="shared" si="42"/>
        <v>0</v>
      </c>
      <c r="AH159" s="164">
        <f t="shared" si="49"/>
        <v>0</v>
      </c>
      <c r="AI159" s="164">
        <f t="shared" si="38"/>
        <v>156</v>
      </c>
      <c r="AJ159" s="164">
        <f t="shared" si="38"/>
        <v>156</v>
      </c>
      <c r="AK159" s="164">
        <f t="shared" si="38"/>
        <v>156</v>
      </c>
      <c r="AL159" s="164">
        <f t="shared" si="37"/>
        <v>156</v>
      </c>
      <c r="AM159" s="164">
        <f t="shared" si="37"/>
        <v>156</v>
      </c>
      <c r="AN159" s="164">
        <f t="shared" si="37"/>
        <v>1612</v>
      </c>
      <c r="AP159" s="165">
        <f t="shared" si="43"/>
        <v>158</v>
      </c>
      <c r="AQ159" s="164">
        <f>ROUND($C159*'[1]LEA-TN - Aggregate GASB75'!AQ158,0)</f>
        <v>158</v>
      </c>
      <c r="AR159" s="164">
        <f>ROUND($C159*'[1]LEA-TN - Aggregate GASB75'!AR158,0)</f>
        <v>158</v>
      </c>
      <c r="AS159" s="164">
        <f>ROUND($C159*'[1]LEA-TN - Aggregate GASB75'!AS158,0)</f>
        <v>158</v>
      </c>
      <c r="AT159" s="164">
        <f>ROUND($C159*'[1]LEA-TN - Aggregate GASB75'!AT158,0)</f>
        <v>158</v>
      </c>
      <c r="AU159" s="164">
        <f>ROUND($C159*'[1]LEA-TN - Aggregate GASB75'!AU158,0)</f>
        <v>158</v>
      </c>
      <c r="AV159" s="164">
        <f>ROUND($C159*'[1]LEA-TN - Aggregate GASB75'!AV158,0)</f>
        <v>1635</v>
      </c>
      <c r="AW159" s="166">
        <f>ROUND($C159*'[1]LEA-TN - Aggregate GASB75'!AW158,0)</f>
        <v>0</v>
      </c>
      <c r="AX159" s="166">
        <f>ROUND($C159*'[1]LEA-TN - Aggregate GASB75'!AX158,0)</f>
        <v>0</v>
      </c>
      <c r="AY159" s="166">
        <f>ROUND($C159*'[1]LEA-TN - Aggregate GASB75'!AY158,0)</f>
        <v>0</v>
      </c>
      <c r="AZ159" s="166">
        <f>ROUND($C159*'[1]LEA-TN - Aggregate GASB75'!AZ158,0)</f>
        <v>0</v>
      </c>
      <c r="BA159" s="166">
        <f>ROUND($C159*'[1]LEA-TN - Aggregate GASB75'!BA158,0)</f>
        <v>0</v>
      </c>
      <c r="BB159" s="166">
        <f>MAX(0,-$L159+$AP159-SUM($AW159:BA159))</f>
        <v>0</v>
      </c>
      <c r="BC159" s="165">
        <f t="shared" si="50"/>
        <v>-2</v>
      </c>
      <c r="BD159" s="164">
        <f>MIN(MAX(0,BC159),MAX(0,$M159)-SUM($BC159:BC159))</f>
        <v>0</v>
      </c>
      <c r="BE159" s="164">
        <f>MIN(MAX(0,BD159),MAX(0,$M159)-SUM($BC159:BD159))</f>
        <v>0</v>
      </c>
      <c r="BF159" s="164">
        <f>MIN(MAX(0,BE159),MAX(0,$M159)-SUM($BC159:BE159))</f>
        <v>0</v>
      </c>
      <c r="BG159" s="164">
        <f>MIN(MAX(0,BF159),MAX(0,$M159)-SUM($BC159:BF159))</f>
        <v>0</v>
      </c>
      <c r="BH159" s="164">
        <f>MIN(MAX(0,BG159),MAX(0,$M159)-SUM($BC159:BG159))</f>
        <v>0</v>
      </c>
      <c r="BI159" s="164">
        <f>(MAX(0,$M159-MAX(0,SUM($BC159:BH159))))</f>
        <v>0</v>
      </c>
      <c r="BJ159" s="166">
        <f t="shared" si="51"/>
        <v>2</v>
      </c>
      <c r="BK159" s="166">
        <f>MIN(MAX(0,BJ159),MAX(0,-$M159)-MAX(0,-$BC159+SUM($BJ159:BJ159)))</f>
        <v>2</v>
      </c>
      <c r="BL159" s="166">
        <f>MIN(MAX(0,BK159),MAX(0,-$M159)-MAX(0,-$BC159+SUM($BJ159:BK159)))</f>
        <v>2</v>
      </c>
      <c r="BM159" s="166">
        <f>MIN(MAX(0,BL159),MAX(0,-$M159)-MAX(0,-$BC159+SUM($BJ159:BL159)))</f>
        <v>2</v>
      </c>
      <c r="BN159" s="166">
        <f>MIN(MAX(0,BM159),MAX(0,-$M159)-MAX(0,-$BC159+SUM($BJ159:BM159)))</f>
        <v>2</v>
      </c>
      <c r="BO159" s="166">
        <f>MAX(0,-$M159+$BC159-SUM($BJ159:BN159))</f>
        <v>23</v>
      </c>
      <c r="BP159" s="165">
        <f t="shared" si="52"/>
        <v>0</v>
      </c>
      <c r="BQ159" s="164">
        <f>MIN(MAX(0,BP159),MAX(0,$X159)-SUM($BP159:BP159))</f>
        <v>0</v>
      </c>
      <c r="BR159" s="164">
        <f>MIN(MAX(0,BQ159),MAX(0,$X159)-SUM($BP159:BQ159))</f>
        <v>0</v>
      </c>
      <c r="BS159" s="164">
        <f>MIN(MAX(0,BR159),MAX(0,$X159)-SUM($BP159:BR159))</f>
        <v>0</v>
      </c>
      <c r="BT159" s="164">
        <f>MIN(MAX(0,BS159),MAX(0,$X159)-SUM($BP159:BS159))</f>
        <v>0</v>
      </c>
      <c r="BU159" s="164">
        <f>MIN(MAX(0,BT159),MAX(0,$X159)-SUM($BP159:BT159))</f>
        <v>0</v>
      </c>
      <c r="BV159" s="164">
        <f>(MAX(0,$X159-MAX(0,SUM($BP159:BU159))))</f>
        <v>0</v>
      </c>
      <c r="BW159" s="166">
        <f t="shared" si="44"/>
        <v>0</v>
      </c>
      <c r="BX159" s="166">
        <f>MIN(MAX(0,BW159),MAX(0,-$X159)-MAX(0,-$BP159+SUM($BW159:BW159)))</f>
        <v>0</v>
      </c>
      <c r="BY159" s="166">
        <f>MIN(MAX(0,BX159),MAX(0,-$X159)-MAX(0,-$BP159+SUM($BW159:BX159)))</f>
        <v>0</v>
      </c>
      <c r="BZ159" s="166">
        <f>MIN(MAX(0,BY159),MAX(0,-$X159)-MAX(0,-$BP159+SUM($BW159:BY159)))</f>
        <v>0</v>
      </c>
      <c r="CA159" s="166">
        <f>MIN(MAX(0,BZ159),MAX(0,-$X159)-MAX(0,-$BP159+SUM($BW159:BZ159)))</f>
        <v>0</v>
      </c>
      <c r="CB159" s="166">
        <f>MAX(0,-$X159+$BP159-SUM($BW159:CA159))</f>
        <v>0</v>
      </c>
      <c r="CC159" s="163">
        <v>1</v>
      </c>
      <c r="CD159" s="167"/>
      <c r="CE159" s="164"/>
      <c r="CF159" s="164"/>
      <c r="CG159" s="164"/>
      <c r="CH159" s="164"/>
      <c r="CI159" s="164"/>
      <c r="CJ159" s="164"/>
      <c r="CK159" s="166"/>
      <c r="CL159" s="166"/>
      <c r="CM159" s="166"/>
      <c r="CN159" s="166"/>
      <c r="CO159" s="166"/>
      <c r="CP159" s="166"/>
      <c r="CQ159" s="167">
        <v>0</v>
      </c>
      <c r="CR159" s="164"/>
      <c r="CS159" s="164"/>
      <c r="CT159" s="164"/>
      <c r="CU159" s="164"/>
      <c r="CV159" s="164"/>
      <c r="CW159" s="164"/>
      <c r="CX159" s="166">
        <f>ROUND($C159*'[1]LEA-TN - Aggregate GASB75'!CX158,0)</f>
        <v>0</v>
      </c>
      <c r="CY159" s="166">
        <f>ROUND($C159*'[1]LEA-TN - Aggregate GASB75'!CY158,0)</f>
        <v>0</v>
      </c>
      <c r="CZ159" s="166">
        <f>ROUND($C159*'[1]LEA-TN - Aggregate GASB75'!CZ158,0)</f>
        <v>0</v>
      </c>
      <c r="DA159" s="166">
        <f>ROUND($C159*'[1]LEA-TN - Aggregate GASB75'!DA158,0)</f>
        <v>0</v>
      </c>
      <c r="DB159" s="166">
        <f>ROUND($C159*'[1]LEA-TN - Aggregate GASB75'!DB158,0)</f>
        <v>0</v>
      </c>
      <c r="DC159" s="166">
        <f>ROUND($C159*'[1]LEA-TN - Aggregate GASB75'!DC158,0)</f>
        <v>0</v>
      </c>
      <c r="DE159" s="168"/>
    </row>
    <row r="160" spans="1:109" hidden="1">
      <c r="A160" s="109">
        <v>1233</v>
      </c>
      <c r="B160" s="103" t="s">
        <v>512</v>
      </c>
      <c r="C160" s="162">
        <v>1</v>
      </c>
      <c r="D160" s="162">
        <v>0</v>
      </c>
      <c r="E160" s="162">
        <f t="shared" si="45"/>
        <v>1</v>
      </c>
      <c r="F160" s="163">
        <v>15.2</v>
      </c>
      <c r="G160" s="164">
        <f>ROUND($D160*'[1]LEA-TN - Aggregate GASB75'!G159,0)</f>
        <v>0</v>
      </c>
      <c r="H160" s="164">
        <f>ROUND($C160*'[1]LEA-TN - Aggregate GASB75'!H159,0)</f>
        <v>0</v>
      </c>
      <c r="I160" s="164">
        <f>ROUND($C160*'[1]LEA-TN - Aggregate GASB75'!I159,0)</f>
        <v>0</v>
      </c>
      <c r="J160" s="164">
        <f>ROUND('[1]LEA-TN - Aggregate GASB75'!G159*E160,0)</f>
        <v>0</v>
      </c>
      <c r="K160" s="164">
        <f>ROUND($C160*'[1]LEA-TN - Aggregate GASB75'!K159,0)</f>
        <v>0</v>
      </c>
      <c r="L160" s="164">
        <f>ROUND(C160*'[1]LEA-TN - Aggregate GASB75'!P159,0)-SUM(G160:K160,M160:O160)</f>
        <v>10414</v>
      </c>
      <c r="M160" s="164">
        <f>ROUND($C160*'[1]LEA-TN - Aggregate GASB75'!M159,0)</f>
        <v>-105</v>
      </c>
      <c r="N160" s="164">
        <f>ROUND(C160*'[1]LEA-TN - Aggregate GASB75'!O159,0)-O160</f>
        <v>0</v>
      </c>
      <c r="O160" s="164">
        <v>0</v>
      </c>
      <c r="P160" s="178">
        <f t="shared" si="39"/>
        <v>10309</v>
      </c>
      <c r="Q160" s="104">
        <f t="shared" si="40"/>
        <v>0</v>
      </c>
      <c r="R160" s="164">
        <f>ROUND($C160*'[1]LEA-TN - Aggregate GASB75'!R159,0)</f>
        <v>678</v>
      </c>
      <c r="S160" s="164">
        <f t="shared" si="36"/>
        <v>0</v>
      </c>
      <c r="T160" s="178">
        <v>678</v>
      </c>
      <c r="U160" s="164">
        <v>46</v>
      </c>
      <c r="V160" s="104">
        <f t="shared" si="46"/>
        <v>9631</v>
      </c>
      <c r="W160" s="104">
        <v>0</v>
      </c>
      <c r="X160" s="104">
        <f>ROUND(J160+N160-'[1]LEA-TN - Aggregate GASB75'!W159*E160,0)</f>
        <v>0</v>
      </c>
      <c r="Y160" s="164">
        <f>ROUND($C160*'[1]LEA-TN - Aggregate GASB75'!Y159,0)</f>
        <v>12741</v>
      </c>
      <c r="Z160" s="164">
        <f>ROUND($C160*'[1]LEA-TN - Aggregate GASB75'!Z159,0)</f>
        <v>8469</v>
      </c>
      <c r="AA160" s="164">
        <f>ROUND($C160*'[1]LEA-TN - Aggregate GASB75'!AA159,0)</f>
        <v>10309</v>
      </c>
      <c r="AB160" s="164">
        <f>ROUND($C160*'[1]LEA-TN - Aggregate GASB75'!AB159,0)</f>
        <v>10309</v>
      </c>
      <c r="AC160" s="164">
        <f t="shared" si="53"/>
        <v>0</v>
      </c>
      <c r="AD160" s="164">
        <f t="shared" si="41"/>
        <v>98</v>
      </c>
      <c r="AE160" s="164">
        <f t="shared" si="47"/>
        <v>0</v>
      </c>
      <c r="AF160" s="164">
        <f t="shared" si="48"/>
        <v>9729</v>
      </c>
      <c r="AG160" s="164">
        <f t="shared" si="42"/>
        <v>0</v>
      </c>
      <c r="AH160" s="164">
        <f t="shared" si="49"/>
        <v>0</v>
      </c>
      <c r="AI160" s="164">
        <f t="shared" si="38"/>
        <v>678</v>
      </c>
      <c r="AJ160" s="164">
        <f t="shared" si="38"/>
        <v>678</v>
      </c>
      <c r="AK160" s="164">
        <f t="shared" si="38"/>
        <v>678</v>
      </c>
      <c r="AL160" s="164">
        <f t="shared" si="37"/>
        <v>678</v>
      </c>
      <c r="AM160" s="164">
        <f t="shared" si="37"/>
        <v>678</v>
      </c>
      <c r="AN160" s="164">
        <f t="shared" si="37"/>
        <v>6241</v>
      </c>
      <c r="AP160" s="165">
        <f t="shared" si="43"/>
        <v>685</v>
      </c>
      <c r="AQ160" s="164">
        <f>ROUND($C160*'[1]LEA-TN - Aggregate GASB75'!AQ159,0)</f>
        <v>685</v>
      </c>
      <c r="AR160" s="164">
        <f>ROUND($C160*'[1]LEA-TN - Aggregate GASB75'!AR159,0)</f>
        <v>685</v>
      </c>
      <c r="AS160" s="164">
        <f>ROUND($C160*'[1]LEA-TN - Aggregate GASB75'!AS159,0)</f>
        <v>685</v>
      </c>
      <c r="AT160" s="164">
        <f>ROUND($C160*'[1]LEA-TN - Aggregate GASB75'!AT159,0)</f>
        <v>685</v>
      </c>
      <c r="AU160" s="164">
        <f>ROUND($C160*'[1]LEA-TN - Aggregate GASB75'!AU159,0)</f>
        <v>685</v>
      </c>
      <c r="AV160" s="164">
        <f>ROUND($C160*'[1]LEA-TN - Aggregate GASB75'!AV159,0)</f>
        <v>6304</v>
      </c>
      <c r="AW160" s="166">
        <f>ROUND($C160*'[1]LEA-TN - Aggregate GASB75'!AW159,0)</f>
        <v>0</v>
      </c>
      <c r="AX160" s="166">
        <f>ROUND($C160*'[1]LEA-TN - Aggregate GASB75'!AX159,0)</f>
        <v>0</v>
      </c>
      <c r="AY160" s="166">
        <f>ROUND($C160*'[1]LEA-TN - Aggregate GASB75'!AY159,0)</f>
        <v>0</v>
      </c>
      <c r="AZ160" s="166">
        <f>ROUND($C160*'[1]LEA-TN - Aggregate GASB75'!AZ159,0)</f>
        <v>0</v>
      </c>
      <c r="BA160" s="166">
        <f>ROUND($C160*'[1]LEA-TN - Aggregate GASB75'!BA159,0)</f>
        <v>0</v>
      </c>
      <c r="BB160" s="166">
        <f>MAX(0,-$L160+$AP160-SUM($AW160:BA160))</f>
        <v>0</v>
      </c>
      <c r="BC160" s="165">
        <f t="shared" si="50"/>
        <v>-7</v>
      </c>
      <c r="BD160" s="164">
        <f>MIN(MAX(0,BC160),MAX(0,$M160)-SUM($BC160:BC160))</f>
        <v>0</v>
      </c>
      <c r="BE160" s="164">
        <f>MIN(MAX(0,BD160),MAX(0,$M160)-SUM($BC160:BD160))</f>
        <v>0</v>
      </c>
      <c r="BF160" s="164">
        <f>MIN(MAX(0,BE160),MAX(0,$M160)-SUM($BC160:BE160))</f>
        <v>0</v>
      </c>
      <c r="BG160" s="164">
        <f>MIN(MAX(0,BF160),MAX(0,$M160)-SUM($BC160:BF160))</f>
        <v>0</v>
      </c>
      <c r="BH160" s="164">
        <f>MIN(MAX(0,BG160),MAX(0,$M160)-SUM($BC160:BG160))</f>
        <v>0</v>
      </c>
      <c r="BI160" s="164">
        <f>(MAX(0,$M160-MAX(0,SUM($BC160:BH160))))</f>
        <v>0</v>
      </c>
      <c r="BJ160" s="166">
        <f t="shared" si="51"/>
        <v>7</v>
      </c>
      <c r="BK160" s="166">
        <f>MIN(MAX(0,BJ160),MAX(0,-$M160)-MAX(0,-$BC160+SUM($BJ160:BJ160)))</f>
        <v>7</v>
      </c>
      <c r="BL160" s="166">
        <f>MIN(MAX(0,BK160),MAX(0,-$M160)-MAX(0,-$BC160+SUM($BJ160:BK160)))</f>
        <v>7</v>
      </c>
      <c r="BM160" s="166">
        <f>MIN(MAX(0,BL160),MAX(0,-$M160)-MAX(0,-$BC160+SUM($BJ160:BL160)))</f>
        <v>7</v>
      </c>
      <c r="BN160" s="166">
        <f>MIN(MAX(0,BM160),MAX(0,-$M160)-MAX(0,-$BC160+SUM($BJ160:BM160)))</f>
        <v>7</v>
      </c>
      <c r="BO160" s="166">
        <f>MAX(0,-$M160+$BC160-SUM($BJ160:BN160))</f>
        <v>63</v>
      </c>
      <c r="BP160" s="165">
        <f t="shared" si="52"/>
        <v>0</v>
      </c>
      <c r="BQ160" s="164">
        <f>MIN(MAX(0,BP160),MAX(0,$X160)-SUM($BP160:BP160))</f>
        <v>0</v>
      </c>
      <c r="BR160" s="164">
        <f>MIN(MAX(0,BQ160),MAX(0,$X160)-SUM($BP160:BQ160))</f>
        <v>0</v>
      </c>
      <c r="BS160" s="164">
        <f>MIN(MAX(0,BR160),MAX(0,$X160)-SUM($BP160:BR160))</f>
        <v>0</v>
      </c>
      <c r="BT160" s="164">
        <f>MIN(MAX(0,BS160),MAX(0,$X160)-SUM($BP160:BS160))</f>
        <v>0</v>
      </c>
      <c r="BU160" s="164">
        <f>MIN(MAX(0,BT160),MAX(0,$X160)-SUM($BP160:BT160))</f>
        <v>0</v>
      </c>
      <c r="BV160" s="164">
        <f>(MAX(0,$X160-MAX(0,SUM($BP160:BU160))))</f>
        <v>0</v>
      </c>
      <c r="BW160" s="166">
        <f t="shared" si="44"/>
        <v>0</v>
      </c>
      <c r="BX160" s="166">
        <f>MIN(MAX(0,BW160),MAX(0,-$X160)-MAX(0,-$BP160+SUM($BW160:BW160)))</f>
        <v>0</v>
      </c>
      <c r="BY160" s="166">
        <f>MIN(MAX(0,BX160),MAX(0,-$X160)-MAX(0,-$BP160+SUM($BW160:BX160)))</f>
        <v>0</v>
      </c>
      <c r="BZ160" s="166">
        <f>MIN(MAX(0,BY160),MAX(0,-$X160)-MAX(0,-$BP160+SUM($BW160:BY160)))</f>
        <v>0</v>
      </c>
      <c r="CA160" s="166">
        <f>MIN(MAX(0,BZ160),MAX(0,-$X160)-MAX(0,-$BP160+SUM($BW160:BZ160)))</f>
        <v>0</v>
      </c>
      <c r="CB160" s="166">
        <f>MAX(0,-$X160+$BP160-SUM($BW160:CA160))</f>
        <v>0</v>
      </c>
      <c r="CC160" s="163">
        <v>1</v>
      </c>
      <c r="CD160" s="167"/>
      <c r="CE160" s="164"/>
      <c r="CF160" s="164"/>
      <c r="CG160" s="164"/>
      <c r="CH160" s="164"/>
      <c r="CI160" s="164"/>
      <c r="CJ160" s="164"/>
      <c r="CK160" s="166"/>
      <c r="CL160" s="166"/>
      <c r="CM160" s="166"/>
      <c r="CN160" s="166"/>
      <c r="CO160" s="166"/>
      <c r="CP160" s="166"/>
      <c r="CQ160" s="167">
        <v>0</v>
      </c>
      <c r="CR160" s="164"/>
      <c r="CS160" s="164"/>
      <c r="CT160" s="164"/>
      <c r="CU160" s="164"/>
      <c r="CV160" s="164"/>
      <c r="CW160" s="164"/>
      <c r="CX160" s="166">
        <f>ROUND($C160*'[1]LEA-TN - Aggregate GASB75'!CX159,0)</f>
        <v>0</v>
      </c>
      <c r="CY160" s="166">
        <f>ROUND($C160*'[1]LEA-TN - Aggregate GASB75'!CY159,0)</f>
        <v>0</v>
      </c>
      <c r="CZ160" s="166">
        <f>ROUND($C160*'[1]LEA-TN - Aggregate GASB75'!CZ159,0)</f>
        <v>0</v>
      </c>
      <c r="DA160" s="166">
        <f>ROUND($C160*'[1]LEA-TN - Aggregate GASB75'!DA159,0)</f>
        <v>0</v>
      </c>
      <c r="DB160" s="166">
        <f>ROUND($C160*'[1]LEA-TN - Aggregate GASB75'!DB159,0)</f>
        <v>0</v>
      </c>
      <c r="DC160" s="166">
        <f>ROUND($C160*'[1]LEA-TN - Aggregate GASB75'!DC159,0)</f>
        <v>0</v>
      </c>
      <c r="DE160" s="168"/>
    </row>
    <row r="161" spans="1:109" hidden="1">
      <c r="A161" s="109">
        <v>1097</v>
      </c>
      <c r="B161" s="103" t="s">
        <v>313</v>
      </c>
      <c r="C161" s="162">
        <v>1</v>
      </c>
      <c r="D161" s="162">
        <v>1</v>
      </c>
      <c r="E161" s="162">
        <f t="shared" si="45"/>
        <v>0</v>
      </c>
      <c r="F161" s="163">
        <v>8.1</v>
      </c>
      <c r="G161" s="164">
        <f>ROUND($D161*'[1]LEA-TN - Aggregate GASB75'!G160,0)</f>
        <v>604475</v>
      </c>
      <c r="H161" s="164">
        <f>ROUND($C161*'[1]LEA-TN - Aggregate GASB75'!H160,0)</f>
        <v>9464</v>
      </c>
      <c r="I161" s="164">
        <f>ROUND($C161*'[1]LEA-TN - Aggregate GASB75'!I160,0)</f>
        <v>21408</v>
      </c>
      <c r="J161" s="164">
        <f>ROUND('[1]LEA-TN - Aggregate GASB75'!G160*E161,0)</f>
        <v>0</v>
      </c>
      <c r="K161" s="164">
        <f>ROUND($C161*'[1]LEA-TN - Aggregate GASB75'!K160,0)</f>
        <v>0</v>
      </c>
      <c r="L161" s="164">
        <f>ROUND(C161*'[1]LEA-TN - Aggregate GASB75'!P160,0)-SUM(G161:K161,M161:O161)</f>
        <v>-57279</v>
      </c>
      <c r="M161" s="164">
        <f>ROUND($C161*'[1]LEA-TN - Aggregate GASB75'!M160,0)</f>
        <v>-4374</v>
      </c>
      <c r="N161" s="164">
        <f>ROUND(C161*'[1]LEA-TN - Aggregate GASB75'!O160,0)-O161</f>
        <v>0</v>
      </c>
      <c r="O161" s="164">
        <v>-25172</v>
      </c>
      <c r="P161" s="178">
        <f t="shared" si="39"/>
        <v>548522</v>
      </c>
      <c r="Q161" s="104">
        <f t="shared" si="40"/>
        <v>0</v>
      </c>
      <c r="R161" s="164">
        <f>ROUND($C161*'[1]LEA-TN - Aggregate GASB75'!R160,0)</f>
        <v>-13554</v>
      </c>
      <c r="S161" s="164">
        <f t="shared" si="36"/>
        <v>0</v>
      </c>
      <c r="T161" s="178">
        <v>17318</v>
      </c>
      <c r="U161" s="164">
        <v>26153</v>
      </c>
      <c r="V161" s="104">
        <f t="shared" si="46"/>
        <v>-96234</v>
      </c>
      <c r="W161" s="104">
        <v>-48135</v>
      </c>
      <c r="X161" s="104">
        <f>ROUND(J161+N161-'[1]LEA-TN - Aggregate GASB75'!W160*E161,0)</f>
        <v>0</v>
      </c>
      <c r="Y161" s="164">
        <f>ROUND($C161*'[1]LEA-TN - Aggregate GASB75'!Y160,0)</f>
        <v>625042</v>
      </c>
      <c r="Z161" s="164">
        <f>ROUND($C161*'[1]LEA-TN - Aggregate GASB75'!Z160,0)</f>
        <v>485250</v>
      </c>
      <c r="AA161" s="164">
        <f>ROUND($C161*'[1]LEA-TN - Aggregate GASB75'!AA160,0)</f>
        <v>548522</v>
      </c>
      <c r="AB161" s="164">
        <f>ROUND($C161*'[1]LEA-TN - Aggregate GASB75'!AB160,0)</f>
        <v>548522</v>
      </c>
      <c r="AC161" s="164">
        <f t="shared" si="53"/>
        <v>50208</v>
      </c>
      <c r="AD161" s="164">
        <f t="shared" si="41"/>
        <v>46026</v>
      </c>
      <c r="AE161" s="164">
        <f t="shared" si="47"/>
        <v>0</v>
      </c>
      <c r="AF161" s="164">
        <f t="shared" si="48"/>
        <v>0</v>
      </c>
      <c r="AG161" s="164">
        <f t="shared" si="42"/>
        <v>0</v>
      </c>
      <c r="AH161" s="164">
        <f t="shared" si="49"/>
        <v>0</v>
      </c>
      <c r="AI161" s="164">
        <f t="shared" si="38"/>
        <v>-13554</v>
      </c>
      <c r="AJ161" s="164">
        <f t="shared" si="38"/>
        <v>-13554</v>
      </c>
      <c r="AK161" s="164">
        <f t="shared" si="38"/>
        <v>-13554</v>
      </c>
      <c r="AL161" s="164">
        <f t="shared" si="37"/>
        <v>-13554</v>
      </c>
      <c r="AM161" s="164">
        <f t="shared" si="37"/>
        <v>-13554</v>
      </c>
      <c r="AN161" s="164">
        <f t="shared" si="37"/>
        <v>-28464</v>
      </c>
      <c r="AP161" s="165">
        <f t="shared" si="43"/>
        <v>-7071</v>
      </c>
      <c r="AQ161" s="164">
        <f>ROUND($C161*'[1]LEA-TN - Aggregate GASB75'!AQ160,0)</f>
        <v>0</v>
      </c>
      <c r="AR161" s="164">
        <f>ROUND($C161*'[1]LEA-TN - Aggregate GASB75'!AR160,0)</f>
        <v>0</v>
      </c>
      <c r="AS161" s="164">
        <f>ROUND($C161*'[1]LEA-TN - Aggregate GASB75'!AS160,0)</f>
        <v>0</v>
      </c>
      <c r="AT161" s="164">
        <f>ROUND($C161*'[1]LEA-TN - Aggregate GASB75'!AT160,0)</f>
        <v>0</v>
      </c>
      <c r="AU161" s="164">
        <f>ROUND($C161*'[1]LEA-TN - Aggregate GASB75'!AU160,0)</f>
        <v>0</v>
      </c>
      <c r="AV161" s="164">
        <f>ROUND($C161*'[1]LEA-TN - Aggregate GASB75'!AV160,0)</f>
        <v>0</v>
      </c>
      <c r="AW161" s="166">
        <f>ROUND($C161*'[1]LEA-TN - Aggregate GASB75'!AW160,0)</f>
        <v>7071</v>
      </c>
      <c r="AX161" s="166">
        <f>ROUND($C161*'[1]LEA-TN - Aggregate GASB75'!AX160,0)</f>
        <v>7071</v>
      </c>
      <c r="AY161" s="166">
        <f>ROUND($C161*'[1]LEA-TN - Aggregate GASB75'!AY160,0)</f>
        <v>7071</v>
      </c>
      <c r="AZ161" s="166">
        <f>ROUND($C161*'[1]LEA-TN - Aggregate GASB75'!AZ160,0)</f>
        <v>7071</v>
      </c>
      <c r="BA161" s="166">
        <f>ROUND($C161*'[1]LEA-TN - Aggregate GASB75'!BA160,0)</f>
        <v>7071</v>
      </c>
      <c r="BB161" s="166">
        <f>MAX(0,-$L161+$AP161-SUM($AW161:BA161))</f>
        <v>14853</v>
      </c>
      <c r="BC161" s="165">
        <f t="shared" si="50"/>
        <v>-540</v>
      </c>
      <c r="BD161" s="164">
        <f>MIN(MAX(0,BC161),MAX(0,$M161)-SUM($BC161:BC161))</f>
        <v>0</v>
      </c>
      <c r="BE161" s="164">
        <f>MIN(MAX(0,BD161),MAX(0,$M161)-SUM($BC161:BD161))</f>
        <v>0</v>
      </c>
      <c r="BF161" s="164">
        <f>MIN(MAX(0,BE161),MAX(0,$M161)-SUM($BC161:BE161))</f>
        <v>0</v>
      </c>
      <c r="BG161" s="164">
        <f>MIN(MAX(0,BF161),MAX(0,$M161)-SUM($BC161:BF161))</f>
        <v>0</v>
      </c>
      <c r="BH161" s="164">
        <f>MIN(MAX(0,BG161),MAX(0,$M161)-SUM($BC161:BG161))</f>
        <v>0</v>
      </c>
      <c r="BI161" s="164">
        <f>(MAX(0,$M161-MAX(0,SUM($BC161:BH161))))</f>
        <v>0</v>
      </c>
      <c r="BJ161" s="166">
        <f t="shared" si="51"/>
        <v>540</v>
      </c>
      <c r="BK161" s="166">
        <f>MIN(MAX(0,BJ161),MAX(0,-$M161)-MAX(0,-$BC161+SUM($BJ161:BJ161)))</f>
        <v>540</v>
      </c>
      <c r="BL161" s="166">
        <f>MIN(MAX(0,BK161),MAX(0,-$M161)-MAX(0,-$BC161+SUM($BJ161:BK161)))</f>
        <v>540</v>
      </c>
      <c r="BM161" s="166">
        <f>MIN(MAX(0,BL161),MAX(0,-$M161)-MAX(0,-$BC161+SUM($BJ161:BL161)))</f>
        <v>540</v>
      </c>
      <c r="BN161" s="166">
        <f>MIN(MAX(0,BM161),MAX(0,-$M161)-MAX(0,-$BC161+SUM($BJ161:BM161)))</f>
        <v>540</v>
      </c>
      <c r="BO161" s="166">
        <f>MAX(0,-$M161+$BC161-SUM($BJ161:BN161))</f>
        <v>1134</v>
      </c>
      <c r="BP161" s="165">
        <f t="shared" si="52"/>
        <v>0</v>
      </c>
      <c r="BQ161" s="164">
        <f>MIN(MAX(0,BP161),MAX(0,$X161)-SUM($BP161:BP161))</f>
        <v>0</v>
      </c>
      <c r="BR161" s="164">
        <f>MIN(MAX(0,BQ161),MAX(0,$X161)-SUM($BP161:BQ161))</f>
        <v>0</v>
      </c>
      <c r="BS161" s="164">
        <f>MIN(MAX(0,BR161),MAX(0,$X161)-SUM($BP161:BR161))</f>
        <v>0</v>
      </c>
      <c r="BT161" s="164">
        <f>MIN(MAX(0,BS161),MAX(0,$X161)-SUM($BP161:BS161))</f>
        <v>0</v>
      </c>
      <c r="BU161" s="164">
        <f>MIN(MAX(0,BT161),MAX(0,$X161)-SUM($BP161:BT161))</f>
        <v>0</v>
      </c>
      <c r="BV161" s="164">
        <f>(MAX(0,$X161-MAX(0,SUM($BP161:BU161))))</f>
        <v>0</v>
      </c>
      <c r="BW161" s="166">
        <f t="shared" si="44"/>
        <v>0</v>
      </c>
      <c r="BX161" s="166">
        <f>MIN(MAX(0,BW161),MAX(0,-$X161)-MAX(0,-$BP161+SUM($BW161:BW161)))</f>
        <v>0</v>
      </c>
      <c r="BY161" s="166">
        <f>MIN(MAX(0,BX161),MAX(0,-$X161)-MAX(0,-$BP161+SUM($BW161:BX161)))</f>
        <v>0</v>
      </c>
      <c r="BZ161" s="166">
        <f>MIN(MAX(0,BY161),MAX(0,-$X161)-MAX(0,-$BP161+SUM($BW161:BY161)))</f>
        <v>0</v>
      </c>
      <c r="CA161" s="166">
        <f>MIN(MAX(0,BZ161),MAX(0,-$X161)-MAX(0,-$BP161+SUM($BW161:BZ161)))</f>
        <v>0</v>
      </c>
      <c r="CB161" s="166">
        <f>MAX(0,-$X161+$BP161-SUM($BW161:CA161))</f>
        <v>0</v>
      </c>
      <c r="CC161" s="163">
        <v>9.1</v>
      </c>
      <c r="CD161" s="167"/>
      <c r="CE161" s="164"/>
      <c r="CF161" s="164"/>
      <c r="CG161" s="164"/>
      <c r="CH161" s="164"/>
      <c r="CI161" s="164"/>
      <c r="CJ161" s="164"/>
      <c r="CK161" s="166"/>
      <c r="CL161" s="166"/>
      <c r="CM161" s="166"/>
      <c r="CN161" s="166"/>
      <c r="CO161" s="166"/>
      <c r="CP161" s="166"/>
      <c r="CQ161" s="167">
        <v>-5943</v>
      </c>
      <c r="CR161" s="164"/>
      <c r="CS161" s="164"/>
      <c r="CT161" s="164"/>
      <c r="CU161" s="164"/>
      <c r="CV161" s="164"/>
      <c r="CW161" s="164"/>
      <c r="CX161" s="166">
        <f>ROUND($C161*'[1]LEA-TN - Aggregate GASB75'!CX160,0)</f>
        <v>5943</v>
      </c>
      <c r="CY161" s="166">
        <f>ROUND($C161*'[1]LEA-TN - Aggregate GASB75'!CY160,0)</f>
        <v>5943</v>
      </c>
      <c r="CZ161" s="166">
        <f>ROUND($C161*'[1]LEA-TN - Aggregate GASB75'!CZ160,0)</f>
        <v>5943</v>
      </c>
      <c r="DA161" s="166">
        <f>ROUND($C161*'[1]LEA-TN - Aggregate GASB75'!DA160,0)</f>
        <v>5943</v>
      </c>
      <c r="DB161" s="166">
        <f>ROUND($C161*'[1]LEA-TN - Aggregate GASB75'!DB160,0)</f>
        <v>5943</v>
      </c>
      <c r="DC161" s="166">
        <f>ROUND($C161*'[1]LEA-TN - Aggregate GASB75'!DC160,0)</f>
        <v>12477</v>
      </c>
      <c r="DE161" s="168"/>
    </row>
    <row r="162" spans="1:109" hidden="1">
      <c r="A162" s="109">
        <v>1187</v>
      </c>
      <c r="B162" s="103" t="s">
        <v>393</v>
      </c>
      <c r="C162" s="162">
        <v>1</v>
      </c>
      <c r="D162" s="162">
        <v>1</v>
      </c>
      <c r="E162" s="162">
        <f t="shared" si="45"/>
        <v>0</v>
      </c>
      <c r="F162" s="163">
        <v>10.8</v>
      </c>
      <c r="G162" s="164">
        <f>ROUND($D162*'[1]LEA-TN - Aggregate GASB75'!G161,0)</f>
        <v>204583</v>
      </c>
      <c r="H162" s="164">
        <f>ROUND($C162*'[1]LEA-TN - Aggregate GASB75'!H161,0)</f>
        <v>9845</v>
      </c>
      <c r="I162" s="164">
        <f>ROUND($C162*'[1]LEA-TN - Aggregate GASB75'!I161,0)</f>
        <v>7631</v>
      </c>
      <c r="J162" s="164">
        <f>ROUND('[1]LEA-TN - Aggregate GASB75'!G161*E162,0)</f>
        <v>0</v>
      </c>
      <c r="K162" s="164">
        <f>ROUND($C162*'[1]LEA-TN - Aggregate GASB75'!K161,0)</f>
        <v>0</v>
      </c>
      <c r="L162" s="164">
        <f>ROUND(C162*'[1]LEA-TN - Aggregate GASB75'!P161,0)-SUM(G162:K162,M162:O162)</f>
        <v>27460</v>
      </c>
      <c r="M162" s="164">
        <f>ROUND($C162*'[1]LEA-TN - Aggregate GASB75'!M161,0)</f>
        <v>-2758</v>
      </c>
      <c r="N162" s="164">
        <f>ROUND(C162*'[1]LEA-TN - Aggregate GASB75'!O161,0)-O162</f>
        <v>0</v>
      </c>
      <c r="O162" s="164">
        <v>-139</v>
      </c>
      <c r="P162" s="178">
        <f t="shared" si="39"/>
        <v>246622</v>
      </c>
      <c r="Q162" s="104">
        <f t="shared" si="40"/>
        <v>0</v>
      </c>
      <c r="R162" s="164">
        <f>ROUND($C162*'[1]LEA-TN - Aggregate GASB75'!R161,0)</f>
        <v>-27</v>
      </c>
      <c r="S162" s="164">
        <f t="shared" ref="S162:S225" si="54">BP162</f>
        <v>0</v>
      </c>
      <c r="T162" s="178">
        <v>17449</v>
      </c>
      <c r="U162" s="164">
        <v>112</v>
      </c>
      <c r="V162" s="104">
        <f t="shared" si="46"/>
        <v>-47</v>
      </c>
      <c r="W162" s="104">
        <v>-24776</v>
      </c>
      <c r="X162" s="104">
        <f>ROUND(J162+N162-'[1]LEA-TN - Aggregate GASB75'!W161*E162,0)</f>
        <v>0</v>
      </c>
      <c r="Y162" s="164">
        <f>ROUND($C162*'[1]LEA-TN - Aggregate GASB75'!Y161,0)</f>
        <v>299162</v>
      </c>
      <c r="Z162" s="164">
        <f>ROUND($C162*'[1]LEA-TN - Aggregate GASB75'!Z161,0)</f>
        <v>204650</v>
      </c>
      <c r="AA162" s="164">
        <f>ROUND($C162*'[1]LEA-TN - Aggregate GASB75'!AA161,0)</f>
        <v>246622</v>
      </c>
      <c r="AB162" s="164">
        <f>ROUND($C162*'[1]LEA-TN - Aggregate GASB75'!AB161,0)</f>
        <v>246622</v>
      </c>
      <c r="AC162" s="164">
        <f t="shared" si="53"/>
        <v>0</v>
      </c>
      <c r="AD162" s="164">
        <f t="shared" si="41"/>
        <v>24964</v>
      </c>
      <c r="AE162" s="164">
        <f t="shared" si="47"/>
        <v>0</v>
      </c>
      <c r="AF162" s="164">
        <f t="shared" si="48"/>
        <v>24917</v>
      </c>
      <c r="AG162" s="164">
        <f t="shared" si="42"/>
        <v>0</v>
      </c>
      <c r="AH162" s="164">
        <f t="shared" si="49"/>
        <v>0</v>
      </c>
      <c r="AI162" s="164">
        <f t="shared" si="38"/>
        <v>-27</v>
      </c>
      <c r="AJ162" s="164">
        <f t="shared" si="38"/>
        <v>-27</v>
      </c>
      <c r="AK162" s="164">
        <f t="shared" si="38"/>
        <v>-27</v>
      </c>
      <c r="AL162" s="164">
        <f t="shared" si="37"/>
        <v>-27</v>
      </c>
      <c r="AM162" s="164">
        <f t="shared" si="37"/>
        <v>-27</v>
      </c>
      <c r="AN162" s="164">
        <f t="shared" si="37"/>
        <v>88</v>
      </c>
      <c r="AP162" s="165">
        <f t="shared" si="43"/>
        <v>2543</v>
      </c>
      <c r="AQ162" s="164">
        <f>ROUND($C162*'[1]LEA-TN - Aggregate GASB75'!AQ161,0)</f>
        <v>2543</v>
      </c>
      <c r="AR162" s="164">
        <f>ROUND($C162*'[1]LEA-TN - Aggregate GASB75'!AR161,0)</f>
        <v>2543</v>
      </c>
      <c r="AS162" s="164">
        <f>ROUND($C162*'[1]LEA-TN - Aggregate GASB75'!AS161,0)</f>
        <v>2543</v>
      </c>
      <c r="AT162" s="164">
        <f>ROUND($C162*'[1]LEA-TN - Aggregate GASB75'!AT161,0)</f>
        <v>2543</v>
      </c>
      <c r="AU162" s="164">
        <f>ROUND($C162*'[1]LEA-TN - Aggregate GASB75'!AU161,0)</f>
        <v>2543</v>
      </c>
      <c r="AV162" s="164">
        <f>ROUND($C162*'[1]LEA-TN - Aggregate GASB75'!AV161,0)</f>
        <v>12202</v>
      </c>
      <c r="AW162" s="166">
        <f>ROUND($C162*'[1]LEA-TN - Aggregate GASB75'!AW161,0)</f>
        <v>0</v>
      </c>
      <c r="AX162" s="166">
        <f>ROUND($C162*'[1]LEA-TN - Aggregate GASB75'!AX161,0)</f>
        <v>0</v>
      </c>
      <c r="AY162" s="166">
        <f>ROUND($C162*'[1]LEA-TN - Aggregate GASB75'!AY161,0)</f>
        <v>0</v>
      </c>
      <c r="AZ162" s="166">
        <f>ROUND($C162*'[1]LEA-TN - Aggregate GASB75'!AZ161,0)</f>
        <v>0</v>
      </c>
      <c r="BA162" s="166">
        <f>ROUND($C162*'[1]LEA-TN - Aggregate GASB75'!BA161,0)</f>
        <v>0</v>
      </c>
      <c r="BB162" s="166">
        <f>MAX(0,-$L162+$AP162-SUM($AW162:BA162))</f>
        <v>0</v>
      </c>
      <c r="BC162" s="165">
        <f t="shared" si="50"/>
        <v>-255</v>
      </c>
      <c r="BD162" s="164">
        <f>MIN(MAX(0,BC162),MAX(0,$M162)-SUM($BC162:BC162))</f>
        <v>0</v>
      </c>
      <c r="BE162" s="164">
        <f>MIN(MAX(0,BD162),MAX(0,$M162)-SUM($BC162:BD162))</f>
        <v>0</v>
      </c>
      <c r="BF162" s="164">
        <f>MIN(MAX(0,BE162),MAX(0,$M162)-SUM($BC162:BE162))</f>
        <v>0</v>
      </c>
      <c r="BG162" s="164">
        <f>MIN(MAX(0,BF162),MAX(0,$M162)-SUM($BC162:BF162))</f>
        <v>0</v>
      </c>
      <c r="BH162" s="164">
        <f>MIN(MAX(0,BG162),MAX(0,$M162)-SUM($BC162:BG162))</f>
        <v>0</v>
      </c>
      <c r="BI162" s="164">
        <f>(MAX(0,$M162-MAX(0,SUM($BC162:BH162))))</f>
        <v>0</v>
      </c>
      <c r="BJ162" s="166">
        <f t="shared" si="51"/>
        <v>255</v>
      </c>
      <c r="BK162" s="166">
        <f>MIN(MAX(0,BJ162),MAX(0,-$M162)-MAX(0,-$BC162+SUM($BJ162:BJ162)))</f>
        <v>255</v>
      </c>
      <c r="BL162" s="166">
        <f>MIN(MAX(0,BK162),MAX(0,-$M162)-MAX(0,-$BC162+SUM($BJ162:BK162)))</f>
        <v>255</v>
      </c>
      <c r="BM162" s="166">
        <f>MIN(MAX(0,BL162),MAX(0,-$M162)-MAX(0,-$BC162+SUM($BJ162:BL162)))</f>
        <v>255</v>
      </c>
      <c r="BN162" s="166">
        <f>MIN(MAX(0,BM162),MAX(0,-$M162)-MAX(0,-$BC162+SUM($BJ162:BM162)))</f>
        <v>255</v>
      </c>
      <c r="BO162" s="166">
        <f>MAX(0,-$M162+$BC162-SUM($BJ162:BN162))</f>
        <v>1228</v>
      </c>
      <c r="BP162" s="165">
        <f t="shared" si="52"/>
        <v>0</v>
      </c>
      <c r="BQ162" s="164">
        <f>MIN(MAX(0,BP162),MAX(0,$X162)-SUM($BP162:BP162))</f>
        <v>0</v>
      </c>
      <c r="BR162" s="164">
        <f>MIN(MAX(0,BQ162),MAX(0,$X162)-SUM($BP162:BQ162))</f>
        <v>0</v>
      </c>
      <c r="BS162" s="164">
        <f>MIN(MAX(0,BR162),MAX(0,$X162)-SUM($BP162:BR162))</f>
        <v>0</v>
      </c>
      <c r="BT162" s="164">
        <f>MIN(MAX(0,BS162),MAX(0,$X162)-SUM($BP162:BS162))</f>
        <v>0</v>
      </c>
      <c r="BU162" s="164">
        <f>MIN(MAX(0,BT162),MAX(0,$X162)-SUM($BP162:BT162))</f>
        <v>0</v>
      </c>
      <c r="BV162" s="164">
        <f>(MAX(0,$X162-MAX(0,SUM($BP162:BU162))))</f>
        <v>0</v>
      </c>
      <c r="BW162" s="166">
        <f t="shared" si="44"/>
        <v>0</v>
      </c>
      <c r="BX162" s="166">
        <f>MIN(MAX(0,BW162),MAX(0,-$X162)-MAX(0,-$BP162+SUM($BW162:BW162)))</f>
        <v>0</v>
      </c>
      <c r="BY162" s="166">
        <f>MIN(MAX(0,BX162),MAX(0,-$X162)-MAX(0,-$BP162+SUM($BW162:BX162)))</f>
        <v>0</v>
      </c>
      <c r="BZ162" s="166">
        <f>MIN(MAX(0,BY162),MAX(0,-$X162)-MAX(0,-$BP162+SUM($BW162:BY162)))</f>
        <v>0</v>
      </c>
      <c r="CA162" s="166">
        <f>MIN(MAX(0,BZ162),MAX(0,-$X162)-MAX(0,-$BP162+SUM($BW162:BZ162)))</f>
        <v>0</v>
      </c>
      <c r="CB162" s="166">
        <f>MAX(0,-$X162+$BP162-SUM($BW162:CA162))</f>
        <v>0</v>
      </c>
      <c r="CC162" s="163">
        <v>11.7</v>
      </c>
      <c r="CD162" s="167"/>
      <c r="CE162" s="164"/>
      <c r="CF162" s="164"/>
      <c r="CG162" s="164"/>
      <c r="CH162" s="164"/>
      <c r="CI162" s="164"/>
      <c r="CJ162" s="164"/>
      <c r="CK162" s="166"/>
      <c r="CL162" s="166"/>
      <c r="CM162" s="166"/>
      <c r="CN162" s="166"/>
      <c r="CO162" s="166"/>
      <c r="CP162" s="166"/>
      <c r="CQ162" s="167">
        <v>-2315</v>
      </c>
      <c r="CR162" s="164"/>
      <c r="CS162" s="164"/>
      <c r="CT162" s="164"/>
      <c r="CU162" s="164"/>
      <c r="CV162" s="164"/>
      <c r="CW162" s="164"/>
      <c r="CX162" s="166">
        <f>ROUND($C162*'[1]LEA-TN - Aggregate GASB75'!CX161,0)</f>
        <v>2315</v>
      </c>
      <c r="CY162" s="166">
        <f>ROUND($C162*'[1]LEA-TN - Aggregate GASB75'!CY161,0)</f>
        <v>2315</v>
      </c>
      <c r="CZ162" s="166">
        <f>ROUND($C162*'[1]LEA-TN - Aggregate GASB75'!CZ161,0)</f>
        <v>2315</v>
      </c>
      <c r="DA162" s="166">
        <f>ROUND($C162*'[1]LEA-TN - Aggregate GASB75'!DA161,0)</f>
        <v>2315</v>
      </c>
      <c r="DB162" s="166">
        <f>ROUND($C162*'[1]LEA-TN - Aggregate GASB75'!DB161,0)</f>
        <v>2315</v>
      </c>
      <c r="DC162" s="166">
        <f>ROUND($C162*'[1]LEA-TN - Aggregate GASB75'!DC161,0)</f>
        <v>10886</v>
      </c>
      <c r="DE162" s="168"/>
    </row>
    <row r="163" spans="1:109" hidden="1">
      <c r="A163" s="109">
        <v>1149</v>
      </c>
      <c r="B163" s="103" t="s">
        <v>513</v>
      </c>
      <c r="C163" s="162">
        <v>1</v>
      </c>
      <c r="D163" s="162">
        <v>0</v>
      </c>
      <c r="E163" s="162">
        <f t="shared" si="45"/>
        <v>1</v>
      </c>
      <c r="F163" s="163">
        <v>1</v>
      </c>
      <c r="G163" s="164">
        <f>ROUND($D163*'[1]LEA-TN - Aggregate GASB75'!G162,0)</f>
        <v>0</v>
      </c>
      <c r="H163" s="164">
        <f>ROUND($C163*'[1]LEA-TN - Aggregate GASB75'!H162,0)</f>
        <v>0</v>
      </c>
      <c r="I163" s="164">
        <f>ROUND($C163*'[1]LEA-TN - Aggregate GASB75'!I162,0)</f>
        <v>0</v>
      </c>
      <c r="J163" s="164">
        <f>ROUND('[1]LEA-TN - Aggregate GASB75'!G162*E163,0)</f>
        <v>0</v>
      </c>
      <c r="K163" s="164">
        <f>ROUND($C163*'[1]LEA-TN - Aggregate GASB75'!K162,0)</f>
        <v>0</v>
      </c>
      <c r="L163" s="164">
        <f>ROUND(C163*'[1]LEA-TN - Aggregate GASB75'!P162,0)-SUM(G163:K163,M163:O163)</f>
        <v>0</v>
      </c>
      <c r="M163" s="164">
        <f>ROUND($C163*'[1]LEA-TN - Aggregate GASB75'!M162,0)</f>
        <v>0</v>
      </c>
      <c r="N163" s="164">
        <f>ROUND(C163*'[1]LEA-TN - Aggregate GASB75'!O162,0)-O163</f>
        <v>0</v>
      </c>
      <c r="O163" s="164">
        <v>0</v>
      </c>
      <c r="P163" s="178">
        <f t="shared" si="39"/>
        <v>0</v>
      </c>
      <c r="Q163" s="104">
        <f t="shared" si="40"/>
        <v>0</v>
      </c>
      <c r="R163" s="164">
        <f>ROUND($C163*'[1]LEA-TN - Aggregate GASB75'!R162,0)</f>
        <v>0</v>
      </c>
      <c r="S163" s="164">
        <f t="shared" si="54"/>
        <v>0</v>
      </c>
      <c r="T163" s="178">
        <v>0</v>
      </c>
      <c r="U163" s="164">
        <v>0</v>
      </c>
      <c r="V163" s="104">
        <f t="shared" si="46"/>
        <v>0</v>
      </c>
      <c r="W163" s="104">
        <v>0</v>
      </c>
      <c r="X163" s="104">
        <f>ROUND(J163+N163-'[1]LEA-TN - Aggregate GASB75'!W162*E163,0)</f>
        <v>0</v>
      </c>
      <c r="Y163" s="164">
        <f>ROUND($C163*'[1]LEA-TN - Aggregate GASB75'!Y162,0)</f>
        <v>0</v>
      </c>
      <c r="Z163" s="164">
        <f>ROUND($C163*'[1]LEA-TN - Aggregate GASB75'!Z162,0)</f>
        <v>0</v>
      </c>
      <c r="AA163" s="164">
        <f>ROUND($C163*'[1]LEA-TN - Aggregate GASB75'!AA162,0)</f>
        <v>0</v>
      </c>
      <c r="AB163" s="164">
        <f>ROUND($C163*'[1]LEA-TN - Aggregate GASB75'!AB162,0)</f>
        <v>0</v>
      </c>
      <c r="AC163" s="164">
        <f t="shared" si="53"/>
        <v>0</v>
      </c>
      <c r="AD163" s="164">
        <f t="shared" si="41"/>
        <v>0</v>
      </c>
      <c r="AE163" s="164">
        <f t="shared" si="47"/>
        <v>0</v>
      </c>
      <c r="AF163" s="164">
        <f t="shared" si="48"/>
        <v>0</v>
      </c>
      <c r="AG163" s="164">
        <f t="shared" si="42"/>
        <v>0</v>
      </c>
      <c r="AH163" s="164">
        <f t="shared" si="49"/>
        <v>0</v>
      </c>
      <c r="AI163" s="164">
        <f t="shared" si="38"/>
        <v>0</v>
      </c>
      <c r="AJ163" s="164">
        <f t="shared" si="38"/>
        <v>0</v>
      </c>
      <c r="AK163" s="164">
        <f t="shared" si="38"/>
        <v>0</v>
      </c>
      <c r="AL163" s="164">
        <f t="shared" si="37"/>
        <v>0</v>
      </c>
      <c r="AM163" s="164">
        <f t="shared" si="37"/>
        <v>0</v>
      </c>
      <c r="AN163" s="164">
        <f t="shared" si="37"/>
        <v>0</v>
      </c>
      <c r="AP163" s="165">
        <f t="shared" si="43"/>
        <v>0</v>
      </c>
      <c r="AQ163" s="164">
        <f>ROUND($C163*'[1]LEA-TN - Aggregate GASB75'!AQ162,0)</f>
        <v>0</v>
      </c>
      <c r="AR163" s="164">
        <f>ROUND($C163*'[1]LEA-TN - Aggregate GASB75'!AR162,0)</f>
        <v>0</v>
      </c>
      <c r="AS163" s="164">
        <f>ROUND($C163*'[1]LEA-TN - Aggregate GASB75'!AS162,0)</f>
        <v>0</v>
      </c>
      <c r="AT163" s="164">
        <f>ROUND($C163*'[1]LEA-TN - Aggregate GASB75'!AT162,0)</f>
        <v>0</v>
      </c>
      <c r="AU163" s="164">
        <f>ROUND($C163*'[1]LEA-TN - Aggregate GASB75'!AU162,0)</f>
        <v>0</v>
      </c>
      <c r="AV163" s="164">
        <f>ROUND($C163*'[1]LEA-TN - Aggregate GASB75'!AV162,0)</f>
        <v>0</v>
      </c>
      <c r="AW163" s="166">
        <f>ROUND($C163*'[1]LEA-TN - Aggregate GASB75'!AW162,0)</f>
        <v>0</v>
      </c>
      <c r="AX163" s="166">
        <f>ROUND($C163*'[1]LEA-TN - Aggregate GASB75'!AX162,0)</f>
        <v>0</v>
      </c>
      <c r="AY163" s="166">
        <f>ROUND($C163*'[1]LEA-TN - Aggregate GASB75'!AY162,0)</f>
        <v>0</v>
      </c>
      <c r="AZ163" s="166">
        <f>ROUND($C163*'[1]LEA-TN - Aggregate GASB75'!AZ162,0)</f>
        <v>0</v>
      </c>
      <c r="BA163" s="166">
        <f>ROUND($C163*'[1]LEA-TN - Aggregate GASB75'!BA162,0)</f>
        <v>0</v>
      </c>
      <c r="BB163" s="166">
        <f>MAX(0,-$L163+$AP163-SUM($AW163:BA163))</f>
        <v>0</v>
      </c>
      <c r="BC163" s="165">
        <f t="shared" si="50"/>
        <v>0</v>
      </c>
      <c r="BD163" s="164">
        <f>MIN(MAX(0,BC163),MAX(0,$M163)-SUM($BC163:BC163))</f>
        <v>0</v>
      </c>
      <c r="BE163" s="164">
        <f>MIN(MAX(0,BD163),MAX(0,$M163)-SUM($BC163:BD163))</f>
        <v>0</v>
      </c>
      <c r="BF163" s="164">
        <f>MIN(MAX(0,BE163),MAX(0,$M163)-SUM($BC163:BE163))</f>
        <v>0</v>
      </c>
      <c r="BG163" s="164">
        <f>MIN(MAX(0,BF163),MAX(0,$M163)-SUM($BC163:BF163))</f>
        <v>0</v>
      </c>
      <c r="BH163" s="164">
        <f>MIN(MAX(0,BG163),MAX(0,$M163)-SUM($BC163:BG163))</f>
        <v>0</v>
      </c>
      <c r="BI163" s="164">
        <f>(MAX(0,$M163-MAX(0,SUM($BC163:BH163))))</f>
        <v>0</v>
      </c>
      <c r="BJ163" s="166">
        <f t="shared" si="51"/>
        <v>0</v>
      </c>
      <c r="BK163" s="166">
        <f>MIN(MAX(0,BJ163),MAX(0,-$M163)-MAX(0,-$BC163+SUM($BJ163:BJ163)))</f>
        <v>0</v>
      </c>
      <c r="BL163" s="166">
        <f>MIN(MAX(0,BK163),MAX(0,-$M163)-MAX(0,-$BC163+SUM($BJ163:BK163)))</f>
        <v>0</v>
      </c>
      <c r="BM163" s="166">
        <f>MIN(MAX(0,BL163),MAX(0,-$M163)-MAX(0,-$BC163+SUM($BJ163:BL163)))</f>
        <v>0</v>
      </c>
      <c r="BN163" s="166">
        <f>MIN(MAX(0,BM163),MAX(0,-$M163)-MAX(0,-$BC163+SUM($BJ163:BM163)))</f>
        <v>0</v>
      </c>
      <c r="BO163" s="166">
        <f>MAX(0,-$M163+$BC163-SUM($BJ163:BN163))</f>
        <v>0</v>
      </c>
      <c r="BP163" s="165">
        <f t="shared" si="52"/>
        <v>0</v>
      </c>
      <c r="BQ163" s="164">
        <f>MIN(MAX(0,BP163),MAX(0,$X163)-SUM($BP163:BP163))</f>
        <v>0</v>
      </c>
      <c r="BR163" s="164">
        <f>MIN(MAX(0,BQ163),MAX(0,$X163)-SUM($BP163:BQ163))</f>
        <v>0</v>
      </c>
      <c r="BS163" s="164">
        <f>MIN(MAX(0,BR163),MAX(0,$X163)-SUM($BP163:BR163))</f>
        <v>0</v>
      </c>
      <c r="BT163" s="164">
        <f>MIN(MAX(0,BS163),MAX(0,$X163)-SUM($BP163:BS163))</f>
        <v>0</v>
      </c>
      <c r="BU163" s="164">
        <f>MIN(MAX(0,BT163),MAX(0,$X163)-SUM($BP163:BT163))</f>
        <v>0</v>
      </c>
      <c r="BV163" s="164">
        <f>(MAX(0,$X163-MAX(0,SUM($BP163:BU163))))</f>
        <v>0</v>
      </c>
      <c r="BW163" s="166">
        <f t="shared" si="44"/>
        <v>0</v>
      </c>
      <c r="BX163" s="166">
        <f>MIN(MAX(0,BW163),MAX(0,-$X163)-MAX(0,-$BP163+SUM($BW163:BW163)))</f>
        <v>0</v>
      </c>
      <c r="BY163" s="166">
        <f>MIN(MAX(0,BX163),MAX(0,-$X163)-MAX(0,-$BP163+SUM($BW163:BX163)))</f>
        <v>0</v>
      </c>
      <c r="BZ163" s="166">
        <f>MIN(MAX(0,BY163),MAX(0,-$X163)-MAX(0,-$BP163+SUM($BW163:BY163)))</f>
        <v>0</v>
      </c>
      <c r="CA163" s="166">
        <f>MIN(MAX(0,BZ163),MAX(0,-$X163)-MAX(0,-$BP163+SUM($BW163:BZ163)))</f>
        <v>0</v>
      </c>
      <c r="CB163" s="166">
        <f>MAX(0,-$X163+$BP163-SUM($BW163:CA163))</f>
        <v>0</v>
      </c>
      <c r="CC163" s="163">
        <v>1</v>
      </c>
      <c r="CD163" s="167"/>
      <c r="CE163" s="164"/>
      <c r="CF163" s="164"/>
      <c r="CG163" s="164"/>
      <c r="CH163" s="164"/>
      <c r="CI163" s="164"/>
      <c r="CJ163" s="164"/>
      <c r="CK163" s="166"/>
      <c r="CL163" s="166"/>
      <c r="CM163" s="166"/>
      <c r="CN163" s="166"/>
      <c r="CO163" s="166"/>
      <c r="CP163" s="166"/>
      <c r="CQ163" s="167">
        <v>0</v>
      </c>
      <c r="CR163" s="164"/>
      <c r="CS163" s="164"/>
      <c r="CT163" s="164"/>
      <c r="CU163" s="164"/>
      <c r="CV163" s="164"/>
      <c r="CW163" s="164"/>
      <c r="CX163" s="166">
        <f>ROUND($C163*'[1]LEA-TN - Aggregate GASB75'!CX162,0)</f>
        <v>0</v>
      </c>
      <c r="CY163" s="166">
        <f>ROUND($C163*'[1]LEA-TN - Aggregate GASB75'!CY162,0)</f>
        <v>0</v>
      </c>
      <c r="CZ163" s="166">
        <f>ROUND($C163*'[1]LEA-TN - Aggregate GASB75'!CZ162,0)</f>
        <v>0</v>
      </c>
      <c r="DA163" s="166">
        <f>ROUND($C163*'[1]LEA-TN - Aggregate GASB75'!DA162,0)</f>
        <v>0</v>
      </c>
      <c r="DB163" s="166">
        <f>ROUND($C163*'[1]LEA-TN - Aggregate GASB75'!DB162,0)</f>
        <v>0</v>
      </c>
      <c r="DC163" s="166">
        <f>ROUND($C163*'[1]LEA-TN - Aggregate GASB75'!DC162,0)</f>
        <v>0</v>
      </c>
      <c r="DE163" s="168"/>
    </row>
    <row r="164" spans="1:109" hidden="1">
      <c r="A164" s="109">
        <v>1018</v>
      </c>
      <c r="B164" s="103" t="s">
        <v>314</v>
      </c>
      <c r="C164" s="162">
        <v>0.4698</v>
      </c>
      <c r="D164" s="162">
        <v>0.45286799999999999</v>
      </c>
      <c r="E164" s="162">
        <f t="shared" si="45"/>
        <v>1.6932000000000003E-2</v>
      </c>
      <c r="F164" s="163">
        <v>8.1</v>
      </c>
      <c r="G164" s="164">
        <f>ROUND($D164*'[1]LEA-TN - Aggregate GASB75'!G163,0)</f>
        <v>1428856</v>
      </c>
      <c r="H164" s="164">
        <f>ROUND($C164*'[1]LEA-TN - Aggregate GASB75'!H163,0)</f>
        <v>40556</v>
      </c>
      <c r="I164" s="164">
        <f>ROUND($C164*'[1]LEA-TN - Aggregate GASB75'!I163,0)</f>
        <v>53365</v>
      </c>
      <c r="J164" s="164">
        <f>ROUND('[1]LEA-TN - Aggregate GASB75'!G163*E164,0)</f>
        <v>53423</v>
      </c>
      <c r="K164" s="164">
        <f>ROUND($C164*'[1]LEA-TN - Aggregate GASB75'!K163,0)</f>
        <v>-68952</v>
      </c>
      <c r="L164" s="164">
        <f>ROUND(C164*'[1]LEA-TN - Aggregate GASB75'!P163,0)-SUM(G164:K164,M164:O164)</f>
        <v>-93595</v>
      </c>
      <c r="M164" s="164">
        <f>ROUND($C164*'[1]LEA-TN - Aggregate GASB75'!M163,0)</f>
        <v>-11625</v>
      </c>
      <c r="N164" s="164">
        <f>ROUND(C164*'[1]LEA-TN - Aggregate GASB75'!O163,0)-O164</f>
        <v>2028</v>
      </c>
      <c r="O164" s="164">
        <v>-49654</v>
      </c>
      <c r="P164" s="178">
        <f t="shared" si="39"/>
        <v>1354402</v>
      </c>
      <c r="Q164" s="104">
        <f t="shared" si="40"/>
        <v>-68952</v>
      </c>
      <c r="R164" s="164">
        <f>ROUND($C164*'[1]LEA-TN - Aggregate GASB75'!R163,0)</f>
        <v>-29142</v>
      </c>
      <c r="S164" s="164">
        <f t="shared" si="54"/>
        <v>7421</v>
      </c>
      <c r="T164" s="178">
        <v>3248</v>
      </c>
      <c r="U164" s="164">
        <v>49844</v>
      </c>
      <c r="V164" s="104">
        <f t="shared" si="46"/>
        <v>-152608</v>
      </c>
      <c r="W164" s="104">
        <v>-124559</v>
      </c>
      <c r="X164" s="104">
        <f>ROUND(J164+N164-'[1]LEA-TN - Aggregate GASB75'!W163*E164,0)</f>
        <v>60108</v>
      </c>
      <c r="Y164" s="164">
        <f>ROUND($C164*'[1]LEA-TN - Aggregate GASB75'!Y163,0)</f>
        <v>1566707</v>
      </c>
      <c r="Z164" s="164">
        <f>ROUND($C164*'[1]LEA-TN - Aggregate GASB75'!Z163,0)</f>
        <v>1180832</v>
      </c>
      <c r="AA164" s="164">
        <f>ROUND($C164*'[1]LEA-TN - Aggregate GASB75'!AA163,0)</f>
        <v>1354402</v>
      </c>
      <c r="AB164" s="164">
        <f>ROUND($C164*'[1]LEA-TN - Aggregate GASB75'!AB163,0)</f>
        <v>1354402</v>
      </c>
      <c r="AC164" s="164">
        <f t="shared" si="53"/>
        <v>82040</v>
      </c>
      <c r="AD164" s="164">
        <f t="shared" si="41"/>
        <v>123255</v>
      </c>
      <c r="AE164" s="164">
        <f t="shared" si="47"/>
        <v>0</v>
      </c>
      <c r="AF164" s="164">
        <f t="shared" si="48"/>
        <v>0</v>
      </c>
      <c r="AG164" s="164">
        <f t="shared" si="42"/>
        <v>0</v>
      </c>
      <c r="AH164" s="164">
        <f t="shared" si="49"/>
        <v>52687</v>
      </c>
      <c r="AI164" s="164">
        <f t="shared" si="38"/>
        <v>-21721</v>
      </c>
      <c r="AJ164" s="164">
        <f t="shared" si="38"/>
        <v>-21721</v>
      </c>
      <c r="AK164" s="164">
        <f t="shared" si="38"/>
        <v>-21721</v>
      </c>
      <c r="AL164" s="164">
        <f t="shared" si="37"/>
        <v>-21721</v>
      </c>
      <c r="AM164" s="164">
        <f t="shared" si="37"/>
        <v>-21721</v>
      </c>
      <c r="AN164" s="164">
        <f t="shared" si="37"/>
        <v>-44003</v>
      </c>
      <c r="AP164" s="165">
        <f t="shared" si="43"/>
        <v>-11555</v>
      </c>
      <c r="AQ164" s="164">
        <f>ROUND($C164*'[1]LEA-TN - Aggregate GASB75'!AQ163,0)</f>
        <v>0</v>
      </c>
      <c r="AR164" s="164">
        <f>ROUND($C164*'[1]LEA-TN - Aggregate GASB75'!AR163,0)</f>
        <v>0</v>
      </c>
      <c r="AS164" s="164">
        <f>ROUND($C164*'[1]LEA-TN - Aggregate GASB75'!AS163,0)</f>
        <v>0</v>
      </c>
      <c r="AT164" s="164">
        <f>ROUND($C164*'[1]LEA-TN - Aggregate GASB75'!AT163,0)</f>
        <v>0</v>
      </c>
      <c r="AU164" s="164">
        <f>ROUND($C164*'[1]LEA-TN - Aggregate GASB75'!AU163,0)</f>
        <v>0</v>
      </c>
      <c r="AV164" s="164">
        <f>ROUND($C164*'[1]LEA-TN - Aggregate GASB75'!AV163,0)</f>
        <v>0</v>
      </c>
      <c r="AW164" s="166">
        <f>ROUND($C164*'[1]LEA-TN - Aggregate GASB75'!AW163,0)</f>
        <v>11555</v>
      </c>
      <c r="AX164" s="166">
        <f>ROUND($C164*'[1]LEA-TN - Aggregate GASB75'!AX163,0)</f>
        <v>11555</v>
      </c>
      <c r="AY164" s="166">
        <f>ROUND($C164*'[1]LEA-TN - Aggregate GASB75'!AY163,0)</f>
        <v>11555</v>
      </c>
      <c r="AZ164" s="166">
        <f>ROUND($C164*'[1]LEA-TN - Aggregate GASB75'!AZ163,0)</f>
        <v>11555</v>
      </c>
      <c r="BA164" s="166">
        <f>ROUND($C164*'[1]LEA-TN - Aggregate GASB75'!BA163,0)</f>
        <v>11555</v>
      </c>
      <c r="BB164" s="166">
        <f>MAX(0,-$L164+$AP164-SUM($AW164:BA164))</f>
        <v>24265</v>
      </c>
      <c r="BC164" s="165">
        <f t="shared" si="50"/>
        <v>-1435</v>
      </c>
      <c r="BD164" s="164">
        <f>MIN(MAX(0,BC164),MAX(0,$M164)-SUM($BC164:BC164))</f>
        <v>0</v>
      </c>
      <c r="BE164" s="164">
        <f>MIN(MAX(0,BD164),MAX(0,$M164)-SUM($BC164:BD164))</f>
        <v>0</v>
      </c>
      <c r="BF164" s="164">
        <f>MIN(MAX(0,BE164),MAX(0,$M164)-SUM($BC164:BE164))</f>
        <v>0</v>
      </c>
      <c r="BG164" s="164">
        <f>MIN(MAX(0,BF164),MAX(0,$M164)-SUM($BC164:BF164))</f>
        <v>0</v>
      </c>
      <c r="BH164" s="164">
        <f>MIN(MAX(0,BG164),MAX(0,$M164)-SUM($BC164:BG164))</f>
        <v>0</v>
      </c>
      <c r="BI164" s="164">
        <f>(MAX(0,$M164-MAX(0,SUM($BC164:BH164))))</f>
        <v>0</v>
      </c>
      <c r="BJ164" s="166">
        <f t="shared" si="51"/>
        <v>1435</v>
      </c>
      <c r="BK164" s="166">
        <f>MIN(MAX(0,BJ164),MAX(0,-$M164)-MAX(0,-$BC164+SUM($BJ164:BJ164)))</f>
        <v>1435</v>
      </c>
      <c r="BL164" s="166">
        <f>MIN(MAX(0,BK164),MAX(0,-$M164)-MAX(0,-$BC164+SUM($BJ164:BK164)))</f>
        <v>1435</v>
      </c>
      <c r="BM164" s="166">
        <f>MIN(MAX(0,BL164),MAX(0,-$M164)-MAX(0,-$BC164+SUM($BJ164:BL164)))</f>
        <v>1435</v>
      </c>
      <c r="BN164" s="166">
        <f>MIN(MAX(0,BM164),MAX(0,-$M164)-MAX(0,-$BC164+SUM($BJ164:BM164)))</f>
        <v>1435</v>
      </c>
      <c r="BO164" s="166">
        <f>MAX(0,-$M164+$BC164-SUM($BJ164:BN164))</f>
        <v>3015</v>
      </c>
      <c r="BP164" s="165">
        <f t="shared" si="52"/>
        <v>7421</v>
      </c>
      <c r="BQ164" s="164">
        <f>MIN(MAX(0,BP164),MAX(0,$X164)-SUM($BP164:BP164))</f>
        <v>7421</v>
      </c>
      <c r="BR164" s="164">
        <f>MIN(MAX(0,BQ164),MAX(0,$X164)-SUM($BP164:BQ164))</f>
        <v>7421</v>
      </c>
      <c r="BS164" s="164">
        <f>MIN(MAX(0,BR164),MAX(0,$X164)-SUM($BP164:BR164))</f>
        <v>7421</v>
      </c>
      <c r="BT164" s="164">
        <f>MIN(MAX(0,BS164),MAX(0,$X164)-SUM($BP164:BS164))</f>
        <v>7421</v>
      </c>
      <c r="BU164" s="164">
        <f>MIN(MAX(0,BT164),MAX(0,$X164)-SUM($BP164:BT164))</f>
        <v>7421</v>
      </c>
      <c r="BV164" s="164">
        <f>(MAX(0,$X164-MAX(0,SUM($BP164:BU164))))</f>
        <v>15582</v>
      </c>
      <c r="BW164" s="166">
        <f t="shared" si="44"/>
        <v>0</v>
      </c>
      <c r="BX164" s="166">
        <f>MIN(MAX(0,BW164),MAX(0,-$X164)-MAX(0,-$BP164+SUM($BW164:BW164)))</f>
        <v>0</v>
      </c>
      <c r="BY164" s="166">
        <f>MIN(MAX(0,BX164),MAX(0,-$X164)-MAX(0,-$BP164+SUM($BW164:BX164)))</f>
        <v>0</v>
      </c>
      <c r="BZ164" s="166">
        <f>MIN(MAX(0,BY164),MAX(0,-$X164)-MAX(0,-$BP164+SUM($BW164:BY164)))</f>
        <v>0</v>
      </c>
      <c r="CA164" s="166">
        <f>MIN(MAX(0,BZ164),MAX(0,-$X164)-MAX(0,-$BP164+SUM($BW164:BZ164)))</f>
        <v>0</v>
      </c>
      <c r="CB164" s="166">
        <f>MAX(0,-$X164+$BP164-SUM($BW164:CA164))</f>
        <v>0</v>
      </c>
      <c r="CC164" s="163">
        <v>9</v>
      </c>
      <c r="CD164" s="167"/>
      <c r="CE164" s="164"/>
      <c r="CF164" s="164"/>
      <c r="CG164" s="164"/>
      <c r="CH164" s="164"/>
      <c r="CI164" s="164"/>
      <c r="CJ164" s="164"/>
      <c r="CK164" s="166"/>
      <c r="CL164" s="166"/>
      <c r="CM164" s="166"/>
      <c r="CN164" s="166"/>
      <c r="CO164" s="166"/>
      <c r="CP164" s="166"/>
      <c r="CQ164" s="167">
        <v>-16152</v>
      </c>
      <c r="CR164" s="164"/>
      <c r="CS164" s="164"/>
      <c r="CT164" s="164"/>
      <c r="CU164" s="164"/>
      <c r="CV164" s="164"/>
      <c r="CW164" s="164"/>
      <c r="CX164" s="166">
        <f>ROUND($C164*'[1]LEA-TN - Aggregate GASB75'!CX163,0)</f>
        <v>16152</v>
      </c>
      <c r="CY164" s="166">
        <f>ROUND($C164*'[1]LEA-TN - Aggregate GASB75'!CY163,0)</f>
        <v>16152</v>
      </c>
      <c r="CZ164" s="166">
        <f>ROUND($C164*'[1]LEA-TN - Aggregate GASB75'!CZ163,0)</f>
        <v>16152</v>
      </c>
      <c r="DA164" s="166">
        <f>ROUND($C164*'[1]LEA-TN - Aggregate GASB75'!DA163,0)</f>
        <v>16152</v>
      </c>
      <c r="DB164" s="166">
        <f>ROUND($C164*'[1]LEA-TN - Aggregate GASB75'!DB163,0)</f>
        <v>16152</v>
      </c>
      <c r="DC164" s="166">
        <f>ROUND($C164*'[1]LEA-TN - Aggregate GASB75'!DC163,0)</f>
        <v>32305</v>
      </c>
      <c r="DE164" s="168"/>
    </row>
    <row r="165" spans="1:109" hidden="1">
      <c r="A165" s="109">
        <v>1188</v>
      </c>
      <c r="B165" s="103" t="s">
        <v>394</v>
      </c>
      <c r="C165" s="162">
        <v>1</v>
      </c>
      <c r="D165" s="162">
        <v>1</v>
      </c>
      <c r="E165" s="162">
        <f t="shared" si="45"/>
        <v>0</v>
      </c>
      <c r="F165" s="163">
        <v>10.9</v>
      </c>
      <c r="G165" s="164">
        <f>ROUND($D165*'[1]LEA-TN - Aggregate GASB75'!G164,0)</f>
        <v>2762289</v>
      </c>
      <c r="H165" s="164">
        <f>ROUND($C165*'[1]LEA-TN - Aggregate GASB75'!H164,0)</f>
        <v>98242</v>
      </c>
      <c r="I165" s="164">
        <f>ROUND($C165*'[1]LEA-TN - Aggregate GASB75'!I164,0)</f>
        <v>101760</v>
      </c>
      <c r="J165" s="164">
        <f>ROUND('[1]LEA-TN - Aggregate GASB75'!G164*E165,0)</f>
        <v>0</v>
      </c>
      <c r="K165" s="164">
        <f>ROUND($C165*'[1]LEA-TN - Aggregate GASB75'!K164,0)</f>
        <v>0</v>
      </c>
      <c r="L165" s="164">
        <f>ROUND(C165*'[1]LEA-TN - Aggregate GASB75'!P164,0)-SUM(G165:K165,M165:O165)</f>
        <v>438919</v>
      </c>
      <c r="M165" s="164">
        <f>ROUND($C165*'[1]LEA-TN - Aggregate GASB75'!M164,0)</f>
        <v>-37348</v>
      </c>
      <c r="N165" s="164">
        <f>ROUND(C165*'[1]LEA-TN - Aggregate GASB75'!O164,0)-O165</f>
        <v>0</v>
      </c>
      <c r="O165" s="164">
        <v>-4182</v>
      </c>
      <c r="P165" s="178">
        <f t="shared" si="39"/>
        <v>3359680</v>
      </c>
      <c r="Q165" s="104">
        <f t="shared" si="40"/>
        <v>0</v>
      </c>
      <c r="R165" s="164">
        <f>ROUND($C165*'[1]LEA-TN - Aggregate GASB75'!R164,0)</f>
        <v>7338</v>
      </c>
      <c r="S165" s="164">
        <f t="shared" si="54"/>
        <v>0</v>
      </c>
      <c r="T165" s="178">
        <v>207340</v>
      </c>
      <c r="U165" s="164">
        <v>16334</v>
      </c>
      <c r="V165" s="104">
        <f t="shared" si="46"/>
        <v>78543</v>
      </c>
      <c r="W165" s="104">
        <v>-315690</v>
      </c>
      <c r="X165" s="104">
        <f>ROUND(J165+N165-'[1]LEA-TN - Aggregate GASB75'!W164*E165,0)</f>
        <v>0</v>
      </c>
      <c r="Y165" s="164">
        <f>ROUND($C165*'[1]LEA-TN - Aggregate GASB75'!Y164,0)</f>
        <v>4057655</v>
      </c>
      <c r="Z165" s="164">
        <f>ROUND($C165*'[1]LEA-TN - Aggregate GASB75'!Z164,0)</f>
        <v>2803662</v>
      </c>
      <c r="AA165" s="164">
        <f>ROUND($C165*'[1]LEA-TN - Aggregate GASB75'!AA164,0)</f>
        <v>3359680</v>
      </c>
      <c r="AB165" s="164">
        <f>ROUND($C165*'[1]LEA-TN - Aggregate GASB75'!AB164,0)</f>
        <v>3359680</v>
      </c>
      <c r="AC165" s="164">
        <f t="shared" si="53"/>
        <v>0</v>
      </c>
      <c r="AD165" s="164">
        <f t="shared" si="41"/>
        <v>320108</v>
      </c>
      <c r="AE165" s="164">
        <f t="shared" si="47"/>
        <v>0</v>
      </c>
      <c r="AF165" s="164">
        <f t="shared" si="48"/>
        <v>398651</v>
      </c>
      <c r="AG165" s="164">
        <f t="shared" si="42"/>
        <v>0</v>
      </c>
      <c r="AH165" s="164">
        <f t="shared" si="49"/>
        <v>0</v>
      </c>
      <c r="AI165" s="164">
        <f t="shared" si="38"/>
        <v>7338</v>
      </c>
      <c r="AJ165" s="164">
        <f t="shared" si="38"/>
        <v>7338</v>
      </c>
      <c r="AK165" s="164">
        <f t="shared" si="38"/>
        <v>7338</v>
      </c>
      <c r="AL165" s="164">
        <f t="shared" si="37"/>
        <v>7338</v>
      </c>
      <c r="AM165" s="164">
        <f t="shared" si="37"/>
        <v>7338</v>
      </c>
      <c r="AN165" s="164">
        <f t="shared" si="37"/>
        <v>41853</v>
      </c>
      <c r="AP165" s="165">
        <f t="shared" si="43"/>
        <v>40268</v>
      </c>
      <c r="AQ165" s="164">
        <f>ROUND($C165*'[1]LEA-TN - Aggregate GASB75'!AQ164,0)</f>
        <v>40268</v>
      </c>
      <c r="AR165" s="164">
        <f>ROUND($C165*'[1]LEA-TN - Aggregate GASB75'!AR164,0)</f>
        <v>40268</v>
      </c>
      <c r="AS165" s="164">
        <f>ROUND($C165*'[1]LEA-TN - Aggregate GASB75'!AS164,0)</f>
        <v>40268</v>
      </c>
      <c r="AT165" s="164">
        <f>ROUND($C165*'[1]LEA-TN - Aggregate GASB75'!AT164,0)</f>
        <v>40268</v>
      </c>
      <c r="AU165" s="164">
        <f>ROUND($C165*'[1]LEA-TN - Aggregate GASB75'!AU164,0)</f>
        <v>40268</v>
      </c>
      <c r="AV165" s="164">
        <f>ROUND($C165*'[1]LEA-TN - Aggregate GASB75'!AV164,0)</f>
        <v>197311</v>
      </c>
      <c r="AW165" s="166">
        <f>ROUND($C165*'[1]LEA-TN - Aggregate GASB75'!AW164,0)</f>
        <v>0</v>
      </c>
      <c r="AX165" s="166">
        <f>ROUND($C165*'[1]LEA-TN - Aggregate GASB75'!AX164,0)</f>
        <v>0</v>
      </c>
      <c r="AY165" s="166">
        <f>ROUND($C165*'[1]LEA-TN - Aggregate GASB75'!AY164,0)</f>
        <v>0</v>
      </c>
      <c r="AZ165" s="166">
        <f>ROUND($C165*'[1]LEA-TN - Aggregate GASB75'!AZ164,0)</f>
        <v>0</v>
      </c>
      <c r="BA165" s="166">
        <f>ROUND($C165*'[1]LEA-TN - Aggregate GASB75'!BA164,0)</f>
        <v>0</v>
      </c>
      <c r="BB165" s="166">
        <f>MAX(0,-$L165+$AP165-SUM($AW165:BA165))</f>
        <v>0</v>
      </c>
      <c r="BC165" s="165">
        <f t="shared" si="50"/>
        <v>-3426</v>
      </c>
      <c r="BD165" s="164">
        <f>MIN(MAX(0,BC165),MAX(0,$M165)-SUM($BC165:BC165))</f>
        <v>0</v>
      </c>
      <c r="BE165" s="164">
        <f>MIN(MAX(0,BD165),MAX(0,$M165)-SUM($BC165:BD165))</f>
        <v>0</v>
      </c>
      <c r="BF165" s="164">
        <f>MIN(MAX(0,BE165),MAX(0,$M165)-SUM($BC165:BE165))</f>
        <v>0</v>
      </c>
      <c r="BG165" s="164">
        <f>MIN(MAX(0,BF165),MAX(0,$M165)-SUM($BC165:BF165))</f>
        <v>0</v>
      </c>
      <c r="BH165" s="164">
        <f>MIN(MAX(0,BG165),MAX(0,$M165)-SUM($BC165:BG165))</f>
        <v>0</v>
      </c>
      <c r="BI165" s="164">
        <f>(MAX(0,$M165-MAX(0,SUM($BC165:BH165))))</f>
        <v>0</v>
      </c>
      <c r="BJ165" s="166">
        <f t="shared" si="51"/>
        <v>3426</v>
      </c>
      <c r="BK165" s="166">
        <f>MIN(MAX(0,BJ165),MAX(0,-$M165)-MAX(0,-$BC165+SUM($BJ165:BJ165)))</f>
        <v>3426</v>
      </c>
      <c r="BL165" s="166">
        <f>MIN(MAX(0,BK165),MAX(0,-$M165)-MAX(0,-$BC165+SUM($BJ165:BK165)))</f>
        <v>3426</v>
      </c>
      <c r="BM165" s="166">
        <f>MIN(MAX(0,BL165),MAX(0,-$M165)-MAX(0,-$BC165+SUM($BJ165:BL165)))</f>
        <v>3426</v>
      </c>
      <c r="BN165" s="166">
        <f>MIN(MAX(0,BM165),MAX(0,-$M165)-MAX(0,-$BC165+SUM($BJ165:BM165)))</f>
        <v>3426</v>
      </c>
      <c r="BO165" s="166">
        <f>MAX(0,-$M165+$BC165-SUM($BJ165:BN165))</f>
        <v>16792</v>
      </c>
      <c r="BP165" s="165">
        <f t="shared" si="52"/>
        <v>0</v>
      </c>
      <c r="BQ165" s="164">
        <f>MIN(MAX(0,BP165),MAX(0,$X165)-SUM($BP165:BP165))</f>
        <v>0</v>
      </c>
      <c r="BR165" s="164">
        <f>MIN(MAX(0,BQ165),MAX(0,$X165)-SUM($BP165:BQ165))</f>
        <v>0</v>
      </c>
      <c r="BS165" s="164">
        <f>MIN(MAX(0,BR165),MAX(0,$X165)-SUM($BP165:BR165))</f>
        <v>0</v>
      </c>
      <c r="BT165" s="164">
        <f>MIN(MAX(0,BS165),MAX(0,$X165)-SUM($BP165:BS165))</f>
        <v>0</v>
      </c>
      <c r="BU165" s="164">
        <f>MIN(MAX(0,BT165),MAX(0,$X165)-SUM($BP165:BT165))</f>
        <v>0</v>
      </c>
      <c r="BV165" s="164">
        <f>(MAX(0,$X165-MAX(0,SUM($BP165:BU165))))</f>
        <v>0</v>
      </c>
      <c r="BW165" s="166">
        <f t="shared" si="44"/>
        <v>0</v>
      </c>
      <c r="BX165" s="166">
        <f>MIN(MAX(0,BW165),MAX(0,-$X165)-MAX(0,-$BP165+SUM($BW165:BW165)))</f>
        <v>0</v>
      </c>
      <c r="BY165" s="166">
        <f>MIN(MAX(0,BX165),MAX(0,-$X165)-MAX(0,-$BP165+SUM($BW165:BX165)))</f>
        <v>0</v>
      </c>
      <c r="BZ165" s="166">
        <f>MIN(MAX(0,BY165),MAX(0,-$X165)-MAX(0,-$BP165+SUM($BW165:BY165)))</f>
        <v>0</v>
      </c>
      <c r="CA165" s="166">
        <f>MIN(MAX(0,BZ165),MAX(0,-$X165)-MAX(0,-$BP165+SUM($BW165:BZ165)))</f>
        <v>0</v>
      </c>
      <c r="CB165" s="166">
        <f>MAX(0,-$X165+$BP165-SUM($BW165:CA165))</f>
        <v>0</v>
      </c>
      <c r="CC165" s="163">
        <v>11.7</v>
      </c>
      <c r="CD165" s="167"/>
      <c r="CE165" s="164"/>
      <c r="CF165" s="164"/>
      <c r="CG165" s="164"/>
      <c r="CH165" s="164"/>
      <c r="CI165" s="164"/>
      <c r="CJ165" s="164"/>
      <c r="CK165" s="166"/>
      <c r="CL165" s="166"/>
      <c r="CM165" s="166"/>
      <c r="CN165" s="166"/>
      <c r="CO165" s="166"/>
      <c r="CP165" s="166"/>
      <c r="CQ165" s="167">
        <v>-29504</v>
      </c>
      <c r="CR165" s="164"/>
      <c r="CS165" s="164"/>
      <c r="CT165" s="164"/>
      <c r="CU165" s="164"/>
      <c r="CV165" s="164"/>
      <c r="CW165" s="164"/>
      <c r="CX165" s="166">
        <f>ROUND($C165*'[1]LEA-TN - Aggregate GASB75'!CX164,0)</f>
        <v>29504</v>
      </c>
      <c r="CY165" s="166">
        <f>ROUND($C165*'[1]LEA-TN - Aggregate GASB75'!CY164,0)</f>
        <v>29504</v>
      </c>
      <c r="CZ165" s="166">
        <f>ROUND($C165*'[1]LEA-TN - Aggregate GASB75'!CZ164,0)</f>
        <v>29504</v>
      </c>
      <c r="DA165" s="166">
        <f>ROUND($C165*'[1]LEA-TN - Aggregate GASB75'!DA164,0)</f>
        <v>29504</v>
      </c>
      <c r="DB165" s="166">
        <f>ROUND($C165*'[1]LEA-TN - Aggregate GASB75'!DB164,0)</f>
        <v>29504</v>
      </c>
      <c r="DC165" s="166">
        <f>ROUND($C165*'[1]LEA-TN - Aggregate GASB75'!DC164,0)</f>
        <v>138666</v>
      </c>
      <c r="DE165" s="168"/>
    </row>
    <row r="166" spans="1:109" hidden="1">
      <c r="A166" s="109">
        <v>1098</v>
      </c>
      <c r="B166" s="103" t="s">
        <v>315</v>
      </c>
      <c r="C166" s="162">
        <v>0.84089899999999995</v>
      </c>
      <c r="D166" s="162">
        <v>1</v>
      </c>
      <c r="E166" s="162">
        <f t="shared" si="45"/>
        <v>-0.15910100000000005</v>
      </c>
      <c r="F166" s="163">
        <v>8.3000000000000007</v>
      </c>
      <c r="G166" s="164">
        <f>ROUND($D166*'[1]LEA-TN - Aggregate GASB75'!G165,0)</f>
        <v>297633</v>
      </c>
      <c r="H166" s="164">
        <f>ROUND($C166*'[1]LEA-TN - Aggregate GASB75'!H165,0)</f>
        <v>3771</v>
      </c>
      <c r="I166" s="164">
        <f>ROUND($C166*'[1]LEA-TN - Aggregate GASB75'!I165,0)</f>
        <v>8832</v>
      </c>
      <c r="J166" s="164">
        <f>ROUND('[1]LEA-TN - Aggregate GASB75'!G165*E166,0)</f>
        <v>-47354</v>
      </c>
      <c r="K166" s="164">
        <f>ROUND($C166*'[1]LEA-TN - Aggregate GASB75'!K165,0)</f>
        <v>72459</v>
      </c>
      <c r="L166" s="164">
        <f>ROUND(C166*'[1]LEA-TN - Aggregate GASB75'!P165,0)-SUM(G166:K166,M166:O166)</f>
        <v>-36549</v>
      </c>
      <c r="M166" s="164">
        <f>ROUND($C166*'[1]LEA-TN - Aggregate GASB75'!M165,0)</f>
        <v>-2406</v>
      </c>
      <c r="N166" s="164">
        <f>ROUND(C166*'[1]LEA-TN - Aggregate GASB75'!O165,0)-O166</f>
        <v>2257</v>
      </c>
      <c r="O166" s="164">
        <v>-14188</v>
      </c>
      <c r="P166" s="178">
        <f t="shared" si="39"/>
        <v>284455</v>
      </c>
      <c r="Q166" s="104">
        <f t="shared" si="40"/>
        <v>72459</v>
      </c>
      <c r="R166" s="164">
        <f>ROUND($C166*'[1]LEA-TN - Aggregate GASB75'!R165,0)</f>
        <v>-7189</v>
      </c>
      <c r="S166" s="164">
        <f t="shared" si="54"/>
        <v>-5888</v>
      </c>
      <c r="T166" s="178">
        <v>71985</v>
      </c>
      <c r="U166" s="164">
        <v>12726</v>
      </c>
      <c r="V166" s="104">
        <f t="shared" si="46"/>
        <v>-94711</v>
      </c>
      <c r="W166" s="104">
        <v>-23735</v>
      </c>
      <c r="X166" s="104">
        <f>ROUND(J166+N166-'[1]LEA-TN - Aggregate GASB75'!W165*E166,0)</f>
        <v>-48873</v>
      </c>
      <c r="Y166" s="164">
        <f>ROUND($C166*'[1]LEA-TN - Aggregate GASB75'!Y165,0)</f>
        <v>327914</v>
      </c>
      <c r="Z166" s="164">
        <f>ROUND($C166*'[1]LEA-TN - Aggregate GASB75'!Z165,0)</f>
        <v>248951</v>
      </c>
      <c r="AA166" s="164">
        <f>ROUND($C166*'[1]LEA-TN - Aggregate GASB75'!AA165,0)</f>
        <v>284455</v>
      </c>
      <c r="AB166" s="164">
        <f>ROUND($C166*'[1]LEA-TN - Aggregate GASB75'!AB165,0)</f>
        <v>284455</v>
      </c>
      <c r="AC166" s="164">
        <f t="shared" si="53"/>
        <v>32146</v>
      </c>
      <c r="AD166" s="164">
        <f t="shared" si="41"/>
        <v>19580</v>
      </c>
      <c r="AE166" s="164">
        <f t="shared" si="47"/>
        <v>42985</v>
      </c>
      <c r="AF166" s="164">
        <f t="shared" si="48"/>
        <v>0</v>
      </c>
      <c r="AG166" s="164">
        <f t="shared" si="42"/>
        <v>0</v>
      </c>
      <c r="AH166" s="164">
        <f t="shared" si="49"/>
        <v>0</v>
      </c>
      <c r="AI166" s="164">
        <f t="shared" si="38"/>
        <v>-13077</v>
      </c>
      <c r="AJ166" s="164">
        <f t="shared" si="38"/>
        <v>-13077</v>
      </c>
      <c r="AK166" s="164">
        <f t="shared" si="38"/>
        <v>-13077</v>
      </c>
      <c r="AL166" s="164">
        <f t="shared" si="37"/>
        <v>-13077</v>
      </c>
      <c r="AM166" s="164">
        <f t="shared" si="37"/>
        <v>-13077</v>
      </c>
      <c r="AN166" s="164">
        <f t="shared" si="37"/>
        <v>-29326</v>
      </c>
      <c r="AP166" s="165">
        <f t="shared" si="43"/>
        <v>-4403</v>
      </c>
      <c r="AQ166" s="164">
        <f>ROUND($C166*'[1]LEA-TN - Aggregate GASB75'!AQ165,0)</f>
        <v>0</v>
      </c>
      <c r="AR166" s="164">
        <f>ROUND($C166*'[1]LEA-TN - Aggregate GASB75'!AR165,0)</f>
        <v>0</v>
      </c>
      <c r="AS166" s="164">
        <f>ROUND($C166*'[1]LEA-TN - Aggregate GASB75'!AS165,0)</f>
        <v>0</v>
      </c>
      <c r="AT166" s="164">
        <f>ROUND($C166*'[1]LEA-TN - Aggregate GASB75'!AT165,0)</f>
        <v>0</v>
      </c>
      <c r="AU166" s="164">
        <f>ROUND($C166*'[1]LEA-TN - Aggregate GASB75'!AU165,0)</f>
        <v>0</v>
      </c>
      <c r="AV166" s="164">
        <f>ROUND($C166*'[1]LEA-TN - Aggregate GASB75'!AV165,0)</f>
        <v>0</v>
      </c>
      <c r="AW166" s="166">
        <f>ROUND($C166*'[1]LEA-TN - Aggregate GASB75'!AW165,0)</f>
        <v>4404</v>
      </c>
      <c r="AX166" s="166">
        <f>ROUND($C166*'[1]LEA-TN - Aggregate GASB75'!AX165,0)</f>
        <v>4404</v>
      </c>
      <c r="AY166" s="166">
        <f>ROUND($C166*'[1]LEA-TN - Aggregate GASB75'!AY165,0)</f>
        <v>4404</v>
      </c>
      <c r="AZ166" s="166">
        <f>ROUND($C166*'[1]LEA-TN - Aggregate GASB75'!AZ165,0)</f>
        <v>4404</v>
      </c>
      <c r="BA166" s="166">
        <f>ROUND($C166*'[1]LEA-TN - Aggregate GASB75'!BA165,0)</f>
        <v>4404</v>
      </c>
      <c r="BB166" s="166">
        <f>MAX(0,-$L166+$AP166-SUM($AW166:BA166))</f>
        <v>10126</v>
      </c>
      <c r="BC166" s="165">
        <f t="shared" si="50"/>
        <v>-290</v>
      </c>
      <c r="BD166" s="164">
        <f>MIN(MAX(0,BC166),MAX(0,$M166)-SUM($BC166:BC166))</f>
        <v>0</v>
      </c>
      <c r="BE166" s="164">
        <f>MIN(MAX(0,BD166),MAX(0,$M166)-SUM($BC166:BD166))</f>
        <v>0</v>
      </c>
      <c r="BF166" s="164">
        <f>MIN(MAX(0,BE166),MAX(0,$M166)-SUM($BC166:BE166))</f>
        <v>0</v>
      </c>
      <c r="BG166" s="164">
        <f>MIN(MAX(0,BF166),MAX(0,$M166)-SUM($BC166:BF166))</f>
        <v>0</v>
      </c>
      <c r="BH166" s="164">
        <f>MIN(MAX(0,BG166),MAX(0,$M166)-SUM($BC166:BG166))</f>
        <v>0</v>
      </c>
      <c r="BI166" s="164">
        <f>(MAX(0,$M166-MAX(0,SUM($BC166:BH166))))</f>
        <v>0</v>
      </c>
      <c r="BJ166" s="166">
        <f t="shared" si="51"/>
        <v>290</v>
      </c>
      <c r="BK166" s="166">
        <f>MIN(MAX(0,BJ166),MAX(0,-$M166)-MAX(0,-$BC166+SUM($BJ166:BJ166)))</f>
        <v>290</v>
      </c>
      <c r="BL166" s="166">
        <f>MIN(MAX(0,BK166),MAX(0,-$M166)-MAX(0,-$BC166+SUM($BJ166:BK166)))</f>
        <v>290</v>
      </c>
      <c r="BM166" s="166">
        <f>MIN(MAX(0,BL166),MAX(0,-$M166)-MAX(0,-$BC166+SUM($BJ166:BL166)))</f>
        <v>290</v>
      </c>
      <c r="BN166" s="166">
        <f>MIN(MAX(0,BM166),MAX(0,-$M166)-MAX(0,-$BC166+SUM($BJ166:BM166)))</f>
        <v>290</v>
      </c>
      <c r="BO166" s="166">
        <f>MAX(0,-$M166+$BC166-SUM($BJ166:BN166))</f>
        <v>666</v>
      </c>
      <c r="BP166" s="165">
        <f t="shared" si="52"/>
        <v>-5888</v>
      </c>
      <c r="BQ166" s="164">
        <f>MIN(MAX(0,BP166),MAX(0,$X166)-SUM($BP166:BP166))</f>
        <v>0</v>
      </c>
      <c r="BR166" s="164">
        <f>MIN(MAX(0,BQ166),MAX(0,$X166)-SUM($BP166:BQ166))</f>
        <v>0</v>
      </c>
      <c r="BS166" s="164">
        <f>MIN(MAX(0,BR166),MAX(0,$X166)-SUM($BP166:BR166))</f>
        <v>0</v>
      </c>
      <c r="BT166" s="164">
        <f>MIN(MAX(0,BS166),MAX(0,$X166)-SUM($BP166:BS166))</f>
        <v>0</v>
      </c>
      <c r="BU166" s="164">
        <f>MIN(MAX(0,BT166),MAX(0,$X166)-SUM($BP166:BT166))</f>
        <v>0</v>
      </c>
      <c r="BV166" s="164">
        <f>(MAX(0,$X166-MAX(0,SUM($BP166:BU166))))</f>
        <v>0</v>
      </c>
      <c r="BW166" s="166">
        <f t="shared" si="44"/>
        <v>5888</v>
      </c>
      <c r="BX166" s="166">
        <f>MIN(MAX(0,BW166),MAX(0,-$X166)-MAX(0,-$BP166+SUM($BW166:BW166)))</f>
        <v>5888</v>
      </c>
      <c r="BY166" s="166">
        <f>MIN(MAX(0,BX166),MAX(0,-$X166)-MAX(0,-$BP166+SUM($BW166:BX166)))</f>
        <v>5888</v>
      </c>
      <c r="BZ166" s="166">
        <f>MIN(MAX(0,BY166),MAX(0,-$X166)-MAX(0,-$BP166+SUM($BW166:BY166)))</f>
        <v>5888</v>
      </c>
      <c r="CA166" s="166">
        <f>MIN(MAX(0,BZ166),MAX(0,-$X166)-MAX(0,-$BP166+SUM($BW166:BZ166)))</f>
        <v>5888</v>
      </c>
      <c r="CB166" s="166">
        <f>MAX(0,-$X166+$BP166-SUM($BW166:CA166))</f>
        <v>13545</v>
      </c>
      <c r="CC166" s="163">
        <v>9</v>
      </c>
      <c r="CD166" s="167"/>
      <c r="CE166" s="164"/>
      <c r="CF166" s="164"/>
      <c r="CG166" s="164"/>
      <c r="CH166" s="164"/>
      <c r="CI166" s="164"/>
      <c r="CJ166" s="164"/>
      <c r="CK166" s="166"/>
      <c r="CL166" s="166"/>
      <c r="CM166" s="166"/>
      <c r="CN166" s="166"/>
      <c r="CO166" s="166"/>
      <c r="CP166" s="166"/>
      <c r="CQ166" s="167">
        <v>-2495</v>
      </c>
      <c r="CR166" s="164"/>
      <c r="CS166" s="164"/>
      <c r="CT166" s="164"/>
      <c r="CU166" s="164"/>
      <c r="CV166" s="164"/>
      <c r="CW166" s="164"/>
      <c r="CX166" s="166">
        <f>ROUND($C166*'[1]LEA-TN - Aggregate GASB75'!CX165,0)</f>
        <v>2495</v>
      </c>
      <c r="CY166" s="166">
        <f>ROUND($C166*'[1]LEA-TN - Aggregate GASB75'!CY165,0)</f>
        <v>2495</v>
      </c>
      <c r="CZ166" s="166">
        <f>ROUND($C166*'[1]LEA-TN - Aggregate GASB75'!CZ165,0)</f>
        <v>2495</v>
      </c>
      <c r="DA166" s="166">
        <f>ROUND($C166*'[1]LEA-TN - Aggregate GASB75'!DA165,0)</f>
        <v>2495</v>
      </c>
      <c r="DB166" s="166">
        <f>ROUND($C166*'[1]LEA-TN - Aggregate GASB75'!DB165,0)</f>
        <v>2495</v>
      </c>
      <c r="DC166" s="166">
        <f>ROUND($C166*'[1]LEA-TN - Aggregate GASB75'!DC165,0)</f>
        <v>4989</v>
      </c>
      <c r="DE166" s="168"/>
    </row>
    <row r="167" spans="1:109" hidden="1">
      <c r="A167" s="109">
        <v>1047</v>
      </c>
      <c r="B167" s="103" t="s">
        <v>316</v>
      </c>
      <c r="C167" s="162">
        <v>1</v>
      </c>
      <c r="D167" s="162">
        <v>1</v>
      </c>
      <c r="E167" s="162">
        <f t="shared" si="45"/>
        <v>0</v>
      </c>
      <c r="F167" s="163">
        <v>9.1999999999999993</v>
      </c>
      <c r="G167" s="164">
        <f>ROUND($D167*'[1]LEA-TN - Aggregate GASB75'!G166,0)</f>
        <v>644910</v>
      </c>
      <c r="H167" s="164">
        <f>ROUND($C167*'[1]LEA-TN - Aggregate GASB75'!H166,0)</f>
        <v>19071</v>
      </c>
      <c r="I167" s="164">
        <f>ROUND($C167*'[1]LEA-TN - Aggregate GASB75'!I166,0)</f>
        <v>23327</v>
      </c>
      <c r="J167" s="164">
        <f>ROUND('[1]LEA-TN - Aggregate GASB75'!G166*E167,0)</f>
        <v>0</v>
      </c>
      <c r="K167" s="164">
        <f>ROUND($C167*'[1]LEA-TN - Aggregate GASB75'!K166,0)</f>
        <v>0</v>
      </c>
      <c r="L167" s="164">
        <f>ROUND(C167*'[1]LEA-TN - Aggregate GASB75'!P166,0)-SUM(G167:K167,M167:O167)</f>
        <v>-87970</v>
      </c>
      <c r="M167" s="164">
        <f>ROUND($C167*'[1]LEA-TN - Aggregate GASB75'!M166,0)</f>
        <v>-4981</v>
      </c>
      <c r="N167" s="164">
        <f>ROUND(C167*'[1]LEA-TN - Aggregate GASB75'!O166,0)-O167</f>
        <v>0</v>
      </c>
      <c r="O167" s="164">
        <v>-17435</v>
      </c>
      <c r="P167" s="178">
        <f t="shared" si="39"/>
        <v>576922</v>
      </c>
      <c r="Q167" s="104">
        <f t="shared" si="40"/>
        <v>0</v>
      </c>
      <c r="R167" s="164">
        <f>ROUND($C167*'[1]LEA-TN - Aggregate GASB75'!R166,0)</f>
        <v>-16868</v>
      </c>
      <c r="S167" s="164">
        <f t="shared" si="54"/>
        <v>0</v>
      </c>
      <c r="T167" s="178">
        <v>25530</v>
      </c>
      <c r="U167" s="164">
        <v>16731</v>
      </c>
      <c r="V167" s="104">
        <f t="shared" si="46"/>
        <v>-136290</v>
      </c>
      <c r="W167" s="104">
        <v>-60207</v>
      </c>
      <c r="X167" s="104">
        <f>ROUND(J167+N167-'[1]LEA-TN - Aggregate GASB75'!W166*E167,0)</f>
        <v>0</v>
      </c>
      <c r="Y167" s="164">
        <f>ROUND($C167*'[1]LEA-TN - Aggregate GASB75'!Y166,0)</f>
        <v>670880</v>
      </c>
      <c r="Z167" s="164">
        <f>ROUND($C167*'[1]LEA-TN - Aggregate GASB75'!Z166,0)</f>
        <v>500443</v>
      </c>
      <c r="AA167" s="164">
        <f>ROUND($C167*'[1]LEA-TN - Aggregate GASB75'!AA166,0)</f>
        <v>576922</v>
      </c>
      <c r="AB167" s="164">
        <f>ROUND($C167*'[1]LEA-TN - Aggregate GASB75'!AB166,0)</f>
        <v>576922</v>
      </c>
      <c r="AC167" s="164">
        <f t="shared" si="53"/>
        <v>78408</v>
      </c>
      <c r="AD167" s="164">
        <f t="shared" si="41"/>
        <v>57882</v>
      </c>
      <c r="AE167" s="164">
        <f t="shared" si="47"/>
        <v>0</v>
      </c>
      <c r="AF167" s="164">
        <f t="shared" si="48"/>
        <v>0</v>
      </c>
      <c r="AG167" s="164">
        <f t="shared" si="42"/>
        <v>0</v>
      </c>
      <c r="AH167" s="164">
        <f t="shared" si="49"/>
        <v>0</v>
      </c>
      <c r="AI167" s="164">
        <f t="shared" si="38"/>
        <v>-16868</v>
      </c>
      <c r="AJ167" s="164">
        <f t="shared" si="38"/>
        <v>-16868</v>
      </c>
      <c r="AK167" s="164">
        <f t="shared" si="38"/>
        <v>-16868</v>
      </c>
      <c r="AL167" s="164">
        <f t="shared" si="37"/>
        <v>-16868</v>
      </c>
      <c r="AM167" s="164">
        <f t="shared" si="37"/>
        <v>-16868</v>
      </c>
      <c r="AN167" s="164">
        <f t="shared" si="37"/>
        <v>-51950</v>
      </c>
      <c r="AP167" s="165">
        <f t="shared" si="43"/>
        <v>-9562</v>
      </c>
      <c r="AQ167" s="164">
        <f>ROUND($C167*'[1]LEA-TN - Aggregate GASB75'!AQ166,0)</f>
        <v>0</v>
      </c>
      <c r="AR167" s="164">
        <f>ROUND($C167*'[1]LEA-TN - Aggregate GASB75'!AR166,0)</f>
        <v>0</v>
      </c>
      <c r="AS167" s="164">
        <f>ROUND($C167*'[1]LEA-TN - Aggregate GASB75'!AS166,0)</f>
        <v>0</v>
      </c>
      <c r="AT167" s="164">
        <f>ROUND($C167*'[1]LEA-TN - Aggregate GASB75'!AT166,0)</f>
        <v>0</v>
      </c>
      <c r="AU167" s="164">
        <f>ROUND($C167*'[1]LEA-TN - Aggregate GASB75'!AU166,0)</f>
        <v>0</v>
      </c>
      <c r="AV167" s="164">
        <f>ROUND($C167*'[1]LEA-TN - Aggregate GASB75'!AV166,0)</f>
        <v>0</v>
      </c>
      <c r="AW167" s="166">
        <f>ROUND($C167*'[1]LEA-TN - Aggregate GASB75'!AW166,0)</f>
        <v>9562</v>
      </c>
      <c r="AX167" s="166">
        <f>ROUND($C167*'[1]LEA-TN - Aggregate GASB75'!AX166,0)</f>
        <v>9562</v>
      </c>
      <c r="AY167" s="166">
        <f>ROUND($C167*'[1]LEA-TN - Aggregate GASB75'!AY166,0)</f>
        <v>9562</v>
      </c>
      <c r="AZ167" s="166">
        <f>ROUND($C167*'[1]LEA-TN - Aggregate GASB75'!AZ166,0)</f>
        <v>9562</v>
      </c>
      <c r="BA167" s="166">
        <f>ROUND($C167*'[1]LEA-TN - Aggregate GASB75'!BA166,0)</f>
        <v>9562</v>
      </c>
      <c r="BB167" s="166">
        <f>MAX(0,-$L167+$AP167-SUM($AW167:BA167))</f>
        <v>30598</v>
      </c>
      <c r="BC167" s="165">
        <f t="shared" si="50"/>
        <v>-541</v>
      </c>
      <c r="BD167" s="164">
        <f>MIN(MAX(0,BC167),MAX(0,$M167)-SUM($BC167:BC167))</f>
        <v>0</v>
      </c>
      <c r="BE167" s="164">
        <f>MIN(MAX(0,BD167),MAX(0,$M167)-SUM($BC167:BD167))</f>
        <v>0</v>
      </c>
      <c r="BF167" s="164">
        <f>MIN(MAX(0,BE167),MAX(0,$M167)-SUM($BC167:BE167))</f>
        <v>0</v>
      </c>
      <c r="BG167" s="164">
        <f>MIN(MAX(0,BF167),MAX(0,$M167)-SUM($BC167:BF167))</f>
        <v>0</v>
      </c>
      <c r="BH167" s="164">
        <f>MIN(MAX(0,BG167),MAX(0,$M167)-SUM($BC167:BG167))</f>
        <v>0</v>
      </c>
      <c r="BI167" s="164">
        <f>(MAX(0,$M167-MAX(0,SUM($BC167:BH167))))</f>
        <v>0</v>
      </c>
      <c r="BJ167" s="166">
        <f t="shared" si="51"/>
        <v>541</v>
      </c>
      <c r="BK167" s="166">
        <f>MIN(MAX(0,BJ167),MAX(0,-$M167)-MAX(0,-$BC167+SUM($BJ167:BJ167)))</f>
        <v>541</v>
      </c>
      <c r="BL167" s="166">
        <f>MIN(MAX(0,BK167),MAX(0,-$M167)-MAX(0,-$BC167+SUM($BJ167:BK167)))</f>
        <v>541</v>
      </c>
      <c r="BM167" s="166">
        <f>MIN(MAX(0,BL167),MAX(0,-$M167)-MAX(0,-$BC167+SUM($BJ167:BL167)))</f>
        <v>541</v>
      </c>
      <c r="BN167" s="166">
        <f>MIN(MAX(0,BM167),MAX(0,-$M167)-MAX(0,-$BC167+SUM($BJ167:BM167)))</f>
        <v>541</v>
      </c>
      <c r="BO167" s="166">
        <f>MAX(0,-$M167+$BC167-SUM($BJ167:BN167))</f>
        <v>1735</v>
      </c>
      <c r="BP167" s="165">
        <f t="shared" si="52"/>
        <v>0</v>
      </c>
      <c r="BQ167" s="164">
        <f>MIN(MAX(0,BP167),MAX(0,$X167)-SUM($BP167:BP167))</f>
        <v>0</v>
      </c>
      <c r="BR167" s="164">
        <f>MIN(MAX(0,BQ167),MAX(0,$X167)-SUM($BP167:BQ167))</f>
        <v>0</v>
      </c>
      <c r="BS167" s="164">
        <f>MIN(MAX(0,BR167),MAX(0,$X167)-SUM($BP167:BR167))</f>
        <v>0</v>
      </c>
      <c r="BT167" s="164">
        <f>MIN(MAX(0,BS167),MAX(0,$X167)-SUM($BP167:BS167))</f>
        <v>0</v>
      </c>
      <c r="BU167" s="164">
        <f>MIN(MAX(0,BT167),MAX(0,$X167)-SUM($BP167:BT167))</f>
        <v>0</v>
      </c>
      <c r="BV167" s="164">
        <f>(MAX(0,$X167-MAX(0,SUM($BP167:BU167))))</f>
        <v>0</v>
      </c>
      <c r="BW167" s="166">
        <f t="shared" si="44"/>
        <v>0</v>
      </c>
      <c r="BX167" s="166">
        <f>MIN(MAX(0,BW167),MAX(0,-$X167)-MAX(0,-$BP167+SUM($BW167:BW167)))</f>
        <v>0</v>
      </c>
      <c r="BY167" s="166">
        <f>MIN(MAX(0,BX167),MAX(0,-$X167)-MAX(0,-$BP167+SUM($BW167:BX167)))</f>
        <v>0</v>
      </c>
      <c r="BZ167" s="166">
        <f>MIN(MAX(0,BY167),MAX(0,-$X167)-MAX(0,-$BP167+SUM($BW167:BY167)))</f>
        <v>0</v>
      </c>
      <c r="CA167" s="166">
        <f>MIN(MAX(0,BZ167),MAX(0,-$X167)-MAX(0,-$BP167+SUM($BW167:BZ167)))</f>
        <v>0</v>
      </c>
      <c r="CB167" s="166">
        <f>MAX(0,-$X167+$BP167-SUM($BW167:CA167))</f>
        <v>0</v>
      </c>
      <c r="CC167" s="163">
        <v>9.9</v>
      </c>
      <c r="CD167" s="167"/>
      <c r="CE167" s="164"/>
      <c r="CF167" s="164"/>
      <c r="CG167" s="164"/>
      <c r="CH167" s="164"/>
      <c r="CI167" s="164"/>
      <c r="CJ167" s="164"/>
      <c r="CK167" s="166"/>
      <c r="CL167" s="166"/>
      <c r="CM167" s="166"/>
      <c r="CN167" s="166"/>
      <c r="CO167" s="166"/>
      <c r="CP167" s="166"/>
      <c r="CQ167" s="167">
        <v>-6765</v>
      </c>
      <c r="CR167" s="164"/>
      <c r="CS167" s="164"/>
      <c r="CT167" s="164"/>
      <c r="CU167" s="164"/>
      <c r="CV167" s="164"/>
      <c r="CW167" s="164"/>
      <c r="CX167" s="166">
        <f>ROUND($C167*'[1]LEA-TN - Aggregate GASB75'!CX166,0)</f>
        <v>6765</v>
      </c>
      <c r="CY167" s="166">
        <f>ROUND($C167*'[1]LEA-TN - Aggregate GASB75'!CY166,0)</f>
        <v>6765</v>
      </c>
      <c r="CZ167" s="166">
        <f>ROUND($C167*'[1]LEA-TN - Aggregate GASB75'!CZ166,0)</f>
        <v>6765</v>
      </c>
      <c r="DA167" s="166">
        <f>ROUND($C167*'[1]LEA-TN - Aggregate GASB75'!DA166,0)</f>
        <v>6765</v>
      </c>
      <c r="DB167" s="166">
        <f>ROUND($C167*'[1]LEA-TN - Aggregate GASB75'!DB166,0)</f>
        <v>6765</v>
      </c>
      <c r="DC167" s="166">
        <f>ROUND($C167*'[1]LEA-TN - Aggregate GASB75'!DC166,0)</f>
        <v>19617</v>
      </c>
      <c r="DE167" s="168"/>
    </row>
    <row r="168" spans="1:109" hidden="1">
      <c r="A168" s="109">
        <v>1099</v>
      </c>
      <c r="B168" s="103" t="s">
        <v>317</v>
      </c>
      <c r="C168" s="162">
        <v>1</v>
      </c>
      <c r="D168" s="162">
        <v>0</v>
      </c>
      <c r="E168" s="162">
        <f t="shared" si="45"/>
        <v>1</v>
      </c>
      <c r="F168" s="163">
        <v>1</v>
      </c>
      <c r="G168" s="164">
        <f>ROUND($D168*'[1]LEA-TN - Aggregate GASB75'!G167,0)</f>
        <v>0</v>
      </c>
      <c r="H168" s="164">
        <f>ROUND($C168*'[1]LEA-TN - Aggregate GASB75'!H167,0)</f>
        <v>0</v>
      </c>
      <c r="I168" s="164">
        <f>ROUND($C168*'[1]LEA-TN - Aggregate GASB75'!I167,0)</f>
        <v>0</v>
      </c>
      <c r="J168" s="164">
        <f>ROUND('[1]LEA-TN - Aggregate GASB75'!G167*E168,0)</f>
        <v>0</v>
      </c>
      <c r="K168" s="164">
        <f>ROUND($C168*'[1]LEA-TN - Aggregate GASB75'!K167,0)</f>
        <v>0</v>
      </c>
      <c r="L168" s="164">
        <f>ROUND(C168*'[1]LEA-TN - Aggregate GASB75'!P167,0)-SUM(G168:K168,M168:O168)</f>
        <v>0</v>
      </c>
      <c r="M168" s="164">
        <f>ROUND($C168*'[1]LEA-TN - Aggregate GASB75'!M167,0)</f>
        <v>0</v>
      </c>
      <c r="N168" s="164">
        <f>ROUND(C168*'[1]LEA-TN - Aggregate GASB75'!O167,0)-O168</f>
        <v>0</v>
      </c>
      <c r="O168" s="164">
        <v>0</v>
      </c>
      <c r="P168" s="178">
        <f t="shared" si="39"/>
        <v>0</v>
      </c>
      <c r="Q168" s="104">
        <f t="shared" si="40"/>
        <v>0</v>
      </c>
      <c r="R168" s="164">
        <f>ROUND($C168*'[1]LEA-TN - Aggregate GASB75'!R167,0)</f>
        <v>0</v>
      </c>
      <c r="S168" s="164">
        <f t="shared" si="54"/>
        <v>0</v>
      </c>
      <c r="T168" s="178">
        <v>0</v>
      </c>
      <c r="U168" s="164">
        <v>0</v>
      </c>
      <c r="V168" s="104">
        <f t="shared" si="46"/>
        <v>0</v>
      </c>
      <c r="W168" s="104">
        <v>0</v>
      </c>
      <c r="X168" s="104">
        <f>ROUND(J168+N168-'[1]LEA-TN - Aggregate GASB75'!W167*E168,0)</f>
        <v>0</v>
      </c>
      <c r="Y168" s="164">
        <f>ROUND($C168*'[1]LEA-TN - Aggregate GASB75'!Y167,0)</f>
        <v>0</v>
      </c>
      <c r="Z168" s="164">
        <f>ROUND($C168*'[1]LEA-TN - Aggregate GASB75'!Z167,0)</f>
        <v>0</v>
      </c>
      <c r="AA168" s="164">
        <f>ROUND($C168*'[1]LEA-TN - Aggregate GASB75'!AA167,0)</f>
        <v>0</v>
      </c>
      <c r="AB168" s="164">
        <f>ROUND($C168*'[1]LEA-TN - Aggregate GASB75'!AB167,0)</f>
        <v>0</v>
      </c>
      <c r="AC168" s="164">
        <f t="shared" si="53"/>
        <v>0</v>
      </c>
      <c r="AD168" s="164">
        <f t="shared" si="41"/>
        <v>0</v>
      </c>
      <c r="AE168" s="164">
        <f t="shared" si="47"/>
        <v>0</v>
      </c>
      <c r="AF168" s="164">
        <f t="shared" si="48"/>
        <v>0</v>
      </c>
      <c r="AG168" s="164">
        <f t="shared" si="42"/>
        <v>0</v>
      </c>
      <c r="AH168" s="164">
        <f t="shared" si="49"/>
        <v>0</v>
      </c>
      <c r="AI168" s="164">
        <f t="shared" si="38"/>
        <v>0</v>
      </c>
      <c r="AJ168" s="164">
        <f t="shared" si="38"/>
        <v>0</v>
      </c>
      <c r="AK168" s="164">
        <f t="shared" si="38"/>
        <v>0</v>
      </c>
      <c r="AL168" s="164">
        <f t="shared" si="37"/>
        <v>0</v>
      </c>
      <c r="AM168" s="164">
        <f t="shared" si="37"/>
        <v>0</v>
      </c>
      <c r="AN168" s="164">
        <f t="shared" si="37"/>
        <v>0</v>
      </c>
      <c r="AP168" s="165">
        <f t="shared" si="43"/>
        <v>0</v>
      </c>
      <c r="AQ168" s="164">
        <f>ROUND($C168*'[1]LEA-TN - Aggregate GASB75'!AQ167,0)</f>
        <v>0</v>
      </c>
      <c r="AR168" s="164">
        <f>ROUND($C168*'[1]LEA-TN - Aggregate GASB75'!AR167,0)</f>
        <v>0</v>
      </c>
      <c r="AS168" s="164">
        <f>ROUND($C168*'[1]LEA-TN - Aggregate GASB75'!AS167,0)</f>
        <v>0</v>
      </c>
      <c r="AT168" s="164">
        <f>ROUND($C168*'[1]LEA-TN - Aggregate GASB75'!AT167,0)</f>
        <v>0</v>
      </c>
      <c r="AU168" s="164">
        <f>ROUND($C168*'[1]LEA-TN - Aggregate GASB75'!AU167,0)</f>
        <v>0</v>
      </c>
      <c r="AV168" s="164">
        <f>ROUND($C168*'[1]LEA-TN - Aggregate GASB75'!AV167,0)</f>
        <v>0</v>
      </c>
      <c r="AW168" s="166">
        <f>ROUND($C168*'[1]LEA-TN - Aggregate GASB75'!AW167,0)</f>
        <v>0</v>
      </c>
      <c r="AX168" s="166">
        <f>ROUND($C168*'[1]LEA-TN - Aggregate GASB75'!AX167,0)</f>
        <v>0</v>
      </c>
      <c r="AY168" s="166">
        <f>ROUND($C168*'[1]LEA-TN - Aggregate GASB75'!AY167,0)</f>
        <v>0</v>
      </c>
      <c r="AZ168" s="166">
        <f>ROUND($C168*'[1]LEA-TN - Aggregate GASB75'!AZ167,0)</f>
        <v>0</v>
      </c>
      <c r="BA168" s="166">
        <f>ROUND($C168*'[1]LEA-TN - Aggregate GASB75'!BA167,0)</f>
        <v>0</v>
      </c>
      <c r="BB168" s="166">
        <f>MAX(0,-$L168+$AP168-SUM($AW168:BA168))</f>
        <v>0</v>
      </c>
      <c r="BC168" s="165">
        <f t="shared" si="50"/>
        <v>0</v>
      </c>
      <c r="BD168" s="164">
        <f>MIN(MAX(0,BC168),MAX(0,$M168)-SUM($BC168:BC168))</f>
        <v>0</v>
      </c>
      <c r="BE168" s="164">
        <f>MIN(MAX(0,BD168),MAX(0,$M168)-SUM($BC168:BD168))</f>
        <v>0</v>
      </c>
      <c r="BF168" s="164">
        <f>MIN(MAX(0,BE168),MAX(0,$M168)-SUM($BC168:BE168))</f>
        <v>0</v>
      </c>
      <c r="BG168" s="164">
        <f>MIN(MAX(0,BF168),MAX(0,$M168)-SUM($BC168:BF168))</f>
        <v>0</v>
      </c>
      <c r="BH168" s="164">
        <f>MIN(MAX(0,BG168),MAX(0,$M168)-SUM($BC168:BG168))</f>
        <v>0</v>
      </c>
      <c r="BI168" s="164">
        <f>(MAX(0,$M168-MAX(0,SUM($BC168:BH168))))</f>
        <v>0</v>
      </c>
      <c r="BJ168" s="166">
        <f t="shared" si="51"/>
        <v>0</v>
      </c>
      <c r="BK168" s="166">
        <f>MIN(MAX(0,BJ168),MAX(0,-$M168)-MAX(0,-$BC168+SUM($BJ168:BJ168)))</f>
        <v>0</v>
      </c>
      <c r="BL168" s="166">
        <f>MIN(MAX(0,BK168),MAX(0,-$M168)-MAX(0,-$BC168+SUM($BJ168:BK168)))</f>
        <v>0</v>
      </c>
      <c r="BM168" s="166">
        <f>MIN(MAX(0,BL168),MAX(0,-$M168)-MAX(0,-$BC168+SUM($BJ168:BL168)))</f>
        <v>0</v>
      </c>
      <c r="BN168" s="166">
        <f>MIN(MAX(0,BM168),MAX(0,-$M168)-MAX(0,-$BC168+SUM($BJ168:BM168)))</f>
        <v>0</v>
      </c>
      <c r="BO168" s="166">
        <f>MAX(0,-$M168+$BC168-SUM($BJ168:BN168))</f>
        <v>0</v>
      </c>
      <c r="BP168" s="165">
        <f t="shared" si="52"/>
        <v>0</v>
      </c>
      <c r="BQ168" s="164">
        <f>MIN(MAX(0,BP168),MAX(0,$X168)-SUM($BP168:BP168))</f>
        <v>0</v>
      </c>
      <c r="BR168" s="164">
        <f>MIN(MAX(0,BQ168),MAX(0,$X168)-SUM($BP168:BQ168))</f>
        <v>0</v>
      </c>
      <c r="BS168" s="164">
        <f>MIN(MAX(0,BR168),MAX(0,$X168)-SUM($BP168:BR168))</f>
        <v>0</v>
      </c>
      <c r="BT168" s="164">
        <f>MIN(MAX(0,BS168),MAX(0,$X168)-SUM($BP168:BS168))</f>
        <v>0</v>
      </c>
      <c r="BU168" s="164">
        <f>MIN(MAX(0,BT168),MAX(0,$X168)-SUM($BP168:BT168))</f>
        <v>0</v>
      </c>
      <c r="BV168" s="164">
        <f>(MAX(0,$X168-MAX(0,SUM($BP168:BU168))))</f>
        <v>0</v>
      </c>
      <c r="BW168" s="166">
        <f t="shared" si="44"/>
        <v>0</v>
      </c>
      <c r="BX168" s="166">
        <f>MIN(MAX(0,BW168),MAX(0,-$X168)-MAX(0,-$BP168+SUM($BW168:BW168)))</f>
        <v>0</v>
      </c>
      <c r="BY168" s="166">
        <f>MIN(MAX(0,BX168),MAX(0,-$X168)-MAX(0,-$BP168+SUM($BW168:BX168)))</f>
        <v>0</v>
      </c>
      <c r="BZ168" s="166">
        <f>MIN(MAX(0,BY168),MAX(0,-$X168)-MAX(0,-$BP168+SUM($BW168:BY168)))</f>
        <v>0</v>
      </c>
      <c r="CA168" s="166">
        <f>MIN(MAX(0,BZ168),MAX(0,-$X168)-MAX(0,-$BP168+SUM($BW168:BZ168)))</f>
        <v>0</v>
      </c>
      <c r="CB168" s="166">
        <f>MAX(0,-$X168+$BP168-SUM($BW168:CA168))</f>
        <v>0</v>
      </c>
      <c r="CC168" s="163">
        <v>1</v>
      </c>
      <c r="CD168" s="167"/>
      <c r="CE168" s="164"/>
      <c r="CF168" s="164"/>
      <c r="CG168" s="164"/>
      <c r="CH168" s="164"/>
      <c r="CI168" s="164"/>
      <c r="CJ168" s="164"/>
      <c r="CK168" s="166"/>
      <c r="CL168" s="166"/>
      <c r="CM168" s="166"/>
      <c r="CN168" s="166"/>
      <c r="CO168" s="166"/>
      <c r="CP168" s="166"/>
      <c r="CQ168" s="167">
        <v>0</v>
      </c>
      <c r="CR168" s="164"/>
      <c r="CS168" s="164"/>
      <c r="CT168" s="164"/>
      <c r="CU168" s="164"/>
      <c r="CV168" s="164"/>
      <c r="CW168" s="164"/>
      <c r="CX168" s="166">
        <f>ROUND($C168*'[1]LEA-TN - Aggregate GASB75'!CX167,0)</f>
        <v>0</v>
      </c>
      <c r="CY168" s="166">
        <f>ROUND($C168*'[1]LEA-TN - Aggregate GASB75'!CY167,0)</f>
        <v>0</v>
      </c>
      <c r="CZ168" s="166">
        <f>ROUND($C168*'[1]LEA-TN - Aggregate GASB75'!CZ167,0)</f>
        <v>0</v>
      </c>
      <c r="DA168" s="166">
        <f>ROUND($C168*'[1]LEA-TN - Aggregate GASB75'!DA167,0)</f>
        <v>0</v>
      </c>
      <c r="DB168" s="166">
        <f>ROUND($C168*'[1]LEA-TN - Aggregate GASB75'!DB167,0)</f>
        <v>0</v>
      </c>
      <c r="DC168" s="166">
        <f>ROUND($C168*'[1]LEA-TN - Aggregate GASB75'!DC167,0)</f>
        <v>0</v>
      </c>
      <c r="DE168" s="168"/>
    </row>
    <row r="169" spans="1:109" hidden="1">
      <c r="A169" s="109">
        <v>1997</v>
      </c>
      <c r="B169" s="103" t="s">
        <v>318</v>
      </c>
      <c r="C169" s="162">
        <v>1</v>
      </c>
      <c r="D169" s="162">
        <v>0</v>
      </c>
      <c r="E169" s="162">
        <f t="shared" si="45"/>
        <v>1</v>
      </c>
      <c r="F169" s="163">
        <v>1</v>
      </c>
      <c r="G169" s="164">
        <f>ROUND($D169*'[1]LEA-TN - Aggregate GASB75'!G168,0)</f>
        <v>0</v>
      </c>
      <c r="H169" s="164">
        <f>ROUND($C169*'[1]LEA-TN - Aggregate GASB75'!H168,0)</f>
        <v>0</v>
      </c>
      <c r="I169" s="164">
        <f>ROUND($C169*'[1]LEA-TN - Aggregate GASB75'!I168,0)</f>
        <v>0</v>
      </c>
      <c r="J169" s="164">
        <f>ROUND('[1]LEA-TN - Aggregate GASB75'!G168*E169,0)</f>
        <v>0</v>
      </c>
      <c r="K169" s="164">
        <f>ROUND($C169*'[1]LEA-TN - Aggregate GASB75'!K168,0)</f>
        <v>0</v>
      </c>
      <c r="L169" s="164">
        <f>ROUND(C169*'[1]LEA-TN - Aggregate GASB75'!P168,0)-SUM(G169:K169,M169:O169)</f>
        <v>0</v>
      </c>
      <c r="M169" s="164">
        <f>ROUND($C169*'[1]LEA-TN - Aggregate GASB75'!M168,0)</f>
        <v>0</v>
      </c>
      <c r="N169" s="164">
        <f>ROUND(C169*'[1]LEA-TN - Aggregate GASB75'!O168,0)-O169</f>
        <v>0</v>
      </c>
      <c r="O169" s="164">
        <v>0</v>
      </c>
      <c r="P169" s="178">
        <f t="shared" si="39"/>
        <v>0</v>
      </c>
      <c r="Q169" s="104">
        <f t="shared" si="40"/>
        <v>0</v>
      </c>
      <c r="R169" s="164">
        <f>ROUND($C169*'[1]LEA-TN - Aggregate GASB75'!R168,0)</f>
        <v>0</v>
      </c>
      <c r="S169" s="164">
        <f t="shared" si="54"/>
        <v>0</v>
      </c>
      <c r="T169" s="178">
        <v>0</v>
      </c>
      <c r="U169" s="164">
        <v>0</v>
      </c>
      <c r="V169" s="104">
        <f t="shared" si="46"/>
        <v>0</v>
      </c>
      <c r="W169" s="104">
        <v>0</v>
      </c>
      <c r="X169" s="104">
        <f>ROUND(J169+N169-'[1]LEA-TN - Aggregate GASB75'!W168*E169,0)</f>
        <v>0</v>
      </c>
      <c r="Y169" s="164">
        <f>ROUND($C169*'[1]LEA-TN - Aggregate GASB75'!Y168,0)</f>
        <v>0</v>
      </c>
      <c r="Z169" s="164">
        <f>ROUND($C169*'[1]LEA-TN - Aggregate GASB75'!Z168,0)</f>
        <v>0</v>
      </c>
      <c r="AA169" s="164">
        <f>ROUND($C169*'[1]LEA-TN - Aggregate GASB75'!AA168,0)</f>
        <v>0</v>
      </c>
      <c r="AB169" s="164">
        <f>ROUND($C169*'[1]LEA-TN - Aggregate GASB75'!AB168,0)</f>
        <v>0</v>
      </c>
      <c r="AC169" s="164">
        <f t="shared" si="53"/>
        <v>0</v>
      </c>
      <c r="AD169" s="164">
        <f t="shared" si="41"/>
        <v>0</v>
      </c>
      <c r="AE169" s="164">
        <f t="shared" si="47"/>
        <v>0</v>
      </c>
      <c r="AF169" s="164">
        <f t="shared" si="48"/>
        <v>0</v>
      </c>
      <c r="AG169" s="164">
        <f t="shared" si="42"/>
        <v>0</v>
      </c>
      <c r="AH169" s="164">
        <f t="shared" si="49"/>
        <v>0</v>
      </c>
      <c r="AI169" s="164">
        <f t="shared" si="38"/>
        <v>0</v>
      </c>
      <c r="AJ169" s="164">
        <f t="shared" si="38"/>
        <v>0</v>
      </c>
      <c r="AK169" s="164">
        <f t="shared" si="38"/>
        <v>0</v>
      </c>
      <c r="AL169" s="164">
        <f t="shared" si="37"/>
        <v>0</v>
      </c>
      <c r="AM169" s="164">
        <f t="shared" si="37"/>
        <v>0</v>
      </c>
      <c r="AN169" s="164">
        <f t="shared" si="37"/>
        <v>0</v>
      </c>
      <c r="AP169" s="165">
        <f t="shared" si="43"/>
        <v>0</v>
      </c>
      <c r="AQ169" s="164">
        <f>ROUND($C169*'[1]LEA-TN - Aggregate GASB75'!AQ168,0)</f>
        <v>0</v>
      </c>
      <c r="AR169" s="164">
        <f>ROUND($C169*'[1]LEA-TN - Aggregate GASB75'!AR168,0)</f>
        <v>0</v>
      </c>
      <c r="AS169" s="164">
        <f>ROUND($C169*'[1]LEA-TN - Aggregate GASB75'!AS168,0)</f>
        <v>0</v>
      </c>
      <c r="AT169" s="164">
        <f>ROUND($C169*'[1]LEA-TN - Aggregate GASB75'!AT168,0)</f>
        <v>0</v>
      </c>
      <c r="AU169" s="164">
        <f>ROUND($C169*'[1]LEA-TN - Aggregate GASB75'!AU168,0)</f>
        <v>0</v>
      </c>
      <c r="AV169" s="164">
        <f>ROUND($C169*'[1]LEA-TN - Aggregate GASB75'!AV168,0)</f>
        <v>0</v>
      </c>
      <c r="AW169" s="166">
        <f>ROUND($C169*'[1]LEA-TN - Aggregate GASB75'!AW168,0)</f>
        <v>0</v>
      </c>
      <c r="AX169" s="166">
        <f>ROUND($C169*'[1]LEA-TN - Aggregate GASB75'!AX168,0)</f>
        <v>0</v>
      </c>
      <c r="AY169" s="166">
        <f>ROUND($C169*'[1]LEA-TN - Aggregate GASB75'!AY168,0)</f>
        <v>0</v>
      </c>
      <c r="AZ169" s="166">
        <f>ROUND($C169*'[1]LEA-TN - Aggregate GASB75'!AZ168,0)</f>
        <v>0</v>
      </c>
      <c r="BA169" s="166">
        <f>ROUND($C169*'[1]LEA-TN - Aggregate GASB75'!BA168,0)</f>
        <v>0</v>
      </c>
      <c r="BB169" s="166">
        <f>MAX(0,-$L169+$AP169-SUM($AW169:BA169))</f>
        <v>0</v>
      </c>
      <c r="BC169" s="165">
        <f t="shared" si="50"/>
        <v>0</v>
      </c>
      <c r="BD169" s="164">
        <f>MIN(MAX(0,BC169),MAX(0,$M169)-SUM($BC169:BC169))</f>
        <v>0</v>
      </c>
      <c r="BE169" s="164">
        <f>MIN(MAX(0,BD169),MAX(0,$M169)-SUM($BC169:BD169))</f>
        <v>0</v>
      </c>
      <c r="BF169" s="164">
        <f>MIN(MAX(0,BE169),MAX(0,$M169)-SUM($BC169:BE169))</f>
        <v>0</v>
      </c>
      <c r="BG169" s="164">
        <f>MIN(MAX(0,BF169),MAX(0,$M169)-SUM($BC169:BF169))</f>
        <v>0</v>
      </c>
      <c r="BH169" s="164">
        <f>MIN(MAX(0,BG169),MAX(0,$M169)-SUM($BC169:BG169))</f>
        <v>0</v>
      </c>
      <c r="BI169" s="164">
        <f>(MAX(0,$M169-MAX(0,SUM($BC169:BH169))))</f>
        <v>0</v>
      </c>
      <c r="BJ169" s="166">
        <f t="shared" si="51"/>
        <v>0</v>
      </c>
      <c r="BK169" s="166">
        <f>MIN(MAX(0,BJ169),MAX(0,-$M169)-MAX(0,-$BC169+SUM($BJ169:BJ169)))</f>
        <v>0</v>
      </c>
      <c r="BL169" s="166">
        <f>MIN(MAX(0,BK169),MAX(0,-$M169)-MAX(0,-$BC169+SUM($BJ169:BK169)))</f>
        <v>0</v>
      </c>
      <c r="BM169" s="166">
        <f>MIN(MAX(0,BL169),MAX(0,-$M169)-MAX(0,-$BC169+SUM($BJ169:BL169)))</f>
        <v>0</v>
      </c>
      <c r="BN169" s="166">
        <f>MIN(MAX(0,BM169),MAX(0,-$M169)-MAX(0,-$BC169+SUM($BJ169:BM169)))</f>
        <v>0</v>
      </c>
      <c r="BO169" s="166">
        <f>MAX(0,-$M169+$BC169-SUM($BJ169:BN169))</f>
        <v>0</v>
      </c>
      <c r="BP169" s="165">
        <f t="shared" si="52"/>
        <v>0</v>
      </c>
      <c r="BQ169" s="164">
        <f>MIN(MAX(0,BP169),MAX(0,$X169)-SUM($BP169:BP169))</f>
        <v>0</v>
      </c>
      <c r="BR169" s="164">
        <f>MIN(MAX(0,BQ169),MAX(0,$X169)-SUM($BP169:BQ169))</f>
        <v>0</v>
      </c>
      <c r="BS169" s="164">
        <f>MIN(MAX(0,BR169),MAX(0,$X169)-SUM($BP169:BR169))</f>
        <v>0</v>
      </c>
      <c r="BT169" s="164">
        <f>MIN(MAX(0,BS169),MAX(0,$X169)-SUM($BP169:BS169))</f>
        <v>0</v>
      </c>
      <c r="BU169" s="164">
        <f>MIN(MAX(0,BT169),MAX(0,$X169)-SUM($BP169:BT169))</f>
        <v>0</v>
      </c>
      <c r="BV169" s="164">
        <f>(MAX(0,$X169-MAX(0,SUM($BP169:BU169))))</f>
        <v>0</v>
      </c>
      <c r="BW169" s="166">
        <f t="shared" si="44"/>
        <v>0</v>
      </c>
      <c r="BX169" s="166">
        <f>MIN(MAX(0,BW169),MAX(0,-$X169)-MAX(0,-$BP169+SUM($BW169:BW169)))</f>
        <v>0</v>
      </c>
      <c r="BY169" s="166">
        <f>MIN(MAX(0,BX169),MAX(0,-$X169)-MAX(0,-$BP169+SUM($BW169:BX169)))</f>
        <v>0</v>
      </c>
      <c r="BZ169" s="166">
        <f>MIN(MAX(0,BY169),MAX(0,-$X169)-MAX(0,-$BP169+SUM($BW169:BY169)))</f>
        <v>0</v>
      </c>
      <c r="CA169" s="166">
        <f>MIN(MAX(0,BZ169),MAX(0,-$X169)-MAX(0,-$BP169+SUM($BW169:BZ169)))</f>
        <v>0</v>
      </c>
      <c r="CB169" s="166">
        <f>MAX(0,-$X169+$BP169-SUM($BW169:CA169))</f>
        <v>0</v>
      </c>
      <c r="CC169" s="163">
        <v>1</v>
      </c>
      <c r="CD169" s="167"/>
      <c r="CE169" s="164"/>
      <c r="CF169" s="164"/>
      <c r="CG169" s="164"/>
      <c r="CH169" s="164"/>
      <c r="CI169" s="164"/>
      <c r="CJ169" s="164"/>
      <c r="CK169" s="166"/>
      <c r="CL169" s="166"/>
      <c r="CM169" s="166"/>
      <c r="CN169" s="166"/>
      <c r="CO169" s="166"/>
      <c r="CP169" s="166"/>
      <c r="CQ169" s="167">
        <v>0</v>
      </c>
      <c r="CR169" s="164"/>
      <c r="CS169" s="164"/>
      <c r="CT169" s="164"/>
      <c r="CU169" s="164"/>
      <c r="CV169" s="164"/>
      <c r="CW169" s="164"/>
      <c r="CX169" s="166">
        <f>ROUND($C169*'[1]LEA-TN - Aggregate GASB75'!CX168,0)</f>
        <v>0</v>
      </c>
      <c r="CY169" s="166">
        <f>ROUND($C169*'[1]LEA-TN - Aggregate GASB75'!CY168,0)</f>
        <v>0</v>
      </c>
      <c r="CZ169" s="166">
        <f>ROUND($C169*'[1]LEA-TN - Aggregate GASB75'!CZ168,0)</f>
        <v>0</v>
      </c>
      <c r="DA169" s="166">
        <f>ROUND($C169*'[1]LEA-TN - Aggregate GASB75'!DA168,0)</f>
        <v>0</v>
      </c>
      <c r="DB169" s="166">
        <f>ROUND($C169*'[1]LEA-TN - Aggregate GASB75'!DB168,0)</f>
        <v>0</v>
      </c>
      <c r="DC169" s="166">
        <f>ROUND($C169*'[1]LEA-TN - Aggregate GASB75'!DC168,0)</f>
        <v>0</v>
      </c>
      <c r="DE169" s="168"/>
    </row>
    <row r="170" spans="1:109" hidden="1">
      <c r="A170" s="109">
        <v>1134</v>
      </c>
      <c r="B170" s="103" t="s">
        <v>319</v>
      </c>
      <c r="C170" s="162">
        <v>1</v>
      </c>
      <c r="D170" s="162">
        <v>0</v>
      </c>
      <c r="E170" s="162">
        <f t="shared" si="45"/>
        <v>1</v>
      </c>
      <c r="F170" s="163">
        <v>1</v>
      </c>
      <c r="G170" s="164">
        <f>ROUND($D170*'[1]LEA-TN - Aggregate GASB75'!G169,0)</f>
        <v>0</v>
      </c>
      <c r="H170" s="164">
        <f>ROUND($C170*'[1]LEA-TN - Aggregate GASB75'!H169,0)</f>
        <v>0</v>
      </c>
      <c r="I170" s="164">
        <f>ROUND($C170*'[1]LEA-TN - Aggregate GASB75'!I169,0)</f>
        <v>0</v>
      </c>
      <c r="J170" s="164">
        <f>ROUND('[1]LEA-TN - Aggregate GASB75'!G169*E170,0)</f>
        <v>0</v>
      </c>
      <c r="K170" s="164">
        <f>ROUND($C170*'[1]LEA-TN - Aggregate GASB75'!K169,0)</f>
        <v>0</v>
      </c>
      <c r="L170" s="164">
        <f>ROUND(C170*'[1]LEA-TN - Aggregate GASB75'!P169,0)-SUM(G170:K170,M170:O170)</f>
        <v>0</v>
      </c>
      <c r="M170" s="164">
        <f>ROUND($C170*'[1]LEA-TN - Aggregate GASB75'!M169,0)</f>
        <v>0</v>
      </c>
      <c r="N170" s="164">
        <f>ROUND(C170*'[1]LEA-TN - Aggregate GASB75'!O169,0)-O170</f>
        <v>0</v>
      </c>
      <c r="O170" s="164">
        <v>0</v>
      </c>
      <c r="P170" s="178">
        <f t="shared" si="39"/>
        <v>0</v>
      </c>
      <c r="Q170" s="104">
        <f t="shared" si="40"/>
        <v>0</v>
      </c>
      <c r="R170" s="164">
        <f>ROUND($C170*'[1]LEA-TN - Aggregate GASB75'!R169,0)</f>
        <v>0</v>
      </c>
      <c r="S170" s="164">
        <f t="shared" si="54"/>
        <v>0</v>
      </c>
      <c r="T170" s="178">
        <v>0</v>
      </c>
      <c r="U170" s="164">
        <v>0</v>
      </c>
      <c r="V170" s="104">
        <f t="shared" si="46"/>
        <v>0</v>
      </c>
      <c r="W170" s="104">
        <v>0</v>
      </c>
      <c r="X170" s="104">
        <f>ROUND(J170+N170-'[1]LEA-TN - Aggregate GASB75'!W169*E170,0)</f>
        <v>0</v>
      </c>
      <c r="Y170" s="164">
        <f>ROUND($C170*'[1]LEA-TN - Aggregate GASB75'!Y169,0)</f>
        <v>0</v>
      </c>
      <c r="Z170" s="164">
        <f>ROUND($C170*'[1]LEA-TN - Aggregate GASB75'!Z169,0)</f>
        <v>0</v>
      </c>
      <c r="AA170" s="164">
        <f>ROUND($C170*'[1]LEA-TN - Aggregate GASB75'!AA169,0)</f>
        <v>0</v>
      </c>
      <c r="AB170" s="164">
        <f>ROUND($C170*'[1]LEA-TN - Aggregate GASB75'!AB169,0)</f>
        <v>0</v>
      </c>
      <c r="AC170" s="164">
        <f t="shared" si="53"/>
        <v>0</v>
      </c>
      <c r="AD170" s="164">
        <f t="shared" si="41"/>
        <v>0</v>
      </c>
      <c r="AE170" s="164">
        <f t="shared" si="47"/>
        <v>0</v>
      </c>
      <c r="AF170" s="164">
        <f t="shared" si="48"/>
        <v>0</v>
      </c>
      <c r="AG170" s="164">
        <f t="shared" si="42"/>
        <v>0</v>
      </c>
      <c r="AH170" s="164">
        <f t="shared" si="49"/>
        <v>0</v>
      </c>
      <c r="AI170" s="164">
        <f t="shared" si="38"/>
        <v>0</v>
      </c>
      <c r="AJ170" s="164">
        <f t="shared" si="38"/>
        <v>0</v>
      </c>
      <c r="AK170" s="164">
        <f t="shared" si="38"/>
        <v>0</v>
      </c>
      <c r="AL170" s="164">
        <f t="shared" si="37"/>
        <v>0</v>
      </c>
      <c r="AM170" s="164">
        <f t="shared" si="37"/>
        <v>0</v>
      </c>
      <c r="AN170" s="164">
        <f t="shared" si="37"/>
        <v>0</v>
      </c>
      <c r="AP170" s="165">
        <f t="shared" si="43"/>
        <v>0</v>
      </c>
      <c r="AQ170" s="164">
        <f>ROUND($C170*'[1]LEA-TN - Aggregate GASB75'!AQ169,0)</f>
        <v>0</v>
      </c>
      <c r="AR170" s="164">
        <f>ROUND($C170*'[1]LEA-TN - Aggregate GASB75'!AR169,0)</f>
        <v>0</v>
      </c>
      <c r="AS170" s="164">
        <f>ROUND($C170*'[1]LEA-TN - Aggregate GASB75'!AS169,0)</f>
        <v>0</v>
      </c>
      <c r="AT170" s="164">
        <f>ROUND($C170*'[1]LEA-TN - Aggregate GASB75'!AT169,0)</f>
        <v>0</v>
      </c>
      <c r="AU170" s="164">
        <f>ROUND($C170*'[1]LEA-TN - Aggregate GASB75'!AU169,0)</f>
        <v>0</v>
      </c>
      <c r="AV170" s="164">
        <f>ROUND($C170*'[1]LEA-TN - Aggregate GASB75'!AV169,0)</f>
        <v>0</v>
      </c>
      <c r="AW170" s="166">
        <f>ROUND($C170*'[1]LEA-TN - Aggregate GASB75'!AW169,0)</f>
        <v>0</v>
      </c>
      <c r="AX170" s="166">
        <f>ROUND($C170*'[1]LEA-TN - Aggregate GASB75'!AX169,0)</f>
        <v>0</v>
      </c>
      <c r="AY170" s="166">
        <f>ROUND($C170*'[1]LEA-TN - Aggregate GASB75'!AY169,0)</f>
        <v>0</v>
      </c>
      <c r="AZ170" s="166">
        <f>ROUND($C170*'[1]LEA-TN - Aggregate GASB75'!AZ169,0)</f>
        <v>0</v>
      </c>
      <c r="BA170" s="166">
        <f>ROUND($C170*'[1]LEA-TN - Aggregate GASB75'!BA169,0)</f>
        <v>0</v>
      </c>
      <c r="BB170" s="166">
        <f>MAX(0,-$L170+$AP170-SUM($AW170:BA170))</f>
        <v>0</v>
      </c>
      <c r="BC170" s="165">
        <f t="shared" si="50"/>
        <v>0</v>
      </c>
      <c r="BD170" s="164">
        <f>MIN(MAX(0,BC170),MAX(0,$M170)-SUM($BC170:BC170))</f>
        <v>0</v>
      </c>
      <c r="BE170" s="164">
        <f>MIN(MAX(0,BD170),MAX(0,$M170)-SUM($BC170:BD170))</f>
        <v>0</v>
      </c>
      <c r="BF170" s="164">
        <f>MIN(MAX(0,BE170),MAX(0,$M170)-SUM($BC170:BE170))</f>
        <v>0</v>
      </c>
      <c r="BG170" s="164">
        <f>MIN(MAX(0,BF170),MAX(0,$M170)-SUM($BC170:BF170))</f>
        <v>0</v>
      </c>
      <c r="BH170" s="164">
        <f>MIN(MAX(0,BG170),MAX(0,$M170)-SUM($BC170:BG170))</f>
        <v>0</v>
      </c>
      <c r="BI170" s="164">
        <f>(MAX(0,$M170-MAX(0,SUM($BC170:BH170))))</f>
        <v>0</v>
      </c>
      <c r="BJ170" s="166">
        <f t="shared" si="51"/>
        <v>0</v>
      </c>
      <c r="BK170" s="166">
        <f>MIN(MAX(0,BJ170),MAX(0,-$M170)-MAX(0,-$BC170+SUM($BJ170:BJ170)))</f>
        <v>0</v>
      </c>
      <c r="BL170" s="166">
        <f>MIN(MAX(0,BK170),MAX(0,-$M170)-MAX(0,-$BC170+SUM($BJ170:BK170)))</f>
        <v>0</v>
      </c>
      <c r="BM170" s="166">
        <f>MIN(MAX(0,BL170),MAX(0,-$M170)-MAX(0,-$BC170+SUM($BJ170:BL170)))</f>
        <v>0</v>
      </c>
      <c r="BN170" s="166">
        <f>MIN(MAX(0,BM170),MAX(0,-$M170)-MAX(0,-$BC170+SUM($BJ170:BM170)))</f>
        <v>0</v>
      </c>
      <c r="BO170" s="166">
        <f>MAX(0,-$M170+$BC170-SUM($BJ170:BN170))</f>
        <v>0</v>
      </c>
      <c r="BP170" s="165">
        <f t="shared" si="52"/>
        <v>0</v>
      </c>
      <c r="BQ170" s="164">
        <f>MIN(MAX(0,BP170),MAX(0,$X170)-SUM($BP170:BP170))</f>
        <v>0</v>
      </c>
      <c r="BR170" s="164">
        <f>MIN(MAX(0,BQ170),MAX(0,$X170)-SUM($BP170:BQ170))</f>
        <v>0</v>
      </c>
      <c r="BS170" s="164">
        <f>MIN(MAX(0,BR170),MAX(0,$X170)-SUM($BP170:BR170))</f>
        <v>0</v>
      </c>
      <c r="BT170" s="164">
        <f>MIN(MAX(0,BS170),MAX(0,$X170)-SUM($BP170:BS170))</f>
        <v>0</v>
      </c>
      <c r="BU170" s="164">
        <f>MIN(MAX(0,BT170),MAX(0,$X170)-SUM($BP170:BT170))</f>
        <v>0</v>
      </c>
      <c r="BV170" s="164">
        <f>(MAX(0,$X170-MAX(0,SUM($BP170:BU170))))</f>
        <v>0</v>
      </c>
      <c r="BW170" s="166">
        <f t="shared" si="44"/>
        <v>0</v>
      </c>
      <c r="BX170" s="166">
        <f>MIN(MAX(0,BW170),MAX(0,-$X170)-MAX(0,-$BP170+SUM($BW170:BW170)))</f>
        <v>0</v>
      </c>
      <c r="BY170" s="166">
        <f>MIN(MAX(0,BX170),MAX(0,-$X170)-MAX(0,-$BP170+SUM($BW170:BX170)))</f>
        <v>0</v>
      </c>
      <c r="BZ170" s="166">
        <f>MIN(MAX(0,BY170),MAX(0,-$X170)-MAX(0,-$BP170+SUM($BW170:BY170)))</f>
        <v>0</v>
      </c>
      <c r="CA170" s="166">
        <f>MIN(MAX(0,BZ170),MAX(0,-$X170)-MAX(0,-$BP170+SUM($BW170:BZ170)))</f>
        <v>0</v>
      </c>
      <c r="CB170" s="166">
        <f>MAX(0,-$X170+$BP170-SUM($BW170:CA170))</f>
        <v>0</v>
      </c>
      <c r="CC170" s="163">
        <v>1</v>
      </c>
      <c r="CD170" s="167"/>
      <c r="CE170" s="164"/>
      <c r="CF170" s="164"/>
      <c r="CG170" s="164"/>
      <c r="CH170" s="164"/>
      <c r="CI170" s="164"/>
      <c r="CJ170" s="164"/>
      <c r="CK170" s="166"/>
      <c r="CL170" s="166"/>
      <c r="CM170" s="166"/>
      <c r="CN170" s="166"/>
      <c r="CO170" s="166"/>
      <c r="CP170" s="166"/>
      <c r="CQ170" s="167">
        <v>0</v>
      </c>
      <c r="CR170" s="164"/>
      <c r="CS170" s="164"/>
      <c r="CT170" s="164"/>
      <c r="CU170" s="164"/>
      <c r="CV170" s="164"/>
      <c r="CW170" s="164"/>
      <c r="CX170" s="166">
        <f>ROUND($C170*'[1]LEA-TN - Aggregate GASB75'!CX169,0)</f>
        <v>0</v>
      </c>
      <c r="CY170" s="166">
        <f>ROUND($C170*'[1]LEA-TN - Aggregate GASB75'!CY169,0)</f>
        <v>0</v>
      </c>
      <c r="CZ170" s="166">
        <f>ROUND($C170*'[1]LEA-TN - Aggregate GASB75'!CZ169,0)</f>
        <v>0</v>
      </c>
      <c r="DA170" s="166">
        <f>ROUND($C170*'[1]LEA-TN - Aggregate GASB75'!DA169,0)</f>
        <v>0</v>
      </c>
      <c r="DB170" s="166">
        <f>ROUND($C170*'[1]LEA-TN - Aggregate GASB75'!DB169,0)</f>
        <v>0</v>
      </c>
      <c r="DC170" s="166">
        <f>ROUND($C170*'[1]LEA-TN - Aggregate GASB75'!DC169,0)</f>
        <v>0</v>
      </c>
      <c r="DE170" s="168"/>
    </row>
    <row r="171" spans="1:109" hidden="1">
      <c r="A171" s="109">
        <v>1044</v>
      </c>
      <c r="B171" s="103" t="s">
        <v>320</v>
      </c>
      <c r="C171" s="162">
        <v>1</v>
      </c>
      <c r="D171" s="162">
        <v>1</v>
      </c>
      <c r="E171" s="162">
        <f t="shared" si="45"/>
        <v>0</v>
      </c>
      <c r="F171" s="163">
        <v>9.5</v>
      </c>
      <c r="G171" s="164">
        <f>ROUND($D171*'[1]LEA-TN - Aggregate GASB75'!G170,0)</f>
        <v>1886744</v>
      </c>
      <c r="H171" s="164">
        <f>ROUND($C171*'[1]LEA-TN - Aggregate GASB75'!H170,0)</f>
        <v>47064</v>
      </c>
      <c r="I171" s="164">
        <f>ROUND($C171*'[1]LEA-TN - Aggregate GASB75'!I170,0)</f>
        <v>67872</v>
      </c>
      <c r="J171" s="164">
        <f>ROUND('[1]LEA-TN - Aggregate GASB75'!G170*E171,0)</f>
        <v>0</v>
      </c>
      <c r="K171" s="164">
        <f>ROUND($C171*'[1]LEA-TN - Aggregate GASB75'!K170,0)</f>
        <v>0</v>
      </c>
      <c r="L171" s="164">
        <f>ROUND(C171*'[1]LEA-TN - Aggregate GASB75'!P170,0)-SUM(G171:K171,M171:O171)</f>
        <v>-416543</v>
      </c>
      <c r="M171" s="164">
        <f>ROUND($C171*'[1]LEA-TN - Aggregate GASB75'!M170,0)</f>
        <v>-13786</v>
      </c>
      <c r="N171" s="164">
        <f>ROUND(C171*'[1]LEA-TN - Aggregate GASB75'!O170,0)-O171</f>
        <v>0</v>
      </c>
      <c r="O171" s="164">
        <v>-54596</v>
      </c>
      <c r="P171" s="178">
        <f t="shared" si="39"/>
        <v>1516755</v>
      </c>
      <c r="Q171" s="104">
        <f t="shared" si="40"/>
        <v>0</v>
      </c>
      <c r="R171" s="164">
        <f>ROUND($C171*'[1]LEA-TN - Aggregate GASB75'!R170,0)</f>
        <v>-63561</v>
      </c>
      <c r="S171" s="164">
        <f t="shared" si="54"/>
        <v>0</v>
      </c>
      <c r="T171" s="178">
        <v>51375</v>
      </c>
      <c r="U171" s="164">
        <v>48566</v>
      </c>
      <c r="V171" s="104">
        <f t="shared" si="46"/>
        <v>-549402</v>
      </c>
      <c r="W171" s="104">
        <v>-182634</v>
      </c>
      <c r="X171" s="104">
        <f>ROUND(J171+N171-'[1]LEA-TN - Aggregate GASB75'!W170*E171,0)</f>
        <v>0</v>
      </c>
      <c r="Y171" s="164">
        <f>ROUND($C171*'[1]LEA-TN - Aggregate GASB75'!Y170,0)</f>
        <v>1769435</v>
      </c>
      <c r="Z171" s="164">
        <f>ROUND($C171*'[1]LEA-TN - Aggregate GASB75'!Z170,0)</f>
        <v>1312998</v>
      </c>
      <c r="AA171" s="164">
        <f>ROUND($C171*'[1]LEA-TN - Aggregate GASB75'!AA170,0)</f>
        <v>1516755</v>
      </c>
      <c r="AB171" s="164">
        <f>ROUND($C171*'[1]LEA-TN - Aggregate GASB75'!AB170,0)</f>
        <v>1516755</v>
      </c>
      <c r="AC171" s="164">
        <f t="shared" si="53"/>
        <v>372696</v>
      </c>
      <c r="AD171" s="164">
        <f t="shared" si="41"/>
        <v>176706</v>
      </c>
      <c r="AE171" s="164">
        <f t="shared" si="47"/>
        <v>0</v>
      </c>
      <c r="AF171" s="164">
        <f t="shared" si="48"/>
        <v>0</v>
      </c>
      <c r="AG171" s="164">
        <f t="shared" si="42"/>
        <v>0</v>
      </c>
      <c r="AH171" s="164">
        <f t="shared" si="49"/>
        <v>0</v>
      </c>
      <c r="AI171" s="164">
        <f t="shared" si="38"/>
        <v>-63561</v>
      </c>
      <c r="AJ171" s="164">
        <f t="shared" si="38"/>
        <v>-63561</v>
      </c>
      <c r="AK171" s="164">
        <f t="shared" si="38"/>
        <v>-63561</v>
      </c>
      <c r="AL171" s="164">
        <f t="shared" si="37"/>
        <v>-63561</v>
      </c>
      <c r="AM171" s="164">
        <f t="shared" si="37"/>
        <v>-63561</v>
      </c>
      <c r="AN171" s="164">
        <f t="shared" si="37"/>
        <v>-231597</v>
      </c>
      <c r="AP171" s="165">
        <f t="shared" si="43"/>
        <v>-43847</v>
      </c>
      <c r="AQ171" s="164">
        <f>ROUND($C171*'[1]LEA-TN - Aggregate GASB75'!AQ170,0)</f>
        <v>0</v>
      </c>
      <c r="AR171" s="164">
        <f>ROUND($C171*'[1]LEA-TN - Aggregate GASB75'!AR170,0)</f>
        <v>0</v>
      </c>
      <c r="AS171" s="164">
        <f>ROUND($C171*'[1]LEA-TN - Aggregate GASB75'!AS170,0)</f>
        <v>0</v>
      </c>
      <c r="AT171" s="164">
        <f>ROUND($C171*'[1]LEA-TN - Aggregate GASB75'!AT170,0)</f>
        <v>0</v>
      </c>
      <c r="AU171" s="164">
        <f>ROUND($C171*'[1]LEA-TN - Aggregate GASB75'!AU170,0)</f>
        <v>0</v>
      </c>
      <c r="AV171" s="164">
        <f>ROUND($C171*'[1]LEA-TN - Aggregate GASB75'!AV170,0)</f>
        <v>0</v>
      </c>
      <c r="AW171" s="166">
        <f>ROUND($C171*'[1]LEA-TN - Aggregate GASB75'!AW170,0)</f>
        <v>43847</v>
      </c>
      <c r="AX171" s="166">
        <f>ROUND($C171*'[1]LEA-TN - Aggregate GASB75'!AX170,0)</f>
        <v>43847</v>
      </c>
      <c r="AY171" s="166">
        <f>ROUND($C171*'[1]LEA-TN - Aggregate GASB75'!AY170,0)</f>
        <v>43847</v>
      </c>
      <c r="AZ171" s="166">
        <f>ROUND($C171*'[1]LEA-TN - Aggregate GASB75'!AZ170,0)</f>
        <v>43847</v>
      </c>
      <c r="BA171" s="166">
        <f>ROUND($C171*'[1]LEA-TN - Aggregate GASB75'!BA170,0)</f>
        <v>43847</v>
      </c>
      <c r="BB171" s="166">
        <f>MAX(0,-$L171+$AP171-SUM($AW171:BA171))</f>
        <v>153461</v>
      </c>
      <c r="BC171" s="165">
        <f t="shared" si="50"/>
        <v>-1451</v>
      </c>
      <c r="BD171" s="164">
        <f>MIN(MAX(0,BC171),MAX(0,$M171)-SUM($BC171:BC171))</f>
        <v>0</v>
      </c>
      <c r="BE171" s="164">
        <f>MIN(MAX(0,BD171),MAX(0,$M171)-SUM($BC171:BD171))</f>
        <v>0</v>
      </c>
      <c r="BF171" s="164">
        <f>MIN(MAX(0,BE171),MAX(0,$M171)-SUM($BC171:BE171))</f>
        <v>0</v>
      </c>
      <c r="BG171" s="164">
        <f>MIN(MAX(0,BF171),MAX(0,$M171)-SUM($BC171:BF171))</f>
        <v>0</v>
      </c>
      <c r="BH171" s="164">
        <f>MIN(MAX(0,BG171),MAX(0,$M171)-SUM($BC171:BG171))</f>
        <v>0</v>
      </c>
      <c r="BI171" s="164">
        <f>(MAX(0,$M171-MAX(0,SUM($BC171:BH171))))</f>
        <v>0</v>
      </c>
      <c r="BJ171" s="166">
        <f t="shared" si="51"/>
        <v>1451</v>
      </c>
      <c r="BK171" s="166">
        <f>MIN(MAX(0,BJ171),MAX(0,-$M171)-MAX(0,-$BC171+SUM($BJ171:BJ171)))</f>
        <v>1451</v>
      </c>
      <c r="BL171" s="166">
        <f>MIN(MAX(0,BK171),MAX(0,-$M171)-MAX(0,-$BC171+SUM($BJ171:BK171)))</f>
        <v>1451</v>
      </c>
      <c r="BM171" s="166">
        <f>MIN(MAX(0,BL171),MAX(0,-$M171)-MAX(0,-$BC171+SUM($BJ171:BL171)))</f>
        <v>1451</v>
      </c>
      <c r="BN171" s="166">
        <f>MIN(MAX(0,BM171),MAX(0,-$M171)-MAX(0,-$BC171+SUM($BJ171:BM171)))</f>
        <v>1451</v>
      </c>
      <c r="BO171" s="166">
        <f>MAX(0,-$M171+$BC171-SUM($BJ171:BN171))</f>
        <v>5080</v>
      </c>
      <c r="BP171" s="165">
        <f t="shared" si="52"/>
        <v>0</v>
      </c>
      <c r="BQ171" s="164">
        <f>MIN(MAX(0,BP171),MAX(0,$X171)-SUM($BP171:BP171))</f>
        <v>0</v>
      </c>
      <c r="BR171" s="164">
        <f>MIN(MAX(0,BQ171),MAX(0,$X171)-SUM($BP171:BQ171))</f>
        <v>0</v>
      </c>
      <c r="BS171" s="164">
        <f>MIN(MAX(0,BR171),MAX(0,$X171)-SUM($BP171:BR171))</f>
        <v>0</v>
      </c>
      <c r="BT171" s="164">
        <f>MIN(MAX(0,BS171),MAX(0,$X171)-SUM($BP171:BS171))</f>
        <v>0</v>
      </c>
      <c r="BU171" s="164">
        <f>MIN(MAX(0,BT171),MAX(0,$X171)-SUM($BP171:BT171))</f>
        <v>0</v>
      </c>
      <c r="BV171" s="164">
        <f>(MAX(0,$X171-MAX(0,SUM($BP171:BU171))))</f>
        <v>0</v>
      </c>
      <c r="BW171" s="166">
        <f t="shared" si="44"/>
        <v>0</v>
      </c>
      <c r="BX171" s="166">
        <f>MIN(MAX(0,BW171),MAX(0,-$X171)-MAX(0,-$BP171+SUM($BW171:BW171)))</f>
        <v>0</v>
      </c>
      <c r="BY171" s="166">
        <f>MIN(MAX(0,BX171),MAX(0,-$X171)-MAX(0,-$BP171+SUM($BW171:BX171)))</f>
        <v>0</v>
      </c>
      <c r="BZ171" s="166">
        <f>MIN(MAX(0,BY171),MAX(0,-$X171)-MAX(0,-$BP171+SUM($BW171:BY171)))</f>
        <v>0</v>
      </c>
      <c r="CA171" s="166">
        <f>MIN(MAX(0,BZ171),MAX(0,-$X171)-MAX(0,-$BP171+SUM($BW171:BZ171)))</f>
        <v>0</v>
      </c>
      <c r="CB171" s="166">
        <f>MAX(0,-$X171+$BP171-SUM($BW171:CA171))</f>
        <v>0</v>
      </c>
      <c r="CC171" s="163">
        <v>11</v>
      </c>
      <c r="CD171" s="167"/>
      <c r="CE171" s="164"/>
      <c r="CF171" s="164"/>
      <c r="CG171" s="164"/>
      <c r="CH171" s="164"/>
      <c r="CI171" s="164"/>
      <c r="CJ171" s="164"/>
      <c r="CK171" s="166"/>
      <c r="CL171" s="166"/>
      <c r="CM171" s="166"/>
      <c r="CN171" s="166"/>
      <c r="CO171" s="166"/>
      <c r="CP171" s="166"/>
      <c r="CQ171" s="167">
        <v>-18263</v>
      </c>
      <c r="CR171" s="164"/>
      <c r="CS171" s="164"/>
      <c r="CT171" s="164"/>
      <c r="CU171" s="164"/>
      <c r="CV171" s="164"/>
      <c r="CW171" s="164"/>
      <c r="CX171" s="166">
        <f>ROUND($C171*'[1]LEA-TN - Aggregate GASB75'!CX170,0)</f>
        <v>18263</v>
      </c>
      <c r="CY171" s="166">
        <f>ROUND($C171*'[1]LEA-TN - Aggregate GASB75'!CY170,0)</f>
        <v>18263</v>
      </c>
      <c r="CZ171" s="166">
        <f>ROUND($C171*'[1]LEA-TN - Aggregate GASB75'!CZ170,0)</f>
        <v>18263</v>
      </c>
      <c r="DA171" s="166">
        <f>ROUND($C171*'[1]LEA-TN - Aggregate GASB75'!DA170,0)</f>
        <v>18263</v>
      </c>
      <c r="DB171" s="166">
        <f>ROUND($C171*'[1]LEA-TN - Aggregate GASB75'!DB170,0)</f>
        <v>18263</v>
      </c>
      <c r="DC171" s="166">
        <f>ROUND($C171*'[1]LEA-TN - Aggregate GASB75'!DC170,0)</f>
        <v>73056</v>
      </c>
      <c r="DE171" s="168"/>
    </row>
    <row r="172" spans="1:109" hidden="1">
      <c r="A172" s="109">
        <v>1234</v>
      </c>
      <c r="B172" s="103" t="s">
        <v>514</v>
      </c>
      <c r="C172" s="162">
        <v>1</v>
      </c>
      <c r="D172" s="162">
        <v>0</v>
      </c>
      <c r="E172" s="162">
        <f t="shared" si="45"/>
        <v>1</v>
      </c>
      <c r="F172" s="163">
        <v>14.7</v>
      </c>
      <c r="G172" s="164">
        <f>ROUND($D172*'[1]LEA-TN - Aggregate GASB75'!G171,0)</f>
        <v>0</v>
      </c>
      <c r="H172" s="164">
        <f>ROUND($C172*'[1]LEA-TN - Aggregate GASB75'!H171,0)</f>
        <v>0</v>
      </c>
      <c r="I172" s="164">
        <f>ROUND($C172*'[1]LEA-TN - Aggregate GASB75'!I171,0)</f>
        <v>0</v>
      </c>
      <c r="J172" s="164">
        <f>ROUND('[1]LEA-TN - Aggregate GASB75'!G171*E172,0)</f>
        <v>0</v>
      </c>
      <c r="K172" s="164">
        <f>ROUND($C172*'[1]LEA-TN - Aggregate GASB75'!K171,0)</f>
        <v>0</v>
      </c>
      <c r="L172" s="164">
        <f>ROUND(C172*'[1]LEA-TN - Aggregate GASB75'!P171,0)-SUM(G172:K172,M172:O172)</f>
        <v>3184</v>
      </c>
      <c r="M172" s="164">
        <f>ROUND($C172*'[1]LEA-TN - Aggregate GASB75'!M171,0)</f>
        <v>-53</v>
      </c>
      <c r="N172" s="164">
        <f>ROUND(C172*'[1]LEA-TN - Aggregate GASB75'!O171,0)-O172</f>
        <v>0</v>
      </c>
      <c r="O172" s="164">
        <v>0</v>
      </c>
      <c r="P172" s="178">
        <f t="shared" si="39"/>
        <v>3131</v>
      </c>
      <c r="Q172" s="104">
        <f t="shared" si="40"/>
        <v>0</v>
      </c>
      <c r="R172" s="164">
        <f>ROUND($C172*'[1]LEA-TN - Aggregate GASB75'!R171,0)</f>
        <v>213</v>
      </c>
      <c r="S172" s="164">
        <f t="shared" si="54"/>
        <v>0</v>
      </c>
      <c r="T172" s="178">
        <v>213</v>
      </c>
      <c r="U172" s="164">
        <v>0</v>
      </c>
      <c r="V172" s="104">
        <f t="shared" si="46"/>
        <v>2918</v>
      </c>
      <c r="W172" s="104">
        <v>0</v>
      </c>
      <c r="X172" s="104">
        <f>ROUND(J172+N172-'[1]LEA-TN - Aggregate GASB75'!W171*E172,0)</f>
        <v>0</v>
      </c>
      <c r="Y172" s="164">
        <f>ROUND($C172*'[1]LEA-TN - Aggregate GASB75'!Y171,0)</f>
        <v>4015</v>
      </c>
      <c r="Z172" s="164">
        <f>ROUND($C172*'[1]LEA-TN - Aggregate GASB75'!Z171,0)</f>
        <v>2436</v>
      </c>
      <c r="AA172" s="164">
        <f>ROUND($C172*'[1]LEA-TN - Aggregate GASB75'!AA171,0)</f>
        <v>3131</v>
      </c>
      <c r="AB172" s="164">
        <f>ROUND($C172*'[1]LEA-TN - Aggregate GASB75'!AB171,0)</f>
        <v>3131</v>
      </c>
      <c r="AC172" s="164">
        <f t="shared" si="53"/>
        <v>0</v>
      </c>
      <c r="AD172" s="164">
        <f t="shared" si="41"/>
        <v>49</v>
      </c>
      <c r="AE172" s="164">
        <f t="shared" si="47"/>
        <v>0</v>
      </c>
      <c r="AF172" s="164">
        <f t="shared" si="48"/>
        <v>2967</v>
      </c>
      <c r="AG172" s="164">
        <f t="shared" si="42"/>
        <v>0</v>
      </c>
      <c r="AH172" s="164">
        <f t="shared" si="49"/>
        <v>0</v>
      </c>
      <c r="AI172" s="164">
        <f t="shared" si="38"/>
        <v>213</v>
      </c>
      <c r="AJ172" s="164">
        <f t="shared" si="38"/>
        <v>213</v>
      </c>
      <c r="AK172" s="164">
        <f t="shared" si="38"/>
        <v>213</v>
      </c>
      <c r="AL172" s="164">
        <f t="shared" si="37"/>
        <v>213</v>
      </c>
      <c r="AM172" s="164">
        <f t="shared" si="37"/>
        <v>213</v>
      </c>
      <c r="AN172" s="164">
        <f t="shared" si="37"/>
        <v>1853</v>
      </c>
      <c r="AP172" s="165">
        <f t="shared" si="43"/>
        <v>217</v>
      </c>
      <c r="AQ172" s="164">
        <f>ROUND($C172*'[1]LEA-TN - Aggregate GASB75'!AQ171,0)</f>
        <v>217</v>
      </c>
      <c r="AR172" s="164">
        <f>ROUND($C172*'[1]LEA-TN - Aggregate GASB75'!AR171,0)</f>
        <v>217</v>
      </c>
      <c r="AS172" s="164">
        <f>ROUND($C172*'[1]LEA-TN - Aggregate GASB75'!AS171,0)</f>
        <v>217</v>
      </c>
      <c r="AT172" s="164">
        <f>ROUND($C172*'[1]LEA-TN - Aggregate GASB75'!AT171,0)</f>
        <v>217</v>
      </c>
      <c r="AU172" s="164">
        <f>ROUND($C172*'[1]LEA-TN - Aggregate GASB75'!AU171,0)</f>
        <v>217</v>
      </c>
      <c r="AV172" s="164">
        <f>ROUND($C172*'[1]LEA-TN - Aggregate GASB75'!AV171,0)</f>
        <v>1882</v>
      </c>
      <c r="AW172" s="166">
        <f>ROUND($C172*'[1]LEA-TN - Aggregate GASB75'!AW171,0)</f>
        <v>0</v>
      </c>
      <c r="AX172" s="166">
        <f>ROUND($C172*'[1]LEA-TN - Aggregate GASB75'!AX171,0)</f>
        <v>0</v>
      </c>
      <c r="AY172" s="166">
        <f>ROUND($C172*'[1]LEA-TN - Aggregate GASB75'!AY171,0)</f>
        <v>0</v>
      </c>
      <c r="AZ172" s="166">
        <f>ROUND($C172*'[1]LEA-TN - Aggregate GASB75'!AZ171,0)</f>
        <v>0</v>
      </c>
      <c r="BA172" s="166">
        <f>ROUND($C172*'[1]LEA-TN - Aggregate GASB75'!BA171,0)</f>
        <v>0</v>
      </c>
      <c r="BB172" s="166">
        <f>MAX(0,-$L172+$AP172-SUM($AW172:BA172))</f>
        <v>0</v>
      </c>
      <c r="BC172" s="165">
        <f t="shared" si="50"/>
        <v>-4</v>
      </c>
      <c r="BD172" s="164">
        <f>MIN(MAX(0,BC172),MAX(0,$M172)-SUM($BC172:BC172))</f>
        <v>0</v>
      </c>
      <c r="BE172" s="164">
        <f>MIN(MAX(0,BD172),MAX(0,$M172)-SUM($BC172:BD172))</f>
        <v>0</v>
      </c>
      <c r="BF172" s="164">
        <f>MIN(MAX(0,BE172),MAX(0,$M172)-SUM($BC172:BE172))</f>
        <v>0</v>
      </c>
      <c r="BG172" s="164">
        <f>MIN(MAX(0,BF172),MAX(0,$M172)-SUM($BC172:BF172))</f>
        <v>0</v>
      </c>
      <c r="BH172" s="164">
        <f>MIN(MAX(0,BG172),MAX(0,$M172)-SUM($BC172:BG172))</f>
        <v>0</v>
      </c>
      <c r="BI172" s="164">
        <f>(MAX(0,$M172-MAX(0,SUM($BC172:BH172))))</f>
        <v>0</v>
      </c>
      <c r="BJ172" s="166">
        <f t="shared" si="51"/>
        <v>4</v>
      </c>
      <c r="BK172" s="166">
        <f>MIN(MAX(0,BJ172),MAX(0,-$M172)-MAX(0,-$BC172+SUM($BJ172:BJ172)))</f>
        <v>4</v>
      </c>
      <c r="BL172" s="166">
        <f>MIN(MAX(0,BK172),MAX(0,-$M172)-MAX(0,-$BC172+SUM($BJ172:BK172)))</f>
        <v>4</v>
      </c>
      <c r="BM172" s="166">
        <f>MIN(MAX(0,BL172),MAX(0,-$M172)-MAX(0,-$BC172+SUM($BJ172:BL172)))</f>
        <v>4</v>
      </c>
      <c r="BN172" s="166">
        <f>MIN(MAX(0,BM172),MAX(0,-$M172)-MAX(0,-$BC172+SUM($BJ172:BM172)))</f>
        <v>4</v>
      </c>
      <c r="BO172" s="166">
        <f>MAX(0,-$M172+$BC172-SUM($BJ172:BN172))</f>
        <v>29</v>
      </c>
      <c r="BP172" s="165">
        <f t="shared" si="52"/>
        <v>0</v>
      </c>
      <c r="BQ172" s="164">
        <f>MIN(MAX(0,BP172),MAX(0,$X172)-SUM($BP172:BP172))</f>
        <v>0</v>
      </c>
      <c r="BR172" s="164">
        <f>MIN(MAX(0,BQ172),MAX(0,$X172)-SUM($BP172:BQ172))</f>
        <v>0</v>
      </c>
      <c r="BS172" s="164">
        <f>MIN(MAX(0,BR172),MAX(0,$X172)-SUM($BP172:BR172))</f>
        <v>0</v>
      </c>
      <c r="BT172" s="164">
        <f>MIN(MAX(0,BS172),MAX(0,$X172)-SUM($BP172:BS172))</f>
        <v>0</v>
      </c>
      <c r="BU172" s="164">
        <f>MIN(MAX(0,BT172),MAX(0,$X172)-SUM($BP172:BT172))</f>
        <v>0</v>
      </c>
      <c r="BV172" s="164">
        <f>(MAX(0,$X172-MAX(0,SUM($BP172:BU172))))</f>
        <v>0</v>
      </c>
      <c r="BW172" s="166">
        <f t="shared" si="44"/>
        <v>0</v>
      </c>
      <c r="BX172" s="166">
        <f>MIN(MAX(0,BW172),MAX(0,-$X172)-MAX(0,-$BP172+SUM($BW172:BW172)))</f>
        <v>0</v>
      </c>
      <c r="BY172" s="166">
        <f>MIN(MAX(0,BX172),MAX(0,-$X172)-MAX(0,-$BP172+SUM($BW172:BX172)))</f>
        <v>0</v>
      </c>
      <c r="BZ172" s="166">
        <f>MIN(MAX(0,BY172),MAX(0,-$X172)-MAX(0,-$BP172+SUM($BW172:BY172)))</f>
        <v>0</v>
      </c>
      <c r="CA172" s="166">
        <f>MIN(MAX(0,BZ172),MAX(0,-$X172)-MAX(0,-$BP172+SUM($BW172:BZ172)))</f>
        <v>0</v>
      </c>
      <c r="CB172" s="166">
        <f>MAX(0,-$X172+$BP172-SUM($BW172:CA172))</f>
        <v>0</v>
      </c>
      <c r="CC172" s="163">
        <v>1</v>
      </c>
      <c r="CD172" s="167"/>
      <c r="CE172" s="164"/>
      <c r="CF172" s="164"/>
      <c r="CG172" s="164"/>
      <c r="CH172" s="164"/>
      <c r="CI172" s="164"/>
      <c r="CJ172" s="164"/>
      <c r="CK172" s="166"/>
      <c r="CL172" s="166"/>
      <c r="CM172" s="166"/>
      <c r="CN172" s="166"/>
      <c r="CO172" s="166"/>
      <c r="CP172" s="166"/>
      <c r="CQ172" s="167">
        <v>0</v>
      </c>
      <c r="CR172" s="164"/>
      <c r="CS172" s="164"/>
      <c r="CT172" s="164"/>
      <c r="CU172" s="164"/>
      <c r="CV172" s="164"/>
      <c r="CW172" s="164"/>
      <c r="CX172" s="166">
        <f>ROUND($C172*'[1]LEA-TN - Aggregate GASB75'!CX171,0)</f>
        <v>0</v>
      </c>
      <c r="CY172" s="166">
        <f>ROUND($C172*'[1]LEA-TN - Aggregate GASB75'!CY171,0)</f>
        <v>0</v>
      </c>
      <c r="CZ172" s="166">
        <f>ROUND($C172*'[1]LEA-TN - Aggregate GASB75'!CZ171,0)</f>
        <v>0</v>
      </c>
      <c r="DA172" s="166">
        <f>ROUND($C172*'[1]LEA-TN - Aggregate GASB75'!DA171,0)</f>
        <v>0</v>
      </c>
      <c r="DB172" s="166">
        <f>ROUND($C172*'[1]LEA-TN - Aggregate GASB75'!DB171,0)</f>
        <v>0</v>
      </c>
      <c r="DC172" s="166">
        <f>ROUND($C172*'[1]LEA-TN - Aggregate GASB75'!DC171,0)</f>
        <v>0</v>
      </c>
      <c r="DE172" s="168"/>
    </row>
    <row r="173" spans="1:109" hidden="1">
      <c r="A173" s="109">
        <v>1235</v>
      </c>
      <c r="B173" s="103" t="s">
        <v>515</v>
      </c>
      <c r="C173" s="162">
        <v>1</v>
      </c>
      <c r="D173" s="162">
        <v>0</v>
      </c>
      <c r="E173" s="162">
        <f t="shared" si="45"/>
        <v>1</v>
      </c>
      <c r="F173" s="163">
        <v>16.100000000000001</v>
      </c>
      <c r="G173" s="164">
        <f>ROUND($D173*'[1]LEA-TN - Aggregate GASB75'!G172,0)</f>
        <v>0</v>
      </c>
      <c r="H173" s="164">
        <f>ROUND($C173*'[1]LEA-TN - Aggregate GASB75'!H172,0)</f>
        <v>0</v>
      </c>
      <c r="I173" s="164">
        <f>ROUND($C173*'[1]LEA-TN - Aggregate GASB75'!I172,0)</f>
        <v>0</v>
      </c>
      <c r="J173" s="164">
        <f>ROUND('[1]LEA-TN - Aggregate GASB75'!G172*E173,0)</f>
        <v>0</v>
      </c>
      <c r="K173" s="164">
        <f>ROUND($C173*'[1]LEA-TN - Aggregate GASB75'!K172,0)</f>
        <v>0</v>
      </c>
      <c r="L173" s="164">
        <f>ROUND(C173*'[1]LEA-TN - Aggregate GASB75'!P172,0)-SUM(G173:K173,M173:O173)</f>
        <v>1382</v>
      </c>
      <c r="M173" s="164">
        <f>ROUND($C173*'[1]LEA-TN - Aggregate GASB75'!M172,0)</f>
        <v>-54</v>
      </c>
      <c r="N173" s="164">
        <f>ROUND(C173*'[1]LEA-TN - Aggregate GASB75'!O172,0)-O173</f>
        <v>0</v>
      </c>
      <c r="O173" s="164">
        <v>0</v>
      </c>
      <c r="P173" s="178">
        <f t="shared" si="39"/>
        <v>1328</v>
      </c>
      <c r="Q173" s="104">
        <f t="shared" si="40"/>
        <v>0</v>
      </c>
      <c r="R173" s="164">
        <f>ROUND($C173*'[1]LEA-TN - Aggregate GASB75'!R172,0)</f>
        <v>83</v>
      </c>
      <c r="S173" s="164">
        <f t="shared" si="54"/>
        <v>0</v>
      </c>
      <c r="T173" s="178">
        <v>83</v>
      </c>
      <c r="U173" s="164">
        <v>0</v>
      </c>
      <c r="V173" s="104">
        <f t="shared" si="46"/>
        <v>1245</v>
      </c>
      <c r="W173" s="104">
        <v>0</v>
      </c>
      <c r="X173" s="104">
        <f>ROUND(J173+N173-'[1]LEA-TN - Aggregate GASB75'!W172*E173,0)</f>
        <v>0</v>
      </c>
      <c r="Y173" s="164">
        <f>ROUND($C173*'[1]LEA-TN - Aggregate GASB75'!Y172,0)</f>
        <v>1886</v>
      </c>
      <c r="Z173" s="164">
        <f>ROUND($C173*'[1]LEA-TN - Aggregate GASB75'!Z172,0)</f>
        <v>953</v>
      </c>
      <c r="AA173" s="164">
        <f>ROUND($C173*'[1]LEA-TN - Aggregate GASB75'!AA172,0)</f>
        <v>1328</v>
      </c>
      <c r="AB173" s="164">
        <f>ROUND($C173*'[1]LEA-TN - Aggregate GASB75'!AB172,0)</f>
        <v>1328</v>
      </c>
      <c r="AC173" s="164">
        <f t="shared" si="53"/>
        <v>0</v>
      </c>
      <c r="AD173" s="164">
        <f t="shared" si="41"/>
        <v>51</v>
      </c>
      <c r="AE173" s="164">
        <f t="shared" si="47"/>
        <v>0</v>
      </c>
      <c r="AF173" s="164">
        <f t="shared" si="48"/>
        <v>1296</v>
      </c>
      <c r="AG173" s="164">
        <f t="shared" si="42"/>
        <v>0</v>
      </c>
      <c r="AH173" s="164">
        <f t="shared" si="49"/>
        <v>0</v>
      </c>
      <c r="AI173" s="164">
        <f t="shared" si="38"/>
        <v>83</v>
      </c>
      <c r="AJ173" s="164">
        <f t="shared" si="38"/>
        <v>83</v>
      </c>
      <c r="AK173" s="164">
        <f t="shared" si="38"/>
        <v>83</v>
      </c>
      <c r="AL173" s="164">
        <f t="shared" si="37"/>
        <v>83</v>
      </c>
      <c r="AM173" s="164">
        <f t="shared" si="37"/>
        <v>83</v>
      </c>
      <c r="AN173" s="164">
        <f t="shared" si="37"/>
        <v>830</v>
      </c>
      <c r="AP173" s="165">
        <f t="shared" si="43"/>
        <v>86</v>
      </c>
      <c r="AQ173" s="164">
        <f>ROUND($C173*'[1]LEA-TN - Aggregate GASB75'!AQ172,0)</f>
        <v>86</v>
      </c>
      <c r="AR173" s="164">
        <f>ROUND($C173*'[1]LEA-TN - Aggregate GASB75'!AR172,0)</f>
        <v>86</v>
      </c>
      <c r="AS173" s="164">
        <f>ROUND($C173*'[1]LEA-TN - Aggregate GASB75'!AS172,0)</f>
        <v>86</v>
      </c>
      <c r="AT173" s="164">
        <f>ROUND($C173*'[1]LEA-TN - Aggregate GASB75'!AT172,0)</f>
        <v>86</v>
      </c>
      <c r="AU173" s="164">
        <f>ROUND($C173*'[1]LEA-TN - Aggregate GASB75'!AU172,0)</f>
        <v>86</v>
      </c>
      <c r="AV173" s="164">
        <f>ROUND($C173*'[1]LEA-TN - Aggregate GASB75'!AV172,0)</f>
        <v>866</v>
      </c>
      <c r="AW173" s="166">
        <f>ROUND($C173*'[1]LEA-TN - Aggregate GASB75'!AW172,0)</f>
        <v>0</v>
      </c>
      <c r="AX173" s="166">
        <f>ROUND($C173*'[1]LEA-TN - Aggregate GASB75'!AX172,0)</f>
        <v>0</v>
      </c>
      <c r="AY173" s="166">
        <f>ROUND($C173*'[1]LEA-TN - Aggregate GASB75'!AY172,0)</f>
        <v>0</v>
      </c>
      <c r="AZ173" s="166">
        <f>ROUND($C173*'[1]LEA-TN - Aggregate GASB75'!AZ172,0)</f>
        <v>0</v>
      </c>
      <c r="BA173" s="166">
        <f>ROUND($C173*'[1]LEA-TN - Aggregate GASB75'!BA172,0)</f>
        <v>0</v>
      </c>
      <c r="BB173" s="166">
        <f>MAX(0,-$L173+$AP173-SUM($AW173:BA173))</f>
        <v>0</v>
      </c>
      <c r="BC173" s="165">
        <f t="shared" si="50"/>
        <v>-3</v>
      </c>
      <c r="BD173" s="164">
        <f>MIN(MAX(0,BC173),MAX(0,$M173)-SUM($BC173:BC173))</f>
        <v>0</v>
      </c>
      <c r="BE173" s="164">
        <f>MIN(MAX(0,BD173),MAX(0,$M173)-SUM($BC173:BD173))</f>
        <v>0</v>
      </c>
      <c r="BF173" s="164">
        <f>MIN(MAX(0,BE173),MAX(0,$M173)-SUM($BC173:BE173))</f>
        <v>0</v>
      </c>
      <c r="BG173" s="164">
        <f>MIN(MAX(0,BF173),MAX(0,$M173)-SUM($BC173:BF173))</f>
        <v>0</v>
      </c>
      <c r="BH173" s="164">
        <f>MIN(MAX(0,BG173),MAX(0,$M173)-SUM($BC173:BG173))</f>
        <v>0</v>
      </c>
      <c r="BI173" s="164">
        <f>(MAX(0,$M173-MAX(0,SUM($BC173:BH173))))</f>
        <v>0</v>
      </c>
      <c r="BJ173" s="166">
        <f t="shared" si="51"/>
        <v>3</v>
      </c>
      <c r="BK173" s="166">
        <f>MIN(MAX(0,BJ173),MAX(0,-$M173)-MAX(0,-$BC173+SUM($BJ173:BJ173)))</f>
        <v>3</v>
      </c>
      <c r="BL173" s="166">
        <f>MIN(MAX(0,BK173),MAX(0,-$M173)-MAX(0,-$BC173+SUM($BJ173:BK173)))</f>
        <v>3</v>
      </c>
      <c r="BM173" s="166">
        <f>MIN(MAX(0,BL173),MAX(0,-$M173)-MAX(0,-$BC173+SUM($BJ173:BL173)))</f>
        <v>3</v>
      </c>
      <c r="BN173" s="166">
        <f>MIN(MAX(0,BM173),MAX(0,-$M173)-MAX(0,-$BC173+SUM($BJ173:BM173)))</f>
        <v>3</v>
      </c>
      <c r="BO173" s="166">
        <f>MAX(0,-$M173+$BC173-SUM($BJ173:BN173))</f>
        <v>36</v>
      </c>
      <c r="BP173" s="165">
        <f t="shared" si="52"/>
        <v>0</v>
      </c>
      <c r="BQ173" s="164">
        <f>MIN(MAX(0,BP173),MAX(0,$X173)-SUM($BP173:BP173))</f>
        <v>0</v>
      </c>
      <c r="BR173" s="164">
        <f>MIN(MAX(0,BQ173),MAX(0,$X173)-SUM($BP173:BQ173))</f>
        <v>0</v>
      </c>
      <c r="BS173" s="164">
        <f>MIN(MAX(0,BR173),MAX(0,$X173)-SUM($BP173:BR173))</f>
        <v>0</v>
      </c>
      <c r="BT173" s="164">
        <f>MIN(MAX(0,BS173),MAX(0,$X173)-SUM($BP173:BS173))</f>
        <v>0</v>
      </c>
      <c r="BU173" s="164">
        <f>MIN(MAX(0,BT173),MAX(0,$X173)-SUM($BP173:BT173))</f>
        <v>0</v>
      </c>
      <c r="BV173" s="164">
        <f>(MAX(0,$X173-MAX(0,SUM($BP173:BU173))))</f>
        <v>0</v>
      </c>
      <c r="BW173" s="166">
        <f t="shared" si="44"/>
        <v>0</v>
      </c>
      <c r="BX173" s="166">
        <f>MIN(MAX(0,BW173),MAX(0,-$X173)-MAX(0,-$BP173+SUM($BW173:BW173)))</f>
        <v>0</v>
      </c>
      <c r="BY173" s="166">
        <f>MIN(MAX(0,BX173),MAX(0,-$X173)-MAX(0,-$BP173+SUM($BW173:BX173)))</f>
        <v>0</v>
      </c>
      <c r="BZ173" s="166">
        <f>MIN(MAX(0,BY173),MAX(0,-$X173)-MAX(0,-$BP173+SUM($BW173:BY173)))</f>
        <v>0</v>
      </c>
      <c r="CA173" s="166">
        <f>MIN(MAX(0,BZ173),MAX(0,-$X173)-MAX(0,-$BP173+SUM($BW173:BZ173)))</f>
        <v>0</v>
      </c>
      <c r="CB173" s="166">
        <f>MAX(0,-$X173+$BP173-SUM($BW173:CA173))</f>
        <v>0</v>
      </c>
      <c r="CC173" s="163">
        <v>1</v>
      </c>
      <c r="CD173" s="167"/>
      <c r="CE173" s="164"/>
      <c r="CF173" s="164"/>
      <c r="CG173" s="164"/>
      <c r="CH173" s="164"/>
      <c r="CI173" s="164"/>
      <c r="CJ173" s="164"/>
      <c r="CK173" s="166"/>
      <c r="CL173" s="166"/>
      <c r="CM173" s="166"/>
      <c r="CN173" s="166"/>
      <c r="CO173" s="166"/>
      <c r="CP173" s="166"/>
      <c r="CQ173" s="167">
        <v>0</v>
      </c>
      <c r="CR173" s="164"/>
      <c r="CS173" s="164"/>
      <c r="CT173" s="164"/>
      <c r="CU173" s="164"/>
      <c r="CV173" s="164"/>
      <c r="CW173" s="164"/>
      <c r="CX173" s="166">
        <f>ROUND($C173*'[1]LEA-TN - Aggregate GASB75'!CX172,0)</f>
        <v>0</v>
      </c>
      <c r="CY173" s="166">
        <f>ROUND($C173*'[1]LEA-TN - Aggregate GASB75'!CY172,0)</f>
        <v>0</v>
      </c>
      <c r="CZ173" s="166">
        <f>ROUND($C173*'[1]LEA-TN - Aggregate GASB75'!CZ172,0)</f>
        <v>0</v>
      </c>
      <c r="DA173" s="166">
        <f>ROUND($C173*'[1]LEA-TN - Aggregate GASB75'!DA172,0)</f>
        <v>0</v>
      </c>
      <c r="DB173" s="166">
        <f>ROUND($C173*'[1]LEA-TN - Aggregate GASB75'!DB172,0)</f>
        <v>0</v>
      </c>
      <c r="DC173" s="166">
        <f>ROUND($C173*'[1]LEA-TN - Aggregate GASB75'!DC172,0)</f>
        <v>0</v>
      </c>
      <c r="DE173" s="168"/>
    </row>
    <row r="174" spans="1:109" hidden="1">
      <c r="A174" s="109">
        <v>1236</v>
      </c>
      <c r="B174" s="103" t="s">
        <v>516</v>
      </c>
      <c r="C174" s="162">
        <v>1</v>
      </c>
      <c r="D174" s="162">
        <v>0</v>
      </c>
      <c r="E174" s="162">
        <f t="shared" si="45"/>
        <v>1</v>
      </c>
      <c r="F174" s="163">
        <v>16</v>
      </c>
      <c r="G174" s="164">
        <f>ROUND($D174*'[1]LEA-TN - Aggregate GASB75'!G173,0)</f>
        <v>0</v>
      </c>
      <c r="H174" s="164">
        <f>ROUND($C174*'[1]LEA-TN - Aggregate GASB75'!H173,0)</f>
        <v>0</v>
      </c>
      <c r="I174" s="164">
        <f>ROUND($C174*'[1]LEA-TN - Aggregate GASB75'!I173,0)</f>
        <v>0</v>
      </c>
      <c r="J174" s="164">
        <f>ROUND('[1]LEA-TN - Aggregate GASB75'!G173*E174,0)</f>
        <v>0</v>
      </c>
      <c r="K174" s="164">
        <f>ROUND($C174*'[1]LEA-TN - Aggregate GASB75'!K173,0)</f>
        <v>0</v>
      </c>
      <c r="L174" s="164">
        <f>ROUND(C174*'[1]LEA-TN - Aggregate GASB75'!P173,0)-SUM(G174:K174,M174:O174)</f>
        <v>1226</v>
      </c>
      <c r="M174" s="164">
        <f>ROUND($C174*'[1]LEA-TN - Aggregate GASB75'!M173,0)</f>
        <v>7</v>
      </c>
      <c r="N174" s="164">
        <f>ROUND(C174*'[1]LEA-TN - Aggregate GASB75'!O173,0)-O174</f>
        <v>0</v>
      </c>
      <c r="O174" s="164">
        <v>0</v>
      </c>
      <c r="P174" s="178">
        <f t="shared" si="39"/>
        <v>1233</v>
      </c>
      <c r="Q174" s="104">
        <f t="shared" si="40"/>
        <v>0</v>
      </c>
      <c r="R174" s="164">
        <f>ROUND($C174*'[1]LEA-TN - Aggregate GASB75'!R173,0)</f>
        <v>78</v>
      </c>
      <c r="S174" s="164">
        <f t="shared" si="54"/>
        <v>0</v>
      </c>
      <c r="T174" s="178">
        <v>78</v>
      </c>
      <c r="U174" s="164">
        <v>0</v>
      </c>
      <c r="V174" s="104">
        <f t="shared" si="46"/>
        <v>1155</v>
      </c>
      <c r="W174" s="104">
        <v>0</v>
      </c>
      <c r="X174" s="104">
        <f>ROUND(J174+N174-'[1]LEA-TN - Aggregate GASB75'!W173*E174,0)</f>
        <v>0</v>
      </c>
      <c r="Y174" s="164">
        <f>ROUND($C174*'[1]LEA-TN - Aggregate GASB75'!Y173,0)</f>
        <v>1757</v>
      </c>
      <c r="Z174" s="164">
        <f>ROUND($C174*'[1]LEA-TN - Aggregate GASB75'!Z173,0)</f>
        <v>889</v>
      </c>
      <c r="AA174" s="164">
        <f>ROUND($C174*'[1]LEA-TN - Aggregate GASB75'!AA173,0)</f>
        <v>1233</v>
      </c>
      <c r="AB174" s="164">
        <f>ROUND($C174*'[1]LEA-TN - Aggregate GASB75'!AB173,0)</f>
        <v>1233</v>
      </c>
      <c r="AC174" s="164">
        <f t="shared" si="53"/>
        <v>0</v>
      </c>
      <c r="AD174" s="164">
        <f t="shared" si="41"/>
        <v>0</v>
      </c>
      <c r="AE174" s="164">
        <f t="shared" si="47"/>
        <v>0</v>
      </c>
      <c r="AF174" s="164">
        <f t="shared" si="48"/>
        <v>1149</v>
      </c>
      <c r="AG174" s="164">
        <f t="shared" si="42"/>
        <v>6</v>
      </c>
      <c r="AH174" s="164">
        <f t="shared" si="49"/>
        <v>0</v>
      </c>
      <c r="AI174" s="164">
        <f t="shared" si="38"/>
        <v>78</v>
      </c>
      <c r="AJ174" s="164">
        <f t="shared" si="38"/>
        <v>78</v>
      </c>
      <c r="AK174" s="164">
        <f t="shared" si="38"/>
        <v>78</v>
      </c>
      <c r="AL174" s="164">
        <f t="shared" si="37"/>
        <v>78</v>
      </c>
      <c r="AM174" s="164">
        <f t="shared" si="37"/>
        <v>78</v>
      </c>
      <c r="AN174" s="164">
        <f t="shared" si="37"/>
        <v>765</v>
      </c>
      <c r="AP174" s="165">
        <f t="shared" si="43"/>
        <v>77</v>
      </c>
      <c r="AQ174" s="164">
        <f>ROUND($C174*'[1]LEA-TN - Aggregate GASB75'!AQ173,0)</f>
        <v>77</v>
      </c>
      <c r="AR174" s="164">
        <f>ROUND($C174*'[1]LEA-TN - Aggregate GASB75'!AR173,0)</f>
        <v>77</v>
      </c>
      <c r="AS174" s="164">
        <f>ROUND($C174*'[1]LEA-TN - Aggregate GASB75'!AS173,0)</f>
        <v>77</v>
      </c>
      <c r="AT174" s="164">
        <f>ROUND($C174*'[1]LEA-TN - Aggregate GASB75'!AT173,0)</f>
        <v>77</v>
      </c>
      <c r="AU174" s="164">
        <f>ROUND($C174*'[1]LEA-TN - Aggregate GASB75'!AU173,0)</f>
        <v>77</v>
      </c>
      <c r="AV174" s="164">
        <f>ROUND($C174*'[1]LEA-TN - Aggregate GASB75'!AV173,0)</f>
        <v>764</v>
      </c>
      <c r="AW174" s="166">
        <f>ROUND($C174*'[1]LEA-TN - Aggregate GASB75'!AW173,0)</f>
        <v>0</v>
      </c>
      <c r="AX174" s="166">
        <f>ROUND($C174*'[1]LEA-TN - Aggregate GASB75'!AX173,0)</f>
        <v>0</v>
      </c>
      <c r="AY174" s="166">
        <f>ROUND($C174*'[1]LEA-TN - Aggregate GASB75'!AY173,0)</f>
        <v>0</v>
      </c>
      <c r="AZ174" s="166">
        <f>ROUND($C174*'[1]LEA-TN - Aggregate GASB75'!AZ173,0)</f>
        <v>0</v>
      </c>
      <c r="BA174" s="166">
        <f>ROUND($C174*'[1]LEA-TN - Aggregate GASB75'!BA173,0)</f>
        <v>0</v>
      </c>
      <c r="BB174" s="166">
        <f>MAX(0,-$L174+$AP174-SUM($AW174:BA174))</f>
        <v>0</v>
      </c>
      <c r="BC174" s="165">
        <f t="shared" si="50"/>
        <v>1</v>
      </c>
      <c r="BD174" s="164">
        <f>MIN(MAX(0,BC174),MAX(0,$M174)-SUM($BC174:BC174))</f>
        <v>1</v>
      </c>
      <c r="BE174" s="164">
        <f>MIN(MAX(0,BD174),MAX(0,$M174)-SUM($BC174:BD174))</f>
        <v>1</v>
      </c>
      <c r="BF174" s="164">
        <f>MIN(MAX(0,BE174),MAX(0,$M174)-SUM($BC174:BE174))</f>
        <v>1</v>
      </c>
      <c r="BG174" s="164">
        <f>MIN(MAX(0,BF174),MAX(0,$M174)-SUM($BC174:BF174))</f>
        <v>1</v>
      </c>
      <c r="BH174" s="164">
        <f>MIN(MAX(0,BG174),MAX(0,$M174)-SUM($BC174:BG174))</f>
        <v>1</v>
      </c>
      <c r="BI174" s="164">
        <f>(MAX(0,$M174-MAX(0,SUM($BC174:BH174))))</f>
        <v>1</v>
      </c>
      <c r="BJ174" s="166">
        <f t="shared" si="51"/>
        <v>0</v>
      </c>
      <c r="BK174" s="166">
        <f>MIN(MAX(0,BJ174),MAX(0,-$M174)-MAX(0,-$BC174+SUM($BJ174:BJ174)))</f>
        <v>0</v>
      </c>
      <c r="BL174" s="166">
        <f>MIN(MAX(0,BK174),MAX(0,-$M174)-MAX(0,-$BC174+SUM($BJ174:BK174)))</f>
        <v>0</v>
      </c>
      <c r="BM174" s="166">
        <f>MIN(MAX(0,BL174),MAX(0,-$M174)-MAX(0,-$BC174+SUM($BJ174:BL174)))</f>
        <v>0</v>
      </c>
      <c r="BN174" s="166">
        <f>MIN(MAX(0,BM174),MAX(0,-$M174)-MAX(0,-$BC174+SUM($BJ174:BM174)))</f>
        <v>0</v>
      </c>
      <c r="BO174" s="166">
        <f>MAX(0,-$M174+$BC174-SUM($BJ174:BN174))</f>
        <v>0</v>
      </c>
      <c r="BP174" s="165">
        <f t="shared" si="52"/>
        <v>0</v>
      </c>
      <c r="BQ174" s="164">
        <f>MIN(MAX(0,BP174),MAX(0,$X174)-SUM($BP174:BP174))</f>
        <v>0</v>
      </c>
      <c r="BR174" s="164">
        <f>MIN(MAX(0,BQ174),MAX(0,$X174)-SUM($BP174:BQ174))</f>
        <v>0</v>
      </c>
      <c r="BS174" s="164">
        <f>MIN(MAX(0,BR174),MAX(0,$X174)-SUM($BP174:BR174))</f>
        <v>0</v>
      </c>
      <c r="BT174" s="164">
        <f>MIN(MAX(0,BS174),MAX(0,$X174)-SUM($BP174:BS174))</f>
        <v>0</v>
      </c>
      <c r="BU174" s="164">
        <f>MIN(MAX(0,BT174),MAX(0,$X174)-SUM($BP174:BT174))</f>
        <v>0</v>
      </c>
      <c r="BV174" s="164">
        <f>(MAX(0,$X174-MAX(0,SUM($BP174:BU174))))</f>
        <v>0</v>
      </c>
      <c r="BW174" s="166">
        <f t="shared" si="44"/>
        <v>0</v>
      </c>
      <c r="BX174" s="166">
        <f>MIN(MAX(0,BW174),MAX(0,-$X174)-MAX(0,-$BP174+SUM($BW174:BW174)))</f>
        <v>0</v>
      </c>
      <c r="BY174" s="166">
        <f>MIN(MAX(0,BX174),MAX(0,-$X174)-MAX(0,-$BP174+SUM($BW174:BX174)))</f>
        <v>0</v>
      </c>
      <c r="BZ174" s="166">
        <f>MIN(MAX(0,BY174),MAX(0,-$X174)-MAX(0,-$BP174+SUM($BW174:BY174)))</f>
        <v>0</v>
      </c>
      <c r="CA174" s="166">
        <f>MIN(MAX(0,BZ174),MAX(0,-$X174)-MAX(0,-$BP174+SUM($BW174:BZ174)))</f>
        <v>0</v>
      </c>
      <c r="CB174" s="166">
        <f>MAX(0,-$X174+$BP174-SUM($BW174:CA174))</f>
        <v>0</v>
      </c>
      <c r="CC174" s="163">
        <v>1</v>
      </c>
      <c r="CD174" s="167"/>
      <c r="CE174" s="164"/>
      <c r="CF174" s="164"/>
      <c r="CG174" s="164"/>
      <c r="CH174" s="164"/>
      <c r="CI174" s="164"/>
      <c r="CJ174" s="164"/>
      <c r="CK174" s="166"/>
      <c r="CL174" s="166"/>
      <c r="CM174" s="166"/>
      <c r="CN174" s="166"/>
      <c r="CO174" s="166"/>
      <c r="CP174" s="166"/>
      <c r="CQ174" s="167">
        <v>0</v>
      </c>
      <c r="CR174" s="164"/>
      <c r="CS174" s="164"/>
      <c r="CT174" s="164"/>
      <c r="CU174" s="164"/>
      <c r="CV174" s="164"/>
      <c r="CW174" s="164"/>
      <c r="CX174" s="166">
        <f>ROUND($C174*'[1]LEA-TN - Aggregate GASB75'!CX173,0)</f>
        <v>0</v>
      </c>
      <c r="CY174" s="166">
        <f>ROUND($C174*'[1]LEA-TN - Aggregate GASB75'!CY173,0)</f>
        <v>0</v>
      </c>
      <c r="CZ174" s="166">
        <f>ROUND($C174*'[1]LEA-TN - Aggregate GASB75'!CZ173,0)</f>
        <v>0</v>
      </c>
      <c r="DA174" s="166">
        <f>ROUND($C174*'[1]LEA-TN - Aggregate GASB75'!DA173,0)</f>
        <v>0</v>
      </c>
      <c r="DB174" s="166">
        <f>ROUND($C174*'[1]LEA-TN - Aggregate GASB75'!DB173,0)</f>
        <v>0</v>
      </c>
      <c r="DC174" s="166">
        <f>ROUND($C174*'[1]LEA-TN - Aggregate GASB75'!DC173,0)</f>
        <v>0</v>
      </c>
      <c r="DE174" s="168"/>
    </row>
    <row r="175" spans="1:109" hidden="1">
      <c r="A175" s="109">
        <v>1126</v>
      </c>
      <c r="B175" s="103" t="s">
        <v>321</v>
      </c>
      <c r="C175" s="162">
        <v>1</v>
      </c>
      <c r="D175" s="162">
        <v>1</v>
      </c>
      <c r="E175" s="162">
        <f t="shared" si="45"/>
        <v>0</v>
      </c>
      <c r="F175" s="163">
        <v>7.9</v>
      </c>
      <c r="G175" s="164">
        <f>ROUND($D175*'[1]LEA-TN - Aggregate GASB75'!G174,0)</f>
        <v>238026</v>
      </c>
      <c r="H175" s="164">
        <f>ROUND($C175*'[1]LEA-TN - Aggregate GASB75'!H174,0)</f>
        <v>4137</v>
      </c>
      <c r="I175" s="164">
        <f>ROUND($C175*'[1]LEA-TN - Aggregate GASB75'!I174,0)</f>
        <v>8475</v>
      </c>
      <c r="J175" s="164">
        <f>ROUND('[1]LEA-TN - Aggregate GASB75'!G174*E175,0)</f>
        <v>0</v>
      </c>
      <c r="K175" s="164">
        <f>ROUND($C175*'[1]LEA-TN - Aggregate GASB75'!K174,0)</f>
        <v>0</v>
      </c>
      <c r="L175" s="164">
        <f>ROUND(C175*'[1]LEA-TN - Aggregate GASB75'!P174,0)-SUM(G175:K175,M175:O175)</f>
        <v>-26075</v>
      </c>
      <c r="M175" s="164">
        <f>ROUND($C175*'[1]LEA-TN - Aggregate GASB75'!M174,0)</f>
        <v>-1746</v>
      </c>
      <c r="N175" s="164">
        <f>ROUND(C175*'[1]LEA-TN - Aggregate GASB75'!O174,0)-O175</f>
        <v>0</v>
      </c>
      <c r="O175" s="164">
        <v>-8207</v>
      </c>
      <c r="P175" s="178">
        <f t="shared" si="39"/>
        <v>214610</v>
      </c>
      <c r="Q175" s="104">
        <f t="shared" si="40"/>
        <v>0</v>
      </c>
      <c r="R175" s="164">
        <f>ROUND($C175*'[1]LEA-TN - Aggregate GASB75'!R174,0)</f>
        <v>-5968</v>
      </c>
      <c r="S175" s="164">
        <f t="shared" si="54"/>
        <v>0</v>
      </c>
      <c r="T175" s="178">
        <v>6644</v>
      </c>
      <c r="U175" s="164">
        <v>8549</v>
      </c>
      <c r="V175" s="104">
        <f t="shared" si="46"/>
        <v>-42159</v>
      </c>
      <c r="W175" s="104">
        <v>-20306</v>
      </c>
      <c r="X175" s="104">
        <f>ROUND(J175+N175-'[1]LEA-TN - Aggregate GASB75'!W174*E175,0)</f>
        <v>0</v>
      </c>
      <c r="Y175" s="164">
        <f>ROUND($C175*'[1]LEA-TN - Aggregate GASB75'!Y174,0)</f>
        <v>246441</v>
      </c>
      <c r="Z175" s="164">
        <f>ROUND($C175*'[1]LEA-TN - Aggregate GASB75'!Z174,0)</f>
        <v>188489</v>
      </c>
      <c r="AA175" s="164">
        <f>ROUND($C175*'[1]LEA-TN - Aggregate GASB75'!AA174,0)</f>
        <v>214610</v>
      </c>
      <c r="AB175" s="164">
        <f>ROUND($C175*'[1]LEA-TN - Aggregate GASB75'!AB174,0)</f>
        <v>214610</v>
      </c>
      <c r="AC175" s="164">
        <f t="shared" si="53"/>
        <v>22774</v>
      </c>
      <c r="AD175" s="164">
        <f t="shared" si="41"/>
        <v>19385</v>
      </c>
      <c r="AE175" s="164">
        <f t="shared" si="47"/>
        <v>0</v>
      </c>
      <c r="AF175" s="164">
        <f t="shared" si="48"/>
        <v>0</v>
      </c>
      <c r="AG175" s="164">
        <f t="shared" si="42"/>
        <v>0</v>
      </c>
      <c r="AH175" s="164">
        <f t="shared" si="49"/>
        <v>0</v>
      </c>
      <c r="AI175" s="164">
        <f t="shared" si="38"/>
        <v>-5968</v>
      </c>
      <c r="AJ175" s="164">
        <f t="shared" si="38"/>
        <v>-5968</v>
      </c>
      <c r="AK175" s="164">
        <f t="shared" si="38"/>
        <v>-5968</v>
      </c>
      <c r="AL175" s="164">
        <f t="shared" si="37"/>
        <v>-5968</v>
      </c>
      <c r="AM175" s="164">
        <f t="shared" si="37"/>
        <v>-5968</v>
      </c>
      <c r="AN175" s="164">
        <f t="shared" si="37"/>
        <v>-12319</v>
      </c>
      <c r="AP175" s="165">
        <f t="shared" si="43"/>
        <v>-3301</v>
      </c>
      <c r="AQ175" s="164">
        <f>ROUND($C175*'[1]LEA-TN - Aggregate GASB75'!AQ174,0)</f>
        <v>0</v>
      </c>
      <c r="AR175" s="164">
        <f>ROUND($C175*'[1]LEA-TN - Aggregate GASB75'!AR174,0)</f>
        <v>0</v>
      </c>
      <c r="AS175" s="164">
        <f>ROUND($C175*'[1]LEA-TN - Aggregate GASB75'!AS174,0)</f>
        <v>0</v>
      </c>
      <c r="AT175" s="164">
        <f>ROUND($C175*'[1]LEA-TN - Aggregate GASB75'!AT174,0)</f>
        <v>0</v>
      </c>
      <c r="AU175" s="164">
        <f>ROUND($C175*'[1]LEA-TN - Aggregate GASB75'!AU174,0)</f>
        <v>0</v>
      </c>
      <c r="AV175" s="164">
        <f>ROUND($C175*'[1]LEA-TN - Aggregate GASB75'!AV174,0)</f>
        <v>0</v>
      </c>
      <c r="AW175" s="166">
        <f>ROUND($C175*'[1]LEA-TN - Aggregate GASB75'!AW174,0)</f>
        <v>3301</v>
      </c>
      <c r="AX175" s="166">
        <f>ROUND($C175*'[1]LEA-TN - Aggregate GASB75'!AX174,0)</f>
        <v>3301</v>
      </c>
      <c r="AY175" s="166">
        <f>ROUND($C175*'[1]LEA-TN - Aggregate GASB75'!AY174,0)</f>
        <v>3301</v>
      </c>
      <c r="AZ175" s="166">
        <f>ROUND($C175*'[1]LEA-TN - Aggregate GASB75'!AZ174,0)</f>
        <v>3301</v>
      </c>
      <c r="BA175" s="166">
        <f>ROUND($C175*'[1]LEA-TN - Aggregate GASB75'!BA174,0)</f>
        <v>3301</v>
      </c>
      <c r="BB175" s="166">
        <f>MAX(0,-$L175+$AP175-SUM($AW175:BA175))</f>
        <v>6269</v>
      </c>
      <c r="BC175" s="165">
        <f t="shared" si="50"/>
        <v>-221</v>
      </c>
      <c r="BD175" s="164">
        <f>MIN(MAX(0,BC175),MAX(0,$M175)-SUM($BC175:BC175))</f>
        <v>0</v>
      </c>
      <c r="BE175" s="164">
        <f>MIN(MAX(0,BD175),MAX(0,$M175)-SUM($BC175:BD175))</f>
        <v>0</v>
      </c>
      <c r="BF175" s="164">
        <f>MIN(MAX(0,BE175),MAX(0,$M175)-SUM($BC175:BE175))</f>
        <v>0</v>
      </c>
      <c r="BG175" s="164">
        <f>MIN(MAX(0,BF175),MAX(0,$M175)-SUM($BC175:BF175))</f>
        <v>0</v>
      </c>
      <c r="BH175" s="164">
        <f>MIN(MAX(0,BG175),MAX(0,$M175)-SUM($BC175:BG175))</f>
        <v>0</v>
      </c>
      <c r="BI175" s="164">
        <f>(MAX(0,$M175-MAX(0,SUM($BC175:BH175))))</f>
        <v>0</v>
      </c>
      <c r="BJ175" s="166">
        <f t="shared" si="51"/>
        <v>221</v>
      </c>
      <c r="BK175" s="166">
        <f>MIN(MAX(0,BJ175),MAX(0,-$M175)-MAX(0,-$BC175+SUM($BJ175:BJ175)))</f>
        <v>221</v>
      </c>
      <c r="BL175" s="166">
        <f>MIN(MAX(0,BK175),MAX(0,-$M175)-MAX(0,-$BC175+SUM($BJ175:BK175)))</f>
        <v>221</v>
      </c>
      <c r="BM175" s="166">
        <f>MIN(MAX(0,BL175),MAX(0,-$M175)-MAX(0,-$BC175+SUM($BJ175:BL175)))</f>
        <v>221</v>
      </c>
      <c r="BN175" s="166">
        <f>MIN(MAX(0,BM175),MAX(0,-$M175)-MAX(0,-$BC175+SUM($BJ175:BM175)))</f>
        <v>221</v>
      </c>
      <c r="BO175" s="166">
        <f>MAX(0,-$M175+$BC175-SUM($BJ175:BN175))</f>
        <v>420</v>
      </c>
      <c r="BP175" s="165">
        <f t="shared" si="52"/>
        <v>0</v>
      </c>
      <c r="BQ175" s="164">
        <f>MIN(MAX(0,BP175),MAX(0,$X175)-SUM($BP175:BP175))</f>
        <v>0</v>
      </c>
      <c r="BR175" s="164">
        <f>MIN(MAX(0,BQ175),MAX(0,$X175)-SUM($BP175:BQ175))</f>
        <v>0</v>
      </c>
      <c r="BS175" s="164">
        <f>MIN(MAX(0,BR175),MAX(0,$X175)-SUM($BP175:BR175))</f>
        <v>0</v>
      </c>
      <c r="BT175" s="164">
        <f>MIN(MAX(0,BS175),MAX(0,$X175)-SUM($BP175:BS175))</f>
        <v>0</v>
      </c>
      <c r="BU175" s="164">
        <f>MIN(MAX(0,BT175),MAX(0,$X175)-SUM($BP175:BT175))</f>
        <v>0</v>
      </c>
      <c r="BV175" s="164">
        <f>(MAX(0,$X175-MAX(0,SUM($BP175:BU175))))</f>
        <v>0</v>
      </c>
      <c r="BW175" s="166">
        <f t="shared" si="44"/>
        <v>0</v>
      </c>
      <c r="BX175" s="166">
        <f>MIN(MAX(0,BW175),MAX(0,-$X175)-MAX(0,-$BP175+SUM($BW175:BW175)))</f>
        <v>0</v>
      </c>
      <c r="BY175" s="166">
        <f>MIN(MAX(0,BX175),MAX(0,-$X175)-MAX(0,-$BP175+SUM($BW175:BX175)))</f>
        <v>0</v>
      </c>
      <c r="BZ175" s="166">
        <f>MIN(MAX(0,BY175),MAX(0,-$X175)-MAX(0,-$BP175+SUM($BW175:BY175)))</f>
        <v>0</v>
      </c>
      <c r="CA175" s="166">
        <f>MIN(MAX(0,BZ175),MAX(0,-$X175)-MAX(0,-$BP175+SUM($BW175:BZ175)))</f>
        <v>0</v>
      </c>
      <c r="CB175" s="166">
        <f>MAX(0,-$X175+$BP175-SUM($BW175:CA175))</f>
        <v>0</v>
      </c>
      <c r="CC175" s="163">
        <v>9.3000000000000007</v>
      </c>
      <c r="CD175" s="167"/>
      <c r="CE175" s="164"/>
      <c r="CF175" s="164"/>
      <c r="CG175" s="164"/>
      <c r="CH175" s="164"/>
      <c r="CI175" s="164"/>
      <c r="CJ175" s="164"/>
      <c r="CK175" s="166"/>
      <c r="CL175" s="166"/>
      <c r="CM175" s="166"/>
      <c r="CN175" s="166"/>
      <c r="CO175" s="166"/>
      <c r="CP175" s="166"/>
      <c r="CQ175" s="167">
        <v>-2446</v>
      </c>
      <c r="CR175" s="164"/>
      <c r="CS175" s="164"/>
      <c r="CT175" s="164"/>
      <c r="CU175" s="164"/>
      <c r="CV175" s="164"/>
      <c r="CW175" s="164"/>
      <c r="CX175" s="166">
        <f>ROUND($C175*'[1]LEA-TN - Aggregate GASB75'!CX174,0)</f>
        <v>2446</v>
      </c>
      <c r="CY175" s="166">
        <f>ROUND($C175*'[1]LEA-TN - Aggregate GASB75'!CY174,0)</f>
        <v>2446</v>
      </c>
      <c r="CZ175" s="166">
        <f>ROUND($C175*'[1]LEA-TN - Aggregate GASB75'!CZ174,0)</f>
        <v>2446</v>
      </c>
      <c r="DA175" s="166">
        <f>ROUND($C175*'[1]LEA-TN - Aggregate GASB75'!DA174,0)</f>
        <v>2446</v>
      </c>
      <c r="DB175" s="166">
        <f>ROUND($C175*'[1]LEA-TN - Aggregate GASB75'!DB174,0)</f>
        <v>2446</v>
      </c>
      <c r="DC175" s="166">
        <f>ROUND($C175*'[1]LEA-TN - Aggregate GASB75'!DC174,0)</f>
        <v>5630</v>
      </c>
      <c r="DE175" s="168"/>
    </row>
    <row r="176" spans="1:109" hidden="1">
      <c r="A176" s="109">
        <v>1237</v>
      </c>
      <c r="B176" s="103" t="s">
        <v>517</v>
      </c>
      <c r="C176" s="162">
        <v>1</v>
      </c>
      <c r="D176" s="162">
        <v>0</v>
      </c>
      <c r="E176" s="162">
        <f t="shared" si="45"/>
        <v>1</v>
      </c>
      <c r="F176" s="163">
        <v>15.4</v>
      </c>
      <c r="G176" s="164">
        <f>ROUND($D176*'[1]LEA-TN - Aggregate GASB75'!G175,0)</f>
        <v>0</v>
      </c>
      <c r="H176" s="164">
        <f>ROUND($C176*'[1]LEA-TN - Aggregate GASB75'!H175,0)</f>
        <v>0</v>
      </c>
      <c r="I176" s="164">
        <f>ROUND($C176*'[1]LEA-TN - Aggregate GASB75'!I175,0)</f>
        <v>0</v>
      </c>
      <c r="J176" s="164">
        <f>ROUND('[1]LEA-TN - Aggregate GASB75'!G175*E176,0)</f>
        <v>0</v>
      </c>
      <c r="K176" s="164">
        <f>ROUND($C176*'[1]LEA-TN - Aggregate GASB75'!K175,0)</f>
        <v>0</v>
      </c>
      <c r="L176" s="164">
        <f>ROUND(C176*'[1]LEA-TN - Aggregate GASB75'!P175,0)-SUM(G176:K176,M176:O176)</f>
        <v>2136</v>
      </c>
      <c r="M176" s="164">
        <f>ROUND($C176*'[1]LEA-TN - Aggregate GASB75'!M175,0)</f>
        <v>-61</v>
      </c>
      <c r="N176" s="164">
        <f>ROUND(C176*'[1]LEA-TN - Aggregate GASB75'!O175,0)-O176</f>
        <v>0</v>
      </c>
      <c r="O176" s="164">
        <v>0</v>
      </c>
      <c r="P176" s="178">
        <f t="shared" si="39"/>
        <v>2075</v>
      </c>
      <c r="Q176" s="104">
        <f t="shared" si="40"/>
        <v>0</v>
      </c>
      <c r="R176" s="164">
        <f>ROUND($C176*'[1]LEA-TN - Aggregate GASB75'!R175,0)</f>
        <v>135</v>
      </c>
      <c r="S176" s="164">
        <f t="shared" si="54"/>
        <v>0</v>
      </c>
      <c r="T176" s="178">
        <v>135</v>
      </c>
      <c r="U176" s="164">
        <v>0</v>
      </c>
      <c r="V176" s="104">
        <f t="shared" si="46"/>
        <v>1940</v>
      </c>
      <c r="W176" s="104">
        <v>0</v>
      </c>
      <c r="X176" s="104">
        <f>ROUND(J176+N176-'[1]LEA-TN - Aggregate GASB75'!W175*E176,0)</f>
        <v>0</v>
      </c>
      <c r="Y176" s="164">
        <f>ROUND($C176*'[1]LEA-TN - Aggregate GASB75'!Y175,0)</f>
        <v>2751</v>
      </c>
      <c r="Z176" s="164">
        <f>ROUND($C176*'[1]LEA-TN - Aggregate GASB75'!Z175,0)</f>
        <v>1576</v>
      </c>
      <c r="AA176" s="164">
        <f>ROUND($C176*'[1]LEA-TN - Aggregate GASB75'!AA175,0)</f>
        <v>2075</v>
      </c>
      <c r="AB176" s="164">
        <f>ROUND($C176*'[1]LEA-TN - Aggregate GASB75'!AB175,0)</f>
        <v>2075</v>
      </c>
      <c r="AC176" s="164">
        <f t="shared" si="53"/>
        <v>0</v>
      </c>
      <c r="AD176" s="164">
        <f t="shared" si="41"/>
        <v>57</v>
      </c>
      <c r="AE176" s="164">
        <f t="shared" si="47"/>
        <v>0</v>
      </c>
      <c r="AF176" s="164">
        <f t="shared" si="48"/>
        <v>1997</v>
      </c>
      <c r="AG176" s="164">
        <f t="shared" si="42"/>
        <v>0</v>
      </c>
      <c r="AH176" s="164">
        <f t="shared" si="49"/>
        <v>0</v>
      </c>
      <c r="AI176" s="164">
        <f t="shared" si="38"/>
        <v>135</v>
      </c>
      <c r="AJ176" s="164">
        <f t="shared" si="38"/>
        <v>135</v>
      </c>
      <c r="AK176" s="164">
        <f t="shared" si="38"/>
        <v>135</v>
      </c>
      <c r="AL176" s="164">
        <f t="shared" si="37"/>
        <v>135</v>
      </c>
      <c r="AM176" s="164">
        <f t="shared" si="37"/>
        <v>135</v>
      </c>
      <c r="AN176" s="164">
        <f t="shared" si="37"/>
        <v>1265</v>
      </c>
      <c r="AP176" s="165">
        <f t="shared" si="43"/>
        <v>139</v>
      </c>
      <c r="AQ176" s="164">
        <f>ROUND($C176*'[1]LEA-TN - Aggregate GASB75'!AQ175,0)</f>
        <v>139</v>
      </c>
      <c r="AR176" s="164">
        <f>ROUND($C176*'[1]LEA-TN - Aggregate GASB75'!AR175,0)</f>
        <v>139</v>
      </c>
      <c r="AS176" s="164">
        <f>ROUND($C176*'[1]LEA-TN - Aggregate GASB75'!AS175,0)</f>
        <v>139</v>
      </c>
      <c r="AT176" s="164">
        <f>ROUND($C176*'[1]LEA-TN - Aggregate GASB75'!AT175,0)</f>
        <v>139</v>
      </c>
      <c r="AU176" s="164">
        <f>ROUND($C176*'[1]LEA-TN - Aggregate GASB75'!AU175,0)</f>
        <v>139</v>
      </c>
      <c r="AV176" s="164">
        <f>ROUND($C176*'[1]LEA-TN - Aggregate GASB75'!AV175,0)</f>
        <v>1302</v>
      </c>
      <c r="AW176" s="166">
        <f>ROUND($C176*'[1]LEA-TN - Aggregate GASB75'!AW175,0)</f>
        <v>0</v>
      </c>
      <c r="AX176" s="166">
        <f>ROUND($C176*'[1]LEA-TN - Aggregate GASB75'!AX175,0)</f>
        <v>0</v>
      </c>
      <c r="AY176" s="166">
        <f>ROUND($C176*'[1]LEA-TN - Aggregate GASB75'!AY175,0)</f>
        <v>0</v>
      </c>
      <c r="AZ176" s="166">
        <f>ROUND($C176*'[1]LEA-TN - Aggregate GASB75'!AZ175,0)</f>
        <v>0</v>
      </c>
      <c r="BA176" s="166">
        <f>ROUND($C176*'[1]LEA-TN - Aggregate GASB75'!BA175,0)</f>
        <v>0</v>
      </c>
      <c r="BB176" s="166">
        <f>MAX(0,-$L176+$AP176-SUM($AW176:BA176))</f>
        <v>0</v>
      </c>
      <c r="BC176" s="165">
        <f t="shared" si="50"/>
        <v>-4</v>
      </c>
      <c r="BD176" s="164">
        <f>MIN(MAX(0,BC176),MAX(0,$M176)-SUM($BC176:BC176))</f>
        <v>0</v>
      </c>
      <c r="BE176" s="164">
        <f>MIN(MAX(0,BD176),MAX(0,$M176)-SUM($BC176:BD176))</f>
        <v>0</v>
      </c>
      <c r="BF176" s="164">
        <f>MIN(MAX(0,BE176),MAX(0,$M176)-SUM($BC176:BE176))</f>
        <v>0</v>
      </c>
      <c r="BG176" s="164">
        <f>MIN(MAX(0,BF176),MAX(0,$M176)-SUM($BC176:BF176))</f>
        <v>0</v>
      </c>
      <c r="BH176" s="164">
        <f>MIN(MAX(0,BG176),MAX(0,$M176)-SUM($BC176:BG176))</f>
        <v>0</v>
      </c>
      <c r="BI176" s="164">
        <f>(MAX(0,$M176-MAX(0,SUM($BC176:BH176))))</f>
        <v>0</v>
      </c>
      <c r="BJ176" s="166">
        <f t="shared" si="51"/>
        <v>4</v>
      </c>
      <c r="BK176" s="166">
        <f>MIN(MAX(0,BJ176),MAX(0,-$M176)-MAX(0,-$BC176+SUM($BJ176:BJ176)))</f>
        <v>4</v>
      </c>
      <c r="BL176" s="166">
        <f>MIN(MAX(0,BK176),MAX(0,-$M176)-MAX(0,-$BC176+SUM($BJ176:BK176)))</f>
        <v>4</v>
      </c>
      <c r="BM176" s="166">
        <f>MIN(MAX(0,BL176),MAX(0,-$M176)-MAX(0,-$BC176+SUM($BJ176:BL176)))</f>
        <v>4</v>
      </c>
      <c r="BN176" s="166">
        <f>MIN(MAX(0,BM176),MAX(0,-$M176)-MAX(0,-$BC176+SUM($BJ176:BM176)))</f>
        <v>4</v>
      </c>
      <c r="BO176" s="166">
        <f>MAX(0,-$M176+$BC176-SUM($BJ176:BN176))</f>
        <v>37</v>
      </c>
      <c r="BP176" s="165">
        <f t="shared" si="52"/>
        <v>0</v>
      </c>
      <c r="BQ176" s="164">
        <f>MIN(MAX(0,BP176),MAX(0,$X176)-SUM($BP176:BP176))</f>
        <v>0</v>
      </c>
      <c r="BR176" s="164">
        <f>MIN(MAX(0,BQ176),MAX(0,$X176)-SUM($BP176:BQ176))</f>
        <v>0</v>
      </c>
      <c r="BS176" s="164">
        <f>MIN(MAX(0,BR176),MAX(0,$X176)-SUM($BP176:BR176))</f>
        <v>0</v>
      </c>
      <c r="BT176" s="164">
        <f>MIN(MAX(0,BS176),MAX(0,$X176)-SUM($BP176:BS176))</f>
        <v>0</v>
      </c>
      <c r="BU176" s="164">
        <f>MIN(MAX(0,BT176),MAX(0,$X176)-SUM($BP176:BT176))</f>
        <v>0</v>
      </c>
      <c r="BV176" s="164">
        <f>(MAX(0,$X176-MAX(0,SUM($BP176:BU176))))</f>
        <v>0</v>
      </c>
      <c r="BW176" s="166">
        <f t="shared" si="44"/>
        <v>0</v>
      </c>
      <c r="BX176" s="166">
        <f>MIN(MAX(0,BW176),MAX(0,-$X176)-MAX(0,-$BP176+SUM($BW176:BW176)))</f>
        <v>0</v>
      </c>
      <c r="BY176" s="166">
        <f>MIN(MAX(0,BX176),MAX(0,-$X176)-MAX(0,-$BP176+SUM($BW176:BX176)))</f>
        <v>0</v>
      </c>
      <c r="BZ176" s="166">
        <f>MIN(MAX(0,BY176),MAX(0,-$X176)-MAX(0,-$BP176+SUM($BW176:BY176)))</f>
        <v>0</v>
      </c>
      <c r="CA176" s="166">
        <f>MIN(MAX(0,BZ176),MAX(0,-$X176)-MAX(0,-$BP176+SUM($BW176:BZ176)))</f>
        <v>0</v>
      </c>
      <c r="CB176" s="166">
        <f>MAX(0,-$X176+$BP176-SUM($BW176:CA176))</f>
        <v>0</v>
      </c>
      <c r="CC176" s="163">
        <v>1</v>
      </c>
      <c r="CD176" s="167"/>
      <c r="CE176" s="164"/>
      <c r="CF176" s="164"/>
      <c r="CG176" s="164"/>
      <c r="CH176" s="164"/>
      <c r="CI176" s="164"/>
      <c r="CJ176" s="164"/>
      <c r="CK176" s="166"/>
      <c r="CL176" s="166"/>
      <c r="CM176" s="166"/>
      <c r="CN176" s="166"/>
      <c r="CO176" s="166"/>
      <c r="CP176" s="166"/>
      <c r="CQ176" s="167">
        <v>0</v>
      </c>
      <c r="CR176" s="164"/>
      <c r="CS176" s="164"/>
      <c r="CT176" s="164"/>
      <c r="CU176" s="164"/>
      <c r="CV176" s="164"/>
      <c r="CW176" s="164"/>
      <c r="CX176" s="166">
        <f>ROUND($C176*'[1]LEA-TN - Aggregate GASB75'!CX175,0)</f>
        <v>0</v>
      </c>
      <c r="CY176" s="166">
        <f>ROUND($C176*'[1]LEA-TN - Aggregate GASB75'!CY175,0)</f>
        <v>0</v>
      </c>
      <c r="CZ176" s="166">
        <f>ROUND($C176*'[1]LEA-TN - Aggregate GASB75'!CZ175,0)</f>
        <v>0</v>
      </c>
      <c r="DA176" s="166">
        <f>ROUND($C176*'[1]LEA-TN - Aggregate GASB75'!DA175,0)</f>
        <v>0</v>
      </c>
      <c r="DB176" s="166">
        <f>ROUND($C176*'[1]LEA-TN - Aggregate GASB75'!DB175,0)</f>
        <v>0</v>
      </c>
      <c r="DC176" s="166">
        <f>ROUND($C176*'[1]LEA-TN - Aggregate GASB75'!DC175,0)</f>
        <v>0</v>
      </c>
      <c r="DE176" s="168"/>
    </row>
    <row r="177" spans="1:109" hidden="1">
      <c r="A177" s="109">
        <v>1100</v>
      </c>
      <c r="B177" s="103" t="s">
        <v>322</v>
      </c>
      <c r="C177" s="162">
        <v>1</v>
      </c>
      <c r="D177" s="162">
        <v>1</v>
      </c>
      <c r="E177" s="162">
        <f t="shared" si="45"/>
        <v>0</v>
      </c>
      <c r="F177" s="163">
        <v>7.2</v>
      </c>
      <c r="G177" s="164">
        <f>ROUND($D177*'[1]LEA-TN - Aggregate GASB75'!G176,0)</f>
        <v>1573796</v>
      </c>
      <c r="H177" s="164">
        <f>ROUND($C177*'[1]LEA-TN - Aggregate GASB75'!H176,0)</f>
        <v>27854</v>
      </c>
      <c r="I177" s="164">
        <f>ROUND($C177*'[1]LEA-TN - Aggregate GASB75'!I176,0)</f>
        <v>55708</v>
      </c>
      <c r="J177" s="164">
        <f>ROUND('[1]LEA-TN - Aggregate GASB75'!G176*E177,0)</f>
        <v>0</v>
      </c>
      <c r="K177" s="164">
        <f>ROUND($C177*'[1]LEA-TN - Aggregate GASB75'!K176,0)</f>
        <v>0</v>
      </c>
      <c r="L177" s="164">
        <f>ROUND(C177*'[1]LEA-TN - Aggregate GASB75'!P176,0)-SUM(G177:K177,M177:O177)</f>
        <v>-124727</v>
      </c>
      <c r="M177" s="164">
        <f>ROUND($C177*'[1]LEA-TN - Aggregate GASB75'!M176,0)</f>
        <v>-10695</v>
      </c>
      <c r="N177" s="164">
        <f>ROUND(C177*'[1]LEA-TN - Aggregate GASB75'!O176,0)-O177</f>
        <v>0</v>
      </c>
      <c r="O177" s="164">
        <v>-73655</v>
      </c>
      <c r="P177" s="178">
        <f t="shared" si="39"/>
        <v>1448281</v>
      </c>
      <c r="Q177" s="104">
        <f t="shared" si="40"/>
        <v>0</v>
      </c>
      <c r="R177" s="164">
        <f>ROUND($C177*'[1]LEA-TN - Aggregate GASB75'!R176,0)</f>
        <v>-35811</v>
      </c>
      <c r="S177" s="164">
        <f t="shared" si="54"/>
        <v>0</v>
      </c>
      <c r="T177" s="178">
        <v>47751</v>
      </c>
      <c r="U177" s="164">
        <v>70802</v>
      </c>
      <c r="V177" s="104">
        <f t="shared" si="46"/>
        <v>-218631</v>
      </c>
      <c r="W177" s="104">
        <v>-119020</v>
      </c>
      <c r="X177" s="104">
        <f>ROUND(J177+N177-'[1]LEA-TN - Aggregate GASB75'!W176*E177,0)</f>
        <v>0</v>
      </c>
      <c r="Y177" s="164">
        <f>ROUND($C177*'[1]LEA-TN - Aggregate GASB75'!Y176,0)</f>
        <v>1643176</v>
      </c>
      <c r="Z177" s="164">
        <f>ROUND($C177*'[1]LEA-TN - Aggregate GASB75'!Z176,0)</f>
        <v>1286473</v>
      </c>
      <c r="AA177" s="164">
        <f>ROUND($C177*'[1]LEA-TN - Aggregate GASB75'!AA176,0)</f>
        <v>1448281</v>
      </c>
      <c r="AB177" s="164">
        <f>ROUND($C177*'[1]LEA-TN - Aggregate GASB75'!AB176,0)</f>
        <v>1448281</v>
      </c>
      <c r="AC177" s="164">
        <f t="shared" si="53"/>
        <v>107404</v>
      </c>
      <c r="AD177" s="164">
        <f t="shared" si="41"/>
        <v>111227</v>
      </c>
      <c r="AE177" s="164">
        <f t="shared" si="47"/>
        <v>0</v>
      </c>
      <c r="AF177" s="164">
        <f t="shared" si="48"/>
        <v>0</v>
      </c>
      <c r="AG177" s="164">
        <f t="shared" si="42"/>
        <v>0</v>
      </c>
      <c r="AH177" s="164">
        <f t="shared" si="49"/>
        <v>0</v>
      </c>
      <c r="AI177" s="164">
        <f t="shared" si="38"/>
        <v>-35811</v>
      </c>
      <c r="AJ177" s="164">
        <f t="shared" si="38"/>
        <v>-35811</v>
      </c>
      <c r="AK177" s="164">
        <f t="shared" si="38"/>
        <v>-35811</v>
      </c>
      <c r="AL177" s="164">
        <f t="shared" si="38"/>
        <v>-35811</v>
      </c>
      <c r="AM177" s="164">
        <f t="shared" si="38"/>
        <v>-35811</v>
      </c>
      <c r="AN177" s="164">
        <f t="shared" si="38"/>
        <v>-39576</v>
      </c>
      <c r="AP177" s="165">
        <f t="shared" si="43"/>
        <v>-17323</v>
      </c>
      <c r="AQ177" s="164">
        <f>ROUND($C177*'[1]LEA-TN - Aggregate GASB75'!AQ176,0)</f>
        <v>0</v>
      </c>
      <c r="AR177" s="164">
        <f>ROUND($C177*'[1]LEA-TN - Aggregate GASB75'!AR176,0)</f>
        <v>0</v>
      </c>
      <c r="AS177" s="164">
        <f>ROUND($C177*'[1]LEA-TN - Aggregate GASB75'!AS176,0)</f>
        <v>0</v>
      </c>
      <c r="AT177" s="164">
        <f>ROUND($C177*'[1]LEA-TN - Aggregate GASB75'!AT176,0)</f>
        <v>0</v>
      </c>
      <c r="AU177" s="164">
        <f>ROUND($C177*'[1]LEA-TN - Aggregate GASB75'!AU176,0)</f>
        <v>0</v>
      </c>
      <c r="AV177" s="164">
        <f>ROUND($C177*'[1]LEA-TN - Aggregate GASB75'!AV176,0)</f>
        <v>0</v>
      </c>
      <c r="AW177" s="166">
        <f>ROUND($C177*'[1]LEA-TN - Aggregate GASB75'!AW176,0)</f>
        <v>17323</v>
      </c>
      <c r="AX177" s="166">
        <f>ROUND($C177*'[1]LEA-TN - Aggregate GASB75'!AX176,0)</f>
        <v>17323</v>
      </c>
      <c r="AY177" s="166">
        <f>ROUND($C177*'[1]LEA-TN - Aggregate GASB75'!AY176,0)</f>
        <v>17323</v>
      </c>
      <c r="AZ177" s="166">
        <f>ROUND($C177*'[1]LEA-TN - Aggregate GASB75'!AZ176,0)</f>
        <v>17323</v>
      </c>
      <c r="BA177" s="166">
        <f>ROUND($C177*'[1]LEA-TN - Aggregate GASB75'!BA176,0)</f>
        <v>17323</v>
      </c>
      <c r="BB177" s="166">
        <f>MAX(0,-$L177+$AP177-SUM($AW177:BA177))</f>
        <v>20789</v>
      </c>
      <c r="BC177" s="165">
        <f t="shared" si="50"/>
        <v>-1485</v>
      </c>
      <c r="BD177" s="164">
        <f>MIN(MAX(0,BC177),MAX(0,$M177)-SUM($BC177:BC177))</f>
        <v>0</v>
      </c>
      <c r="BE177" s="164">
        <f>MIN(MAX(0,BD177),MAX(0,$M177)-SUM($BC177:BD177))</f>
        <v>0</v>
      </c>
      <c r="BF177" s="164">
        <f>MIN(MAX(0,BE177),MAX(0,$M177)-SUM($BC177:BE177))</f>
        <v>0</v>
      </c>
      <c r="BG177" s="164">
        <f>MIN(MAX(0,BF177),MAX(0,$M177)-SUM($BC177:BF177))</f>
        <v>0</v>
      </c>
      <c r="BH177" s="164">
        <f>MIN(MAX(0,BG177),MAX(0,$M177)-SUM($BC177:BG177))</f>
        <v>0</v>
      </c>
      <c r="BI177" s="164">
        <f>(MAX(0,$M177-MAX(0,SUM($BC177:BH177))))</f>
        <v>0</v>
      </c>
      <c r="BJ177" s="166">
        <f t="shared" si="51"/>
        <v>1485</v>
      </c>
      <c r="BK177" s="166">
        <f>MIN(MAX(0,BJ177),MAX(0,-$M177)-MAX(0,-$BC177+SUM($BJ177:BJ177)))</f>
        <v>1485</v>
      </c>
      <c r="BL177" s="166">
        <f>MIN(MAX(0,BK177),MAX(0,-$M177)-MAX(0,-$BC177+SUM($BJ177:BK177)))</f>
        <v>1485</v>
      </c>
      <c r="BM177" s="166">
        <f>MIN(MAX(0,BL177),MAX(0,-$M177)-MAX(0,-$BC177+SUM($BJ177:BL177)))</f>
        <v>1485</v>
      </c>
      <c r="BN177" s="166">
        <f>MIN(MAX(0,BM177),MAX(0,-$M177)-MAX(0,-$BC177+SUM($BJ177:BM177)))</f>
        <v>1485</v>
      </c>
      <c r="BO177" s="166">
        <f>MAX(0,-$M177+$BC177-SUM($BJ177:BN177))</f>
        <v>1785</v>
      </c>
      <c r="BP177" s="165">
        <f t="shared" si="52"/>
        <v>0</v>
      </c>
      <c r="BQ177" s="164">
        <f>MIN(MAX(0,BP177),MAX(0,$X177)-SUM($BP177:BP177))</f>
        <v>0</v>
      </c>
      <c r="BR177" s="164">
        <f>MIN(MAX(0,BQ177),MAX(0,$X177)-SUM($BP177:BQ177))</f>
        <v>0</v>
      </c>
      <c r="BS177" s="164">
        <f>MIN(MAX(0,BR177),MAX(0,$X177)-SUM($BP177:BR177))</f>
        <v>0</v>
      </c>
      <c r="BT177" s="164">
        <f>MIN(MAX(0,BS177),MAX(0,$X177)-SUM($BP177:BS177))</f>
        <v>0</v>
      </c>
      <c r="BU177" s="164">
        <f>MIN(MAX(0,BT177),MAX(0,$X177)-SUM($BP177:BT177))</f>
        <v>0</v>
      </c>
      <c r="BV177" s="164">
        <f>(MAX(0,$X177-MAX(0,SUM($BP177:BU177))))</f>
        <v>0</v>
      </c>
      <c r="BW177" s="166">
        <f t="shared" si="44"/>
        <v>0</v>
      </c>
      <c r="BX177" s="166">
        <f>MIN(MAX(0,BW177),MAX(0,-$X177)-MAX(0,-$BP177+SUM($BW177:BW177)))</f>
        <v>0</v>
      </c>
      <c r="BY177" s="166">
        <f>MIN(MAX(0,BX177),MAX(0,-$X177)-MAX(0,-$BP177+SUM($BW177:BX177)))</f>
        <v>0</v>
      </c>
      <c r="BZ177" s="166">
        <f>MIN(MAX(0,BY177),MAX(0,-$X177)-MAX(0,-$BP177+SUM($BW177:BY177)))</f>
        <v>0</v>
      </c>
      <c r="CA177" s="166">
        <f>MIN(MAX(0,BZ177),MAX(0,-$X177)-MAX(0,-$BP177+SUM($BW177:BZ177)))</f>
        <v>0</v>
      </c>
      <c r="CB177" s="166">
        <f>MAX(0,-$X177+$BP177-SUM($BW177:CA177))</f>
        <v>0</v>
      </c>
      <c r="CC177" s="163">
        <v>8</v>
      </c>
      <c r="CD177" s="167"/>
      <c r="CE177" s="164"/>
      <c r="CF177" s="164"/>
      <c r="CG177" s="164"/>
      <c r="CH177" s="164"/>
      <c r="CI177" s="164"/>
      <c r="CJ177" s="164"/>
      <c r="CK177" s="166"/>
      <c r="CL177" s="166"/>
      <c r="CM177" s="166"/>
      <c r="CN177" s="166"/>
      <c r="CO177" s="166"/>
      <c r="CP177" s="166"/>
      <c r="CQ177" s="167">
        <v>-17003</v>
      </c>
      <c r="CR177" s="164"/>
      <c r="CS177" s="164"/>
      <c r="CT177" s="164"/>
      <c r="CU177" s="164"/>
      <c r="CV177" s="164"/>
      <c r="CW177" s="164"/>
      <c r="CX177" s="166">
        <f>ROUND($C177*'[1]LEA-TN - Aggregate GASB75'!CX176,0)</f>
        <v>17003</v>
      </c>
      <c r="CY177" s="166">
        <f>ROUND($C177*'[1]LEA-TN - Aggregate GASB75'!CY176,0)</f>
        <v>17003</v>
      </c>
      <c r="CZ177" s="166">
        <f>ROUND($C177*'[1]LEA-TN - Aggregate GASB75'!CZ176,0)</f>
        <v>17003</v>
      </c>
      <c r="DA177" s="166">
        <f>ROUND($C177*'[1]LEA-TN - Aggregate GASB75'!DA176,0)</f>
        <v>17003</v>
      </c>
      <c r="DB177" s="166">
        <f>ROUND($C177*'[1]LEA-TN - Aggregate GASB75'!DB176,0)</f>
        <v>17003</v>
      </c>
      <c r="DC177" s="166">
        <f>ROUND($C177*'[1]LEA-TN - Aggregate GASB75'!DC176,0)</f>
        <v>17002</v>
      </c>
      <c r="DE177" s="168"/>
    </row>
    <row r="178" spans="1:109" hidden="1">
      <c r="A178" s="109">
        <v>1019</v>
      </c>
      <c r="B178" s="103" t="s">
        <v>323</v>
      </c>
      <c r="C178" s="162">
        <v>1</v>
      </c>
      <c r="D178" s="162">
        <v>1</v>
      </c>
      <c r="E178" s="162">
        <f t="shared" si="45"/>
        <v>0</v>
      </c>
      <c r="F178" s="163">
        <v>7.2</v>
      </c>
      <c r="G178" s="164">
        <f>ROUND($D178*'[1]LEA-TN - Aggregate GASB75'!G177,0)</f>
        <v>1192260</v>
      </c>
      <c r="H178" s="164">
        <f>ROUND($C178*'[1]LEA-TN - Aggregate GASB75'!H177,0)</f>
        <v>19286</v>
      </c>
      <c r="I178" s="164">
        <f>ROUND($C178*'[1]LEA-TN - Aggregate GASB75'!I177,0)</f>
        <v>42151</v>
      </c>
      <c r="J178" s="164">
        <f>ROUND('[1]LEA-TN - Aggregate GASB75'!G177*E178,0)</f>
        <v>0</v>
      </c>
      <c r="K178" s="164">
        <f>ROUND($C178*'[1]LEA-TN - Aggregate GASB75'!K177,0)</f>
        <v>0</v>
      </c>
      <c r="L178" s="164">
        <f>ROUND(C178*'[1]LEA-TN - Aggregate GASB75'!P177,0)-SUM(G178:K178,M178:O178)</f>
        <v>8482</v>
      </c>
      <c r="M178" s="164">
        <f>ROUND($C178*'[1]LEA-TN - Aggregate GASB75'!M177,0)</f>
        <v>-8782</v>
      </c>
      <c r="N178" s="164">
        <f>ROUND(C178*'[1]LEA-TN - Aggregate GASB75'!O177,0)-O178</f>
        <v>0</v>
      </c>
      <c r="O178" s="164">
        <v>-55078</v>
      </c>
      <c r="P178" s="178">
        <f t="shared" si="39"/>
        <v>1198319</v>
      </c>
      <c r="Q178" s="104">
        <f t="shared" si="40"/>
        <v>0</v>
      </c>
      <c r="R178" s="164">
        <f>ROUND($C178*'[1]LEA-TN - Aggregate GASB75'!R177,0)</f>
        <v>-12265</v>
      </c>
      <c r="S178" s="164">
        <f t="shared" si="54"/>
        <v>0</v>
      </c>
      <c r="T178" s="178">
        <v>49172</v>
      </c>
      <c r="U178" s="164">
        <v>58092</v>
      </c>
      <c r="V178" s="104">
        <f t="shared" si="46"/>
        <v>-77263</v>
      </c>
      <c r="W178" s="104">
        <v>-89228</v>
      </c>
      <c r="X178" s="104">
        <f>ROUND(J178+N178-'[1]LEA-TN - Aggregate GASB75'!W177*E178,0)</f>
        <v>0</v>
      </c>
      <c r="Y178" s="164">
        <f>ROUND($C178*'[1]LEA-TN - Aggregate GASB75'!Y177,0)</f>
        <v>1356085</v>
      </c>
      <c r="Z178" s="164">
        <f>ROUND($C178*'[1]LEA-TN - Aggregate GASB75'!Z177,0)</f>
        <v>1066998</v>
      </c>
      <c r="AA178" s="164">
        <f>ROUND($C178*'[1]LEA-TN - Aggregate GASB75'!AA177,0)</f>
        <v>1198319</v>
      </c>
      <c r="AB178" s="164">
        <f>ROUND($C178*'[1]LEA-TN - Aggregate GASB75'!AB177,0)</f>
        <v>1198319</v>
      </c>
      <c r="AC178" s="164">
        <f t="shared" si="53"/>
        <v>0</v>
      </c>
      <c r="AD178" s="164">
        <f t="shared" si="41"/>
        <v>84567</v>
      </c>
      <c r="AE178" s="164">
        <f t="shared" si="47"/>
        <v>0</v>
      </c>
      <c r="AF178" s="164">
        <f t="shared" si="48"/>
        <v>7304</v>
      </c>
      <c r="AG178" s="164">
        <f t="shared" si="42"/>
        <v>0</v>
      </c>
      <c r="AH178" s="164">
        <f t="shared" si="49"/>
        <v>0</v>
      </c>
      <c r="AI178" s="164">
        <f t="shared" ref="AI178:AN220" si="55">AQ178-AW178+BD178-BJ178+BQ178-BW178+CE178-CK178+CR178-CX178</f>
        <v>-12265</v>
      </c>
      <c r="AJ178" s="164">
        <f t="shared" si="55"/>
        <v>-12265</v>
      </c>
      <c r="AK178" s="164">
        <f t="shared" si="55"/>
        <v>-12265</v>
      </c>
      <c r="AL178" s="164">
        <f t="shared" si="55"/>
        <v>-12265</v>
      </c>
      <c r="AM178" s="164">
        <f t="shared" si="55"/>
        <v>-12265</v>
      </c>
      <c r="AN178" s="164">
        <f t="shared" si="55"/>
        <v>-15938</v>
      </c>
      <c r="AP178" s="165">
        <f t="shared" si="43"/>
        <v>1178</v>
      </c>
      <c r="AQ178" s="164">
        <f>ROUND($C178*'[1]LEA-TN - Aggregate GASB75'!AQ177,0)</f>
        <v>1178</v>
      </c>
      <c r="AR178" s="164">
        <f>ROUND($C178*'[1]LEA-TN - Aggregate GASB75'!AR177,0)</f>
        <v>1178</v>
      </c>
      <c r="AS178" s="164">
        <f>ROUND($C178*'[1]LEA-TN - Aggregate GASB75'!AS177,0)</f>
        <v>1178</v>
      </c>
      <c r="AT178" s="164">
        <f>ROUND($C178*'[1]LEA-TN - Aggregate GASB75'!AT177,0)</f>
        <v>1178</v>
      </c>
      <c r="AU178" s="164">
        <f>ROUND($C178*'[1]LEA-TN - Aggregate GASB75'!AU177,0)</f>
        <v>1178</v>
      </c>
      <c r="AV178" s="164">
        <f>ROUND($C178*'[1]LEA-TN - Aggregate GASB75'!AV177,0)</f>
        <v>1414</v>
      </c>
      <c r="AW178" s="166">
        <f>ROUND($C178*'[1]LEA-TN - Aggregate GASB75'!AW177,0)</f>
        <v>0</v>
      </c>
      <c r="AX178" s="166">
        <f>ROUND($C178*'[1]LEA-TN - Aggregate GASB75'!AX177,0)</f>
        <v>0</v>
      </c>
      <c r="AY178" s="166">
        <f>ROUND($C178*'[1]LEA-TN - Aggregate GASB75'!AY177,0)</f>
        <v>0</v>
      </c>
      <c r="AZ178" s="166">
        <f>ROUND($C178*'[1]LEA-TN - Aggregate GASB75'!AZ177,0)</f>
        <v>0</v>
      </c>
      <c r="BA178" s="166">
        <f>ROUND($C178*'[1]LEA-TN - Aggregate GASB75'!BA177,0)</f>
        <v>0</v>
      </c>
      <c r="BB178" s="166">
        <f>MAX(0,-$L178+$AP178-SUM($AW178:BA178))</f>
        <v>0</v>
      </c>
      <c r="BC178" s="165">
        <f t="shared" si="50"/>
        <v>-1220</v>
      </c>
      <c r="BD178" s="164">
        <f>MIN(MAX(0,BC178),MAX(0,$M178)-SUM($BC178:BC178))</f>
        <v>0</v>
      </c>
      <c r="BE178" s="164">
        <f>MIN(MAX(0,BD178),MAX(0,$M178)-SUM($BC178:BD178))</f>
        <v>0</v>
      </c>
      <c r="BF178" s="164">
        <f>MIN(MAX(0,BE178),MAX(0,$M178)-SUM($BC178:BE178))</f>
        <v>0</v>
      </c>
      <c r="BG178" s="164">
        <f>MIN(MAX(0,BF178),MAX(0,$M178)-SUM($BC178:BF178))</f>
        <v>0</v>
      </c>
      <c r="BH178" s="164">
        <f>MIN(MAX(0,BG178),MAX(0,$M178)-SUM($BC178:BG178))</f>
        <v>0</v>
      </c>
      <c r="BI178" s="164">
        <f>(MAX(0,$M178-MAX(0,SUM($BC178:BH178))))</f>
        <v>0</v>
      </c>
      <c r="BJ178" s="166">
        <f t="shared" si="51"/>
        <v>1220</v>
      </c>
      <c r="BK178" s="166">
        <f>MIN(MAX(0,BJ178),MAX(0,-$M178)-MAX(0,-$BC178+SUM($BJ178:BJ178)))</f>
        <v>1220</v>
      </c>
      <c r="BL178" s="166">
        <f>MIN(MAX(0,BK178),MAX(0,-$M178)-MAX(0,-$BC178+SUM($BJ178:BK178)))</f>
        <v>1220</v>
      </c>
      <c r="BM178" s="166">
        <f>MIN(MAX(0,BL178),MAX(0,-$M178)-MAX(0,-$BC178+SUM($BJ178:BL178)))</f>
        <v>1220</v>
      </c>
      <c r="BN178" s="166">
        <f>MIN(MAX(0,BM178),MAX(0,-$M178)-MAX(0,-$BC178+SUM($BJ178:BM178)))</f>
        <v>1220</v>
      </c>
      <c r="BO178" s="166">
        <f>MAX(0,-$M178+$BC178-SUM($BJ178:BN178))</f>
        <v>1462</v>
      </c>
      <c r="BP178" s="165">
        <f t="shared" si="52"/>
        <v>0</v>
      </c>
      <c r="BQ178" s="164">
        <f>MIN(MAX(0,BP178),MAX(0,$X178)-SUM($BP178:BP178))</f>
        <v>0</v>
      </c>
      <c r="BR178" s="164">
        <f>MIN(MAX(0,BQ178),MAX(0,$X178)-SUM($BP178:BQ178))</f>
        <v>0</v>
      </c>
      <c r="BS178" s="164">
        <f>MIN(MAX(0,BR178),MAX(0,$X178)-SUM($BP178:BR178))</f>
        <v>0</v>
      </c>
      <c r="BT178" s="164">
        <f>MIN(MAX(0,BS178),MAX(0,$X178)-SUM($BP178:BS178))</f>
        <v>0</v>
      </c>
      <c r="BU178" s="164">
        <f>MIN(MAX(0,BT178),MAX(0,$X178)-SUM($BP178:BT178))</f>
        <v>0</v>
      </c>
      <c r="BV178" s="164">
        <f>(MAX(0,$X178-MAX(0,SUM($BP178:BU178))))</f>
        <v>0</v>
      </c>
      <c r="BW178" s="166">
        <f t="shared" si="44"/>
        <v>0</v>
      </c>
      <c r="BX178" s="166">
        <f>MIN(MAX(0,BW178),MAX(0,-$X178)-MAX(0,-$BP178+SUM($BW178:BW178)))</f>
        <v>0</v>
      </c>
      <c r="BY178" s="166">
        <f>MIN(MAX(0,BX178),MAX(0,-$X178)-MAX(0,-$BP178+SUM($BW178:BX178)))</f>
        <v>0</v>
      </c>
      <c r="BZ178" s="166">
        <f>MIN(MAX(0,BY178),MAX(0,-$X178)-MAX(0,-$BP178+SUM($BW178:BY178)))</f>
        <v>0</v>
      </c>
      <c r="CA178" s="166">
        <f>MIN(MAX(0,BZ178),MAX(0,-$X178)-MAX(0,-$BP178+SUM($BW178:BZ178)))</f>
        <v>0</v>
      </c>
      <c r="CB178" s="166">
        <f>MAX(0,-$X178+$BP178-SUM($BW178:CA178))</f>
        <v>0</v>
      </c>
      <c r="CC178" s="163">
        <v>8.3000000000000007</v>
      </c>
      <c r="CD178" s="167"/>
      <c r="CE178" s="164"/>
      <c r="CF178" s="164"/>
      <c r="CG178" s="164"/>
      <c r="CH178" s="164"/>
      <c r="CI178" s="164"/>
      <c r="CJ178" s="164"/>
      <c r="CK178" s="166"/>
      <c r="CL178" s="166"/>
      <c r="CM178" s="166"/>
      <c r="CN178" s="166"/>
      <c r="CO178" s="166"/>
      <c r="CP178" s="166"/>
      <c r="CQ178" s="167">
        <v>-12223</v>
      </c>
      <c r="CR178" s="164"/>
      <c r="CS178" s="164"/>
      <c r="CT178" s="164"/>
      <c r="CU178" s="164"/>
      <c r="CV178" s="164"/>
      <c r="CW178" s="164"/>
      <c r="CX178" s="166">
        <f>ROUND($C178*'[1]LEA-TN - Aggregate GASB75'!CX177,0)</f>
        <v>12223</v>
      </c>
      <c r="CY178" s="166">
        <f>ROUND($C178*'[1]LEA-TN - Aggregate GASB75'!CY177,0)</f>
        <v>12223</v>
      </c>
      <c r="CZ178" s="166">
        <f>ROUND($C178*'[1]LEA-TN - Aggregate GASB75'!CZ177,0)</f>
        <v>12223</v>
      </c>
      <c r="DA178" s="166">
        <f>ROUND($C178*'[1]LEA-TN - Aggregate GASB75'!DA177,0)</f>
        <v>12223</v>
      </c>
      <c r="DB178" s="166">
        <f>ROUND($C178*'[1]LEA-TN - Aggregate GASB75'!DB177,0)</f>
        <v>12223</v>
      </c>
      <c r="DC178" s="166">
        <f>ROUND($C178*'[1]LEA-TN - Aggregate GASB75'!DC177,0)</f>
        <v>15890</v>
      </c>
      <c r="DE178" s="168"/>
    </row>
    <row r="179" spans="1:109" hidden="1">
      <c r="A179" s="109">
        <v>1048</v>
      </c>
      <c r="B179" s="103" t="s">
        <v>324</v>
      </c>
      <c r="C179" s="162">
        <v>1</v>
      </c>
      <c r="D179" s="162">
        <v>1</v>
      </c>
      <c r="E179" s="162">
        <f t="shared" si="45"/>
        <v>0</v>
      </c>
      <c r="F179" s="163">
        <v>6.7</v>
      </c>
      <c r="G179" s="164">
        <f>ROUND($D179*'[1]LEA-TN - Aggregate GASB75'!G178,0)</f>
        <v>1362048</v>
      </c>
      <c r="H179" s="164">
        <f>ROUND($C179*'[1]LEA-TN - Aggregate GASB75'!H178,0)</f>
        <v>31370</v>
      </c>
      <c r="I179" s="164">
        <f>ROUND($C179*'[1]LEA-TN - Aggregate GASB75'!I178,0)</f>
        <v>49227</v>
      </c>
      <c r="J179" s="164">
        <f>ROUND('[1]LEA-TN - Aggregate GASB75'!G178*E179,0)</f>
        <v>0</v>
      </c>
      <c r="K179" s="164">
        <f>ROUND($C179*'[1]LEA-TN - Aggregate GASB75'!K178,0)</f>
        <v>0</v>
      </c>
      <c r="L179" s="164">
        <f>ROUND(C179*'[1]LEA-TN - Aggregate GASB75'!P178,0)-SUM(G179:K179,M179:O179)</f>
        <v>-1017286</v>
      </c>
      <c r="M179" s="164">
        <f>ROUND($C179*'[1]LEA-TN - Aggregate GASB75'!M178,0)</f>
        <v>-3205</v>
      </c>
      <c r="N179" s="164">
        <f>ROUND(C179*'[1]LEA-TN - Aggregate GASB75'!O178,0)-O179</f>
        <v>0</v>
      </c>
      <c r="O179" s="164">
        <v>-21295</v>
      </c>
      <c r="P179" s="178">
        <f t="shared" si="39"/>
        <v>400859</v>
      </c>
      <c r="Q179" s="104">
        <f t="shared" si="40"/>
        <v>0</v>
      </c>
      <c r="R179" s="164">
        <f>ROUND($C179*'[1]LEA-TN - Aggregate GASB75'!R178,0)</f>
        <v>-167086</v>
      </c>
      <c r="S179" s="164">
        <f t="shared" si="54"/>
        <v>0</v>
      </c>
      <c r="T179" s="178">
        <v>-86489</v>
      </c>
      <c r="U179" s="164">
        <v>17003</v>
      </c>
      <c r="V179" s="104">
        <f t="shared" si="46"/>
        <v>-987845</v>
      </c>
      <c r="W179" s="104">
        <v>-134440</v>
      </c>
      <c r="X179" s="104">
        <f>ROUND(J179+N179-'[1]LEA-TN - Aggregate GASB75'!W178*E179,0)</f>
        <v>0</v>
      </c>
      <c r="Y179" s="164">
        <f>ROUND($C179*'[1]LEA-TN - Aggregate GASB75'!Y178,0)</f>
        <v>458299</v>
      </c>
      <c r="Z179" s="164">
        <f>ROUND($C179*'[1]LEA-TN - Aggregate GASB75'!Z178,0)</f>
        <v>353530</v>
      </c>
      <c r="AA179" s="164">
        <f>ROUND($C179*'[1]LEA-TN - Aggregate GASB75'!AA178,0)</f>
        <v>400859</v>
      </c>
      <c r="AB179" s="164">
        <f>ROUND($C179*'[1]LEA-TN - Aggregate GASB75'!AB178,0)</f>
        <v>400859</v>
      </c>
      <c r="AC179" s="164">
        <f t="shared" si="53"/>
        <v>865452</v>
      </c>
      <c r="AD179" s="164">
        <f t="shared" si="41"/>
        <v>122393</v>
      </c>
      <c r="AE179" s="164">
        <f t="shared" si="47"/>
        <v>0</v>
      </c>
      <c r="AF179" s="164">
        <f t="shared" si="48"/>
        <v>0</v>
      </c>
      <c r="AG179" s="164">
        <f t="shared" si="42"/>
        <v>0</v>
      </c>
      <c r="AH179" s="164">
        <f t="shared" si="49"/>
        <v>0</v>
      </c>
      <c r="AI179" s="164">
        <f t="shared" si="55"/>
        <v>-167086</v>
      </c>
      <c r="AJ179" s="164">
        <f t="shared" si="55"/>
        <v>-167086</v>
      </c>
      <c r="AK179" s="164">
        <f t="shared" si="55"/>
        <v>-167086</v>
      </c>
      <c r="AL179" s="164">
        <f t="shared" si="55"/>
        <v>-167086</v>
      </c>
      <c r="AM179" s="164">
        <f t="shared" si="55"/>
        <v>-167086</v>
      </c>
      <c r="AN179" s="164">
        <f t="shared" si="55"/>
        <v>-152415</v>
      </c>
      <c r="AP179" s="165">
        <f t="shared" si="43"/>
        <v>-151834</v>
      </c>
      <c r="AQ179" s="164">
        <f>ROUND($C179*'[1]LEA-TN - Aggregate GASB75'!AQ178,0)</f>
        <v>0</v>
      </c>
      <c r="AR179" s="164">
        <f>ROUND($C179*'[1]LEA-TN - Aggregate GASB75'!AR178,0)</f>
        <v>0</v>
      </c>
      <c r="AS179" s="164">
        <f>ROUND($C179*'[1]LEA-TN - Aggregate GASB75'!AS178,0)</f>
        <v>0</v>
      </c>
      <c r="AT179" s="164">
        <f>ROUND($C179*'[1]LEA-TN - Aggregate GASB75'!AT178,0)</f>
        <v>0</v>
      </c>
      <c r="AU179" s="164">
        <f>ROUND($C179*'[1]LEA-TN - Aggregate GASB75'!AU178,0)</f>
        <v>0</v>
      </c>
      <c r="AV179" s="164">
        <f>ROUND($C179*'[1]LEA-TN - Aggregate GASB75'!AV178,0)</f>
        <v>0</v>
      </c>
      <c r="AW179" s="166">
        <f>ROUND($C179*'[1]LEA-TN - Aggregate GASB75'!AW178,0)</f>
        <v>151834</v>
      </c>
      <c r="AX179" s="166">
        <f>ROUND($C179*'[1]LEA-TN - Aggregate GASB75'!AX178,0)</f>
        <v>151834</v>
      </c>
      <c r="AY179" s="166">
        <f>ROUND($C179*'[1]LEA-TN - Aggregate GASB75'!AY178,0)</f>
        <v>151834</v>
      </c>
      <c r="AZ179" s="166">
        <f>ROUND($C179*'[1]LEA-TN - Aggregate GASB75'!AZ178,0)</f>
        <v>151834</v>
      </c>
      <c r="BA179" s="166">
        <f>ROUND($C179*'[1]LEA-TN - Aggregate GASB75'!BA178,0)</f>
        <v>151834</v>
      </c>
      <c r="BB179" s="166">
        <f>MAX(0,-$L179+$AP179-SUM($AW179:BA179))</f>
        <v>106282</v>
      </c>
      <c r="BC179" s="165">
        <f t="shared" si="50"/>
        <v>-478</v>
      </c>
      <c r="BD179" s="164">
        <f>MIN(MAX(0,BC179),MAX(0,$M179)-SUM($BC179:BC179))</f>
        <v>0</v>
      </c>
      <c r="BE179" s="164">
        <f>MIN(MAX(0,BD179),MAX(0,$M179)-SUM($BC179:BD179))</f>
        <v>0</v>
      </c>
      <c r="BF179" s="164">
        <f>MIN(MAX(0,BE179),MAX(0,$M179)-SUM($BC179:BE179))</f>
        <v>0</v>
      </c>
      <c r="BG179" s="164">
        <f>MIN(MAX(0,BF179),MAX(0,$M179)-SUM($BC179:BF179))</f>
        <v>0</v>
      </c>
      <c r="BH179" s="164">
        <f>MIN(MAX(0,BG179),MAX(0,$M179)-SUM($BC179:BG179))</f>
        <v>0</v>
      </c>
      <c r="BI179" s="164">
        <f>(MAX(0,$M179-MAX(0,SUM($BC179:BH179))))</f>
        <v>0</v>
      </c>
      <c r="BJ179" s="166">
        <f t="shared" si="51"/>
        <v>478</v>
      </c>
      <c r="BK179" s="166">
        <f>MIN(MAX(0,BJ179),MAX(0,-$M179)-MAX(0,-$BC179+SUM($BJ179:BJ179)))</f>
        <v>478</v>
      </c>
      <c r="BL179" s="166">
        <f>MIN(MAX(0,BK179),MAX(0,-$M179)-MAX(0,-$BC179+SUM($BJ179:BK179)))</f>
        <v>478</v>
      </c>
      <c r="BM179" s="166">
        <f>MIN(MAX(0,BL179),MAX(0,-$M179)-MAX(0,-$BC179+SUM($BJ179:BL179)))</f>
        <v>478</v>
      </c>
      <c r="BN179" s="166">
        <f>MIN(MAX(0,BM179),MAX(0,-$M179)-MAX(0,-$BC179+SUM($BJ179:BM179)))</f>
        <v>478</v>
      </c>
      <c r="BO179" s="166">
        <f>MAX(0,-$M179+$BC179-SUM($BJ179:BN179))</f>
        <v>337</v>
      </c>
      <c r="BP179" s="165">
        <f t="shared" si="52"/>
        <v>0</v>
      </c>
      <c r="BQ179" s="164">
        <f>MIN(MAX(0,BP179),MAX(0,$X179)-SUM($BP179:BP179))</f>
        <v>0</v>
      </c>
      <c r="BR179" s="164">
        <f>MIN(MAX(0,BQ179),MAX(0,$X179)-SUM($BP179:BQ179))</f>
        <v>0</v>
      </c>
      <c r="BS179" s="164">
        <f>MIN(MAX(0,BR179),MAX(0,$X179)-SUM($BP179:BR179))</f>
        <v>0</v>
      </c>
      <c r="BT179" s="164">
        <f>MIN(MAX(0,BS179),MAX(0,$X179)-SUM($BP179:BS179))</f>
        <v>0</v>
      </c>
      <c r="BU179" s="164">
        <f>MIN(MAX(0,BT179),MAX(0,$X179)-SUM($BP179:BT179))</f>
        <v>0</v>
      </c>
      <c r="BV179" s="164">
        <f>(MAX(0,$X179-MAX(0,SUM($BP179:BU179))))</f>
        <v>0</v>
      </c>
      <c r="BW179" s="166">
        <f t="shared" si="44"/>
        <v>0</v>
      </c>
      <c r="BX179" s="166">
        <f>MIN(MAX(0,BW179),MAX(0,-$X179)-MAX(0,-$BP179+SUM($BW179:BW179)))</f>
        <v>0</v>
      </c>
      <c r="BY179" s="166">
        <f>MIN(MAX(0,BX179),MAX(0,-$X179)-MAX(0,-$BP179+SUM($BW179:BX179)))</f>
        <v>0</v>
      </c>
      <c r="BZ179" s="166">
        <f>MIN(MAX(0,BY179),MAX(0,-$X179)-MAX(0,-$BP179+SUM($BW179:BY179)))</f>
        <v>0</v>
      </c>
      <c r="CA179" s="166">
        <f>MIN(MAX(0,BZ179),MAX(0,-$X179)-MAX(0,-$BP179+SUM($BW179:BZ179)))</f>
        <v>0</v>
      </c>
      <c r="CB179" s="166">
        <f>MAX(0,-$X179+$BP179-SUM($BW179:CA179))</f>
        <v>0</v>
      </c>
      <c r="CC179" s="163">
        <v>10.1</v>
      </c>
      <c r="CD179" s="167"/>
      <c r="CE179" s="164"/>
      <c r="CF179" s="164"/>
      <c r="CG179" s="164"/>
      <c r="CH179" s="164"/>
      <c r="CI179" s="164"/>
      <c r="CJ179" s="164"/>
      <c r="CK179" s="166"/>
      <c r="CL179" s="166"/>
      <c r="CM179" s="166"/>
      <c r="CN179" s="166"/>
      <c r="CO179" s="166"/>
      <c r="CP179" s="166"/>
      <c r="CQ179" s="167">
        <v>-14774</v>
      </c>
      <c r="CR179" s="164"/>
      <c r="CS179" s="164"/>
      <c r="CT179" s="164"/>
      <c r="CU179" s="164"/>
      <c r="CV179" s="164"/>
      <c r="CW179" s="164"/>
      <c r="CX179" s="166">
        <f>ROUND($C179*'[1]LEA-TN - Aggregate GASB75'!CX178,0)</f>
        <v>14774</v>
      </c>
      <c r="CY179" s="166">
        <f>ROUND($C179*'[1]LEA-TN - Aggregate GASB75'!CY178,0)</f>
        <v>14774</v>
      </c>
      <c r="CZ179" s="166">
        <f>ROUND($C179*'[1]LEA-TN - Aggregate GASB75'!CZ178,0)</f>
        <v>14774</v>
      </c>
      <c r="DA179" s="166">
        <f>ROUND($C179*'[1]LEA-TN - Aggregate GASB75'!DA178,0)</f>
        <v>14774</v>
      </c>
      <c r="DB179" s="166">
        <f>ROUND($C179*'[1]LEA-TN - Aggregate GASB75'!DB178,0)</f>
        <v>14774</v>
      </c>
      <c r="DC179" s="166">
        <f>ROUND($C179*'[1]LEA-TN - Aggregate GASB75'!DC178,0)</f>
        <v>45796</v>
      </c>
      <c r="DE179" s="168"/>
    </row>
    <row r="180" spans="1:109" hidden="1">
      <c r="A180" s="109">
        <v>1049</v>
      </c>
      <c r="B180" s="103" t="s">
        <v>325</v>
      </c>
      <c r="C180" s="162">
        <v>0.89715199999999995</v>
      </c>
      <c r="D180" s="162">
        <v>0.46377000000000002</v>
      </c>
      <c r="E180" s="162">
        <f t="shared" si="45"/>
        <v>0.43338199999999993</v>
      </c>
      <c r="F180" s="163">
        <v>7.6</v>
      </c>
      <c r="G180" s="164">
        <f>ROUND($D180*'[1]LEA-TN - Aggregate GASB75'!G179,0)</f>
        <v>1257256</v>
      </c>
      <c r="H180" s="164">
        <f>ROUND($C180*'[1]LEA-TN - Aggregate GASB75'!H179,0)</f>
        <v>49563</v>
      </c>
      <c r="I180" s="164">
        <f>ROUND($C180*'[1]LEA-TN - Aggregate GASB75'!I179,0)</f>
        <v>86663</v>
      </c>
      <c r="J180" s="164">
        <f>ROUND('[1]LEA-TN - Aggregate GASB75'!G179*E180,0)</f>
        <v>1174876</v>
      </c>
      <c r="K180" s="164">
        <f>ROUND($C180*'[1]LEA-TN - Aggregate GASB75'!K179,0)</f>
        <v>-1080125</v>
      </c>
      <c r="L180" s="164">
        <f>ROUND(C180*'[1]LEA-TN - Aggregate GASB75'!P179,0)-SUM(G180:K180,M180:O180)</f>
        <v>-202056</v>
      </c>
      <c r="M180" s="164">
        <f>ROUND($C180*'[1]LEA-TN - Aggregate GASB75'!M179,0)</f>
        <v>-9400</v>
      </c>
      <c r="N180" s="164">
        <f>ROUND(C180*'[1]LEA-TN - Aggregate GASB75'!O179,0)-O180</f>
        <v>-42500</v>
      </c>
      <c r="O180" s="164">
        <v>-52193</v>
      </c>
      <c r="P180" s="178">
        <f t="shared" si="39"/>
        <v>1182084</v>
      </c>
      <c r="Q180" s="104">
        <f t="shared" si="40"/>
        <v>-1080125</v>
      </c>
      <c r="R180" s="164">
        <f>ROUND($C180*'[1]LEA-TN - Aggregate GASB75'!R179,0)</f>
        <v>-54587</v>
      </c>
      <c r="S180" s="164">
        <f t="shared" si="54"/>
        <v>161585</v>
      </c>
      <c r="T180" s="178">
        <v>-836901</v>
      </c>
      <c r="U180" s="164">
        <v>52224</v>
      </c>
      <c r="V180" s="104">
        <f t="shared" si="46"/>
        <v>711541</v>
      </c>
      <c r="W180" s="104">
        <v>-102380</v>
      </c>
      <c r="X180" s="104">
        <f>ROUND(J180+N180-'[1]LEA-TN - Aggregate GASB75'!W179*E180,0)</f>
        <v>1228047</v>
      </c>
      <c r="Y180" s="164">
        <f>ROUND($C180*'[1]LEA-TN - Aggregate GASB75'!Y179,0)</f>
        <v>1355090</v>
      </c>
      <c r="Z180" s="164">
        <f>ROUND($C180*'[1]LEA-TN - Aggregate GASB75'!Z179,0)</f>
        <v>1039920</v>
      </c>
      <c r="AA180" s="164">
        <f>ROUND($C180*'[1]LEA-TN - Aggregate GASB75'!AA179,0)</f>
        <v>1182084</v>
      </c>
      <c r="AB180" s="164">
        <f>ROUND($C180*'[1]LEA-TN - Aggregate GASB75'!AB179,0)</f>
        <v>1182084</v>
      </c>
      <c r="AC180" s="164">
        <f t="shared" si="53"/>
        <v>175470</v>
      </c>
      <c r="AD180" s="164">
        <f t="shared" si="41"/>
        <v>179451</v>
      </c>
      <c r="AE180" s="164">
        <f t="shared" si="47"/>
        <v>0</v>
      </c>
      <c r="AF180" s="164">
        <f t="shared" si="48"/>
        <v>0</v>
      </c>
      <c r="AG180" s="164">
        <f t="shared" si="42"/>
        <v>0</v>
      </c>
      <c r="AH180" s="164">
        <f t="shared" si="49"/>
        <v>1066462</v>
      </c>
      <c r="AI180" s="164">
        <f t="shared" si="55"/>
        <v>106998</v>
      </c>
      <c r="AJ180" s="164">
        <f t="shared" si="55"/>
        <v>106998</v>
      </c>
      <c r="AK180" s="164">
        <f t="shared" si="55"/>
        <v>106998</v>
      </c>
      <c r="AL180" s="164">
        <f t="shared" si="55"/>
        <v>106998</v>
      </c>
      <c r="AM180" s="164">
        <f t="shared" si="55"/>
        <v>106998</v>
      </c>
      <c r="AN180" s="164">
        <f t="shared" si="55"/>
        <v>176551</v>
      </c>
      <c r="AP180" s="165">
        <f t="shared" si="43"/>
        <v>-26586</v>
      </c>
      <c r="AQ180" s="164">
        <f>ROUND($C180*'[1]LEA-TN - Aggregate GASB75'!AQ179,0)</f>
        <v>0</v>
      </c>
      <c r="AR180" s="164">
        <f>ROUND($C180*'[1]LEA-TN - Aggregate GASB75'!AR179,0)</f>
        <v>0</v>
      </c>
      <c r="AS180" s="164">
        <f>ROUND($C180*'[1]LEA-TN - Aggregate GASB75'!AS179,0)</f>
        <v>0</v>
      </c>
      <c r="AT180" s="164">
        <f>ROUND($C180*'[1]LEA-TN - Aggregate GASB75'!AT179,0)</f>
        <v>0</v>
      </c>
      <c r="AU180" s="164">
        <f>ROUND($C180*'[1]LEA-TN - Aggregate GASB75'!AU179,0)</f>
        <v>0</v>
      </c>
      <c r="AV180" s="164">
        <f>ROUND($C180*'[1]LEA-TN - Aggregate GASB75'!AV179,0)</f>
        <v>0</v>
      </c>
      <c r="AW180" s="166">
        <f>ROUND($C180*'[1]LEA-TN - Aggregate GASB75'!AW179,0)</f>
        <v>26586</v>
      </c>
      <c r="AX180" s="166">
        <f>ROUND($C180*'[1]LEA-TN - Aggregate GASB75'!AX179,0)</f>
        <v>26586</v>
      </c>
      <c r="AY180" s="166">
        <f>ROUND($C180*'[1]LEA-TN - Aggregate GASB75'!AY179,0)</f>
        <v>26586</v>
      </c>
      <c r="AZ180" s="166">
        <f>ROUND($C180*'[1]LEA-TN - Aggregate GASB75'!AZ179,0)</f>
        <v>26586</v>
      </c>
      <c r="BA180" s="166">
        <f>ROUND($C180*'[1]LEA-TN - Aggregate GASB75'!BA179,0)</f>
        <v>26586</v>
      </c>
      <c r="BB180" s="166">
        <f>MAX(0,-$L180+$AP180-SUM($AW180:BA180))</f>
        <v>42540</v>
      </c>
      <c r="BC180" s="165">
        <f t="shared" si="50"/>
        <v>-1237</v>
      </c>
      <c r="BD180" s="164">
        <f>MIN(MAX(0,BC180),MAX(0,$M180)-SUM($BC180:BC180))</f>
        <v>0</v>
      </c>
      <c r="BE180" s="164">
        <f>MIN(MAX(0,BD180),MAX(0,$M180)-SUM($BC180:BD180))</f>
        <v>0</v>
      </c>
      <c r="BF180" s="164">
        <f>MIN(MAX(0,BE180),MAX(0,$M180)-SUM($BC180:BE180))</f>
        <v>0</v>
      </c>
      <c r="BG180" s="164">
        <f>MIN(MAX(0,BF180),MAX(0,$M180)-SUM($BC180:BF180))</f>
        <v>0</v>
      </c>
      <c r="BH180" s="164">
        <f>MIN(MAX(0,BG180),MAX(0,$M180)-SUM($BC180:BG180))</f>
        <v>0</v>
      </c>
      <c r="BI180" s="164">
        <f>(MAX(0,$M180-MAX(0,SUM($BC180:BH180))))</f>
        <v>0</v>
      </c>
      <c r="BJ180" s="166">
        <f t="shared" si="51"/>
        <v>1237</v>
      </c>
      <c r="BK180" s="166">
        <f>MIN(MAX(0,BJ180),MAX(0,-$M180)-MAX(0,-$BC180+SUM($BJ180:BJ180)))</f>
        <v>1237</v>
      </c>
      <c r="BL180" s="166">
        <f>MIN(MAX(0,BK180),MAX(0,-$M180)-MAX(0,-$BC180+SUM($BJ180:BK180)))</f>
        <v>1237</v>
      </c>
      <c r="BM180" s="166">
        <f>MIN(MAX(0,BL180),MAX(0,-$M180)-MAX(0,-$BC180+SUM($BJ180:BL180)))</f>
        <v>1237</v>
      </c>
      <c r="BN180" s="166">
        <f>MIN(MAX(0,BM180),MAX(0,-$M180)-MAX(0,-$BC180+SUM($BJ180:BM180)))</f>
        <v>1237</v>
      </c>
      <c r="BO180" s="166">
        <f>MAX(0,-$M180+$BC180-SUM($BJ180:BN180))</f>
        <v>1978</v>
      </c>
      <c r="BP180" s="165">
        <f t="shared" si="52"/>
        <v>161585</v>
      </c>
      <c r="BQ180" s="164">
        <f>MIN(MAX(0,BP180),MAX(0,$X180)-SUM($BP180:BP180))</f>
        <v>161585</v>
      </c>
      <c r="BR180" s="164">
        <f>MIN(MAX(0,BQ180),MAX(0,$X180)-SUM($BP180:BQ180))</f>
        <v>161585</v>
      </c>
      <c r="BS180" s="164">
        <f>MIN(MAX(0,BR180),MAX(0,$X180)-SUM($BP180:BR180))</f>
        <v>161585</v>
      </c>
      <c r="BT180" s="164">
        <f>MIN(MAX(0,BS180),MAX(0,$X180)-SUM($BP180:BS180))</f>
        <v>161585</v>
      </c>
      <c r="BU180" s="164">
        <f>MIN(MAX(0,BT180),MAX(0,$X180)-SUM($BP180:BT180))</f>
        <v>161585</v>
      </c>
      <c r="BV180" s="164">
        <f>(MAX(0,$X180-MAX(0,SUM($BP180:BU180))))</f>
        <v>258537</v>
      </c>
      <c r="BW180" s="166">
        <f t="shared" si="44"/>
        <v>0</v>
      </c>
      <c r="BX180" s="166">
        <f>MIN(MAX(0,BW180),MAX(0,-$X180)-MAX(0,-$BP180+SUM($BW180:BW180)))</f>
        <v>0</v>
      </c>
      <c r="BY180" s="166">
        <f>MIN(MAX(0,BX180),MAX(0,-$X180)-MAX(0,-$BP180+SUM($BW180:BX180)))</f>
        <v>0</v>
      </c>
      <c r="BZ180" s="166">
        <f>MIN(MAX(0,BY180),MAX(0,-$X180)-MAX(0,-$BP180+SUM($BW180:BY180)))</f>
        <v>0</v>
      </c>
      <c r="CA180" s="166">
        <f>MIN(MAX(0,BZ180),MAX(0,-$X180)-MAX(0,-$BP180+SUM($BW180:BZ180)))</f>
        <v>0</v>
      </c>
      <c r="CB180" s="166">
        <f>MAX(0,-$X180+$BP180-SUM($BW180:CA180))</f>
        <v>0</v>
      </c>
      <c r="CC180" s="163">
        <v>8.4</v>
      </c>
      <c r="CD180" s="167"/>
      <c r="CE180" s="164"/>
      <c r="CF180" s="164"/>
      <c r="CG180" s="164"/>
      <c r="CH180" s="164"/>
      <c r="CI180" s="164"/>
      <c r="CJ180" s="164"/>
      <c r="CK180" s="166"/>
      <c r="CL180" s="166"/>
      <c r="CM180" s="166"/>
      <c r="CN180" s="166"/>
      <c r="CO180" s="166"/>
      <c r="CP180" s="166"/>
      <c r="CQ180" s="167">
        <v>-26764</v>
      </c>
      <c r="CR180" s="164"/>
      <c r="CS180" s="164"/>
      <c r="CT180" s="164"/>
      <c r="CU180" s="164"/>
      <c r="CV180" s="164"/>
      <c r="CW180" s="164"/>
      <c r="CX180" s="166">
        <f>ROUND($C180*'[1]LEA-TN - Aggregate GASB75'!CX179,0)</f>
        <v>26764</v>
      </c>
      <c r="CY180" s="166">
        <f>ROUND($C180*'[1]LEA-TN - Aggregate GASB75'!CY179,0)</f>
        <v>26764</v>
      </c>
      <c r="CZ180" s="166">
        <f>ROUND($C180*'[1]LEA-TN - Aggregate GASB75'!CZ179,0)</f>
        <v>26764</v>
      </c>
      <c r="DA180" s="166">
        <f>ROUND($C180*'[1]LEA-TN - Aggregate GASB75'!DA179,0)</f>
        <v>26764</v>
      </c>
      <c r="DB180" s="166">
        <f>ROUND($C180*'[1]LEA-TN - Aggregate GASB75'!DB179,0)</f>
        <v>26764</v>
      </c>
      <c r="DC180" s="166">
        <f>ROUND($C180*'[1]LEA-TN - Aggregate GASB75'!DC179,0)</f>
        <v>37468</v>
      </c>
      <c r="DE180" s="168"/>
    </row>
    <row r="181" spans="1:109" hidden="1">
      <c r="A181" s="109">
        <v>1127</v>
      </c>
      <c r="B181" s="103" t="s">
        <v>326</v>
      </c>
      <c r="C181" s="162">
        <v>1</v>
      </c>
      <c r="D181" s="162">
        <v>1</v>
      </c>
      <c r="E181" s="162">
        <f t="shared" si="45"/>
        <v>0</v>
      </c>
      <c r="F181" s="163">
        <v>8.5</v>
      </c>
      <c r="G181" s="164">
        <f>ROUND($D181*'[1]LEA-TN - Aggregate GASB75'!G180,0)</f>
        <v>380615</v>
      </c>
      <c r="H181" s="164">
        <f>ROUND($C181*'[1]LEA-TN - Aggregate GASB75'!H180,0)</f>
        <v>7197</v>
      </c>
      <c r="I181" s="164">
        <f>ROUND($C181*'[1]LEA-TN - Aggregate GASB75'!I180,0)</f>
        <v>13525</v>
      </c>
      <c r="J181" s="164">
        <f>ROUND('[1]LEA-TN - Aggregate GASB75'!G180*E181,0)</f>
        <v>0</v>
      </c>
      <c r="K181" s="164">
        <f>ROUND($C181*'[1]LEA-TN - Aggregate GASB75'!K180,0)</f>
        <v>0</v>
      </c>
      <c r="L181" s="164">
        <f>ROUND(C181*'[1]LEA-TN - Aggregate GASB75'!P180,0)-SUM(G181:K181,M181:O181)</f>
        <v>6760</v>
      </c>
      <c r="M181" s="164">
        <f>ROUND($C181*'[1]LEA-TN - Aggregate GASB75'!M180,0)</f>
        <v>-2936</v>
      </c>
      <c r="N181" s="164">
        <f>ROUND(C181*'[1]LEA-TN - Aggregate GASB75'!O180,0)-O181</f>
        <v>0</v>
      </c>
      <c r="O181" s="164">
        <v>-15818</v>
      </c>
      <c r="P181" s="178">
        <f t="shared" si="39"/>
        <v>389343</v>
      </c>
      <c r="Q181" s="104">
        <f t="shared" si="40"/>
        <v>0</v>
      </c>
      <c r="R181" s="164">
        <f>ROUND($C181*'[1]LEA-TN - Aggregate GASB75'!R180,0)</f>
        <v>-3208</v>
      </c>
      <c r="S181" s="164">
        <f t="shared" si="54"/>
        <v>0</v>
      </c>
      <c r="T181" s="178">
        <v>17514</v>
      </c>
      <c r="U181" s="164">
        <v>17137</v>
      </c>
      <c r="V181" s="104">
        <f t="shared" si="46"/>
        <v>-24794</v>
      </c>
      <c r="W181" s="104">
        <v>-31826</v>
      </c>
      <c r="X181" s="104">
        <f>ROUND(J181+N181-'[1]LEA-TN - Aggregate GASB75'!W180*E181,0)</f>
        <v>0</v>
      </c>
      <c r="Y181" s="164">
        <f>ROUND($C181*'[1]LEA-TN - Aggregate GASB75'!Y180,0)</f>
        <v>445632</v>
      </c>
      <c r="Z181" s="164">
        <f>ROUND($C181*'[1]LEA-TN - Aggregate GASB75'!Z180,0)</f>
        <v>343123</v>
      </c>
      <c r="AA181" s="164">
        <f>ROUND($C181*'[1]LEA-TN - Aggregate GASB75'!AA180,0)</f>
        <v>389343</v>
      </c>
      <c r="AB181" s="164">
        <f>ROUND($C181*'[1]LEA-TN - Aggregate GASB75'!AB180,0)</f>
        <v>389343</v>
      </c>
      <c r="AC181" s="164">
        <f t="shared" si="53"/>
        <v>0</v>
      </c>
      <c r="AD181" s="164">
        <f t="shared" si="41"/>
        <v>30759</v>
      </c>
      <c r="AE181" s="164">
        <f t="shared" si="47"/>
        <v>0</v>
      </c>
      <c r="AF181" s="164">
        <f t="shared" si="48"/>
        <v>5965</v>
      </c>
      <c r="AG181" s="164">
        <f t="shared" si="42"/>
        <v>0</v>
      </c>
      <c r="AH181" s="164">
        <f t="shared" si="49"/>
        <v>0</v>
      </c>
      <c r="AI181" s="164">
        <f t="shared" si="55"/>
        <v>-3208</v>
      </c>
      <c r="AJ181" s="164">
        <f t="shared" si="55"/>
        <v>-3208</v>
      </c>
      <c r="AK181" s="164">
        <f t="shared" si="55"/>
        <v>-3208</v>
      </c>
      <c r="AL181" s="164">
        <f t="shared" si="55"/>
        <v>-3208</v>
      </c>
      <c r="AM181" s="164">
        <f t="shared" si="55"/>
        <v>-3208</v>
      </c>
      <c r="AN181" s="164">
        <f t="shared" si="55"/>
        <v>-8754</v>
      </c>
      <c r="AP181" s="165">
        <f t="shared" si="43"/>
        <v>795</v>
      </c>
      <c r="AQ181" s="164">
        <f>ROUND($C181*'[1]LEA-TN - Aggregate GASB75'!AQ180,0)</f>
        <v>795</v>
      </c>
      <c r="AR181" s="164">
        <f>ROUND($C181*'[1]LEA-TN - Aggregate GASB75'!AR180,0)</f>
        <v>795</v>
      </c>
      <c r="AS181" s="164">
        <f>ROUND($C181*'[1]LEA-TN - Aggregate GASB75'!AS180,0)</f>
        <v>795</v>
      </c>
      <c r="AT181" s="164">
        <f>ROUND($C181*'[1]LEA-TN - Aggregate GASB75'!AT180,0)</f>
        <v>795</v>
      </c>
      <c r="AU181" s="164">
        <f>ROUND($C181*'[1]LEA-TN - Aggregate GASB75'!AU180,0)</f>
        <v>795</v>
      </c>
      <c r="AV181" s="164">
        <f>ROUND($C181*'[1]LEA-TN - Aggregate GASB75'!AV180,0)</f>
        <v>1990</v>
      </c>
      <c r="AW181" s="166">
        <f>ROUND($C181*'[1]LEA-TN - Aggregate GASB75'!AW180,0)</f>
        <v>0</v>
      </c>
      <c r="AX181" s="166">
        <f>ROUND($C181*'[1]LEA-TN - Aggregate GASB75'!AX180,0)</f>
        <v>0</v>
      </c>
      <c r="AY181" s="166">
        <f>ROUND($C181*'[1]LEA-TN - Aggregate GASB75'!AY180,0)</f>
        <v>0</v>
      </c>
      <c r="AZ181" s="166">
        <f>ROUND($C181*'[1]LEA-TN - Aggregate GASB75'!AZ180,0)</f>
        <v>0</v>
      </c>
      <c r="BA181" s="166">
        <f>ROUND($C181*'[1]LEA-TN - Aggregate GASB75'!BA180,0)</f>
        <v>0</v>
      </c>
      <c r="BB181" s="166">
        <f>MAX(0,-$L181+$AP181-SUM($AW181:BA181))</f>
        <v>0</v>
      </c>
      <c r="BC181" s="165">
        <f t="shared" si="50"/>
        <v>-345</v>
      </c>
      <c r="BD181" s="164">
        <f>MIN(MAX(0,BC181),MAX(0,$M181)-SUM($BC181:BC181))</f>
        <v>0</v>
      </c>
      <c r="BE181" s="164">
        <f>MIN(MAX(0,BD181),MAX(0,$M181)-SUM($BC181:BD181))</f>
        <v>0</v>
      </c>
      <c r="BF181" s="164">
        <f>MIN(MAX(0,BE181),MAX(0,$M181)-SUM($BC181:BE181))</f>
        <v>0</v>
      </c>
      <c r="BG181" s="164">
        <f>MIN(MAX(0,BF181),MAX(0,$M181)-SUM($BC181:BF181))</f>
        <v>0</v>
      </c>
      <c r="BH181" s="164">
        <f>MIN(MAX(0,BG181),MAX(0,$M181)-SUM($BC181:BG181))</f>
        <v>0</v>
      </c>
      <c r="BI181" s="164">
        <f>(MAX(0,$M181-MAX(0,SUM($BC181:BH181))))</f>
        <v>0</v>
      </c>
      <c r="BJ181" s="166">
        <f t="shared" si="51"/>
        <v>345</v>
      </c>
      <c r="BK181" s="166">
        <f>MIN(MAX(0,BJ181),MAX(0,-$M181)-MAX(0,-$BC181+SUM($BJ181:BJ181)))</f>
        <v>345</v>
      </c>
      <c r="BL181" s="166">
        <f>MIN(MAX(0,BK181),MAX(0,-$M181)-MAX(0,-$BC181+SUM($BJ181:BK181)))</f>
        <v>345</v>
      </c>
      <c r="BM181" s="166">
        <f>MIN(MAX(0,BL181),MAX(0,-$M181)-MAX(0,-$BC181+SUM($BJ181:BL181)))</f>
        <v>345</v>
      </c>
      <c r="BN181" s="166">
        <f>MIN(MAX(0,BM181),MAX(0,-$M181)-MAX(0,-$BC181+SUM($BJ181:BM181)))</f>
        <v>345</v>
      </c>
      <c r="BO181" s="166">
        <f>MAX(0,-$M181+$BC181-SUM($BJ181:BN181))</f>
        <v>866</v>
      </c>
      <c r="BP181" s="165">
        <f t="shared" si="52"/>
        <v>0</v>
      </c>
      <c r="BQ181" s="164">
        <f>MIN(MAX(0,BP181),MAX(0,$X181)-SUM($BP181:BP181))</f>
        <v>0</v>
      </c>
      <c r="BR181" s="164">
        <f>MIN(MAX(0,BQ181),MAX(0,$X181)-SUM($BP181:BQ181))</f>
        <v>0</v>
      </c>
      <c r="BS181" s="164">
        <f>MIN(MAX(0,BR181),MAX(0,$X181)-SUM($BP181:BR181))</f>
        <v>0</v>
      </c>
      <c r="BT181" s="164">
        <f>MIN(MAX(0,BS181),MAX(0,$X181)-SUM($BP181:BS181))</f>
        <v>0</v>
      </c>
      <c r="BU181" s="164">
        <f>MIN(MAX(0,BT181),MAX(0,$X181)-SUM($BP181:BT181))</f>
        <v>0</v>
      </c>
      <c r="BV181" s="164">
        <f>(MAX(0,$X181-MAX(0,SUM($BP181:BU181))))</f>
        <v>0</v>
      </c>
      <c r="BW181" s="166">
        <f t="shared" si="44"/>
        <v>0</v>
      </c>
      <c r="BX181" s="166">
        <f>MIN(MAX(0,BW181),MAX(0,-$X181)-MAX(0,-$BP181+SUM($BW181:BW181)))</f>
        <v>0</v>
      </c>
      <c r="BY181" s="166">
        <f>MIN(MAX(0,BX181),MAX(0,-$X181)-MAX(0,-$BP181+SUM($BW181:BX181)))</f>
        <v>0</v>
      </c>
      <c r="BZ181" s="166">
        <f>MIN(MAX(0,BY181),MAX(0,-$X181)-MAX(0,-$BP181+SUM($BW181:BY181)))</f>
        <v>0</v>
      </c>
      <c r="CA181" s="166">
        <f>MIN(MAX(0,BZ181),MAX(0,-$X181)-MAX(0,-$BP181+SUM($BW181:BZ181)))</f>
        <v>0</v>
      </c>
      <c r="CB181" s="166">
        <f>MAX(0,-$X181+$BP181-SUM($BW181:CA181))</f>
        <v>0</v>
      </c>
      <c r="CC181" s="163">
        <v>9.6999999999999993</v>
      </c>
      <c r="CD181" s="167"/>
      <c r="CE181" s="164"/>
      <c r="CF181" s="164"/>
      <c r="CG181" s="164"/>
      <c r="CH181" s="164"/>
      <c r="CI181" s="164"/>
      <c r="CJ181" s="164"/>
      <c r="CK181" s="166"/>
      <c r="CL181" s="166"/>
      <c r="CM181" s="166"/>
      <c r="CN181" s="166"/>
      <c r="CO181" s="166"/>
      <c r="CP181" s="166"/>
      <c r="CQ181" s="167">
        <v>-3658</v>
      </c>
      <c r="CR181" s="164"/>
      <c r="CS181" s="164"/>
      <c r="CT181" s="164"/>
      <c r="CU181" s="164"/>
      <c r="CV181" s="164"/>
      <c r="CW181" s="164"/>
      <c r="CX181" s="166">
        <f>ROUND($C181*'[1]LEA-TN - Aggregate GASB75'!CX180,0)</f>
        <v>3658</v>
      </c>
      <c r="CY181" s="166">
        <f>ROUND($C181*'[1]LEA-TN - Aggregate GASB75'!CY180,0)</f>
        <v>3658</v>
      </c>
      <c r="CZ181" s="166">
        <f>ROUND($C181*'[1]LEA-TN - Aggregate GASB75'!CZ180,0)</f>
        <v>3658</v>
      </c>
      <c r="DA181" s="166">
        <f>ROUND($C181*'[1]LEA-TN - Aggregate GASB75'!DA180,0)</f>
        <v>3658</v>
      </c>
      <c r="DB181" s="166">
        <f>ROUND($C181*'[1]LEA-TN - Aggregate GASB75'!DB180,0)</f>
        <v>3658</v>
      </c>
      <c r="DC181" s="166">
        <f>ROUND($C181*'[1]LEA-TN - Aggregate GASB75'!DC180,0)</f>
        <v>9878</v>
      </c>
      <c r="DE181" s="168"/>
    </row>
    <row r="182" spans="1:109" hidden="1">
      <c r="A182" s="109">
        <v>1101</v>
      </c>
      <c r="B182" s="103" t="s">
        <v>327</v>
      </c>
      <c r="C182" s="162">
        <v>1</v>
      </c>
      <c r="D182" s="162">
        <v>1</v>
      </c>
      <c r="E182" s="162">
        <f t="shared" si="45"/>
        <v>0</v>
      </c>
      <c r="F182" s="163">
        <v>8.6</v>
      </c>
      <c r="G182" s="164">
        <f>ROUND($D182*'[1]LEA-TN - Aggregate GASB75'!G181,0)</f>
        <v>317809</v>
      </c>
      <c r="H182" s="164">
        <f>ROUND($C182*'[1]LEA-TN - Aggregate GASB75'!H181,0)</f>
        <v>6566</v>
      </c>
      <c r="I182" s="164">
        <f>ROUND($C182*'[1]LEA-TN - Aggregate GASB75'!I181,0)</f>
        <v>11364</v>
      </c>
      <c r="J182" s="164">
        <f>ROUND('[1]LEA-TN - Aggregate GASB75'!G181*E182,0)</f>
        <v>0</v>
      </c>
      <c r="K182" s="164">
        <f>ROUND($C182*'[1]LEA-TN - Aggregate GASB75'!K181,0)</f>
        <v>0</v>
      </c>
      <c r="L182" s="164">
        <f>ROUND(C182*'[1]LEA-TN - Aggregate GASB75'!P181,0)-SUM(G182:K182,M182:O182)</f>
        <v>-18858</v>
      </c>
      <c r="M182" s="164">
        <f>ROUND($C182*'[1]LEA-TN - Aggregate GASB75'!M181,0)</f>
        <v>-2557</v>
      </c>
      <c r="N182" s="164">
        <f>ROUND(C182*'[1]LEA-TN - Aggregate GASB75'!O181,0)-O182</f>
        <v>0</v>
      </c>
      <c r="O182" s="164">
        <v>-10315</v>
      </c>
      <c r="P182" s="178">
        <f t="shared" si="39"/>
        <v>304009</v>
      </c>
      <c r="Q182" s="104">
        <f t="shared" si="40"/>
        <v>0</v>
      </c>
      <c r="R182" s="164">
        <f>ROUND($C182*'[1]LEA-TN - Aggregate GASB75'!R181,0)</f>
        <v>-5743</v>
      </c>
      <c r="S182" s="164">
        <f t="shared" si="54"/>
        <v>0</v>
      </c>
      <c r="T182" s="178">
        <v>12187</v>
      </c>
      <c r="U182" s="164">
        <v>10498</v>
      </c>
      <c r="V182" s="104">
        <f t="shared" si="46"/>
        <v>-43970</v>
      </c>
      <c r="W182" s="104">
        <v>-28298</v>
      </c>
      <c r="X182" s="104">
        <f>ROUND(J182+N182-'[1]LEA-TN - Aggregate GASB75'!W181*E182,0)</f>
        <v>0</v>
      </c>
      <c r="Y182" s="164">
        <f>ROUND($C182*'[1]LEA-TN - Aggregate GASB75'!Y181,0)</f>
        <v>350865</v>
      </c>
      <c r="Z182" s="164">
        <f>ROUND($C182*'[1]LEA-TN - Aggregate GASB75'!Z181,0)</f>
        <v>265688</v>
      </c>
      <c r="AA182" s="164">
        <f>ROUND($C182*'[1]LEA-TN - Aggregate GASB75'!AA181,0)</f>
        <v>304009</v>
      </c>
      <c r="AB182" s="164">
        <f>ROUND($C182*'[1]LEA-TN - Aggregate GASB75'!AB181,0)</f>
        <v>304009</v>
      </c>
      <c r="AC182" s="164">
        <f t="shared" si="53"/>
        <v>16665</v>
      </c>
      <c r="AD182" s="164">
        <f t="shared" si="41"/>
        <v>27305</v>
      </c>
      <c r="AE182" s="164">
        <f t="shared" si="47"/>
        <v>0</v>
      </c>
      <c r="AF182" s="164">
        <f t="shared" si="48"/>
        <v>0</v>
      </c>
      <c r="AG182" s="164">
        <f t="shared" si="42"/>
        <v>0</v>
      </c>
      <c r="AH182" s="164">
        <f t="shared" si="49"/>
        <v>0</v>
      </c>
      <c r="AI182" s="164">
        <f t="shared" si="55"/>
        <v>-5743</v>
      </c>
      <c r="AJ182" s="164">
        <f t="shared" si="55"/>
        <v>-5743</v>
      </c>
      <c r="AK182" s="164">
        <f t="shared" si="55"/>
        <v>-5743</v>
      </c>
      <c r="AL182" s="164">
        <f t="shared" si="55"/>
        <v>-5743</v>
      </c>
      <c r="AM182" s="164">
        <f t="shared" si="55"/>
        <v>-5743</v>
      </c>
      <c r="AN182" s="164">
        <f t="shared" si="55"/>
        <v>-15255</v>
      </c>
      <c r="AP182" s="165">
        <f t="shared" si="43"/>
        <v>-2193</v>
      </c>
      <c r="AQ182" s="164">
        <f>ROUND($C182*'[1]LEA-TN - Aggregate GASB75'!AQ181,0)</f>
        <v>0</v>
      </c>
      <c r="AR182" s="164">
        <f>ROUND($C182*'[1]LEA-TN - Aggregate GASB75'!AR181,0)</f>
        <v>0</v>
      </c>
      <c r="AS182" s="164">
        <f>ROUND($C182*'[1]LEA-TN - Aggregate GASB75'!AS181,0)</f>
        <v>0</v>
      </c>
      <c r="AT182" s="164">
        <f>ROUND($C182*'[1]LEA-TN - Aggregate GASB75'!AT181,0)</f>
        <v>0</v>
      </c>
      <c r="AU182" s="164">
        <f>ROUND($C182*'[1]LEA-TN - Aggregate GASB75'!AU181,0)</f>
        <v>0</v>
      </c>
      <c r="AV182" s="164">
        <f>ROUND($C182*'[1]LEA-TN - Aggregate GASB75'!AV181,0)</f>
        <v>0</v>
      </c>
      <c r="AW182" s="166">
        <f>ROUND($C182*'[1]LEA-TN - Aggregate GASB75'!AW181,0)</f>
        <v>2193</v>
      </c>
      <c r="AX182" s="166">
        <f>ROUND($C182*'[1]LEA-TN - Aggregate GASB75'!AX181,0)</f>
        <v>2193</v>
      </c>
      <c r="AY182" s="166">
        <f>ROUND($C182*'[1]LEA-TN - Aggregate GASB75'!AY181,0)</f>
        <v>2193</v>
      </c>
      <c r="AZ182" s="166">
        <f>ROUND($C182*'[1]LEA-TN - Aggregate GASB75'!AZ181,0)</f>
        <v>2193</v>
      </c>
      <c r="BA182" s="166">
        <f>ROUND($C182*'[1]LEA-TN - Aggregate GASB75'!BA181,0)</f>
        <v>2193</v>
      </c>
      <c r="BB182" s="166">
        <f>MAX(0,-$L182+$AP182-SUM($AW182:BA182))</f>
        <v>5700</v>
      </c>
      <c r="BC182" s="165">
        <f t="shared" si="50"/>
        <v>-297</v>
      </c>
      <c r="BD182" s="164">
        <f>MIN(MAX(0,BC182),MAX(0,$M182)-SUM($BC182:BC182))</f>
        <v>0</v>
      </c>
      <c r="BE182" s="164">
        <f>MIN(MAX(0,BD182),MAX(0,$M182)-SUM($BC182:BD182))</f>
        <v>0</v>
      </c>
      <c r="BF182" s="164">
        <f>MIN(MAX(0,BE182),MAX(0,$M182)-SUM($BC182:BE182))</f>
        <v>0</v>
      </c>
      <c r="BG182" s="164">
        <f>MIN(MAX(0,BF182),MAX(0,$M182)-SUM($BC182:BF182))</f>
        <v>0</v>
      </c>
      <c r="BH182" s="164">
        <f>MIN(MAX(0,BG182),MAX(0,$M182)-SUM($BC182:BG182))</f>
        <v>0</v>
      </c>
      <c r="BI182" s="164">
        <f>(MAX(0,$M182-MAX(0,SUM($BC182:BH182))))</f>
        <v>0</v>
      </c>
      <c r="BJ182" s="166">
        <f t="shared" si="51"/>
        <v>297</v>
      </c>
      <c r="BK182" s="166">
        <f>MIN(MAX(0,BJ182),MAX(0,-$M182)-MAX(0,-$BC182+SUM($BJ182:BJ182)))</f>
        <v>297</v>
      </c>
      <c r="BL182" s="166">
        <f>MIN(MAX(0,BK182),MAX(0,-$M182)-MAX(0,-$BC182+SUM($BJ182:BK182)))</f>
        <v>297</v>
      </c>
      <c r="BM182" s="166">
        <f>MIN(MAX(0,BL182),MAX(0,-$M182)-MAX(0,-$BC182+SUM($BJ182:BL182)))</f>
        <v>297</v>
      </c>
      <c r="BN182" s="166">
        <f>MIN(MAX(0,BM182),MAX(0,-$M182)-MAX(0,-$BC182+SUM($BJ182:BM182)))</f>
        <v>297</v>
      </c>
      <c r="BO182" s="166">
        <f>MAX(0,-$M182+$BC182-SUM($BJ182:BN182))</f>
        <v>775</v>
      </c>
      <c r="BP182" s="165">
        <f t="shared" si="52"/>
        <v>0</v>
      </c>
      <c r="BQ182" s="164">
        <f>MIN(MAX(0,BP182),MAX(0,$X182)-SUM($BP182:BP182))</f>
        <v>0</v>
      </c>
      <c r="BR182" s="164">
        <f>MIN(MAX(0,BQ182),MAX(0,$X182)-SUM($BP182:BQ182))</f>
        <v>0</v>
      </c>
      <c r="BS182" s="164">
        <f>MIN(MAX(0,BR182),MAX(0,$X182)-SUM($BP182:BR182))</f>
        <v>0</v>
      </c>
      <c r="BT182" s="164">
        <f>MIN(MAX(0,BS182),MAX(0,$X182)-SUM($BP182:BS182))</f>
        <v>0</v>
      </c>
      <c r="BU182" s="164">
        <f>MIN(MAX(0,BT182),MAX(0,$X182)-SUM($BP182:BT182))</f>
        <v>0</v>
      </c>
      <c r="BV182" s="164">
        <f>(MAX(0,$X182-MAX(0,SUM($BP182:BU182))))</f>
        <v>0</v>
      </c>
      <c r="BW182" s="166">
        <f t="shared" si="44"/>
        <v>0</v>
      </c>
      <c r="BX182" s="166">
        <f>MIN(MAX(0,BW182),MAX(0,-$X182)-MAX(0,-$BP182+SUM($BW182:BW182)))</f>
        <v>0</v>
      </c>
      <c r="BY182" s="166">
        <f>MIN(MAX(0,BX182),MAX(0,-$X182)-MAX(0,-$BP182+SUM($BW182:BX182)))</f>
        <v>0</v>
      </c>
      <c r="BZ182" s="166">
        <f>MIN(MAX(0,BY182),MAX(0,-$X182)-MAX(0,-$BP182+SUM($BW182:BY182)))</f>
        <v>0</v>
      </c>
      <c r="CA182" s="166">
        <f>MIN(MAX(0,BZ182),MAX(0,-$X182)-MAX(0,-$BP182+SUM($BW182:BZ182)))</f>
        <v>0</v>
      </c>
      <c r="CB182" s="166">
        <f>MAX(0,-$X182+$BP182-SUM($BW182:CA182))</f>
        <v>0</v>
      </c>
      <c r="CC182" s="163">
        <v>9.6999999999999993</v>
      </c>
      <c r="CD182" s="167"/>
      <c r="CE182" s="164"/>
      <c r="CF182" s="164"/>
      <c r="CG182" s="164"/>
      <c r="CH182" s="164"/>
      <c r="CI182" s="164"/>
      <c r="CJ182" s="164"/>
      <c r="CK182" s="166"/>
      <c r="CL182" s="166"/>
      <c r="CM182" s="166"/>
      <c r="CN182" s="166"/>
      <c r="CO182" s="166"/>
      <c r="CP182" s="166"/>
      <c r="CQ182" s="167">
        <v>-3253</v>
      </c>
      <c r="CR182" s="164"/>
      <c r="CS182" s="164"/>
      <c r="CT182" s="164"/>
      <c r="CU182" s="164"/>
      <c r="CV182" s="164"/>
      <c r="CW182" s="164"/>
      <c r="CX182" s="166">
        <f>ROUND($C182*'[1]LEA-TN - Aggregate GASB75'!CX181,0)</f>
        <v>3253</v>
      </c>
      <c r="CY182" s="166">
        <f>ROUND($C182*'[1]LEA-TN - Aggregate GASB75'!CY181,0)</f>
        <v>3253</v>
      </c>
      <c r="CZ182" s="166">
        <f>ROUND($C182*'[1]LEA-TN - Aggregate GASB75'!CZ181,0)</f>
        <v>3253</v>
      </c>
      <c r="DA182" s="166">
        <f>ROUND($C182*'[1]LEA-TN - Aggregate GASB75'!DA181,0)</f>
        <v>3253</v>
      </c>
      <c r="DB182" s="166">
        <f>ROUND($C182*'[1]LEA-TN - Aggregate GASB75'!DB181,0)</f>
        <v>3253</v>
      </c>
      <c r="DC182" s="166">
        <f>ROUND($C182*'[1]LEA-TN - Aggregate GASB75'!DC181,0)</f>
        <v>8780</v>
      </c>
      <c r="DE182" s="168"/>
    </row>
    <row r="183" spans="1:109" hidden="1">
      <c r="A183" s="109">
        <v>1102</v>
      </c>
      <c r="B183" s="103" t="s">
        <v>328</v>
      </c>
      <c r="C183" s="162">
        <v>1</v>
      </c>
      <c r="D183" s="162">
        <v>1</v>
      </c>
      <c r="E183" s="162">
        <f t="shared" si="45"/>
        <v>0</v>
      </c>
      <c r="F183" s="163">
        <v>7</v>
      </c>
      <c r="G183" s="164">
        <f>ROUND($D183*'[1]LEA-TN - Aggregate GASB75'!G182,0)</f>
        <v>292269</v>
      </c>
      <c r="H183" s="164">
        <f>ROUND($C183*'[1]LEA-TN - Aggregate GASB75'!H182,0)</f>
        <v>4732</v>
      </c>
      <c r="I183" s="164">
        <f>ROUND($C183*'[1]LEA-TN - Aggregate GASB75'!I182,0)</f>
        <v>10354</v>
      </c>
      <c r="J183" s="164">
        <f>ROUND('[1]LEA-TN - Aggregate GASB75'!G182*E183,0)</f>
        <v>0</v>
      </c>
      <c r="K183" s="164">
        <f>ROUND($C183*'[1]LEA-TN - Aggregate GASB75'!K182,0)</f>
        <v>0</v>
      </c>
      <c r="L183" s="164">
        <f>ROUND(C183*'[1]LEA-TN - Aggregate GASB75'!P182,0)-SUM(G183:K183,M183:O183)</f>
        <v>-7741</v>
      </c>
      <c r="M183" s="164">
        <f>ROUND($C183*'[1]LEA-TN - Aggregate GASB75'!M182,0)</f>
        <v>-2297</v>
      </c>
      <c r="N183" s="164">
        <f>ROUND(C183*'[1]LEA-TN - Aggregate GASB75'!O182,0)-O183</f>
        <v>0</v>
      </c>
      <c r="O183" s="164">
        <v>-12296</v>
      </c>
      <c r="P183" s="178">
        <f t="shared" si="39"/>
        <v>285021</v>
      </c>
      <c r="Q183" s="104">
        <f t="shared" si="40"/>
        <v>0</v>
      </c>
      <c r="R183" s="164">
        <f>ROUND($C183*'[1]LEA-TN - Aggregate GASB75'!R182,0)</f>
        <v>-4896</v>
      </c>
      <c r="S183" s="164">
        <f t="shared" si="54"/>
        <v>0</v>
      </c>
      <c r="T183" s="178">
        <v>10190</v>
      </c>
      <c r="U183" s="164">
        <v>12385</v>
      </c>
      <c r="V183" s="104">
        <f t="shared" si="46"/>
        <v>-28337</v>
      </c>
      <c r="W183" s="104">
        <v>-23195</v>
      </c>
      <c r="X183" s="104">
        <f>ROUND(J183+N183-'[1]LEA-TN - Aggregate GASB75'!W182*E183,0)</f>
        <v>0</v>
      </c>
      <c r="Y183" s="164">
        <f>ROUND($C183*'[1]LEA-TN - Aggregate GASB75'!Y182,0)</f>
        <v>326344</v>
      </c>
      <c r="Z183" s="164">
        <f>ROUND($C183*'[1]LEA-TN - Aggregate GASB75'!Z182,0)</f>
        <v>251074</v>
      </c>
      <c r="AA183" s="164">
        <f>ROUND($C183*'[1]LEA-TN - Aggregate GASB75'!AA182,0)</f>
        <v>285021</v>
      </c>
      <c r="AB183" s="164">
        <f>ROUND($C183*'[1]LEA-TN - Aggregate GASB75'!AB182,0)</f>
        <v>285021</v>
      </c>
      <c r="AC183" s="164">
        <f t="shared" si="53"/>
        <v>6635</v>
      </c>
      <c r="AD183" s="164">
        <f t="shared" si="41"/>
        <v>21702</v>
      </c>
      <c r="AE183" s="164">
        <f t="shared" si="47"/>
        <v>0</v>
      </c>
      <c r="AF183" s="164">
        <f t="shared" si="48"/>
        <v>0</v>
      </c>
      <c r="AG183" s="164">
        <f t="shared" si="42"/>
        <v>0</v>
      </c>
      <c r="AH183" s="164">
        <f t="shared" si="49"/>
        <v>0</v>
      </c>
      <c r="AI183" s="164">
        <f t="shared" si="55"/>
        <v>-4896</v>
      </c>
      <c r="AJ183" s="164">
        <f t="shared" si="55"/>
        <v>-4896</v>
      </c>
      <c r="AK183" s="164">
        <f t="shared" si="55"/>
        <v>-4896</v>
      </c>
      <c r="AL183" s="164">
        <f t="shared" si="55"/>
        <v>-4896</v>
      </c>
      <c r="AM183" s="164">
        <f t="shared" si="55"/>
        <v>-4896</v>
      </c>
      <c r="AN183" s="164">
        <f t="shared" si="55"/>
        <v>-3857</v>
      </c>
      <c r="AP183" s="165">
        <f t="shared" si="43"/>
        <v>-1106</v>
      </c>
      <c r="AQ183" s="164">
        <f>ROUND($C183*'[1]LEA-TN - Aggregate GASB75'!AQ182,0)</f>
        <v>0</v>
      </c>
      <c r="AR183" s="164">
        <f>ROUND($C183*'[1]LEA-TN - Aggregate GASB75'!AR182,0)</f>
        <v>0</v>
      </c>
      <c r="AS183" s="164">
        <f>ROUND($C183*'[1]LEA-TN - Aggregate GASB75'!AS182,0)</f>
        <v>0</v>
      </c>
      <c r="AT183" s="164">
        <f>ROUND($C183*'[1]LEA-TN - Aggregate GASB75'!AT182,0)</f>
        <v>0</v>
      </c>
      <c r="AU183" s="164">
        <f>ROUND($C183*'[1]LEA-TN - Aggregate GASB75'!AU182,0)</f>
        <v>0</v>
      </c>
      <c r="AV183" s="164">
        <f>ROUND($C183*'[1]LEA-TN - Aggregate GASB75'!AV182,0)</f>
        <v>0</v>
      </c>
      <c r="AW183" s="166">
        <f>ROUND($C183*'[1]LEA-TN - Aggregate GASB75'!AW182,0)</f>
        <v>1106</v>
      </c>
      <c r="AX183" s="166">
        <f>ROUND($C183*'[1]LEA-TN - Aggregate GASB75'!AX182,0)</f>
        <v>1106</v>
      </c>
      <c r="AY183" s="166">
        <f>ROUND($C183*'[1]LEA-TN - Aggregate GASB75'!AY182,0)</f>
        <v>1106</v>
      </c>
      <c r="AZ183" s="166">
        <f>ROUND($C183*'[1]LEA-TN - Aggregate GASB75'!AZ182,0)</f>
        <v>1106</v>
      </c>
      <c r="BA183" s="166">
        <f>ROUND($C183*'[1]LEA-TN - Aggregate GASB75'!BA182,0)</f>
        <v>1106</v>
      </c>
      <c r="BB183" s="166">
        <f>MAX(0,-$L183+$AP183-SUM($AW183:BA183))</f>
        <v>1105</v>
      </c>
      <c r="BC183" s="165">
        <f t="shared" si="50"/>
        <v>-328</v>
      </c>
      <c r="BD183" s="164">
        <f>MIN(MAX(0,BC183),MAX(0,$M183)-SUM($BC183:BC183))</f>
        <v>0</v>
      </c>
      <c r="BE183" s="164">
        <f>MIN(MAX(0,BD183),MAX(0,$M183)-SUM($BC183:BD183))</f>
        <v>0</v>
      </c>
      <c r="BF183" s="164">
        <f>MIN(MAX(0,BE183),MAX(0,$M183)-SUM($BC183:BE183))</f>
        <v>0</v>
      </c>
      <c r="BG183" s="164">
        <f>MIN(MAX(0,BF183),MAX(0,$M183)-SUM($BC183:BF183))</f>
        <v>0</v>
      </c>
      <c r="BH183" s="164">
        <f>MIN(MAX(0,BG183),MAX(0,$M183)-SUM($BC183:BG183))</f>
        <v>0</v>
      </c>
      <c r="BI183" s="164">
        <f>(MAX(0,$M183-MAX(0,SUM($BC183:BH183))))</f>
        <v>0</v>
      </c>
      <c r="BJ183" s="166">
        <f t="shared" si="51"/>
        <v>328</v>
      </c>
      <c r="BK183" s="166">
        <f>MIN(MAX(0,BJ183),MAX(0,-$M183)-MAX(0,-$BC183+SUM($BJ183:BJ183)))</f>
        <v>328</v>
      </c>
      <c r="BL183" s="166">
        <f>MIN(MAX(0,BK183),MAX(0,-$M183)-MAX(0,-$BC183+SUM($BJ183:BK183)))</f>
        <v>328</v>
      </c>
      <c r="BM183" s="166">
        <f>MIN(MAX(0,BL183),MAX(0,-$M183)-MAX(0,-$BC183+SUM($BJ183:BL183)))</f>
        <v>328</v>
      </c>
      <c r="BN183" s="166">
        <f>MIN(MAX(0,BM183),MAX(0,-$M183)-MAX(0,-$BC183+SUM($BJ183:BM183)))</f>
        <v>328</v>
      </c>
      <c r="BO183" s="166">
        <f>MAX(0,-$M183+$BC183-SUM($BJ183:BN183))</f>
        <v>329</v>
      </c>
      <c r="BP183" s="165">
        <f t="shared" si="52"/>
        <v>0</v>
      </c>
      <c r="BQ183" s="164">
        <f>MIN(MAX(0,BP183),MAX(0,$X183)-SUM($BP183:BP183))</f>
        <v>0</v>
      </c>
      <c r="BR183" s="164">
        <f>MIN(MAX(0,BQ183),MAX(0,$X183)-SUM($BP183:BQ183))</f>
        <v>0</v>
      </c>
      <c r="BS183" s="164">
        <f>MIN(MAX(0,BR183),MAX(0,$X183)-SUM($BP183:BR183))</f>
        <v>0</v>
      </c>
      <c r="BT183" s="164">
        <f>MIN(MAX(0,BS183),MAX(0,$X183)-SUM($BP183:BS183))</f>
        <v>0</v>
      </c>
      <c r="BU183" s="164">
        <f>MIN(MAX(0,BT183),MAX(0,$X183)-SUM($BP183:BT183))</f>
        <v>0</v>
      </c>
      <c r="BV183" s="164">
        <f>(MAX(0,$X183-MAX(0,SUM($BP183:BU183))))</f>
        <v>0</v>
      </c>
      <c r="BW183" s="166">
        <f t="shared" si="44"/>
        <v>0</v>
      </c>
      <c r="BX183" s="166">
        <f>MIN(MAX(0,BW183),MAX(0,-$X183)-MAX(0,-$BP183+SUM($BW183:BW183)))</f>
        <v>0</v>
      </c>
      <c r="BY183" s="166">
        <f>MIN(MAX(0,BX183),MAX(0,-$X183)-MAX(0,-$BP183+SUM($BW183:BX183)))</f>
        <v>0</v>
      </c>
      <c r="BZ183" s="166">
        <f>MIN(MAX(0,BY183),MAX(0,-$X183)-MAX(0,-$BP183+SUM($BW183:BY183)))</f>
        <v>0</v>
      </c>
      <c r="CA183" s="166">
        <f>MIN(MAX(0,BZ183),MAX(0,-$X183)-MAX(0,-$BP183+SUM($BW183:BZ183)))</f>
        <v>0</v>
      </c>
      <c r="CB183" s="166">
        <f>MAX(0,-$X183+$BP183-SUM($BW183:CA183))</f>
        <v>0</v>
      </c>
      <c r="CC183" s="163">
        <v>7.7</v>
      </c>
      <c r="CD183" s="167"/>
      <c r="CE183" s="164"/>
      <c r="CF183" s="164"/>
      <c r="CG183" s="164"/>
      <c r="CH183" s="164"/>
      <c r="CI183" s="164"/>
      <c r="CJ183" s="164"/>
      <c r="CK183" s="166"/>
      <c r="CL183" s="166"/>
      <c r="CM183" s="166"/>
      <c r="CN183" s="166"/>
      <c r="CO183" s="166"/>
      <c r="CP183" s="166"/>
      <c r="CQ183" s="167">
        <v>-3462</v>
      </c>
      <c r="CR183" s="164"/>
      <c r="CS183" s="164"/>
      <c r="CT183" s="164"/>
      <c r="CU183" s="164"/>
      <c r="CV183" s="164"/>
      <c r="CW183" s="164"/>
      <c r="CX183" s="166">
        <f>ROUND($C183*'[1]LEA-TN - Aggregate GASB75'!CX182,0)</f>
        <v>3462</v>
      </c>
      <c r="CY183" s="166">
        <f>ROUND($C183*'[1]LEA-TN - Aggregate GASB75'!CY182,0)</f>
        <v>3462</v>
      </c>
      <c r="CZ183" s="166">
        <f>ROUND($C183*'[1]LEA-TN - Aggregate GASB75'!CZ182,0)</f>
        <v>3462</v>
      </c>
      <c r="DA183" s="166">
        <f>ROUND($C183*'[1]LEA-TN - Aggregate GASB75'!DA182,0)</f>
        <v>3462</v>
      </c>
      <c r="DB183" s="166">
        <f>ROUND($C183*'[1]LEA-TN - Aggregate GASB75'!DB182,0)</f>
        <v>3462</v>
      </c>
      <c r="DC183" s="166">
        <f>ROUND($C183*'[1]LEA-TN - Aggregate GASB75'!DC182,0)</f>
        <v>2423</v>
      </c>
      <c r="DE183" s="168"/>
    </row>
    <row r="184" spans="1:109" hidden="1">
      <c r="A184" s="109">
        <v>1103</v>
      </c>
      <c r="B184" s="103" t="s">
        <v>329</v>
      </c>
      <c r="C184" s="162">
        <v>1</v>
      </c>
      <c r="D184" s="162">
        <v>0.29588700000000001</v>
      </c>
      <c r="E184" s="162">
        <f t="shared" si="45"/>
        <v>0.70411299999999999</v>
      </c>
      <c r="F184" s="163">
        <v>8.1</v>
      </c>
      <c r="G184" s="164">
        <f>ROUND($D184*'[1]LEA-TN - Aggregate GASB75'!G183,0)</f>
        <v>791413</v>
      </c>
      <c r="H184" s="164">
        <f>ROUND($C184*'[1]LEA-TN - Aggregate GASB75'!H183,0)</f>
        <v>61881</v>
      </c>
      <c r="I184" s="164">
        <f>ROUND($C184*'[1]LEA-TN - Aggregate GASB75'!I183,0)</f>
        <v>95213</v>
      </c>
      <c r="J184" s="164">
        <f>ROUND('[1]LEA-TN - Aggregate GASB75'!G183*E184,0)</f>
        <v>1883300</v>
      </c>
      <c r="K184" s="164">
        <f>ROUND($C184*'[1]LEA-TN - Aggregate GASB75'!K183,0)</f>
        <v>-1944160</v>
      </c>
      <c r="L184" s="164">
        <f>ROUND(C184*'[1]LEA-TN - Aggregate GASB75'!P183,0)-SUM(G184:K184,M184:O184)</f>
        <v>-165963</v>
      </c>
      <c r="M184" s="164">
        <f>ROUND($C184*'[1]LEA-TN - Aggregate GASB75'!M183,0)</f>
        <v>-4471</v>
      </c>
      <c r="N184" s="164">
        <f>ROUND(C184*'[1]LEA-TN - Aggregate GASB75'!O183,0)-O184</f>
        <v>-91561</v>
      </c>
      <c r="O184" s="164">
        <v>-32568</v>
      </c>
      <c r="P184" s="178">
        <f t="shared" si="39"/>
        <v>593084</v>
      </c>
      <c r="Q184" s="104">
        <f t="shared" si="40"/>
        <v>-1944160</v>
      </c>
      <c r="R184" s="164">
        <f>ROUND($C184*'[1]LEA-TN - Aggregate GASB75'!R183,0)</f>
        <v>-45682</v>
      </c>
      <c r="S184" s="164">
        <f t="shared" si="54"/>
        <v>238338</v>
      </c>
      <c r="T184" s="178">
        <v>-1594410</v>
      </c>
      <c r="U184" s="164">
        <v>29966</v>
      </c>
      <c r="V184" s="104">
        <f t="shared" si="46"/>
        <v>1370322</v>
      </c>
      <c r="W184" s="104">
        <v>-58327</v>
      </c>
      <c r="X184" s="104">
        <f>ROUND(J184+N184-'[1]LEA-TN - Aggregate GASB75'!W183*E184,0)</f>
        <v>1930538</v>
      </c>
      <c r="Y184" s="164">
        <f>ROUND($C184*'[1]LEA-TN - Aggregate GASB75'!Y183,0)</f>
        <v>675592</v>
      </c>
      <c r="Z184" s="164">
        <f>ROUND($C184*'[1]LEA-TN - Aggregate GASB75'!Z183,0)</f>
        <v>525123</v>
      </c>
      <c r="AA184" s="164">
        <f>ROUND($C184*'[1]LEA-TN - Aggregate GASB75'!AA183,0)</f>
        <v>593084</v>
      </c>
      <c r="AB184" s="164">
        <f>ROUND($C184*'[1]LEA-TN - Aggregate GASB75'!AB183,0)</f>
        <v>593084</v>
      </c>
      <c r="AC184" s="164">
        <f t="shared" si="53"/>
        <v>145474</v>
      </c>
      <c r="AD184" s="164">
        <f t="shared" si="41"/>
        <v>176404</v>
      </c>
      <c r="AE184" s="164">
        <f t="shared" si="47"/>
        <v>0</v>
      </c>
      <c r="AF184" s="164">
        <f t="shared" si="48"/>
        <v>0</v>
      </c>
      <c r="AG184" s="164">
        <f t="shared" si="42"/>
        <v>0</v>
      </c>
      <c r="AH184" s="164">
        <f t="shared" si="49"/>
        <v>1692200</v>
      </c>
      <c r="AI184" s="164">
        <f t="shared" si="55"/>
        <v>192656</v>
      </c>
      <c r="AJ184" s="164">
        <f t="shared" si="55"/>
        <v>192656</v>
      </c>
      <c r="AK184" s="164">
        <f t="shared" si="55"/>
        <v>192656</v>
      </c>
      <c r="AL184" s="164">
        <f t="shared" si="55"/>
        <v>192656</v>
      </c>
      <c r="AM184" s="164">
        <f t="shared" si="55"/>
        <v>192656</v>
      </c>
      <c r="AN184" s="164">
        <f t="shared" si="55"/>
        <v>407042</v>
      </c>
      <c r="AP184" s="165">
        <f t="shared" si="43"/>
        <v>-20489</v>
      </c>
      <c r="AQ184" s="164">
        <f>ROUND($C184*'[1]LEA-TN - Aggregate GASB75'!AQ183,0)</f>
        <v>0</v>
      </c>
      <c r="AR184" s="164">
        <f>ROUND($C184*'[1]LEA-TN - Aggregate GASB75'!AR183,0)</f>
        <v>0</v>
      </c>
      <c r="AS184" s="164">
        <f>ROUND($C184*'[1]LEA-TN - Aggregate GASB75'!AS183,0)</f>
        <v>0</v>
      </c>
      <c r="AT184" s="164">
        <f>ROUND($C184*'[1]LEA-TN - Aggregate GASB75'!AT183,0)</f>
        <v>0</v>
      </c>
      <c r="AU184" s="164">
        <f>ROUND($C184*'[1]LEA-TN - Aggregate GASB75'!AU183,0)</f>
        <v>0</v>
      </c>
      <c r="AV184" s="164">
        <f>ROUND($C184*'[1]LEA-TN - Aggregate GASB75'!AV183,0)</f>
        <v>0</v>
      </c>
      <c r="AW184" s="166">
        <f>ROUND($C184*'[1]LEA-TN - Aggregate GASB75'!AW183,0)</f>
        <v>20489</v>
      </c>
      <c r="AX184" s="166">
        <f>ROUND($C184*'[1]LEA-TN - Aggregate GASB75'!AX183,0)</f>
        <v>20489</v>
      </c>
      <c r="AY184" s="166">
        <f>ROUND($C184*'[1]LEA-TN - Aggregate GASB75'!AY183,0)</f>
        <v>20489</v>
      </c>
      <c r="AZ184" s="166">
        <f>ROUND($C184*'[1]LEA-TN - Aggregate GASB75'!AZ183,0)</f>
        <v>20489</v>
      </c>
      <c r="BA184" s="166">
        <f>ROUND($C184*'[1]LEA-TN - Aggregate GASB75'!BA183,0)</f>
        <v>20489</v>
      </c>
      <c r="BB184" s="166">
        <f>MAX(0,-$L184+$AP184-SUM($AW184:BA184))</f>
        <v>43029</v>
      </c>
      <c r="BC184" s="165">
        <f t="shared" si="50"/>
        <v>-552</v>
      </c>
      <c r="BD184" s="164">
        <f>MIN(MAX(0,BC184),MAX(0,$M184)-SUM($BC184:BC184))</f>
        <v>0</v>
      </c>
      <c r="BE184" s="164">
        <f>MIN(MAX(0,BD184),MAX(0,$M184)-SUM($BC184:BD184))</f>
        <v>0</v>
      </c>
      <c r="BF184" s="164">
        <f>MIN(MAX(0,BE184),MAX(0,$M184)-SUM($BC184:BE184))</f>
        <v>0</v>
      </c>
      <c r="BG184" s="164">
        <f>MIN(MAX(0,BF184),MAX(0,$M184)-SUM($BC184:BF184))</f>
        <v>0</v>
      </c>
      <c r="BH184" s="164">
        <f>MIN(MAX(0,BG184),MAX(0,$M184)-SUM($BC184:BG184))</f>
        <v>0</v>
      </c>
      <c r="BI184" s="164">
        <f>(MAX(0,$M184-MAX(0,SUM($BC184:BH184))))</f>
        <v>0</v>
      </c>
      <c r="BJ184" s="166">
        <f t="shared" si="51"/>
        <v>552</v>
      </c>
      <c r="BK184" s="166">
        <f>MIN(MAX(0,BJ184),MAX(0,-$M184)-MAX(0,-$BC184+SUM($BJ184:BJ184)))</f>
        <v>552</v>
      </c>
      <c r="BL184" s="166">
        <f>MIN(MAX(0,BK184),MAX(0,-$M184)-MAX(0,-$BC184+SUM($BJ184:BK184)))</f>
        <v>552</v>
      </c>
      <c r="BM184" s="166">
        <f>MIN(MAX(0,BL184),MAX(0,-$M184)-MAX(0,-$BC184+SUM($BJ184:BL184)))</f>
        <v>552</v>
      </c>
      <c r="BN184" s="166">
        <f>MIN(MAX(0,BM184),MAX(0,-$M184)-MAX(0,-$BC184+SUM($BJ184:BM184)))</f>
        <v>552</v>
      </c>
      <c r="BO184" s="166">
        <f>MAX(0,-$M184+$BC184-SUM($BJ184:BN184))</f>
        <v>1159</v>
      </c>
      <c r="BP184" s="165">
        <f t="shared" si="52"/>
        <v>238338</v>
      </c>
      <c r="BQ184" s="164">
        <f>MIN(MAX(0,BP184),MAX(0,$X184)-SUM($BP184:BP184))</f>
        <v>238338</v>
      </c>
      <c r="BR184" s="164">
        <f>MIN(MAX(0,BQ184),MAX(0,$X184)-SUM($BP184:BQ184))</f>
        <v>238338</v>
      </c>
      <c r="BS184" s="164">
        <f>MIN(MAX(0,BR184),MAX(0,$X184)-SUM($BP184:BR184))</f>
        <v>238338</v>
      </c>
      <c r="BT184" s="164">
        <f>MIN(MAX(0,BS184),MAX(0,$X184)-SUM($BP184:BS184))</f>
        <v>238338</v>
      </c>
      <c r="BU184" s="164">
        <f>MIN(MAX(0,BT184),MAX(0,$X184)-SUM($BP184:BT184))</f>
        <v>238338</v>
      </c>
      <c r="BV184" s="164">
        <f>(MAX(0,$X184-MAX(0,SUM($BP184:BU184))))</f>
        <v>500510</v>
      </c>
      <c r="BW184" s="166">
        <f t="shared" si="44"/>
        <v>0</v>
      </c>
      <c r="BX184" s="166">
        <f>MIN(MAX(0,BW184),MAX(0,-$X184)-MAX(0,-$BP184+SUM($BW184:BW184)))</f>
        <v>0</v>
      </c>
      <c r="BY184" s="166">
        <f>MIN(MAX(0,BX184),MAX(0,-$X184)-MAX(0,-$BP184+SUM($BW184:BX184)))</f>
        <v>0</v>
      </c>
      <c r="BZ184" s="166">
        <f>MIN(MAX(0,BY184),MAX(0,-$X184)-MAX(0,-$BP184+SUM($BW184:BY184)))</f>
        <v>0</v>
      </c>
      <c r="CA184" s="166">
        <f>MIN(MAX(0,BZ184),MAX(0,-$X184)-MAX(0,-$BP184+SUM($BW184:BZ184)))</f>
        <v>0</v>
      </c>
      <c r="CB184" s="166">
        <f>MAX(0,-$X184+$BP184-SUM($BW184:CA184))</f>
        <v>0</v>
      </c>
      <c r="CC184" s="163">
        <v>9</v>
      </c>
      <c r="CD184" s="167"/>
      <c r="CE184" s="164"/>
      <c r="CF184" s="164"/>
      <c r="CG184" s="164"/>
      <c r="CH184" s="164"/>
      <c r="CI184" s="164"/>
      <c r="CJ184" s="164"/>
      <c r="CK184" s="166"/>
      <c r="CL184" s="166"/>
      <c r="CM184" s="166"/>
      <c r="CN184" s="166"/>
      <c r="CO184" s="166"/>
      <c r="CP184" s="166"/>
      <c r="CQ184" s="167">
        <v>-24641</v>
      </c>
      <c r="CR184" s="164"/>
      <c r="CS184" s="164"/>
      <c r="CT184" s="164"/>
      <c r="CU184" s="164"/>
      <c r="CV184" s="164"/>
      <c r="CW184" s="164"/>
      <c r="CX184" s="166">
        <f>ROUND($C184*'[1]LEA-TN - Aggregate GASB75'!CX183,0)</f>
        <v>24641</v>
      </c>
      <c r="CY184" s="166">
        <f>ROUND($C184*'[1]LEA-TN - Aggregate GASB75'!CY183,0)</f>
        <v>24641</v>
      </c>
      <c r="CZ184" s="166">
        <f>ROUND($C184*'[1]LEA-TN - Aggregate GASB75'!CZ183,0)</f>
        <v>24641</v>
      </c>
      <c r="DA184" s="166">
        <f>ROUND($C184*'[1]LEA-TN - Aggregate GASB75'!DA183,0)</f>
        <v>24641</v>
      </c>
      <c r="DB184" s="166">
        <f>ROUND($C184*'[1]LEA-TN - Aggregate GASB75'!DB183,0)</f>
        <v>24641</v>
      </c>
      <c r="DC184" s="166">
        <f>ROUND($C184*'[1]LEA-TN - Aggregate GASB75'!DC183,0)</f>
        <v>49280</v>
      </c>
      <c r="DE184" s="168"/>
    </row>
    <row r="185" spans="1:109" hidden="1">
      <c r="A185" s="109">
        <v>1238</v>
      </c>
      <c r="B185" s="103" t="s">
        <v>518</v>
      </c>
      <c r="C185" s="162">
        <v>1</v>
      </c>
      <c r="D185" s="162">
        <v>0</v>
      </c>
      <c r="E185" s="162">
        <f t="shared" si="45"/>
        <v>1</v>
      </c>
      <c r="F185" s="163">
        <v>11.3</v>
      </c>
      <c r="G185" s="164">
        <f>ROUND($D185*'[1]LEA-TN - Aggregate GASB75'!G184,0)</f>
        <v>0</v>
      </c>
      <c r="H185" s="164">
        <f>ROUND($C185*'[1]LEA-TN - Aggregate GASB75'!H184,0)</f>
        <v>0</v>
      </c>
      <c r="I185" s="164">
        <f>ROUND($C185*'[1]LEA-TN - Aggregate GASB75'!I184,0)</f>
        <v>0</v>
      </c>
      <c r="J185" s="164">
        <f>ROUND('[1]LEA-TN - Aggregate GASB75'!G184*E185,0)</f>
        <v>0</v>
      </c>
      <c r="K185" s="164">
        <f>ROUND($C185*'[1]LEA-TN - Aggregate GASB75'!K184,0)</f>
        <v>0</v>
      </c>
      <c r="L185" s="164">
        <f>ROUND(C185*'[1]LEA-TN - Aggregate GASB75'!P184,0)-SUM(G185:K185,M185:O185)</f>
        <v>10347</v>
      </c>
      <c r="M185" s="164">
        <f>ROUND($C185*'[1]LEA-TN - Aggregate GASB75'!M184,0)</f>
        <v>-110</v>
      </c>
      <c r="N185" s="164">
        <f>ROUND(C185*'[1]LEA-TN - Aggregate GASB75'!O184,0)-O185</f>
        <v>0</v>
      </c>
      <c r="O185" s="164">
        <v>0</v>
      </c>
      <c r="P185" s="178">
        <f t="shared" si="39"/>
        <v>10237</v>
      </c>
      <c r="Q185" s="104">
        <f t="shared" si="40"/>
        <v>0</v>
      </c>
      <c r="R185" s="164">
        <f>ROUND($C185*'[1]LEA-TN - Aggregate GASB75'!R184,0)</f>
        <v>906</v>
      </c>
      <c r="S185" s="164">
        <f t="shared" si="54"/>
        <v>0</v>
      </c>
      <c r="T185" s="178">
        <v>906</v>
      </c>
      <c r="U185" s="164">
        <v>152</v>
      </c>
      <c r="V185" s="104">
        <f t="shared" si="46"/>
        <v>9331</v>
      </c>
      <c r="W185" s="104">
        <v>0</v>
      </c>
      <c r="X185" s="104">
        <f>ROUND(J185+N185-'[1]LEA-TN - Aggregate GASB75'!W184*E185,0)</f>
        <v>0</v>
      </c>
      <c r="Y185" s="164">
        <f>ROUND($C185*'[1]LEA-TN - Aggregate GASB75'!Y184,0)</f>
        <v>12530</v>
      </c>
      <c r="Z185" s="164">
        <f>ROUND($C185*'[1]LEA-TN - Aggregate GASB75'!Z184,0)</f>
        <v>8484</v>
      </c>
      <c r="AA185" s="164">
        <f>ROUND($C185*'[1]LEA-TN - Aggregate GASB75'!AA184,0)</f>
        <v>10237</v>
      </c>
      <c r="AB185" s="164">
        <f>ROUND($C185*'[1]LEA-TN - Aggregate GASB75'!AB184,0)</f>
        <v>10237</v>
      </c>
      <c r="AC185" s="164">
        <f t="shared" si="53"/>
        <v>0</v>
      </c>
      <c r="AD185" s="164">
        <f t="shared" si="41"/>
        <v>100</v>
      </c>
      <c r="AE185" s="164">
        <f t="shared" si="47"/>
        <v>0</v>
      </c>
      <c r="AF185" s="164">
        <f t="shared" si="48"/>
        <v>9431</v>
      </c>
      <c r="AG185" s="164">
        <f t="shared" si="42"/>
        <v>0</v>
      </c>
      <c r="AH185" s="164">
        <f t="shared" si="49"/>
        <v>0</v>
      </c>
      <c r="AI185" s="164">
        <f t="shared" si="55"/>
        <v>906</v>
      </c>
      <c r="AJ185" s="164">
        <f t="shared" si="55"/>
        <v>906</v>
      </c>
      <c r="AK185" s="164">
        <f t="shared" si="55"/>
        <v>906</v>
      </c>
      <c r="AL185" s="164">
        <f t="shared" si="55"/>
        <v>906</v>
      </c>
      <c r="AM185" s="164">
        <f t="shared" si="55"/>
        <v>906</v>
      </c>
      <c r="AN185" s="164">
        <f t="shared" si="55"/>
        <v>4801</v>
      </c>
      <c r="AP185" s="165">
        <f t="shared" si="43"/>
        <v>916</v>
      </c>
      <c r="AQ185" s="164">
        <f>ROUND($C185*'[1]LEA-TN - Aggregate GASB75'!AQ184,0)</f>
        <v>916</v>
      </c>
      <c r="AR185" s="164">
        <f>ROUND($C185*'[1]LEA-TN - Aggregate GASB75'!AR184,0)</f>
        <v>916</v>
      </c>
      <c r="AS185" s="164">
        <f>ROUND($C185*'[1]LEA-TN - Aggregate GASB75'!AS184,0)</f>
        <v>916</v>
      </c>
      <c r="AT185" s="164">
        <f>ROUND($C185*'[1]LEA-TN - Aggregate GASB75'!AT184,0)</f>
        <v>916</v>
      </c>
      <c r="AU185" s="164">
        <f>ROUND($C185*'[1]LEA-TN - Aggregate GASB75'!AU184,0)</f>
        <v>916</v>
      </c>
      <c r="AV185" s="164">
        <f>ROUND($C185*'[1]LEA-TN - Aggregate GASB75'!AV184,0)</f>
        <v>4851</v>
      </c>
      <c r="AW185" s="166">
        <f>ROUND($C185*'[1]LEA-TN - Aggregate GASB75'!AW184,0)</f>
        <v>0</v>
      </c>
      <c r="AX185" s="166">
        <f>ROUND($C185*'[1]LEA-TN - Aggregate GASB75'!AX184,0)</f>
        <v>0</v>
      </c>
      <c r="AY185" s="166">
        <f>ROUND($C185*'[1]LEA-TN - Aggregate GASB75'!AY184,0)</f>
        <v>0</v>
      </c>
      <c r="AZ185" s="166">
        <f>ROUND($C185*'[1]LEA-TN - Aggregate GASB75'!AZ184,0)</f>
        <v>0</v>
      </c>
      <c r="BA185" s="166">
        <f>ROUND($C185*'[1]LEA-TN - Aggregate GASB75'!BA184,0)</f>
        <v>0</v>
      </c>
      <c r="BB185" s="166">
        <f>MAX(0,-$L185+$AP185-SUM($AW185:BA185))</f>
        <v>0</v>
      </c>
      <c r="BC185" s="165">
        <f t="shared" si="50"/>
        <v>-10</v>
      </c>
      <c r="BD185" s="164">
        <f>MIN(MAX(0,BC185),MAX(0,$M185)-SUM($BC185:BC185))</f>
        <v>0</v>
      </c>
      <c r="BE185" s="164">
        <f>MIN(MAX(0,BD185),MAX(0,$M185)-SUM($BC185:BD185))</f>
        <v>0</v>
      </c>
      <c r="BF185" s="164">
        <f>MIN(MAX(0,BE185),MAX(0,$M185)-SUM($BC185:BE185))</f>
        <v>0</v>
      </c>
      <c r="BG185" s="164">
        <f>MIN(MAX(0,BF185),MAX(0,$M185)-SUM($BC185:BF185))</f>
        <v>0</v>
      </c>
      <c r="BH185" s="164">
        <f>MIN(MAX(0,BG185),MAX(0,$M185)-SUM($BC185:BG185))</f>
        <v>0</v>
      </c>
      <c r="BI185" s="164">
        <f>(MAX(0,$M185-MAX(0,SUM($BC185:BH185))))</f>
        <v>0</v>
      </c>
      <c r="BJ185" s="166">
        <f t="shared" si="51"/>
        <v>10</v>
      </c>
      <c r="BK185" s="166">
        <f>MIN(MAX(0,BJ185),MAX(0,-$M185)-MAX(0,-$BC185+SUM($BJ185:BJ185)))</f>
        <v>10</v>
      </c>
      <c r="BL185" s="166">
        <f>MIN(MAX(0,BK185),MAX(0,-$M185)-MAX(0,-$BC185+SUM($BJ185:BK185)))</f>
        <v>10</v>
      </c>
      <c r="BM185" s="166">
        <f>MIN(MAX(0,BL185),MAX(0,-$M185)-MAX(0,-$BC185+SUM($BJ185:BL185)))</f>
        <v>10</v>
      </c>
      <c r="BN185" s="166">
        <f>MIN(MAX(0,BM185),MAX(0,-$M185)-MAX(0,-$BC185+SUM($BJ185:BM185)))</f>
        <v>10</v>
      </c>
      <c r="BO185" s="166">
        <f>MAX(0,-$M185+$BC185-SUM($BJ185:BN185))</f>
        <v>50</v>
      </c>
      <c r="BP185" s="165">
        <f t="shared" si="52"/>
        <v>0</v>
      </c>
      <c r="BQ185" s="164">
        <f>MIN(MAX(0,BP185),MAX(0,$X185)-SUM($BP185:BP185))</f>
        <v>0</v>
      </c>
      <c r="BR185" s="164">
        <f>MIN(MAX(0,BQ185),MAX(0,$X185)-SUM($BP185:BQ185))</f>
        <v>0</v>
      </c>
      <c r="BS185" s="164">
        <f>MIN(MAX(0,BR185),MAX(0,$X185)-SUM($BP185:BR185))</f>
        <v>0</v>
      </c>
      <c r="BT185" s="164">
        <f>MIN(MAX(0,BS185),MAX(0,$X185)-SUM($BP185:BS185))</f>
        <v>0</v>
      </c>
      <c r="BU185" s="164">
        <f>MIN(MAX(0,BT185),MAX(0,$X185)-SUM($BP185:BT185))</f>
        <v>0</v>
      </c>
      <c r="BV185" s="164">
        <f>(MAX(0,$X185-MAX(0,SUM($BP185:BU185))))</f>
        <v>0</v>
      </c>
      <c r="BW185" s="166">
        <f t="shared" si="44"/>
        <v>0</v>
      </c>
      <c r="BX185" s="166">
        <f>MIN(MAX(0,BW185),MAX(0,-$X185)-MAX(0,-$BP185+SUM($BW185:BW185)))</f>
        <v>0</v>
      </c>
      <c r="BY185" s="166">
        <f>MIN(MAX(0,BX185),MAX(0,-$X185)-MAX(0,-$BP185+SUM($BW185:BX185)))</f>
        <v>0</v>
      </c>
      <c r="BZ185" s="166">
        <f>MIN(MAX(0,BY185),MAX(0,-$X185)-MAX(0,-$BP185+SUM($BW185:BY185)))</f>
        <v>0</v>
      </c>
      <c r="CA185" s="166">
        <f>MIN(MAX(0,BZ185),MAX(0,-$X185)-MAX(0,-$BP185+SUM($BW185:BZ185)))</f>
        <v>0</v>
      </c>
      <c r="CB185" s="166">
        <f>MAX(0,-$X185+$BP185-SUM($BW185:CA185))</f>
        <v>0</v>
      </c>
      <c r="CC185" s="163">
        <v>1</v>
      </c>
      <c r="CD185" s="167"/>
      <c r="CE185" s="164"/>
      <c r="CF185" s="164"/>
      <c r="CG185" s="164"/>
      <c r="CH185" s="164"/>
      <c r="CI185" s="164"/>
      <c r="CJ185" s="164"/>
      <c r="CK185" s="166"/>
      <c r="CL185" s="166"/>
      <c r="CM185" s="166"/>
      <c r="CN185" s="166"/>
      <c r="CO185" s="166"/>
      <c r="CP185" s="166"/>
      <c r="CQ185" s="167">
        <v>0</v>
      </c>
      <c r="CR185" s="164"/>
      <c r="CS185" s="164"/>
      <c r="CT185" s="164"/>
      <c r="CU185" s="164"/>
      <c r="CV185" s="164"/>
      <c r="CW185" s="164"/>
      <c r="CX185" s="166">
        <f>ROUND($C185*'[1]LEA-TN - Aggregate GASB75'!CX184,0)</f>
        <v>0</v>
      </c>
      <c r="CY185" s="166">
        <f>ROUND($C185*'[1]LEA-TN - Aggregate GASB75'!CY184,0)</f>
        <v>0</v>
      </c>
      <c r="CZ185" s="166">
        <f>ROUND($C185*'[1]LEA-TN - Aggregate GASB75'!CZ184,0)</f>
        <v>0</v>
      </c>
      <c r="DA185" s="166">
        <f>ROUND($C185*'[1]LEA-TN - Aggregate GASB75'!DA184,0)</f>
        <v>0</v>
      </c>
      <c r="DB185" s="166">
        <f>ROUND($C185*'[1]LEA-TN - Aggregate GASB75'!DB184,0)</f>
        <v>0</v>
      </c>
      <c r="DC185" s="166">
        <f>ROUND($C185*'[1]LEA-TN - Aggregate GASB75'!DC184,0)</f>
        <v>0</v>
      </c>
      <c r="DE185" s="168"/>
    </row>
    <row r="186" spans="1:109" hidden="1">
      <c r="A186" s="109">
        <v>1143</v>
      </c>
      <c r="B186" s="103" t="s">
        <v>330</v>
      </c>
      <c r="C186" s="162">
        <v>1</v>
      </c>
      <c r="D186" s="162">
        <v>0</v>
      </c>
      <c r="E186" s="162">
        <f t="shared" si="45"/>
        <v>1</v>
      </c>
      <c r="F186" s="163">
        <v>16.399999999999999</v>
      </c>
      <c r="G186" s="164">
        <f>ROUND($D186*'[1]LEA-TN - Aggregate GASB75'!G185,0)</f>
        <v>0</v>
      </c>
      <c r="H186" s="164">
        <f>ROUND($C186*'[1]LEA-TN - Aggregate GASB75'!H185,0)</f>
        <v>0</v>
      </c>
      <c r="I186" s="164">
        <f>ROUND($C186*'[1]LEA-TN - Aggregate GASB75'!I185,0)</f>
        <v>0</v>
      </c>
      <c r="J186" s="164">
        <f>ROUND('[1]LEA-TN - Aggregate GASB75'!G185*E186,0)</f>
        <v>0</v>
      </c>
      <c r="K186" s="164">
        <f>ROUND($C186*'[1]LEA-TN - Aggregate GASB75'!K185,0)</f>
        <v>0</v>
      </c>
      <c r="L186" s="164">
        <f>ROUND(C186*'[1]LEA-TN - Aggregate GASB75'!P185,0)-SUM(G186:K186,M186:O186)</f>
        <v>8958</v>
      </c>
      <c r="M186" s="164">
        <f>ROUND($C186*'[1]LEA-TN - Aggregate GASB75'!M185,0)</f>
        <v>-247</v>
      </c>
      <c r="N186" s="164">
        <f>ROUND(C186*'[1]LEA-TN - Aggregate GASB75'!O185,0)-O186</f>
        <v>0</v>
      </c>
      <c r="O186" s="164">
        <v>0</v>
      </c>
      <c r="P186" s="178">
        <f t="shared" si="39"/>
        <v>8711</v>
      </c>
      <c r="Q186" s="104">
        <f t="shared" si="40"/>
        <v>0</v>
      </c>
      <c r="R186" s="164">
        <f>ROUND($C186*'[1]LEA-TN - Aggregate GASB75'!R185,0)</f>
        <v>531</v>
      </c>
      <c r="S186" s="164">
        <f t="shared" si="54"/>
        <v>0</v>
      </c>
      <c r="T186" s="178">
        <v>531</v>
      </c>
      <c r="U186" s="164">
        <v>0</v>
      </c>
      <c r="V186" s="104">
        <f t="shared" si="46"/>
        <v>8180</v>
      </c>
      <c r="W186" s="104">
        <v>0</v>
      </c>
      <c r="X186" s="104">
        <f>ROUND(J186+N186-'[1]LEA-TN - Aggregate GASB75'!W185*E186,0)</f>
        <v>0</v>
      </c>
      <c r="Y186" s="164">
        <f>ROUND($C186*'[1]LEA-TN - Aggregate GASB75'!Y185,0)</f>
        <v>11598</v>
      </c>
      <c r="Z186" s="164">
        <f>ROUND($C186*'[1]LEA-TN - Aggregate GASB75'!Z185,0)</f>
        <v>6637</v>
      </c>
      <c r="AA186" s="164">
        <f>ROUND($C186*'[1]LEA-TN - Aggregate GASB75'!AA185,0)</f>
        <v>8711</v>
      </c>
      <c r="AB186" s="164">
        <f>ROUND($C186*'[1]LEA-TN - Aggregate GASB75'!AB185,0)</f>
        <v>8711</v>
      </c>
      <c r="AC186" s="164">
        <f t="shared" si="53"/>
        <v>0</v>
      </c>
      <c r="AD186" s="164">
        <f t="shared" si="41"/>
        <v>232</v>
      </c>
      <c r="AE186" s="164">
        <f t="shared" si="47"/>
        <v>0</v>
      </c>
      <c r="AF186" s="164">
        <f t="shared" si="48"/>
        <v>8412</v>
      </c>
      <c r="AG186" s="164">
        <f t="shared" si="42"/>
        <v>0</v>
      </c>
      <c r="AH186" s="164">
        <f t="shared" si="49"/>
        <v>0</v>
      </c>
      <c r="AI186" s="164">
        <f t="shared" si="55"/>
        <v>531</v>
      </c>
      <c r="AJ186" s="164">
        <f t="shared" si="55"/>
        <v>531</v>
      </c>
      <c r="AK186" s="164">
        <f t="shared" si="55"/>
        <v>531</v>
      </c>
      <c r="AL186" s="164">
        <f t="shared" si="55"/>
        <v>531</v>
      </c>
      <c r="AM186" s="164">
        <f t="shared" si="55"/>
        <v>531</v>
      </c>
      <c r="AN186" s="164">
        <f t="shared" si="55"/>
        <v>5525</v>
      </c>
      <c r="AP186" s="165">
        <f t="shared" si="43"/>
        <v>546</v>
      </c>
      <c r="AQ186" s="164">
        <f>ROUND($C186*'[1]LEA-TN - Aggregate GASB75'!AQ185,0)</f>
        <v>546</v>
      </c>
      <c r="AR186" s="164">
        <f>ROUND($C186*'[1]LEA-TN - Aggregate GASB75'!AR185,0)</f>
        <v>546</v>
      </c>
      <c r="AS186" s="164">
        <f>ROUND($C186*'[1]LEA-TN - Aggregate GASB75'!AS185,0)</f>
        <v>546</v>
      </c>
      <c r="AT186" s="164">
        <f>ROUND($C186*'[1]LEA-TN - Aggregate GASB75'!AT185,0)</f>
        <v>546</v>
      </c>
      <c r="AU186" s="164">
        <f>ROUND($C186*'[1]LEA-TN - Aggregate GASB75'!AU185,0)</f>
        <v>546</v>
      </c>
      <c r="AV186" s="164">
        <f>ROUND($C186*'[1]LEA-TN - Aggregate GASB75'!AV185,0)</f>
        <v>5682</v>
      </c>
      <c r="AW186" s="166">
        <f>ROUND($C186*'[1]LEA-TN - Aggregate GASB75'!AW185,0)</f>
        <v>0</v>
      </c>
      <c r="AX186" s="166">
        <f>ROUND($C186*'[1]LEA-TN - Aggregate GASB75'!AX185,0)</f>
        <v>0</v>
      </c>
      <c r="AY186" s="166">
        <f>ROUND($C186*'[1]LEA-TN - Aggregate GASB75'!AY185,0)</f>
        <v>0</v>
      </c>
      <c r="AZ186" s="166">
        <f>ROUND($C186*'[1]LEA-TN - Aggregate GASB75'!AZ185,0)</f>
        <v>0</v>
      </c>
      <c r="BA186" s="166">
        <f>ROUND($C186*'[1]LEA-TN - Aggregate GASB75'!BA185,0)</f>
        <v>0</v>
      </c>
      <c r="BB186" s="166">
        <f>MAX(0,-$L186+$AP186-SUM($AW186:BA186))</f>
        <v>0</v>
      </c>
      <c r="BC186" s="165">
        <f t="shared" si="50"/>
        <v>-15</v>
      </c>
      <c r="BD186" s="164">
        <f>MIN(MAX(0,BC186),MAX(0,$M186)-SUM($BC186:BC186))</f>
        <v>0</v>
      </c>
      <c r="BE186" s="164">
        <f>MIN(MAX(0,BD186),MAX(0,$M186)-SUM($BC186:BD186))</f>
        <v>0</v>
      </c>
      <c r="BF186" s="164">
        <f>MIN(MAX(0,BE186),MAX(0,$M186)-SUM($BC186:BE186))</f>
        <v>0</v>
      </c>
      <c r="BG186" s="164">
        <f>MIN(MAX(0,BF186),MAX(0,$M186)-SUM($BC186:BF186))</f>
        <v>0</v>
      </c>
      <c r="BH186" s="164">
        <f>MIN(MAX(0,BG186),MAX(0,$M186)-SUM($BC186:BG186))</f>
        <v>0</v>
      </c>
      <c r="BI186" s="164">
        <f>(MAX(0,$M186-MAX(0,SUM($BC186:BH186))))</f>
        <v>0</v>
      </c>
      <c r="BJ186" s="166">
        <f t="shared" si="51"/>
        <v>15</v>
      </c>
      <c r="BK186" s="166">
        <f>MIN(MAX(0,BJ186),MAX(0,-$M186)-MAX(0,-$BC186+SUM($BJ186:BJ186)))</f>
        <v>15</v>
      </c>
      <c r="BL186" s="166">
        <f>MIN(MAX(0,BK186),MAX(0,-$M186)-MAX(0,-$BC186+SUM($BJ186:BK186)))</f>
        <v>15</v>
      </c>
      <c r="BM186" s="166">
        <f>MIN(MAX(0,BL186),MAX(0,-$M186)-MAX(0,-$BC186+SUM($BJ186:BL186)))</f>
        <v>15</v>
      </c>
      <c r="BN186" s="166">
        <f>MIN(MAX(0,BM186),MAX(0,-$M186)-MAX(0,-$BC186+SUM($BJ186:BM186)))</f>
        <v>15</v>
      </c>
      <c r="BO186" s="166">
        <f>MAX(0,-$M186+$BC186-SUM($BJ186:BN186))</f>
        <v>157</v>
      </c>
      <c r="BP186" s="165">
        <f t="shared" si="52"/>
        <v>0</v>
      </c>
      <c r="BQ186" s="164">
        <f>MIN(MAX(0,BP186),MAX(0,$X186)-SUM($BP186:BP186))</f>
        <v>0</v>
      </c>
      <c r="BR186" s="164">
        <f>MIN(MAX(0,BQ186),MAX(0,$X186)-SUM($BP186:BQ186))</f>
        <v>0</v>
      </c>
      <c r="BS186" s="164">
        <f>MIN(MAX(0,BR186),MAX(0,$X186)-SUM($BP186:BR186))</f>
        <v>0</v>
      </c>
      <c r="BT186" s="164">
        <f>MIN(MAX(0,BS186),MAX(0,$X186)-SUM($BP186:BS186))</f>
        <v>0</v>
      </c>
      <c r="BU186" s="164">
        <f>MIN(MAX(0,BT186),MAX(0,$X186)-SUM($BP186:BT186))</f>
        <v>0</v>
      </c>
      <c r="BV186" s="164">
        <f>(MAX(0,$X186-MAX(0,SUM($BP186:BU186))))</f>
        <v>0</v>
      </c>
      <c r="BW186" s="166">
        <f t="shared" si="44"/>
        <v>0</v>
      </c>
      <c r="BX186" s="166">
        <f>MIN(MAX(0,BW186),MAX(0,-$X186)-MAX(0,-$BP186+SUM($BW186:BW186)))</f>
        <v>0</v>
      </c>
      <c r="BY186" s="166">
        <f>MIN(MAX(0,BX186),MAX(0,-$X186)-MAX(0,-$BP186+SUM($BW186:BX186)))</f>
        <v>0</v>
      </c>
      <c r="BZ186" s="166">
        <f>MIN(MAX(0,BY186),MAX(0,-$X186)-MAX(0,-$BP186+SUM($BW186:BY186)))</f>
        <v>0</v>
      </c>
      <c r="CA186" s="166">
        <f>MIN(MAX(0,BZ186),MAX(0,-$X186)-MAX(0,-$BP186+SUM($BW186:BZ186)))</f>
        <v>0</v>
      </c>
      <c r="CB186" s="166">
        <f>MAX(0,-$X186+$BP186-SUM($BW186:CA186))</f>
        <v>0</v>
      </c>
      <c r="CC186" s="163">
        <v>1</v>
      </c>
      <c r="CD186" s="167"/>
      <c r="CE186" s="164"/>
      <c r="CF186" s="164"/>
      <c r="CG186" s="164"/>
      <c r="CH186" s="164"/>
      <c r="CI186" s="164"/>
      <c r="CJ186" s="164"/>
      <c r="CK186" s="166"/>
      <c r="CL186" s="166"/>
      <c r="CM186" s="166"/>
      <c r="CN186" s="166"/>
      <c r="CO186" s="166"/>
      <c r="CP186" s="166"/>
      <c r="CQ186" s="167">
        <v>0</v>
      </c>
      <c r="CR186" s="164"/>
      <c r="CS186" s="164"/>
      <c r="CT186" s="164"/>
      <c r="CU186" s="164"/>
      <c r="CV186" s="164"/>
      <c r="CW186" s="164"/>
      <c r="CX186" s="166">
        <f>ROUND($C186*'[1]LEA-TN - Aggregate GASB75'!CX185,0)</f>
        <v>0</v>
      </c>
      <c r="CY186" s="166">
        <f>ROUND($C186*'[1]LEA-TN - Aggregate GASB75'!CY185,0)</f>
        <v>0</v>
      </c>
      <c r="CZ186" s="166">
        <f>ROUND($C186*'[1]LEA-TN - Aggregate GASB75'!CZ185,0)</f>
        <v>0</v>
      </c>
      <c r="DA186" s="166">
        <f>ROUND($C186*'[1]LEA-TN - Aggregate GASB75'!DA185,0)</f>
        <v>0</v>
      </c>
      <c r="DB186" s="166">
        <f>ROUND($C186*'[1]LEA-TN - Aggregate GASB75'!DB185,0)</f>
        <v>0</v>
      </c>
      <c r="DC186" s="166">
        <f>ROUND($C186*'[1]LEA-TN - Aggregate GASB75'!DC185,0)</f>
        <v>0</v>
      </c>
      <c r="DE186" s="168"/>
    </row>
    <row r="187" spans="1:109" hidden="1">
      <c r="A187" s="109">
        <v>1239</v>
      </c>
      <c r="B187" s="103" t="s">
        <v>519</v>
      </c>
      <c r="C187" s="162">
        <v>1</v>
      </c>
      <c r="D187" s="162">
        <v>0</v>
      </c>
      <c r="E187" s="162">
        <f t="shared" si="45"/>
        <v>1</v>
      </c>
      <c r="F187" s="163">
        <v>16.100000000000001</v>
      </c>
      <c r="G187" s="164">
        <f>ROUND($D187*'[1]LEA-TN - Aggregate GASB75'!G186,0)</f>
        <v>0</v>
      </c>
      <c r="H187" s="164">
        <f>ROUND($C187*'[1]LEA-TN - Aggregate GASB75'!H186,0)</f>
        <v>0</v>
      </c>
      <c r="I187" s="164">
        <f>ROUND($C187*'[1]LEA-TN - Aggregate GASB75'!I186,0)</f>
        <v>0</v>
      </c>
      <c r="J187" s="164">
        <f>ROUND('[1]LEA-TN - Aggregate GASB75'!G186*E187,0)</f>
        <v>0</v>
      </c>
      <c r="K187" s="164">
        <f>ROUND($C187*'[1]LEA-TN - Aggregate GASB75'!K186,0)</f>
        <v>0</v>
      </c>
      <c r="L187" s="164">
        <f>ROUND(C187*'[1]LEA-TN - Aggregate GASB75'!P186,0)-SUM(G187:K187,M187:O187)</f>
        <v>1875</v>
      </c>
      <c r="M187" s="164">
        <f>ROUND($C187*'[1]LEA-TN - Aggregate GASB75'!M186,0)</f>
        <v>-47</v>
      </c>
      <c r="N187" s="164">
        <f>ROUND(C187*'[1]LEA-TN - Aggregate GASB75'!O186,0)-O187</f>
        <v>0</v>
      </c>
      <c r="O187" s="164">
        <v>0</v>
      </c>
      <c r="P187" s="178">
        <f t="shared" si="39"/>
        <v>1828</v>
      </c>
      <c r="Q187" s="104">
        <f t="shared" si="40"/>
        <v>0</v>
      </c>
      <c r="R187" s="164">
        <f>ROUND($C187*'[1]LEA-TN - Aggregate GASB75'!R186,0)</f>
        <v>113</v>
      </c>
      <c r="S187" s="164">
        <f t="shared" si="54"/>
        <v>0</v>
      </c>
      <c r="T187" s="178">
        <v>113</v>
      </c>
      <c r="U187" s="164">
        <v>0</v>
      </c>
      <c r="V187" s="104">
        <f t="shared" si="46"/>
        <v>1715</v>
      </c>
      <c r="W187" s="104">
        <v>0</v>
      </c>
      <c r="X187" s="104">
        <f>ROUND(J187+N187-'[1]LEA-TN - Aggregate GASB75'!W186*E187,0)</f>
        <v>0</v>
      </c>
      <c r="Y187" s="164">
        <f>ROUND($C187*'[1]LEA-TN - Aggregate GASB75'!Y186,0)</f>
        <v>2502</v>
      </c>
      <c r="Z187" s="164">
        <f>ROUND($C187*'[1]LEA-TN - Aggregate GASB75'!Z186,0)</f>
        <v>1406</v>
      </c>
      <c r="AA187" s="164">
        <f>ROUND($C187*'[1]LEA-TN - Aggregate GASB75'!AA186,0)</f>
        <v>1828</v>
      </c>
      <c r="AB187" s="164">
        <f>ROUND($C187*'[1]LEA-TN - Aggregate GASB75'!AB186,0)</f>
        <v>1828</v>
      </c>
      <c r="AC187" s="164">
        <f t="shared" si="53"/>
        <v>0</v>
      </c>
      <c r="AD187" s="164">
        <f t="shared" si="41"/>
        <v>44</v>
      </c>
      <c r="AE187" s="164">
        <f t="shared" si="47"/>
        <v>0</v>
      </c>
      <c r="AF187" s="164">
        <f t="shared" si="48"/>
        <v>1759</v>
      </c>
      <c r="AG187" s="164">
        <f t="shared" si="42"/>
        <v>0</v>
      </c>
      <c r="AH187" s="164">
        <f t="shared" si="49"/>
        <v>0</v>
      </c>
      <c r="AI187" s="164">
        <f t="shared" si="55"/>
        <v>113</v>
      </c>
      <c r="AJ187" s="164">
        <f t="shared" si="55"/>
        <v>113</v>
      </c>
      <c r="AK187" s="164">
        <f t="shared" si="55"/>
        <v>113</v>
      </c>
      <c r="AL187" s="164">
        <f t="shared" si="55"/>
        <v>113</v>
      </c>
      <c r="AM187" s="164">
        <f t="shared" si="55"/>
        <v>113</v>
      </c>
      <c r="AN187" s="164">
        <f t="shared" si="55"/>
        <v>1150</v>
      </c>
      <c r="AP187" s="165">
        <f t="shared" si="43"/>
        <v>116</v>
      </c>
      <c r="AQ187" s="164">
        <f>ROUND($C187*'[1]LEA-TN - Aggregate GASB75'!AQ186,0)</f>
        <v>116</v>
      </c>
      <c r="AR187" s="164">
        <f>ROUND($C187*'[1]LEA-TN - Aggregate GASB75'!AR186,0)</f>
        <v>116</v>
      </c>
      <c r="AS187" s="164">
        <f>ROUND($C187*'[1]LEA-TN - Aggregate GASB75'!AS186,0)</f>
        <v>116</v>
      </c>
      <c r="AT187" s="164">
        <f>ROUND($C187*'[1]LEA-TN - Aggregate GASB75'!AT186,0)</f>
        <v>116</v>
      </c>
      <c r="AU187" s="164">
        <f>ROUND($C187*'[1]LEA-TN - Aggregate GASB75'!AU186,0)</f>
        <v>116</v>
      </c>
      <c r="AV187" s="164">
        <f>ROUND($C187*'[1]LEA-TN - Aggregate GASB75'!AV186,0)</f>
        <v>1179</v>
      </c>
      <c r="AW187" s="166">
        <f>ROUND($C187*'[1]LEA-TN - Aggregate GASB75'!AW186,0)</f>
        <v>0</v>
      </c>
      <c r="AX187" s="166">
        <f>ROUND($C187*'[1]LEA-TN - Aggregate GASB75'!AX186,0)</f>
        <v>0</v>
      </c>
      <c r="AY187" s="166">
        <f>ROUND($C187*'[1]LEA-TN - Aggregate GASB75'!AY186,0)</f>
        <v>0</v>
      </c>
      <c r="AZ187" s="166">
        <f>ROUND($C187*'[1]LEA-TN - Aggregate GASB75'!AZ186,0)</f>
        <v>0</v>
      </c>
      <c r="BA187" s="166">
        <f>ROUND($C187*'[1]LEA-TN - Aggregate GASB75'!BA186,0)</f>
        <v>0</v>
      </c>
      <c r="BB187" s="166">
        <f>MAX(0,-$L187+$AP187-SUM($AW187:BA187))</f>
        <v>0</v>
      </c>
      <c r="BC187" s="165">
        <f t="shared" si="50"/>
        <v>-3</v>
      </c>
      <c r="BD187" s="164">
        <f>MIN(MAX(0,BC187),MAX(0,$M187)-SUM($BC187:BC187))</f>
        <v>0</v>
      </c>
      <c r="BE187" s="164">
        <f>MIN(MAX(0,BD187),MAX(0,$M187)-SUM($BC187:BD187))</f>
        <v>0</v>
      </c>
      <c r="BF187" s="164">
        <f>MIN(MAX(0,BE187),MAX(0,$M187)-SUM($BC187:BE187))</f>
        <v>0</v>
      </c>
      <c r="BG187" s="164">
        <f>MIN(MAX(0,BF187),MAX(0,$M187)-SUM($BC187:BF187))</f>
        <v>0</v>
      </c>
      <c r="BH187" s="164">
        <f>MIN(MAX(0,BG187),MAX(0,$M187)-SUM($BC187:BG187))</f>
        <v>0</v>
      </c>
      <c r="BI187" s="164">
        <f>(MAX(0,$M187-MAX(0,SUM($BC187:BH187))))</f>
        <v>0</v>
      </c>
      <c r="BJ187" s="166">
        <f t="shared" si="51"/>
        <v>3</v>
      </c>
      <c r="BK187" s="166">
        <f>MIN(MAX(0,BJ187),MAX(0,-$M187)-MAX(0,-$BC187+SUM($BJ187:BJ187)))</f>
        <v>3</v>
      </c>
      <c r="BL187" s="166">
        <f>MIN(MAX(0,BK187),MAX(0,-$M187)-MAX(0,-$BC187+SUM($BJ187:BK187)))</f>
        <v>3</v>
      </c>
      <c r="BM187" s="166">
        <f>MIN(MAX(0,BL187),MAX(0,-$M187)-MAX(0,-$BC187+SUM($BJ187:BL187)))</f>
        <v>3</v>
      </c>
      <c r="BN187" s="166">
        <f>MIN(MAX(0,BM187),MAX(0,-$M187)-MAX(0,-$BC187+SUM($BJ187:BM187)))</f>
        <v>3</v>
      </c>
      <c r="BO187" s="166">
        <f>MAX(0,-$M187+$BC187-SUM($BJ187:BN187))</f>
        <v>29</v>
      </c>
      <c r="BP187" s="165">
        <f t="shared" si="52"/>
        <v>0</v>
      </c>
      <c r="BQ187" s="164">
        <f>MIN(MAX(0,BP187),MAX(0,$X187)-SUM($BP187:BP187))</f>
        <v>0</v>
      </c>
      <c r="BR187" s="164">
        <f>MIN(MAX(0,BQ187),MAX(0,$X187)-SUM($BP187:BQ187))</f>
        <v>0</v>
      </c>
      <c r="BS187" s="164">
        <f>MIN(MAX(0,BR187),MAX(0,$X187)-SUM($BP187:BR187))</f>
        <v>0</v>
      </c>
      <c r="BT187" s="164">
        <f>MIN(MAX(0,BS187),MAX(0,$X187)-SUM($BP187:BS187))</f>
        <v>0</v>
      </c>
      <c r="BU187" s="164">
        <f>MIN(MAX(0,BT187),MAX(0,$X187)-SUM($BP187:BT187))</f>
        <v>0</v>
      </c>
      <c r="BV187" s="164">
        <f>(MAX(0,$X187-MAX(0,SUM($BP187:BU187))))</f>
        <v>0</v>
      </c>
      <c r="BW187" s="166">
        <f t="shared" si="44"/>
        <v>0</v>
      </c>
      <c r="BX187" s="166">
        <f>MIN(MAX(0,BW187),MAX(0,-$X187)-MAX(0,-$BP187+SUM($BW187:BW187)))</f>
        <v>0</v>
      </c>
      <c r="BY187" s="166">
        <f>MIN(MAX(0,BX187),MAX(0,-$X187)-MAX(0,-$BP187+SUM($BW187:BX187)))</f>
        <v>0</v>
      </c>
      <c r="BZ187" s="166">
        <f>MIN(MAX(0,BY187),MAX(0,-$X187)-MAX(0,-$BP187+SUM($BW187:BY187)))</f>
        <v>0</v>
      </c>
      <c r="CA187" s="166">
        <f>MIN(MAX(0,BZ187),MAX(0,-$X187)-MAX(0,-$BP187+SUM($BW187:BZ187)))</f>
        <v>0</v>
      </c>
      <c r="CB187" s="166">
        <f>MAX(0,-$X187+$BP187-SUM($BW187:CA187))</f>
        <v>0</v>
      </c>
      <c r="CC187" s="163">
        <v>1</v>
      </c>
      <c r="CD187" s="167"/>
      <c r="CE187" s="164"/>
      <c r="CF187" s="164"/>
      <c r="CG187" s="164"/>
      <c r="CH187" s="164"/>
      <c r="CI187" s="164"/>
      <c r="CJ187" s="164"/>
      <c r="CK187" s="166"/>
      <c r="CL187" s="166"/>
      <c r="CM187" s="166"/>
      <c r="CN187" s="166"/>
      <c r="CO187" s="166"/>
      <c r="CP187" s="166"/>
      <c r="CQ187" s="167">
        <v>0</v>
      </c>
      <c r="CR187" s="164"/>
      <c r="CS187" s="164"/>
      <c r="CT187" s="164"/>
      <c r="CU187" s="164"/>
      <c r="CV187" s="164"/>
      <c r="CW187" s="164"/>
      <c r="CX187" s="166">
        <f>ROUND($C187*'[1]LEA-TN - Aggregate GASB75'!CX186,0)</f>
        <v>0</v>
      </c>
      <c r="CY187" s="166">
        <f>ROUND($C187*'[1]LEA-TN - Aggregate GASB75'!CY186,0)</f>
        <v>0</v>
      </c>
      <c r="CZ187" s="166">
        <f>ROUND($C187*'[1]LEA-TN - Aggregate GASB75'!CZ186,0)</f>
        <v>0</v>
      </c>
      <c r="DA187" s="166">
        <f>ROUND($C187*'[1]LEA-TN - Aggregate GASB75'!DA186,0)</f>
        <v>0</v>
      </c>
      <c r="DB187" s="166">
        <f>ROUND($C187*'[1]LEA-TN - Aggregate GASB75'!DB186,0)</f>
        <v>0</v>
      </c>
      <c r="DC187" s="166">
        <f>ROUND($C187*'[1]LEA-TN - Aggregate GASB75'!DC186,0)</f>
        <v>0</v>
      </c>
      <c r="DE187" s="168"/>
    </row>
    <row r="188" spans="1:109" hidden="1">
      <c r="A188" s="109">
        <v>1020</v>
      </c>
      <c r="B188" s="103" t="s">
        <v>331</v>
      </c>
      <c r="C188" s="162">
        <v>1</v>
      </c>
      <c r="D188" s="162">
        <v>1</v>
      </c>
      <c r="E188" s="162">
        <f t="shared" si="45"/>
        <v>0</v>
      </c>
      <c r="F188" s="163">
        <v>8.1</v>
      </c>
      <c r="G188" s="164">
        <f>ROUND($D188*'[1]LEA-TN - Aggregate GASB75'!G187,0)</f>
        <v>2895622</v>
      </c>
      <c r="H188" s="164">
        <f>ROUND($C188*'[1]LEA-TN - Aggregate GASB75'!H187,0)</f>
        <v>50478</v>
      </c>
      <c r="I188" s="164">
        <f>ROUND($C188*'[1]LEA-TN - Aggregate GASB75'!I187,0)</f>
        <v>102827</v>
      </c>
      <c r="J188" s="164">
        <f>ROUND('[1]LEA-TN - Aggregate GASB75'!G187*E188,0)</f>
        <v>0</v>
      </c>
      <c r="K188" s="164">
        <f>ROUND($C188*'[1]LEA-TN - Aggregate GASB75'!K187,0)</f>
        <v>0</v>
      </c>
      <c r="L188" s="164">
        <f>ROUND(C188*'[1]LEA-TN - Aggregate GASB75'!P187,0)-SUM(G188:K188,M188:O188)</f>
        <v>-322778</v>
      </c>
      <c r="M188" s="164">
        <f>ROUND($C188*'[1]LEA-TN - Aggregate GASB75'!M187,0)</f>
        <v>-20182</v>
      </c>
      <c r="N188" s="164">
        <f>ROUND(C188*'[1]LEA-TN - Aggregate GASB75'!O187,0)-O188</f>
        <v>0</v>
      </c>
      <c r="O188" s="164">
        <v>-115417</v>
      </c>
      <c r="P188" s="178">
        <f t="shared" si="39"/>
        <v>2590550</v>
      </c>
      <c r="Q188" s="104">
        <f t="shared" si="40"/>
        <v>0</v>
      </c>
      <c r="R188" s="164">
        <f>ROUND($C188*'[1]LEA-TN - Aggregate GASB75'!R187,0)</f>
        <v>-70398</v>
      </c>
      <c r="S188" s="164">
        <f t="shared" si="54"/>
        <v>0</v>
      </c>
      <c r="T188" s="178">
        <v>82907</v>
      </c>
      <c r="U188" s="164">
        <v>119606</v>
      </c>
      <c r="V188" s="104">
        <f t="shared" si="46"/>
        <v>-511043</v>
      </c>
      <c r="W188" s="104">
        <v>-238481</v>
      </c>
      <c r="X188" s="104">
        <f>ROUND(J188+N188-'[1]LEA-TN - Aggregate GASB75'!W187*E188,0)</f>
        <v>0</v>
      </c>
      <c r="Y188" s="164">
        <f>ROUND($C188*'[1]LEA-TN - Aggregate GASB75'!Y187,0)</f>
        <v>2956269</v>
      </c>
      <c r="Z188" s="164">
        <f>ROUND($C188*'[1]LEA-TN - Aggregate GASB75'!Z187,0)</f>
        <v>2289727</v>
      </c>
      <c r="AA188" s="164">
        <f>ROUND($C188*'[1]LEA-TN - Aggregate GASB75'!AA187,0)</f>
        <v>2590550</v>
      </c>
      <c r="AB188" s="164">
        <f>ROUND($C188*'[1]LEA-TN - Aggregate GASB75'!AB187,0)</f>
        <v>2590550</v>
      </c>
      <c r="AC188" s="164">
        <f t="shared" si="53"/>
        <v>282929</v>
      </c>
      <c r="AD188" s="164">
        <f t="shared" si="41"/>
        <v>228114</v>
      </c>
      <c r="AE188" s="164">
        <f t="shared" si="47"/>
        <v>0</v>
      </c>
      <c r="AF188" s="164">
        <f t="shared" si="48"/>
        <v>0</v>
      </c>
      <c r="AG188" s="164">
        <f t="shared" si="42"/>
        <v>0</v>
      </c>
      <c r="AH188" s="164">
        <f t="shared" si="49"/>
        <v>0</v>
      </c>
      <c r="AI188" s="164">
        <f t="shared" si="55"/>
        <v>-70398</v>
      </c>
      <c r="AJ188" s="164">
        <f t="shared" si="55"/>
        <v>-70398</v>
      </c>
      <c r="AK188" s="164">
        <f t="shared" si="55"/>
        <v>-70398</v>
      </c>
      <c r="AL188" s="164">
        <f t="shared" si="55"/>
        <v>-70398</v>
      </c>
      <c r="AM188" s="164">
        <f t="shared" si="55"/>
        <v>-70398</v>
      </c>
      <c r="AN188" s="164">
        <f t="shared" si="55"/>
        <v>-159053</v>
      </c>
      <c r="AP188" s="165">
        <f t="shared" si="43"/>
        <v>-39849</v>
      </c>
      <c r="AQ188" s="164">
        <f>ROUND($C188*'[1]LEA-TN - Aggregate GASB75'!AQ187,0)</f>
        <v>0</v>
      </c>
      <c r="AR188" s="164">
        <f>ROUND($C188*'[1]LEA-TN - Aggregate GASB75'!AR187,0)</f>
        <v>0</v>
      </c>
      <c r="AS188" s="164">
        <f>ROUND($C188*'[1]LEA-TN - Aggregate GASB75'!AS187,0)</f>
        <v>0</v>
      </c>
      <c r="AT188" s="164">
        <f>ROUND($C188*'[1]LEA-TN - Aggregate GASB75'!AT187,0)</f>
        <v>0</v>
      </c>
      <c r="AU188" s="164">
        <f>ROUND($C188*'[1]LEA-TN - Aggregate GASB75'!AU187,0)</f>
        <v>0</v>
      </c>
      <c r="AV188" s="164">
        <f>ROUND($C188*'[1]LEA-TN - Aggregate GASB75'!AV187,0)</f>
        <v>0</v>
      </c>
      <c r="AW188" s="166">
        <f>ROUND($C188*'[1]LEA-TN - Aggregate GASB75'!AW187,0)</f>
        <v>39849</v>
      </c>
      <c r="AX188" s="166">
        <f>ROUND($C188*'[1]LEA-TN - Aggregate GASB75'!AX187,0)</f>
        <v>39849</v>
      </c>
      <c r="AY188" s="166">
        <f>ROUND($C188*'[1]LEA-TN - Aggregate GASB75'!AY187,0)</f>
        <v>39849</v>
      </c>
      <c r="AZ188" s="166">
        <f>ROUND($C188*'[1]LEA-TN - Aggregate GASB75'!AZ187,0)</f>
        <v>39849</v>
      </c>
      <c r="BA188" s="166">
        <f>ROUND($C188*'[1]LEA-TN - Aggregate GASB75'!BA187,0)</f>
        <v>39849</v>
      </c>
      <c r="BB188" s="166">
        <f>MAX(0,-$L188+$AP188-SUM($AW188:BA188))</f>
        <v>83684</v>
      </c>
      <c r="BC188" s="165">
        <f t="shared" si="50"/>
        <v>-2492</v>
      </c>
      <c r="BD188" s="164">
        <f>MIN(MAX(0,BC188),MAX(0,$M188)-SUM($BC188:BC188))</f>
        <v>0</v>
      </c>
      <c r="BE188" s="164">
        <f>MIN(MAX(0,BD188),MAX(0,$M188)-SUM($BC188:BD188))</f>
        <v>0</v>
      </c>
      <c r="BF188" s="164">
        <f>MIN(MAX(0,BE188),MAX(0,$M188)-SUM($BC188:BE188))</f>
        <v>0</v>
      </c>
      <c r="BG188" s="164">
        <f>MIN(MAX(0,BF188),MAX(0,$M188)-SUM($BC188:BF188))</f>
        <v>0</v>
      </c>
      <c r="BH188" s="164">
        <f>MIN(MAX(0,BG188),MAX(0,$M188)-SUM($BC188:BG188))</f>
        <v>0</v>
      </c>
      <c r="BI188" s="164">
        <f>(MAX(0,$M188-MAX(0,SUM($BC188:BH188))))</f>
        <v>0</v>
      </c>
      <c r="BJ188" s="166">
        <f t="shared" si="51"/>
        <v>2492</v>
      </c>
      <c r="BK188" s="166">
        <f>MIN(MAX(0,BJ188),MAX(0,-$M188)-MAX(0,-$BC188+SUM($BJ188:BJ188)))</f>
        <v>2492</v>
      </c>
      <c r="BL188" s="166">
        <f>MIN(MAX(0,BK188),MAX(0,-$M188)-MAX(0,-$BC188+SUM($BJ188:BK188)))</f>
        <v>2492</v>
      </c>
      <c r="BM188" s="166">
        <f>MIN(MAX(0,BL188),MAX(0,-$M188)-MAX(0,-$BC188+SUM($BJ188:BL188)))</f>
        <v>2492</v>
      </c>
      <c r="BN188" s="166">
        <f>MIN(MAX(0,BM188),MAX(0,-$M188)-MAX(0,-$BC188+SUM($BJ188:BM188)))</f>
        <v>2492</v>
      </c>
      <c r="BO188" s="166">
        <f>MAX(0,-$M188+$BC188-SUM($BJ188:BN188))</f>
        <v>5230</v>
      </c>
      <c r="BP188" s="165">
        <f t="shared" si="52"/>
        <v>0</v>
      </c>
      <c r="BQ188" s="164">
        <f>MIN(MAX(0,BP188),MAX(0,$X188)-SUM($BP188:BP188))</f>
        <v>0</v>
      </c>
      <c r="BR188" s="164">
        <f>MIN(MAX(0,BQ188),MAX(0,$X188)-SUM($BP188:BQ188))</f>
        <v>0</v>
      </c>
      <c r="BS188" s="164">
        <f>MIN(MAX(0,BR188),MAX(0,$X188)-SUM($BP188:BR188))</f>
        <v>0</v>
      </c>
      <c r="BT188" s="164">
        <f>MIN(MAX(0,BS188),MAX(0,$X188)-SUM($BP188:BS188))</f>
        <v>0</v>
      </c>
      <c r="BU188" s="164">
        <f>MIN(MAX(0,BT188),MAX(0,$X188)-SUM($BP188:BT188))</f>
        <v>0</v>
      </c>
      <c r="BV188" s="164">
        <f>(MAX(0,$X188-MAX(0,SUM($BP188:BU188))))</f>
        <v>0</v>
      </c>
      <c r="BW188" s="166">
        <f t="shared" si="44"/>
        <v>0</v>
      </c>
      <c r="BX188" s="166">
        <f>MIN(MAX(0,BW188),MAX(0,-$X188)-MAX(0,-$BP188+SUM($BW188:BW188)))</f>
        <v>0</v>
      </c>
      <c r="BY188" s="166">
        <f>MIN(MAX(0,BX188),MAX(0,-$X188)-MAX(0,-$BP188+SUM($BW188:BX188)))</f>
        <v>0</v>
      </c>
      <c r="BZ188" s="166">
        <f>MIN(MAX(0,BY188),MAX(0,-$X188)-MAX(0,-$BP188+SUM($BW188:BY188)))</f>
        <v>0</v>
      </c>
      <c r="CA188" s="166">
        <f>MIN(MAX(0,BZ188),MAX(0,-$X188)-MAX(0,-$BP188+SUM($BW188:BZ188)))</f>
        <v>0</v>
      </c>
      <c r="CB188" s="166">
        <f>MAX(0,-$X188+$BP188-SUM($BW188:CA188))</f>
        <v>0</v>
      </c>
      <c r="CC188" s="163">
        <v>9.5</v>
      </c>
      <c r="CD188" s="167"/>
      <c r="CE188" s="164"/>
      <c r="CF188" s="164"/>
      <c r="CG188" s="164"/>
      <c r="CH188" s="164"/>
      <c r="CI188" s="164"/>
      <c r="CJ188" s="164"/>
      <c r="CK188" s="166"/>
      <c r="CL188" s="166"/>
      <c r="CM188" s="166"/>
      <c r="CN188" s="166"/>
      <c r="CO188" s="166"/>
      <c r="CP188" s="166"/>
      <c r="CQ188" s="167">
        <v>-28057</v>
      </c>
      <c r="CR188" s="164"/>
      <c r="CS188" s="164"/>
      <c r="CT188" s="164"/>
      <c r="CU188" s="164"/>
      <c r="CV188" s="164"/>
      <c r="CW188" s="164"/>
      <c r="CX188" s="166">
        <f>ROUND($C188*'[1]LEA-TN - Aggregate GASB75'!CX187,0)</f>
        <v>28057</v>
      </c>
      <c r="CY188" s="166">
        <f>ROUND($C188*'[1]LEA-TN - Aggregate GASB75'!CY187,0)</f>
        <v>28057</v>
      </c>
      <c r="CZ188" s="166">
        <f>ROUND($C188*'[1]LEA-TN - Aggregate GASB75'!CZ187,0)</f>
        <v>28057</v>
      </c>
      <c r="DA188" s="166">
        <f>ROUND($C188*'[1]LEA-TN - Aggregate GASB75'!DA187,0)</f>
        <v>28057</v>
      </c>
      <c r="DB188" s="166">
        <f>ROUND($C188*'[1]LEA-TN - Aggregate GASB75'!DB187,0)</f>
        <v>28057</v>
      </c>
      <c r="DC188" s="166">
        <f>ROUND($C188*'[1]LEA-TN - Aggregate GASB75'!DC187,0)</f>
        <v>70139</v>
      </c>
      <c r="DE188" s="168"/>
    </row>
    <row r="189" spans="1:109" hidden="1">
      <c r="A189" s="109">
        <v>1240</v>
      </c>
      <c r="B189" s="103" t="s">
        <v>520</v>
      </c>
      <c r="C189" s="162">
        <v>1</v>
      </c>
      <c r="D189" s="162">
        <v>0</v>
      </c>
      <c r="E189" s="162">
        <f t="shared" si="45"/>
        <v>1</v>
      </c>
      <c r="F189" s="163">
        <v>15.7</v>
      </c>
      <c r="G189" s="164">
        <f>ROUND($D189*'[1]LEA-TN - Aggregate GASB75'!G188,0)</f>
        <v>0</v>
      </c>
      <c r="H189" s="164">
        <f>ROUND($C189*'[1]LEA-TN - Aggregate GASB75'!H188,0)</f>
        <v>0</v>
      </c>
      <c r="I189" s="164">
        <f>ROUND($C189*'[1]LEA-TN - Aggregate GASB75'!I188,0)</f>
        <v>0</v>
      </c>
      <c r="J189" s="164">
        <f>ROUND('[1]LEA-TN - Aggregate GASB75'!G188*E189,0)</f>
        <v>0</v>
      </c>
      <c r="K189" s="164">
        <f>ROUND($C189*'[1]LEA-TN - Aggregate GASB75'!K188,0)</f>
        <v>0</v>
      </c>
      <c r="L189" s="164">
        <f>ROUND(C189*'[1]LEA-TN - Aggregate GASB75'!P188,0)-SUM(G189:K189,M189:O189)</f>
        <v>3312</v>
      </c>
      <c r="M189" s="164">
        <f>ROUND($C189*'[1]LEA-TN - Aggregate GASB75'!M188,0)</f>
        <v>-47</v>
      </c>
      <c r="N189" s="164">
        <f>ROUND(C189*'[1]LEA-TN - Aggregate GASB75'!O188,0)-O189</f>
        <v>0</v>
      </c>
      <c r="O189" s="164">
        <v>0</v>
      </c>
      <c r="P189" s="178">
        <f t="shared" si="39"/>
        <v>3265</v>
      </c>
      <c r="Q189" s="104">
        <f t="shared" si="40"/>
        <v>0</v>
      </c>
      <c r="R189" s="164">
        <f>ROUND($C189*'[1]LEA-TN - Aggregate GASB75'!R188,0)</f>
        <v>208</v>
      </c>
      <c r="S189" s="164">
        <f t="shared" si="54"/>
        <v>0</v>
      </c>
      <c r="T189" s="178">
        <v>208</v>
      </c>
      <c r="U189" s="164">
        <v>0</v>
      </c>
      <c r="V189" s="104">
        <f t="shared" si="46"/>
        <v>3057</v>
      </c>
      <c r="W189" s="104">
        <v>0</v>
      </c>
      <c r="X189" s="104">
        <f>ROUND(J189+N189-'[1]LEA-TN - Aggregate GASB75'!W188*E189,0)</f>
        <v>0</v>
      </c>
      <c r="Y189" s="164">
        <f>ROUND($C189*'[1]LEA-TN - Aggregate GASB75'!Y188,0)</f>
        <v>4217</v>
      </c>
      <c r="Z189" s="164">
        <f>ROUND($C189*'[1]LEA-TN - Aggregate GASB75'!Z188,0)</f>
        <v>2488</v>
      </c>
      <c r="AA189" s="164">
        <f>ROUND($C189*'[1]LEA-TN - Aggregate GASB75'!AA188,0)</f>
        <v>3265</v>
      </c>
      <c r="AB189" s="164">
        <f>ROUND($C189*'[1]LEA-TN - Aggregate GASB75'!AB188,0)</f>
        <v>3265</v>
      </c>
      <c r="AC189" s="164">
        <f t="shared" si="53"/>
        <v>0</v>
      </c>
      <c r="AD189" s="164">
        <f t="shared" si="41"/>
        <v>44</v>
      </c>
      <c r="AE189" s="164">
        <f t="shared" si="47"/>
        <v>0</v>
      </c>
      <c r="AF189" s="164">
        <f t="shared" si="48"/>
        <v>3101</v>
      </c>
      <c r="AG189" s="164">
        <f t="shared" si="42"/>
        <v>0</v>
      </c>
      <c r="AH189" s="164">
        <f t="shared" si="49"/>
        <v>0</v>
      </c>
      <c r="AI189" s="164">
        <f t="shared" si="55"/>
        <v>208</v>
      </c>
      <c r="AJ189" s="164">
        <f t="shared" si="55"/>
        <v>208</v>
      </c>
      <c r="AK189" s="164">
        <f t="shared" si="55"/>
        <v>208</v>
      </c>
      <c r="AL189" s="164">
        <f t="shared" si="55"/>
        <v>208</v>
      </c>
      <c r="AM189" s="164">
        <f t="shared" si="55"/>
        <v>208</v>
      </c>
      <c r="AN189" s="164">
        <f t="shared" si="55"/>
        <v>2017</v>
      </c>
      <c r="AP189" s="165">
        <f t="shared" si="43"/>
        <v>211</v>
      </c>
      <c r="AQ189" s="164">
        <f>ROUND($C189*'[1]LEA-TN - Aggregate GASB75'!AQ188,0)</f>
        <v>211</v>
      </c>
      <c r="AR189" s="164">
        <f>ROUND($C189*'[1]LEA-TN - Aggregate GASB75'!AR188,0)</f>
        <v>211</v>
      </c>
      <c r="AS189" s="164">
        <f>ROUND($C189*'[1]LEA-TN - Aggregate GASB75'!AS188,0)</f>
        <v>211</v>
      </c>
      <c r="AT189" s="164">
        <f>ROUND($C189*'[1]LEA-TN - Aggregate GASB75'!AT188,0)</f>
        <v>211</v>
      </c>
      <c r="AU189" s="164">
        <f>ROUND($C189*'[1]LEA-TN - Aggregate GASB75'!AU188,0)</f>
        <v>211</v>
      </c>
      <c r="AV189" s="164">
        <f>ROUND($C189*'[1]LEA-TN - Aggregate GASB75'!AV188,0)</f>
        <v>2046</v>
      </c>
      <c r="AW189" s="166">
        <f>ROUND($C189*'[1]LEA-TN - Aggregate GASB75'!AW188,0)</f>
        <v>0</v>
      </c>
      <c r="AX189" s="166">
        <f>ROUND($C189*'[1]LEA-TN - Aggregate GASB75'!AX188,0)</f>
        <v>0</v>
      </c>
      <c r="AY189" s="166">
        <f>ROUND($C189*'[1]LEA-TN - Aggregate GASB75'!AY188,0)</f>
        <v>0</v>
      </c>
      <c r="AZ189" s="166">
        <f>ROUND($C189*'[1]LEA-TN - Aggregate GASB75'!AZ188,0)</f>
        <v>0</v>
      </c>
      <c r="BA189" s="166">
        <f>ROUND($C189*'[1]LEA-TN - Aggregate GASB75'!BA188,0)</f>
        <v>0</v>
      </c>
      <c r="BB189" s="166">
        <f>MAX(0,-$L189+$AP189-SUM($AW189:BA189))</f>
        <v>0</v>
      </c>
      <c r="BC189" s="165">
        <f t="shared" si="50"/>
        <v>-3</v>
      </c>
      <c r="BD189" s="164">
        <f>MIN(MAX(0,BC189),MAX(0,$M189)-SUM($BC189:BC189))</f>
        <v>0</v>
      </c>
      <c r="BE189" s="164">
        <f>MIN(MAX(0,BD189),MAX(0,$M189)-SUM($BC189:BD189))</f>
        <v>0</v>
      </c>
      <c r="BF189" s="164">
        <f>MIN(MAX(0,BE189),MAX(0,$M189)-SUM($BC189:BE189))</f>
        <v>0</v>
      </c>
      <c r="BG189" s="164">
        <f>MIN(MAX(0,BF189),MAX(0,$M189)-SUM($BC189:BF189))</f>
        <v>0</v>
      </c>
      <c r="BH189" s="164">
        <f>MIN(MAX(0,BG189),MAX(0,$M189)-SUM($BC189:BG189))</f>
        <v>0</v>
      </c>
      <c r="BI189" s="164">
        <f>(MAX(0,$M189-MAX(0,SUM($BC189:BH189))))</f>
        <v>0</v>
      </c>
      <c r="BJ189" s="166">
        <f t="shared" si="51"/>
        <v>3</v>
      </c>
      <c r="BK189" s="166">
        <f>MIN(MAX(0,BJ189),MAX(0,-$M189)-MAX(0,-$BC189+SUM($BJ189:BJ189)))</f>
        <v>3</v>
      </c>
      <c r="BL189" s="166">
        <f>MIN(MAX(0,BK189),MAX(0,-$M189)-MAX(0,-$BC189+SUM($BJ189:BK189)))</f>
        <v>3</v>
      </c>
      <c r="BM189" s="166">
        <f>MIN(MAX(0,BL189),MAX(0,-$M189)-MAX(0,-$BC189+SUM($BJ189:BL189)))</f>
        <v>3</v>
      </c>
      <c r="BN189" s="166">
        <f>MIN(MAX(0,BM189),MAX(0,-$M189)-MAX(0,-$BC189+SUM($BJ189:BM189)))</f>
        <v>3</v>
      </c>
      <c r="BO189" s="166">
        <f>MAX(0,-$M189+$BC189-SUM($BJ189:BN189))</f>
        <v>29</v>
      </c>
      <c r="BP189" s="165">
        <f t="shared" si="52"/>
        <v>0</v>
      </c>
      <c r="BQ189" s="164">
        <f>MIN(MAX(0,BP189),MAX(0,$X189)-SUM($BP189:BP189))</f>
        <v>0</v>
      </c>
      <c r="BR189" s="164">
        <f>MIN(MAX(0,BQ189),MAX(0,$X189)-SUM($BP189:BQ189))</f>
        <v>0</v>
      </c>
      <c r="BS189" s="164">
        <f>MIN(MAX(0,BR189),MAX(0,$X189)-SUM($BP189:BR189))</f>
        <v>0</v>
      </c>
      <c r="BT189" s="164">
        <f>MIN(MAX(0,BS189),MAX(0,$X189)-SUM($BP189:BS189))</f>
        <v>0</v>
      </c>
      <c r="BU189" s="164">
        <f>MIN(MAX(0,BT189),MAX(0,$X189)-SUM($BP189:BT189))</f>
        <v>0</v>
      </c>
      <c r="BV189" s="164">
        <f>(MAX(0,$X189-MAX(0,SUM($BP189:BU189))))</f>
        <v>0</v>
      </c>
      <c r="BW189" s="166">
        <f t="shared" si="44"/>
        <v>0</v>
      </c>
      <c r="BX189" s="166">
        <f>MIN(MAX(0,BW189),MAX(0,-$X189)-MAX(0,-$BP189+SUM($BW189:BW189)))</f>
        <v>0</v>
      </c>
      <c r="BY189" s="166">
        <f>MIN(MAX(0,BX189),MAX(0,-$X189)-MAX(0,-$BP189+SUM($BW189:BX189)))</f>
        <v>0</v>
      </c>
      <c r="BZ189" s="166">
        <f>MIN(MAX(0,BY189),MAX(0,-$X189)-MAX(0,-$BP189+SUM($BW189:BY189)))</f>
        <v>0</v>
      </c>
      <c r="CA189" s="166">
        <f>MIN(MAX(0,BZ189),MAX(0,-$X189)-MAX(0,-$BP189+SUM($BW189:BZ189)))</f>
        <v>0</v>
      </c>
      <c r="CB189" s="166">
        <f>MAX(0,-$X189+$BP189-SUM($BW189:CA189))</f>
        <v>0</v>
      </c>
      <c r="CC189" s="163">
        <v>1</v>
      </c>
      <c r="CD189" s="167"/>
      <c r="CE189" s="164"/>
      <c r="CF189" s="164"/>
      <c r="CG189" s="164"/>
      <c r="CH189" s="164"/>
      <c r="CI189" s="164"/>
      <c r="CJ189" s="164"/>
      <c r="CK189" s="166"/>
      <c r="CL189" s="166"/>
      <c r="CM189" s="166"/>
      <c r="CN189" s="166"/>
      <c r="CO189" s="166"/>
      <c r="CP189" s="166"/>
      <c r="CQ189" s="167">
        <v>0</v>
      </c>
      <c r="CR189" s="164"/>
      <c r="CS189" s="164"/>
      <c r="CT189" s="164"/>
      <c r="CU189" s="164"/>
      <c r="CV189" s="164"/>
      <c r="CW189" s="164"/>
      <c r="CX189" s="166">
        <f>ROUND($C189*'[1]LEA-TN - Aggregate GASB75'!CX188,0)</f>
        <v>0</v>
      </c>
      <c r="CY189" s="166">
        <f>ROUND($C189*'[1]LEA-TN - Aggregate GASB75'!CY188,0)</f>
        <v>0</v>
      </c>
      <c r="CZ189" s="166">
        <f>ROUND($C189*'[1]LEA-TN - Aggregate GASB75'!CZ188,0)</f>
        <v>0</v>
      </c>
      <c r="DA189" s="166">
        <f>ROUND($C189*'[1]LEA-TN - Aggregate GASB75'!DA188,0)</f>
        <v>0</v>
      </c>
      <c r="DB189" s="166">
        <f>ROUND($C189*'[1]LEA-TN - Aggregate GASB75'!DB188,0)</f>
        <v>0</v>
      </c>
      <c r="DC189" s="166">
        <f>ROUND($C189*'[1]LEA-TN - Aggregate GASB75'!DC188,0)</f>
        <v>0</v>
      </c>
      <c r="DE189" s="168"/>
    </row>
    <row r="190" spans="1:109" hidden="1">
      <c r="A190" s="109">
        <v>1104</v>
      </c>
      <c r="B190" s="103" t="s">
        <v>332</v>
      </c>
      <c r="C190" s="162">
        <v>1</v>
      </c>
      <c r="D190" s="162">
        <v>1</v>
      </c>
      <c r="E190" s="162">
        <f t="shared" si="45"/>
        <v>0</v>
      </c>
      <c r="F190" s="163">
        <v>8.4</v>
      </c>
      <c r="G190" s="164">
        <f>ROUND($D190*'[1]LEA-TN - Aggregate GASB75'!G189,0)</f>
        <v>928696</v>
      </c>
      <c r="H190" s="164">
        <f>ROUND($C190*'[1]LEA-TN - Aggregate GASB75'!H189,0)</f>
        <v>20268</v>
      </c>
      <c r="I190" s="164">
        <f>ROUND($C190*'[1]LEA-TN - Aggregate GASB75'!I189,0)</f>
        <v>33116</v>
      </c>
      <c r="J190" s="164">
        <f>ROUND('[1]LEA-TN - Aggregate GASB75'!G189*E190,0)</f>
        <v>0</v>
      </c>
      <c r="K190" s="164">
        <f>ROUND($C190*'[1]LEA-TN - Aggregate GASB75'!K189,0)</f>
        <v>0</v>
      </c>
      <c r="L190" s="164">
        <f>ROUND(C190*'[1]LEA-TN - Aggregate GASB75'!P189,0)-SUM(G190:K190,M190:O190)</f>
        <v>-44306</v>
      </c>
      <c r="M190" s="164">
        <f>ROUND($C190*'[1]LEA-TN - Aggregate GASB75'!M189,0)</f>
        <v>-6610</v>
      </c>
      <c r="N190" s="164">
        <f>ROUND(C190*'[1]LEA-TN - Aggregate GASB75'!O189,0)-O190</f>
        <v>0</v>
      </c>
      <c r="O190" s="164">
        <v>-37498</v>
      </c>
      <c r="P190" s="178">
        <f t="shared" si="39"/>
        <v>893666</v>
      </c>
      <c r="Q190" s="104">
        <f t="shared" si="40"/>
        <v>0</v>
      </c>
      <c r="R190" s="164">
        <f>ROUND($C190*'[1]LEA-TN - Aggregate GASB75'!R189,0)</f>
        <v>-15272</v>
      </c>
      <c r="S190" s="164">
        <f t="shared" si="54"/>
        <v>0</v>
      </c>
      <c r="T190" s="178">
        <v>38112</v>
      </c>
      <c r="U190" s="164">
        <v>38729</v>
      </c>
      <c r="V190" s="104">
        <f t="shared" si="46"/>
        <v>-109325</v>
      </c>
      <c r="W190" s="104">
        <v>-73681</v>
      </c>
      <c r="X190" s="104">
        <f>ROUND(J190+N190-'[1]LEA-TN - Aggregate GASB75'!W189*E190,0)</f>
        <v>0</v>
      </c>
      <c r="Y190" s="164">
        <f>ROUND($C190*'[1]LEA-TN - Aggregate GASB75'!Y189,0)</f>
        <v>1018711</v>
      </c>
      <c r="Z190" s="164">
        <f>ROUND($C190*'[1]LEA-TN - Aggregate GASB75'!Z189,0)</f>
        <v>790387</v>
      </c>
      <c r="AA190" s="164">
        <f>ROUND($C190*'[1]LEA-TN - Aggregate GASB75'!AA189,0)</f>
        <v>893666</v>
      </c>
      <c r="AB190" s="164">
        <f>ROUND($C190*'[1]LEA-TN - Aggregate GASB75'!AB189,0)</f>
        <v>893666</v>
      </c>
      <c r="AC190" s="164">
        <f t="shared" si="53"/>
        <v>39031</v>
      </c>
      <c r="AD190" s="164">
        <f t="shared" si="41"/>
        <v>70294</v>
      </c>
      <c r="AE190" s="164">
        <f t="shared" si="47"/>
        <v>0</v>
      </c>
      <c r="AF190" s="164">
        <f t="shared" si="48"/>
        <v>0</v>
      </c>
      <c r="AG190" s="164">
        <f t="shared" si="42"/>
        <v>0</v>
      </c>
      <c r="AH190" s="164">
        <f t="shared" si="49"/>
        <v>0</v>
      </c>
      <c r="AI190" s="164">
        <f t="shared" si="55"/>
        <v>-15272</v>
      </c>
      <c r="AJ190" s="164">
        <f t="shared" si="55"/>
        <v>-15272</v>
      </c>
      <c r="AK190" s="164">
        <f t="shared" si="55"/>
        <v>-15272</v>
      </c>
      <c r="AL190" s="164">
        <f t="shared" si="55"/>
        <v>-15272</v>
      </c>
      <c r="AM190" s="164">
        <f t="shared" si="55"/>
        <v>-15272</v>
      </c>
      <c r="AN190" s="164">
        <f t="shared" si="55"/>
        <v>-32965</v>
      </c>
      <c r="AP190" s="165">
        <f t="shared" si="43"/>
        <v>-5275</v>
      </c>
      <c r="AQ190" s="164">
        <f>ROUND($C190*'[1]LEA-TN - Aggregate GASB75'!AQ189,0)</f>
        <v>0</v>
      </c>
      <c r="AR190" s="164">
        <f>ROUND($C190*'[1]LEA-TN - Aggregate GASB75'!AR189,0)</f>
        <v>0</v>
      </c>
      <c r="AS190" s="164">
        <f>ROUND($C190*'[1]LEA-TN - Aggregate GASB75'!AS189,0)</f>
        <v>0</v>
      </c>
      <c r="AT190" s="164">
        <f>ROUND($C190*'[1]LEA-TN - Aggregate GASB75'!AT189,0)</f>
        <v>0</v>
      </c>
      <c r="AU190" s="164">
        <f>ROUND($C190*'[1]LEA-TN - Aggregate GASB75'!AU189,0)</f>
        <v>0</v>
      </c>
      <c r="AV190" s="164">
        <f>ROUND($C190*'[1]LEA-TN - Aggregate GASB75'!AV189,0)</f>
        <v>0</v>
      </c>
      <c r="AW190" s="166">
        <f>ROUND($C190*'[1]LEA-TN - Aggregate GASB75'!AW189,0)</f>
        <v>5275</v>
      </c>
      <c r="AX190" s="166">
        <f>ROUND($C190*'[1]LEA-TN - Aggregate GASB75'!AX189,0)</f>
        <v>5275</v>
      </c>
      <c r="AY190" s="166">
        <f>ROUND($C190*'[1]LEA-TN - Aggregate GASB75'!AY189,0)</f>
        <v>5275</v>
      </c>
      <c r="AZ190" s="166">
        <f>ROUND($C190*'[1]LEA-TN - Aggregate GASB75'!AZ189,0)</f>
        <v>5275</v>
      </c>
      <c r="BA190" s="166">
        <f>ROUND($C190*'[1]LEA-TN - Aggregate GASB75'!BA189,0)</f>
        <v>5275</v>
      </c>
      <c r="BB190" s="166">
        <f>MAX(0,-$L190+$AP190-SUM($AW190:BA190))</f>
        <v>12656</v>
      </c>
      <c r="BC190" s="165">
        <f t="shared" si="50"/>
        <v>-787</v>
      </c>
      <c r="BD190" s="164">
        <f>MIN(MAX(0,BC190),MAX(0,$M190)-SUM($BC190:BC190))</f>
        <v>0</v>
      </c>
      <c r="BE190" s="164">
        <f>MIN(MAX(0,BD190),MAX(0,$M190)-SUM($BC190:BD190))</f>
        <v>0</v>
      </c>
      <c r="BF190" s="164">
        <f>MIN(MAX(0,BE190),MAX(0,$M190)-SUM($BC190:BE190))</f>
        <v>0</v>
      </c>
      <c r="BG190" s="164">
        <f>MIN(MAX(0,BF190),MAX(0,$M190)-SUM($BC190:BF190))</f>
        <v>0</v>
      </c>
      <c r="BH190" s="164">
        <f>MIN(MAX(0,BG190),MAX(0,$M190)-SUM($BC190:BG190))</f>
        <v>0</v>
      </c>
      <c r="BI190" s="164">
        <f>(MAX(0,$M190-MAX(0,SUM($BC190:BH190))))</f>
        <v>0</v>
      </c>
      <c r="BJ190" s="166">
        <f t="shared" si="51"/>
        <v>787</v>
      </c>
      <c r="BK190" s="166">
        <f>MIN(MAX(0,BJ190),MAX(0,-$M190)-MAX(0,-$BC190+SUM($BJ190:BJ190)))</f>
        <v>787</v>
      </c>
      <c r="BL190" s="166">
        <f>MIN(MAX(0,BK190),MAX(0,-$M190)-MAX(0,-$BC190+SUM($BJ190:BK190)))</f>
        <v>787</v>
      </c>
      <c r="BM190" s="166">
        <f>MIN(MAX(0,BL190),MAX(0,-$M190)-MAX(0,-$BC190+SUM($BJ190:BL190)))</f>
        <v>787</v>
      </c>
      <c r="BN190" s="166">
        <f>MIN(MAX(0,BM190),MAX(0,-$M190)-MAX(0,-$BC190+SUM($BJ190:BM190)))</f>
        <v>787</v>
      </c>
      <c r="BO190" s="166">
        <f>MAX(0,-$M190+$BC190-SUM($BJ190:BN190))</f>
        <v>1888</v>
      </c>
      <c r="BP190" s="165">
        <f t="shared" si="52"/>
        <v>0</v>
      </c>
      <c r="BQ190" s="164">
        <f>MIN(MAX(0,BP190),MAX(0,$X190)-SUM($BP190:BP190))</f>
        <v>0</v>
      </c>
      <c r="BR190" s="164">
        <f>MIN(MAX(0,BQ190),MAX(0,$X190)-SUM($BP190:BQ190))</f>
        <v>0</v>
      </c>
      <c r="BS190" s="164">
        <f>MIN(MAX(0,BR190),MAX(0,$X190)-SUM($BP190:BR190))</f>
        <v>0</v>
      </c>
      <c r="BT190" s="164">
        <f>MIN(MAX(0,BS190),MAX(0,$X190)-SUM($BP190:BS190))</f>
        <v>0</v>
      </c>
      <c r="BU190" s="164">
        <f>MIN(MAX(0,BT190),MAX(0,$X190)-SUM($BP190:BT190))</f>
        <v>0</v>
      </c>
      <c r="BV190" s="164">
        <f>(MAX(0,$X190-MAX(0,SUM($BP190:BU190))))</f>
        <v>0</v>
      </c>
      <c r="BW190" s="166">
        <f t="shared" si="44"/>
        <v>0</v>
      </c>
      <c r="BX190" s="166">
        <f>MIN(MAX(0,BW190),MAX(0,-$X190)-MAX(0,-$BP190+SUM($BW190:BW190)))</f>
        <v>0</v>
      </c>
      <c r="BY190" s="166">
        <f>MIN(MAX(0,BX190),MAX(0,-$X190)-MAX(0,-$BP190+SUM($BW190:BX190)))</f>
        <v>0</v>
      </c>
      <c r="BZ190" s="166">
        <f>MIN(MAX(0,BY190),MAX(0,-$X190)-MAX(0,-$BP190+SUM($BW190:BY190)))</f>
        <v>0</v>
      </c>
      <c r="CA190" s="166">
        <f>MIN(MAX(0,BZ190),MAX(0,-$X190)-MAX(0,-$BP190+SUM($BW190:BZ190)))</f>
        <v>0</v>
      </c>
      <c r="CB190" s="166">
        <f>MAX(0,-$X190+$BP190-SUM($BW190:CA190))</f>
        <v>0</v>
      </c>
      <c r="CC190" s="163">
        <v>9</v>
      </c>
      <c r="CD190" s="167"/>
      <c r="CE190" s="164"/>
      <c r="CF190" s="164"/>
      <c r="CG190" s="164"/>
      <c r="CH190" s="164"/>
      <c r="CI190" s="164"/>
      <c r="CJ190" s="164"/>
      <c r="CK190" s="166"/>
      <c r="CL190" s="166"/>
      <c r="CM190" s="166"/>
      <c r="CN190" s="166"/>
      <c r="CO190" s="166"/>
      <c r="CP190" s="166"/>
      <c r="CQ190" s="167">
        <v>-9210</v>
      </c>
      <c r="CR190" s="164"/>
      <c r="CS190" s="164"/>
      <c r="CT190" s="164"/>
      <c r="CU190" s="164"/>
      <c r="CV190" s="164"/>
      <c r="CW190" s="164"/>
      <c r="CX190" s="166">
        <f>ROUND($C190*'[1]LEA-TN - Aggregate GASB75'!CX189,0)</f>
        <v>9210</v>
      </c>
      <c r="CY190" s="166">
        <f>ROUND($C190*'[1]LEA-TN - Aggregate GASB75'!CY189,0)</f>
        <v>9210</v>
      </c>
      <c r="CZ190" s="166">
        <f>ROUND($C190*'[1]LEA-TN - Aggregate GASB75'!CZ189,0)</f>
        <v>9210</v>
      </c>
      <c r="DA190" s="166">
        <f>ROUND($C190*'[1]LEA-TN - Aggregate GASB75'!DA189,0)</f>
        <v>9210</v>
      </c>
      <c r="DB190" s="166">
        <f>ROUND($C190*'[1]LEA-TN - Aggregate GASB75'!DB189,0)</f>
        <v>9210</v>
      </c>
      <c r="DC190" s="166">
        <f>ROUND($C190*'[1]LEA-TN - Aggregate GASB75'!DC189,0)</f>
        <v>18421</v>
      </c>
      <c r="DE190" s="168"/>
    </row>
    <row r="191" spans="1:109" hidden="1">
      <c r="A191" s="109">
        <v>1135</v>
      </c>
      <c r="B191" s="103" t="s">
        <v>333</v>
      </c>
      <c r="C191" s="162">
        <v>1</v>
      </c>
      <c r="D191" s="162">
        <v>1</v>
      </c>
      <c r="E191" s="162">
        <f t="shared" si="45"/>
        <v>0</v>
      </c>
      <c r="F191" s="163">
        <v>7.1</v>
      </c>
      <c r="G191" s="164">
        <f>ROUND($D191*'[1]LEA-TN - Aggregate GASB75'!G190,0)</f>
        <v>39848</v>
      </c>
      <c r="H191" s="164">
        <f>ROUND($C191*'[1]LEA-TN - Aggregate GASB75'!H190,0)</f>
        <v>1389</v>
      </c>
      <c r="I191" s="164">
        <f>ROUND($C191*'[1]LEA-TN - Aggregate GASB75'!I190,0)</f>
        <v>1456</v>
      </c>
      <c r="J191" s="164">
        <f>ROUND('[1]LEA-TN - Aggregate GASB75'!G190*E191,0)</f>
        <v>0</v>
      </c>
      <c r="K191" s="164">
        <f>ROUND($C191*'[1]LEA-TN - Aggregate GASB75'!K190,0)</f>
        <v>0</v>
      </c>
      <c r="L191" s="164">
        <f>ROUND(C191*'[1]LEA-TN - Aggregate GASB75'!P190,0)-SUM(G191:K191,M191:O191)</f>
        <v>4243</v>
      </c>
      <c r="M191" s="164">
        <f>ROUND($C191*'[1]LEA-TN - Aggregate GASB75'!M190,0)</f>
        <v>-454</v>
      </c>
      <c r="N191" s="164">
        <f>ROUND(C191*'[1]LEA-TN - Aggregate GASB75'!O190,0)-O191</f>
        <v>0</v>
      </c>
      <c r="O191" s="164">
        <v>-661</v>
      </c>
      <c r="P191" s="178">
        <f t="shared" si="39"/>
        <v>45821</v>
      </c>
      <c r="Q191" s="104">
        <f t="shared" si="40"/>
        <v>0</v>
      </c>
      <c r="R191" s="164">
        <f>ROUND($C191*'[1]LEA-TN - Aggregate GASB75'!R190,0)</f>
        <v>62</v>
      </c>
      <c r="S191" s="164">
        <f t="shared" si="54"/>
        <v>0</v>
      </c>
      <c r="T191" s="178">
        <v>2907</v>
      </c>
      <c r="U191" s="164">
        <v>768</v>
      </c>
      <c r="V191" s="104">
        <f t="shared" si="46"/>
        <v>189</v>
      </c>
      <c r="W191" s="104">
        <v>-3538</v>
      </c>
      <c r="X191" s="104">
        <f>ROUND(J191+N191-'[1]LEA-TN - Aggregate GASB75'!W190*E191,0)</f>
        <v>0</v>
      </c>
      <c r="Y191" s="164">
        <f>ROUND($C191*'[1]LEA-TN - Aggregate GASB75'!Y190,0)</f>
        <v>53260</v>
      </c>
      <c r="Z191" s="164">
        <f>ROUND($C191*'[1]LEA-TN - Aggregate GASB75'!Z190,0)</f>
        <v>39815</v>
      </c>
      <c r="AA191" s="164">
        <f>ROUND($C191*'[1]LEA-TN - Aggregate GASB75'!AA190,0)</f>
        <v>45821</v>
      </c>
      <c r="AB191" s="164">
        <f>ROUND($C191*'[1]LEA-TN - Aggregate GASB75'!AB190,0)</f>
        <v>45821</v>
      </c>
      <c r="AC191" s="164">
        <f t="shared" si="53"/>
        <v>0</v>
      </c>
      <c r="AD191" s="164">
        <f t="shared" si="41"/>
        <v>3456</v>
      </c>
      <c r="AE191" s="164">
        <f t="shared" si="47"/>
        <v>0</v>
      </c>
      <c r="AF191" s="164">
        <f t="shared" si="48"/>
        <v>3645</v>
      </c>
      <c r="AG191" s="164">
        <f t="shared" si="42"/>
        <v>0</v>
      </c>
      <c r="AH191" s="164">
        <f t="shared" si="49"/>
        <v>0</v>
      </c>
      <c r="AI191" s="164">
        <f t="shared" si="55"/>
        <v>62</v>
      </c>
      <c r="AJ191" s="164">
        <f t="shared" si="55"/>
        <v>62</v>
      </c>
      <c r="AK191" s="164">
        <f t="shared" si="55"/>
        <v>62</v>
      </c>
      <c r="AL191" s="164">
        <f t="shared" si="55"/>
        <v>62</v>
      </c>
      <c r="AM191" s="164">
        <f t="shared" si="55"/>
        <v>62</v>
      </c>
      <c r="AN191" s="164">
        <f t="shared" si="55"/>
        <v>-121</v>
      </c>
      <c r="AP191" s="165">
        <f t="shared" si="43"/>
        <v>598</v>
      </c>
      <c r="AQ191" s="164">
        <f>ROUND($C191*'[1]LEA-TN - Aggregate GASB75'!AQ190,0)</f>
        <v>598</v>
      </c>
      <c r="AR191" s="164">
        <f>ROUND($C191*'[1]LEA-TN - Aggregate GASB75'!AR190,0)</f>
        <v>598</v>
      </c>
      <c r="AS191" s="164">
        <f>ROUND($C191*'[1]LEA-TN - Aggregate GASB75'!AS190,0)</f>
        <v>598</v>
      </c>
      <c r="AT191" s="164">
        <f>ROUND($C191*'[1]LEA-TN - Aggregate GASB75'!AT190,0)</f>
        <v>598</v>
      </c>
      <c r="AU191" s="164">
        <f>ROUND($C191*'[1]LEA-TN - Aggregate GASB75'!AU190,0)</f>
        <v>598</v>
      </c>
      <c r="AV191" s="164">
        <f>ROUND($C191*'[1]LEA-TN - Aggregate GASB75'!AV190,0)</f>
        <v>655</v>
      </c>
      <c r="AW191" s="166">
        <f>ROUND($C191*'[1]LEA-TN - Aggregate GASB75'!AW190,0)</f>
        <v>0</v>
      </c>
      <c r="AX191" s="166">
        <f>ROUND($C191*'[1]LEA-TN - Aggregate GASB75'!AX190,0)</f>
        <v>0</v>
      </c>
      <c r="AY191" s="166">
        <f>ROUND($C191*'[1]LEA-TN - Aggregate GASB75'!AY190,0)</f>
        <v>0</v>
      </c>
      <c r="AZ191" s="166">
        <f>ROUND($C191*'[1]LEA-TN - Aggregate GASB75'!AZ190,0)</f>
        <v>0</v>
      </c>
      <c r="BA191" s="166">
        <f>ROUND($C191*'[1]LEA-TN - Aggregate GASB75'!BA190,0)</f>
        <v>0</v>
      </c>
      <c r="BB191" s="166">
        <f>MAX(0,-$L191+$AP191-SUM($AW191:BA191))</f>
        <v>0</v>
      </c>
      <c r="BC191" s="165">
        <f t="shared" si="50"/>
        <v>-64</v>
      </c>
      <c r="BD191" s="164">
        <f>MIN(MAX(0,BC191),MAX(0,$M191)-SUM($BC191:BC191))</f>
        <v>0</v>
      </c>
      <c r="BE191" s="164">
        <f>MIN(MAX(0,BD191),MAX(0,$M191)-SUM($BC191:BD191))</f>
        <v>0</v>
      </c>
      <c r="BF191" s="164">
        <f>MIN(MAX(0,BE191),MAX(0,$M191)-SUM($BC191:BE191))</f>
        <v>0</v>
      </c>
      <c r="BG191" s="164">
        <f>MIN(MAX(0,BF191),MAX(0,$M191)-SUM($BC191:BF191))</f>
        <v>0</v>
      </c>
      <c r="BH191" s="164">
        <f>MIN(MAX(0,BG191),MAX(0,$M191)-SUM($BC191:BG191))</f>
        <v>0</v>
      </c>
      <c r="BI191" s="164">
        <f>(MAX(0,$M191-MAX(0,SUM($BC191:BH191))))</f>
        <v>0</v>
      </c>
      <c r="BJ191" s="166">
        <f t="shared" si="51"/>
        <v>64</v>
      </c>
      <c r="BK191" s="166">
        <f>MIN(MAX(0,BJ191),MAX(0,-$M191)-MAX(0,-$BC191+SUM($BJ191:BJ191)))</f>
        <v>64</v>
      </c>
      <c r="BL191" s="166">
        <f>MIN(MAX(0,BK191),MAX(0,-$M191)-MAX(0,-$BC191+SUM($BJ191:BK191)))</f>
        <v>64</v>
      </c>
      <c r="BM191" s="166">
        <f>MIN(MAX(0,BL191),MAX(0,-$M191)-MAX(0,-$BC191+SUM($BJ191:BL191)))</f>
        <v>64</v>
      </c>
      <c r="BN191" s="166">
        <f>MIN(MAX(0,BM191),MAX(0,-$M191)-MAX(0,-$BC191+SUM($BJ191:BM191)))</f>
        <v>64</v>
      </c>
      <c r="BO191" s="166">
        <f>MAX(0,-$M191+$BC191-SUM($BJ191:BN191))</f>
        <v>70</v>
      </c>
      <c r="BP191" s="165">
        <f t="shared" si="52"/>
        <v>0</v>
      </c>
      <c r="BQ191" s="164">
        <f>MIN(MAX(0,BP191),MAX(0,$X191)-SUM($BP191:BP191))</f>
        <v>0</v>
      </c>
      <c r="BR191" s="164">
        <f>MIN(MAX(0,BQ191),MAX(0,$X191)-SUM($BP191:BQ191))</f>
        <v>0</v>
      </c>
      <c r="BS191" s="164">
        <f>MIN(MAX(0,BR191),MAX(0,$X191)-SUM($BP191:BR191))</f>
        <v>0</v>
      </c>
      <c r="BT191" s="164">
        <f>MIN(MAX(0,BS191),MAX(0,$X191)-SUM($BP191:BS191))</f>
        <v>0</v>
      </c>
      <c r="BU191" s="164">
        <f>MIN(MAX(0,BT191),MAX(0,$X191)-SUM($BP191:BT191))</f>
        <v>0</v>
      </c>
      <c r="BV191" s="164">
        <f>(MAX(0,$X191-MAX(0,SUM($BP191:BU191))))</f>
        <v>0</v>
      </c>
      <c r="BW191" s="166">
        <f t="shared" si="44"/>
        <v>0</v>
      </c>
      <c r="BX191" s="166">
        <f>MIN(MAX(0,BW191),MAX(0,-$X191)-MAX(0,-$BP191+SUM($BW191:BW191)))</f>
        <v>0</v>
      </c>
      <c r="BY191" s="166">
        <f>MIN(MAX(0,BX191),MAX(0,-$X191)-MAX(0,-$BP191+SUM($BW191:BX191)))</f>
        <v>0</v>
      </c>
      <c r="BZ191" s="166">
        <f>MIN(MAX(0,BY191),MAX(0,-$X191)-MAX(0,-$BP191+SUM($BW191:BY191)))</f>
        <v>0</v>
      </c>
      <c r="CA191" s="166">
        <f>MIN(MAX(0,BZ191),MAX(0,-$X191)-MAX(0,-$BP191+SUM($BW191:BZ191)))</f>
        <v>0</v>
      </c>
      <c r="CB191" s="166">
        <f>MAX(0,-$X191+$BP191-SUM($BW191:CA191))</f>
        <v>0</v>
      </c>
      <c r="CC191" s="163">
        <v>8.5</v>
      </c>
      <c r="CD191" s="167"/>
      <c r="CE191" s="164"/>
      <c r="CF191" s="164"/>
      <c r="CG191" s="164"/>
      <c r="CH191" s="164"/>
      <c r="CI191" s="164"/>
      <c r="CJ191" s="164"/>
      <c r="CK191" s="166"/>
      <c r="CL191" s="166"/>
      <c r="CM191" s="166"/>
      <c r="CN191" s="166"/>
      <c r="CO191" s="166"/>
      <c r="CP191" s="166"/>
      <c r="CQ191" s="167">
        <v>-472</v>
      </c>
      <c r="CR191" s="164"/>
      <c r="CS191" s="164"/>
      <c r="CT191" s="164"/>
      <c r="CU191" s="164"/>
      <c r="CV191" s="164"/>
      <c r="CW191" s="164"/>
      <c r="CX191" s="166">
        <f>ROUND($C191*'[1]LEA-TN - Aggregate GASB75'!CX190,0)</f>
        <v>472</v>
      </c>
      <c r="CY191" s="166">
        <f>ROUND($C191*'[1]LEA-TN - Aggregate GASB75'!CY190,0)</f>
        <v>472</v>
      </c>
      <c r="CZ191" s="166">
        <f>ROUND($C191*'[1]LEA-TN - Aggregate GASB75'!CZ190,0)</f>
        <v>472</v>
      </c>
      <c r="DA191" s="166">
        <f>ROUND($C191*'[1]LEA-TN - Aggregate GASB75'!DA190,0)</f>
        <v>472</v>
      </c>
      <c r="DB191" s="166">
        <f>ROUND($C191*'[1]LEA-TN - Aggregate GASB75'!DB190,0)</f>
        <v>472</v>
      </c>
      <c r="DC191" s="166">
        <f>ROUND($C191*'[1]LEA-TN - Aggregate GASB75'!DC190,0)</f>
        <v>706</v>
      </c>
      <c r="DE191" s="168"/>
    </row>
    <row r="192" spans="1:109" hidden="1">
      <c r="A192" s="109">
        <v>1050</v>
      </c>
      <c r="B192" s="103" t="s">
        <v>334</v>
      </c>
      <c r="C192" s="162">
        <v>1</v>
      </c>
      <c r="D192" s="162">
        <v>1</v>
      </c>
      <c r="E192" s="162">
        <f t="shared" si="45"/>
        <v>0</v>
      </c>
      <c r="F192" s="163">
        <v>7.4</v>
      </c>
      <c r="G192" s="164">
        <f>ROUND($D192*'[1]LEA-TN - Aggregate GASB75'!G191,0)</f>
        <v>1957284</v>
      </c>
      <c r="H192" s="164">
        <f>ROUND($C192*'[1]LEA-TN - Aggregate GASB75'!H191,0)</f>
        <v>31059</v>
      </c>
      <c r="I192" s="164">
        <f>ROUND($C192*'[1]LEA-TN - Aggregate GASB75'!I191,0)</f>
        <v>69304</v>
      </c>
      <c r="J192" s="164">
        <f>ROUND('[1]LEA-TN - Aggregate GASB75'!G191*E192,0)</f>
        <v>0</v>
      </c>
      <c r="K192" s="164">
        <f>ROUND($C192*'[1]LEA-TN - Aggregate GASB75'!K191,0)</f>
        <v>0</v>
      </c>
      <c r="L192" s="164">
        <f>ROUND(C192*'[1]LEA-TN - Aggregate GASB75'!P191,0)-SUM(G192:K192,M192:O192)</f>
        <v>-76471</v>
      </c>
      <c r="M192" s="164">
        <f>ROUND($C192*'[1]LEA-TN - Aggregate GASB75'!M191,0)</f>
        <v>-14409</v>
      </c>
      <c r="N192" s="164">
        <f>ROUND(C192*'[1]LEA-TN - Aggregate GASB75'!O191,0)-O192</f>
        <v>0</v>
      </c>
      <c r="O192" s="164">
        <v>-83194</v>
      </c>
      <c r="P192" s="178">
        <f t="shared" si="39"/>
        <v>1883573</v>
      </c>
      <c r="Q192" s="104">
        <f t="shared" si="40"/>
        <v>0</v>
      </c>
      <c r="R192" s="164">
        <f>ROUND($C192*'[1]LEA-TN - Aggregate GASB75'!R191,0)</f>
        <v>-32990</v>
      </c>
      <c r="S192" s="164">
        <f t="shared" si="54"/>
        <v>0</v>
      </c>
      <c r="T192" s="178">
        <v>67373</v>
      </c>
      <c r="U192" s="164">
        <v>84781</v>
      </c>
      <c r="V192" s="104">
        <f t="shared" si="46"/>
        <v>-213209</v>
      </c>
      <c r="W192" s="104">
        <v>-155319</v>
      </c>
      <c r="X192" s="104">
        <f>ROUND(J192+N192-'[1]LEA-TN - Aggregate GASB75'!W191*E192,0)</f>
        <v>0</v>
      </c>
      <c r="Y192" s="164">
        <f>ROUND($C192*'[1]LEA-TN - Aggregate GASB75'!Y191,0)</f>
        <v>2150438</v>
      </c>
      <c r="Z192" s="164">
        <f>ROUND($C192*'[1]LEA-TN - Aggregate GASB75'!Z191,0)</f>
        <v>1663234</v>
      </c>
      <c r="AA192" s="164">
        <f>ROUND($C192*'[1]LEA-TN - Aggregate GASB75'!AA191,0)</f>
        <v>1883573</v>
      </c>
      <c r="AB192" s="164">
        <f>ROUND($C192*'[1]LEA-TN - Aggregate GASB75'!AB191,0)</f>
        <v>1883573</v>
      </c>
      <c r="AC192" s="164">
        <f t="shared" si="53"/>
        <v>66137</v>
      </c>
      <c r="AD192" s="164">
        <f t="shared" si="41"/>
        <v>147072</v>
      </c>
      <c r="AE192" s="164">
        <f t="shared" si="47"/>
        <v>0</v>
      </c>
      <c r="AF192" s="164">
        <f t="shared" si="48"/>
        <v>0</v>
      </c>
      <c r="AG192" s="164">
        <f t="shared" si="42"/>
        <v>0</v>
      </c>
      <c r="AH192" s="164">
        <f t="shared" si="49"/>
        <v>0</v>
      </c>
      <c r="AI192" s="164">
        <f t="shared" si="55"/>
        <v>-32990</v>
      </c>
      <c r="AJ192" s="164">
        <f t="shared" si="55"/>
        <v>-32990</v>
      </c>
      <c r="AK192" s="164">
        <f t="shared" si="55"/>
        <v>-32990</v>
      </c>
      <c r="AL192" s="164">
        <f t="shared" si="55"/>
        <v>-32990</v>
      </c>
      <c r="AM192" s="164">
        <f t="shared" si="55"/>
        <v>-32990</v>
      </c>
      <c r="AN192" s="164">
        <f t="shared" si="55"/>
        <v>-48259</v>
      </c>
      <c r="AP192" s="165">
        <f t="shared" si="43"/>
        <v>-10334</v>
      </c>
      <c r="AQ192" s="164">
        <f>ROUND($C192*'[1]LEA-TN - Aggregate GASB75'!AQ191,0)</f>
        <v>0</v>
      </c>
      <c r="AR192" s="164">
        <f>ROUND($C192*'[1]LEA-TN - Aggregate GASB75'!AR191,0)</f>
        <v>0</v>
      </c>
      <c r="AS192" s="164">
        <f>ROUND($C192*'[1]LEA-TN - Aggregate GASB75'!AS191,0)</f>
        <v>0</v>
      </c>
      <c r="AT192" s="164">
        <f>ROUND($C192*'[1]LEA-TN - Aggregate GASB75'!AT191,0)</f>
        <v>0</v>
      </c>
      <c r="AU192" s="164">
        <f>ROUND($C192*'[1]LEA-TN - Aggregate GASB75'!AU191,0)</f>
        <v>0</v>
      </c>
      <c r="AV192" s="164">
        <f>ROUND($C192*'[1]LEA-TN - Aggregate GASB75'!AV191,0)</f>
        <v>0</v>
      </c>
      <c r="AW192" s="166">
        <f>ROUND($C192*'[1]LEA-TN - Aggregate GASB75'!AW191,0)</f>
        <v>10334</v>
      </c>
      <c r="AX192" s="166">
        <f>ROUND($C192*'[1]LEA-TN - Aggregate GASB75'!AX191,0)</f>
        <v>10334</v>
      </c>
      <c r="AY192" s="166">
        <f>ROUND($C192*'[1]LEA-TN - Aggregate GASB75'!AY191,0)</f>
        <v>10334</v>
      </c>
      <c r="AZ192" s="166">
        <f>ROUND($C192*'[1]LEA-TN - Aggregate GASB75'!AZ191,0)</f>
        <v>10334</v>
      </c>
      <c r="BA192" s="166">
        <f>ROUND($C192*'[1]LEA-TN - Aggregate GASB75'!BA191,0)</f>
        <v>10334</v>
      </c>
      <c r="BB192" s="166">
        <f>MAX(0,-$L192+$AP192-SUM($AW192:BA192))</f>
        <v>14467</v>
      </c>
      <c r="BC192" s="165">
        <f t="shared" si="50"/>
        <v>-1947</v>
      </c>
      <c r="BD192" s="164">
        <f>MIN(MAX(0,BC192),MAX(0,$M192)-SUM($BC192:BC192))</f>
        <v>0</v>
      </c>
      <c r="BE192" s="164">
        <f>MIN(MAX(0,BD192),MAX(0,$M192)-SUM($BC192:BD192))</f>
        <v>0</v>
      </c>
      <c r="BF192" s="164">
        <f>MIN(MAX(0,BE192),MAX(0,$M192)-SUM($BC192:BE192))</f>
        <v>0</v>
      </c>
      <c r="BG192" s="164">
        <f>MIN(MAX(0,BF192),MAX(0,$M192)-SUM($BC192:BF192))</f>
        <v>0</v>
      </c>
      <c r="BH192" s="164">
        <f>MIN(MAX(0,BG192),MAX(0,$M192)-SUM($BC192:BG192))</f>
        <v>0</v>
      </c>
      <c r="BI192" s="164">
        <f>(MAX(0,$M192-MAX(0,SUM($BC192:BH192))))</f>
        <v>0</v>
      </c>
      <c r="BJ192" s="166">
        <f t="shared" si="51"/>
        <v>1947</v>
      </c>
      <c r="BK192" s="166">
        <f>MIN(MAX(0,BJ192),MAX(0,-$M192)-MAX(0,-$BC192+SUM($BJ192:BJ192)))</f>
        <v>1947</v>
      </c>
      <c r="BL192" s="166">
        <f>MIN(MAX(0,BK192),MAX(0,-$M192)-MAX(0,-$BC192+SUM($BJ192:BK192)))</f>
        <v>1947</v>
      </c>
      <c r="BM192" s="166">
        <f>MIN(MAX(0,BL192),MAX(0,-$M192)-MAX(0,-$BC192+SUM($BJ192:BL192)))</f>
        <v>1947</v>
      </c>
      <c r="BN192" s="166">
        <f>MIN(MAX(0,BM192),MAX(0,-$M192)-MAX(0,-$BC192+SUM($BJ192:BM192)))</f>
        <v>1947</v>
      </c>
      <c r="BO192" s="166">
        <f>MAX(0,-$M192+$BC192-SUM($BJ192:BN192))</f>
        <v>2727</v>
      </c>
      <c r="BP192" s="165">
        <f t="shared" si="52"/>
        <v>0</v>
      </c>
      <c r="BQ192" s="164">
        <f>MIN(MAX(0,BP192),MAX(0,$X192)-SUM($BP192:BP192))</f>
        <v>0</v>
      </c>
      <c r="BR192" s="164">
        <f>MIN(MAX(0,BQ192),MAX(0,$X192)-SUM($BP192:BQ192))</f>
        <v>0</v>
      </c>
      <c r="BS192" s="164">
        <f>MIN(MAX(0,BR192),MAX(0,$X192)-SUM($BP192:BR192))</f>
        <v>0</v>
      </c>
      <c r="BT192" s="164">
        <f>MIN(MAX(0,BS192),MAX(0,$X192)-SUM($BP192:BS192))</f>
        <v>0</v>
      </c>
      <c r="BU192" s="164">
        <f>MIN(MAX(0,BT192),MAX(0,$X192)-SUM($BP192:BT192))</f>
        <v>0</v>
      </c>
      <c r="BV192" s="164">
        <f>(MAX(0,$X192-MAX(0,SUM($BP192:BU192))))</f>
        <v>0</v>
      </c>
      <c r="BW192" s="166">
        <f t="shared" si="44"/>
        <v>0</v>
      </c>
      <c r="BX192" s="166">
        <f>MIN(MAX(0,BW192),MAX(0,-$X192)-MAX(0,-$BP192+SUM($BW192:BW192)))</f>
        <v>0</v>
      </c>
      <c r="BY192" s="166">
        <f>MIN(MAX(0,BX192),MAX(0,-$X192)-MAX(0,-$BP192+SUM($BW192:BX192)))</f>
        <v>0</v>
      </c>
      <c r="BZ192" s="166">
        <f>MIN(MAX(0,BY192),MAX(0,-$X192)-MAX(0,-$BP192+SUM($BW192:BY192)))</f>
        <v>0</v>
      </c>
      <c r="CA192" s="166">
        <f>MIN(MAX(0,BZ192),MAX(0,-$X192)-MAX(0,-$BP192+SUM($BW192:BZ192)))</f>
        <v>0</v>
      </c>
      <c r="CB192" s="166">
        <f>MAX(0,-$X192+$BP192-SUM($BW192:CA192))</f>
        <v>0</v>
      </c>
      <c r="CC192" s="163">
        <v>8.5</v>
      </c>
      <c r="CD192" s="167"/>
      <c r="CE192" s="164"/>
      <c r="CF192" s="164"/>
      <c r="CG192" s="164"/>
      <c r="CH192" s="164"/>
      <c r="CI192" s="164"/>
      <c r="CJ192" s="164"/>
      <c r="CK192" s="166"/>
      <c r="CL192" s="166"/>
      <c r="CM192" s="166"/>
      <c r="CN192" s="166"/>
      <c r="CO192" s="166"/>
      <c r="CP192" s="166"/>
      <c r="CQ192" s="167">
        <v>-20709</v>
      </c>
      <c r="CR192" s="164"/>
      <c r="CS192" s="164"/>
      <c r="CT192" s="164"/>
      <c r="CU192" s="164"/>
      <c r="CV192" s="164"/>
      <c r="CW192" s="164"/>
      <c r="CX192" s="166">
        <f>ROUND($C192*'[1]LEA-TN - Aggregate GASB75'!CX191,0)</f>
        <v>20709</v>
      </c>
      <c r="CY192" s="166">
        <f>ROUND($C192*'[1]LEA-TN - Aggregate GASB75'!CY191,0)</f>
        <v>20709</v>
      </c>
      <c r="CZ192" s="166">
        <f>ROUND($C192*'[1]LEA-TN - Aggregate GASB75'!CZ191,0)</f>
        <v>20709</v>
      </c>
      <c r="DA192" s="166">
        <f>ROUND($C192*'[1]LEA-TN - Aggregate GASB75'!DA191,0)</f>
        <v>20709</v>
      </c>
      <c r="DB192" s="166">
        <f>ROUND($C192*'[1]LEA-TN - Aggregate GASB75'!DB191,0)</f>
        <v>20709</v>
      </c>
      <c r="DC192" s="166">
        <f>ROUND($C192*'[1]LEA-TN - Aggregate GASB75'!DC191,0)</f>
        <v>31065</v>
      </c>
      <c r="DE192" s="168"/>
    </row>
    <row r="193" spans="1:109" hidden="1">
      <c r="A193" s="109">
        <v>1105</v>
      </c>
      <c r="B193" s="103" t="s">
        <v>335</v>
      </c>
      <c r="C193" s="162">
        <v>1</v>
      </c>
      <c r="D193" s="162">
        <v>1</v>
      </c>
      <c r="E193" s="162">
        <f t="shared" si="45"/>
        <v>0</v>
      </c>
      <c r="F193" s="163">
        <v>9</v>
      </c>
      <c r="G193" s="164">
        <f>ROUND($D193*'[1]LEA-TN - Aggregate GASB75'!G192,0)</f>
        <v>2446849</v>
      </c>
      <c r="H193" s="164">
        <f>ROUND($C193*'[1]LEA-TN - Aggregate GASB75'!H192,0)</f>
        <v>48251</v>
      </c>
      <c r="I193" s="164">
        <f>ROUND($C193*'[1]LEA-TN - Aggregate GASB75'!I192,0)</f>
        <v>87356</v>
      </c>
      <c r="J193" s="164">
        <f>ROUND('[1]LEA-TN - Aggregate GASB75'!G192*E193,0)</f>
        <v>0</v>
      </c>
      <c r="K193" s="164">
        <f>ROUND($C193*'[1]LEA-TN - Aggregate GASB75'!K192,0)</f>
        <v>0</v>
      </c>
      <c r="L193" s="164">
        <f>ROUND(C193*'[1]LEA-TN - Aggregate GASB75'!P192,0)-SUM(G193:K193,M193:O193)</f>
        <v>-190840</v>
      </c>
      <c r="M193" s="164">
        <f>ROUND($C193*'[1]LEA-TN - Aggregate GASB75'!M192,0)</f>
        <v>-19033</v>
      </c>
      <c r="N193" s="164">
        <f>ROUND(C193*'[1]LEA-TN - Aggregate GASB75'!O192,0)-O193</f>
        <v>0</v>
      </c>
      <c r="O193" s="164">
        <v>-82580</v>
      </c>
      <c r="P193" s="178">
        <f t="shared" si="39"/>
        <v>2290003</v>
      </c>
      <c r="Q193" s="104">
        <f t="shared" si="40"/>
        <v>0</v>
      </c>
      <c r="R193" s="164">
        <f>ROUND($C193*'[1]LEA-TN - Aggregate GASB75'!R192,0)</f>
        <v>-46856</v>
      </c>
      <c r="S193" s="164">
        <f t="shared" si="54"/>
        <v>0</v>
      </c>
      <c r="T193" s="178">
        <v>88751</v>
      </c>
      <c r="U193" s="164">
        <v>85411</v>
      </c>
      <c r="V193" s="104">
        <f t="shared" si="46"/>
        <v>-381909</v>
      </c>
      <c r="W193" s="104">
        <v>-218892</v>
      </c>
      <c r="X193" s="104">
        <f>ROUND(J193+N193-'[1]LEA-TN - Aggregate GASB75'!W192*E193,0)</f>
        <v>0</v>
      </c>
      <c r="Y193" s="164">
        <f>ROUND($C193*'[1]LEA-TN - Aggregate GASB75'!Y192,0)</f>
        <v>2646788</v>
      </c>
      <c r="Z193" s="164">
        <f>ROUND($C193*'[1]LEA-TN - Aggregate GASB75'!Z192,0)</f>
        <v>1999411</v>
      </c>
      <c r="AA193" s="164">
        <f>ROUND($C193*'[1]LEA-TN - Aggregate GASB75'!AA192,0)</f>
        <v>2290003</v>
      </c>
      <c r="AB193" s="164">
        <f>ROUND($C193*'[1]LEA-TN - Aggregate GASB75'!AB192,0)</f>
        <v>2290003</v>
      </c>
      <c r="AC193" s="164">
        <f t="shared" si="53"/>
        <v>169636</v>
      </c>
      <c r="AD193" s="164">
        <f t="shared" si="41"/>
        <v>212273</v>
      </c>
      <c r="AE193" s="164">
        <f t="shared" si="47"/>
        <v>0</v>
      </c>
      <c r="AF193" s="164">
        <f t="shared" si="48"/>
        <v>0</v>
      </c>
      <c r="AG193" s="164">
        <f t="shared" si="42"/>
        <v>0</v>
      </c>
      <c r="AH193" s="164">
        <f t="shared" si="49"/>
        <v>0</v>
      </c>
      <c r="AI193" s="164">
        <f t="shared" si="55"/>
        <v>-46856</v>
      </c>
      <c r="AJ193" s="164">
        <f t="shared" si="55"/>
        <v>-46856</v>
      </c>
      <c r="AK193" s="164">
        <f t="shared" si="55"/>
        <v>-46856</v>
      </c>
      <c r="AL193" s="164">
        <f t="shared" si="55"/>
        <v>-46856</v>
      </c>
      <c r="AM193" s="164">
        <f t="shared" si="55"/>
        <v>-46856</v>
      </c>
      <c r="AN193" s="164">
        <f t="shared" si="55"/>
        <v>-147629</v>
      </c>
      <c r="AP193" s="165">
        <f t="shared" si="43"/>
        <v>-21204</v>
      </c>
      <c r="AQ193" s="164">
        <f>ROUND($C193*'[1]LEA-TN - Aggregate GASB75'!AQ192,0)</f>
        <v>0</v>
      </c>
      <c r="AR193" s="164">
        <f>ROUND($C193*'[1]LEA-TN - Aggregate GASB75'!AR192,0)</f>
        <v>0</v>
      </c>
      <c r="AS193" s="164">
        <f>ROUND($C193*'[1]LEA-TN - Aggregate GASB75'!AS192,0)</f>
        <v>0</v>
      </c>
      <c r="AT193" s="164">
        <f>ROUND($C193*'[1]LEA-TN - Aggregate GASB75'!AT192,0)</f>
        <v>0</v>
      </c>
      <c r="AU193" s="164">
        <f>ROUND($C193*'[1]LEA-TN - Aggregate GASB75'!AU192,0)</f>
        <v>0</v>
      </c>
      <c r="AV193" s="164">
        <f>ROUND($C193*'[1]LEA-TN - Aggregate GASB75'!AV192,0)</f>
        <v>0</v>
      </c>
      <c r="AW193" s="166">
        <f>ROUND($C193*'[1]LEA-TN - Aggregate GASB75'!AW192,0)</f>
        <v>21204</v>
      </c>
      <c r="AX193" s="166">
        <f>ROUND($C193*'[1]LEA-TN - Aggregate GASB75'!AX192,0)</f>
        <v>21204</v>
      </c>
      <c r="AY193" s="166">
        <f>ROUND($C193*'[1]LEA-TN - Aggregate GASB75'!AY192,0)</f>
        <v>21204</v>
      </c>
      <c r="AZ193" s="166">
        <f>ROUND($C193*'[1]LEA-TN - Aggregate GASB75'!AZ192,0)</f>
        <v>21204</v>
      </c>
      <c r="BA193" s="166">
        <f>ROUND($C193*'[1]LEA-TN - Aggregate GASB75'!BA192,0)</f>
        <v>21204</v>
      </c>
      <c r="BB193" s="166">
        <f>MAX(0,-$L193+$AP193-SUM($AW193:BA193))</f>
        <v>63616</v>
      </c>
      <c r="BC193" s="165">
        <f t="shared" si="50"/>
        <v>-2115</v>
      </c>
      <c r="BD193" s="164">
        <f>MIN(MAX(0,BC193),MAX(0,$M193)-SUM($BC193:BC193))</f>
        <v>0</v>
      </c>
      <c r="BE193" s="164">
        <f>MIN(MAX(0,BD193),MAX(0,$M193)-SUM($BC193:BD193))</f>
        <v>0</v>
      </c>
      <c r="BF193" s="164">
        <f>MIN(MAX(0,BE193),MAX(0,$M193)-SUM($BC193:BE193))</f>
        <v>0</v>
      </c>
      <c r="BG193" s="164">
        <f>MIN(MAX(0,BF193),MAX(0,$M193)-SUM($BC193:BF193))</f>
        <v>0</v>
      </c>
      <c r="BH193" s="164">
        <f>MIN(MAX(0,BG193),MAX(0,$M193)-SUM($BC193:BG193))</f>
        <v>0</v>
      </c>
      <c r="BI193" s="164">
        <f>(MAX(0,$M193-MAX(0,SUM($BC193:BH193))))</f>
        <v>0</v>
      </c>
      <c r="BJ193" s="166">
        <f t="shared" si="51"/>
        <v>2115</v>
      </c>
      <c r="BK193" s="166">
        <f>MIN(MAX(0,BJ193),MAX(0,-$M193)-MAX(0,-$BC193+SUM($BJ193:BJ193)))</f>
        <v>2115</v>
      </c>
      <c r="BL193" s="166">
        <f>MIN(MAX(0,BK193),MAX(0,-$M193)-MAX(0,-$BC193+SUM($BJ193:BK193)))</f>
        <v>2115</v>
      </c>
      <c r="BM193" s="166">
        <f>MIN(MAX(0,BL193),MAX(0,-$M193)-MAX(0,-$BC193+SUM($BJ193:BL193)))</f>
        <v>2115</v>
      </c>
      <c r="BN193" s="166">
        <f>MIN(MAX(0,BM193),MAX(0,-$M193)-MAX(0,-$BC193+SUM($BJ193:BM193)))</f>
        <v>2115</v>
      </c>
      <c r="BO193" s="166">
        <f>MAX(0,-$M193+$BC193-SUM($BJ193:BN193))</f>
        <v>6343</v>
      </c>
      <c r="BP193" s="165">
        <f t="shared" si="52"/>
        <v>0</v>
      </c>
      <c r="BQ193" s="164">
        <f>MIN(MAX(0,BP193),MAX(0,$X193)-SUM($BP193:BP193))</f>
        <v>0</v>
      </c>
      <c r="BR193" s="164">
        <f>MIN(MAX(0,BQ193),MAX(0,$X193)-SUM($BP193:BQ193))</f>
        <v>0</v>
      </c>
      <c r="BS193" s="164">
        <f>MIN(MAX(0,BR193),MAX(0,$X193)-SUM($BP193:BR193))</f>
        <v>0</v>
      </c>
      <c r="BT193" s="164">
        <f>MIN(MAX(0,BS193),MAX(0,$X193)-SUM($BP193:BS193))</f>
        <v>0</v>
      </c>
      <c r="BU193" s="164">
        <f>MIN(MAX(0,BT193),MAX(0,$X193)-SUM($BP193:BT193))</f>
        <v>0</v>
      </c>
      <c r="BV193" s="164">
        <f>(MAX(0,$X193-MAX(0,SUM($BP193:BU193))))</f>
        <v>0</v>
      </c>
      <c r="BW193" s="166">
        <f t="shared" si="44"/>
        <v>0</v>
      </c>
      <c r="BX193" s="166">
        <f>MIN(MAX(0,BW193),MAX(0,-$X193)-MAX(0,-$BP193+SUM($BW193:BW193)))</f>
        <v>0</v>
      </c>
      <c r="BY193" s="166">
        <f>MIN(MAX(0,BX193),MAX(0,-$X193)-MAX(0,-$BP193+SUM($BW193:BX193)))</f>
        <v>0</v>
      </c>
      <c r="BZ193" s="166">
        <f>MIN(MAX(0,BY193),MAX(0,-$X193)-MAX(0,-$BP193+SUM($BW193:BY193)))</f>
        <v>0</v>
      </c>
      <c r="CA193" s="166">
        <f>MIN(MAX(0,BZ193),MAX(0,-$X193)-MAX(0,-$BP193+SUM($BW193:BZ193)))</f>
        <v>0</v>
      </c>
      <c r="CB193" s="166">
        <f>MAX(0,-$X193+$BP193-SUM($BW193:CA193))</f>
        <v>0</v>
      </c>
      <c r="CC193" s="163">
        <v>10.3</v>
      </c>
      <c r="CD193" s="167"/>
      <c r="CE193" s="164"/>
      <c r="CF193" s="164"/>
      <c r="CG193" s="164"/>
      <c r="CH193" s="164"/>
      <c r="CI193" s="164"/>
      <c r="CJ193" s="164"/>
      <c r="CK193" s="166"/>
      <c r="CL193" s="166"/>
      <c r="CM193" s="166"/>
      <c r="CN193" s="166"/>
      <c r="CO193" s="166"/>
      <c r="CP193" s="166"/>
      <c r="CQ193" s="167">
        <v>-23537</v>
      </c>
      <c r="CR193" s="164"/>
      <c r="CS193" s="164"/>
      <c r="CT193" s="164"/>
      <c r="CU193" s="164"/>
      <c r="CV193" s="164"/>
      <c r="CW193" s="164"/>
      <c r="CX193" s="166">
        <f>ROUND($C193*'[1]LEA-TN - Aggregate GASB75'!CX192,0)</f>
        <v>23537</v>
      </c>
      <c r="CY193" s="166">
        <f>ROUND($C193*'[1]LEA-TN - Aggregate GASB75'!CY192,0)</f>
        <v>23537</v>
      </c>
      <c r="CZ193" s="166">
        <f>ROUND($C193*'[1]LEA-TN - Aggregate GASB75'!CZ192,0)</f>
        <v>23537</v>
      </c>
      <c r="DA193" s="166">
        <f>ROUND($C193*'[1]LEA-TN - Aggregate GASB75'!DA192,0)</f>
        <v>23537</v>
      </c>
      <c r="DB193" s="166">
        <f>ROUND($C193*'[1]LEA-TN - Aggregate GASB75'!DB192,0)</f>
        <v>23537</v>
      </c>
      <c r="DC193" s="166">
        <f>ROUND($C193*'[1]LEA-TN - Aggregate GASB75'!DC192,0)</f>
        <v>77670</v>
      </c>
      <c r="DE193" s="168"/>
    </row>
    <row r="194" spans="1:109" hidden="1">
      <c r="A194" s="109">
        <v>1241</v>
      </c>
      <c r="B194" s="103" t="s">
        <v>521</v>
      </c>
      <c r="C194" s="162">
        <v>1</v>
      </c>
      <c r="D194" s="162">
        <v>0</v>
      </c>
      <c r="E194" s="162">
        <f t="shared" si="45"/>
        <v>1</v>
      </c>
      <c r="F194" s="163">
        <v>16.3</v>
      </c>
      <c r="G194" s="164">
        <f>ROUND($D194*'[1]LEA-TN - Aggregate GASB75'!G193,0)</f>
        <v>0</v>
      </c>
      <c r="H194" s="164">
        <f>ROUND($C194*'[1]LEA-TN - Aggregate GASB75'!H193,0)</f>
        <v>0</v>
      </c>
      <c r="I194" s="164">
        <f>ROUND($C194*'[1]LEA-TN - Aggregate GASB75'!I193,0)</f>
        <v>0</v>
      </c>
      <c r="J194" s="164">
        <f>ROUND('[1]LEA-TN - Aggregate GASB75'!G193*E194,0)</f>
        <v>0</v>
      </c>
      <c r="K194" s="164">
        <f>ROUND($C194*'[1]LEA-TN - Aggregate GASB75'!K193,0)</f>
        <v>0</v>
      </c>
      <c r="L194" s="164">
        <f>ROUND(C194*'[1]LEA-TN - Aggregate GASB75'!P193,0)-SUM(G194:K194,M194:O194)</f>
        <v>3906</v>
      </c>
      <c r="M194" s="164">
        <f>ROUND($C194*'[1]LEA-TN - Aggregate GASB75'!M193,0)</f>
        <v>-11</v>
      </c>
      <c r="N194" s="164">
        <f>ROUND(C194*'[1]LEA-TN - Aggregate GASB75'!O193,0)-O194</f>
        <v>0</v>
      </c>
      <c r="O194" s="164">
        <v>0</v>
      </c>
      <c r="P194" s="178">
        <f t="shared" si="39"/>
        <v>3895</v>
      </c>
      <c r="Q194" s="104">
        <f t="shared" si="40"/>
        <v>0</v>
      </c>
      <c r="R194" s="164">
        <f>ROUND($C194*'[1]LEA-TN - Aggregate GASB75'!R193,0)</f>
        <v>239</v>
      </c>
      <c r="S194" s="164">
        <f t="shared" si="54"/>
        <v>0</v>
      </c>
      <c r="T194" s="178">
        <v>239</v>
      </c>
      <c r="U194" s="164">
        <v>0</v>
      </c>
      <c r="V194" s="104">
        <f t="shared" si="46"/>
        <v>3656</v>
      </c>
      <c r="W194" s="104">
        <v>0</v>
      </c>
      <c r="X194" s="104">
        <f>ROUND(J194+N194-'[1]LEA-TN - Aggregate GASB75'!W193*E194,0)</f>
        <v>0</v>
      </c>
      <c r="Y194" s="164">
        <f>ROUND($C194*'[1]LEA-TN - Aggregate GASB75'!Y193,0)</f>
        <v>5178</v>
      </c>
      <c r="Z194" s="164">
        <f>ROUND($C194*'[1]LEA-TN - Aggregate GASB75'!Z193,0)</f>
        <v>2932</v>
      </c>
      <c r="AA194" s="164">
        <f>ROUND($C194*'[1]LEA-TN - Aggregate GASB75'!AA193,0)</f>
        <v>3895</v>
      </c>
      <c r="AB194" s="164">
        <f>ROUND($C194*'[1]LEA-TN - Aggregate GASB75'!AB193,0)</f>
        <v>3895</v>
      </c>
      <c r="AC194" s="164">
        <f t="shared" si="53"/>
        <v>0</v>
      </c>
      <c r="AD194" s="164">
        <f t="shared" si="41"/>
        <v>10</v>
      </c>
      <c r="AE194" s="164">
        <f t="shared" si="47"/>
        <v>0</v>
      </c>
      <c r="AF194" s="164">
        <f t="shared" si="48"/>
        <v>3666</v>
      </c>
      <c r="AG194" s="164">
        <f t="shared" si="42"/>
        <v>0</v>
      </c>
      <c r="AH194" s="164">
        <f t="shared" si="49"/>
        <v>0</v>
      </c>
      <c r="AI194" s="164">
        <f t="shared" si="55"/>
        <v>239</v>
      </c>
      <c r="AJ194" s="164">
        <f t="shared" si="55"/>
        <v>239</v>
      </c>
      <c r="AK194" s="164">
        <f t="shared" si="55"/>
        <v>239</v>
      </c>
      <c r="AL194" s="164">
        <f t="shared" si="55"/>
        <v>239</v>
      </c>
      <c r="AM194" s="164">
        <f t="shared" si="55"/>
        <v>239</v>
      </c>
      <c r="AN194" s="164">
        <f t="shared" si="55"/>
        <v>2461</v>
      </c>
      <c r="AP194" s="165">
        <f t="shared" si="43"/>
        <v>240</v>
      </c>
      <c r="AQ194" s="164">
        <f>ROUND($C194*'[1]LEA-TN - Aggregate GASB75'!AQ193,0)</f>
        <v>240</v>
      </c>
      <c r="AR194" s="164">
        <f>ROUND($C194*'[1]LEA-TN - Aggregate GASB75'!AR193,0)</f>
        <v>240</v>
      </c>
      <c r="AS194" s="164">
        <f>ROUND($C194*'[1]LEA-TN - Aggregate GASB75'!AS193,0)</f>
        <v>240</v>
      </c>
      <c r="AT194" s="164">
        <f>ROUND($C194*'[1]LEA-TN - Aggregate GASB75'!AT193,0)</f>
        <v>240</v>
      </c>
      <c r="AU194" s="164">
        <f>ROUND($C194*'[1]LEA-TN - Aggregate GASB75'!AU193,0)</f>
        <v>240</v>
      </c>
      <c r="AV194" s="164">
        <f>ROUND($C194*'[1]LEA-TN - Aggregate GASB75'!AV193,0)</f>
        <v>2466</v>
      </c>
      <c r="AW194" s="166">
        <f>ROUND($C194*'[1]LEA-TN - Aggregate GASB75'!AW193,0)</f>
        <v>0</v>
      </c>
      <c r="AX194" s="166">
        <f>ROUND($C194*'[1]LEA-TN - Aggregate GASB75'!AX193,0)</f>
        <v>0</v>
      </c>
      <c r="AY194" s="166">
        <f>ROUND($C194*'[1]LEA-TN - Aggregate GASB75'!AY193,0)</f>
        <v>0</v>
      </c>
      <c r="AZ194" s="166">
        <f>ROUND($C194*'[1]LEA-TN - Aggregate GASB75'!AZ193,0)</f>
        <v>0</v>
      </c>
      <c r="BA194" s="166">
        <f>ROUND($C194*'[1]LEA-TN - Aggregate GASB75'!BA193,0)</f>
        <v>0</v>
      </c>
      <c r="BB194" s="166">
        <f>MAX(0,-$L194+$AP194-SUM($AW194:BA194))</f>
        <v>0</v>
      </c>
      <c r="BC194" s="165">
        <f t="shared" si="50"/>
        <v>-1</v>
      </c>
      <c r="BD194" s="164">
        <f>MIN(MAX(0,BC194),MAX(0,$M194)-SUM($BC194:BC194))</f>
        <v>0</v>
      </c>
      <c r="BE194" s="164">
        <f>MIN(MAX(0,BD194),MAX(0,$M194)-SUM($BC194:BD194))</f>
        <v>0</v>
      </c>
      <c r="BF194" s="164">
        <f>MIN(MAX(0,BE194),MAX(0,$M194)-SUM($BC194:BE194))</f>
        <v>0</v>
      </c>
      <c r="BG194" s="164">
        <f>MIN(MAX(0,BF194),MAX(0,$M194)-SUM($BC194:BF194))</f>
        <v>0</v>
      </c>
      <c r="BH194" s="164">
        <f>MIN(MAX(0,BG194),MAX(0,$M194)-SUM($BC194:BG194))</f>
        <v>0</v>
      </c>
      <c r="BI194" s="164">
        <f>(MAX(0,$M194-MAX(0,SUM($BC194:BH194))))</f>
        <v>0</v>
      </c>
      <c r="BJ194" s="166">
        <f t="shared" si="51"/>
        <v>1</v>
      </c>
      <c r="BK194" s="166">
        <f>MIN(MAX(0,BJ194),MAX(0,-$M194)-MAX(0,-$BC194+SUM($BJ194:BJ194)))</f>
        <v>1</v>
      </c>
      <c r="BL194" s="166">
        <f>MIN(MAX(0,BK194),MAX(0,-$M194)-MAX(0,-$BC194+SUM($BJ194:BK194)))</f>
        <v>1</v>
      </c>
      <c r="BM194" s="166">
        <f>MIN(MAX(0,BL194),MAX(0,-$M194)-MAX(0,-$BC194+SUM($BJ194:BL194)))</f>
        <v>1</v>
      </c>
      <c r="BN194" s="166">
        <f>MIN(MAX(0,BM194),MAX(0,-$M194)-MAX(0,-$BC194+SUM($BJ194:BM194)))</f>
        <v>1</v>
      </c>
      <c r="BO194" s="166">
        <f>MAX(0,-$M194+$BC194-SUM($BJ194:BN194))</f>
        <v>5</v>
      </c>
      <c r="BP194" s="165">
        <f t="shared" si="52"/>
        <v>0</v>
      </c>
      <c r="BQ194" s="164">
        <f>MIN(MAX(0,BP194),MAX(0,$X194)-SUM($BP194:BP194))</f>
        <v>0</v>
      </c>
      <c r="BR194" s="164">
        <f>MIN(MAX(0,BQ194),MAX(0,$X194)-SUM($BP194:BQ194))</f>
        <v>0</v>
      </c>
      <c r="BS194" s="164">
        <f>MIN(MAX(0,BR194),MAX(0,$X194)-SUM($BP194:BR194))</f>
        <v>0</v>
      </c>
      <c r="BT194" s="164">
        <f>MIN(MAX(0,BS194),MAX(0,$X194)-SUM($BP194:BS194))</f>
        <v>0</v>
      </c>
      <c r="BU194" s="164">
        <f>MIN(MAX(0,BT194),MAX(0,$X194)-SUM($BP194:BT194))</f>
        <v>0</v>
      </c>
      <c r="BV194" s="164">
        <f>(MAX(0,$X194-MAX(0,SUM($BP194:BU194))))</f>
        <v>0</v>
      </c>
      <c r="BW194" s="166">
        <f t="shared" si="44"/>
        <v>0</v>
      </c>
      <c r="BX194" s="166">
        <f>MIN(MAX(0,BW194),MAX(0,-$X194)-MAX(0,-$BP194+SUM($BW194:BW194)))</f>
        <v>0</v>
      </c>
      <c r="BY194" s="166">
        <f>MIN(MAX(0,BX194),MAX(0,-$X194)-MAX(0,-$BP194+SUM($BW194:BX194)))</f>
        <v>0</v>
      </c>
      <c r="BZ194" s="166">
        <f>MIN(MAX(0,BY194),MAX(0,-$X194)-MAX(0,-$BP194+SUM($BW194:BY194)))</f>
        <v>0</v>
      </c>
      <c r="CA194" s="166">
        <f>MIN(MAX(0,BZ194),MAX(0,-$X194)-MAX(0,-$BP194+SUM($BW194:BZ194)))</f>
        <v>0</v>
      </c>
      <c r="CB194" s="166">
        <f>MAX(0,-$X194+$BP194-SUM($BW194:CA194))</f>
        <v>0</v>
      </c>
      <c r="CC194" s="163">
        <v>1</v>
      </c>
      <c r="CD194" s="167"/>
      <c r="CE194" s="164"/>
      <c r="CF194" s="164"/>
      <c r="CG194" s="164"/>
      <c r="CH194" s="164"/>
      <c r="CI194" s="164"/>
      <c r="CJ194" s="164"/>
      <c r="CK194" s="166"/>
      <c r="CL194" s="166"/>
      <c r="CM194" s="166"/>
      <c r="CN194" s="166"/>
      <c r="CO194" s="166"/>
      <c r="CP194" s="166"/>
      <c r="CQ194" s="167">
        <v>0</v>
      </c>
      <c r="CR194" s="164"/>
      <c r="CS194" s="164"/>
      <c r="CT194" s="164"/>
      <c r="CU194" s="164"/>
      <c r="CV194" s="164"/>
      <c r="CW194" s="164"/>
      <c r="CX194" s="166">
        <f>ROUND($C194*'[1]LEA-TN - Aggregate GASB75'!CX193,0)</f>
        <v>0</v>
      </c>
      <c r="CY194" s="166">
        <f>ROUND($C194*'[1]LEA-TN - Aggregate GASB75'!CY193,0)</f>
        <v>0</v>
      </c>
      <c r="CZ194" s="166">
        <f>ROUND($C194*'[1]LEA-TN - Aggregate GASB75'!CZ193,0)</f>
        <v>0</v>
      </c>
      <c r="DA194" s="166">
        <f>ROUND($C194*'[1]LEA-TN - Aggregate GASB75'!DA193,0)</f>
        <v>0</v>
      </c>
      <c r="DB194" s="166">
        <f>ROUND($C194*'[1]LEA-TN - Aggregate GASB75'!DB193,0)</f>
        <v>0</v>
      </c>
      <c r="DC194" s="166">
        <f>ROUND($C194*'[1]LEA-TN - Aggregate GASB75'!DC193,0)</f>
        <v>0</v>
      </c>
      <c r="DE194" s="168"/>
    </row>
    <row r="195" spans="1:109" hidden="1">
      <c r="A195" s="109">
        <v>1021</v>
      </c>
      <c r="B195" s="103" t="s">
        <v>336</v>
      </c>
      <c r="C195" s="162">
        <v>1</v>
      </c>
      <c r="D195" s="162">
        <v>1</v>
      </c>
      <c r="E195" s="162">
        <f t="shared" si="45"/>
        <v>0</v>
      </c>
      <c r="F195" s="163">
        <v>8.4</v>
      </c>
      <c r="G195" s="164">
        <f>ROUND($D195*'[1]LEA-TN - Aggregate GASB75'!G194,0)</f>
        <v>205812</v>
      </c>
      <c r="H195" s="164">
        <f>ROUND($C195*'[1]LEA-TN - Aggregate GASB75'!H194,0)</f>
        <v>4812</v>
      </c>
      <c r="I195" s="164">
        <f>ROUND($C195*'[1]LEA-TN - Aggregate GASB75'!I194,0)</f>
        <v>7381</v>
      </c>
      <c r="J195" s="164">
        <f>ROUND('[1]LEA-TN - Aggregate GASB75'!G194*E195,0)</f>
        <v>0</v>
      </c>
      <c r="K195" s="164">
        <f>ROUND($C195*'[1]LEA-TN - Aggregate GASB75'!K194,0)</f>
        <v>0</v>
      </c>
      <c r="L195" s="164">
        <f>ROUND(C195*'[1]LEA-TN - Aggregate GASB75'!P194,0)-SUM(G195:K195,M195:O195)</f>
        <v>8200</v>
      </c>
      <c r="M195" s="164">
        <f>ROUND($C195*'[1]LEA-TN - Aggregate GASB75'!M194,0)</f>
        <v>-1920</v>
      </c>
      <c r="N195" s="164">
        <f>ROUND(C195*'[1]LEA-TN - Aggregate GASB75'!O194,0)-O195</f>
        <v>0</v>
      </c>
      <c r="O195" s="164">
        <v>-6584</v>
      </c>
      <c r="P195" s="178">
        <f t="shared" si="39"/>
        <v>217701</v>
      </c>
      <c r="Q195" s="104">
        <f t="shared" si="40"/>
        <v>0</v>
      </c>
      <c r="R195" s="164">
        <f>ROUND($C195*'[1]LEA-TN - Aggregate GASB75'!R194,0)</f>
        <v>-1355</v>
      </c>
      <c r="S195" s="164">
        <f t="shared" si="54"/>
        <v>0</v>
      </c>
      <c r="T195" s="178">
        <v>10838</v>
      </c>
      <c r="U195" s="164">
        <v>7521</v>
      </c>
      <c r="V195" s="104">
        <f t="shared" si="46"/>
        <v>-10648</v>
      </c>
      <c r="W195" s="104">
        <v>-18283</v>
      </c>
      <c r="X195" s="104">
        <f>ROUND(J195+N195-'[1]LEA-TN - Aggregate GASB75'!W194*E195,0)</f>
        <v>0</v>
      </c>
      <c r="Y195" s="164">
        <f>ROUND($C195*'[1]LEA-TN - Aggregate GASB75'!Y194,0)</f>
        <v>251507</v>
      </c>
      <c r="Z195" s="164">
        <f>ROUND($C195*'[1]LEA-TN - Aggregate GASB75'!Z194,0)</f>
        <v>189981</v>
      </c>
      <c r="AA195" s="164">
        <f>ROUND($C195*'[1]LEA-TN - Aggregate GASB75'!AA194,0)</f>
        <v>217701</v>
      </c>
      <c r="AB195" s="164">
        <f>ROUND($C195*'[1]LEA-TN - Aggregate GASB75'!AB194,0)</f>
        <v>217701</v>
      </c>
      <c r="AC195" s="164">
        <f t="shared" si="53"/>
        <v>0</v>
      </c>
      <c r="AD195" s="164">
        <f t="shared" si="41"/>
        <v>17872</v>
      </c>
      <c r="AE195" s="164">
        <f t="shared" si="47"/>
        <v>0</v>
      </c>
      <c r="AF195" s="164">
        <f t="shared" si="48"/>
        <v>7224</v>
      </c>
      <c r="AG195" s="164">
        <f t="shared" si="42"/>
        <v>0</v>
      </c>
      <c r="AH195" s="164">
        <f t="shared" si="49"/>
        <v>0</v>
      </c>
      <c r="AI195" s="164">
        <f t="shared" si="55"/>
        <v>-1355</v>
      </c>
      <c r="AJ195" s="164">
        <f t="shared" si="55"/>
        <v>-1355</v>
      </c>
      <c r="AK195" s="164">
        <f t="shared" si="55"/>
        <v>-1355</v>
      </c>
      <c r="AL195" s="164">
        <f t="shared" si="55"/>
        <v>-1355</v>
      </c>
      <c r="AM195" s="164">
        <f t="shared" si="55"/>
        <v>-1355</v>
      </c>
      <c r="AN195" s="164">
        <f t="shared" si="55"/>
        <v>-3873</v>
      </c>
      <c r="AP195" s="165">
        <f t="shared" si="43"/>
        <v>976</v>
      </c>
      <c r="AQ195" s="164">
        <f>ROUND($C195*'[1]LEA-TN - Aggregate GASB75'!AQ194,0)</f>
        <v>976</v>
      </c>
      <c r="AR195" s="164">
        <f>ROUND($C195*'[1]LEA-TN - Aggregate GASB75'!AR194,0)</f>
        <v>976</v>
      </c>
      <c r="AS195" s="164">
        <f>ROUND($C195*'[1]LEA-TN - Aggregate GASB75'!AS194,0)</f>
        <v>976</v>
      </c>
      <c r="AT195" s="164">
        <f>ROUND($C195*'[1]LEA-TN - Aggregate GASB75'!AT194,0)</f>
        <v>976</v>
      </c>
      <c r="AU195" s="164">
        <f>ROUND($C195*'[1]LEA-TN - Aggregate GASB75'!AU194,0)</f>
        <v>976</v>
      </c>
      <c r="AV195" s="164">
        <f>ROUND($C195*'[1]LEA-TN - Aggregate GASB75'!AV194,0)</f>
        <v>2344</v>
      </c>
      <c r="AW195" s="166">
        <f>ROUND($C195*'[1]LEA-TN - Aggregate GASB75'!AW194,0)</f>
        <v>0</v>
      </c>
      <c r="AX195" s="166">
        <f>ROUND($C195*'[1]LEA-TN - Aggregate GASB75'!AX194,0)</f>
        <v>0</v>
      </c>
      <c r="AY195" s="166">
        <f>ROUND($C195*'[1]LEA-TN - Aggregate GASB75'!AY194,0)</f>
        <v>0</v>
      </c>
      <c r="AZ195" s="166">
        <f>ROUND($C195*'[1]LEA-TN - Aggregate GASB75'!AZ194,0)</f>
        <v>0</v>
      </c>
      <c r="BA195" s="166">
        <f>ROUND($C195*'[1]LEA-TN - Aggregate GASB75'!BA194,0)</f>
        <v>0</v>
      </c>
      <c r="BB195" s="166">
        <f>MAX(0,-$L195+$AP195-SUM($AW195:BA195))</f>
        <v>0</v>
      </c>
      <c r="BC195" s="165">
        <f t="shared" si="50"/>
        <v>-229</v>
      </c>
      <c r="BD195" s="164">
        <f>MIN(MAX(0,BC195),MAX(0,$M195)-SUM($BC195:BC195))</f>
        <v>0</v>
      </c>
      <c r="BE195" s="164">
        <f>MIN(MAX(0,BD195),MAX(0,$M195)-SUM($BC195:BD195))</f>
        <v>0</v>
      </c>
      <c r="BF195" s="164">
        <f>MIN(MAX(0,BE195),MAX(0,$M195)-SUM($BC195:BE195))</f>
        <v>0</v>
      </c>
      <c r="BG195" s="164">
        <f>MIN(MAX(0,BF195),MAX(0,$M195)-SUM($BC195:BF195))</f>
        <v>0</v>
      </c>
      <c r="BH195" s="164">
        <f>MIN(MAX(0,BG195),MAX(0,$M195)-SUM($BC195:BG195))</f>
        <v>0</v>
      </c>
      <c r="BI195" s="164">
        <f>(MAX(0,$M195-MAX(0,SUM($BC195:BH195))))</f>
        <v>0</v>
      </c>
      <c r="BJ195" s="166">
        <f t="shared" si="51"/>
        <v>229</v>
      </c>
      <c r="BK195" s="166">
        <f>MIN(MAX(0,BJ195),MAX(0,-$M195)-MAX(0,-$BC195+SUM($BJ195:BJ195)))</f>
        <v>229</v>
      </c>
      <c r="BL195" s="166">
        <f>MIN(MAX(0,BK195),MAX(0,-$M195)-MAX(0,-$BC195+SUM($BJ195:BK195)))</f>
        <v>229</v>
      </c>
      <c r="BM195" s="166">
        <f>MIN(MAX(0,BL195),MAX(0,-$M195)-MAX(0,-$BC195+SUM($BJ195:BL195)))</f>
        <v>229</v>
      </c>
      <c r="BN195" s="166">
        <f>MIN(MAX(0,BM195),MAX(0,-$M195)-MAX(0,-$BC195+SUM($BJ195:BM195)))</f>
        <v>229</v>
      </c>
      <c r="BO195" s="166">
        <f>MAX(0,-$M195+$BC195-SUM($BJ195:BN195))</f>
        <v>546</v>
      </c>
      <c r="BP195" s="165">
        <f t="shared" si="52"/>
        <v>0</v>
      </c>
      <c r="BQ195" s="164">
        <f>MIN(MAX(0,BP195),MAX(0,$X195)-SUM($BP195:BP195))</f>
        <v>0</v>
      </c>
      <c r="BR195" s="164">
        <f>MIN(MAX(0,BQ195),MAX(0,$X195)-SUM($BP195:BQ195))</f>
        <v>0</v>
      </c>
      <c r="BS195" s="164">
        <f>MIN(MAX(0,BR195),MAX(0,$X195)-SUM($BP195:BR195))</f>
        <v>0</v>
      </c>
      <c r="BT195" s="164">
        <f>MIN(MAX(0,BS195),MAX(0,$X195)-SUM($BP195:BS195))</f>
        <v>0</v>
      </c>
      <c r="BU195" s="164">
        <f>MIN(MAX(0,BT195),MAX(0,$X195)-SUM($BP195:BT195))</f>
        <v>0</v>
      </c>
      <c r="BV195" s="164">
        <f>(MAX(0,$X195-MAX(0,SUM($BP195:BU195))))</f>
        <v>0</v>
      </c>
      <c r="BW195" s="166">
        <f t="shared" si="44"/>
        <v>0</v>
      </c>
      <c r="BX195" s="166">
        <f>MIN(MAX(0,BW195),MAX(0,-$X195)-MAX(0,-$BP195+SUM($BW195:BW195)))</f>
        <v>0</v>
      </c>
      <c r="BY195" s="166">
        <f>MIN(MAX(0,BX195),MAX(0,-$X195)-MAX(0,-$BP195+SUM($BW195:BX195)))</f>
        <v>0</v>
      </c>
      <c r="BZ195" s="166">
        <f>MIN(MAX(0,BY195),MAX(0,-$X195)-MAX(0,-$BP195+SUM($BW195:BY195)))</f>
        <v>0</v>
      </c>
      <c r="CA195" s="166">
        <f>MIN(MAX(0,BZ195),MAX(0,-$X195)-MAX(0,-$BP195+SUM($BW195:BZ195)))</f>
        <v>0</v>
      </c>
      <c r="CB195" s="166">
        <f>MAX(0,-$X195+$BP195-SUM($BW195:CA195))</f>
        <v>0</v>
      </c>
      <c r="CC195" s="163">
        <v>9.6999999999999993</v>
      </c>
      <c r="CD195" s="167"/>
      <c r="CE195" s="164"/>
      <c r="CF195" s="164"/>
      <c r="CG195" s="164"/>
      <c r="CH195" s="164"/>
      <c r="CI195" s="164"/>
      <c r="CJ195" s="164"/>
      <c r="CK195" s="166"/>
      <c r="CL195" s="166"/>
      <c r="CM195" s="166"/>
      <c r="CN195" s="166"/>
      <c r="CO195" s="166"/>
      <c r="CP195" s="166"/>
      <c r="CQ195" s="167">
        <v>-2102</v>
      </c>
      <c r="CR195" s="164"/>
      <c r="CS195" s="164"/>
      <c r="CT195" s="164"/>
      <c r="CU195" s="164"/>
      <c r="CV195" s="164"/>
      <c r="CW195" s="164"/>
      <c r="CX195" s="166">
        <f>ROUND($C195*'[1]LEA-TN - Aggregate GASB75'!CX194,0)</f>
        <v>2102</v>
      </c>
      <c r="CY195" s="166">
        <f>ROUND($C195*'[1]LEA-TN - Aggregate GASB75'!CY194,0)</f>
        <v>2102</v>
      </c>
      <c r="CZ195" s="166">
        <f>ROUND($C195*'[1]LEA-TN - Aggregate GASB75'!CZ194,0)</f>
        <v>2102</v>
      </c>
      <c r="DA195" s="166">
        <f>ROUND($C195*'[1]LEA-TN - Aggregate GASB75'!DA194,0)</f>
        <v>2102</v>
      </c>
      <c r="DB195" s="166">
        <f>ROUND($C195*'[1]LEA-TN - Aggregate GASB75'!DB194,0)</f>
        <v>2102</v>
      </c>
      <c r="DC195" s="166">
        <f>ROUND($C195*'[1]LEA-TN - Aggregate GASB75'!DC194,0)</f>
        <v>5671</v>
      </c>
      <c r="DE195" s="168"/>
    </row>
    <row r="196" spans="1:109" hidden="1">
      <c r="A196" s="109">
        <v>1159</v>
      </c>
      <c r="B196" s="103" t="s">
        <v>395</v>
      </c>
      <c r="C196" s="162">
        <v>1</v>
      </c>
      <c r="D196" s="162">
        <v>1</v>
      </c>
      <c r="E196" s="162">
        <f t="shared" si="45"/>
        <v>0</v>
      </c>
      <c r="F196" s="163">
        <v>9.9</v>
      </c>
      <c r="G196" s="164">
        <f>ROUND($D196*'[1]LEA-TN - Aggregate GASB75'!G195,0)</f>
        <v>270957</v>
      </c>
      <c r="H196" s="164">
        <f>ROUND($C196*'[1]LEA-TN - Aggregate GASB75'!H195,0)</f>
        <v>8223</v>
      </c>
      <c r="I196" s="164">
        <f>ROUND($C196*'[1]LEA-TN - Aggregate GASB75'!I195,0)</f>
        <v>9930</v>
      </c>
      <c r="J196" s="164">
        <f>ROUND('[1]LEA-TN - Aggregate GASB75'!G195*E196,0)</f>
        <v>0</v>
      </c>
      <c r="K196" s="164">
        <f>ROUND($C196*'[1]LEA-TN - Aggregate GASB75'!K195,0)</f>
        <v>0</v>
      </c>
      <c r="L196" s="164">
        <f>ROUND(C196*'[1]LEA-TN - Aggregate GASB75'!P195,0)-SUM(G196:K196,M196:O196)</f>
        <v>17089</v>
      </c>
      <c r="M196" s="164">
        <f>ROUND($C196*'[1]LEA-TN - Aggregate GASB75'!M195,0)</f>
        <v>-3291</v>
      </c>
      <c r="N196" s="164">
        <f>ROUND(C196*'[1]LEA-TN - Aggregate GASB75'!O195,0)-O196</f>
        <v>0</v>
      </c>
      <c r="O196" s="164">
        <v>-474</v>
      </c>
      <c r="P196" s="178">
        <f t="shared" si="39"/>
        <v>302434</v>
      </c>
      <c r="Q196" s="104">
        <f t="shared" si="40"/>
        <v>0</v>
      </c>
      <c r="R196" s="164">
        <f>ROUND($C196*'[1]LEA-TN - Aggregate GASB75'!R195,0)</f>
        <v>-1512</v>
      </c>
      <c r="S196" s="164">
        <f t="shared" si="54"/>
        <v>0</v>
      </c>
      <c r="T196" s="178">
        <v>16641</v>
      </c>
      <c r="U196" s="164">
        <v>1218</v>
      </c>
      <c r="V196" s="104">
        <f t="shared" si="46"/>
        <v>-15200</v>
      </c>
      <c r="W196" s="104">
        <v>-30510</v>
      </c>
      <c r="X196" s="104">
        <f>ROUND(J196+N196-'[1]LEA-TN - Aggregate GASB75'!W195*E196,0)</f>
        <v>0</v>
      </c>
      <c r="Y196" s="164">
        <f>ROUND($C196*'[1]LEA-TN - Aggregate GASB75'!Y195,0)</f>
        <v>363776</v>
      </c>
      <c r="Z196" s="164">
        <f>ROUND($C196*'[1]LEA-TN - Aggregate GASB75'!Z195,0)</f>
        <v>253420</v>
      </c>
      <c r="AA196" s="164">
        <f>ROUND($C196*'[1]LEA-TN - Aggregate GASB75'!AA195,0)</f>
        <v>302434</v>
      </c>
      <c r="AB196" s="164">
        <f>ROUND($C196*'[1]LEA-TN - Aggregate GASB75'!AB195,0)</f>
        <v>302434</v>
      </c>
      <c r="AC196" s="164">
        <f t="shared" si="53"/>
        <v>0</v>
      </c>
      <c r="AD196" s="164">
        <f t="shared" si="41"/>
        <v>30563</v>
      </c>
      <c r="AE196" s="164">
        <f t="shared" si="47"/>
        <v>0</v>
      </c>
      <c r="AF196" s="164">
        <f t="shared" si="48"/>
        <v>15363</v>
      </c>
      <c r="AG196" s="164">
        <f t="shared" si="42"/>
        <v>0</v>
      </c>
      <c r="AH196" s="164">
        <f t="shared" si="49"/>
        <v>0</v>
      </c>
      <c r="AI196" s="164">
        <f t="shared" si="55"/>
        <v>-1512</v>
      </c>
      <c r="AJ196" s="164">
        <f t="shared" si="55"/>
        <v>-1512</v>
      </c>
      <c r="AK196" s="164">
        <f t="shared" si="55"/>
        <v>-1512</v>
      </c>
      <c r="AL196" s="164">
        <f t="shared" si="55"/>
        <v>-1512</v>
      </c>
      <c r="AM196" s="164">
        <f t="shared" si="55"/>
        <v>-1512</v>
      </c>
      <c r="AN196" s="164">
        <f t="shared" si="55"/>
        <v>-7640</v>
      </c>
      <c r="AP196" s="165">
        <f t="shared" si="43"/>
        <v>1726</v>
      </c>
      <c r="AQ196" s="164">
        <f>ROUND($C196*'[1]LEA-TN - Aggregate GASB75'!AQ195,0)</f>
        <v>1726</v>
      </c>
      <c r="AR196" s="164">
        <f>ROUND($C196*'[1]LEA-TN - Aggregate GASB75'!AR195,0)</f>
        <v>1726</v>
      </c>
      <c r="AS196" s="164">
        <f>ROUND($C196*'[1]LEA-TN - Aggregate GASB75'!AS195,0)</f>
        <v>1726</v>
      </c>
      <c r="AT196" s="164">
        <f>ROUND($C196*'[1]LEA-TN - Aggregate GASB75'!AT195,0)</f>
        <v>1726</v>
      </c>
      <c r="AU196" s="164">
        <f>ROUND($C196*'[1]LEA-TN - Aggregate GASB75'!AU195,0)</f>
        <v>1726</v>
      </c>
      <c r="AV196" s="164">
        <f>ROUND($C196*'[1]LEA-TN - Aggregate GASB75'!AV195,0)</f>
        <v>6733</v>
      </c>
      <c r="AW196" s="166">
        <f>ROUND($C196*'[1]LEA-TN - Aggregate GASB75'!AW195,0)</f>
        <v>0</v>
      </c>
      <c r="AX196" s="166">
        <f>ROUND($C196*'[1]LEA-TN - Aggregate GASB75'!AX195,0)</f>
        <v>0</v>
      </c>
      <c r="AY196" s="166">
        <f>ROUND($C196*'[1]LEA-TN - Aggregate GASB75'!AY195,0)</f>
        <v>0</v>
      </c>
      <c r="AZ196" s="166">
        <f>ROUND($C196*'[1]LEA-TN - Aggregate GASB75'!AZ195,0)</f>
        <v>0</v>
      </c>
      <c r="BA196" s="166">
        <f>ROUND($C196*'[1]LEA-TN - Aggregate GASB75'!BA195,0)</f>
        <v>0</v>
      </c>
      <c r="BB196" s="166">
        <f>MAX(0,-$L196+$AP196-SUM($AW196:BA196))</f>
        <v>0</v>
      </c>
      <c r="BC196" s="165">
        <f t="shared" si="50"/>
        <v>-332</v>
      </c>
      <c r="BD196" s="164">
        <f>MIN(MAX(0,BC196),MAX(0,$M196)-SUM($BC196:BC196))</f>
        <v>0</v>
      </c>
      <c r="BE196" s="164">
        <f>MIN(MAX(0,BD196),MAX(0,$M196)-SUM($BC196:BD196))</f>
        <v>0</v>
      </c>
      <c r="BF196" s="164">
        <f>MIN(MAX(0,BE196),MAX(0,$M196)-SUM($BC196:BE196))</f>
        <v>0</v>
      </c>
      <c r="BG196" s="164">
        <f>MIN(MAX(0,BF196),MAX(0,$M196)-SUM($BC196:BF196))</f>
        <v>0</v>
      </c>
      <c r="BH196" s="164">
        <f>MIN(MAX(0,BG196),MAX(0,$M196)-SUM($BC196:BG196))</f>
        <v>0</v>
      </c>
      <c r="BI196" s="164">
        <f>(MAX(0,$M196-MAX(0,SUM($BC196:BH196))))</f>
        <v>0</v>
      </c>
      <c r="BJ196" s="166">
        <f t="shared" si="51"/>
        <v>332</v>
      </c>
      <c r="BK196" s="166">
        <f>MIN(MAX(0,BJ196),MAX(0,-$M196)-MAX(0,-$BC196+SUM($BJ196:BJ196)))</f>
        <v>332</v>
      </c>
      <c r="BL196" s="166">
        <f>MIN(MAX(0,BK196),MAX(0,-$M196)-MAX(0,-$BC196+SUM($BJ196:BK196)))</f>
        <v>332</v>
      </c>
      <c r="BM196" s="166">
        <f>MIN(MAX(0,BL196),MAX(0,-$M196)-MAX(0,-$BC196+SUM($BJ196:BL196)))</f>
        <v>332</v>
      </c>
      <c r="BN196" s="166">
        <f>MIN(MAX(0,BM196),MAX(0,-$M196)-MAX(0,-$BC196+SUM($BJ196:BM196)))</f>
        <v>332</v>
      </c>
      <c r="BO196" s="166">
        <f>MAX(0,-$M196+$BC196-SUM($BJ196:BN196))</f>
        <v>1299</v>
      </c>
      <c r="BP196" s="165">
        <f t="shared" si="52"/>
        <v>0</v>
      </c>
      <c r="BQ196" s="164">
        <f>MIN(MAX(0,BP196),MAX(0,$X196)-SUM($BP196:BP196))</f>
        <v>0</v>
      </c>
      <c r="BR196" s="164">
        <f>MIN(MAX(0,BQ196),MAX(0,$X196)-SUM($BP196:BQ196))</f>
        <v>0</v>
      </c>
      <c r="BS196" s="164">
        <f>MIN(MAX(0,BR196),MAX(0,$X196)-SUM($BP196:BR196))</f>
        <v>0</v>
      </c>
      <c r="BT196" s="164">
        <f>MIN(MAX(0,BS196),MAX(0,$X196)-SUM($BP196:BS196))</f>
        <v>0</v>
      </c>
      <c r="BU196" s="164">
        <f>MIN(MAX(0,BT196),MAX(0,$X196)-SUM($BP196:BT196))</f>
        <v>0</v>
      </c>
      <c r="BV196" s="164">
        <f>(MAX(0,$X196-MAX(0,SUM($BP196:BU196))))</f>
        <v>0</v>
      </c>
      <c r="BW196" s="166">
        <f t="shared" si="44"/>
        <v>0</v>
      </c>
      <c r="BX196" s="166">
        <f>MIN(MAX(0,BW196),MAX(0,-$X196)-MAX(0,-$BP196+SUM($BW196:BW196)))</f>
        <v>0</v>
      </c>
      <c r="BY196" s="166">
        <f>MIN(MAX(0,BX196),MAX(0,-$X196)-MAX(0,-$BP196+SUM($BW196:BX196)))</f>
        <v>0</v>
      </c>
      <c r="BZ196" s="166">
        <f>MIN(MAX(0,BY196),MAX(0,-$X196)-MAX(0,-$BP196+SUM($BW196:BY196)))</f>
        <v>0</v>
      </c>
      <c r="CA196" s="166">
        <f>MIN(MAX(0,BZ196),MAX(0,-$X196)-MAX(0,-$BP196+SUM($BW196:BZ196)))</f>
        <v>0</v>
      </c>
      <c r="CB196" s="166">
        <f>MAX(0,-$X196+$BP196-SUM($BW196:CA196))</f>
        <v>0</v>
      </c>
      <c r="CC196" s="163">
        <v>11.5</v>
      </c>
      <c r="CD196" s="167"/>
      <c r="CE196" s="164"/>
      <c r="CF196" s="164"/>
      <c r="CG196" s="164"/>
      <c r="CH196" s="164"/>
      <c r="CI196" s="164"/>
      <c r="CJ196" s="164"/>
      <c r="CK196" s="166"/>
      <c r="CL196" s="166"/>
      <c r="CM196" s="166"/>
      <c r="CN196" s="166"/>
      <c r="CO196" s="166"/>
      <c r="CP196" s="166"/>
      <c r="CQ196" s="167">
        <v>-2906</v>
      </c>
      <c r="CR196" s="164"/>
      <c r="CS196" s="164"/>
      <c r="CT196" s="164"/>
      <c r="CU196" s="164"/>
      <c r="CV196" s="164"/>
      <c r="CW196" s="164"/>
      <c r="CX196" s="166">
        <f>ROUND($C196*'[1]LEA-TN - Aggregate GASB75'!CX195,0)</f>
        <v>2906</v>
      </c>
      <c r="CY196" s="166">
        <f>ROUND($C196*'[1]LEA-TN - Aggregate GASB75'!CY195,0)</f>
        <v>2906</v>
      </c>
      <c r="CZ196" s="166">
        <f>ROUND($C196*'[1]LEA-TN - Aggregate GASB75'!CZ195,0)</f>
        <v>2906</v>
      </c>
      <c r="DA196" s="166">
        <f>ROUND($C196*'[1]LEA-TN - Aggregate GASB75'!DA195,0)</f>
        <v>2906</v>
      </c>
      <c r="DB196" s="166">
        <f>ROUND($C196*'[1]LEA-TN - Aggregate GASB75'!DB195,0)</f>
        <v>2906</v>
      </c>
      <c r="DC196" s="166">
        <f>ROUND($C196*'[1]LEA-TN - Aggregate GASB75'!DC195,0)</f>
        <v>13074</v>
      </c>
      <c r="DE196" s="168"/>
    </row>
    <row r="197" spans="1:109" hidden="1">
      <c r="A197" s="109">
        <v>1190</v>
      </c>
      <c r="B197" s="103" t="s">
        <v>396</v>
      </c>
      <c r="C197" s="162">
        <v>1</v>
      </c>
      <c r="D197" s="162">
        <v>1</v>
      </c>
      <c r="E197" s="162">
        <f t="shared" si="45"/>
        <v>0</v>
      </c>
      <c r="F197" s="163">
        <v>11.7</v>
      </c>
      <c r="G197" s="164">
        <f>ROUND($D197*'[1]LEA-TN - Aggregate GASB75'!G196,0)</f>
        <v>3721312</v>
      </c>
      <c r="H197" s="164">
        <f>ROUND($C197*'[1]LEA-TN - Aggregate GASB75'!H196,0)</f>
        <v>140689</v>
      </c>
      <c r="I197" s="164">
        <f>ROUND($C197*'[1]LEA-TN - Aggregate GASB75'!I196,0)</f>
        <v>137329</v>
      </c>
      <c r="J197" s="164">
        <f>ROUND('[1]LEA-TN - Aggregate GASB75'!G196*E197,0)</f>
        <v>0</v>
      </c>
      <c r="K197" s="164">
        <f>ROUND($C197*'[1]LEA-TN - Aggregate GASB75'!K196,0)</f>
        <v>0</v>
      </c>
      <c r="L197" s="164">
        <f>ROUND(C197*'[1]LEA-TN - Aggregate GASB75'!P196,0)-SUM(G197:K197,M197:O197)</f>
        <v>336829</v>
      </c>
      <c r="M197" s="164">
        <f>ROUND($C197*'[1]LEA-TN - Aggregate GASB75'!M196,0)</f>
        <v>-49022</v>
      </c>
      <c r="N197" s="164">
        <f>ROUND(C197*'[1]LEA-TN - Aggregate GASB75'!O196,0)-O197</f>
        <v>0</v>
      </c>
      <c r="O197" s="164">
        <v>-8866</v>
      </c>
      <c r="P197" s="178">
        <f t="shared" si="39"/>
        <v>4278271</v>
      </c>
      <c r="Q197" s="104">
        <f t="shared" si="40"/>
        <v>0</v>
      </c>
      <c r="R197" s="164">
        <f>ROUND($C197*'[1]LEA-TN - Aggregate GASB75'!R196,0)</f>
        <v>-14279</v>
      </c>
      <c r="S197" s="164">
        <f t="shared" si="54"/>
        <v>0</v>
      </c>
      <c r="T197" s="178">
        <v>263739</v>
      </c>
      <c r="U197" s="164">
        <v>10554</v>
      </c>
      <c r="V197" s="104">
        <f t="shared" si="46"/>
        <v>-137241</v>
      </c>
      <c r="W197" s="104">
        <v>-439327</v>
      </c>
      <c r="X197" s="104">
        <f>ROUND(J197+N197-'[1]LEA-TN - Aggregate GASB75'!W196*E197,0)</f>
        <v>0</v>
      </c>
      <c r="Y197" s="164">
        <f>ROUND($C197*'[1]LEA-TN - Aggregate GASB75'!Y196,0)</f>
        <v>5202283</v>
      </c>
      <c r="Z197" s="164">
        <f>ROUND($C197*'[1]LEA-TN - Aggregate GASB75'!Z196,0)</f>
        <v>3543587</v>
      </c>
      <c r="AA197" s="164">
        <f>ROUND($C197*'[1]LEA-TN - Aggregate GASB75'!AA196,0)</f>
        <v>4278271</v>
      </c>
      <c r="AB197" s="164">
        <f>ROUND($C197*'[1]LEA-TN - Aggregate GASB75'!AB196,0)</f>
        <v>4278271</v>
      </c>
      <c r="AC197" s="164">
        <f t="shared" si="53"/>
        <v>0</v>
      </c>
      <c r="AD197" s="164">
        <f t="shared" si="41"/>
        <v>445281</v>
      </c>
      <c r="AE197" s="164">
        <f t="shared" si="47"/>
        <v>0</v>
      </c>
      <c r="AF197" s="164">
        <f t="shared" si="48"/>
        <v>308040</v>
      </c>
      <c r="AG197" s="164">
        <f t="shared" si="42"/>
        <v>0</v>
      </c>
      <c r="AH197" s="164">
        <f t="shared" si="49"/>
        <v>0</v>
      </c>
      <c r="AI197" s="164">
        <f t="shared" si="55"/>
        <v>-14279</v>
      </c>
      <c r="AJ197" s="164">
        <f t="shared" si="55"/>
        <v>-14279</v>
      </c>
      <c r="AK197" s="164">
        <f t="shared" si="55"/>
        <v>-14279</v>
      </c>
      <c r="AL197" s="164">
        <f t="shared" si="55"/>
        <v>-14279</v>
      </c>
      <c r="AM197" s="164">
        <f t="shared" si="55"/>
        <v>-14279</v>
      </c>
      <c r="AN197" s="164">
        <f t="shared" si="55"/>
        <v>-65846</v>
      </c>
      <c r="AP197" s="165">
        <f t="shared" si="43"/>
        <v>28789</v>
      </c>
      <c r="AQ197" s="164">
        <f>ROUND($C197*'[1]LEA-TN - Aggregate GASB75'!AQ196,0)</f>
        <v>28789</v>
      </c>
      <c r="AR197" s="164">
        <f>ROUND($C197*'[1]LEA-TN - Aggregate GASB75'!AR196,0)</f>
        <v>28789</v>
      </c>
      <c r="AS197" s="164">
        <f>ROUND($C197*'[1]LEA-TN - Aggregate GASB75'!AS196,0)</f>
        <v>28789</v>
      </c>
      <c r="AT197" s="164">
        <f>ROUND($C197*'[1]LEA-TN - Aggregate GASB75'!AT196,0)</f>
        <v>28789</v>
      </c>
      <c r="AU197" s="164">
        <f>ROUND($C197*'[1]LEA-TN - Aggregate GASB75'!AU196,0)</f>
        <v>28789</v>
      </c>
      <c r="AV197" s="164">
        <f>ROUND($C197*'[1]LEA-TN - Aggregate GASB75'!AV196,0)</f>
        <v>164095</v>
      </c>
      <c r="AW197" s="166">
        <f>ROUND($C197*'[1]LEA-TN - Aggregate GASB75'!AW196,0)</f>
        <v>0</v>
      </c>
      <c r="AX197" s="166">
        <f>ROUND($C197*'[1]LEA-TN - Aggregate GASB75'!AX196,0)</f>
        <v>0</v>
      </c>
      <c r="AY197" s="166">
        <f>ROUND($C197*'[1]LEA-TN - Aggregate GASB75'!AY196,0)</f>
        <v>0</v>
      </c>
      <c r="AZ197" s="166">
        <f>ROUND($C197*'[1]LEA-TN - Aggregate GASB75'!AZ196,0)</f>
        <v>0</v>
      </c>
      <c r="BA197" s="166">
        <f>ROUND($C197*'[1]LEA-TN - Aggregate GASB75'!BA196,0)</f>
        <v>0</v>
      </c>
      <c r="BB197" s="166">
        <f>MAX(0,-$L197+$AP197-SUM($AW197:BA197))</f>
        <v>0</v>
      </c>
      <c r="BC197" s="165">
        <f t="shared" si="50"/>
        <v>-4190</v>
      </c>
      <c r="BD197" s="164">
        <f>MIN(MAX(0,BC197),MAX(0,$M197)-SUM($BC197:BC197))</f>
        <v>0</v>
      </c>
      <c r="BE197" s="164">
        <f>MIN(MAX(0,BD197),MAX(0,$M197)-SUM($BC197:BD197))</f>
        <v>0</v>
      </c>
      <c r="BF197" s="164">
        <f>MIN(MAX(0,BE197),MAX(0,$M197)-SUM($BC197:BE197))</f>
        <v>0</v>
      </c>
      <c r="BG197" s="164">
        <f>MIN(MAX(0,BF197),MAX(0,$M197)-SUM($BC197:BF197))</f>
        <v>0</v>
      </c>
      <c r="BH197" s="164">
        <f>MIN(MAX(0,BG197),MAX(0,$M197)-SUM($BC197:BG197))</f>
        <v>0</v>
      </c>
      <c r="BI197" s="164">
        <f>(MAX(0,$M197-MAX(0,SUM($BC197:BH197))))</f>
        <v>0</v>
      </c>
      <c r="BJ197" s="166">
        <f t="shared" si="51"/>
        <v>4190</v>
      </c>
      <c r="BK197" s="166">
        <f>MIN(MAX(0,BJ197),MAX(0,-$M197)-MAX(0,-$BC197+SUM($BJ197:BJ197)))</f>
        <v>4190</v>
      </c>
      <c r="BL197" s="166">
        <f>MIN(MAX(0,BK197),MAX(0,-$M197)-MAX(0,-$BC197+SUM($BJ197:BK197)))</f>
        <v>4190</v>
      </c>
      <c r="BM197" s="166">
        <f>MIN(MAX(0,BL197),MAX(0,-$M197)-MAX(0,-$BC197+SUM($BJ197:BL197)))</f>
        <v>4190</v>
      </c>
      <c r="BN197" s="166">
        <f>MIN(MAX(0,BM197),MAX(0,-$M197)-MAX(0,-$BC197+SUM($BJ197:BM197)))</f>
        <v>4190</v>
      </c>
      <c r="BO197" s="166">
        <f>MAX(0,-$M197+$BC197-SUM($BJ197:BN197))</f>
        <v>23882</v>
      </c>
      <c r="BP197" s="165">
        <f t="shared" si="52"/>
        <v>0</v>
      </c>
      <c r="BQ197" s="164">
        <f>MIN(MAX(0,BP197),MAX(0,$X197)-SUM($BP197:BP197))</f>
        <v>0</v>
      </c>
      <c r="BR197" s="164">
        <f>MIN(MAX(0,BQ197),MAX(0,$X197)-SUM($BP197:BQ197))</f>
        <v>0</v>
      </c>
      <c r="BS197" s="164">
        <f>MIN(MAX(0,BR197),MAX(0,$X197)-SUM($BP197:BR197))</f>
        <v>0</v>
      </c>
      <c r="BT197" s="164">
        <f>MIN(MAX(0,BS197),MAX(0,$X197)-SUM($BP197:BS197))</f>
        <v>0</v>
      </c>
      <c r="BU197" s="164">
        <f>MIN(MAX(0,BT197),MAX(0,$X197)-SUM($BP197:BT197))</f>
        <v>0</v>
      </c>
      <c r="BV197" s="164">
        <f>(MAX(0,$X197-MAX(0,SUM($BP197:BU197))))</f>
        <v>0</v>
      </c>
      <c r="BW197" s="166">
        <f t="shared" si="44"/>
        <v>0</v>
      </c>
      <c r="BX197" s="166">
        <f>MIN(MAX(0,BW197),MAX(0,-$X197)-MAX(0,-$BP197+SUM($BW197:BW197)))</f>
        <v>0</v>
      </c>
      <c r="BY197" s="166">
        <f>MIN(MAX(0,BX197),MAX(0,-$X197)-MAX(0,-$BP197+SUM($BW197:BX197)))</f>
        <v>0</v>
      </c>
      <c r="BZ197" s="166">
        <f>MIN(MAX(0,BY197),MAX(0,-$X197)-MAX(0,-$BP197+SUM($BW197:BY197)))</f>
        <v>0</v>
      </c>
      <c r="CA197" s="166">
        <f>MIN(MAX(0,BZ197),MAX(0,-$X197)-MAX(0,-$BP197+SUM($BW197:BZ197)))</f>
        <v>0</v>
      </c>
      <c r="CB197" s="166">
        <f>MAX(0,-$X197+$BP197-SUM($BW197:CA197))</f>
        <v>0</v>
      </c>
      <c r="CC197" s="163">
        <v>12.3</v>
      </c>
      <c r="CD197" s="167"/>
      <c r="CE197" s="164"/>
      <c r="CF197" s="164"/>
      <c r="CG197" s="164"/>
      <c r="CH197" s="164"/>
      <c r="CI197" s="164"/>
      <c r="CJ197" s="164"/>
      <c r="CK197" s="166"/>
      <c r="CL197" s="166"/>
      <c r="CM197" s="166"/>
      <c r="CN197" s="166"/>
      <c r="CO197" s="166"/>
      <c r="CP197" s="166"/>
      <c r="CQ197" s="167">
        <v>-38878</v>
      </c>
      <c r="CR197" s="164"/>
      <c r="CS197" s="164"/>
      <c r="CT197" s="164"/>
      <c r="CU197" s="164"/>
      <c r="CV197" s="164"/>
      <c r="CW197" s="164"/>
      <c r="CX197" s="166">
        <f>ROUND($C197*'[1]LEA-TN - Aggregate GASB75'!CX196,0)</f>
        <v>38878</v>
      </c>
      <c r="CY197" s="166">
        <f>ROUND($C197*'[1]LEA-TN - Aggregate GASB75'!CY196,0)</f>
        <v>38878</v>
      </c>
      <c r="CZ197" s="166">
        <f>ROUND($C197*'[1]LEA-TN - Aggregate GASB75'!CZ196,0)</f>
        <v>38878</v>
      </c>
      <c r="DA197" s="166">
        <f>ROUND($C197*'[1]LEA-TN - Aggregate GASB75'!DA196,0)</f>
        <v>38878</v>
      </c>
      <c r="DB197" s="166">
        <f>ROUND($C197*'[1]LEA-TN - Aggregate GASB75'!DB196,0)</f>
        <v>38878</v>
      </c>
      <c r="DC197" s="166">
        <f>ROUND($C197*'[1]LEA-TN - Aggregate GASB75'!DC196,0)</f>
        <v>206059</v>
      </c>
      <c r="DE197" s="168"/>
    </row>
    <row r="198" spans="1:109" hidden="1">
      <c r="A198" s="109">
        <v>1106</v>
      </c>
      <c r="B198" s="103" t="s">
        <v>337</v>
      </c>
      <c r="C198" s="162">
        <v>1</v>
      </c>
      <c r="D198" s="162">
        <v>1</v>
      </c>
      <c r="E198" s="162">
        <f t="shared" si="45"/>
        <v>0</v>
      </c>
      <c r="F198" s="163">
        <v>7.9</v>
      </c>
      <c r="G198" s="164">
        <f>ROUND($D198*'[1]LEA-TN - Aggregate GASB75'!G197,0)</f>
        <v>109548</v>
      </c>
      <c r="H198" s="164">
        <f>ROUND($C198*'[1]LEA-TN - Aggregate GASB75'!H197,0)</f>
        <v>2069</v>
      </c>
      <c r="I198" s="164">
        <f>ROUND($C198*'[1]LEA-TN - Aggregate GASB75'!I197,0)</f>
        <v>3900</v>
      </c>
      <c r="J198" s="164">
        <f>ROUND('[1]LEA-TN - Aggregate GASB75'!G197*E198,0)</f>
        <v>0</v>
      </c>
      <c r="K198" s="164">
        <f>ROUND($C198*'[1]LEA-TN - Aggregate GASB75'!K197,0)</f>
        <v>0</v>
      </c>
      <c r="L198" s="164">
        <f>ROUND(C198*'[1]LEA-TN - Aggregate GASB75'!P197,0)-SUM(G198:K198,M198:O198)</f>
        <v>-7428</v>
      </c>
      <c r="M198" s="164">
        <f>ROUND($C198*'[1]LEA-TN - Aggregate GASB75'!M197,0)</f>
        <v>-798</v>
      </c>
      <c r="N198" s="164">
        <f>ROUND(C198*'[1]LEA-TN - Aggregate GASB75'!O197,0)-O198</f>
        <v>0</v>
      </c>
      <c r="O198" s="164">
        <v>-4137</v>
      </c>
      <c r="P198" s="178">
        <f t="shared" ref="P198:P238" si="56">SUM(G198:O198)</f>
        <v>103154</v>
      </c>
      <c r="Q198" s="104">
        <f t="shared" ref="Q198:Q239" si="57">+K198</f>
        <v>0</v>
      </c>
      <c r="R198" s="164">
        <f>ROUND($C198*'[1]LEA-TN - Aggregate GASB75'!R197,0)</f>
        <v>-2165</v>
      </c>
      <c r="S198" s="164">
        <f t="shared" si="54"/>
        <v>0</v>
      </c>
      <c r="T198" s="178">
        <v>3804</v>
      </c>
      <c r="U198" s="164">
        <v>4162</v>
      </c>
      <c r="V198" s="104">
        <f t="shared" si="46"/>
        <v>-14493</v>
      </c>
      <c r="W198" s="104">
        <v>-8432</v>
      </c>
      <c r="X198" s="104">
        <f>ROUND(J198+N198-'[1]LEA-TN - Aggregate GASB75'!W197*E198,0)</f>
        <v>0</v>
      </c>
      <c r="Y198" s="164">
        <f>ROUND($C198*'[1]LEA-TN - Aggregate GASB75'!Y197,0)</f>
        <v>117330</v>
      </c>
      <c r="Z198" s="164">
        <f>ROUND($C198*'[1]LEA-TN - Aggregate GASB75'!Z197,0)</f>
        <v>91427</v>
      </c>
      <c r="AA198" s="164">
        <f>ROUND($C198*'[1]LEA-TN - Aggregate GASB75'!AA197,0)</f>
        <v>103154</v>
      </c>
      <c r="AB198" s="164">
        <f>ROUND($C198*'[1]LEA-TN - Aggregate GASB75'!AB197,0)</f>
        <v>103154</v>
      </c>
      <c r="AC198" s="164">
        <f t="shared" si="53"/>
        <v>6488</v>
      </c>
      <c r="AD198" s="164">
        <f t="shared" ref="AD198:AD238" si="58">-MIN(0,M198-BC198)+SUM(CX198:DC198)</f>
        <v>8005</v>
      </c>
      <c r="AE198" s="164">
        <f t="shared" si="47"/>
        <v>0</v>
      </c>
      <c r="AF198" s="164">
        <f t="shared" si="48"/>
        <v>0</v>
      </c>
      <c r="AG198" s="164">
        <f t="shared" ref="AG198:AG238" si="59">MAX(0,M198-BC198)+SUM(CR198:CW198)</f>
        <v>0</v>
      </c>
      <c r="AH198" s="164">
        <f t="shared" si="49"/>
        <v>0</v>
      </c>
      <c r="AI198" s="164">
        <f t="shared" si="55"/>
        <v>-2165</v>
      </c>
      <c r="AJ198" s="164">
        <f t="shared" si="55"/>
        <v>-2165</v>
      </c>
      <c r="AK198" s="164">
        <f t="shared" si="55"/>
        <v>-2165</v>
      </c>
      <c r="AL198" s="164">
        <f t="shared" si="55"/>
        <v>-2165</v>
      </c>
      <c r="AM198" s="164">
        <f t="shared" si="55"/>
        <v>-2165</v>
      </c>
      <c r="AN198" s="164">
        <f t="shared" si="55"/>
        <v>-3668</v>
      </c>
      <c r="AP198" s="165">
        <f t="shared" ref="AP198:AP238" si="60">ROUND(ROUND(L198,0)/F198,0)+IF(ABS(L198/F198)&lt;0.5,1*SIGN(L198),0)</f>
        <v>-940</v>
      </c>
      <c r="AQ198" s="164">
        <f>ROUND($C198*'[1]LEA-TN - Aggregate GASB75'!AQ197,0)</f>
        <v>0</v>
      </c>
      <c r="AR198" s="164">
        <f>ROUND($C198*'[1]LEA-TN - Aggregate GASB75'!AR197,0)</f>
        <v>0</v>
      </c>
      <c r="AS198" s="164">
        <f>ROUND($C198*'[1]LEA-TN - Aggregate GASB75'!AS197,0)</f>
        <v>0</v>
      </c>
      <c r="AT198" s="164">
        <f>ROUND($C198*'[1]LEA-TN - Aggregate GASB75'!AT197,0)</f>
        <v>0</v>
      </c>
      <c r="AU198" s="164">
        <f>ROUND($C198*'[1]LEA-TN - Aggregate GASB75'!AU197,0)</f>
        <v>0</v>
      </c>
      <c r="AV198" s="164">
        <f>ROUND($C198*'[1]LEA-TN - Aggregate GASB75'!AV197,0)</f>
        <v>0</v>
      </c>
      <c r="AW198" s="166">
        <f>ROUND($C198*'[1]LEA-TN - Aggregate GASB75'!AW197,0)</f>
        <v>940</v>
      </c>
      <c r="AX198" s="166">
        <f>ROUND($C198*'[1]LEA-TN - Aggregate GASB75'!AX197,0)</f>
        <v>940</v>
      </c>
      <c r="AY198" s="166">
        <f>ROUND($C198*'[1]LEA-TN - Aggregate GASB75'!AY197,0)</f>
        <v>940</v>
      </c>
      <c r="AZ198" s="166">
        <f>ROUND($C198*'[1]LEA-TN - Aggregate GASB75'!AZ197,0)</f>
        <v>940</v>
      </c>
      <c r="BA198" s="166">
        <f>ROUND($C198*'[1]LEA-TN - Aggregate GASB75'!BA197,0)</f>
        <v>940</v>
      </c>
      <c r="BB198" s="166">
        <f>MAX(0,-$L198+$AP198-SUM($AW198:BA198))</f>
        <v>1788</v>
      </c>
      <c r="BC198" s="165">
        <f t="shared" si="50"/>
        <v>-101</v>
      </c>
      <c r="BD198" s="164">
        <f>MIN(MAX(0,BC198),MAX(0,$M198)-SUM($BC198:BC198))</f>
        <v>0</v>
      </c>
      <c r="BE198" s="164">
        <f>MIN(MAX(0,BD198),MAX(0,$M198)-SUM($BC198:BD198))</f>
        <v>0</v>
      </c>
      <c r="BF198" s="164">
        <f>MIN(MAX(0,BE198),MAX(0,$M198)-SUM($BC198:BE198))</f>
        <v>0</v>
      </c>
      <c r="BG198" s="164">
        <f>MIN(MAX(0,BF198),MAX(0,$M198)-SUM($BC198:BF198))</f>
        <v>0</v>
      </c>
      <c r="BH198" s="164">
        <f>MIN(MAX(0,BG198),MAX(0,$M198)-SUM($BC198:BG198))</f>
        <v>0</v>
      </c>
      <c r="BI198" s="164">
        <f>(MAX(0,$M198-MAX(0,SUM($BC198:BH198))))</f>
        <v>0</v>
      </c>
      <c r="BJ198" s="166">
        <f t="shared" si="51"/>
        <v>101</v>
      </c>
      <c r="BK198" s="166">
        <f>MIN(MAX(0,BJ198),MAX(0,-$M198)-MAX(0,-$BC198+SUM($BJ198:BJ198)))</f>
        <v>101</v>
      </c>
      <c r="BL198" s="166">
        <f>MIN(MAX(0,BK198),MAX(0,-$M198)-MAX(0,-$BC198+SUM($BJ198:BK198)))</f>
        <v>101</v>
      </c>
      <c r="BM198" s="166">
        <f>MIN(MAX(0,BL198),MAX(0,-$M198)-MAX(0,-$BC198+SUM($BJ198:BL198)))</f>
        <v>101</v>
      </c>
      <c r="BN198" s="166">
        <f>MIN(MAX(0,BM198),MAX(0,-$M198)-MAX(0,-$BC198+SUM($BJ198:BM198)))</f>
        <v>101</v>
      </c>
      <c r="BO198" s="166">
        <f>MAX(0,-$M198+$BC198-SUM($BJ198:BN198))</f>
        <v>192</v>
      </c>
      <c r="BP198" s="165">
        <f t="shared" si="52"/>
        <v>0</v>
      </c>
      <c r="BQ198" s="164">
        <f>MIN(MAX(0,BP198),MAX(0,$X198)-SUM($BP198:BP198))</f>
        <v>0</v>
      </c>
      <c r="BR198" s="164">
        <f>MIN(MAX(0,BQ198),MAX(0,$X198)-SUM($BP198:BQ198))</f>
        <v>0</v>
      </c>
      <c r="BS198" s="164">
        <f>MIN(MAX(0,BR198),MAX(0,$X198)-SUM($BP198:BR198))</f>
        <v>0</v>
      </c>
      <c r="BT198" s="164">
        <f>MIN(MAX(0,BS198),MAX(0,$X198)-SUM($BP198:BS198))</f>
        <v>0</v>
      </c>
      <c r="BU198" s="164">
        <f>MIN(MAX(0,BT198),MAX(0,$X198)-SUM($BP198:BT198))</f>
        <v>0</v>
      </c>
      <c r="BV198" s="164">
        <f>(MAX(0,$X198-MAX(0,SUM($BP198:BU198))))</f>
        <v>0</v>
      </c>
      <c r="BW198" s="166">
        <f t="shared" ref="BW198:BW239" si="61">MIN(MAX(0,-BP198),MAX(0,-$X198)-MAX(0,-$BP198))</f>
        <v>0</v>
      </c>
      <c r="BX198" s="166">
        <f>MIN(MAX(0,BW198),MAX(0,-$X198)-MAX(0,-$BP198+SUM($BW198:BW198)))</f>
        <v>0</v>
      </c>
      <c r="BY198" s="166">
        <f>MIN(MAX(0,BX198),MAX(0,-$X198)-MAX(0,-$BP198+SUM($BW198:BX198)))</f>
        <v>0</v>
      </c>
      <c r="BZ198" s="166">
        <f>MIN(MAX(0,BY198),MAX(0,-$X198)-MAX(0,-$BP198+SUM($BW198:BY198)))</f>
        <v>0</v>
      </c>
      <c r="CA198" s="166">
        <f>MIN(MAX(0,BZ198),MAX(0,-$X198)-MAX(0,-$BP198+SUM($BW198:BZ198)))</f>
        <v>0</v>
      </c>
      <c r="CB198" s="166">
        <f>MAX(0,-$X198+$BP198-SUM($BW198:CA198))</f>
        <v>0</v>
      </c>
      <c r="CC198" s="163">
        <v>8.5</v>
      </c>
      <c r="CD198" s="167"/>
      <c r="CE198" s="164"/>
      <c r="CF198" s="164"/>
      <c r="CG198" s="164"/>
      <c r="CH198" s="164"/>
      <c r="CI198" s="164"/>
      <c r="CJ198" s="164"/>
      <c r="CK198" s="166"/>
      <c r="CL198" s="166"/>
      <c r="CM198" s="166"/>
      <c r="CN198" s="166"/>
      <c r="CO198" s="166"/>
      <c r="CP198" s="166"/>
      <c r="CQ198" s="167">
        <v>-1124</v>
      </c>
      <c r="CR198" s="164"/>
      <c r="CS198" s="164"/>
      <c r="CT198" s="164"/>
      <c r="CU198" s="164"/>
      <c r="CV198" s="164"/>
      <c r="CW198" s="164"/>
      <c r="CX198" s="166">
        <f>ROUND($C198*'[1]LEA-TN - Aggregate GASB75'!CX197,0)</f>
        <v>1124</v>
      </c>
      <c r="CY198" s="166">
        <f>ROUND($C198*'[1]LEA-TN - Aggregate GASB75'!CY197,0)</f>
        <v>1124</v>
      </c>
      <c r="CZ198" s="166">
        <f>ROUND($C198*'[1]LEA-TN - Aggregate GASB75'!CZ197,0)</f>
        <v>1124</v>
      </c>
      <c r="DA198" s="166">
        <f>ROUND($C198*'[1]LEA-TN - Aggregate GASB75'!DA197,0)</f>
        <v>1124</v>
      </c>
      <c r="DB198" s="166">
        <f>ROUND($C198*'[1]LEA-TN - Aggregate GASB75'!DB197,0)</f>
        <v>1124</v>
      </c>
      <c r="DC198" s="166">
        <f>ROUND($C198*'[1]LEA-TN - Aggregate GASB75'!DC197,0)</f>
        <v>1688</v>
      </c>
      <c r="DE198" s="168"/>
    </row>
    <row r="199" spans="1:109" hidden="1">
      <c r="A199" s="109">
        <v>1022</v>
      </c>
      <c r="B199" s="103" t="s">
        <v>338</v>
      </c>
      <c r="C199" s="162">
        <v>1</v>
      </c>
      <c r="D199" s="162">
        <v>0.44708799999999999</v>
      </c>
      <c r="E199" s="162">
        <f t="shared" ref="E199:E239" si="62">C199-D199</f>
        <v>0.55291200000000007</v>
      </c>
      <c r="F199" s="163">
        <v>8</v>
      </c>
      <c r="G199" s="164">
        <f>ROUND($D199*'[1]LEA-TN - Aggregate GASB75'!G198,0)</f>
        <v>987459</v>
      </c>
      <c r="H199" s="164">
        <f>ROUND($C199*'[1]LEA-TN - Aggregate GASB75'!H198,0)</f>
        <v>57603</v>
      </c>
      <c r="I199" s="164">
        <f>ROUND($C199*'[1]LEA-TN - Aggregate GASB75'!I198,0)</f>
        <v>79329</v>
      </c>
      <c r="J199" s="164">
        <f>ROUND('[1]LEA-TN - Aggregate GASB75'!G198*E199,0)</f>
        <v>1221187</v>
      </c>
      <c r="K199" s="164">
        <f>ROUND($C199*'[1]LEA-TN - Aggregate GASB75'!K198,0)</f>
        <v>-1306103</v>
      </c>
      <c r="L199" s="164">
        <f>ROUND(C199*'[1]LEA-TN - Aggregate GASB75'!P198,0)-SUM(G199:K199,M199:O199)</f>
        <v>-88616</v>
      </c>
      <c r="M199" s="164">
        <f>ROUND($C199*'[1]LEA-TN - Aggregate GASB75'!M198,0)</f>
        <v>-6832</v>
      </c>
      <c r="N199" s="164">
        <f>ROUND(C199*'[1]LEA-TN - Aggregate GASB75'!O198,0)-O199</f>
        <v>-38631</v>
      </c>
      <c r="O199" s="164">
        <v>-37208</v>
      </c>
      <c r="P199" s="178">
        <f t="shared" si="56"/>
        <v>868188</v>
      </c>
      <c r="Q199" s="104">
        <f t="shared" si="57"/>
        <v>-1306103</v>
      </c>
      <c r="R199" s="164">
        <f>ROUND($C199*'[1]LEA-TN - Aggregate GASB75'!R198,0)</f>
        <v>-35237</v>
      </c>
      <c r="S199" s="164">
        <f t="shared" si="54"/>
        <v>160706</v>
      </c>
      <c r="T199" s="178">
        <v>-1043702</v>
      </c>
      <c r="U199" s="164">
        <v>39977</v>
      </c>
      <c r="V199" s="104">
        <f t="shared" ref="V199:V239" si="63">AF199+AG199+AH199-AC199-AD199-AE199</f>
        <v>878279</v>
      </c>
      <c r="W199" s="104">
        <v>-83360</v>
      </c>
      <c r="X199" s="104">
        <f>ROUND(J199+N199-'[1]LEA-TN - Aggregate GASB75'!W198*E199,0)</f>
        <v>1285646</v>
      </c>
      <c r="Y199" s="164">
        <f>ROUND($C199*'[1]LEA-TN - Aggregate GASB75'!Y198,0)</f>
        <v>993661</v>
      </c>
      <c r="Z199" s="164">
        <f>ROUND($C199*'[1]LEA-TN - Aggregate GASB75'!Z198,0)</f>
        <v>765062</v>
      </c>
      <c r="AA199" s="164">
        <f>ROUND($C199*'[1]LEA-TN - Aggregate GASB75'!AA198,0)</f>
        <v>868188</v>
      </c>
      <c r="AB199" s="164">
        <f>ROUND($C199*'[1]LEA-TN - Aggregate GASB75'!AB198,0)</f>
        <v>868188</v>
      </c>
      <c r="AC199" s="164">
        <f t="shared" si="53"/>
        <v>77539</v>
      </c>
      <c r="AD199" s="164">
        <f t="shared" si="58"/>
        <v>169122</v>
      </c>
      <c r="AE199" s="164">
        <f t="shared" ref="AE199:AE239" si="64">-MIN(0,X199-BP199)</f>
        <v>0</v>
      </c>
      <c r="AF199" s="164">
        <f t="shared" ref="AF199:AF239" si="65">MAX(0,L199-AP199)</f>
        <v>0</v>
      </c>
      <c r="AG199" s="164">
        <f t="shared" si="59"/>
        <v>0</v>
      </c>
      <c r="AH199" s="164">
        <f t="shared" ref="AH199:AH239" si="66">MAX(0,X199-BP199)</f>
        <v>1124940</v>
      </c>
      <c r="AI199" s="164">
        <f t="shared" si="55"/>
        <v>125469</v>
      </c>
      <c r="AJ199" s="164">
        <f t="shared" si="55"/>
        <v>125469</v>
      </c>
      <c r="AK199" s="164">
        <f t="shared" si="55"/>
        <v>125469</v>
      </c>
      <c r="AL199" s="164">
        <f t="shared" si="55"/>
        <v>125469</v>
      </c>
      <c r="AM199" s="164">
        <f t="shared" si="55"/>
        <v>125469</v>
      </c>
      <c r="AN199" s="164">
        <f t="shared" si="55"/>
        <v>250934</v>
      </c>
      <c r="AP199" s="165">
        <f t="shared" si="60"/>
        <v>-11077</v>
      </c>
      <c r="AQ199" s="164">
        <f>ROUND($C199*'[1]LEA-TN - Aggregate GASB75'!AQ198,0)</f>
        <v>0</v>
      </c>
      <c r="AR199" s="164">
        <f>ROUND($C199*'[1]LEA-TN - Aggregate GASB75'!AR198,0)</f>
        <v>0</v>
      </c>
      <c r="AS199" s="164">
        <f>ROUND($C199*'[1]LEA-TN - Aggregate GASB75'!AS198,0)</f>
        <v>0</v>
      </c>
      <c r="AT199" s="164">
        <f>ROUND($C199*'[1]LEA-TN - Aggregate GASB75'!AT198,0)</f>
        <v>0</v>
      </c>
      <c r="AU199" s="164">
        <f>ROUND($C199*'[1]LEA-TN - Aggregate GASB75'!AU198,0)</f>
        <v>0</v>
      </c>
      <c r="AV199" s="164">
        <f>ROUND($C199*'[1]LEA-TN - Aggregate GASB75'!AV198,0)</f>
        <v>0</v>
      </c>
      <c r="AW199" s="166">
        <f>ROUND($C199*'[1]LEA-TN - Aggregate GASB75'!AW198,0)</f>
        <v>11077</v>
      </c>
      <c r="AX199" s="166">
        <f>ROUND($C199*'[1]LEA-TN - Aggregate GASB75'!AX198,0)</f>
        <v>11077</v>
      </c>
      <c r="AY199" s="166">
        <f>ROUND($C199*'[1]LEA-TN - Aggregate GASB75'!AY198,0)</f>
        <v>11077</v>
      </c>
      <c r="AZ199" s="166">
        <f>ROUND($C199*'[1]LEA-TN - Aggregate GASB75'!AZ198,0)</f>
        <v>11077</v>
      </c>
      <c r="BA199" s="166">
        <f>ROUND($C199*'[1]LEA-TN - Aggregate GASB75'!BA198,0)</f>
        <v>11077</v>
      </c>
      <c r="BB199" s="166">
        <f>MAX(0,-$L199+$AP199-SUM($AW199:BA199))</f>
        <v>22154</v>
      </c>
      <c r="BC199" s="165">
        <f t="shared" ref="BC199:BC238" si="67">ROUND(ROUND(M199,0)/F199,0)+IF(ABS(M199/F199)&lt;0.5,1*SIGN(M199),0)</f>
        <v>-854</v>
      </c>
      <c r="BD199" s="164">
        <f>MIN(MAX(0,BC199),MAX(0,$M199)-SUM($BC199:BC199))</f>
        <v>0</v>
      </c>
      <c r="BE199" s="164">
        <f>MIN(MAX(0,BD199),MAX(0,$M199)-SUM($BC199:BD199))</f>
        <v>0</v>
      </c>
      <c r="BF199" s="164">
        <f>MIN(MAX(0,BE199),MAX(0,$M199)-SUM($BC199:BE199))</f>
        <v>0</v>
      </c>
      <c r="BG199" s="164">
        <f>MIN(MAX(0,BF199),MAX(0,$M199)-SUM($BC199:BF199))</f>
        <v>0</v>
      </c>
      <c r="BH199" s="164">
        <f>MIN(MAX(0,BG199),MAX(0,$M199)-SUM($BC199:BG199))</f>
        <v>0</v>
      </c>
      <c r="BI199" s="164">
        <f>(MAX(0,$M199-MAX(0,SUM($BC199:BH199))))</f>
        <v>0</v>
      </c>
      <c r="BJ199" s="166">
        <f t="shared" ref="BJ199:BJ239" si="68">MIN(MAX(0,-BC199),MAX(0,-$M199)-MAX(0,-$BC199))</f>
        <v>854</v>
      </c>
      <c r="BK199" s="166">
        <f>MIN(MAX(0,BJ199),MAX(0,-$M199)-MAX(0,-$BC199+SUM($BJ199:BJ199)))</f>
        <v>854</v>
      </c>
      <c r="BL199" s="166">
        <f>MIN(MAX(0,BK199),MAX(0,-$M199)-MAX(0,-$BC199+SUM($BJ199:BK199)))</f>
        <v>854</v>
      </c>
      <c r="BM199" s="166">
        <f>MIN(MAX(0,BL199),MAX(0,-$M199)-MAX(0,-$BC199+SUM($BJ199:BL199)))</f>
        <v>854</v>
      </c>
      <c r="BN199" s="166">
        <f>MIN(MAX(0,BM199),MAX(0,-$M199)-MAX(0,-$BC199+SUM($BJ199:BM199)))</f>
        <v>854</v>
      </c>
      <c r="BO199" s="166">
        <f>MAX(0,-$M199+$BC199-SUM($BJ199:BN199))</f>
        <v>1708</v>
      </c>
      <c r="BP199" s="165">
        <f t="shared" ref="BP199:BP239" si="69">ROUND(X199/F199,0)</f>
        <v>160706</v>
      </c>
      <c r="BQ199" s="164">
        <f>MIN(MAX(0,BP199),MAX(0,$X199)-SUM($BP199:BP199))</f>
        <v>160706</v>
      </c>
      <c r="BR199" s="164">
        <f>MIN(MAX(0,BQ199),MAX(0,$X199)-SUM($BP199:BQ199))</f>
        <v>160706</v>
      </c>
      <c r="BS199" s="164">
        <f>MIN(MAX(0,BR199),MAX(0,$X199)-SUM($BP199:BR199))</f>
        <v>160706</v>
      </c>
      <c r="BT199" s="164">
        <f>MIN(MAX(0,BS199),MAX(0,$X199)-SUM($BP199:BS199))</f>
        <v>160706</v>
      </c>
      <c r="BU199" s="164">
        <f>MIN(MAX(0,BT199),MAX(0,$X199)-SUM($BP199:BT199))</f>
        <v>160706</v>
      </c>
      <c r="BV199" s="164">
        <f>(MAX(0,$X199-MAX(0,SUM($BP199:BU199))))</f>
        <v>321410</v>
      </c>
      <c r="BW199" s="166">
        <f t="shared" si="61"/>
        <v>0</v>
      </c>
      <c r="BX199" s="166">
        <f>MIN(MAX(0,BW199),MAX(0,-$X199)-MAX(0,-$BP199+SUM($BW199:BW199)))</f>
        <v>0</v>
      </c>
      <c r="BY199" s="166">
        <f>MIN(MAX(0,BX199),MAX(0,-$X199)-MAX(0,-$BP199+SUM($BW199:BX199)))</f>
        <v>0</v>
      </c>
      <c r="BZ199" s="166">
        <f>MIN(MAX(0,BY199),MAX(0,-$X199)-MAX(0,-$BP199+SUM($BW199:BY199)))</f>
        <v>0</v>
      </c>
      <c r="CA199" s="166">
        <f>MIN(MAX(0,BZ199),MAX(0,-$X199)-MAX(0,-$BP199+SUM($BW199:BZ199)))</f>
        <v>0</v>
      </c>
      <c r="CB199" s="166">
        <f>MAX(0,-$X199+$BP199-SUM($BW199:CA199))</f>
        <v>0</v>
      </c>
      <c r="CC199" s="163">
        <v>9</v>
      </c>
      <c r="CD199" s="167"/>
      <c r="CE199" s="164"/>
      <c r="CF199" s="164"/>
      <c r="CG199" s="164"/>
      <c r="CH199" s="164"/>
      <c r="CI199" s="164"/>
      <c r="CJ199" s="164"/>
      <c r="CK199" s="166"/>
      <c r="CL199" s="166"/>
      <c r="CM199" s="166"/>
      <c r="CN199" s="166"/>
      <c r="CO199" s="166"/>
      <c r="CP199" s="166"/>
      <c r="CQ199" s="167">
        <v>-23306</v>
      </c>
      <c r="CR199" s="164"/>
      <c r="CS199" s="164"/>
      <c r="CT199" s="164"/>
      <c r="CU199" s="164"/>
      <c r="CV199" s="164"/>
      <c r="CW199" s="164"/>
      <c r="CX199" s="166">
        <f>ROUND($C199*'[1]LEA-TN - Aggregate GASB75'!CX198,0)</f>
        <v>23306</v>
      </c>
      <c r="CY199" s="166">
        <f>ROUND($C199*'[1]LEA-TN - Aggregate GASB75'!CY198,0)</f>
        <v>23306</v>
      </c>
      <c r="CZ199" s="166">
        <f>ROUND($C199*'[1]LEA-TN - Aggregate GASB75'!CZ198,0)</f>
        <v>23306</v>
      </c>
      <c r="DA199" s="166">
        <f>ROUND($C199*'[1]LEA-TN - Aggregate GASB75'!DA198,0)</f>
        <v>23306</v>
      </c>
      <c r="DB199" s="166">
        <f>ROUND($C199*'[1]LEA-TN - Aggregate GASB75'!DB198,0)</f>
        <v>23306</v>
      </c>
      <c r="DC199" s="166">
        <f>ROUND($C199*'[1]LEA-TN - Aggregate GASB75'!DC198,0)</f>
        <v>46614</v>
      </c>
      <c r="DE199" s="168"/>
    </row>
    <row r="200" spans="1:109" hidden="1">
      <c r="A200" s="109">
        <v>1107</v>
      </c>
      <c r="B200" s="103" t="s">
        <v>339</v>
      </c>
      <c r="C200" s="162">
        <v>1</v>
      </c>
      <c r="D200" s="162">
        <v>1</v>
      </c>
      <c r="E200" s="162">
        <f t="shared" si="62"/>
        <v>0</v>
      </c>
      <c r="F200" s="163">
        <v>8.8000000000000007</v>
      </c>
      <c r="G200" s="164">
        <f>ROUND($D200*'[1]LEA-TN - Aggregate GASB75'!G199,0)</f>
        <v>448878</v>
      </c>
      <c r="H200" s="164">
        <f>ROUND($C200*'[1]LEA-TN - Aggregate GASB75'!H199,0)</f>
        <v>9892</v>
      </c>
      <c r="I200" s="164">
        <f>ROUND($C200*'[1]LEA-TN - Aggregate GASB75'!I199,0)</f>
        <v>16016</v>
      </c>
      <c r="J200" s="164">
        <f>ROUND('[1]LEA-TN - Aggregate GASB75'!G199*E200,0)</f>
        <v>0</v>
      </c>
      <c r="K200" s="164">
        <f>ROUND($C200*'[1]LEA-TN - Aggregate GASB75'!K199,0)</f>
        <v>0</v>
      </c>
      <c r="L200" s="164">
        <f>ROUND(C200*'[1]LEA-TN - Aggregate GASB75'!P199,0)-SUM(G200:K200,M200:O200)</f>
        <v>-68008</v>
      </c>
      <c r="M200" s="164">
        <f>ROUND($C200*'[1]LEA-TN - Aggregate GASB75'!M199,0)</f>
        <v>-3141</v>
      </c>
      <c r="N200" s="164">
        <f>ROUND(C200*'[1]LEA-TN - Aggregate GASB75'!O199,0)-O200</f>
        <v>0</v>
      </c>
      <c r="O200" s="164">
        <v>-17782</v>
      </c>
      <c r="P200" s="178">
        <f t="shared" si="56"/>
        <v>385855</v>
      </c>
      <c r="Q200" s="104">
        <f t="shared" si="57"/>
        <v>0</v>
      </c>
      <c r="R200" s="164">
        <f>ROUND($C200*'[1]LEA-TN - Aggregate GASB75'!R199,0)</f>
        <v>-12404</v>
      </c>
      <c r="S200" s="164">
        <f t="shared" si="54"/>
        <v>0</v>
      </c>
      <c r="T200" s="178">
        <v>13504</v>
      </c>
      <c r="U200" s="164">
        <v>15429</v>
      </c>
      <c r="V200" s="104">
        <f t="shared" si="63"/>
        <v>-96322</v>
      </c>
      <c r="W200" s="104">
        <v>-37577</v>
      </c>
      <c r="X200" s="104">
        <f>ROUND(J200+N200-'[1]LEA-TN - Aggregate GASB75'!W199*E200,0)</f>
        <v>0</v>
      </c>
      <c r="Y200" s="164">
        <f>ROUND($C200*'[1]LEA-TN - Aggregate GASB75'!Y199,0)</f>
        <v>443121</v>
      </c>
      <c r="Z200" s="164">
        <f>ROUND($C200*'[1]LEA-TN - Aggregate GASB75'!Z199,0)</f>
        <v>338820</v>
      </c>
      <c r="AA200" s="164">
        <f>ROUND($C200*'[1]LEA-TN - Aggregate GASB75'!AA199,0)</f>
        <v>385855</v>
      </c>
      <c r="AB200" s="164">
        <f>ROUND($C200*'[1]LEA-TN - Aggregate GASB75'!AB199,0)</f>
        <v>385855</v>
      </c>
      <c r="AC200" s="164">
        <f t="shared" si="53"/>
        <v>60280</v>
      </c>
      <c r="AD200" s="164">
        <f t="shared" si="58"/>
        <v>36042</v>
      </c>
      <c r="AE200" s="164">
        <f t="shared" si="64"/>
        <v>0</v>
      </c>
      <c r="AF200" s="164">
        <f t="shared" si="65"/>
        <v>0</v>
      </c>
      <c r="AG200" s="164">
        <f t="shared" si="59"/>
        <v>0</v>
      </c>
      <c r="AH200" s="164">
        <f t="shared" si="66"/>
        <v>0</v>
      </c>
      <c r="AI200" s="164">
        <f t="shared" si="55"/>
        <v>-12404</v>
      </c>
      <c r="AJ200" s="164">
        <f t="shared" si="55"/>
        <v>-12404</v>
      </c>
      <c r="AK200" s="164">
        <f t="shared" si="55"/>
        <v>-12404</v>
      </c>
      <c r="AL200" s="164">
        <f t="shared" si="55"/>
        <v>-12404</v>
      </c>
      <c r="AM200" s="164">
        <f t="shared" si="55"/>
        <v>-12404</v>
      </c>
      <c r="AN200" s="164">
        <f t="shared" si="55"/>
        <v>-34302</v>
      </c>
      <c r="AP200" s="165">
        <f t="shared" si="60"/>
        <v>-7728</v>
      </c>
      <c r="AQ200" s="164">
        <f>ROUND($C200*'[1]LEA-TN - Aggregate GASB75'!AQ199,0)</f>
        <v>0</v>
      </c>
      <c r="AR200" s="164">
        <f>ROUND($C200*'[1]LEA-TN - Aggregate GASB75'!AR199,0)</f>
        <v>0</v>
      </c>
      <c r="AS200" s="164">
        <f>ROUND($C200*'[1]LEA-TN - Aggregate GASB75'!AS199,0)</f>
        <v>0</v>
      </c>
      <c r="AT200" s="164">
        <f>ROUND($C200*'[1]LEA-TN - Aggregate GASB75'!AT199,0)</f>
        <v>0</v>
      </c>
      <c r="AU200" s="164">
        <f>ROUND($C200*'[1]LEA-TN - Aggregate GASB75'!AU199,0)</f>
        <v>0</v>
      </c>
      <c r="AV200" s="164">
        <f>ROUND($C200*'[1]LEA-TN - Aggregate GASB75'!AV199,0)</f>
        <v>0</v>
      </c>
      <c r="AW200" s="166">
        <f>ROUND($C200*'[1]LEA-TN - Aggregate GASB75'!AW199,0)</f>
        <v>7728</v>
      </c>
      <c r="AX200" s="166">
        <f>ROUND($C200*'[1]LEA-TN - Aggregate GASB75'!AX199,0)</f>
        <v>7728</v>
      </c>
      <c r="AY200" s="166">
        <f>ROUND($C200*'[1]LEA-TN - Aggregate GASB75'!AY199,0)</f>
        <v>7728</v>
      </c>
      <c r="AZ200" s="166">
        <f>ROUND($C200*'[1]LEA-TN - Aggregate GASB75'!AZ199,0)</f>
        <v>7728</v>
      </c>
      <c r="BA200" s="166">
        <f>ROUND($C200*'[1]LEA-TN - Aggregate GASB75'!BA199,0)</f>
        <v>7728</v>
      </c>
      <c r="BB200" s="166">
        <f>MAX(0,-$L200+$AP200-SUM($AW200:BA200))</f>
        <v>21640</v>
      </c>
      <c r="BC200" s="165">
        <f t="shared" si="67"/>
        <v>-357</v>
      </c>
      <c r="BD200" s="164">
        <f>MIN(MAX(0,BC200),MAX(0,$M200)-SUM($BC200:BC200))</f>
        <v>0</v>
      </c>
      <c r="BE200" s="164">
        <f>MIN(MAX(0,BD200),MAX(0,$M200)-SUM($BC200:BD200))</f>
        <v>0</v>
      </c>
      <c r="BF200" s="164">
        <f>MIN(MAX(0,BE200),MAX(0,$M200)-SUM($BC200:BE200))</f>
        <v>0</v>
      </c>
      <c r="BG200" s="164">
        <f>MIN(MAX(0,BF200),MAX(0,$M200)-SUM($BC200:BF200))</f>
        <v>0</v>
      </c>
      <c r="BH200" s="164">
        <f>MIN(MAX(0,BG200),MAX(0,$M200)-SUM($BC200:BG200))</f>
        <v>0</v>
      </c>
      <c r="BI200" s="164">
        <f>(MAX(0,$M200-MAX(0,SUM($BC200:BH200))))</f>
        <v>0</v>
      </c>
      <c r="BJ200" s="166">
        <f t="shared" si="68"/>
        <v>357</v>
      </c>
      <c r="BK200" s="166">
        <f>MIN(MAX(0,BJ200),MAX(0,-$M200)-MAX(0,-$BC200+SUM($BJ200:BJ200)))</f>
        <v>357</v>
      </c>
      <c r="BL200" s="166">
        <f>MIN(MAX(0,BK200),MAX(0,-$M200)-MAX(0,-$BC200+SUM($BJ200:BK200)))</f>
        <v>357</v>
      </c>
      <c r="BM200" s="166">
        <f>MIN(MAX(0,BL200),MAX(0,-$M200)-MAX(0,-$BC200+SUM($BJ200:BL200)))</f>
        <v>357</v>
      </c>
      <c r="BN200" s="166">
        <f>MIN(MAX(0,BM200),MAX(0,-$M200)-MAX(0,-$BC200+SUM($BJ200:BM200)))</f>
        <v>357</v>
      </c>
      <c r="BO200" s="166">
        <f>MAX(0,-$M200+$BC200-SUM($BJ200:BN200))</f>
        <v>999</v>
      </c>
      <c r="BP200" s="165">
        <f t="shared" si="69"/>
        <v>0</v>
      </c>
      <c r="BQ200" s="164">
        <f>MIN(MAX(0,BP200),MAX(0,$X200)-SUM($BP200:BP200))</f>
        <v>0</v>
      </c>
      <c r="BR200" s="164">
        <f>MIN(MAX(0,BQ200),MAX(0,$X200)-SUM($BP200:BQ200))</f>
        <v>0</v>
      </c>
      <c r="BS200" s="164">
        <f>MIN(MAX(0,BR200),MAX(0,$X200)-SUM($BP200:BR200))</f>
        <v>0</v>
      </c>
      <c r="BT200" s="164">
        <f>MIN(MAX(0,BS200),MAX(0,$X200)-SUM($BP200:BS200))</f>
        <v>0</v>
      </c>
      <c r="BU200" s="164">
        <f>MIN(MAX(0,BT200),MAX(0,$X200)-SUM($BP200:BT200))</f>
        <v>0</v>
      </c>
      <c r="BV200" s="164">
        <f>(MAX(0,$X200-MAX(0,SUM($BP200:BU200))))</f>
        <v>0</v>
      </c>
      <c r="BW200" s="166">
        <f t="shared" si="61"/>
        <v>0</v>
      </c>
      <c r="BX200" s="166">
        <f>MIN(MAX(0,BW200),MAX(0,-$X200)-MAX(0,-$BP200+SUM($BW200:BW200)))</f>
        <v>0</v>
      </c>
      <c r="BY200" s="166">
        <f>MIN(MAX(0,BX200),MAX(0,-$X200)-MAX(0,-$BP200+SUM($BW200:BX200)))</f>
        <v>0</v>
      </c>
      <c r="BZ200" s="166">
        <f>MIN(MAX(0,BY200),MAX(0,-$X200)-MAX(0,-$BP200+SUM($BW200:BY200)))</f>
        <v>0</v>
      </c>
      <c r="CA200" s="166">
        <f>MIN(MAX(0,BZ200),MAX(0,-$X200)-MAX(0,-$BP200+SUM($BW200:BZ200)))</f>
        <v>0</v>
      </c>
      <c r="CB200" s="166">
        <f>MAX(0,-$X200+$BP200-SUM($BW200:CA200))</f>
        <v>0</v>
      </c>
      <c r="CC200" s="163">
        <v>9.6999999999999993</v>
      </c>
      <c r="CD200" s="167"/>
      <c r="CE200" s="164"/>
      <c r="CF200" s="164"/>
      <c r="CG200" s="164"/>
      <c r="CH200" s="164"/>
      <c r="CI200" s="164"/>
      <c r="CJ200" s="164"/>
      <c r="CK200" s="166"/>
      <c r="CL200" s="166"/>
      <c r="CM200" s="166"/>
      <c r="CN200" s="166"/>
      <c r="CO200" s="166"/>
      <c r="CP200" s="166"/>
      <c r="CQ200" s="167">
        <v>-4319</v>
      </c>
      <c r="CR200" s="164"/>
      <c r="CS200" s="164"/>
      <c r="CT200" s="164"/>
      <c r="CU200" s="164"/>
      <c r="CV200" s="164"/>
      <c r="CW200" s="164"/>
      <c r="CX200" s="166">
        <f>ROUND($C200*'[1]LEA-TN - Aggregate GASB75'!CX199,0)</f>
        <v>4319</v>
      </c>
      <c r="CY200" s="166">
        <f>ROUND($C200*'[1]LEA-TN - Aggregate GASB75'!CY199,0)</f>
        <v>4319</v>
      </c>
      <c r="CZ200" s="166">
        <f>ROUND($C200*'[1]LEA-TN - Aggregate GASB75'!CZ199,0)</f>
        <v>4319</v>
      </c>
      <c r="DA200" s="166">
        <f>ROUND($C200*'[1]LEA-TN - Aggregate GASB75'!DA199,0)</f>
        <v>4319</v>
      </c>
      <c r="DB200" s="166">
        <f>ROUND($C200*'[1]LEA-TN - Aggregate GASB75'!DB199,0)</f>
        <v>4319</v>
      </c>
      <c r="DC200" s="166">
        <f>ROUND($C200*'[1]LEA-TN - Aggregate GASB75'!DC199,0)</f>
        <v>11663</v>
      </c>
      <c r="DE200" s="168"/>
    </row>
    <row r="201" spans="1:109" hidden="1">
      <c r="A201" s="109">
        <v>1051</v>
      </c>
      <c r="B201" s="103" t="s">
        <v>340</v>
      </c>
      <c r="C201" s="162">
        <v>0.81220400000000004</v>
      </c>
      <c r="D201" s="162">
        <v>0.43660700000000002</v>
      </c>
      <c r="E201" s="162">
        <f t="shared" si="62"/>
        <v>0.37559700000000001</v>
      </c>
      <c r="F201" s="163">
        <v>8.1999999999999993</v>
      </c>
      <c r="G201" s="164">
        <f>ROUND($D201*'[1]LEA-TN - Aggregate GASB75'!G200,0)</f>
        <v>3856108</v>
      </c>
      <c r="H201" s="164">
        <f>ROUND($C201*'[1]LEA-TN - Aggregate GASB75'!H200,0)</f>
        <v>219682</v>
      </c>
      <c r="I201" s="164">
        <f>ROUND($C201*'[1]LEA-TN - Aggregate GASB75'!I200,0)</f>
        <v>260367</v>
      </c>
      <c r="J201" s="164">
        <f>ROUND('[1]LEA-TN - Aggregate GASB75'!G200*E201,0)</f>
        <v>3317268</v>
      </c>
      <c r="K201" s="164">
        <f>ROUND($C201*'[1]LEA-TN - Aggregate GASB75'!K200,0)</f>
        <v>-2984267</v>
      </c>
      <c r="L201" s="164">
        <f>ROUND(C201*'[1]LEA-TN - Aggregate GASB75'!P200,0)-SUM(G201:K201,M201:O201)</f>
        <v>-1000858</v>
      </c>
      <c r="M201" s="164">
        <f>ROUND($C201*'[1]LEA-TN - Aggregate GASB75'!M200,0)</f>
        <v>-31150</v>
      </c>
      <c r="N201" s="164">
        <f>ROUND(C201*'[1]LEA-TN - Aggregate GASB75'!O200,0)-O201</f>
        <v>-64974</v>
      </c>
      <c r="O201" s="164">
        <v>-93793</v>
      </c>
      <c r="P201" s="178">
        <f t="shared" si="56"/>
        <v>3478383</v>
      </c>
      <c r="Q201" s="104">
        <f t="shared" si="57"/>
        <v>-2984267</v>
      </c>
      <c r="R201" s="164">
        <f>ROUND($C201*'[1]LEA-TN - Aggregate GASB75'!R200,0)</f>
        <v>-207715</v>
      </c>
      <c r="S201" s="164">
        <f t="shared" si="54"/>
        <v>433554</v>
      </c>
      <c r="T201" s="178">
        <v>-2278379</v>
      </c>
      <c r="U201" s="164">
        <v>103322</v>
      </c>
      <c r="V201" s="104">
        <f t="shared" si="63"/>
        <v>1642412</v>
      </c>
      <c r="W201" s="104">
        <v>-352038</v>
      </c>
      <c r="X201" s="104">
        <f>ROUND(J201+N201-'[1]LEA-TN - Aggregate GASB75'!W200*E201,0)</f>
        <v>3555139</v>
      </c>
      <c r="Y201" s="164">
        <f>ROUND($C201*'[1]LEA-TN - Aggregate GASB75'!Y200,0)</f>
        <v>4052301</v>
      </c>
      <c r="Z201" s="164">
        <f>ROUND($C201*'[1]LEA-TN - Aggregate GASB75'!Z200,0)</f>
        <v>3009966</v>
      </c>
      <c r="AA201" s="164">
        <f>ROUND($C201*'[1]LEA-TN - Aggregate GASB75'!AA200,0)</f>
        <v>3478383</v>
      </c>
      <c r="AB201" s="164">
        <f>ROUND($C201*'[1]LEA-TN - Aggregate GASB75'!AB200,0)</f>
        <v>3478383</v>
      </c>
      <c r="AC201" s="164">
        <f t="shared" ref="AC201:AC239" si="70">-MIN(0,L201-AP201)</f>
        <v>878802</v>
      </c>
      <c r="AD201" s="164">
        <f t="shared" si="58"/>
        <v>600371</v>
      </c>
      <c r="AE201" s="164">
        <f t="shared" si="64"/>
        <v>0</v>
      </c>
      <c r="AF201" s="164">
        <f t="shared" si="65"/>
        <v>0</v>
      </c>
      <c r="AG201" s="164">
        <f t="shared" si="59"/>
        <v>0</v>
      </c>
      <c r="AH201" s="164">
        <f t="shared" si="66"/>
        <v>3121585</v>
      </c>
      <c r="AI201" s="164">
        <f t="shared" si="55"/>
        <v>225839</v>
      </c>
      <c r="AJ201" s="164">
        <f t="shared" si="55"/>
        <v>225839</v>
      </c>
      <c r="AK201" s="164">
        <f t="shared" si="55"/>
        <v>225839</v>
      </c>
      <c r="AL201" s="164">
        <f t="shared" si="55"/>
        <v>225839</v>
      </c>
      <c r="AM201" s="164">
        <f t="shared" si="55"/>
        <v>225839</v>
      </c>
      <c r="AN201" s="164">
        <f t="shared" si="55"/>
        <v>513217</v>
      </c>
      <c r="AP201" s="165">
        <f t="shared" si="60"/>
        <v>-122056</v>
      </c>
      <c r="AQ201" s="164">
        <f>ROUND($C201*'[1]LEA-TN - Aggregate GASB75'!AQ200,0)</f>
        <v>0</v>
      </c>
      <c r="AR201" s="164">
        <f>ROUND($C201*'[1]LEA-TN - Aggregate GASB75'!AR200,0)</f>
        <v>0</v>
      </c>
      <c r="AS201" s="164">
        <f>ROUND($C201*'[1]LEA-TN - Aggregate GASB75'!AS200,0)</f>
        <v>0</v>
      </c>
      <c r="AT201" s="164">
        <f>ROUND($C201*'[1]LEA-TN - Aggregate GASB75'!AT200,0)</f>
        <v>0</v>
      </c>
      <c r="AU201" s="164">
        <f>ROUND($C201*'[1]LEA-TN - Aggregate GASB75'!AU200,0)</f>
        <v>0</v>
      </c>
      <c r="AV201" s="164">
        <f>ROUND($C201*'[1]LEA-TN - Aggregate GASB75'!AV200,0)</f>
        <v>0</v>
      </c>
      <c r="AW201" s="166">
        <f>ROUND($C201*'[1]LEA-TN - Aggregate GASB75'!AW200,0)</f>
        <v>122056</v>
      </c>
      <c r="AX201" s="166">
        <f>ROUND($C201*'[1]LEA-TN - Aggregate GASB75'!AX200,0)</f>
        <v>122056</v>
      </c>
      <c r="AY201" s="166">
        <f>ROUND($C201*'[1]LEA-TN - Aggregate GASB75'!AY200,0)</f>
        <v>122056</v>
      </c>
      <c r="AZ201" s="166">
        <f>ROUND($C201*'[1]LEA-TN - Aggregate GASB75'!AZ200,0)</f>
        <v>122056</v>
      </c>
      <c r="BA201" s="166">
        <f>ROUND($C201*'[1]LEA-TN - Aggregate GASB75'!BA200,0)</f>
        <v>122056</v>
      </c>
      <c r="BB201" s="166">
        <f>MAX(0,-$L201+$AP201-SUM($AW201:BA201))</f>
        <v>268522</v>
      </c>
      <c r="BC201" s="165">
        <f t="shared" si="67"/>
        <v>-3799</v>
      </c>
      <c r="BD201" s="164">
        <f>MIN(MAX(0,BC201),MAX(0,$M201)-SUM($BC201:BC201))</f>
        <v>0</v>
      </c>
      <c r="BE201" s="164">
        <f>MIN(MAX(0,BD201),MAX(0,$M201)-SUM($BC201:BD201))</f>
        <v>0</v>
      </c>
      <c r="BF201" s="164">
        <f>MIN(MAX(0,BE201),MAX(0,$M201)-SUM($BC201:BE201))</f>
        <v>0</v>
      </c>
      <c r="BG201" s="164">
        <f>MIN(MAX(0,BF201),MAX(0,$M201)-SUM($BC201:BF201))</f>
        <v>0</v>
      </c>
      <c r="BH201" s="164">
        <f>MIN(MAX(0,BG201),MAX(0,$M201)-SUM($BC201:BG201))</f>
        <v>0</v>
      </c>
      <c r="BI201" s="164">
        <f>(MAX(0,$M201-MAX(0,SUM($BC201:BH201))))</f>
        <v>0</v>
      </c>
      <c r="BJ201" s="166">
        <f t="shared" si="68"/>
        <v>3799</v>
      </c>
      <c r="BK201" s="166">
        <f>MIN(MAX(0,BJ201),MAX(0,-$M201)-MAX(0,-$BC201+SUM($BJ201:BJ201)))</f>
        <v>3799</v>
      </c>
      <c r="BL201" s="166">
        <f>MIN(MAX(0,BK201),MAX(0,-$M201)-MAX(0,-$BC201+SUM($BJ201:BK201)))</f>
        <v>3799</v>
      </c>
      <c r="BM201" s="166">
        <f>MIN(MAX(0,BL201),MAX(0,-$M201)-MAX(0,-$BC201+SUM($BJ201:BL201)))</f>
        <v>3799</v>
      </c>
      <c r="BN201" s="166">
        <f>MIN(MAX(0,BM201),MAX(0,-$M201)-MAX(0,-$BC201+SUM($BJ201:BM201)))</f>
        <v>3799</v>
      </c>
      <c r="BO201" s="166">
        <f>MAX(0,-$M201+$BC201-SUM($BJ201:BN201))</f>
        <v>8356</v>
      </c>
      <c r="BP201" s="165">
        <f t="shared" si="69"/>
        <v>433554</v>
      </c>
      <c r="BQ201" s="164">
        <f>MIN(MAX(0,BP201),MAX(0,$X201)-SUM($BP201:BP201))</f>
        <v>433554</v>
      </c>
      <c r="BR201" s="164">
        <f>MIN(MAX(0,BQ201),MAX(0,$X201)-SUM($BP201:BQ201))</f>
        <v>433554</v>
      </c>
      <c r="BS201" s="164">
        <f>MIN(MAX(0,BR201),MAX(0,$X201)-SUM($BP201:BR201))</f>
        <v>433554</v>
      </c>
      <c r="BT201" s="164">
        <f>MIN(MAX(0,BS201),MAX(0,$X201)-SUM($BP201:BS201))</f>
        <v>433554</v>
      </c>
      <c r="BU201" s="164">
        <f>MIN(MAX(0,BT201),MAX(0,$X201)-SUM($BP201:BT201))</f>
        <v>433554</v>
      </c>
      <c r="BV201" s="164">
        <f>(MAX(0,$X201-MAX(0,SUM($BP201:BU201))))</f>
        <v>953815</v>
      </c>
      <c r="BW201" s="166">
        <f t="shared" si="61"/>
        <v>0</v>
      </c>
      <c r="BX201" s="166">
        <f>MIN(MAX(0,BW201),MAX(0,-$X201)-MAX(0,-$BP201+SUM($BW201:BW201)))</f>
        <v>0</v>
      </c>
      <c r="BY201" s="166">
        <f>MIN(MAX(0,BX201),MAX(0,-$X201)-MAX(0,-$BP201+SUM($BW201:BX201)))</f>
        <v>0</v>
      </c>
      <c r="BZ201" s="166">
        <f>MIN(MAX(0,BY201),MAX(0,-$X201)-MAX(0,-$BP201+SUM($BW201:BY201)))</f>
        <v>0</v>
      </c>
      <c r="CA201" s="166">
        <f>MIN(MAX(0,BZ201),MAX(0,-$X201)-MAX(0,-$BP201+SUM($BW201:BZ201)))</f>
        <v>0</v>
      </c>
      <c r="CB201" s="166">
        <f>MAX(0,-$X201+$BP201-SUM($BW201:CA201))</f>
        <v>0</v>
      </c>
      <c r="CC201" s="163">
        <v>9</v>
      </c>
      <c r="CD201" s="167"/>
      <c r="CE201" s="164"/>
      <c r="CF201" s="164"/>
      <c r="CG201" s="164"/>
      <c r="CH201" s="164"/>
      <c r="CI201" s="164"/>
      <c r="CJ201" s="164"/>
      <c r="CK201" s="166"/>
      <c r="CL201" s="166"/>
      <c r="CM201" s="166"/>
      <c r="CN201" s="166"/>
      <c r="CO201" s="166"/>
      <c r="CP201" s="166"/>
      <c r="CQ201" s="167">
        <v>-81860</v>
      </c>
      <c r="CR201" s="164"/>
      <c r="CS201" s="164"/>
      <c r="CT201" s="164"/>
      <c r="CU201" s="164"/>
      <c r="CV201" s="164"/>
      <c r="CW201" s="164"/>
      <c r="CX201" s="166">
        <f>ROUND($C201*'[1]LEA-TN - Aggregate GASB75'!CX200,0)</f>
        <v>81860</v>
      </c>
      <c r="CY201" s="166">
        <f>ROUND($C201*'[1]LEA-TN - Aggregate GASB75'!CY200,0)</f>
        <v>81860</v>
      </c>
      <c r="CZ201" s="166">
        <f>ROUND($C201*'[1]LEA-TN - Aggregate GASB75'!CZ200,0)</f>
        <v>81860</v>
      </c>
      <c r="DA201" s="166">
        <f>ROUND($C201*'[1]LEA-TN - Aggregate GASB75'!DA200,0)</f>
        <v>81860</v>
      </c>
      <c r="DB201" s="166">
        <f>ROUND($C201*'[1]LEA-TN - Aggregate GASB75'!DB200,0)</f>
        <v>81860</v>
      </c>
      <c r="DC201" s="166">
        <f>ROUND($C201*'[1]LEA-TN - Aggregate GASB75'!DC200,0)</f>
        <v>163720</v>
      </c>
      <c r="DE201" s="168"/>
    </row>
    <row r="202" spans="1:109" hidden="1">
      <c r="A202" s="109">
        <v>1191</v>
      </c>
      <c r="B202" s="103" t="s">
        <v>397</v>
      </c>
      <c r="C202" s="162">
        <v>1</v>
      </c>
      <c r="D202" s="162">
        <v>1</v>
      </c>
      <c r="E202" s="162">
        <f t="shared" si="62"/>
        <v>0</v>
      </c>
      <c r="F202" s="163">
        <v>10.1</v>
      </c>
      <c r="G202" s="164">
        <f>ROUND($D202*'[1]LEA-TN - Aggregate GASB75'!G201,0)</f>
        <v>11541366</v>
      </c>
      <c r="H202" s="164">
        <f>ROUND($C202*'[1]LEA-TN - Aggregate GASB75'!H201,0)</f>
        <v>391475</v>
      </c>
      <c r="I202" s="164">
        <f>ROUND($C202*'[1]LEA-TN - Aggregate GASB75'!I201,0)</f>
        <v>424272</v>
      </c>
      <c r="J202" s="164">
        <f>ROUND('[1]LEA-TN - Aggregate GASB75'!G201*E202,0)</f>
        <v>0</v>
      </c>
      <c r="K202" s="164">
        <f>ROUND($C202*'[1]LEA-TN - Aggregate GASB75'!K201,0)</f>
        <v>0</v>
      </c>
      <c r="L202" s="164">
        <f>ROUND(C202*'[1]LEA-TN - Aggregate GASB75'!P201,0)-SUM(G202:K202,M202:O202)</f>
        <v>1126081</v>
      </c>
      <c r="M202" s="164">
        <f>ROUND($C202*'[1]LEA-TN - Aggregate GASB75'!M201,0)</f>
        <v>-143719</v>
      </c>
      <c r="N202" s="164">
        <f>ROUND(C202*'[1]LEA-TN - Aggregate GASB75'!O201,0)-O202</f>
        <v>0</v>
      </c>
      <c r="O202" s="164">
        <v>-30156</v>
      </c>
      <c r="P202" s="178">
        <f t="shared" si="56"/>
        <v>13309319</v>
      </c>
      <c r="Q202" s="104">
        <f t="shared" si="57"/>
        <v>0</v>
      </c>
      <c r="R202" s="164">
        <f>ROUND($C202*'[1]LEA-TN - Aggregate GASB75'!R201,0)</f>
        <v>-24399</v>
      </c>
      <c r="S202" s="164">
        <f t="shared" si="54"/>
        <v>0</v>
      </c>
      <c r="T202" s="178">
        <v>791348</v>
      </c>
      <c r="U202" s="164">
        <v>35482</v>
      </c>
      <c r="V202" s="104">
        <f t="shared" si="63"/>
        <v>-258521</v>
      </c>
      <c r="W202" s="104">
        <v>-1265282</v>
      </c>
      <c r="X202" s="104">
        <f>ROUND(J202+N202-'[1]LEA-TN - Aggregate GASB75'!W201*E202,0)</f>
        <v>0</v>
      </c>
      <c r="Y202" s="164">
        <f>ROUND($C202*'[1]LEA-TN - Aggregate GASB75'!Y201,0)</f>
        <v>15973168</v>
      </c>
      <c r="Z202" s="164">
        <f>ROUND($C202*'[1]LEA-TN - Aggregate GASB75'!Z201,0)</f>
        <v>11171259</v>
      </c>
      <c r="AA202" s="164">
        <f>ROUND($C202*'[1]LEA-TN - Aggregate GASB75'!AA201,0)</f>
        <v>13309319</v>
      </c>
      <c r="AB202" s="164">
        <f>ROUND($C202*'[1]LEA-TN - Aggregate GASB75'!AB201,0)</f>
        <v>13309319</v>
      </c>
      <c r="AC202" s="164">
        <f t="shared" si="70"/>
        <v>0</v>
      </c>
      <c r="AD202" s="164">
        <f t="shared" si="58"/>
        <v>1273109</v>
      </c>
      <c r="AE202" s="164">
        <f t="shared" si="64"/>
        <v>0</v>
      </c>
      <c r="AF202" s="164">
        <f t="shared" si="65"/>
        <v>1014588</v>
      </c>
      <c r="AG202" s="164">
        <f t="shared" si="59"/>
        <v>0</v>
      </c>
      <c r="AH202" s="164">
        <f t="shared" si="66"/>
        <v>0</v>
      </c>
      <c r="AI202" s="164">
        <f t="shared" si="55"/>
        <v>-24399</v>
      </c>
      <c r="AJ202" s="164">
        <f t="shared" si="55"/>
        <v>-24399</v>
      </c>
      <c r="AK202" s="164">
        <f t="shared" si="55"/>
        <v>-24399</v>
      </c>
      <c r="AL202" s="164">
        <f t="shared" si="55"/>
        <v>-24399</v>
      </c>
      <c r="AM202" s="164">
        <f t="shared" si="55"/>
        <v>-24399</v>
      </c>
      <c r="AN202" s="164">
        <f t="shared" si="55"/>
        <v>-136526</v>
      </c>
      <c r="AP202" s="165">
        <f t="shared" si="60"/>
        <v>111493</v>
      </c>
      <c r="AQ202" s="164">
        <f>ROUND($C202*'[1]LEA-TN - Aggregate GASB75'!AQ201,0)</f>
        <v>111493</v>
      </c>
      <c r="AR202" s="164">
        <f>ROUND($C202*'[1]LEA-TN - Aggregate GASB75'!AR201,0)</f>
        <v>111493</v>
      </c>
      <c r="AS202" s="164">
        <f>ROUND($C202*'[1]LEA-TN - Aggregate GASB75'!AS201,0)</f>
        <v>111493</v>
      </c>
      <c r="AT202" s="164">
        <f>ROUND($C202*'[1]LEA-TN - Aggregate GASB75'!AT201,0)</f>
        <v>111493</v>
      </c>
      <c r="AU202" s="164">
        <f>ROUND($C202*'[1]LEA-TN - Aggregate GASB75'!AU201,0)</f>
        <v>111493</v>
      </c>
      <c r="AV202" s="164">
        <f>ROUND($C202*'[1]LEA-TN - Aggregate GASB75'!AV201,0)</f>
        <v>457123</v>
      </c>
      <c r="AW202" s="166">
        <f>ROUND($C202*'[1]LEA-TN - Aggregate GASB75'!AW201,0)</f>
        <v>0</v>
      </c>
      <c r="AX202" s="166">
        <f>ROUND($C202*'[1]LEA-TN - Aggregate GASB75'!AX201,0)</f>
        <v>0</v>
      </c>
      <c r="AY202" s="166">
        <f>ROUND($C202*'[1]LEA-TN - Aggregate GASB75'!AY201,0)</f>
        <v>0</v>
      </c>
      <c r="AZ202" s="166">
        <f>ROUND($C202*'[1]LEA-TN - Aggregate GASB75'!AZ201,0)</f>
        <v>0</v>
      </c>
      <c r="BA202" s="166">
        <f>ROUND($C202*'[1]LEA-TN - Aggregate GASB75'!BA201,0)</f>
        <v>0</v>
      </c>
      <c r="BB202" s="166">
        <f>MAX(0,-$L202+$AP202-SUM($AW202:BA202))</f>
        <v>0</v>
      </c>
      <c r="BC202" s="165">
        <f t="shared" si="67"/>
        <v>-14230</v>
      </c>
      <c r="BD202" s="164">
        <f>MIN(MAX(0,BC202),MAX(0,$M202)-SUM($BC202:BC202))</f>
        <v>0</v>
      </c>
      <c r="BE202" s="164">
        <f>MIN(MAX(0,BD202),MAX(0,$M202)-SUM($BC202:BD202))</f>
        <v>0</v>
      </c>
      <c r="BF202" s="164">
        <f>MIN(MAX(0,BE202),MAX(0,$M202)-SUM($BC202:BE202))</f>
        <v>0</v>
      </c>
      <c r="BG202" s="164">
        <f>MIN(MAX(0,BF202),MAX(0,$M202)-SUM($BC202:BF202))</f>
        <v>0</v>
      </c>
      <c r="BH202" s="164">
        <f>MIN(MAX(0,BG202),MAX(0,$M202)-SUM($BC202:BG202))</f>
        <v>0</v>
      </c>
      <c r="BI202" s="164">
        <f>(MAX(0,$M202-MAX(0,SUM($BC202:BH202))))</f>
        <v>0</v>
      </c>
      <c r="BJ202" s="166">
        <f t="shared" si="68"/>
        <v>14230</v>
      </c>
      <c r="BK202" s="166">
        <f>MIN(MAX(0,BJ202),MAX(0,-$M202)-MAX(0,-$BC202+SUM($BJ202:BJ202)))</f>
        <v>14230</v>
      </c>
      <c r="BL202" s="166">
        <f>MIN(MAX(0,BK202),MAX(0,-$M202)-MAX(0,-$BC202+SUM($BJ202:BK202)))</f>
        <v>14230</v>
      </c>
      <c r="BM202" s="166">
        <f>MIN(MAX(0,BL202),MAX(0,-$M202)-MAX(0,-$BC202+SUM($BJ202:BL202)))</f>
        <v>14230</v>
      </c>
      <c r="BN202" s="166">
        <f>MIN(MAX(0,BM202),MAX(0,-$M202)-MAX(0,-$BC202+SUM($BJ202:BM202)))</f>
        <v>14230</v>
      </c>
      <c r="BO202" s="166">
        <f>MAX(0,-$M202+$BC202-SUM($BJ202:BN202))</f>
        <v>58339</v>
      </c>
      <c r="BP202" s="165">
        <f t="shared" si="69"/>
        <v>0</v>
      </c>
      <c r="BQ202" s="164">
        <f>MIN(MAX(0,BP202),MAX(0,$X202)-SUM($BP202:BP202))</f>
        <v>0</v>
      </c>
      <c r="BR202" s="164">
        <f>MIN(MAX(0,BQ202),MAX(0,$X202)-SUM($BP202:BQ202))</f>
        <v>0</v>
      </c>
      <c r="BS202" s="164">
        <f>MIN(MAX(0,BR202),MAX(0,$X202)-SUM($BP202:BR202))</f>
        <v>0</v>
      </c>
      <c r="BT202" s="164">
        <f>MIN(MAX(0,BS202),MAX(0,$X202)-SUM($BP202:BS202))</f>
        <v>0</v>
      </c>
      <c r="BU202" s="164">
        <f>MIN(MAX(0,BT202),MAX(0,$X202)-SUM($BP202:BT202))</f>
        <v>0</v>
      </c>
      <c r="BV202" s="164">
        <f>(MAX(0,$X202-MAX(0,SUM($BP202:BU202))))</f>
        <v>0</v>
      </c>
      <c r="BW202" s="166">
        <f t="shared" si="61"/>
        <v>0</v>
      </c>
      <c r="BX202" s="166">
        <f>MIN(MAX(0,BW202),MAX(0,-$X202)-MAX(0,-$BP202+SUM($BW202:BW202)))</f>
        <v>0</v>
      </c>
      <c r="BY202" s="166">
        <f>MIN(MAX(0,BX202),MAX(0,-$X202)-MAX(0,-$BP202+SUM($BW202:BX202)))</f>
        <v>0</v>
      </c>
      <c r="BZ202" s="166">
        <f>MIN(MAX(0,BY202),MAX(0,-$X202)-MAX(0,-$BP202+SUM($BW202:BY202)))</f>
        <v>0</v>
      </c>
      <c r="CA202" s="166">
        <f>MIN(MAX(0,BZ202),MAX(0,-$X202)-MAX(0,-$BP202+SUM($BW202:BZ202)))</f>
        <v>0</v>
      </c>
      <c r="CB202" s="166">
        <f>MAX(0,-$X202+$BP202-SUM($BW202:CA202))</f>
        <v>0</v>
      </c>
      <c r="CC202" s="163">
        <v>11.4</v>
      </c>
      <c r="CD202" s="167"/>
      <c r="CE202" s="164"/>
      <c r="CF202" s="164"/>
      <c r="CG202" s="164"/>
      <c r="CH202" s="164"/>
      <c r="CI202" s="164"/>
      <c r="CJ202" s="164"/>
      <c r="CK202" s="166"/>
      <c r="CL202" s="166"/>
      <c r="CM202" s="166"/>
      <c r="CN202" s="166"/>
      <c r="CO202" s="166"/>
      <c r="CP202" s="166"/>
      <c r="CQ202" s="167">
        <v>-121662</v>
      </c>
      <c r="CR202" s="164"/>
      <c r="CS202" s="164"/>
      <c r="CT202" s="164"/>
      <c r="CU202" s="164"/>
      <c r="CV202" s="164"/>
      <c r="CW202" s="164"/>
      <c r="CX202" s="166">
        <f>ROUND($C202*'[1]LEA-TN - Aggregate GASB75'!CX201,0)</f>
        <v>121662</v>
      </c>
      <c r="CY202" s="166">
        <f>ROUND($C202*'[1]LEA-TN - Aggregate GASB75'!CY201,0)</f>
        <v>121662</v>
      </c>
      <c r="CZ202" s="166">
        <f>ROUND($C202*'[1]LEA-TN - Aggregate GASB75'!CZ201,0)</f>
        <v>121662</v>
      </c>
      <c r="DA202" s="166">
        <f>ROUND($C202*'[1]LEA-TN - Aggregate GASB75'!DA201,0)</f>
        <v>121662</v>
      </c>
      <c r="DB202" s="166">
        <f>ROUND($C202*'[1]LEA-TN - Aggregate GASB75'!DB201,0)</f>
        <v>121662</v>
      </c>
      <c r="DC202" s="166">
        <f>ROUND($C202*'[1]LEA-TN - Aggregate GASB75'!DC201,0)</f>
        <v>535310</v>
      </c>
      <c r="DE202" s="168"/>
    </row>
    <row r="203" spans="1:109" hidden="1">
      <c r="A203" s="109">
        <v>1161</v>
      </c>
      <c r="B203" s="103" t="s">
        <v>398</v>
      </c>
      <c r="C203" s="162">
        <v>1</v>
      </c>
      <c r="D203" s="162">
        <v>1</v>
      </c>
      <c r="E203" s="162">
        <f t="shared" si="62"/>
        <v>0</v>
      </c>
      <c r="F203" s="163">
        <v>10.3</v>
      </c>
      <c r="G203" s="164">
        <f>ROUND($D203*'[1]LEA-TN - Aggregate GASB75'!G202,0)</f>
        <v>1542548</v>
      </c>
      <c r="H203" s="164">
        <f>ROUND($C203*'[1]LEA-TN - Aggregate GASB75'!H202,0)</f>
        <v>58579</v>
      </c>
      <c r="I203" s="164">
        <f>ROUND($C203*'[1]LEA-TN - Aggregate GASB75'!I202,0)</f>
        <v>56941</v>
      </c>
      <c r="J203" s="164">
        <f>ROUND('[1]LEA-TN - Aggregate GASB75'!G202*E203,0)</f>
        <v>0</v>
      </c>
      <c r="K203" s="164">
        <f>ROUND($C203*'[1]LEA-TN - Aggregate GASB75'!K202,0)</f>
        <v>0</v>
      </c>
      <c r="L203" s="164">
        <f>ROUND(C203*'[1]LEA-TN - Aggregate GASB75'!P202,0)-SUM(G203:K203,M203:O203)</f>
        <v>58973</v>
      </c>
      <c r="M203" s="164">
        <f>ROUND($C203*'[1]LEA-TN - Aggregate GASB75'!M202,0)</f>
        <v>-19369</v>
      </c>
      <c r="N203" s="164">
        <f>ROUND(C203*'[1]LEA-TN - Aggregate GASB75'!O202,0)-O203</f>
        <v>0</v>
      </c>
      <c r="O203" s="164">
        <v>-3303</v>
      </c>
      <c r="P203" s="178">
        <f t="shared" si="56"/>
        <v>1694369</v>
      </c>
      <c r="Q203" s="104">
        <f t="shared" si="57"/>
        <v>0</v>
      </c>
      <c r="R203" s="164">
        <f>ROUND($C203*'[1]LEA-TN - Aggregate GASB75'!R202,0)</f>
        <v>-13482</v>
      </c>
      <c r="S203" s="164">
        <f t="shared" si="54"/>
        <v>0</v>
      </c>
      <c r="T203" s="178">
        <v>102038</v>
      </c>
      <c r="U203" s="164">
        <v>3278</v>
      </c>
      <c r="V203" s="104">
        <f t="shared" si="63"/>
        <v>-130590</v>
      </c>
      <c r="W203" s="104">
        <v>-183676</v>
      </c>
      <c r="X203" s="104">
        <f>ROUND(J203+N203-'[1]LEA-TN - Aggregate GASB75'!W202*E203,0)</f>
        <v>0</v>
      </c>
      <c r="Y203" s="164">
        <f>ROUND($C203*'[1]LEA-TN - Aggregate GASB75'!Y202,0)</f>
        <v>2054224</v>
      </c>
      <c r="Z203" s="164">
        <f>ROUND($C203*'[1]LEA-TN - Aggregate GASB75'!Z202,0)</f>
        <v>1407139</v>
      </c>
      <c r="AA203" s="164">
        <f>ROUND($C203*'[1]LEA-TN - Aggregate GASB75'!AA202,0)</f>
        <v>1694369</v>
      </c>
      <c r="AB203" s="164">
        <f>ROUND($C203*'[1]LEA-TN - Aggregate GASB75'!AB202,0)</f>
        <v>1694369</v>
      </c>
      <c r="AC203" s="164">
        <f t="shared" si="70"/>
        <v>0</v>
      </c>
      <c r="AD203" s="164">
        <f t="shared" si="58"/>
        <v>183837</v>
      </c>
      <c r="AE203" s="164">
        <f t="shared" si="64"/>
        <v>0</v>
      </c>
      <c r="AF203" s="164">
        <f t="shared" si="65"/>
        <v>53247</v>
      </c>
      <c r="AG203" s="164">
        <f t="shared" si="59"/>
        <v>0</v>
      </c>
      <c r="AH203" s="164">
        <f t="shared" si="66"/>
        <v>0</v>
      </c>
      <c r="AI203" s="164">
        <f t="shared" si="55"/>
        <v>-13482</v>
      </c>
      <c r="AJ203" s="164">
        <f t="shared" si="55"/>
        <v>-13482</v>
      </c>
      <c r="AK203" s="164">
        <f t="shared" si="55"/>
        <v>-13482</v>
      </c>
      <c r="AL203" s="164">
        <f t="shared" si="55"/>
        <v>-13482</v>
      </c>
      <c r="AM203" s="164">
        <f t="shared" si="55"/>
        <v>-13482</v>
      </c>
      <c r="AN203" s="164">
        <f t="shared" si="55"/>
        <v>-63180</v>
      </c>
      <c r="AP203" s="165">
        <f t="shared" si="60"/>
        <v>5726</v>
      </c>
      <c r="AQ203" s="164">
        <f>ROUND($C203*'[1]LEA-TN - Aggregate GASB75'!AQ202,0)</f>
        <v>5726</v>
      </c>
      <c r="AR203" s="164">
        <f>ROUND($C203*'[1]LEA-TN - Aggregate GASB75'!AR202,0)</f>
        <v>5726</v>
      </c>
      <c r="AS203" s="164">
        <f>ROUND($C203*'[1]LEA-TN - Aggregate GASB75'!AS202,0)</f>
        <v>5726</v>
      </c>
      <c r="AT203" s="164">
        <f>ROUND($C203*'[1]LEA-TN - Aggregate GASB75'!AT202,0)</f>
        <v>5726</v>
      </c>
      <c r="AU203" s="164">
        <f>ROUND($C203*'[1]LEA-TN - Aggregate GASB75'!AU202,0)</f>
        <v>5726</v>
      </c>
      <c r="AV203" s="164">
        <f>ROUND($C203*'[1]LEA-TN - Aggregate GASB75'!AV202,0)</f>
        <v>24617</v>
      </c>
      <c r="AW203" s="166">
        <f>ROUND($C203*'[1]LEA-TN - Aggregate GASB75'!AW202,0)</f>
        <v>0</v>
      </c>
      <c r="AX203" s="166">
        <f>ROUND($C203*'[1]LEA-TN - Aggregate GASB75'!AX202,0)</f>
        <v>0</v>
      </c>
      <c r="AY203" s="166">
        <f>ROUND($C203*'[1]LEA-TN - Aggregate GASB75'!AY202,0)</f>
        <v>0</v>
      </c>
      <c r="AZ203" s="166">
        <f>ROUND($C203*'[1]LEA-TN - Aggregate GASB75'!AZ202,0)</f>
        <v>0</v>
      </c>
      <c r="BA203" s="166">
        <f>ROUND($C203*'[1]LEA-TN - Aggregate GASB75'!BA202,0)</f>
        <v>0</v>
      </c>
      <c r="BB203" s="166">
        <f>MAX(0,-$L203+$AP203-SUM($AW203:BA203))</f>
        <v>0</v>
      </c>
      <c r="BC203" s="165">
        <f t="shared" si="67"/>
        <v>-1880</v>
      </c>
      <c r="BD203" s="164">
        <f>MIN(MAX(0,BC203),MAX(0,$M203)-SUM($BC203:BC203))</f>
        <v>0</v>
      </c>
      <c r="BE203" s="164">
        <f>MIN(MAX(0,BD203),MAX(0,$M203)-SUM($BC203:BD203))</f>
        <v>0</v>
      </c>
      <c r="BF203" s="164">
        <f>MIN(MAX(0,BE203),MAX(0,$M203)-SUM($BC203:BE203))</f>
        <v>0</v>
      </c>
      <c r="BG203" s="164">
        <f>MIN(MAX(0,BF203),MAX(0,$M203)-SUM($BC203:BF203))</f>
        <v>0</v>
      </c>
      <c r="BH203" s="164">
        <f>MIN(MAX(0,BG203),MAX(0,$M203)-SUM($BC203:BG203))</f>
        <v>0</v>
      </c>
      <c r="BI203" s="164">
        <f>(MAX(0,$M203-MAX(0,SUM($BC203:BH203))))</f>
        <v>0</v>
      </c>
      <c r="BJ203" s="166">
        <f t="shared" si="68"/>
        <v>1880</v>
      </c>
      <c r="BK203" s="166">
        <f>MIN(MAX(0,BJ203),MAX(0,-$M203)-MAX(0,-$BC203+SUM($BJ203:BJ203)))</f>
        <v>1880</v>
      </c>
      <c r="BL203" s="166">
        <f>MIN(MAX(0,BK203),MAX(0,-$M203)-MAX(0,-$BC203+SUM($BJ203:BK203)))</f>
        <v>1880</v>
      </c>
      <c r="BM203" s="166">
        <f>MIN(MAX(0,BL203),MAX(0,-$M203)-MAX(0,-$BC203+SUM($BJ203:BL203)))</f>
        <v>1880</v>
      </c>
      <c r="BN203" s="166">
        <f>MIN(MAX(0,BM203),MAX(0,-$M203)-MAX(0,-$BC203+SUM($BJ203:BM203)))</f>
        <v>1880</v>
      </c>
      <c r="BO203" s="166">
        <f>MAX(0,-$M203+$BC203-SUM($BJ203:BN203))</f>
        <v>8089</v>
      </c>
      <c r="BP203" s="165">
        <f t="shared" si="69"/>
        <v>0</v>
      </c>
      <c r="BQ203" s="164">
        <f>MIN(MAX(0,BP203),MAX(0,$X203)-SUM($BP203:BP203))</f>
        <v>0</v>
      </c>
      <c r="BR203" s="164">
        <f>MIN(MAX(0,BQ203),MAX(0,$X203)-SUM($BP203:BQ203))</f>
        <v>0</v>
      </c>
      <c r="BS203" s="164">
        <f>MIN(MAX(0,BR203),MAX(0,$X203)-SUM($BP203:BR203))</f>
        <v>0</v>
      </c>
      <c r="BT203" s="164">
        <f>MIN(MAX(0,BS203),MAX(0,$X203)-SUM($BP203:BS203))</f>
        <v>0</v>
      </c>
      <c r="BU203" s="164">
        <f>MIN(MAX(0,BT203),MAX(0,$X203)-SUM($BP203:BT203))</f>
        <v>0</v>
      </c>
      <c r="BV203" s="164">
        <f>(MAX(0,$X203-MAX(0,SUM($BP203:BU203))))</f>
        <v>0</v>
      </c>
      <c r="BW203" s="166">
        <f t="shared" si="61"/>
        <v>0</v>
      </c>
      <c r="BX203" s="166">
        <f>MIN(MAX(0,BW203),MAX(0,-$X203)-MAX(0,-$BP203+SUM($BW203:BW203)))</f>
        <v>0</v>
      </c>
      <c r="BY203" s="166">
        <f>MIN(MAX(0,BX203),MAX(0,-$X203)-MAX(0,-$BP203+SUM($BW203:BX203)))</f>
        <v>0</v>
      </c>
      <c r="BZ203" s="166">
        <f>MIN(MAX(0,BY203),MAX(0,-$X203)-MAX(0,-$BP203+SUM($BW203:BY203)))</f>
        <v>0</v>
      </c>
      <c r="CA203" s="166">
        <f>MIN(MAX(0,BZ203),MAX(0,-$X203)-MAX(0,-$BP203+SUM($BW203:BZ203)))</f>
        <v>0</v>
      </c>
      <c r="CB203" s="166">
        <f>MAX(0,-$X203+$BP203-SUM($BW203:CA203))</f>
        <v>0</v>
      </c>
      <c r="CC203" s="163">
        <v>11.6</v>
      </c>
      <c r="CD203" s="167"/>
      <c r="CE203" s="164"/>
      <c r="CF203" s="164"/>
      <c r="CG203" s="164"/>
      <c r="CH203" s="164"/>
      <c r="CI203" s="164"/>
      <c r="CJ203" s="164"/>
      <c r="CK203" s="166"/>
      <c r="CL203" s="166"/>
      <c r="CM203" s="166"/>
      <c r="CN203" s="166"/>
      <c r="CO203" s="166"/>
      <c r="CP203" s="166"/>
      <c r="CQ203" s="167">
        <v>-17328</v>
      </c>
      <c r="CR203" s="164"/>
      <c r="CS203" s="164"/>
      <c r="CT203" s="164"/>
      <c r="CU203" s="164"/>
      <c r="CV203" s="164"/>
      <c r="CW203" s="164"/>
      <c r="CX203" s="166">
        <f>ROUND($C203*'[1]LEA-TN - Aggregate GASB75'!CX202,0)</f>
        <v>17328</v>
      </c>
      <c r="CY203" s="166">
        <f>ROUND($C203*'[1]LEA-TN - Aggregate GASB75'!CY202,0)</f>
        <v>17328</v>
      </c>
      <c r="CZ203" s="166">
        <f>ROUND($C203*'[1]LEA-TN - Aggregate GASB75'!CZ202,0)</f>
        <v>17328</v>
      </c>
      <c r="DA203" s="166">
        <f>ROUND($C203*'[1]LEA-TN - Aggregate GASB75'!DA202,0)</f>
        <v>17328</v>
      </c>
      <c r="DB203" s="166">
        <f>ROUND($C203*'[1]LEA-TN - Aggregate GASB75'!DB202,0)</f>
        <v>17328</v>
      </c>
      <c r="DC203" s="166">
        <f>ROUND($C203*'[1]LEA-TN - Aggregate GASB75'!DC202,0)</f>
        <v>79708</v>
      </c>
      <c r="DE203" s="168"/>
    </row>
    <row r="204" spans="1:109" hidden="1">
      <c r="A204" s="109">
        <v>1160</v>
      </c>
      <c r="B204" s="103" t="s">
        <v>522</v>
      </c>
      <c r="C204" s="162">
        <v>1</v>
      </c>
      <c r="D204" s="162">
        <v>0</v>
      </c>
      <c r="E204" s="162">
        <f t="shared" si="62"/>
        <v>1</v>
      </c>
      <c r="F204" s="163">
        <v>11.6</v>
      </c>
      <c r="G204" s="164">
        <f>ROUND($D204*'[1]LEA-TN - Aggregate GASB75'!G203,0)</f>
        <v>0</v>
      </c>
      <c r="H204" s="164">
        <f>ROUND($C204*'[1]LEA-TN - Aggregate GASB75'!H203,0)</f>
        <v>0</v>
      </c>
      <c r="I204" s="164">
        <f>ROUND($C204*'[1]LEA-TN - Aggregate GASB75'!I203,0)</f>
        <v>0</v>
      </c>
      <c r="J204" s="164">
        <f>ROUND('[1]LEA-TN - Aggregate GASB75'!G203*E204,0)</f>
        <v>0</v>
      </c>
      <c r="K204" s="164">
        <f>ROUND($C204*'[1]LEA-TN - Aggregate GASB75'!K203,0)</f>
        <v>0</v>
      </c>
      <c r="L204" s="164">
        <f>ROUND(C204*'[1]LEA-TN - Aggregate GASB75'!P203,0)-SUM(G204:K204,M204:O204)</f>
        <v>371036</v>
      </c>
      <c r="M204" s="164">
        <f>ROUND($C204*'[1]LEA-TN - Aggregate GASB75'!M203,0)</f>
        <v>-4236</v>
      </c>
      <c r="N204" s="164">
        <f>ROUND(C204*'[1]LEA-TN - Aggregate GASB75'!O203,0)-O204</f>
        <v>0</v>
      </c>
      <c r="O204" s="164">
        <v>0</v>
      </c>
      <c r="P204" s="178">
        <f t="shared" si="56"/>
        <v>366800</v>
      </c>
      <c r="Q204" s="104">
        <f t="shared" si="57"/>
        <v>0</v>
      </c>
      <c r="R204" s="164">
        <f>ROUND($C204*'[1]LEA-TN - Aggregate GASB75'!R203,0)</f>
        <v>31621</v>
      </c>
      <c r="S204" s="164">
        <f t="shared" si="54"/>
        <v>0</v>
      </c>
      <c r="T204" s="178">
        <v>31621</v>
      </c>
      <c r="U204" s="164">
        <v>440</v>
      </c>
      <c r="V204" s="104">
        <f t="shared" si="63"/>
        <v>335179</v>
      </c>
      <c r="W204" s="104">
        <v>0</v>
      </c>
      <c r="X204" s="104">
        <f>ROUND(J204+N204-'[1]LEA-TN - Aggregate GASB75'!W203*E204,0)</f>
        <v>0</v>
      </c>
      <c r="Y204" s="164">
        <f>ROUND($C204*'[1]LEA-TN - Aggregate GASB75'!Y203,0)</f>
        <v>443494</v>
      </c>
      <c r="Z204" s="164">
        <f>ROUND($C204*'[1]LEA-TN - Aggregate GASB75'!Z203,0)</f>
        <v>305433</v>
      </c>
      <c r="AA204" s="164">
        <f>ROUND($C204*'[1]LEA-TN - Aggregate GASB75'!AA203,0)</f>
        <v>366800</v>
      </c>
      <c r="AB204" s="164">
        <f>ROUND($C204*'[1]LEA-TN - Aggregate GASB75'!AB203,0)</f>
        <v>366800</v>
      </c>
      <c r="AC204" s="164">
        <f t="shared" si="70"/>
        <v>0</v>
      </c>
      <c r="AD204" s="164">
        <f t="shared" si="58"/>
        <v>3871</v>
      </c>
      <c r="AE204" s="164">
        <f t="shared" si="64"/>
        <v>0</v>
      </c>
      <c r="AF204" s="164">
        <f t="shared" si="65"/>
        <v>339050</v>
      </c>
      <c r="AG204" s="164">
        <f t="shared" si="59"/>
        <v>0</v>
      </c>
      <c r="AH204" s="164">
        <f t="shared" si="66"/>
        <v>0</v>
      </c>
      <c r="AI204" s="164">
        <f t="shared" si="55"/>
        <v>31621</v>
      </c>
      <c r="AJ204" s="164">
        <f t="shared" si="55"/>
        <v>31621</v>
      </c>
      <c r="AK204" s="164">
        <f t="shared" si="55"/>
        <v>31621</v>
      </c>
      <c r="AL204" s="164">
        <f t="shared" si="55"/>
        <v>31621</v>
      </c>
      <c r="AM204" s="164">
        <f t="shared" si="55"/>
        <v>31621</v>
      </c>
      <c r="AN204" s="164">
        <f t="shared" si="55"/>
        <v>177074</v>
      </c>
      <c r="AP204" s="165">
        <f t="shared" si="60"/>
        <v>31986</v>
      </c>
      <c r="AQ204" s="164">
        <f>ROUND($C204*'[1]LEA-TN - Aggregate GASB75'!AQ203,0)</f>
        <v>31986</v>
      </c>
      <c r="AR204" s="164">
        <f>ROUND($C204*'[1]LEA-TN - Aggregate GASB75'!AR203,0)</f>
        <v>31986</v>
      </c>
      <c r="AS204" s="164">
        <f>ROUND($C204*'[1]LEA-TN - Aggregate GASB75'!AS203,0)</f>
        <v>31986</v>
      </c>
      <c r="AT204" s="164">
        <f>ROUND($C204*'[1]LEA-TN - Aggregate GASB75'!AT203,0)</f>
        <v>31986</v>
      </c>
      <c r="AU204" s="164">
        <f>ROUND($C204*'[1]LEA-TN - Aggregate GASB75'!AU203,0)</f>
        <v>31986</v>
      </c>
      <c r="AV204" s="164">
        <f>ROUND($C204*'[1]LEA-TN - Aggregate GASB75'!AV203,0)</f>
        <v>179120</v>
      </c>
      <c r="AW204" s="166">
        <f>ROUND($C204*'[1]LEA-TN - Aggregate GASB75'!AW203,0)</f>
        <v>0</v>
      </c>
      <c r="AX204" s="166">
        <f>ROUND($C204*'[1]LEA-TN - Aggregate GASB75'!AX203,0)</f>
        <v>0</v>
      </c>
      <c r="AY204" s="166">
        <f>ROUND($C204*'[1]LEA-TN - Aggregate GASB75'!AY203,0)</f>
        <v>0</v>
      </c>
      <c r="AZ204" s="166">
        <f>ROUND($C204*'[1]LEA-TN - Aggregate GASB75'!AZ203,0)</f>
        <v>0</v>
      </c>
      <c r="BA204" s="166">
        <f>ROUND($C204*'[1]LEA-TN - Aggregate GASB75'!BA203,0)</f>
        <v>0</v>
      </c>
      <c r="BB204" s="166">
        <f>MAX(0,-$L204+$AP204-SUM($AW204:BA204))</f>
        <v>0</v>
      </c>
      <c r="BC204" s="165">
        <f t="shared" si="67"/>
        <v>-365</v>
      </c>
      <c r="BD204" s="164">
        <f>MIN(MAX(0,BC204),MAX(0,$M204)-SUM($BC204:BC204))</f>
        <v>0</v>
      </c>
      <c r="BE204" s="164">
        <f>MIN(MAX(0,BD204),MAX(0,$M204)-SUM($BC204:BD204))</f>
        <v>0</v>
      </c>
      <c r="BF204" s="164">
        <f>MIN(MAX(0,BE204),MAX(0,$M204)-SUM($BC204:BE204))</f>
        <v>0</v>
      </c>
      <c r="BG204" s="164">
        <f>MIN(MAX(0,BF204),MAX(0,$M204)-SUM($BC204:BF204))</f>
        <v>0</v>
      </c>
      <c r="BH204" s="164">
        <f>MIN(MAX(0,BG204),MAX(0,$M204)-SUM($BC204:BG204))</f>
        <v>0</v>
      </c>
      <c r="BI204" s="164">
        <f>(MAX(0,$M204-MAX(0,SUM($BC204:BH204))))</f>
        <v>0</v>
      </c>
      <c r="BJ204" s="166">
        <f t="shared" si="68"/>
        <v>365</v>
      </c>
      <c r="BK204" s="166">
        <f>MIN(MAX(0,BJ204),MAX(0,-$M204)-MAX(0,-$BC204+SUM($BJ204:BJ204)))</f>
        <v>365</v>
      </c>
      <c r="BL204" s="166">
        <f>MIN(MAX(0,BK204),MAX(0,-$M204)-MAX(0,-$BC204+SUM($BJ204:BK204)))</f>
        <v>365</v>
      </c>
      <c r="BM204" s="166">
        <f>MIN(MAX(0,BL204),MAX(0,-$M204)-MAX(0,-$BC204+SUM($BJ204:BL204)))</f>
        <v>365</v>
      </c>
      <c r="BN204" s="166">
        <f>MIN(MAX(0,BM204),MAX(0,-$M204)-MAX(0,-$BC204+SUM($BJ204:BM204)))</f>
        <v>365</v>
      </c>
      <c r="BO204" s="166">
        <f>MAX(0,-$M204+$BC204-SUM($BJ204:BN204))</f>
        <v>2046</v>
      </c>
      <c r="BP204" s="165">
        <f t="shared" si="69"/>
        <v>0</v>
      </c>
      <c r="BQ204" s="164">
        <f>MIN(MAX(0,BP204),MAX(0,$X204)-SUM($BP204:BP204))</f>
        <v>0</v>
      </c>
      <c r="BR204" s="164">
        <f>MIN(MAX(0,BQ204),MAX(0,$X204)-SUM($BP204:BQ204))</f>
        <v>0</v>
      </c>
      <c r="BS204" s="164">
        <f>MIN(MAX(0,BR204),MAX(0,$X204)-SUM($BP204:BR204))</f>
        <v>0</v>
      </c>
      <c r="BT204" s="164">
        <f>MIN(MAX(0,BS204),MAX(0,$X204)-SUM($BP204:BS204))</f>
        <v>0</v>
      </c>
      <c r="BU204" s="164">
        <f>MIN(MAX(0,BT204),MAX(0,$X204)-SUM($BP204:BT204))</f>
        <v>0</v>
      </c>
      <c r="BV204" s="164">
        <f>(MAX(0,$X204-MAX(0,SUM($BP204:BU204))))</f>
        <v>0</v>
      </c>
      <c r="BW204" s="166">
        <f t="shared" si="61"/>
        <v>0</v>
      </c>
      <c r="BX204" s="166">
        <f>MIN(MAX(0,BW204),MAX(0,-$X204)-MAX(0,-$BP204+SUM($BW204:BW204)))</f>
        <v>0</v>
      </c>
      <c r="BY204" s="166">
        <f>MIN(MAX(0,BX204),MAX(0,-$X204)-MAX(0,-$BP204+SUM($BW204:BX204)))</f>
        <v>0</v>
      </c>
      <c r="BZ204" s="166">
        <f>MIN(MAX(0,BY204),MAX(0,-$X204)-MAX(0,-$BP204+SUM($BW204:BY204)))</f>
        <v>0</v>
      </c>
      <c r="CA204" s="166">
        <f>MIN(MAX(0,BZ204),MAX(0,-$X204)-MAX(0,-$BP204+SUM($BW204:BZ204)))</f>
        <v>0</v>
      </c>
      <c r="CB204" s="166">
        <f>MAX(0,-$X204+$BP204-SUM($BW204:CA204))</f>
        <v>0</v>
      </c>
      <c r="CC204" s="163">
        <v>1</v>
      </c>
      <c r="CD204" s="167"/>
      <c r="CE204" s="164"/>
      <c r="CF204" s="164"/>
      <c r="CG204" s="164"/>
      <c r="CH204" s="164"/>
      <c r="CI204" s="164"/>
      <c r="CJ204" s="164"/>
      <c r="CK204" s="166"/>
      <c r="CL204" s="166"/>
      <c r="CM204" s="166"/>
      <c r="CN204" s="166"/>
      <c r="CO204" s="166"/>
      <c r="CP204" s="166"/>
      <c r="CQ204" s="167">
        <v>0</v>
      </c>
      <c r="CR204" s="164"/>
      <c r="CS204" s="164"/>
      <c r="CT204" s="164"/>
      <c r="CU204" s="164"/>
      <c r="CV204" s="164"/>
      <c r="CW204" s="164"/>
      <c r="CX204" s="166">
        <f>ROUND($C204*'[1]LEA-TN - Aggregate GASB75'!CX203,0)</f>
        <v>0</v>
      </c>
      <c r="CY204" s="166">
        <f>ROUND($C204*'[1]LEA-TN - Aggregate GASB75'!CY203,0)</f>
        <v>0</v>
      </c>
      <c r="CZ204" s="166">
        <f>ROUND($C204*'[1]LEA-TN - Aggregate GASB75'!CZ203,0)</f>
        <v>0</v>
      </c>
      <c r="DA204" s="166">
        <f>ROUND($C204*'[1]LEA-TN - Aggregate GASB75'!DA203,0)</f>
        <v>0</v>
      </c>
      <c r="DB204" s="166">
        <f>ROUND($C204*'[1]LEA-TN - Aggregate GASB75'!DB203,0)</f>
        <v>0</v>
      </c>
      <c r="DC204" s="166">
        <f>ROUND($C204*'[1]LEA-TN - Aggregate GASB75'!DC203,0)</f>
        <v>0</v>
      </c>
      <c r="DE204" s="168"/>
    </row>
    <row r="205" spans="1:109" hidden="1">
      <c r="A205" s="109">
        <v>1023</v>
      </c>
      <c r="B205" s="103" t="s">
        <v>341</v>
      </c>
      <c r="C205" s="162">
        <v>1</v>
      </c>
      <c r="D205" s="162">
        <v>1</v>
      </c>
      <c r="E205" s="162">
        <f t="shared" si="62"/>
        <v>0</v>
      </c>
      <c r="F205" s="163">
        <v>8.8000000000000007</v>
      </c>
      <c r="G205" s="164">
        <f>ROUND($D205*'[1]LEA-TN - Aggregate GASB75'!G204,0)</f>
        <v>788951</v>
      </c>
      <c r="H205" s="164">
        <f>ROUND($C205*'[1]LEA-TN - Aggregate GASB75'!H204,0)</f>
        <v>14847</v>
      </c>
      <c r="I205" s="164">
        <f>ROUND($C205*'[1]LEA-TN - Aggregate GASB75'!I204,0)</f>
        <v>28094</v>
      </c>
      <c r="J205" s="164">
        <f>ROUND('[1]LEA-TN - Aggregate GASB75'!G204*E205,0)</f>
        <v>0</v>
      </c>
      <c r="K205" s="164">
        <f>ROUND($C205*'[1]LEA-TN - Aggregate GASB75'!K204,0)</f>
        <v>0</v>
      </c>
      <c r="L205" s="164">
        <f>ROUND(C205*'[1]LEA-TN - Aggregate GASB75'!P204,0)-SUM(G205:K205,M205:O205)</f>
        <v>16338</v>
      </c>
      <c r="M205" s="164">
        <f>ROUND($C205*'[1]LEA-TN - Aggregate GASB75'!M204,0)</f>
        <v>-6621</v>
      </c>
      <c r="N205" s="164">
        <f>ROUND(C205*'[1]LEA-TN - Aggregate GASB75'!O204,0)-O205</f>
        <v>0</v>
      </c>
      <c r="O205" s="164">
        <v>-29266</v>
      </c>
      <c r="P205" s="178">
        <f t="shared" si="56"/>
        <v>812343</v>
      </c>
      <c r="Q205" s="104">
        <f t="shared" si="57"/>
        <v>0</v>
      </c>
      <c r="R205" s="164">
        <f>ROUND($C205*'[1]LEA-TN - Aggregate GASB75'!R204,0)</f>
        <v>-6502</v>
      </c>
      <c r="S205" s="164">
        <f t="shared" si="54"/>
        <v>0</v>
      </c>
      <c r="T205" s="178">
        <v>36439</v>
      </c>
      <c r="U205" s="164">
        <v>32047</v>
      </c>
      <c r="V205" s="104">
        <f t="shared" si="63"/>
        <v>-50725</v>
      </c>
      <c r="W205" s="104">
        <v>-66944</v>
      </c>
      <c r="X205" s="104">
        <f>ROUND(J205+N205-'[1]LEA-TN - Aggregate GASB75'!W204*E205,0)</f>
        <v>0</v>
      </c>
      <c r="Y205" s="164">
        <f>ROUND($C205*'[1]LEA-TN - Aggregate GASB75'!Y204,0)</f>
        <v>932067</v>
      </c>
      <c r="Z205" s="164">
        <f>ROUND($C205*'[1]LEA-TN - Aggregate GASB75'!Z204,0)</f>
        <v>714268</v>
      </c>
      <c r="AA205" s="164">
        <f>ROUND($C205*'[1]LEA-TN - Aggregate GASB75'!AA204,0)</f>
        <v>812343</v>
      </c>
      <c r="AB205" s="164">
        <f>ROUND($C205*'[1]LEA-TN - Aggregate GASB75'!AB204,0)</f>
        <v>812343</v>
      </c>
      <c r="AC205" s="164">
        <f t="shared" si="70"/>
        <v>0</v>
      </c>
      <c r="AD205" s="164">
        <f t="shared" si="58"/>
        <v>65206</v>
      </c>
      <c r="AE205" s="164">
        <f t="shared" si="64"/>
        <v>0</v>
      </c>
      <c r="AF205" s="164">
        <f t="shared" si="65"/>
        <v>14481</v>
      </c>
      <c r="AG205" s="164">
        <f t="shared" si="59"/>
        <v>0</v>
      </c>
      <c r="AH205" s="164">
        <f t="shared" si="66"/>
        <v>0</v>
      </c>
      <c r="AI205" s="164">
        <f t="shared" si="55"/>
        <v>-6502</v>
      </c>
      <c r="AJ205" s="164">
        <f t="shared" si="55"/>
        <v>-6502</v>
      </c>
      <c r="AK205" s="164">
        <f t="shared" si="55"/>
        <v>-6502</v>
      </c>
      <c r="AL205" s="164">
        <f t="shared" si="55"/>
        <v>-6502</v>
      </c>
      <c r="AM205" s="164">
        <f t="shared" si="55"/>
        <v>-6502</v>
      </c>
      <c r="AN205" s="164">
        <f t="shared" si="55"/>
        <v>-18215</v>
      </c>
      <c r="AP205" s="165">
        <f t="shared" si="60"/>
        <v>1857</v>
      </c>
      <c r="AQ205" s="164">
        <f>ROUND($C205*'[1]LEA-TN - Aggregate GASB75'!AQ204,0)</f>
        <v>1857</v>
      </c>
      <c r="AR205" s="164">
        <f>ROUND($C205*'[1]LEA-TN - Aggregate GASB75'!AR204,0)</f>
        <v>1857</v>
      </c>
      <c r="AS205" s="164">
        <f>ROUND($C205*'[1]LEA-TN - Aggregate GASB75'!AS204,0)</f>
        <v>1857</v>
      </c>
      <c r="AT205" s="164">
        <f>ROUND($C205*'[1]LEA-TN - Aggregate GASB75'!AT204,0)</f>
        <v>1857</v>
      </c>
      <c r="AU205" s="164">
        <f>ROUND($C205*'[1]LEA-TN - Aggregate GASB75'!AU204,0)</f>
        <v>1857</v>
      </c>
      <c r="AV205" s="164">
        <f>ROUND($C205*'[1]LEA-TN - Aggregate GASB75'!AV204,0)</f>
        <v>5196</v>
      </c>
      <c r="AW205" s="166">
        <f>ROUND($C205*'[1]LEA-TN - Aggregate GASB75'!AW204,0)</f>
        <v>0</v>
      </c>
      <c r="AX205" s="166">
        <f>ROUND($C205*'[1]LEA-TN - Aggregate GASB75'!AX204,0)</f>
        <v>0</v>
      </c>
      <c r="AY205" s="166">
        <f>ROUND($C205*'[1]LEA-TN - Aggregate GASB75'!AY204,0)</f>
        <v>0</v>
      </c>
      <c r="AZ205" s="166">
        <f>ROUND($C205*'[1]LEA-TN - Aggregate GASB75'!AZ204,0)</f>
        <v>0</v>
      </c>
      <c r="BA205" s="166">
        <f>ROUND($C205*'[1]LEA-TN - Aggregate GASB75'!BA204,0)</f>
        <v>0</v>
      </c>
      <c r="BB205" s="166">
        <f>MAX(0,-$L205+$AP205-SUM($AW205:BA205))</f>
        <v>0</v>
      </c>
      <c r="BC205" s="165">
        <f t="shared" si="67"/>
        <v>-752</v>
      </c>
      <c r="BD205" s="164">
        <f>MIN(MAX(0,BC205),MAX(0,$M205)-SUM($BC205:BC205))</f>
        <v>0</v>
      </c>
      <c r="BE205" s="164">
        <f>MIN(MAX(0,BD205),MAX(0,$M205)-SUM($BC205:BD205))</f>
        <v>0</v>
      </c>
      <c r="BF205" s="164">
        <f>MIN(MAX(0,BE205),MAX(0,$M205)-SUM($BC205:BE205))</f>
        <v>0</v>
      </c>
      <c r="BG205" s="164">
        <f>MIN(MAX(0,BF205),MAX(0,$M205)-SUM($BC205:BF205))</f>
        <v>0</v>
      </c>
      <c r="BH205" s="164">
        <f>MIN(MAX(0,BG205),MAX(0,$M205)-SUM($BC205:BG205))</f>
        <v>0</v>
      </c>
      <c r="BI205" s="164">
        <f>(MAX(0,$M205-MAX(0,SUM($BC205:BH205))))</f>
        <v>0</v>
      </c>
      <c r="BJ205" s="166">
        <f t="shared" si="68"/>
        <v>752</v>
      </c>
      <c r="BK205" s="166">
        <f>MIN(MAX(0,BJ205),MAX(0,-$M205)-MAX(0,-$BC205+SUM($BJ205:BJ205)))</f>
        <v>752</v>
      </c>
      <c r="BL205" s="166">
        <f>MIN(MAX(0,BK205),MAX(0,-$M205)-MAX(0,-$BC205+SUM($BJ205:BK205)))</f>
        <v>752</v>
      </c>
      <c r="BM205" s="166">
        <f>MIN(MAX(0,BL205),MAX(0,-$M205)-MAX(0,-$BC205+SUM($BJ205:BL205)))</f>
        <v>752</v>
      </c>
      <c r="BN205" s="166">
        <f>MIN(MAX(0,BM205),MAX(0,-$M205)-MAX(0,-$BC205+SUM($BJ205:BM205)))</f>
        <v>752</v>
      </c>
      <c r="BO205" s="166">
        <f>MAX(0,-$M205+$BC205-SUM($BJ205:BN205))</f>
        <v>2109</v>
      </c>
      <c r="BP205" s="165">
        <f t="shared" si="69"/>
        <v>0</v>
      </c>
      <c r="BQ205" s="164">
        <f>MIN(MAX(0,BP205),MAX(0,$X205)-SUM($BP205:BP205))</f>
        <v>0</v>
      </c>
      <c r="BR205" s="164">
        <f>MIN(MAX(0,BQ205),MAX(0,$X205)-SUM($BP205:BQ205))</f>
        <v>0</v>
      </c>
      <c r="BS205" s="164">
        <f>MIN(MAX(0,BR205),MAX(0,$X205)-SUM($BP205:BR205))</f>
        <v>0</v>
      </c>
      <c r="BT205" s="164">
        <f>MIN(MAX(0,BS205),MAX(0,$X205)-SUM($BP205:BS205))</f>
        <v>0</v>
      </c>
      <c r="BU205" s="164">
        <f>MIN(MAX(0,BT205),MAX(0,$X205)-SUM($BP205:BT205))</f>
        <v>0</v>
      </c>
      <c r="BV205" s="164">
        <f>(MAX(0,$X205-MAX(0,SUM($BP205:BU205))))</f>
        <v>0</v>
      </c>
      <c r="BW205" s="166">
        <f t="shared" si="61"/>
        <v>0</v>
      </c>
      <c r="BX205" s="166">
        <f>MIN(MAX(0,BW205),MAX(0,-$X205)-MAX(0,-$BP205+SUM($BW205:BW205)))</f>
        <v>0</v>
      </c>
      <c r="BY205" s="166">
        <f>MIN(MAX(0,BX205),MAX(0,-$X205)-MAX(0,-$BP205+SUM($BW205:BX205)))</f>
        <v>0</v>
      </c>
      <c r="BZ205" s="166">
        <f>MIN(MAX(0,BY205),MAX(0,-$X205)-MAX(0,-$BP205+SUM($BW205:BY205)))</f>
        <v>0</v>
      </c>
      <c r="CA205" s="166">
        <f>MIN(MAX(0,BZ205),MAX(0,-$X205)-MAX(0,-$BP205+SUM($BW205:BZ205)))</f>
        <v>0</v>
      </c>
      <c r="CB205" s="166">
        <f>MAX(0,-$X205+$BP205-SUM($BW205:CA205))</f>
        <v>0</v>
      </c>
      <c r="CC205" s="163">
        <v>9.8000000000000007</v>
      </c>
      <c r="CD205" s="167"/>
      <c r="CE205" s="164"/>
      <c r="CF205" s="164"/>
      <c r="CG205" s="164"/>
      <c r="CH205" s="164"/>
      <c r="CI205" s="164"/>
      <c r="CJ205" s="164"/>
      <c r="CK205" s="166"/>
      <c r="CL205" s="166"/>
      <c r="CM205" s="166"/>
      <c r="CN205" s="166"/>
      <c r="CO205" s="166"/>
      <c r="CP205" s="166"/>
      <c r="CQ205" s="167">
        <v>-7607</v>
      </c>
      <c r="CR205" s="164"/>
      <c r="CS205" s="164"/>
      <c r="CT205" s="164"/>
      <c r="CU205" s="164"/>
      <c r="CV205" s="164"/>
      <c r="CW205" s="164"/>
      <c r="CX205" s="166">
        <f>ROUND($C205*'[1]LEA-TN - Aggregate GASB75'!CX204,0)</f>
        <v>7607</v>
      </c>
      <c r="CY205" s="166">
        <f>ROUND($C205*'[1]LEA-TN - Aggregate GASB75'!CY204,0)</f>
        <v>7607</v>
      </c>
      <c r="CZ205" s="166">
        <f>ROUND($C205*'[1]LEA-TN - Aggregate GASB75'!CZ204,0)</f>
        <v>7607</v>
      </c>
      <c r="DA205" s="166">
        <f>ROUND($C205*'[1]LEA-TN - Aggregate GASB75'!DA204,0)</f>
        <v>7607</v>
      </c>
      <c r="DB205" s="166">
        <f>ROUND($C205*'[1]LEA-TN - Aggregate GASB75'!DB204,0)</f>
        <v>7607</v>
      </c>
      <c r="DC205" s="166">
        <f>ROUND($C205*'[1]LEA-TN - Aggregate GASB75'!DC204,0)</f>
        <v>21302</v>
      </c>
      <c r="DE205" s="168"/>
    </row>
    <row r="206" spans="1:109" hidden="1">
      <c r="A206" s="109">
        <v>1242</v>
      </c>
      <c r="B206" s="103" t="s">
        <v>523</v>
      </c>
      <c r="C206" s="162">
        <v>1</v>
      </c>
      <c r="D206" s="162">
        <v>0</v>
      </c>
      <c r="E206" s="162">
        <f t="shared" si="62"/>
        <v>1</v>
      </c>
      <c r="F206" s="163">
        <v>16.100000000000001</v>
      </c>
      <c r="G206" s="164">
        <f>ROUND($D206*'[1]LEA-TN - Aggregate GASB75'!G205,0)</f>
        <v>0</v>
      </c>
      <c r="H206" s="164">
        <f>ROUND($C206*'[1]LEA-TN - Aggregate GASB75'!H205,0)</f>
        <v>0</v>
      </c>
      <c r="I206" s="164">
        <f>ROUND($C206*'[1]LEA-TN - Aggregate GASB75'!I205,0)</f>
        <v>0</v>
      </c>
      <c r="J206" s="164">
        <f>ROUND('[1]LEA-TN - Aggregate GASB75'!G205*E206,0)</f>
        <v>0</v>
      </c>
      <c r="K206" s="164">
        <f>ROUND($C206*'[1]LEA-TN - Aggregate GASB75'!K205,0)</f>
        <v>0</v>
      </c>
      <c r="L206" s="164">
        <f>ROUND(C206*'[1]LEA-TN - Aggregate GASB75'!P205,0)-SUM(G206:K206,M206:O206)</f>
        <v>16260</v>
      </c>
      <c r="M206" s="164">
        <f>ROUND($C206*'[1]LEA-TN - Aggregate GASB75'!M205,0)</f>
        <v>-302</v>
      </c>
      <c r="N206" s="164">
        <f>ROUND(C206*'[1]LEA-TN - Aggregate GASB75'!O205,0)-O206</f>
        <v>0</v>
      </c>
      <c r="O206" s="164">
        <v>0</v>
      </c>
      <c r="P206" s="178">
        <f t="shared" si="56"/>
        <v>15958</v>
      </c>
      <c r="Q206" s="104">
        <f t="shared" si="57"/>
        <v>0</v>
      </c>
      <c r="R206" s="164">
        <f>ROUND($C206*'[1]LEA-TN - Aggregate GASB75'!R205,0)</f>
        <v>991</v>
      </c>
      <c r="S206" s="164">
        <f t="shared" si="54"/>
        <v>0</v>
      </c>
      <c r="T206" s="178">
        <v>991</v>
      </c>
      <c r="U206" s="164">
        <v>0</v>
      </c>
      <c r="V206" s="104">
        <f t="shared" si="63"/>
        <v>14967</v>
      </c>
      <c r="W206" s="104">
        <v>0</v>
      </c>
      <c r="X206" s="104">
        <f>ROUND(J206+N206-'[1]LEA-TN - Aggregate GASB75'!W205*E206,0)</f>
        <v>0</v>
      </c>
      <c r="Y206" s="164">
        <f>ROUND($C206*'[1]LEA-TN - Aggregate GASB75'!Y205,0)</f>
        <v>20197</v>
      </c>
      <c r="Z206" s="164">
        <f>ROUND($C206*'[1]LEA-TN - Aggregate GASB75'!Z205,0)</f>
        <v>12745</v>
      </c>
      <c r="AA206" s="164">
        <f>ROUND($C206*'[1]LEA-TN - Aggregate GASB75'!AA205,0)</f>
        <v>15958</v>
      </c>
      <c r="AB206" s="164">
        <f>ROUND($C206*'[1]LEA-TN - Aggregate GASB75'!AB205,0)</f>
        <v>15958</v>
      </c>
      <c r="AC206" s="164">
        <f t="shared" si="70"/>
        <v>0</v>
      </c>
      <c r="AD206" s="164">
        <f t="shared" si="58"/>
        <v>283</v>
      </c>
      <c r="AE206" s="164">
        <f t="shared" si="64"/>
        <v>0</v>
      </c>
      <c r="AF206" s="164">
        <f t="shared" si="65"/>
        <v>15250</v>
      </c>
      <c r="AG206" s="164">
        <f t="shared" si="59"/>
        <v>0</v>
      </c>
      <c r="AH206" s="164">
        <f t="shared" si="66"/>
        <v>0</v>
      </c>
      <c r="AI206" s="164">
        <f t="shared" si="55"/>
        <v>991</v>
      </c>
      <c r="AJ206" s="164">
        <f t="shared" si="55"/>
        <v>991</v>
      </c>
      <c r="AK206" s="164">
        <f t="shared" si="55"/>
        <v>991</v>
      </c>
      <c r="AL206" s="164">
        <f t="shared" si="55"/>
        <v>991</v>
      </c>
      <c r="AM206" s="164">
        <f t="shared" si="55"/>
        <v>991</v>
      </c>
      <c r="AN206" s="164">
        <f t="shared" si="55"/>
        <v>10012</v>
      </c>
      <c r="AP206" s="165">
        <f t="shared" si="60"/>
        <v>1010</v>
      </c>
      <c r="AQ206" s="164">
        <f>ROUND($C206*'[1]LEA-TN - Aggregate GASB75'!AQ205,0)</f>
        <v>1010</v>
      </c>
      <c r="AR206" s="164">
        <f>ROUND($C206*'[1]LEA-TN - Aggregate GASB75'!AR205,0)</f>
        <v>1010</v>
      </c>
      <c r="AS206" s="164">
        <f>ROUND($C206*'[1]LEA-TN - Aggregate GASB75'!AS205,0)</f>
        <v>1010</v>
      </c>
      <c r="AT206" s="164">
        <f>ROUND($C206*'[1]LEA-TN - Aggregate GASB75'!AT205,0)</f>
        <v>1010</v>
      </c>
      <c r="AU206" s="164">
        <f>ROUND($C206*'[1]LEA-TN - Aggregate GASB75'!AU205,0)</f>
        <v>1010</v>
      </c>
      <c r="AV206" s="164">
        <f>ROUND($C206*'[1]LEA-TN - Aggregate GASB75'!AV205,0)</f>
        <v>10200</v>
      </c>
      <c r="AW206" s="166">
        <f>ROUND($C206*'[1]LEA-TN - Aggregate GASB75'!AW205,0)</f>
        <v>0</v>
      </c>
      <c r="AX206" s="166">
        <f>ROUND($C206*'[1]LEA-TN - Aggregate GASB75'!AX205,0)</f>
        <v>0</v>
      </c>
      <c r="AY206" s="166">
        <f>ROUND($C206*'[1]LEA-TN - Aggregate GASB75'!AY205,0)</f>
        <v>0</v>
      </c>
      <c r="AZ206" s="166">
        <f>ROUND($C206*'[1]LEA-TN - Aggregate GASB75'!AZ205,0)</f>
        <v>0</v>
      </c>
      <c r="BA206" s="166">
        <f>ROUND($C206*'[1]LEA-TN - Aggregate GASB75'!BA205,0)</f>
        <v>0</v>
      </c>
      <c r="BB206" s="166">
        <f>MAX(0,-$L206+$AP206-SUM($AW206:BA206))</f>
        <v>0</v>
      </c>
      <c r="BC206" s="165">
        <f t="shared" si="67"/>
        <v>-19</v>
      </c>
      <c r="BD206" s="164">
        <f>MIN(MAX(0,BC206),MAX(0,$M206)-SUM($BC206:BC206))</f>
        <v>0</v>
      </c>
      <c r="BE206" s="164">
        <f>MIN(MAX(0,BD206),MAX(0,$M206)-SUM($BC206:BD206))</f>
        <v>0</v>
      </c>
      <c r="BF206" s="164">
        <f>MIN(MAX(0,BE206),MAX(0,$M206)-SUM($BC206:BE206))</f>
        <v>0</v>
      </c>
      <c r="BG206" s="164">
        <f>MIN(MAX(0,BF206),MAX(0,$M206)-SUM($BC206:BF206))</f>
        <v>0</v>
      </c>
      <c r="BH206" s="164">
        <f>MIN(MAX(0,BG206),MAX(0,$M206)-SUM($BC206:BG206))</f>
        <v>0</v>
      </c>
      <c r="BI206" s="164">
        <f>(MAX(0,$M206-MAX(0,SUM($BC206:BH206))))</f>
        <v>0</v>
      </c>
      <c r="BJ206" s="166">
        <f t="shared" si="68"/>
        <v>19</v>
      </c>
      <c r="BK206" s="166">
        <f>MIN(MAX(0,BJ206),MAX(0,-$M206)-MAX(0,-$BC206+SUM($BJ206:BJ206)))</f>
        <v>19</v>
      </c>
      <c r="BL206" s="166">
        <f>MIN(MAX(0,BK206),MAX(0,-$M206)-MAX(0,-$BC206+SUM($BJ206:BK206)))</f>
        <v>19</v>
      </c>
      <c r="BM206" s="166">
        <f>MIN(MAX(0,BL206),MAX(0,-$M206)-MAX(0,-$BC206+SUM($BJ206:BL206)))</f>
        <v>19</v>
      </c>
      <c r="BN206" s="166">
        <f>MIN(MAX(0,BM206),MAX(0,-$M206)-MAX(0,-$BC206+SUM($BJ206:BM206)))</f>
        <v>19</v>
      </c>
      <c r="BO206" s="166">
        <f>MAX(0,-$M206+$BC206-SUM($BJ206:BN206))</f>
        <v>188</v>
      </c>
      <c r="BP206" s="165">
        <f t="shared" si="69"/>
        <v>0</v>
      </c>
      <c r="BQ206" s="164">
        <f>MIN(MAX(0,BP206),MAX(0,$X206)-SUM($BP206:BP206))</f>
        <v>0</v>
      </c>
      <c r="BR206" s="164">
        <f>MIN(MAX(0,BQ206),MAX(0,$X206)-SUM($BP206:BQ206))</f>
        <v>0</v>
      </c>
      <c r="BS206" s="164">
        <f>MIN(MAX(0,BR206),MAX(0,$X206)-SUM($BP206:BR206))</f>
        <v>0</v>
      </c>
      <c r="BT206" s="164">
        <f>MIN(MAX(0,BS206),MAX(0,$X206)-SUM($BP206:BS206))</f>
        <v>0</v>
      </c>
      <c r="BU206" s="164">
        <f>MIN(MAX(0,BT206),MAX(0,$X206)-SUM($BP206:BT206))</f>
        <v>0</v>
      </c>
      <c r="BV206" s="164">
        <f>(MAX(0,$X206-MAX(0,SUM($BP206:BU206))))</f>
        <v>0</v>
      </c>
      <c r="BW206" s="166">
        <f t="shared" si="61"/>
        <v>0</v>
      </c>
      <c r="BX206" s="166">
        <f>MIN(MAX(0,BW206),MAX(0,-$X206)-MAX(0,-$BP206+SUM($BW206:BW206)))</f>
        <v>0</v>
      </c>
      <c r="BY206" s="166">
        <f>MIN(MAX(0,BX206),MAX(0,-$X206)-MAX(0,-$BP206+SUM($BW206:BX206)))</f>
        <v>0</v>
      </c>
      <c r="BZ206" s="166">
        <f>MIN(MAX(0,BY206),MAX(0,-$X206)-MAX(0,-$BP206+SUM($BW206:BY206)))</f>
        <v>0</v>
      </c>
      <c r="CA206" s="166">
        <f>MIN(MAX(0,BZ206),MAX(0,-$X206)-MAX(0,-$BP206+SUM($BW206:BZ206)))</f>
        <v>0</v>
      </c>
      <c r="CB206" s="166">
        <f>MAX(0,-$X206+$BP206-SUM($BW206:CA206))</f>
        <v>0</v>
      </c>
      <c r="CC206" s="163">
        <v>1</v>
      </c>
      <c r="CD206" s="167"/>
      <c r="CE206" s="164"/>
      <c r="CF206" s="164"/>
      <c r="CG206" s="164"/>
      <c r="CH206" s="164"/>
      <c r="CI206" s="164"/>
      <c r="CJ206" s="164"/>
      <c r="CK206" s="166"/>
      <c r="CL206" s="166"/>
      <c r="CM206" s="166"/>
      <c r="CN206" s="166"/>
      <c r="CO206" s="166"/>
      <c r="CP206" s="166"/>
      <c r="CQ206" s="167">
        <v>0</v>
      </c>
      <c r="CR206" s="164"/>
      <c r="CS206" s="164"/>
      <c r="CT206" s="164"/>
      <c r="CU206" s="164"/>
      <c r="CV206" s="164"/>
      <c r="CW206" s="164"/>
      <c r="CX206" s="166">
        <f>ROUND($C206*'[1]LEA-TN - Aggregate GASB75'!CX205,0)</f>
        <v>0</v>
      </c>
      <c r="CY206" s="166">
        <f>ROUND($C206*'[1]LEA-TN - Aggregate GASB75'!CY205,0)</f>
        <v>0</v>
      </c>
      <c r="CZ206" s="166">
        <f>ROUND($C206*'[1]LEA-TN - Aggregate GASB75'!CZ205,0)</f>
        <v>0</v>
      </c>
      <c r="DA206" s="166">
        <f>ROUND($C206*'[1]LEA-TN - Aggregate GASB75'!DA205,0)</f>
        <v>0</v>
      </c>
      <c r="DB206" s="166">
        <f>ROUND($C206*'[1]LEA-TN - Aggregate GASB75'!DB205,0)</f>
        <v>0</v>
      </c>
      <c r="DC206" s="166">
        <f>ROUND($C206*'[1]LEA-TN - Aggregate GASB75'!DC205,0)</f>
        <v>0</v>
      </c>
      <c r="DE206" s="168"/>
    </row>
    <row r="207" spans="1:109" hidden="1">
      <c r="A207" s="109">
        <v>1243</v>
      </c>
      <c r="B207" s="103" t="s">
        <v>524</v>
      </c>
      <c r="C207" s="162">
        <v>1</v>
      </c>
      <c r="D207" s="162">
        <v>0</v>
      </c>
      <c r="E207" s="162">
        <f t="shared" si="62"/>
        <v>1</v>
      </c>
      <c r="F207" s="163">
        <v>12.5</v>
      </c>
      <c r="G207" s="164">
        <f>ROUND($D207*'[1]LEA-TN - Aggregate GASB75'!G206,0)</f>
        <v>0</v>
      </c>
      <c r="H207" s="164">
        <f>ROUND($C207*'[1]LEA-TN - Aggregate GASB75'!H206,0)</f>
        <v>0</v>
      </c>
      <c r="I207" s="164">
        <f>ROUND($C207*'[1]LEA-TN - Aggregate GASB75'!I206,0)</f>
        <v>0</v>
      </c>
      <c r="J207" s="164">
        <f>ROUND('[1]LEA-TN - Aggregate GASB75'!G206*E207,0)</f>
        <v>0</v>
      </c>
      <c r="K207" s="164">
        <f>ROUND($C207*'[1]LEA-TN - Aggregate GASB75'!K206,0)</f>
        <v>0</v>
      </c>
      <c r="L207" s="164">
        <f>ROUND(C207*'[1]LEA-TN - Aggregate GASB75'!P206,0)-SUM(G207:K207,M207:O207)</f>
        <v>15023</v>
      </c>
      <c r="M207" s="164">
        <f>ROUND($C207*'[1]LEA-TN - Aggregate GASB75'!M206,0)</f>
        <v>-147</v>
      </c>
      <c r="N207" s="164">
        <f>ROUND(C207*'[1]LEA-TN - Aggregate GASB75'!O206,0)-O207</f>
        <v>0</v>
      </c>
      <c r="O207" s="164">
        <v>0</v>
      </c>
      <c r="P207" s="178">
        <f t="shared" si="56"/>
        <v>14876</v>
      </c>
      <c r="Q207" s="104">
        <f t="shared" si="57"/>
        <v>0</v>
      </c>
      <c r="R207" s="164">
        <f>ROUND($C207*'[1]LEA-TN - Aggregate GASB75'!R206,0)</f>
        <v>1190</v>
      </c>
      <c r="S207" s="164">
        <f t="shared" si="54"/>
        <v>0</v>
      </c>
      <c r="T207" s="178">
        <v>1190</v>
      </c>
      <c r="U207" s="164">
        <v>0</v>
      </c>
      <c r="V207" s="104">
        <f t="shared" si="63"/>
        <v>13686</v>
      </c>
      <c r="W207" s="104">
        <v>0</v>
      </c>
      <c r="X207" s="104">
        <f>ROUND(J207+N207-'[1]LEA-TN - Aggregate GASB75'!W206*E207,0)</f>
        <v>0</v>
      </c>
      <c r="Y207" s="164">
        <f>ROUND($C207*'[1]LEA-TN - Aggregate GASB75'!Y206,0)</f>
        <v>18355</v>
      </c>
      <c r="Z207" s="164">
        <f>ROUND($C207*'[1]LEA-TN - Aggregate GASB75'!Z206,0)</f>
        <v>12134</v>
      </c>
      <c r="AA207" s="164">
        <f>ROUND($C207*'[1]LEA-TN - Aggregate GASB75'!AA206,0)</f>
        <v>14876</v>
      </c>
      <c r="AB207" s="164">
        <f>ROUND($C207*'[1]LEA-TN - Aggregate GASB75'!AB206,0)</f>
        <v>14876</v>
      </c>
      <c r="AC207" s="164">
        <f t="shared" si="70"/>
        <v>0</v>
      </c>
      <c r="AD207" s="164">
        <f t="shared" si="58"/>
        <v>135</v>
      </c>
      <c r="AE207" s="164">
        <f t="shared" si="64"/>
        <v>0</v>
      </c>
      <c r="AF207" s="164">
        <f t="shared" si="65"/>
        <v>13821</v>
      </c>
      <c r="AG207" s="164">
        <f t="shared" si="59"/>
        <v>0</v>
      </c>
      <c r="AH207" s="164">
        <f t="shared" si="66"/>
        <v>0</v>
      </c>
      <c r="AI207" s="164">
        <f t="shared" si="55"/>
        <v>1190</v>
      </c>
      <c r="AJ207" s="164">
        <f t="shared" si="55"/>
        <v>1190</v>
      </c>
      <c r="AK207" s="164">
        <f t="shared" si="55"/>
        <v>1190</v>
      </c>
      <c r="AL207" s="164">
        <f t="shared" si="55"/>
        <v>1190</v>
      </c>
      <c r="AM207" s="164">
        <f t="shared" si="55"/>
        <v>1190</v>
      </c>
      <c r="AN207" s="164">
        <f t="shared" si="55"/>
        <v>7736</v>
      </c>
      <c r="AP207" s="165">
        <f t="shared" si="60"/>
        <v>1202</v>
      </c>
      <c r="AQ207" s="164">
        <f>ROUND($C207*'[1]LEA-TN - Aggregate GASB75'!AQ206,0)</f>
        <v>1202</v>
      </c>
      <c r="AR207" s="164">
        <f>ROUND($C207*'[1]LEA-TN - Aggregate GASB75'!AR206,0)</f>
        <v>1202</v>
      </c>
      <c r="AS207" s="164">
        <f>ROUND($C207*'[1]LEA-TN - Aggregate GASB75'!AS206,0)</f>
        <v>1202</v>
      </c>
      <c r="AT207" s="164">
        <f>ROUND($C207*'[1]LEA-TN - Aggregate GASB75'!AT206,0)</f>
        <v>1202</v>
      </c>
      <c r="AU207" s="164">
        <f>ROUND($C207*'[1]LEA-TN - Aggregate GASB75'!AU206,0)</f>
        <v>1202</v>
      </c>
      <c r="AV207" s="164">
        <f>ROUND($C207*'[1]LEA-TN - Aggregate GASB75'!AV206,0)</f>
        <v>7811</v>
      </c>
      <c r="AW207" s="166">
        <f>ROUND($C207*'[1]LEA-TN - Aggregate GASB75'!AW206,0)</f>
        <v>0</v>
      </c>
      <c r="AX207" s="166">
        <f>ROUND($C207*'[1]LEA-TN - Aggregate GASB75'!AX206,0)</f>
        <v>0</v>
      </c>
      <c r="AY207" s="166">
        <f>ROUND($C207*'[1]LEA-TN - Aggregate GASB75'!AY206,0)</f>
        <v>0</v>
      </c>
      <c r="AZ207" s="166">
        <f>ROUND($C207*'[1]LEA-TN - Aggregate GASB75'!AZ206,0)</f>
        <v>0</v>
      </c>
      <c r="BA207" s="166">
        <f>ROUND($C207*'[1]LEA-TN - Aggregate GASB75'!BA206,0)</f>
        <v>0</v>
      </c>
      <c r="BB207" s="166">
        <f>MAX(0,-$L207+$AP207-SUM($AW207:BA207))</f>
        <v>0</v>
      </c>
      <c r="BC207" s="165">
        <f t="shared" si="67"/>
        <v>-12</v>
      </c>
      <c r="BD207" s="164">
        <f>MIN(MAX(0,BC207),MAX(0,$M207)-SUM($BC207:BC207))</f>
        <v>0</v>
      </c>
      <c r="BE207" s="164">
        <f>MIN(MAX(0,BD207),MAX(0,$M207)-SUM($BC207:BD207))</f>
        <v>0</v>
      </c>
      <c r="BF207" s="164">
        <f>MIN(MAX(0,BE207),MAX(0,$M207)-SUM($BC207:BE207))</f>
        <v>0</v>
      </c>
      <c r="BG207" s="164">
        <f>MIN(MAX(0,BF207),MAX(0,$M207)-SUM($BC207:BF207))</f>
        <v>0</v>
      </c>
      <c r="BH207" s="164">
        <f>MIN(MAX(0,BG207),MAX(0,$M207)-SUM($BC207:BG207))</f>
        <v>0</v>
      </c>
      <c r="BI207" s="164">
        <f>(MAX(0,$M207-MAX(0,SUM($BC207:BH207))))</f>
        <v>0</v>
      </c>
      <c r="BJ207" s="166">
        <f t="shared" si="68"/>
        <v>12</v>
      </c>
      <c r="BK207" s="166">
        <f>MIN(MAX(0,BJ207),MAX(0,-$M207)-MAX(0,-$BC207+SUM($BJ207:BJ207)))</f>
        <v>12</v>
      </c>
      <c r="BL207" s="166">
        <f>MIN(MAX(0,BK207),MAX(0,-$M207)-MAX(0,-$BC207+SUM($BJ207:BK207)))</f>
        <v>12</v>
      </c>
      <c r="BM207" s="166">
        <f>MIN(MAX(0,BL207),MAX(0,-$M207)-MAX(0,-$BC207+SUM($BJ207:BL207)))</f>
        <v>12</v>
      </c>
      <c r="BN207" s="166">
        <f>MIN(MAX(0,BM207),MAX(0,-$M207)-MAX(0,-$BC207+SUM($BJ207:BM207)))</f>
        <v>12</v>
      </c>
      <c r="BO207" s="166">
        <f>MAX(0,-$M207+$BC207-SUM($BJ207:BN207))</f>
        <v>75</v>
      </c>
      <c r="BP207" s="165">
        <f t="shared" si="69"/>
        <v>0</v>
      </c>
      <c r="BQ207" s="164">
        <f>MIN(MAX(0,BP207),MAX(0,$X207)-SUM($BP207:BP207))</f>
        <v>0</v>
      </c>
      <c r="BR207" s="164">
        <f>MIN(MAX(0,BQ207),MAX(0,$X207)-SUM($BP207:BQ207))</f>
        <v>0</v>
      </c>
      <c r="BS207" s="164">
        <f>MIN(MAX(0,BR207),MAX(0,$X207)-SUM($BP207:BR207))</f>
        <v>0</v>
      </c>
      <c r="BT207" s="164">
        <f>MIN(MAX(0,BS207),MAX(0,$X207)-SUM($BP207:BS207))</f>
        <v>0</v>
      </c>
      <c r="BU207" s="164">
        <f>MIN(MAX(0,BT207),MAX(0,$X207)-SUM($BP207:BT207))</f>
        <v>0</v>
      </c>
      <c r="BV207" s="164">
        <f>(MAX(0,$X207-MAX(0,SUM($BP207:BU207))))</f>
        <v>0</v>
      </c>
      <c r="BW207" s="166">
        <f t="shared" si="61"/>
        <v>0</v>
      </c>
      <c r="BX207" s="166">
        <f>MIN(MAX(0,BW207),MAX(0,-$X207)-MAX(0,-$BP207+SUM($BW207:BW207)))</f>
        <v>0</v>
      </c>
      <c r="BY207" s="166">
        <f>MIN(MAX(0,BX207),MAX(0,-$X207)-MAX(0,-$BP207+SUM($BW207:BX207)))</f>
        <v>0</v>
      </c>
      <c r="BZ207" s="166">
        <f>MIN(MAX(0,BY207),MAX(0,-$X207)-MAX(0,-$BP207+SUM($BW207:BY207)))</f>
        <v>0</v>
      </c>
      <c r="CA207" s="166">
        <f>MIN(MAX(0,BZ207),MAX(0,-$X207)-MAX(0,-$BP207+SUM($BW207:BZ207)))</f>
        <v>0</v>
      </c>
      <c r="CB207" s="166">
        <f>MAX(0,-$X207+$BP207-SUM($BW207:CA207))</f>
        <v>0</v>
      </c>
      <c r="CC207" s="163">
        <v>1</v>
      </c>
      <c r="CD207" s="167"/>
      <c r="CE207" s="164"/>
      <c r="CF207" s="164"/>
      <c r="CG207" s="164"/>
      <c r="CH207" s="164"/>
      <c r="CI207" s="164"/>
      <c r="CJ207" s="164"/>
      <c r="CK207" s="166"/>
      <c r="CL207" s="166"/>
      <c r="CM207" s="166"/>
      <c r="CN207" s="166"/>
      <c r="CO207" s="166"/>
      <c r="CP207" s="166"/>
      <c r="CQ207" s="167">
        <v>0</v>
      </c>
      <c r="CR207" s="164"/>
      <c r="CS207" s="164"/>
      <c r="CT207" s="164"/>
      <c r="CU207" s="164"/>
      <c r="CV207" s="164"/>
      <c r="CW207" s="164"/>
      <c r="CX207" s="166">
        <f>ROUND($C207*'[1]LEA-TN - Aggregate GASB75'!CX206,0)</f>
        <v>0</v>
      </c>
      <c r="CY207" s="166">
        <f>ROUND($C207*'[1]LEA-TN - Aggregate GASB75'!CY206,0)</f>
        <v>0</v>
      </c>
      <c r="CZ207" s="166">
        <f>ROUND($C207*'[1]LEA-TN - Aggregate GASB75'!CZ206,0)</f>
        <v>0</v>
      </c>
      <c r="DA207" s="166">
        <f>ROUND($C207*'[1]LEA-TN - Aggregate GASB75'!DA206,0)</f>
        <v>0</v>
      </c>
      <c r="DB207" s="166">
        <f>ROUND($C207*'[1]LEA-TN - Aggregate GASB75'!DB206,0)</f>
        <v>0</v>
      </c>
      <c r="DC207" s="166">
        <f>ROUND($C207*'[1]LEA-TN - Aggregate GASB75'!DC206,0)</f>
        <v>0</v>
      </c>
      <c r="DE207" s="168"/>
    </row>
    <row r="208" spans="1:109" hidden="1">
      <c r="A208" s="109">
        <v>1244</v>
      </c>
      <c r="B208" s="103" t="s">
        <v>525</v>
      </c>
      <c r="C208" s="162">
        <v>1</v>
      </c>
      <c r="D208" s="162">
        <v>0</v>
      </c>
      <c r="E208" s="162">
        <f t="shared" si="62"/>
        <v>1</v>
      </c>
      <c r="F208" s="163">
        <v>13.9</v>
      </c>
      <c r="G208" s="164">
        <f>ROUND($D208*'[1]LEA-TN - Aggregate GASB75'!G207,0)</f>
        <v>0</v>
      </c>
      <c r="H208" s="164">
        <f>ROUND($C208*'[1]LEA-TN - Aggregate GASB75'!H207,0)</f>
        <v>0</v>
      </c>
      <c r="I208" s="164">
        <f>ROUND($C208*'[1]LEA-TN - Aggregate GASB75'!I207,0)</f>
        <v>0</v>
      </c>
      <c r="J208" s="164">
        <f>ROUND('[1]LEA-TN - Aggregate GASB75'!G207*E208,0)</f>
        <v>0</v>
      </c>
      <c r="K208" s="164">
        <f>ROUND($C208*'[1]LEA-TN - Aggregate GASB75'!K207,0)</f>
        <v>0</v>
      </c>
      <c r="L208" s="164">
        <f>ROUND(C208*'[1]LEA-TN - Aggregate GASB75'!P207,0)-SUM(G208:K208,M208:O208)</f>
        <v>8716</v>
      </c>
      <c r="M208" s="164">
        <f>ROUND($C208*'[1]LEA-TN - Aggregate GASB75'!M207,0)</f>
        <v>-129</v>
      </c>
      <c r="N208" s="164">
        <f>ROUND(C208*'[1]LEA-TN - Aggregate GASB75'!O207,0)-O208</f>
        <v>0</v>
      </c>
      <c r="O208" s="164">
        <v>0</v>
      </c>
      <c r="P208" s="178">
        <f t="shared" si="56"/>
        <v>8587</v>
      </c>
      <c r="Q208" s="104">
        <f t="shared" si="57"/>
        <v>0</v>
      </c>
      <c r="R208" s="164">
        <f>ROUND($C208*'[1]LEA-TN - Aggregate GASB75'!R207,0)</f>
        <v>618</v>
      </c>
      <c r="S208" s="164">
        <f t="shared" si="54"/>
        <v>0</v>
      </c>
      <c r="T208" s="178">
        <v>618</v>
      </c>
      <c r="U208" s="164">
        <v>0</v>
      </c>
      <c r="V208" s="104">
        <f t="shared" si="63"/>
        <v>7969</v>
      </c>
      <c r="W208" s="104">
        <v>0</v>
      </c>
      <c r="X208" s="104">
        <f>ROUND(J208+N208-'[1]LEA-TN - Aggregate GASB75'!W207*E208,0)</f>
        <v>0</v>
      </c>
      <c r="Y208" s="164">
        <f>ROUND($C208*'[1]LEA-TN - Aggregate GASB75'!Y207,0)</f>
        <v>10716</v>
      </c>
      <c r="Z208" s="164">
        <f>ROUND($C208*'[1]LEA-TN - Aggregate GASB75'!Z207,0)</f>
        <v>6928</v>
      </c>
      <c r="AA208" s="164">
        <f>ROUND($C208*'[1]LEA-TN - Aggregate GASB75'!AA207,0)</f>
        <v>8587</v>
      </c>
      <c r="AB208" s="164">
        <f>ROUND($C208*'[1]LEA-TN - Aggregate GASB75'!AB207,0)</f>
        <v>8587</v>
      </c>
      <c r="AC208" s="164">
        <f t="shared" si="70"/>
        <v>0</v>
      </c>
      <c r="AD208" s="164">
        <f t="shared" si="58"/>
        <v>120</v>
      </c>
      <c r="AE208" s="164">
        <f t="shared" si="64"/>
        <v>0</v>
      </c>
      <c r="AF208" s="164">
        <f t="shared" si="65"/>
        <v>8089</v>
      </c>
      <c r="AG208" s="164">
        <f t="shared" si="59"/>
        <v>0</v>
      </c>
      <c r="AH208" s="164">
        <f t="shared" si="66"/>
        <v>0</v>
      </c>
      <c r="AI208" s="164">
        <f t="shared" si="55"/>
        <v>618</v>
      </c>
      <c r="AJ208" s="164">
        <f t="shared" si="55"/>
        <v>618</v>
      </c>
      <c r="AK208" s="164">
        <f t="shared" si="55"/>
        <v>618</v>
      </c>
      <c r="AL208" s="164">
        <f t="shared" si="55"/>
        <v>618</v>
      </c>
      <c r="AM208" s="164">
        <f t="shared" si="55"/>
        <v>618</v>
      </c>
      <c r="AN208" s="164">
        <f t="shared" si="55"/>
        <v>4879</v>
      </c>
      <c r="AP208" s="165">
        <f t="shared" si="60"/>
        <v>627</v>
      </c>
      <c r="AQ208" s="164">
        <f>ROUND($C208*'[1]LEA-TN - Aggregate GASB75'!AQ207,0)</f>
        <v>627</v>
      </c>
      <c r="AR208" s="164">
        <f>ROUND($C208*'[1]LEA-TN - Aggregate GASB75'!AR207,0)</f>
        <v>627</v>
      </c>
      <c r="AS208" s="164">
        <f>ROUND($C208*'[1]LEA-TN - Aggregate GASB75'!AS207,0)</f>
        <v>627</v>
      </c>
      <c r="AT208" s="164">
        <f>ROUND($C208*'[1]LEA-TN - Aggregate GASB75'!AT207,0)</f>
        <v>627</v>
      </c>
      <c r="AU208" s="164">
        <f>ROUND($C208*'[1]LEA-TN - Aggregate GASB75'!AU207,0)</f>
        <v>627</v>
      </c>
      <c r="AV208" s="164">
        <f>ROUND($C208*'[1]LEA-TN - Aggregate GASB75'!AV207,0)</f>
        <v>4954</v>
      </c>
      <c r="AW208" s="166">
        <f>ROUND($C208*'[1]LEA-TN - Aggregate GASB75'!AW207,0)</f>
        <v>0</v>
      </c>
      <c r="AX208" s="166">
        <f>ROUND($C208*'[1]LEA-TN - Aggregate GASB75'!AX207,0)</f>
        <v>0</v>
      </c>
      <c r="AY208" s="166">
        <f>ROUND($C208*'[1]LEA-TN - Aggregate GASB75'!AY207,0)</f>
        <v>0</v>
      </c>
      <c r="AZ208" s="166">
        <f>ROUND($C208*'[1]LEA-TN - Aggregate GASB75'!AZ207,0)</f>
        <v>0</v>
      </c>
      <c r="BA208" s="166">
        <f>ROUND($C208*'[1]LEA-TN - Aggregate GASB75'!BA207,0)</f>
        <v>0</v>
      </c>
      <c r="BB208" s="166">
        <f>MAX(0,-$L208+$AP208-SUM($AW208:BA208))</f>
        <v>0</v>
      </c>
      <c r="BC208" s="165">
        <f t="shared" si="67"/>
        <v>-9</v>
      </c>
      <c r="BD208" s="164">
        <f>MIN(MAX(0,BC208),MAX(0,$M208)-SUM($BC208:BC208))</f>
        <v>0</v>
      </c>
      <c r="BE208" s="164">
        <f>MIN(MAX(0,BD208),MAX(0,$M208)-SUM($BC208:BD208))</f>
        <v>0</v>
      </c>
      <c r="BF208" s="164">
        <f>MIN(MAX(0,BE208),MAX(0,$M208)-SUM($BC208:BE208))</f>
        <v>0</v>
      </c>
      <c r="BG208" s="164">
        <f>MIN(MAX(0,BF208),MAX(0,$M208)-SUM($BC208:BF208))</f>
        <v>0</v>
      </c>
      <c r="BH208" s="164">
        <f>MIN(MAX(0,BG208),MAX(0,$M208)-SUM($BC208:BG208))</f>
        <v>0</v>
      </c>
      <c r="BI208" s="164">
        <f>(MAX(0,$M208-MAX(0,SUM($BC208:BH208))))</f>
        <v>0</v>
      </c>
      <c r="BJ208" s="166">
        <f t="shared" si="68"/>
        <v>9</v>
      </c>
      <c r="BK208" s="166">
        <f>MIN(MAX(0,BJ208),MAX(0,-$M208)-MAX(0,-$BC208+SUM($BJ208:BJ208)))</f>
        <v>9</v>
      </c>
      <c r="BL208" s="166">
        <f>MIN(MAX(0,BK208),MAX(0,-$M208)-MAX(0,-$BC208+SUM($BJ208:BK208)))</f>
        <v>9</v>
      </c>
      <c r="BM208" s="166">
        <f>MIN(MAX(0,BL208),MAX(0,-$M208)-MAX(0,-$BC208+SUM($BJ208:BL208)))</f>
        <v>9</v>
      </c>
      <c r="BN208" s="166">
        <f>MIN(MAX(0,BM208),MAX(0,-$M208)-MAX(0,-$BC208+SUM($BJ208:BM208)))</f>
        <v>9</v>
      </c>
      <c r="BO208" s="166">
        <f>MAX(0,-$M208+$BC208-SUM($BJ208:BN208))</f>
        <v>75</v>
      </c>
      <c r="BP208" s="165">
        <f t="shared" si="69"/>
        <v>0</v>
      </c>
      <c r="BQ208" s="164">
        <f>MIN(MAX(0,BP208),MAX(0,$X208)-SUM($BP208:BP208))</f>
        <v>0</v>
      </c>
      <c r="BR208" s="164">
        <f>MIN(MAX(0,BQ208),MAX(0,$X208)-SUM($BP208:BQ208))</f>
        <v>0</v>
      </c>
      <c r="BS208" s="164">
        <f>MIN(MAX(0,BR208),MAX(0,$X208)-SUM($BP208:BR208))</f>
        <v>0</v>
      </c>
      <c r="BT208" s="164">
        <f>MIN(MAX(0,BS208),MAX(0,$X208)-SUM($BP208:BS208))</f>
        <v>0</v>
      </c>
      <c r="BU208" s="164">
        <f>MIN(MAX(0,BT208),MAX(0,$X208)-SUM($BP208:BT208))</f>
        <v>0</v>
      </c>
      <c r="BV208" s="164">
        <f>(MAX(0,$X208-MAX(0,SUM($BP208:BU208))))</f>
        <v>0</v>
      </c>
      <c r="BW208" s="166">
        <f t="shared" si="61"/>
        <v>0</v>
      </c>
      <c r="BX208" s="166">
        <f>MIN(MAX(0,BW208),MAX(0,-$X208)-MAX(0,-$BP208+SUM($BW208:BW208)))</f>
        <v>0</v>
      </c>
      <c r="BY208" s="166">
        <f>MIN(MAX(0,BX208),MAX(0,-$X208)-MAX(0,-$BP208+SUM($BW208:BX208)))</f>
        <v>0</v>
      </c>
      <c r="BZ208" s="166">
        <f>MIN(MAX(0,BY208),MAX(0,-$X208)-MAX(0,-$BP208+SUM($BW208:BY208)))</f>
        <v>0</v>
      </c>
      <c r="CA208" s="166">
        <f>MIN(MAX(0,BZ208),MAX(0,-$X208)-MAX(0,-$BP208+SUM($BW208:BZ208)))</f>
        <v>0</v>
      </c>
      <c r="CB208" s="166">
        <f>MAX(0,-$X208+$BP208-SUM($BW208:CA208))</f>
        <v>0</v>
      </c>
      <c r="CC208" s="163">
        <v>1</v>
      </c>
      <c r="CD208" s="167"/>
      <c r="CE208" s="164"/>
      <c r="CF208" s="164"/>
      <c r="CG208" s="164"/>
      <c r="CH208" s="164"/>
      <c r="CI208" s="164"/>
      <c r="CJ208" s="164"/>
      <c r="CK208" s="166"/>
      <c r="CL208" s="166"/>
      <c r="CM208" s="166"/>
      <c r="CN208" s="166"/>
      <c r="CO208" s="166"/>
      <c r="CP208" s="166"/>
      <c r="CQ208" s="167">
        <v>0</v>
      </c>
      <c r="CR208" s="164"/>
      <c r="CS208" s="164"/>
      <c r="CT208" s="164"/>
      <c r="CU208" s="164"/>
      <c r="CV208" s="164"/>
      <c r="CW208" s="164"/>
      <c r="CX208" s="166">
        <f>ROUND($C208*'[1]LEA-TN - Aggregate GASB75'!CX207,0)</f>
        <v>0</v>
      </c>
      <c r="CY208" s="166">
        <f>ROUND($C208*'[1]LEA-TN - Aggregate GASB75'!CY207,0)</f>
        <v>0</v>
      </c>
      <c r="CZ208" s="166">
        <f>ROUND($C208*'[1]LEA-TN - Aggregate GASB75'!CZ207,0)</f>
        <v>0</v>
      </c>
      <c r="DA208" s="166">
        <f>ROUND($C208*'[1]LEA-TN - Aggregate GASB75'!DA207,0)</f>
        <v>0</v>
      </c>
      <c r="DB208" s="166">
        <f>ROUND($C208*'[1]LEA-TN - Aggregate GASB75'!DB207,0)</f>
        <v>0</v>
      </c>
      <c r="DC208" s="166">
        <f>ROUND($C208*'[1]LEA-TN - Aggregate GASB75'!DC207,0)</f>
        <v>0</v>
      </c>
      <c r="DE208" s="168"/>
    </row>
    <row r="209" spans="1:109" hidden="1">
      <c r="A209" s="109">
        <v>1245</v>
      </c>
      <c r="B209" s="103" t="s">
        <v>526</v>
      </c>
      <c r="C209" s="162">
        <v>1</v>
      </c>
      <c r="D209" s="162">
        <v>0</v>
      </c>
      <c r="E209" s="162">
        <f t="shared" si="62"/>
        <v>1</v>
      </c>
      <c r="F209" s="163">
        <v>16.899999999999999</v>
      </c>
      <c r="G209" s="164">
        <f>ROUND($D209*'[1]LEA-TN - Aggregate GASB75'!G208,0)</f>
        <v>0</v>
      </c>
      <c r="H209" s="164">
        <f>ROUND($C209*'[1]LEA-TN - Aggregate GASB75'!H208,0)</f>
        <v>0</v>
      </c>
      <c r="I209" s="164">
        <f>ROUND($C209*'[1]LEA-TN - Aggregate GASB75'!I208,0)</f>
        <v>0</v>
      </c>
      <c r="J209" s="164">
        <f>ROUND('[1]LEA-TN - Aggregate GASB75'!G208*E209,0)</f>
        <v>0</v>
      </c>
      <c r="K209" s="164">
        <f>ROUND($C209*'[1]LEA-TN - Aggregate GASB75'!K208,0)</f>
        <v>0</v>
      </c>
      <c r="L209" s="164">
        <f>ROUND(C209*'[1]LEA-TN - Aggregate GASB75'!P208,0)-SUM(G209:K209,M209:O209)</f>
        <v>4596</v>
      </c>
      <c r="M209" s="164">
        <f>ROUND($C209*'[1]LEA-TN - Aggregate GASB75'!M208,0)</f>
        <v>-15</v>
      </c>
      <c r="N209" s="164">
        <f>ROUND(C209*'[1]LEA-TN - Aggregate GASB75'!O208,0)-O209</f>
        <v>0</v>
      </c>
      <c r="O209" s="164">
        <v>0</v>
      </c>
      <c r="P209" s="178">
        <f t="shared" si="56"/>
        <v>4581</v>
      </c>
      <c r="Q209" s="104">
        <f t="shared" si="57"/>
        <v>0</v>
      </c>
      <c r="R209" s="164">
        <f>ROUND($C209*'[1]LEA-TN - Aggregate GASB75'!R208,0)</f>
        <v>271</v>
      </c>
      <c r="S209" s="164">
        <f t="shared" si="54"/>
        <v>0</v>
      </c>
      <c r="T209" s="178">
        <v>271</v>
      </c>
      <c r="U209" s="164">
        <v>0</v>
      </c>
      <c r="V209" s="104">
        <f t="shared" si="63"/>
        <v>4310</v>
      </c>
      <c r="W209" s="104">
        <v>0</v>
      </c>
      <c r="X209" s="104">
        <f>ROUND(J209+N209-'[1]LEA-TN - Aggregate GASB75'!W208*E209,0)</f>
        <v>0</v>
      </c>
      <c r="Y209" s="164">
        <f>ROUND($C209*'[1]LEA-TN - Aggregate GASB75'!Y208,0)</f>
        <v>6159</v>
      </c>
      <c r="Z209" s="164">
        <f>ROUND($C209*'[1]LEA-TN - Aggregate GASB75'!Z208,0)</f>
        <v>3434</v>
      </c>
      <c r="AA209" s="164">
        <f>ROUND($C209*'[1]LEA-TN - Aggregate GASB75'!AA208,0)</f>
        <v>4581</v>
      </c>
      <c r="AB209" s="164">
        <f>ROUND($C209*'[1]LEA-TN - Aggregate GASB75'!AB208,0)</f>
        <v>4581</v>
      </c>
      <c r="AC209" s="164">
        <f t="shared" si="70"/>
        <v>0</v>
      </c>
      <c r="AD209" s="164">
        <f t="shared" si="58"/>
        <v>14</v>
      </c>
      <c r="AE209" s="164">
        <f t="shared" si="64"/>
        <v>0</v>
      </c>
      <c r="AF209" s="164">
        <f t="shared" si="65"/>
        <v>4324</v>
      </c>
      <c r="AG209" s="164">
        <f t="shared" si="59"/>
        <v>0</v>
      </c>
      <c r="AH209" s="164">
        <f t="shared" si="66"/>
        <v>0</v>
      </c>
      <c r="AI209" s="164">
        <f t="shared" si="55"/>
        <v>271</v>
      </c>
      <c r="AJ209" s="164">
        <f t="shared" si="55"/>
        <v>271</v>
      </c>
      <c r="AK209" s="164">
        <f t="shared" si="55"/>
        <v>271</v>
      </c>
      <c r="AL209" s="164">
        <f t="shared" si="55"/>
        <v>271</v>
      </c>
      <c r="AM209" s="164">
        <f t="shared" si="55"/>
        <v>271</v>
      </c>
      <c r="AN209" s="164">
        <f t="shared" si="55"/>
        <v>2955</v>
      </c>
      <c r="AP209" s="165">
        <f t="shared" si="60"/>
        <v>272</v>
      </c>
      <c r="AQ209" s="164">
        <f>ROUND($C209*'[1]LEA-TN - Aggregate GASB75'!AQ208,0)</f>
        <v>272</v>
      </c>
      <c r="AR209" s="164">
        <f>ROUND($C209*'[1]LEA-TN - Aggregate GASB75'!AR208,0)</f>
        <v>272</v>
      </c>
      <c r="AS209" s="164">
        <f>ROUND($C209*'[1]LEA-TN - Aggregate GASB75'!AS208,0)</f>
        <v>272</v>
      </c>
      <c r="AT209" s="164">
        <f>ROUND($C209*'[1]LEA-TN - Aggregate GASB75'!AT208,0)</f>
        <v>272</v>
      </c>
      <c r="AU209" s="164">
        <f>ROUND($C209*'[1]LEA-TN - Aggregate GASB75'!AU208,0)</f>
        <v>272</v>
      </c>
      <c r="AV209" s="164">
        <f>ROUND($C209*'[1]LEA-TN - Aggregate GASB75'!AV208,0)</f>
        <v>2964</v>
      </c>
      <c r="AW209" s="166">
        <f>ROUND($C209*'[1]LEA-TN - Aggregate GASB75'!AW208,0)</f>
        <v>0</v>
      </c>
      <c r="AX209" s="166">
        <f>ROUND($C209*'[1]LEA-TN - Aggregate GASB75'!AX208,0)</f>
        <v>0</v>
      </c>
      <c r="AY209" s="166">
        <f>ROUND($C209*'[1]LEA-TN - Aggregate GASB75'!AY208,0)</f>
        <v>0</v>
      </c>
      <c r="AZ209" s="166">
        <f>ROUND($C209*'[1]LEA-TN - Aggregate GASB75'!AZ208,0)</f>
        <v>0</v>
      </c>
      <c r="BA209" s="166">
        <f>ROUND($C209*'[1]LEA-TN - Aggregate GASB75'!BA208,0)</f>
        <v>0</v>
      </c>
      <c r="BB209" s="166">
        <f>MAX(0,-$L209+$AP209-SUM($AW209:BA209))</f>
        <v>0</v>
      </c>
      <c r="BC209" s="165">
        <f t="shared" si="67"/>
        <v>-1</v>
      </c>
      <c r="BD209" s="164">
        <f>MIN(MAX(0,BC209),MAX(0,$M209)-SUM($BC209:BC209))</f>
        <v>0</v>
      </c>
      <c r="BE209" s="164">
        <f>MIN(MAX(0,BD209),MAX(0,$M209)-SUM($BC209:BD209))</f>
        <v>0</v>
      </c>
      <c r="BF209" s="164">
        <f>MIN(MAX(0,BE209),MAX(0,$M209)-SUM($BC209:BE209))</f>
        <v>0</v>
      </c>
      <c r="BG209" s="164">
        <f>MIN(MAX(0,BF209),MAX(0,$M209)-SUM($BC209:BF209))</f>
        <v>0</v>
      </c>
      <c r="BH209" s="164">
        <f>MIN(MAX(0,BG209),MAX(0,$M209)-SUM($BC209:BG209))</f>
        <v>0</v>
      </c>
      <c r="BI209" s="164">
        <f>(MAX(0,$M209-MAX(0,SUM($BC209:BH209))))</f>
        <v>0</v>
      </c>
      <c r="BJ209" s="166">
        <f t="shared" si="68"/>
        <v>1</v>
      </c>
      <c r="BK209" s="166">
        <f>MIN(MAX(0,BJ209),MAX(0,-$M209)-MAX(0,-$BC209+SUM($BJ209:BJ209)))</f>
        <v>1</v>
      </c>
      <c r="BL209" s="166">
        <f>MIN(MAX(0,BK209),MAX(0,-$M209)-MAX(0,-$BC209+SUM($BJ209:BK209)))</f>
        <v>1</v>
      </c>
      <c r="BM209" s="166">
        <f>MIN(MAX(0,BL209),MAX(0,-$M209)-MAX(0,-$BC209+SUM($BJ209:BL209)))</f>
        <v>1</v>
      </c>
      <c r="BN209" s="166">
        <f>MIN(MAX(0,BM209),MAX(0,-$M209)-MAX(0,-$BC209+SUM($BJ209:BM209)))</f>
        <v>1</v>
      </c>
      <c r="BO209" s="166">
        <f>MAX(0,-$M209+$BC209-SUM($BJ209:BN209))</f>
        <v>9</v>
      </c>
      <c r="BP209" s="165">
        <f t="shared" si="69"/>
        <v>0</v>
      </c>
      <c r="BQ209" s="164">
        <f>MIN(MAX(0,BP209),MAX(0,$X209)-SUM($BP209:BP209))</f>
        <v>0</v>
      </c>
      <c r="BR209" s="164">
        <f>MIN(MAX(0,BQ209),MAX(0,$X209)-SUM($BP209:BQ209))</f>
        <v>0</v>
      </c>
      <c r="BS209" s="164">
        <f>MIN(MAX(0,BR209),MAX(0,$X209)-SUM($BP209:BR209))</f>
        <v>0</v>
      </c>
      <c r="BT209" s="164">
        <f>MIN(MAX(0,BS209),MAX(0,$X209)-SUM($BP209:BS209))</f>
        <v>0</v>
      </c>
      <c r="BU209" s="164">
        <f>MIN(MAX(0,BT209),MAX(0,$X209)-SUM($BP209:BT209))</f>
        <v>0</v>
      </c>
      <c r="BV209" s="164">
        <f>(MAX(0,$X209-MAX(0,SUM($BP209:BU209))))</f>
        <v>0</v>
      </c>
      <c r="BW209" s="166">
        <f t="shared" si="61"/>
        <v>0</v>
      </c>
      <c r="BX209" s="166">
        <f>MIN(MAX(0,BW209),MAX(0,-$X209)-MAX(0,-$BP209+SUM($BW209:BW209)))</f>
        <v>0</v>
      </c>
      <c r="BY209" s="166">
        <f>MIN(MAX(0,BX209),MAX(0,-$X209)-MAX(0,-$BP209+SUM($BW209:BX209)))</f>
        <v>0</v>
      </c>
      <c r="BZ209" s="166">
        <f>MIN(MAX(0,BY209),MAX(0,-$X209)-MAX(0,-$BP209+SUM($BW209:BY209)))</f>
        <v>0</v>
      </c>
      <c r="CA209" s="166">
        <f>MIN(MAX(0,BZ209),MAX(0,-$X209)-MAX(0,-$BP209+SUM($BW209:BZ209)))</f>
        <v>0</v>
      </c>
      <c r="CB209" s="166">
        <f>MAX(0,-$X209+$BP209-SUM($BW209:CA209))</f>
        <v>0</v>
      </c>
      <c r="CC209" s="163">
        <v>1</v>
      </c>
      <c r="CD209" s="167"/>
      <c r="CE209" s="164"/>
      <c r="CF209" s="164"/>
      <c r="CG209" s="164"/>
      <c r="CH209" s="164"/>
      <c r="CI209" s="164"/>
      <c r="CJ209" s="164"/>
      <c r="CK209" s="166"/>
      <c r="CL209" s="166"/>
      <c r="CM209" s="166"/>
      <c r="CN209" s="166"/>
      <c r="CO209" s="166"/>
      <c r="CP209" s="166"/>
      <c r="CQ209" s="167">
        <v>0</v>
      </c>
      <c r="CR209" s="164"/>
      <c r="CS209" s="164"/>
      <c r="CT209" s="164"/>
      <c r="CU209" s="164"/>
      <c r="CV209" s="164"/>
      <c r="CW209" s="164"/>
      <c r="CX209" s="166">
        <f>ROUND($C209*'[1]LEA-TN - Aggregate GASB75'!CX208,0)</f>
        <v>0</v>
      </c>
      <c r="CY209" s="166">
        <f>ROUND($C209*'[1]LEA-TN - Aggregate GASB75'!CY208,0)</f>
        <v>0</v>
      </c>
      <c r="CZ209" s="166">
        <f>ROUND($C209*'[1]LEA-TN - Aggregate GASB75'!CZ208,0)</f>
        <v>0</v>
      </c>
      <c r="DA209" s="166">
        <f>ROUND($C209*'[1]LEA-TN - Aggregate GASB75'!DA208,0)</f>
        <v>0</v>
      </c>
      <c r="DB209" s="166">
        <f>ROUND($C209*'[1]LEA-TN - Aggregate GASB75'!DB208,0)</f>
        <v>0</v>
      </c>
      <c r="DC209" s="166">
        <f>ROUND($C209*'[1]LEA-TN - Aggregate GASB75'!DC208,0)</f>
        <v>0</v>
      </c>
      <c r="DE209" s="168"/>
    </row>
    <row r="210" spans="1:109" hidden="1">
      <c r="A210" s="109">
        <v>1108</v>
      </c>
      <c r="B210" s="103" t="s">
        <v>342</v>
      </c>
      <c r="C210" s="162">
        <v>1</v>
      </c>
      <c r="D210" s="162">
        <v>1</v>
      </c>
      <c r="E210" s="162">
        <f t="shared" si="62"/>
        <v>0</v>
      </c>
      <c r="F210" s="163">
        <v>8.1</v>
      </c>
      <c r="G210" s="164">
        <f>ROUND($D210*'[1]LEA-TN - Aggregate GASB75'!G209,0)</f>
        <v>559044</v>
      </c>
      <c r="H210" s="164">
        <f>ROUND($C210*'[1]LEA-TN - Aggregate GASB75'!H209,0)</f>
        <v>12475</v>
      </c>
      <c r="I210" s="164">
        <f>ROUND($C210*'[1]LEA-TN - Aggregate GASB75'!I209,0)</f>
        <v>19965</v>
      </c>
      <c r="J210" s="164">
        <f>ROUND('[1]LEA-TN - Aggregate GASB75'!G209*E210,0)</f>
        <v>0</v>
      </c>
      <c r="K210" s="164">
        <f>ROUND($C210*'[1]LEA-TN - Aggregate GASB75'!K209,0)</f>
        <v>0</v>
      </c>
      <c r="L210" s="164">
        <f>ROUND(C210*'[1]LEA-TN - Aggregate GASB75'!P209,0)-SUM(G210:K210,M210:O210)</f>
        <v>-91523</v>
      </c>
      <c r="M210" s="164">
        <f>ROUND($C210*'[1]LEA-TN - Aggregate GASB75'!M209,0)</f>
        <v>-3720</v>
      </c>
      <c r="N210" s="164">
        <f>ROUND(C210*'[1]LEA-TN - Aggregate GASB75'!O209,0)-O210</f>
        <v>0</v>
      </c>
      <c r="O210" s="164">
        <v>-21389</v>
      </c>
      <c r="P210" s="178">
        <f t="shared" si="56"/>
        <v>474852</v>
      </c>
      <c r="Q210" s="104">
        <f t="shared" si="57"/>
        <v>0</v>
      </c>
      <c r="R210" s="164">
        <f>ROUND($C210*'[1]LEA-TN - Aggregate GASB75'!R209,0)</f>
        <v>-18008</v>
      </c>
      <c r="S210" s="164">
        <f t="shared" si="54"/>
        <v>0</v>
      </c>
      <c r="T210" s="178">
        <v>14432</v>
      </c>
      <c r="U210" s="164">
        <v>21577</v>
      </c>
      <c r="V210" s="104">
        <f t="shared" si="63"/>
        <v>-124106</v>
      </c>
      <c r="W210" s="104">
        <v>-46871</v>
      </c>
      <c r="X210" s="104">
        <f>ROUND(J210+N210-'[1]LEA-TN - Aggregate GASB75'!W209*E210,0)</f>
        <v>0</v>
      </c>
      <c r="Y210" s="164">
        <f>ROUND($C210*'[1]LEA-TN - Aggregate GASB75'!Y209,0)</f>
        <v>544522</v>
      </c>
      <c r="Z210" s="164">
        <f>ROUND($C210*'[1]LEA-TN - Aggregate GASB75'!Z209,0)</f>
        <v>417532</v>
      </c>
      <c r="AA210" s="164">
        <f>ROUND($C210*'[1]LEA-TN - Aggregate GASB75'!AA209,0)</f>
        <v>474852</v>
      </c>
      <c r="AB210" s="164">
        <f>ROUND($C210*'[1]LEA-TN - Aggregate GASB75'!AB209,0)</f>
        <v>474852</v>
      </c>
      <c r="AC210" s="164">
        <f t="shared" si="70"/>
        <v>80224</v>
      </c>
      <c r="AD210" s="164">
        <f t="shared" si="58"/>
        <v>43882</v>
      </c>
      <c r="AE210" s="164">
        <f t="shared" si="64"/>
        <v>0</v>
      </c>
      <c r="AF210" s="164">
        <f t="shared" si="65"/>
        <v>0</v>
      </c>
      <c r="AG210" s="164">
        <f t="shared" si="59"/>
        <v>0</v>
      </c>
      <c r="AH210" s="164">
        <f t="shared" si="66"/>
        <v>0</v>
      </c>
      <c r="AI210" s="164">
        <f t="shared" si="55"/>
        <v>-18008</v>
      </c>
      <c r="AJ210" s="164">
        <f t="shared" si="55"/>
        <v>-18008</v>
      </c>
      <c r="AK210" s="164">
        <f t="shared" si="55"/>
        <v>-18008</v>
      </c>
      <c r="AL210" s="164">
        <f t="shared" si="55"/>
        <v>-18008</v>
      </c>
      <c r="AM210" s="164">
        <f t="shared" si="55"/>
        <v>-18008</v>
      </c>
      <c r="AN210" s="164">
        <f t="shared" si="55"/>
        <v>-34066</v>
      </c>
      <c r="AP210" s="165">
        <f t="shared" si="60"/>
        <v>-11299</v>
      </c>
      <c r="AQ210" s="164">
        <f>ROUND($C210*'[1]LEA-TN - Aggregate GASB75'!AQ209,0)</f>
        <v>0</v>
      </c>
      <c r="AR210" s="164">
        <f>ROUND($C210*'[1]LEA-TN - Aggregate GASB75'!AR209,0)</f>
        <v>0</v>
      </c>
      <c r="AS210" s="164">
        <f>ROUND($C210*'[1]LEA-TN - Aggregate GASB75'!AS209,0)</f>
        <v>0</v>
      </c>
      <c r="AT210" s="164">
        <f>ROUND($C210*'[1]LEA-TN - Aggregate GASB75'!AT209,0)</f>
        <v>0</v>
      </c>
      <c r="AU210" s="164">
        <f>ROUND($C210*'[1]LEA-TN - Aggregate GASB75'!AU209,0)</f>
        <v>0</v>
      </c>
      <c r="AV210" s="164">
        <f>ROUND($C210*'[1]LEA-TN - Aggregate GASB75'!AV209,0)</f>
        <v>0</v>
      </c>
      <c r="AW210" s="166">
        <f>ROUND($C210*'[1]LEA-TN - Aggregate GASB75'!AW209,0)</f>
        <v>11299</v>
      </c>
      <c r="AX210" s="166">
        <f>ROUND($C210*'[1]LEA-TN - Aggregate GASB75'!AX209,0)</f>
        <v>11299</v>
      </c>
      <c r="AY210" s="166">
        <f>ROUND($C210*'[1]LEA-TN - Aggregate GASB75'!AY209,0)</f>
        <v>11299</v>
      </c>
      <c r="AZ210" s="166">
        <f>ROUND($C210*'[1]LEA-TN - Aggregate GASB75'!AZ209,0)</f>
        <v>11299</v>
      </c>
      <c r="BA210" s="166">
        <f>ROUND($C210*'[1]LEA-TN - Aggregate GASB75'!BA209,0)</f>
        <v>11299</v>
      </c>
      <c r="BB210" s="166">
        <f>MAX(0,-$L210+$AP210-SUM($AW210:BA210))</f>
        <v>23729</v>
      </c>
      <c r="BC210" s="165">
        <f t="shared" si="67"/>
        <v>-459</v>
      </c>
      <c r="BD210" s="164">
        <f>MIN(MAX(0,BC210),MAX(0,$M210)-SUM($BC210:BC210))</f>
        <v>0</v>
      </c>
      <c r="BE210" s="164">
        <f>MIN(MAX(0,BD210),MAX(0,$M210)-SUM($BC210:BD210))</f>
        <v>0</v>
      </c>
      <c r="BF210" s="164">
        <f>MIN(MAX(0,BE210),MAX(0,$M210)-SUM($BC210:BE210))</f>
        <v>0</v>
      </c>
      <c r="BG210" s="164">
        <f>MIN(MAX(0,BF210),MAX(0,$M210)-SUM($BC210:BF210))</f>
        <v>0</v>
      </c>
      <c r="BH210" s="164">
        <f>MIN(MAX(0,BG210),MAX(0,$M210)-SUM($BC210:BG210))</f>
        <v>0</v>
      </c>
      <c r="BI210" s="164">
        <f>(MAX(0,$M210-MAX(0,SUM($BC210:BH210))))</f>
        <v>0</v>
      </c>
      <c r="BJ210" s="166">
        <f t="shared" si="68"/>
        <v>459</v>
      </c>
      <c r="BK210" s="166">
        <f>MIN(MAX(0,BJ210),MAX(0,-$M210)-MAX(0,-$BC210+SUM($BJ210:BJ210)))</f>
        <v>459</v>
      </c>
      <c r="BL210" s="166">
        <f>MIN(MAX(0,BK210),MAX(0,-$M210)-MAX(0,-$BC210+SUM($BJ210:BK210)))</f>
        <v>459</v>
      </c>
      <c r="BM210" s="166">
        <f>MIN(MAX(0,BL210),MAX(0,-$M210)-MAX(0,-$BC210+SUM($BJ210:BL210)))</f>
        <v>459</v>
      </c>
      <c r="BN210" s="166">
        <f>MIN(MAX(0,BM210),MAX(0,-$M210)-MAX(0,-$BC210+SUM($BJ210:BM210)))</f>
        <v>459</v>
      </c>
      <c r="BO210" s="166">
        <f>MAX(0,-$M210+$BC210-SUM($BJ210:BN210))</f>
        <v>966</v>
      </c>
      <c r="BP210" s="165">
        <f t="shared" si="69"/>
        <v>0</v>
      </c>
      <c r="BQ210" s="164">
        <f>MIN(MAX(0,BP210),MAX(0,$X210)-SUM($BP210:BP210))</f>
        <v>0</v>
      </c>
      <c r="BR210" s="164">
        <f>MIN(MAX(0,BQ210),MAX(0,$X210)-SUM($BP210:BQ210))</f>
        <v>0</v>
      </c>
      <c r="BS210" s="164">
        <f>MIN(MAX(0,BR210),MAX(0,$X210)-SUM($BP210:BR210))</f>
        <v>0</v>
      </c>
      <c r="BT210" s="164">
        <f>MIN(MAX(0,BS210),MAX(0,$X210)-SUM($BP210:BS210))</f>
        <v>0</v>
      </c>
      <c r="BU210" s="164">
        <f>MIN(MAX(0,BT210),MAX(0,$X210)-SUM($BP210:BT210))</f>
        <v>0</v>
      </c>
      <c r="BV210" s="164">
        <f>(MAX(0,$X210-MAX(0,SUM($BP210:BU210))))</f>
        <v>0</v>
      </c>
      <c r="BW210" s="166">
        <f t="shared" si="61"/>
        <v>0</v>
      </c>
      <c r="BX210" s="166">
        <f>MIN(MAX(0,BW210),MAX(0,-$X210)-MAX(0,-$BP210+SUM($BW210:BW210)))</f>
        <v>0</v>
      </c>
      <c r="BY210" s="166">
        <f>MIN(MAX(0,BX210),MAX(0,-$X210)-MAX(0,-$BP210+SUM($BW210:BX210)))</f>
        <v>0</v>
      </c>
      <c r="BZ210" s="166">
        <f>MIN(MAX(0,BY210),MAX(0,-$X210)-MAX(0,-$BP210+SUM($BW210:BY210)))</f>
        <v>0</v>
      </c>
      <c r="CA210" s="166">
        <f>MIN(MAX(0,BZ210),MAX(0,-$X210)-MAX(0,-$BP210+SUM($BW210:BZ210)))</f>
        <v>0</v>
      </c>
      <c r="CB210" s="166">
        <f>MAX(0,-$X210+$BP210-SUM($BW210:CA210))</f>
        <v>0</v>
      </c>
      <c r="CC210" s="163">
        <v>8.5</v>
      </c>
      <c r="CD210" s="167"/>
      <c r="CE210" s="164"/>
      <c r="CF210" s="164"/>
      <c r="CG210" s="164"/>
      <c r="CH210" s="164"/>
      <c r="CI210" s="164"/>
      <c r="CJ210" s="164"/>
      <c r="CK210" s="166"/>
      <c r="CL210" s="166"/>
      <c r="CM210" s="166"/>
      <c r="CN210" s="166"/>
      <c r="CO210" s="166"/>
      <c r="CP210" s="166"/>
      <c r="CQ210" s="167">
        <v>-6250</v>
      </c>
      <c r="CR210" s="164"/>
      <c r="CS210" s="164"/>
      <c r="CT210" s="164"/>
      <c r="CU210" s="164"/>
      <c r="CV210" s="164"/>
      <c r="CW210" s="164"/>
      <c r="CX210" s="166">
        <f>ROUND($C210*'[1]LEA-TN - Aggregate GASB75'!CX209,0)</f>
        <v>6250</v>
      </c>
      <c r="CY210" s="166">
        <f>ROUND($C210*'[1]LEA-TN - Aggregate GASB75'!CY209,0)</f>
        <v>6250</v>
      </c>
      <c r="CZ210" s="166">
        <f>ROUND($C210*'[1]LEA-TN - Aggregate GASB75'!CZ209,0)</f>
        <v>6250</v>
      </c>
      <c r="DA210" s="166">
        <f>ROUND($C210*'[1]LEA-TN - Aggregate GASB75'!DA209,0)</f>
        <v>6250</v>
      </c>
      <c r="DB210" s="166">
        <f>ROUND($C210*'[1]LEA-TN - Aggregate GASB75'!DB209,0)</f>
        <v>6250</v>
      </c>
      <c r="DC210" s="166">
        <f>ROUND($C210*'[1]LEA-TN - Aggregate GASB75'!DC209,0)</f>
        <v>9371</v>
      </c>
      <c r="DE210" s="168"/>
    </row>
    <row r="211" spans="1:109" hidden="1">
      <c r="A211" s="109">
        <v>1246</v>
      </c>
      <c r="B211" s="103" t="s">
        <v>527</v>
      </c>
      <c r="C211" s="162">
        <v>1</v>
      </c>
      <c r="D211" s="162">
        <v>0</v>
      </c>
      <c r="E211" s="162">
        <f t="shared" si="62"/>
        <v>1</v>
      </c>
      <c r="F211" s="163">
        <v>12.1</v>
      </c>
      <c r="G211" s="164">
        <f>ROUND($D211*'[1]LEA-TN - Aggregate GASB75'!G210,0)</f>
        <v>0</v>
      </c>
      <c r="H211" s="164">
        <f>ROUND($C211*'[1]LEA-TN - Aggregate GASB75'!H210,0)</f>
        <v>0</v>
      </c>
      <c r="I211" s="164">
        <f>ROUND($C211*'[1]LEA-TN - Aggregate GASB75'!I210,0)</f>
        <v>0</v>
      </c>
      <c r="J211" s="164">
        <f>ROUND('[1]LEA-TN - Aggregate GASB75'!G210*E211,0)</f>
        <v>0</v>
      </c>
      <c r="K211" s="164">
        <f>ROUND($C211*'[1]LEA-TN - Aggregate GASB75'!K210,0)</f>
        <v>0</v>
      </c>
      <c r="L211" s="164">
        <f>ROUND(C211*'[1]LEA-TN - Aggregate GASB75'!P210,0)-SUM(G211:K211,M211:O211)</f>
        <v>1009</v>
      </c>
      <c r="M211" s="164">
        <f>ROUND($C211*'[1]LEA-TN - Aggregate GASB75'!M210,0)</f>
        <v>-25</v>
      </c>
      <c r="N211" s="164">
        <f>ROUND(C211*'[1]LEA-TN - Aggregate GASB75'!O210,0)-O211</f>
        <v>0</v>
      </c>
      <c r="O211" s="164">
        <v>0</v>
      </c>
      <c r="P211" s="178">
        <f t="shared" si="56"/>
        <v>984</v>
      </c>
      <c r="Q211" s="104">
        <f t="shared" si="57"/>
        <v>0</v>
      </c>
      <c r="R211" s="164">
        <f>ROUND($C211*'[1]LEA-TN - Aggregate GASB75'!R210,0)</f>
        <v>81</v>
      </c>
      <c r="S211" s="164">
        <f t="shared" si="54"/>
        <v>0</v>
      </c>
      <c r="T211" s="178">
        <v>81</v>
      </c>
      <c r="U211" s="164">
        <v>0</v>
      </c>
      <c r="V211" s="104">
        <f t="shared" si="63"/>
        <v>903</v>
      </c>
      <c r="W211" s="104">
        <v>0</v>
      </c>
      <c r="X211" s="104">
        <f>ROUND(J211+N211-'[1]LEA-TN - Aggregate GASB75'!W210*E211,0)</f>
        <v>0</v>
      </c>
      <c r="Y211" s="164">
        <f>ROUND($C211*'[1]LEA-TN - Aggregate GASB75'!Y210,0)</f>
        <v>1349</v>
      </c>
      <c r="Z211" s="164">
        <f>ROUND($C211*'[1]LEA-TN - Aggregate GASB75'!Z210,0)</f>
        <v>734</v>
      </c>
      <c r="AA211" s="164">
        <f>ROUND($C211*'[1]LEA-TN - Aggregate GASB75'!AA210,0)</f>
        <v>984</v>
      </c>
      <c r="AB211" s="164">
        <f>ROUND($C211*'[1]LEA-TN - Aggregate GASB75'!AB210,0)</f>
        <v>984</v>
      </c>
      <c r="AC211" s="164">
        <f t="shared" si="70"/>
        <v>0</v>
      </c>
      <c r="AD211" s="164">
        <f t="shared" si="58"/>
        <v>23</v>
      </c>
      <c r="AE211" s="164">
        <f t="shared" si="64"/>
        <v>0</v>
      </c>
      <c r="AF211" s="164">
        <f t="shared" si="65"/>
        <v>926</v>
      </c>
      <c r="AG211" s="164">
        <f t="shared" si="59"/>
        <v>0</v>
      </c>
      <c r="AH211" s="164">
        <f t="shared" si="66"/>
        <v>0</v>
      </c>
      <c r="AI211" s="164">
        <f t="shared" si="55"/>
        <v>81</v>
      </c>
      <c r="AJ211" s="164">
        <f t="shared" si="55"/>
        <v>81</v>
      </c>
      <c r="AK211" s="164">
        <f t="shared" si="55"/>
        <v>81</v>
      </c>
      <c r="AL211" s="164">
        <f t="shared" si="55"/>
        <v>81</v>
      </c>
      <c r="AM211" s="164">
        <f t="shared" si="55"/>
        <v>81</v>
      </c>
      <c r="AN211" s="164">
        <f t="shared" si="55"/>
        <v>498</v>
      </c>
      <c r="AP211" s="165">
        <f t="shared" si="60"/>
        <v>83</v>
      </c>
      <c r="AQ211" s="164">
        <f>ROUND($C211*'[1]LEA-TN - Aggregate GASB75'!AQ210,0)</f>
        <v>83</v>
      </c>
      <c r="AR211" s="164">
        <f>ROUND($C211*'[1]LEA-TN - Aggregate GASB75'!AR210,0)</f>
        <v>83</v>
      </c>
      <c r="AS211" s="164">
        <f>ROUND($C211*'[1]LEA-TN - Aggregate GASB75'!AS210,0)</f>
        <v>83</v>
      </c>
      <c r="AT211" s="164">
        <f>ROUND($C211*'[1]LEA-TN - Aggregate GASB75'!AT210,0)</f>
        <v>83</v>
      </c>
      <c r="AU211" s="164">
        <f>ROUND($C211*'[1]LEA-TN - Aggregate GASB75'!AU210,0)</f>
        <v>83</v>
      </c>
      <c r="AV211" s="164">
        <f>ROUND($C211*'[1]LEA-TN - Aggregate GASB75'!AV210,0)</f>
        <v>511</v>
      </c>
      <c r="AW211" s="166">
        <f>ROUND($C211*'[1]LEA-TN - Aggregate GASB75'!AW210,0)</f>
        <v>0</v>
      </c>
      <c r="AX211" s="166">
        <f>ROUND($C211*'[1]LEA-TN - Aggregate GASB75'!AX210,0)</f>
        <v>0</v>
      </c>
      <c r="AY211" s="166">
        <f>ROUND($C211*'[1]LEA-TN - Aggregate GASB75'!AY210,0)</f>
        <v>0</v>
      </c>
      <c r="AZ211" s="166">
        <f>ROUND($C211*'[1]LEA-TN - Aggregate GASB75'!AZ210,0)</f>
        <v>0</v>
      </c>
      <c r="BA211" s="166">
        <f>ROUND($C211*'[1]LEA-TN - Aggregate GASB75'!BA210,0)</f>
        <v>0</v>
      </c>
      <c r="BB211" s="166">
        <f>MAX(0,-$L211+$AP211-SUM($AW211:BA211))</f>
        <v>0</v>
      </c>
      <c r="BC211" s="165">
        <f t="shared" si="67"/>
        <v>-2</v>
      </c>
      <c r="BD211" s="164">
        <f>MIN(MAX(0,BC211),MAX(0,$M211)-SUM($BC211:BC211))</f>
        <v>0</v>
      </c>
      <c r="BE211" s="164">
        <f>MIN(MAX(0,BD211),MAX(0,$M211)-SUM($BC211:BD211))</f>
        <v>0</v>
      </c>
      <c r="BF211" s="164">
        <f>MIN(MAX(0,BE211),MAX(0,$M211)-SUM($BC211:BE211))</f>
        <v>0</v>
      </c>
      <c r="BG211" s="164">
        <f>MIN(MAX(0,BF211),MAX(0,$M211)-SUM($BC211:BF211))</f>
        <v>0</v>
      </c>
      <c r="BH211" s="164">
        <f>MIN(MAX(0,BG211),MAX(0,$M211)-SUM($BC211:BG211))</f>
        <v>0</v>
      </c>
      <c r="BI211" s="164">
        <f>(MAX(0,$M211-MAX(0,SUM($BC211:BH211))))</f>
        <v>0</v>
      </c>
      <c r="BJ211" s="166">
        <f t="shared" si="68"/>
        <v>2</v>
      </c>
      <c r="BK211" s="166">
        <f>MIN(MAX(0,BJ211),MAX(0,-$M211)-MAX(0,-$BC211+SUM($BJ211:BJ211)))</f>
        <v>2</v>
      </c>
      <c r="BL211" s="166">
        <f>MIN(MAX(0,BK211),MAX(0,-$M211)-MAX(0,-$BC211+SUM($BJ211:BK211)))</f>
        <v>2</v>
      </c>
      <c r="BM211" s="166">
        <f>MIN(MAX(0,BL211),MAX(0,-$M211)-MAX(0,-$BC211+SUM($BJ211:BL211)))</f>
        <v>2</v>
      </c>
      <c r="BN211" s="166">
        <f>MIN(MAX(0,BM211),MAX(0,-$M211)-MAX(0,-$BC211+SUM($BJ211:BM211)))</f>
        <v>2</v>
      </c>
      <c r="BO211" s="166">
        <f>MAX(0,-$M211+$BC211-SUM($BJ211:BN211))</f>
        <v>13</v>
      </c>
      <c r="BP211" s="165">
        <f t="shared" si="69"/>
        <v>0</v>
      </c>
      <c r="BQ211" s="164">
        <f>MIN(MAX(0,BP211),MAX(0,$X211)-SUM($BP211:BP211))</f>
        <v>0</v>
      </c>
      <c r="BR211" s="164">
        <f>MIN(MAX(0,BQ211),MAX(0,$X211)-SUM($BP211:BQ211))</f>
        <v>0</v>
      </c>
      <c r="BS211" s="164">
        <f>MIN(MAX(0,BR211),MAX(0,$X211)-SUM($BP211:BR211))</f>
        <v>0</v>
      </c>
      <c r="BT211" s="164">
        <f>MIN(MAX(0,BS211),MAX(0,$X211)-SUM($BP211:BS211))</f>
        <v>0</v>
      </c>
      <c r="BU211" s="164">
        <f>MIN(MAX(0,BT211),MAX(0,$X211)-SUM($BP211:BT211))</f>
        <v>0</v>
      </c>
      <c r="BV211" s="164">
        <f>(MAX(0,$X211-MAX(0,SUM($BP211:BU211))))</f>
        <v>0</v>
      </c>
      <c r="BW211" s="166">
        <f t="shared" si="61"/>
        <v>0</v>
      </c>
      <c r="BX211" s="166">
        <f>MIN(MAX(0,BW211),MAX(0,-$X211)-MAX(0,-$BP211+SUM($BW211:BW211)))</f>
        <v>0</v>
      </c>
      <c r="BY211" s="166">
        <f>MIN(MAX(0,BX211),MAX(0,-$X211)-MAX(0,-$BP211+SUM($BW211:BX211)))</f>
        <v>0</v>
      </c>
      <c r="BZ211" s="166">
        <f>MIN(MAX(0,BY211),MAX(0,-$X211)-MAX(0,-$BP211+SUM($BW211:BY211)))</f>
        <v>0</v>
      </c>
      <c r="CA211" s="166">
        <f>MIN(MAX(0,BZ211),MAX(0,-$X211)-MAX(0,-$BP211+SUM($BW211:BZ211)))</f>
        <v>0</v>
      </c>
      <c r="CB211" s="166">
        <f>MAX(0,-$X211+$BP211-SUM($BW211:CA211))</f>
        <v>0</v>
      </c>
      <c r="CC211" s="163">
        <v>1</v>
      </c>
      <c r="CD211" s="167"/>
      <c r="CE211" s="164"/>
      <c r="CF211" s="164"/>
      <c r="CG211" s="164"/>
      <c r="CH211" s="164"/>
      <c r="CI211" s="164"/>
      <c r="CJ211" s="164"/>
      <c r="CK211" s="166"/>
      <c r="CL211" s="166"/>
      <c r="CM211" s="166"/>
      <c r="CN211" s="166"/>
      <c r="CO211" s="166"/>
      <c r="CP211" s="166"/>
      <c r="CQ211" s="167">
        <v>0</v>
      </c>
      <c r="CR211" s="164"/>
      <c r="CS211" s="164"/>
      <c r="CT211" s="164"/>
      <c r="CU211" s="164"/>
      <c r="CV211" s="164"/>
      <c r="CW211" s="164"/>
      <c r="CX211" s="166">
        <f>ROUND($C211*'[1]LEA-TN - Aggregate GASB75'!CX210,0)</f>
        <v>0</v>
      </c>
      <c r="CY211" s="166">
        <f>ROUND($C211*'[1]LEA-TN - Aggregate GASB75'!CY210,0)</f>
        <v>0</v>
      </c>
      <c r="CZ211" s="166">
        <f>ROUND($C211*'[1]LEA-TN - Aggregate GASB75'!CZ210,0)</f>
        <v>0</v>
      </c>
      <c r="DA211" s="166">
        <f>ROUND($C211*'[1]LEA-TN - Aggregate GASB75'!DA210,0)</f>
        <v>0</v>
      </c>
      <c r="DB211" s="166">
        <f>ROUND($C211*'[1]LEA-TN - Aggregate GASB75'!DB210,0)</f>
        <v>0</v>
      </c>
      <c r="DC211" s="166">
        <f>ROUND($C211*'[1]LEA-TN - Aggregate GASB75'!DC210,0)</f>
        <v>0</v>
      </c>
      <c r="DE211" s="168"/>
    </row>
    <row r="212" spans="1:109">
      <c r="A212" s="109">
        <v>1001</v>
      </c>
      <c r="B212" s="103" t="s">
        <v>343</v>
      </c>
      <c r="C212" s="612">
        <v>5.3619E-2</v>
      </c>
      <c r="D212" s="612">
        <v>5.5083E-2</v>
      </c>
      <c r="E212" s="612">
        <v>-1.464E-3</v>
      </c>
      <c r="F212" s="608">
        <v>5.8</v>
      </c>
      <c r="G212" s="607">
        <v>2661131</v>
      </c>
      <c r="H212" s="607">
        <v>118497</v>
      </c>
      <c r="I212" s="607">
        <v>95613</v>
      </c>
      <c r="J212" s="607">
        <v>-70728</v>
      </c>
      <c r="K212" s="607">
        <v>0</v>
      </c>
      <c r="L212" s="607">
        <v>-92605</v>
      </c>
      <c r="M212" s="607">
        <v>-140868</v>
      </c>
      <c r="N212" s="607">
        <v>-34924</v>
      </c>
      <c r="O212" s="607">
        <v>-11341</v>
      </c>
      <c r="P212" s="613">
        <v>2524775</v>
      </c>
      <c r="Q212" s="606">
        <v>0</v>
      </c>
      <c r="R212" s="607">
        <v>-81653</v>
      </c>
      <c r="S212" s="607">
        <v>-19385</v>
      </c>
      <c r="T212" s="613">
        <v>113072</v>
      </c>
      <c r="U212" s="607">
        <v>16543</v>
      </c>
      <c r="V212" s="606">
        <v>-493263</v>
      </c>
      <c r="W212" s="606">
        <v>-255179</v>
      </c>
      <c r="X212" s="606">
        <v>-112434</v>
      </c>
      <c r="Y212" s="607">
        <v>2976395</v>
      </c>
      <c r="Z212" s="607">
        <v>2154576</v>
      </c>
      <c r="AA212" s="607">
        <v>2524775</v>
      </c>
      <c r="AB212" s="607">
        <v>2524775</v>
      </c>
      <c r="AC212" s="607">
        <v>76639</v>
      </c>
      <c r="AD212" s="607">
        <v>323575</v>
      </c>
      <c r="AE212" s="607">
        <v>93049</v>
      </c>
      <c r="AF212" s="607">
        <v>0</v>
      </c>
      <c r="AG212" s="607">
        <v>0</v>
      </c>
      <c r="AH212" s="607">
        <v>0</v>
      </c>
      <c r="AI212" s="607">
        <v>-101038</v>
      </c>
      <c r="AJ212" s="607">
        <v>-101038</v>
      </c>
      <c r="AK212" s="607">
        <v>-101038</v>
      </c>
      <c r="AL212" s="607">
        <v>-101038</v>
      </c>
      <c r="AM212" s="607">
        <v>-89109</v>
      </c>
      <c r="AN212" s="607">
        <v>-2</v>
      </c>
      <c r="AO212" s="605"/>
      <c r="AP212" s="610">
        <v>-15966</v>
      </c>
      <c r="AQ212" s="607">
        <v>0</v>
      </c>
      <c r="AR212" s="607">
        <v>0</v>
      </c>
      <c r="AS212" s="607">
        <v>0</v>
      </c>
      <c r="AT212" s="607">
        <v>0</v>
      </c>
      <c r="AU212" s="607">
        <v>0</v>
      </c>
      <c r="AV212" s="607">
        <v>0</v>
      </c>
      <c r="AW212" s="609">
        <v>15966</v>
      </c>
      <c r="AX212" s="609">
        <v>15966</v>
      </c>
      <c r="AY212" s="609">
        <v>15966</v>
      </c>
      <c r="AZ212" s="609">
        <v>15966</v>
      </c>
      <c r="BA212" s="609">
        <v>12773</v>
      </c>
      <c r="BB212" s="609">
        <v>2</v>
      </c>
      <c r="BC212" s="610">
        <v>-24288</v>
      </c>
      <c r="BD212" s="607">
        <v>0</v>
      </c>
      <c r="BE212" s="607">
        <v>0</v>
      </c>
      <c r="BF212" s="607">
        <v>0</v>
      </c>
      <c r="BG212" s="607">
        <v>0</v>
      </c>
      <c r="BH212" s="607">
        <v>0</v>
      </c>
      <c r="BI212" s="607">
        <v>0</v>
      </c>
      <c r="BJ212" s="609">
        <v>24288</v>
      </c>
      <c r="BK212" s="609">
        <v>24288</v>
      </c>
      <c r="BL212" s="609">
        <v>24288</v>
      </c>
      <c r="BM212" s="609">
        <v>24288</v>
      </c>
      <c r="BN212" s="609">
        <v>19428</v>
      </c>
      <c r="BO212" s="609">
        <v>0</v>
      </c>
      <c r="BP212" s="610">
        <v>-19385</v>
      </c>
      <c r="BQ212" s="607">
        <v>0</v>
      </c>
      <c r="BR212" s="607">
        <v>0</v>
      </c>
      <c r="BS212" s="607">
        <v>0</v>
      </c>
      <c r="BT212" s="607">
        <v>0</v>
      </c>
      <c r="BU212" s="607">
        <v>0</v>
      </c>
      <c r="BV212" s="607">
        <v>0</v>
      </c>
      <c r="BW212" s="609">
        <v>19385</v>
      </c>
      <c r="BX212" s="609">
        <v>19385</v>
      </c>
      <c r="BY212" s="609">
        <v>19385</v>
      </c>
      <c r="BZ212" s="609">
        <v>19385</v>
      </c>
      <c r="CA212" s="609">
        <v>15509</v>
      </c>
      <c r="CB212" s="609">
        <v>0</v>
      </c>
      <c r="CC212" s="608">
        <v>7</v>
      </c>
      <c r="CD212" s="611"/>
      <c r="CE212" s="607"/>
      <c r="CF212" s="607"/>
      <c r="CG212" s="607"/>
      <c r="CH212" s="607"/>
      <c r="CI212" s="607"/>
      <c r="CJ212" s="607"/>
      <c r="CK212" s="609"/>
      <c r="CL212" s="609"/>
      <c r="CM212" s="609"/>
      <c r="CN212" s="609"/>
      <c r="CO212" s="609"/>
      <c r="CP212" s="609"/>
      <c r="CQ212" s="611">
        <v>-41399</v>
      </c>
      <c r="CR212" s="607"/>
      <c r="CS212" s="607"/>
      <c r="CT212" s="607"/>
      <c r="CU212" s="607"/>
      <c r="CV212" s="607"/>
      <c r="CW212" s="607"/>
      <c r="CX212" s="609">
        <v>41399</v>
      </c>
      <c r="CY212" s="609">
        <v>41399</v>
      </c>
      <c r="CZ212" s="609">
        <v>41399</v>
      </c>
      <c r="DA212" s="609">
        <v>41399</v>
      </c>
      <c r="DB212" s="609">
        <v>41399</v>
      </c>
      <c r="DC212" s="609">
        <v>0</v>
      </c>
      <c r="DE212" s="168"/>
    </row>
    <row r="213" spans="1:109" hidden="1">
      <c r="A213" s="109">
        <v>1052</v>
      </c>
      <c r="B213" s="103" t="s">
        <v>344</v>
      </c>
      <c r="C213" s="162">
        <v>1</v>
      </c>
      <c r="D213" s="162">
        <v>0.285076</v>
      </c>
      <c r="E213" s="162">
        <f t="shared" si="62"/>
        <v>0.714924</v>
      </c>
      <c r="F213" s="163">
        <v>9.6999999999999993</v>
      </c>
      <c r="G213" s="164">
        <f>ROUND($D213*'[1]LEA-TN - Aggregate GASB75'!G212,0)</f>
        <v>6129195</v>
      </c>
      <c r="H213" s="164">
        <f>ROUND($C213*'[1]LEA-TN - Aggregate GASB75'!H212,0)</f>
        <v>606705</v>
      </c>
      <c r="I213" s="164">
        <f>ROUND($C213*'[1]LEA-TN - Aggregate GASB75'!I212,0)</f>
        <v>776418</v>
      </c>
      <c r="J213" s="164">
        <f>ROUND('[1]LEA-TN - Aggregate GASB75'!G212*E213,0)</f>
        <v>15371019</v>
      </c>
      <c r="K213" s="164">
        <f>ROUND($C213*'[1]LEA-TN - Aggregate GASB75'!K212,0)</f>
        <v>-17955011</v>
      </c>
      <c r="L213" s="164">
        <f>ROUND(C213*'[1]LEA-TN - Aggregate GASB75'!P212,0)-SUM(G213:K213,M213:O213)</f>
        <v>1131771</v>
      </c>
      <c r="M213" s="164">
        <f>ROUND($C213*'[1]LEA-TN - Aggregate GASB75'!M212,0)</f>
        <v>-49248</v>
      </c>
      <c r="N213" s="164">
        <f>ROUND(C213*'[1]LEA-TN - Aggregate GASB75'!O212,0)-O213</f>
        <v>-425908</v>
      </c>
      <c r="O213" s="164">
        <v>-168969</v>
      </c>
      <c r="P213" s="178">
        <f t="shared" si="56"/>
        <v>5415972</v>
      </c>
      <c r="Q213" s="104">
        <f t="shared" si="57"/>
        <v>-17955011</v>
      </c>
      <c r="R213" s="164">
        <f>ROUND($C213*'[1]LEA-TN - Aggregate GASB75'!R212,0)</f>
        <v>-104245</v>
      </c>
      <c r="S213" s="164">
        <f t="shared" si="54"/>
        <v>1685501</v>
      </c>
      <c r="T213" s="178">
        <v>-14990632</v>
      </c>
      <c r="U213" s="164">
        <v>173800</v>
      </c>
      <c r="V213" s="104">
        <f t="shared" si="63"/>
        <v>13886434</v>
      </c>
      <c r="W213" s="104">
        <v>-559944</v>
      </c>
      <c r="X213" s="104">
        <f>ROUND(J213+N213-'[1]LEA-TN - Aggregate GASB75'!W212*E213,0)</f>
        <v>16349359</v>
      </c>
      <c r="Y213" s="164">
        <f>ROUND($C213*'[1]LEA-TN - Aggregate GASB75'!Y212,0)</f>
        <v>6328421</v>
      </c>
      <c r="Z213" s="164">
        <f>ROUND($C213*'[1]LEA-TN - Aggregate GASB75'!Z212,0)</f>
        <v>4677468</v>
      </c>
      <c r="AA213" s="164">
        <f>ROUND($C213*'[1]LEA-TN - Aggregate GASB75'!AA212,0)</f>
        <v>5415972</v>
      </c>
      <c r="AB213" s="164">
        <f>ROUND($C213*'[1]LEA-TN - Aggregate GASB75'!AB212,0)</f>
        <v>5415972</v>
      </c>
      <c r="AC213" s="164">
        <f t="shared" si="70"/>
        <v>0</v>
      </c>
      <c r="AD213" s="164">
        <f t="shared" si="58"/>
        <v>1792518</v>
      </c>
      <c r="AE213" s="164">
        <f t="shared" si="64"/>
        <v>0</v>
      </c>
      <c r="AF213" s="164">
        <f t="shared" si="65"/>
        <v>1015094</v>
      </c>
      <c r="AG213" s="164">
        <f t="shared" si="59"/>
        <v>0</v>
      </c>
      <c r="AH213" s="164">
        <f t="shared" si="66"/>
        <v>14663858</v>
      </c>
      <c r="AI213" s="164">
        <f t="shared" si="55"/>
        <v>1581256</v>
      </c>
      <c r="AJ213" s="164">
        <f t="shared" si="55"/>
        <v>1581256</v>
      </c>
      <c r="AK213" s="164">
        <f t="shared" si="55"/>
        <v>1581256</v>
      </c>
      <c r="AL213" s="164">
        <f t="shared" si="55"/>
        <v>1581256</v>
      </c>
      <c r="AM213" s="164">
        <f t="shared" si="55"/>
        <v>1581256</v>
      </c>
      <c r="AN213" s="164">
        <f t="shared" si="55"/>
        <v>5980154</v>
      </c>
      <c r="AP213" s="165">
        <f t="shared" si="60"/>
        <v>116677</v>
      </c>
      <c r="AQ213" s="164">
        <f>ROUND($C213*'[1]LEA-TN - Aggregate GASB75'!AQ212,0)</f>
        <v>116677</v>
      </c>
      <c r="AR213" s="164">
        <f>ROUND($C213*'[1]LEA-TN - Aggregate GASB75'!AR212,0)</f>
        <v>116677</v>
      </c>
      <c r="AS213" s="164">
        <f>ROUND($C213*'[1]LEA-TN - Aggregate GASB75'!AS212,0)</f>
        <v>116677</v>
      </c>
      <c r="AT213" s="164">
        <f>ROUND($C213*'[1]LEA-TN - Aggregate GASB75'!AT212,0)</f>
        <v>116677</v>
      </c>
      <c r="AU213" s="164">
        <f>ROUND($C213*'[1]LEA-TN - Aggregate GASB75'!AU212,0)</f>
        <v>116677</v>
      </c>
      <c r="AV213" s="164">
        <f>ROUND($C213*'[1]LEA-TN - Aggregate GASB75'!AV212,0)</f>
        <v>431709</v>
      </c>
      <c r="AW213" s="166">
        <f>ROUND($C213*'[1]LEA-TN - Aggregate GASB75'!AW212,0)</f>
        <v>0</v>
      </c>
      <c r="AX213" s="166">
        <f>ROUND($C213*'[1]LEA-TN - Aggregate GASB75'!AX212,0)</f>
        <v>0</v>
      </c>
      <c r="AY213" s="166">
        <f>ROUND($C213*'[1]LEA-TN - Aggregate GASB75'!AY212,0)</f>
        <v>0</v>
      </c>
      <c r="AZ213" s="166">
        <f>ROUND($C213*'[1]LEA-TN - Aggregate GASB75'!AZ212,0)</f>
        <v>0</v>
      </c>
      <c r="BA213" s="166">
        <f>ROUND($C213*'[1]LEA-TN - Aggregate GASB75'!BA212,0)</f>
        <v>0</v>
      </c>
      <c r="BB213" s="166">
        <f>MAX(0,-$L213+$AP213-SUM($AW213:BA213))</f>
        <v>0</v>
      </c>
      <c r="BC213" s="165">
        <f t="shared" si="67"/>
        <v>-5077</v>
      </c>
      <c r="BD213" s="164">
        <f>MIN(MAX(0,BC213),MAX(0,$M213)-SUM($BC213:BC213))</f>
        <v>0</v>
      </c>
      <c r="BE213" s="164">
        <f>MIN(MAX(0,BD213),MAX(0,$M213)-SUM($BC213:BD213))</f>
        <v>0</v>
      </c>
      <c r="BF213" s="164">
        <f>MIN(MAX(0,BE213),MAX(0,$M213)-SUM($BC213:BE213))</f>
        <v>0</v>
      </c>
      <c r="BG213" s="164">
        <f>MIN(MAX(0,BF213),MAX(0,$M213)-SUM($BC213:BF213))</f>
        <v>0</v>
      </c>
      <c r="BH213" s="164">
        <f>MIN(MAX(0,BG213),MAX(0,$M213)-SUM($BC213:BG213))</f>
        <v>0</v>
      </c>
      <c r="BI213" s="164">
        <f>(MAX(0,$M213-MAX(0,SUM($BC213:BH213))))</f>
        <v>0</v>
      </c>
      <c r="BJ213" s="166">
        <f t="shared" si="68"/>
        <v>5077</v>
      </c>
      <c r="BK213" s="166">
        <f>MIN(MAX(0,BJ213),MAX(0,-$M213)-MAX(0,-$BC213+SUM($BJ213:BJ213)))</f>
        <v>5077</v>
      </c>
      <c r="BL213" s="166">
        <f>MIN(MAX(0,BK213),MAX(0,-$M213)-MAX(0,-$BC213+SUM($BJ213:BK213)))</f>
        <v>5077</v>
      </c>
      <c r="BM213" s="166">
        <f>MIN(MAX(0,BL213),MAX(0,-$M213)-MAX(0,-$BC213+SUM($BJ213:BL213)))</f>
        <v>5077</v>
      </c>
      <c r="BN213" s="166">
        <f>MIN(MAX(0,BM213),MAX(0,-$M213)-MAX(0,-$BC213+SUM($BJ213:BM213)))</f>
        <v>5077</v>
      </c>
      <c r="BO213" s="166">
        <f>MAX(0,-$M213+$BC213-SUM($BJ213:BN213))</f>
        <v>18786</v>
      </c>
      <c r="BP213" s="165">
        <f t="shared" si="69"/>
        <v>1685501</v>
      </c>
      <c r="BQ213" s="164">
        <f>MIN(MAX(0,BP213),MAX(0,$X213)-SUM($BP213:BP213))</f>
        <v>1685501</v>
      </c>
      <c r="BR213" s="164">
        <f>MIN(MAX(0,BQ213),MAX(0,$X213)-SUM($BP213:BQ213))</f>
        <v>1685501</v>
      </c>
      <c r="BS213" s="164">
        <f>MIN(MAX(0,BR213),MAX(0,$X213)-SUM($BP213:BR213))</f>
        <v>1685501</v>
      </c>
      <c r="BT213" s="164">
        <f>MIN(MAX(0,BS213),MAX(0,$X213)-SUM($BP213:BS213))</f>
        <v>1685501</v>
      </c>
      <c r="BU213" s="164">
        <f>MIN(MAX(0,BT213),MAX(0,$X213)-SUM($BP213:BT213))</f>
        <v>1685501</v>
      </c>
      <c r="BV213" s="164">
        <f>(MAX(0,$X213-MAX(0,SUM($BP213:BU213))))</f>
        <v>6236353</v>
      </c>
      <c r="BW213" s="166">
        <f t="shared" si="61"/>
        <v>0</v>
      </c>
      <c r="BX213" s="166">
        <f>MIN(MAX(0,BW213),MAX(0,-$X213)-MAX(0,-$BP213+SUM($BW213:BW213)))</f>
        <v>0</v>
      </c>
      <c r="BY213" s="166">
        <f>MIN(MAX(0,BX213),MAX(0,-$X213)-MAX(0,-$BP213+SUM($BW213:BX213)))</f>
        <v>0</v>
      </c>
      <c r="BZ213" s="166">
        <f>MIN(MAX(0,BY213),MAX(0,-$X213)-MAX(0,-$BP213+SUM($BW213:BY213)))</f>
        <v>0</v>
      </c>
      <c r="CA213" s="166">
        <f>MIN(MAX(0,BZ213),MAX(0,-$X213)-MAX(0,-$BP213+SUM($BW213:BZ213)))</f>
        <v>0</v>
      </c>
      <c r="CB213" s="166">
        <f>MAX(0,-$X213+$BP213-SUM($BW213:CA213))</f>
        <v>0</v>
      </c>
      <c r="CC213" s="163">
        <v>10.1</v>
      </c>
      <c r="CD213" s="167"/>
      <c r="CE213" s="164"/>
      <c r="CF213" s="164"/>
      <c r="CG213" s="164"/>
      <c r="CH213" s="164"/>
      <c r="CI213" s="164"/>
      <c r="CJ213" s="164"/>
      <c r="CK213" s="166"/>
      <c r="CL213" s="166"/>
      <c r="CM213" s="166"/>
      <c r="CN213" s="166"/>
      <c r="CO213" s="166"/>
      <c r="CP213" s="166"/>
      <c r="CQ213" s="167">
        <v>-215845</v>
      </c>
      <c r="CR213" s="164"/>
      <c r="CS213" s="164"/>
      <c r="CT213" s="164"/>
      <c r="CU213" s="164"/>
      <c r="CV213" s="164"/>
      <c r="CW213" s="164"/>
      <c r="CX213" s="166">
        <f>ROUND($C213*'[1]LEA-TN - Aggregate GASB75'!CX212,0)</f>
        <v>215845</v>
      </c>
      <c r="CY213" s="166">
        <f>ROUND($C213*'[1]LEA-TN - Aggregate GASB75'!CY212,0)</f>
        <v>215845</v>
      </c>
      <c r="CZ213" s="166">
        <f>ROUND($C213*'[1]LEA-TN - Aggregate GASB75'!CZ212,0)</f>
        <v>215845</v>
      </c>
      <c r="DA213" s="166">
        <f>ROUND($C213*'[1]LEA-TN - Aggregate GASB75'!DA212,0)</f>
        <v>215845</v>
      </c>
      <c r="DB213" s="166">
        <f>ROUND($C213*'[1]LEA-TN - Aggregate GASB75'!DB212,0)</f>
        <v>215845</v>
      </c>
      <c r="DC213" s="166">
        <f>ROUND($C213*'[1]LEA-TN - Aggregate GASB75'!DC212,0)</f>
        <v>669122</v>
      </c>
      <c r="DE213" s="168"/>
    </row>
    <row r="214" spans="1:109" hidden="1">
      <c r="A214" s="109">
        <v>1109</v>
      </c>
      <c r="B214" s="103" t="s">
        <v>345</v>
      </c>
      <c r="C214" s="162">
        <v>1</v>
      </c>
      <c r="D214" s="162">
        <v>1</v>
      </c>
      <c r="E214" s="162">
        <f t="shared" si="62"/>
        <v>0</v>
      </c>
      <c r="F214" s="163">
        <v>8.3000000000000007</v>
      </c>
      <c r="G214" s="164">
        <f>ROUND($D214*'[1]LEA-TN - Aggregate GASB75'!G213,0)</f>
        <v>302580</v>
      </c>
      <c r="H214" s="164">
        <f>ROUND($C214*'[1]LEA-TN - Aggregate GASB75'!H213,0)</f>
        <v>7554</v>
      </c>
      <c r="I214" s="164">
        <f>ROUND($C214*'[1]LEA-TN - Aggregate GASB75'!I213,0)</f>
        <v>10874</v>
      </c>
      <c r="J214" s="164">
        <f>ROUND('[1]LEA-TN - Aggregate GASB75'!G213*E214,0)</f>
        <v>0</v>
      </c>
      <c r="K214" s="164">
        <f>ROUND($C214*'[1]LEA-TN - Aggregate GASB75'!K213,0)</f>
        <v>0</v>
      </c>
      <c r="L214" s="164">
        <f>ROUND(C214*'[1]LEA-TN - Aggregate GASB75'!P213,0)-SUM(G214:K214,M214:O214)</f>
        <v>-41345</v>
      </c>
      <c r="M214" s="164">
        <f>ROUND($C214*'[1]LEA-TN - Aggregate GASB75'!M213,0)</f>
        <v>-2335</v>
      </c>
      <c r="N214" s="164">
        <f>ROUND(C214*'[1]LEA-TN - Aggregate GASB75'!O213,0)-O214</f>
        <v>0</v>
      </c>
      <c r="O214" s="164">
        <v>-9379</v>
      </c>
      <c r="P214" s="178">
        <f t="shared" si="56"/>
        <v>267949</v>
      </c>
      <c r="Q214" s="104">
        <f t="shared" si="57"/>
        <v>0</v>
      </c>
      <c r="R214" s="164">
        <f>ROUND($C214*'[1]LEA-TN - Aggregate GASB75'!R213,0)</f>
        <v>-8656</v>
      </c>
      <c r="S214" s="164">
        <f t="shared" si="54"/>
        <v>0</v>
      </c>
      <c r="T214" s="178">
        <v>9772</v>
      </c>
      <c r="U214" s="164">
        <v>8946</v>
      </c>
      <c r="V214" s="104">
        <f t="shared" si="63"/>
        <v>-62854</v>
      </c>
      <c r="W214" s="104">
        <v>-27830</v>
      </c>
      <c r="X214" s="104">
        <f>ROUND(J214+N214-'[1]LEA-TN - Aggregate GASB75'!W213*E214,0)</f>
        <v>0</v>
      </c>
      <c r="Y214" s="164">
        <f>ROUND($C214*'[1]LEA-TN - Aggregate GASB75'!Y213,0)</f>
        <v>312007</v>
      </c>
      <c r="Z214" s="164">
        <f>ROUND($C214*'[1]LEA-TN - Aggregate GASB75'!Z213,0)</f>
        <v>231985</v>
      </c>
      <c r="AA214" s="164">
        <f>ROUND($C214*'[1]LEA-TN - Aggregate GASB75'!AA213,0)</f>
        <v>267949</v>
      </c>
      <c r="AB214" s="164">
        <f>ROUND($C214*'[1]LEA-TN - Aggregate GASB75'!AB213,0)</f>
        <v>267949</v>
      </c>
      <c r="AC214" s="164">
        <f t="shared" si="70"/>
        <v>36364</v>
      </c>
      <c r="AD214" s="164">
        <f t="shared" si="58"/>
        <v>26490</v>
      </c>
      <c r="AE214" s="164">
        <f t="shared" si="64"/>
        <v>0</v>
      </c>
      <c r="AF214" s="164">
        <f t="shared" si="65"/>
        <v>0</v>
      </c>
      <c r="AG214" s="164">
        <f t="shared" si="59"/>
        <v>0</v>
      </c>
      <c r="AH214" s="164">
        <f t="shared" si="66"/>
        <v>0</v>
      </c>
      <c r="AI214" s="164">
        <f t="shared" si="55"/>
        <v>-8656</v>
      </c>
      <c r="AJ214" s="164">
        <f t="shared" si="55"/>
        <v>-8656</v>
      </c>
      <c r="AK214" s="164">
        <f t="shared" si="55"/>
        <v>-8656</v>
      </c>
      <c r="AL214" s="164">
        <f t="shared" si="55"/>
        <v>-8656</v>
      </c>
      <c r="AM214" s="164">
        <f t="shared" si="55"/>
        <v>-8656</v>
      </c>
      <c r="AN214" s="164">
        <f t="shared" si="55"/>
        <v>-19574</v>
      </c>
      <c r="AP214" s="165">
        <f t="shared" si="60"/>
        <v>-4981</v>
      </c>
      <c r="AQ214" s="164">
        <f>ROUND($C214*'[1]LEA-TN - Aggregate GASB75'!AQ213,0)</f>
        <v>0</v>
      </c>
      <c r="AR214" s="164">
        <f>ROUND($C214*'[1]LEA-TN - Aggregate GASB75'!AR213,0)</f>
        <v>0</v>
      </c>
      <c r="AS214" s="164">
        <f>ROUND($C214*'[1]LEA-TN - Aggregate GASB75'!AS213,0)</f>
        <v>0</v>
      </c>
      <c r="AT214" s="164">
        <f>ROUND($C214*'[1]LEA-TN - Aggregate GASB75'!AT213,0)</f>
        <v>0</v>
      </c>
      <c r="AU214" s="164">
        <f>ROUND($C214*'[1]LEA-TN - Aggregate GASB75'!AU213,0)</f>
        <v>0</v>
      </c>
      <c r="AV214" s="164">
        <f>ROUND($C214*'[1]LEA-TN - Aggregate GASB75'!AV213,0)</f>
        <v>0</v>
      </c>
      <c r="AW214" s="166">
        <f>ROUND($C214*'[1]LEA-TN - Aggregate GASB75'!AW213,0)</f>
        <v>4981</v>
      </c>
      <c r="AX214" s="166">
        <f>ROUND($C214*'[1]LEA-TN - Aggregate GASB75'!AX213,0)</f>
        <v>4981</v>
      </c>
      <c r="AY214" s="166">
        <f>ROUND($C214*'[1]LEA-TN - Aggregate GASB75'!AY213,0)</f>
        <v>4981</v>
      </c>
      <c r="AZ214" s="166">
        <f>ROUND($C214*'[1]LEA-TN - Aggregate GASB75'!AZ213,0)</f>
        <v>4981</v>
      </c>
      <c r="BA214" s="166">
        <f>ROUND($C214*'[1]LEA-TN - Aggregate GASB75'!BA213,0)</f>
        <v>4981</v>
      </c>
      <c r="BB214" s="166">
        <f>MAX(0,-$L214+$AP214-SUM($AW214:BA214))</f>
        <v>11459</v>
      </c>
      <c r="BC214" s="165">
        <f t="shared" si="67"/>
        <v>-281</v>
      </c>
      <c r="BD214" s="164">
        <f>MIN(MAX(0,BC214),MAX(0,$M214)-SUM($BC214:BC214))</f>
        <v>0</v>
      </c>
      <c r="BE214" s="164">
        <f>MIN(MAX(0,BD214),MAX(0,$M214)-SUM($BC214:BD214))</f>
        <v>0</v>
      </c>
      <c r="BF214" s="164">
        <f>MIN(MAX(0,BE214),MAX(0,$M214)-SUM($BC214:BE214))</f>
        <v>0</v>
      </c>
      <c r="BG214" s="164">
        <f>MIN(MAX(0,BF214),MAX(0,$M214)-SUM($BC214:BF214))</f>
        <v>0</v>
      </c>
      <c r="BH214" s="164">
        <f>MIN(MAX(0,BG214),MAX(0,$M214)-SUM($BC214:BG214))</f>
        <v>0</v>
      </c>
      <c r="BI214" s="164">
        <f>(MAX(0,$M214-MAX(0,SUM($BC214:BH214))))</f>
        <v>0</v>
      </c>
      <c r="BJ214" s="166">
        <f t="shared" si="68"/>
        <v>281</v>
      </c>
      <c r="BK214" s="166">
        <f>MIN(MAX(0,BJ214),MAX(0,-$M214)-MAX(0,-$BC214+SUM($BJ214:BJ214)))</f>
        <v>281</v>
      </c>
      <c r="BL214" s="166">
        <f>MIN(MAX(0,BK214),MAX(0,-$M214)-MAX(0,-$BC214+SUM($BJ214:BK214)))</f>
        <v>281</v>
      </c>
      <c r="BM214" s="166">
        <f>MIN(MAX(0,BL214),MAX(0,-$M214)-MAX(0,-$BC214+SUM($BJ214:BL214)))</f>
        <v>281</v>
      </c>
      <c r="BN214" s="166">
        <f>MIN(MAX(0,BM214),MAX(0,-$M214)-MAX(0,-$BC214+SUM($BJ214:BM214)))</f>
        <v>281</v>
      </c>
      <c r="BO214" s="166">
        <f>MAX(0,-$M214+$BC214-SUM($BJ214:BN214))</f>
        <v>649</v>
      </c>
      <c r="BP214" s="165">
        <f t="shared" si="69"/>
        <v>0</v>
      </c>
      <c r="BQ214" s="164">
        <f>MIN(MAX(0,BP214),MAX(0,$X214)-SUM($BP214:BP214))</f>
        <v>0</v>
      </c>
      <c r="BR214" s="164">
        <f>MIN(MAX(0,BQ214),MAX(0,$X214)-SUM($BP214:BQ214))</f>
        <v>0</v>
      </c>
      <c r="BS214" s="164">
        <f>MIN(MAX(0,BR214),MAX(0,$X214)-SUM($BP214:BR214))</f>
        <v>0</v>
      </c>
      <c r="BT214" s="164">
        <f>MIN(MAX(0,BS214),MAX(0,$X214)-SUM($BP214:BS214))</f>
        <v>0</v>
      </c>
      <c r="BU214" s="164">
        <f>MIN(MAX(0,BT214),MAX(0,$X214)-SUM($BP214:BT214))</f>
        <v>0</v>
      </c>
      <c r="BV214" s="164">
        <f>(MAX(0,$X214-MAX(0,SUM($BP214:BU214))))</f>
        <v>0</v>
      </c>
      <c r="BW214" s="166">
        <f t="shared" si="61"/>
        <v>0</v>
      </c>
      <c r="BX214" s="166">
        <f>MIN(MAX(0,BW214),MAX(0,-$X214)-MAX(0,-$BP214+SUM($BW214:BW214)))</f>
        <v>0</v>
      </c>
      <c r="BY214" s="166">
        <f>MIN(MAX(0,BX214),MAX(0,-$X214)-MAX(0,-$BP214+SUM($BW214:BX214)))</f>
        <v>0</v>
      </c>
      <c r="BZ214" s="166">
        <f>MIN(MAX(0,BY214),MAX(0,-$X214)-MAX(0,-$BP214+SUM($BW214:BY214)))</f>
        <v>0</v>
      </c>
      <c r="CA214" s="166">
        <f>MIN(MAX(0,BZ214),MAX(0,-$X214)-MAX(0,-$BP214+SUM($BW214:BZ214)))</f>
        <v>0</v>
      </c>
      <c r="CB214" s="166">
        <f>MAX(0,-$X214+$BP214-SUM($BW214:CA214))</f>
        <v>0</v>
      </c>
      <c r="CC214" s="163">
        <v>9.1999999999999993</v>
      </c>
      <c r="CD214" s="167"/>
      <c r="CE214" s="164"/>
      <c r="CF214" s="164"/>
      <c r="CG214" s="164"/>
      <c r="CH214" s="164"/>
      <c r="CI214" s="164"/>
      <c r="CJ214" s="164"/>
      <c r="CK214" s="166"/>
      <c r="CL214" s="166"/>
      <c r="CM214" s="166"/>
      <c r="CN214" s="166"/>
      <c r="CO214" s="166"/>
      <c r="CP214" s="166"/>
      <c r="CQ214" s="167">
        <v>-3394</v>
      </c>
      <c r="CR214" s="164"/>
      <c r="CS214" s="164"/>
      <c r="CT214" s="164"/>
      <c r="CU214" s="164"/>
      <c r="CV214" s="164"/>
      <c r="CW214" s="164"/>
      <c r="CX214" s="166">
        <f>ROUND($C214*'[1]LEA-TN - Aggregate GASB75'!CX213,0)</f>
        <v>3394</v>
      </c>
      <c r="CY214" s="166">
        <f>ROUND($C214*'[1]LEA-TN - Aggregate GASB75'!CY213,0)</f>
        <v>3394</v>
      </c>
      <c r="CZ214" s="166">
        <f>ROUND($C214*'[1]LEA-TN - Aggregate GASB75'!CZ213,0)</f>
        <v>3394</v>
      </c>
      <c r="DA214" s="166">
        <f>ROUND($C214*'[1]LEA-TN - Aggregate GASB75'!DA213,0)</f>
        <v>3394</v>
      </c>
      <c r="DB214" s="166">
        <f>ROUND($C214*'[1]LEA-TN - Aggregate GASB75'!DB213,0)</f>
        <v>3394</v>
      </c>
      <c r="DC214" s="166">
        <f>ROUND($C214*'[1]LEA-TN - Aggregate GASB75'!DC213,0)</f>
        <v>7466</v>
      </c>
      <c r="DE214" s="168"/>
    </row>
    <row r="215" spans="1:109" hidden="1">
      <c r="A215" s="109">
        <v>1999</v>
      </c>
      <c r="B215" s="103" t="s">
        <v>346</v>
      </c>
      <c r="C215" s="162">
        <v>1</v>
      </c>
      <c r="D215" s="162">
        <v>1</v>
      </c>
      <c r="E215" s="162">
        <f t="shared" si="62"/>
        <v>0</v>
      </c>
      <c r="F215" s="163">
        <v>1</v>
      </c>
      <c r="G215" s="164">
        <f>ROUND($D215*'[1]LEA-TN - Aggregate GASB75'!G214,0)</f>
        <v>17571915</v>
      </c>
      <c r="H215" s="164">
        <f>ROUND($C215*'[1]LEA-TN - Aggregate GASB75'!H214,0)</f>
        <v>304</v>
      </c>
      <c r="I215" s="164">
        <f>ROUND($C215*'[1]LEA-TN - Aggregate GASB75'!I214,0)</f>
        <v>599267</v>
      </c>
      <c r="J215" s="164">
        <f>ROUND('[1]LEA-TN - Aggregate GASB75'!G214*E215,0)</f>
        <v>0</v>
      </c>
      <c r="K215" s="164">
        <f>ROUND($C215*'[1]LEA-TN - Aggregate GASB75'!K214,0)</f>
        <v>0</v>
      </c>
      <c r="L215" s="164">
        <f>ROUND(C215*'[1]LEA-TN - Aggregate GASB75'!P214,0)-SUM(G215:K215,M215:O215)</f>
        <v>-2550928</v>
      </c>
      <c r="M215" s="164">
        <f>ROUND($C215*'[1]LEA-TN - Aggregate GASB75'!M214,0)</f>
        <v>-72465</v>
      </c>
      <c r="N215" s="164">
        <f>ROUND(C215*'[1]LEA-TN - Aggregate GASB75'!O214,0)-O215</f>
        <v>0</v>
      </c>
      <c r="O215" s="164">
        <v>-1477727</v>
      </c>
      <c r="P215" s="178">
        <f t="shared" si="56"/>
        <v>14070366</v>
      </c>
      <c r="Q215" s="104">
        <f t="shared" si="57"/>
        <v>0</v>
      </c>
      <c r="R215" s="164">
        <f>ROUND($C215*'[1]LEA-TN - Aggregate GASB75'!R214,0)</f>
        <v>-2623393</v>
      </c>
      <c r="S215" s="164">
        <f t="shared" si="54"/>
        <v>0</v>
      </c>
      <c r="T215" s="178">
        <v>-2023822</v>
      </c>
      <c r="U215" s="164">
        <v>1210154</v>
      </c>
      <c r="V215" s="104">
        <f t="shared" si="63"/>
        <v>0</v>
      </c>
      <c r="W215" s="104">
        <v>0</v>
      </c>
      <c r="X215" s="104">
        <f>ROUND(J215+N215-'[1]LEA-TN - Aggregate GASB75'!W214*E215,0)</f>
        <v>0</v>
      </c>
      <c r="Y215" s="164">
        <f>ROUND($C215*'[1]LEA-TN - Aggregate GASB75'!Y214,0)</f>
        <v>15369603</v>
      </c>
      <c r="Z215" s="164">
        <f>ROUND($C215*'[1]LEA-TN - Aggregate GASB75'!Z214,0)</f>
        <v>12952379</v>
      </c>
      <c r="AA215" s="164">
        <f>ROUND($C215*'[1]LEA-TN - Aggregate GASB75'!AA214,0)</f>
        <v>14070366</v>
      </c>
      <c r="AB215" s="164">
        <f>ROUND($C215*'[1]LEA-TN - Aggregate GASB75'!AB214,0)</f>
        <v>14070366</v>
      </c>
      <c r="AC215" s="164">
        <f t="shared" si="70"/>
        <v>0</v>
      </c>
      <c r="AD215" s="164">
        <f t="shared" si="58"/>
        <v>0</v>
      </c>
      <c r="AE215" s="164">
        <f t="shared" si="64"/>
        <v>0</v>
      </c>
      <c r="AF215" s="164">
        <f t="shared" si="65"/>
        <v>0</v>
      </c>
      <c r="AG215" s="164">
        <f t="shared" si="59"/>
        <v>0</v>
      </c>
      <c r="AH215" s="164">
        <f t="shared" si="66"/>
        <v>0</v>
      </c>
      <c r="AI215" s="164">
        <f t="shared" si="55"/>
        <v>0</v>
      </c>
      <c r="AJ215" s="164">
        <f t="shared" si="55"/>
        <v>0</v>
      </c>
      <c r="AK215" s="164">
        <f t="shared" si="55"/>
        <v>0</v>
      </c>
      <c r="AL215" s="164">
        <f t="shared" si="55"/>
        <v>0</v>
      </c>
      <c r="AM215" s="164">
        <f t="shared" si="55"/>
        <v>0</v>
      </c>
      <c r="AN215" s="164">
        <f t="shared" si="55"/>
        <v>0</v>
      </c>
      <c r="AP215" s="165">
        <f t="shared" si="60"/>
        <v>-2550928</v>
      </c>
      <c r="AQ215" s="164">
        <f>ROUND($C215*'[1]LEA-TN - Aggregate GASB75'!AQ214,0)</f>
        <v>0</v>
      </c>
      <c r="AR215" s="164">
        <f>ROUND($C215*'[1]LEA-TN - Aggregate GASB75'!AR214,0)</f>
        <v>0</v>
      </c>
      <c r="AS215" s="164">
        <f>ROUND($C215*'[1]LEA-TN - Aggregate GASB75'!AS214,0)</f>
        <v>0</v>
      </c>
      <c r="AT215" s="164">
        <f>ROUND($C215*'[1]LEA-TN - Aggregate GASB75'!AT214,0)</f>
        <v>0</v>
      </c>
      <c r="AU215" s="164">
        <f>ROUND($C215*'[1]LEA-TN - Aggregate GASB75'!AU214,0)</f>
        <v>0</v>
      </c>
      <c r="AV215" s="164">
        <f>ROUND($C215*'[1]LEA-TN - Aggregate GASB75'!AV214,0)</f>
        <v>0</v>
      </c>
      <c r="AW215" s="166">
        <f>ROUND($C215*'[1]LEA-TN - Aggregate GASB75'!AW214,0)</f>
        <v>0</v>
      </c>
      <c r="AX215" s="166">
        <f>ROUND($C215*'[1]LEA-TN - Aggregate GASB75'!AX214,0)</f>
        <v>0</v>
      </c>
      <c r="AY215" s="166">
        <f>ROUND($C215*'[1]LEA-TN - Aggregate GASB75'!AY214,0)</f>
        <v>0</v>
      </c>
      <c r="AZ215" s="166">
        <f>ROUND($C215*'[1]LEA-TN - Aggregate GASB75'!AZ214,0)</f>
        <v>0</v>
      </c>
      <c r="BA215" s="166">
        <f>ROUND($C215*'[1]LEA-TN - Aggregate GASB75'!BA214,0)</f>
        <v>0</v>
      </c>
      <c r="BB215" s="166">
        <f>MAX(0,-$L215+$AP215-SUM($AW215:BA215))</f>
        <v>0</v>
      </c>
      <c r="BC215" s="165">
        <f t="shared" si="67"/>
        <v>-72465</v>
      </c>
      <c r="BD215" s="164">
        <f>MIN(MAX(0,BC215),MAX(0,$M215)-SUM($BC215:BC215))</f>
        <v>0</v>
      </c>
      <c r="BE215" s="164">
        <f>MIN(MAX(0,BD215),MAX(0,$M215)-SUM($BC215:BD215))</f>
        <v>0</v>
      </c>
      <c r="BF215" s="164">
        <f>MIN(MAX(0,BE215),MAX(0,$M215)-SUM($BC215:BE215))</f>
        <v>0</v>
      </c>
      <c r="BG215" s="164">
        <f>MIN(MAX(0,BF215),MAX(0,$M215)-SUM($BC215:BF215))</f>
        <v>0</v>
      </c>
      <c r="BH215" s="164">
        <f>MIN(MAX(0,BG215),MAX(0,$M215)-SUM($BC215:BG215))</f>
        <v>0</v>
      </c>
      <c r="BI215" s="164">
        <f>(MAX(0,$M215-MAX(0,SUM($BC215:BH215))))</f>
        <v>0</v>
      </c>
      <c r="BJ215" s="166">
        <f t="shared" si="68"/>
        <v>0</v>
      </c>
      <c r="BK215" s="166">
        <f>MIN(MAX(0,BJ215),MAX(0,-$M215)-MAX(0,-$BC215+SUM($BJ215:BJ215)))</f>
        <v>0</v>
      </c>
      <c r="BL215" s="166">
        <f>MIN(MAX(0,BK215),MAX(0,-$M215)-MAX(0,-$BC215+SUM($BJ215:BK215)))</f>
        <v>0</v>
      </c>
      <c r="BM215" s="166">
        <f>MIN(MAX(0,BL215),MAX(0,-$M215)-MAX(0,-$BC215+SUM($BJ215:BL215)))</f>
        <v>0</v>
      </c>
      <c r="BN215" s="166">
        <f>MIN(MAX(0,BM215),MAX(0,-$M215)-MAX(0,-$BC215+SUM($BJ215:BM215)))</f>
        <v>0</v>
      </c>
      <c r="BO215" s="166">
        <f>MAX(0,-$M215+$BC215-SUM($BJ215:BN215))</f>
        <v>0</v>
      </c>
      <c r="BP215" s="165">
        <f t="shared" si="69"/>
        <v>0</v>
      </c>
      <c r="BQ215" s="164">
        <f>MIN(MAX(0,BP215),MAX(0,$X215)-SUM($BP215:BP215))</f>
        <v>0</v>
      </c>
      <c r="BR215" s="164">
        <f>MIN(MAX(0,BQ215),MAX(0,$X215)-SUM($BP215:BQ215))</f>
        <v>0</v>
      </c>
      <c r="BS215" s="164">
        <f>MIN(MAX(0,BR215),MAX(0,$X215)-SUM($BP215:BR215))</f>
        <v>0</v>
      </c>
      <c r="BT215" s="164">
        <f>MIN(MAX(0,BS215),MAX(0,$X215)-SUM($BP215:BS215))</f>
        <v>0</v>
      </c>
      <c r="BU215" s="164">
        <f>MIN(MAX(0,BT215),MAX(0,$X215)-SUM($BP215:BT215))</f>
        <v>0</v>
      </c>
      <c r="BV215" s="164">
        <f>(MAX(0,$X215-MAX(0,SUM($BP215:BU215))))</f>
        <v>0</v>
      </c>
      <c r="BW215" s="166">
        <f t="shared" si="61"/>
        <v>0</v>
      </c>
      <c r="BX215" s="166">
        <f>MIN(MAX(0,BW215),MAX(0,-$X215)-MAX(0,-$BP215+SUM($BW215:BW215)))</f>
        <v>0</v>
      </c>
      <c r="BY215" s="166">
        <f>MIN(MAX(0,BX215),MAX(0,-$X215)-MAX(0,-$BP215+SUM($BW215:BX215)))</f>
        <v>0</v>
      </c>
      <c r="BZ215" s="166">
        <f>MIN(MAX(0,BY215),MAX(0,-$X215)-MAX(0,-$BP215+SUM($BW215:BY215)))</f>
        <v>0</v>
      </c>
      <c r="CA215" s="166">
        <f>MIN(MAX(0,BZ215),MAX(0,-$X215)-MAX(0,-$BP215+SUM($BW215:BZ215)))</f>
        <v>0</v>
      </c>
      <c r="CB215" s="166">
        <f>MAX(0,-$X215+$BP215-SUM($BW215:CA215))</f>
        <v>0</v>
      </c>
      <c r="CC215" s="163">
        <v>1</v>
      </c>
      <c r="CD215" s="167"/>
      <c r="CE215" s="164"/>
      <c r="CF215" s="164"/>
      <c r="CG215" s="164"/>
      <c r="CH215" s="164"/>
      <c r="CI215" s="164"/>
      <c r="CJ215" s="164"/>
      <c r="CK215" s="166"/>
      <c r="CL215" s="166"/>
      <c r="CM215" s="166"/>
      <c r="CN215" s="166"/>
      <c r="CO215" s="166"/>
      <c r="CP215" s="166"/>
      <c r="CQ215" s="167">
        <v>0</v>
      </c>
      <c r="CR215" s="164"/>
      <c r="CS215" s="164"/>
      <c r="CT215" s="164"/>
      <c r="CU215" s="164"/>
      <c r="CV215" s="164"/>
      <c r="CW215" s="164"/>
      <c r="CX215" s="166">
        <f>ROUND($C215*'[1]LEA-TN - Aggregate GASB75'!CX214,0)</f>
        <v>0</v>
      </c>
      <c r="CY215" s="166">
        <f>ROUND($C215*'[1]LEA-TN - Aggregate GASB75'!CY214,0)</f>
        <v>0</v>
      </c>
      <c r="CZ215" s="166">
        <f>ROUND($C215*'[1]LEA-TN - Aggregate GASB75'!CZ214,0)</f>
        <v>0</v>
      </c>
      <c r="DA215" s="166">
        <f>ROUND($C215*'[1]LEA-TN - Aggregate GASB75'!DA214,0)</f>
        <v>0</v>
      </c>
      <c r="DB215" s="166">
        <f>ROUND($C215*'[1]LEA-TN - Aggregate GASB75'!DB214,0)</f>
        <v>0</v>
      </c>
      <c r="DC215" s="166">
        <f>ROUND($C215*'[1]LEA-TN - Aggregate GASB75'!DC214,0)</f>
        <v>0</v>
      </c>
      <c r="DE215" s="168"/>
    </row>
    <row r="216" spans="1:109" hidden="1">
      <c r="A216" s="109">
        <v>1128</v>
      </c>
      <c r="B216" s="103" t="s">
        <v>347</v>
      </c>
      <c r="C216" s="162">
        <v>1</v>
      </c>
      <c r="D216" s="162">
        <v>1</v>
      </c>
      <c r="E216" s="162">
        <f t="shared" si="62"/>
        <v>0</v>
      </c>
      <c r="F216" s="163">
        <v>9.1</v>
      </c>
      <c r="G216" s="164">
        <f>ROUND($D216*'[1]LEA-TN - Aggregate GASB75'!G215,0)</f>
        <v>2006396</v>
      </c>
      <c r="H216" s="164">
        <f>ROUND($C216*'[1]LEA-TN - Aggregate GASB75'!H215,0)</f>
        <v>49426</v>
      </c>
      <c r="I216" s="164">
        <f>ROUND($C216*'[1]LEA-TN - Aggregate GASB75'!I215,0)</f>
        <v>71988</v>
      </c>
      <c r="J216" s="164">
        <f>ROUND('[1]LEA-TN - Aggregate GASB75'!G215*E216,0)</f>
        <v>0</v>
      </c>
      <c r="K216" s="164">
        <f>ROUND($C216*'[1]LEA-TN - Aggregate GASB75'!K215,0)</f>
        <v>0</v>
      </c>
      <c r="L216" s="164">
        <f>ROUND(C216*'[1]LEA-TN - Aggregate GASB75'!P215,0)-SUM(G216:K216,M216:O216)</f>
        <v>-95725</v>
      </c>
      <c r="M216" s="164">
        <f>ROUND($C216*'[1]LEA-TN - Aggregate GASB75'!M215,0)</f>
        <v>-17188</v>
      </c>
      <c r="N216" s="164">
        <f>ROUND(C216*'[1]LEA-TN - Aggregate GASB75'!O215,0)-O216</f>
        <v>0</v>
      </c>
      <c r="O216" s="164">
        <v>-67384</v>
      </c>
      <c r="P216" s="178">
        <f t="shared" si="56"/>
        <v>1947513</v>
      </c>
      <c r="Q216" s="104">
        <f t="shared" si="57"/>
        <v>0</v>
      </c>
      <c r="R216" s="164">
        <f>ROUND($C216*'[1]LEA-TN - Aggregate GASB75'!R215,0)</f>
        <v>-32158</v>
      </c>
      <c r="S216" s="164">
        <f t="shared" si="54"/>
        <v>0</v>
      </c>
      <c r="T216" s="178">
        <v>89256</v>
      </c>
      <c r="U216" s="164">
        <v>68325</v>
      </c>
      <c r="V216" s="104">
        <f t="shared" si="63"/>
        <v>-262450</v>
      </c>
      <c r="W216" s="104">
        <v>-181695</v>
      </c>
      <c r="X216" s="104">
        <f>ROUND(J216+N216-'[1]LEA-TN - Aggregate GASB75'!W215*E216,0)</f>
        <v>0</v>
      </c>
      <c r="Y216" s="164">
        <f>ROUND($C216*'[1]LEA-TN - Aggregate GASB75'!Y215,0)</f>
        <v>2258152</v>
      </c>
      <c r="Z216" s="164">
        <f>ROUND($C216*'[1]LEA-TN - Aggregate GASB75'!Z215,0)</f>
        <v>1694838</v>
      </c>
      <c r="AA216" s="164">
        <f>ROUND($C216*'[1]LEA-TN - Aggregate GASB75'!AA215,0)</f>
        <v>1947513</v>
      </c>
      <c r="AB216" s="164">
        <f>ROUND($C216*'[1]LEA-TN - Aggregate GASB75'!AB215,0)</f>
        <v>1947513</v>
      </c>
      <c r="AC216" s="164">
        <f t="shared" si="70"/>
        <v>85206</v>
      </c>
      <c r="AD216" s="164">
        <f t="shared" si="58"/>
        <v>177244</v>
      </c>
      <c r="AE216" s="164">
        <f t="shared" si="64"/>
        <v>0</v>
      </c>
      <c r="AF216" s="164">
        <f t="shared" si="65"/>
        <v>0</v>
      </c>
      <c r="AG216" s="164">
        <f t="shared" si="59"/>
        <v>0</v>
      </c>
      <c r="AH216" s="164">
        <f t="shared" si="66"/>
        <v>0</v>
      </c>
      <c r="AI216" s="164">
        <f t="shared" si="55"/>
        <v>-32158</v>
      </c>
      <c r="AJ216" s="164">
        <f t="shared" si="55"/>
        <v>-32158</v>
      </c>
      <c r="AK216" s="164">
        <f t="shared" si="55"/>
        <v>-32158</v>
      </c>
      <c r="AL216" s="164">
        <f t="shared" si="55"/>
        <v>-32158</v>
      </c>
      <c r="AM216" s="164">
        <f t="shared" si="55"/>
        <v>-32158</v>
      </c>
      <c r="AN216" s="164">
        <f t="shared" si="55"/>
        <v>-101660</v>
      </c>
      <c r="AP216" s="165">
        <f t="shared" si="60"/>
        <v>-10519</v>
      </c>
      <c r="AQ216" s="164">
        <f>ROUND($C216*'[1]LEA-TN - Aggregate GASB75'!AQ215,0)</f>
        <v>0</v>
      </c>
      <c r="AR216" s="164">
        <f>ROUND($C216*'[1]LEA-TN - Aggregate GASB75'!AR215,0)</f>
        <v>0</v>
      </c>
      <c r="AS216" s="164">
        <f>ROUND($C216*'[1]LEA-TN - Aggregate GASB75'!AS215,0)</f>
        <v>0</v>
      </c>
      <c r="AT216" s="164">
        <f>ROUND($C216*'[1]LEA-TN - Aggregate GASB75'!AT215,0)</f>
        <v>0</v>
      </c>
      <c r="AU216" s="164">
        <f>ROUND($C216*'[1]LEA-TN - Aggregate GASB75'!AU215,0)</f>
        <v>0</v>
      </c>
      <c r="AV216" s="164">
        <f>ROUND($C216*'[1]LEA-TN - Aggregate GASB75'!AV215,0)</f>
        <v>0</v>
      </c>
      <c r="AW216" s="166">
        <f>ROUND($C216*'[1]LEA-TN - Aggregate GASB75'!AW215,0)</f>
        <v>10519</v>
      </c>
      <c r="AX216" s="166">
        <f>ROUND($C216*'[1]LEA-TN - Aggregate GASB75'!AX215,0)</f>
        <v>10519</v>
      </c>
      <c r="AY216" s="166">
        <f>ROUND($C216*'[1]LEA-TN - Aggregate GASB75'!AY215,0)</f>
        <v>10519</v>
      </c>
      <c r="AZ216" s="166">
        <f>ROUND($C216*'[1]LEA-TN - Aggregate GASB75'!AZ215,0)</f>
        <v>10519</v>
      </c>
      <c r="BA216" s="166">
        <f>ROUND($C216*'[1]LEA-TN - Aggregate GASB75'!BA215,0)</f>
        <v>10519</v>
      </c>
      <c r="BB216" s="166">
        <f>MAX(0,-$L216+$AP216-SUM($AW216:BA216))</f>
        <v>32611</v>
      </c>
      <c r="BC216" s="165">
        <f t="shared" si="67"/>
        <v>-1889</v>
      </c>
      <c r="BD216" s="164">
        <f>MIN(MAX(0,BC216),MAX(0,$M216)-SUM($BC216:BC216))</f>
        <v>0</v>
      </c>
      <c r="BE216" s="164">
        <f>MIN(MAX(0,BD216),MAX(0,$M216)-SUM($BC216:BD216))</f>
        <v>0</v>
      </c>
      <c r="BF216" s="164">
        <f>MIN(MAX(0,BE216),MAX(0,$M216)-SUM($BC216:BE216))</f>
        <v>0</v>
      </c>
      <c r="BG216" s="164">
        <f>MIN(MAX(0,BF216),MAX(0,$M216)-SUM($BC216:BF216))</f>
        <v>0</v>
      </c>
      <c r="BH216" s="164">
        <f>MIN(MAX(0,BG216),MAX(0,$M216)-SUM($BC216:BG216))</f>
        <v>0</v>
      </c>
      <c r="BI216" s="164">
        <f>(MAX(0,$M216-MAX(0,SUM($BC216:BH216))))</f>
        <v>0</v>
      </c>
      <c r="BJ216" s="166">
        <f t="shared" si="68"/>
        <v>1889</v>
      </c>
      <c r="BK216" s="166">
        <f>MIN(MAX(0,BJ216),MAX(0,-$M216)-MAX(0,-$BC216+SUM($BJ216:BJ216)))</f>
        <v>1889</v>
      </c>
      <c r="BL216" s="166">
        <f>MIN(MAX(0,BK216),MAX(0,-$M216)-MAX(0,-$BC216+SUM($BJ216:BK216)))</f>
        <v>1889</v>
      </c>
      <c r="BM216" s="166">
        <f>MIN(MAX(0,BL216),MAX(0,-$M216)-MAX(0,-$BC216+SUM($BJ216:BL216)))</f>
        <v>1889</v>
      </c>
      <c r="BN216" s="166">
        <f>MIN(MAX(0,BM216),MAX(0,-$M216)-MAX(0,-$BC216+SUM($BJ216:BM216)))</f>
        <v>1889</v>
      </c>
      <c r="BO216" s="166">
        <f>MAX(0,-$M216+$BC216-SUM($BJ216:BN216))</f>
        <v>5854</v>
      </c>
      <c r="BP216" s="165">
        <f t="shared" si="69"/>
        <v>0</v>
      </c>
      <c r="BQ216" s="164">
        <f>MIN(MAX(0,BP216),MAX(0,$X216)-SUM($BP216:BP216))</f>
        <v>0</v>
      </c>
      <c r="BR216" s="164">
        <f>MIN(MAX(0,BQ216),MAX(0,$X216)-SUM($BP216:BQ216))</f>
        <v>0</v>
      </c>
      <c r="BS216" s="164">
        <f>MIN(MAX(0,BR216),MAX(0,$X216)-SUM($BP216:BR216))</f>
        <v>0</v>
      </c>
      <c r="BT216" s="164">
        <f>MIN(MAX(0,BS216),MAX(0,$X216)-SUM($BP216:BS216))</f>
        <v>0</v>
      </c>
      <c r="BU216" s="164">
        <f>MIN(MAX(0,BT216),MAX(0,$X216)-SUM($BP216:BT216))</f>
        <v>0</v>
      </c>
      <c r="BV216" s="164">
        <f>(MAX(0,$X216-MAX(0,SUM($BP216:BU216))))</f>
        <v>0</v>
      </c>
      <c r="BW216" s="166">
        <f t="shared" si="61"/>
        <v>0</v>
      </c>
      <c r="BX216" s="166">
        <f>MIN(MAX(0,BW216),MAX(0,-$X216)-MAX(0,-$BP216+SUM($BW216:BW216)))</f>
        <v>0</v>
      </c>
      <c r="BY216" s="166">
        <f>MIN(MAX(0,BX216),MAX(0,-$X216)-MAX(0,-$BP216+SUM($BW216:BX216)))</f>
        <v>0</v>
      </c>
      <c r="BZ216" s="166">
        <f>MIN(MAX(0,BY216),MAX(0,-$X216)-MAX(0,-$BP216+SUM($BW216:BY216)))</f>
        <v>0</v>
      </c>
      <c r="CA216" s="166">
        <f>MIN(MAX(0,BZ216),MAX(0,-$X216)-MAX(0,-$BP216+SUM($BW216:BZ216)))</f>
        <v>0</v>
      </c>
      <c r="CB216" s="166">
        <f>MAX(0,-$X216+$BP216-SUM($BW216:CA216))</f>
        <v>0</v>
      </c>
      <c r="CC216" s="163">
        <v>10.199999999999999</v>
      </c>
      <c r="CD216" s="167"/>
      <c r="CE216" s="164"/>
      <c r="CF216" s="164"/>
      <c r="CG216" s="164"/>
      <c r="CH216" s="164"/>
      <c r="CI216" s="164"/>
      <c r="CJ216" s="164"/>
      <c r="CK216" s="166"/>
      <c r="CL216" s="166"/>
      <c r="CM216" s="166"/>
      <c r="CN216" s="166"/>
      <c r="CO216" s="166"/>
      <c r="CP216" s="166"/>
      <c r="CQ216" s="167">
        <v>-19750</v>
      </c>
      <c r="CR216" s="164"/>
      <c r="CS216" s="164"/>
      <c r="CT216" s="164"/>
      <c r="CU216" s="164"/>
      <c r="CV216" s="164"/>
      <c r="CW216" s="164"/>
      <c r="CX216" s="166">
        <f>ROUND($C216*'[1]LEA-TN - Aggregate GASB75'!CX215,0)</f>
        <v>19750</v>
      </c>
      <c r="CY216" s="166">
        <f>ROUND($C216*'[1]LEA-TN - Aggregate GASB75'!CY215,0)</f>
        <v>19750</v>
      </c>
      <c r="CZ216" s="166">
        <f>ROUND($C216*'[1]LEA-TN - Aggregate GASB75'!CZ215,0)</f>
        <v>19750</v>
      </c>
      <c r="DA216" s="166">
        <f>ROUND($C216*'[1]LEA-TN - Aggregate GASB75'!DA215,0)</f>
        <v>19750</v>
      </c>
      <c r="DB216" s="166">
        <f>ROUND($C216*'[1]LEA-TN - Aggregate GASB75'!DB215,0)</f>
        <v>19750</v>
      </c>
      <c r="DC216" s="166">
        <f>ROUND($C216*'[1]LEA-TN - Aggregate GASB75'!DC215,0)</f>
        <v>63195</v>
      </c>
      <c r="DE216" s="168"/>
    </row>
    <row r="217" spans="1:109" hidden="1">
      <c r="A217" s="109">
        <v>1110</v>
      </c>
      <c r="B217" s="103" t="s">
        <v>348</v>
      </c>
      <c r="C217" s="162">
        <v>1</v>
      </c>
      <c r="D217" s="162">
        <v>1</v>
      </c>
      <c r="E217" s="162">
        <f t="shared" si="62"/>
        <v>0</v>
      </c>
      <c r="F217" s="163">
        <v>4.2</v>
      </c>
      <c r="G217" s="164">
        <f>ROUND($D217*'[1]LEA-TN - Aggregate GASB75'!G216,0)</f>
        <v>475701</v>
      </c>
      <c r="H217" s="164">
        <f>ROUND($C217*'[1]LEA-TN - Aggregate GASB75'!H216,0)</f>
        <v>5488</v>
      </c>
      <c r="I217" s="164">
        <f>ROUND($C217*'[1]LEA-TN - Aggregate GASB75'!I216,0)</f>
        <v>16687</v>
      </c>
      <c r="J217" s="164">
        <f>ROUND('[1]LEA-TN - Aggregate GASB75'!G216*E217,0)</f>
        <v>0</v>
      </c>
      <c r="K217" s="164">
        <f>ROUND($C217*'[1]LEA-TN - Aggregate GASB75'!K216,0)</f>
        <v>0</v>
      </c>
      <c r="L217" s="164">
        <f>ROUND(C217*'[1]LEA-TN - Aggregate GASB75'!P216,0)-SUM(G217:K217,M217:O217)</f>
        <v>9932</v>
      </c>
      <c r="M217" s="164">
        <f>ROUND($C217*'[1]LEA-TN - Aggregate GASB75'!M216,0)</f>
        <v>-3458</v>
      </c>
      <c r="N217" s="164">
        <f>ROUND(C217*'[1]LEA-TN - Aggregate GASB75'!O216,0)-O217</f>
        <v>0</v>
      </c>
      <c r="O217" s="164">
        <v>-24884</v>
      </c>
      <c r="P217" s="178">
        <f t="shared" si="56"/>
        <v>479466</v>
      </c>
      <c r="Q217" s="104">
        <f t="shared" si="57"/>
        <v>0</v>
      </c>
      <c r="R217" s="164">
        <f>ROUND($C217*'[1]LEA-TN - Aggregate GASB75'!R216,0)</f>
        <v>-3783</v>
      </c>
      <c r="S217" s="164">
        <f t="shared" si="54"/>
        <v>0</v>
      </c>
      <c r="T217" s="178">
        <v>18392</v>
      </c>
      <c r="U217" s="164">
        <v>25728</v>
      </c>
      <c r="V217" s="104">
        <f t="shared" si="63"/>
        <v>-23825</v>
      </c>
      <c r="W217" s="104">
        <v>-34082</v>
      </c>
      <c r="X217" s="104">
        <f>ROUND(J217+N217-'[1]LEA-TN - Aggregate GASB75'!W216*E217,0)</f>
        <v>0</v>
      </c>
      <c r="Y217" s="164">
        <f>ROUND($C217*'[1]LEA-TN - Aggregate GASB75'!Y216,0)</f>
        <v>542185</v>
      </c>
      <c r="Z217" s="164">
        <f>ROUND($C217*'[1]LEA-TN - Aggregate GASB75'!Z216,0)</f>
        <v>427270</v>
      </c>
      <c r="AA217" s="164">
        <f>ROUND($C217*'[1]LEA-TN - Aggregate GASB75'!AA216,0)</f>
        <v>479466</v>
      </c>
      <c r="AB217" s="164">
        <f>ROUND($C217*'[1]LEA-TN - Aggregate GASB75'!AB216,0)</f>
        <v>479466</v>
      </c>
      <c r="AC217" s="164">
        <f t="shared" si="70"/>
        <v>0</v>
      </c>
      <c r="AD217" s="164">
        <f t="shared" si="58"/>
        <v>31392</v>
      </c>
      <c r="AE217" s="164">
        <f t="shared" si="64"/>
        <v>0</v>
      </c>
      <c r="AF217" s="164">
        <f t="shared" si="65"/>
        <v>7567</v>
      </c>
      <c r="AG217" s="164">
        <f t="shared" si="59"/>
        <v>0</v>
      </c>
      <c r="AH217" s="164">
        <f t="shared" si="66"/>
        <v>0</v>
      </c>
      <c r="AI217" s="164">
        <f t="shared" si="55"/>
        <v>-3783</v>
      </c>
      <c r="AJ217" s="164">
        <f t="shared" si="55"/>
        <v>-3783</v>
      </c>
      <c r="AK217" s="164">
        <f t="shared" si="55"/>
        <v>-3783</v>
      </c>
      <c r="AL217" s="164">
        <f t="shared" si="55"/>
        <v>-5019</v>
      </c>
      <c r="AM217" s="164">
        <f t="shared" si="55"/>
        <v>-5325</v>
      </c>
      <c r="AN217" s="164">
        <f t="shared" si="55"/>
        <v>-2132</v>
      </c>
      <c r="AP217" s="165">
        <f t="shared" si="60"/>
        <v>2365</v>
      </c>
      <c r="AQ217" s="164">
        <f>ROUND($C217*'[1]LEA-TN - Aggregate GASB75'!AQ216,0)</f>
        <v>2365</v>
      </c>
      <c r="AR217" s="164">
        <f>ROUND($C217*'[1]LEA-TN - Aggregate GASB75'!AR216,0)</f>
        <v>2365</v>
      </c>
      <c r="AS217" s="164">
        <f>ROUND($C217*'[1]LEA-TN - Aggregate GASB75'!AS216,0)</f>
        <v>2365</v>
      </c>
      <c r="AT217" s="164">
        <f>ROUND($C217*'[1]LEA-TN - Aggregate GASB75'!AT216,0)</f>
        <v>472</v>
      </c>
      <c r="AU217" s="164">
        <f>ROUND($C217*'[1]LEA-TN - Aggregate GASB75'!AU216,0)</f>
        <v>0</v>
      </c>
      <c r="AV217" s="164">
        <f>ROUND($C217*'[1]LEA-TN - Aggregate GASB75'!AV216,0)</f>
        <v>0</v>
      </c>
      <c r="AW217" s="166">
        <f>ROUND($C217*'[1]LEA-TN - Aggregate GASB75'!AW216,0)</f>
        <v>0</v>
      </c>
      <c r="AX217" s="166">
        <f>ROUND($C217*'[1]LEA-TN - Aggregate GASB75'!AX216,0)</f>
        <v>0</v>
      </c>
      <c r="AY217" s="166">
        <f>ROUND($C217*'[1]LEA-TN - Aggregate GASB75'!AY216,0)</f>
        <v>0</v>
      </c>
      <c r="AZ217" s="166">
        <f>ROUND($C217*'[1]LEA-TN - Aggregate GASB75'!AZ216,0)</f>
        <v>0</v>
      </c>
      <c r="BA217" s="166">
        <f>ROUND($C217*'[1]LEA-TN - Aggregate GASB75'!BA216,0)</f>
        <v>0</v>
      </c>
      <c r="BB217" s="166">
        <f>MAX(0,-$L217+$AP217-SUM($AW217:BA217))</f>
        <v>0</v>
      </c>
      <c r="BC217" s="165">
        <f t="shared" si="67"/>
        <v>-823</v>
      </c>
      <c r="BD217" s="164">
        <f>MIN(MAX(0,BC217),MAX(0,$M217)-SUM($BC217:BC217))</f>
        <v>0</v>
      </c>
      <c r="BE217" s="164">
        <f>MIN(MAX(0,BD217),MAX(0,$M217)-SUM($BC217:BD217))</f>
        <v>0</v>
      </c>
      <c r="BF217" s="164">
        <f>MIN(MAX(0,BE217),MAX(0,$M217)-SUM($BC217:BE217))</f>
        <v>0</v>
      </c>
      <c r="BG217" s="164">
        <f>MIN(MAX(0,BF217),MAX(0,$M217)-SUM($BC217:BF217))</f>
        <v>0</v>
      </c>
      <c r="BH217" s="164">
        <f>MIN(MAX(0,BG217),MAX(0,$M217)-SUM($BC217:BG217))</f>
        <v>0</v>
      </c>
      <c r="BI217" s="164">
        <f>(MAX(0,$M217-MAX(0,SUM($BC217:BH217))))</f>
        <v>0</v>
      </c>
      <c r="BJ217" s="166">
        <f t="shared" si="68"/>
        <v>823</v>
      </c>
      <c r="BK217" s="166">
        <f>MIN(MAX(0,BJ217),MAX(0,-$M217)-MAX(0,-$BC217+SUM($BJ217:BJ217)))</f>
        <v>823</v>
      </c>
      <c r="BL217" s="166">
        <f>MIN(MAX(0,BK217),MAX(0,-$M217)-MAX(0,-$BC217+SUM($BJ217:BK217)))</f>
        <v>823</v>
      </c>
      <c r="BM217" s="166">
        <f>MIN(MAX(0,BL217),MAX(0,-$M217)-MAX(0,-$BC217+SUM($BJ217:BL217)))</f>
        <v>166</v>
      </c>
      <c r="BN217" s="166">
        <f>MIN(MAX(0,BM217),MAX(0,-$M217)-MAX(0,-$BC217+SUM($BJ217:BM217)))</f>
        <v>0</v>
      </c>
      <c r="BO217" s="166">
        <f>MAX(0,-$M217+$BC217-SUM($BJ217:BN217))</f>
        <v>0</v>
      </c>
      <c r="BP217" s="165">
        <f t="shared" si="69"/>
        <v>0</v>
      </c>
      <c r="BQ217" s="164">
        <f>MIN(MAX(0,BP217),MAX(0,$X217)-SUM($BP217:BP217))</f>
        <v>0</v>
      </c>
      <c r="BR217" s="164">
        <f>MIN(MAX(0,BQ217),MAX(0,$X217)-SUM($BP217:BQ217))</f>
        <v>0</v>
      </c>
      <c r="BS217" s="164">
        <f>MIN(MAX(0,BR217),MAX(0,$X217)-SUM($BP217:BR217))</f>
        <v>0</v>
      </c>
      <c r="BT217" s="164">
        <f>MIN(MAX(0,BS217),MAX(0,$X217)-SUM($BP217:BS217))</f>
        <v>0</v>
      </c>
      <c r="BU217" s="164">
        <f>MIN(MAX(0,BT217),MAX(0,$X217)-SUM($BP217:BT217))</f>
        <v>0</v>
      </c>
      <c r="BV217" s="164">
        <f>(MAX(0,$X217-MAX(0,SUM($BP217:BU217))))</f>
        <v>0</v>
      </c>
      <c r="BW217" s="166">
        <f t="shared" si="61"/>
        <v>0</v>
      </c>
      <c r="BX217" s="166">
        <f>MIN(MAX(0,BW217),MAX(0,-$X217)-MAX(0,-$BP217+SUM($BW217:BW217)))</f>
        <v>0</v>
      </c>
      <c r="BY217" s="166">
        <f>MIN(MAX(0,BX217),MAX(0,-$X217)-MAX(0,-$BP217+SUM($BW217:BX217)))</f>
        <v>0</v>
      </c>
      <c r="BZ217" s="166">
        <f>MIN(MAX(0,BY217),MAX(0,-$X217)-MAX(0,-$BP217+SUM($BW217:BY217)))</f>
        <v>0</v>
      </c>
      <c r="CA217" s="166">
        <f>MIN(MAX(0,BZ217),MAX(0,-$X217)-MAX(0,-$BP217+SUM($BW217:BZ217)))</f>
        <v>0</v>
      </c>
      <c r="CB217" s="166">
        <f>MAX(0,-$X217+$BP217-SUM($BW217:CA217))</f>
        <v>0</v>
      </c>
      <c r="CC217" s="163">
        <v>7.4</v>
      </c>
      <c r="CD217" s="167"/>
      <c r="CE217" s="164"/>
      <c r="CF217" s="164"/>
      <c r="CG217" s="164"/>
      <c r="CH217" s="164"/>
      <c r="CI217" s="164"/>
      <c r="CJ217" s="164"/>
      <c r="CK217" s="166"/>
      <c r="CL217" s="166"/>
      <c r="CM217" s="166"/>
      <c r="CN217" s="166"/>
      <c r="CO217" s="166"/>
      <c r="CP217" s="166"/>
      <c r="CQ217" s="167">
        <v>-5325</v>
      </c>
      <c r="CR217" s="164"/>
      <c r="CS217" s="164"/>
      <c r="CT217" s="164"/>
      <c r="CU217" s="164"/>
      <c r="CV217" s="164"/>
      <c r="CW217" s="164"/>
      <c r="CX217" s="166">
        <f>ROUND($C217*'[1]LEA-TN - Aggregate GASB75'!CX216,0)</f>
        <v>5325</v>
      </c>
      <c r="CY217" s="166">
        <f>ROUND($C217*'[1]LEA-TN - Aggregate GASB75'!CY216,0)</f>
        <v>5325</v>
      </c>
      <c r="CZ217" s="166">
        <f>ROUND($C217*'[1]LEA-TN - Aggregate GASB75'!CZ216,0)</f>
        <v>5325</v>
      </c>
      <c r="DA217" s="166">
        <f>ROUND($C217*'[1]LEA-TN - Aggregate GASB75'!DA216,0)</f>
        <v>5325</v>
      </c>
      <c r="DB217" s="166">
        <f>ROUND($C217*'[1]LEA-TN - Aggregate GASB75'!DB216,0)</f>
        <v>5325</v>
      </c>
      <c r="DC217" s="166">
        <f>ROUND($C217*'[1]LEA-TN - Aggregate GASB75'!DC216,0)</f>
        <v>2132</v>
      </c>
      <c r="DE217" s="168"/>
    </row>
    <row r="218" spans="1:109" hidden="1">
      <c r="A218" s="109">
        <v>1137</v>
      </c>
      <c r="B218" s="103" t="s">
        <v>349</v>
      </c>
      <c r="C218" s="162">
        <v>1</v>
      </c>
      <c r="D218" s="162">
        <v>1</v>
      </c>
      <c r="E218" s="162">
        <f t="shared" si="62"/>
        <v>0</v>
      </c>
      <c r="F218" s="163">
        <v>1</v>
      </c>
      <c r="G218" s="164">
        <f>ROUND($D218*'[1]LEA-TN - Aggregate GASB75'!G217,0)</f>
        <v>4410</v>
      </c>
      <c r="H218" s="164">
        <f>ROUND($C218*'[1]LEA-TN - Aggregate GASB75'!H217,0)</f>
        <v>0</v>
      </c>
      <c r="I218" s="164">
        <f>ROUND($C218*'[1]LEA-TN - Aggregate GASB75'!I217,0)</f>
        <v>149</v>
      </c>
      <c r="J218" s="164">
        <f>ROUND('[1]LEA-TN - Aggregate GASB75'!G217*E218,0)</f>
        <v>0</v>
      </c>
      <c r="K218" s="164">
        <f>ROUND($C218*'[1]LEA-TN - Aggregate GASB75'!K217,0)</f>
        <v>0</v>
      </c>
      <c r="L218" s="164">
        <f>ROUND(C218*'[1]LEA-TN - Aggregate GASB75'!P217,0)-SUM(G218:K218,M218:O218)</f>
        <v>109</v>
      </c>
      <c r="M218" s="164">
        <f>ROUND($C218*'[1]LEA-TN - Aggregate GASB75'!M217,0)</f>
        <v>-16</v>
      </c>
      <c r="N218" s="164">
        <f>ROUND(C218*'[1]LEA-TN - Aggregate GASB75'!O217,0)-O218</f>
        <v>0</v>
      </c>
      <c r="O218" s="164">
        <v>-444</v>
      </c>
      <c r="P218" s="178">
        <f t="shared" si="56"/>
        <v>4208</v>
      </c>
      <c r="Q218" s="104">
        <f t="shared" si="57"/>
        <v>0</v>
      </c>
      <c r="R218" s="164">
        <f>ROUND($C218*'[1]LEA-TN - Aggregate GASB75'!R217,0)</f>
        <v>93</v>
      </c>
      <c r="S218" s="164">
        <f t="shared" si="54"/>
        <v>0</v>
      </c>
      <c r="T218" s="178">
        <v>242</v>
      </c>
      <c r="U218" s="164">
        <v>444</v>
      </c>
      <c r="V218" s="104">
        <f t="shared" si="63"/>
        <v>0</v>
      </c>
      <c r="W218" s="104">
        <v>0</v>
      </c>
      <c r="X218" s="104">
        <f>ROUND(J218+N218-'[1]LEA-TN - Aggregate GASB75'!W217*E218,0)</f>
        <v>0</v>
      </c>
      <c r="Y218" s="164">
        <f>ROUND($C218*'[1]LEA-TN - Aggregate GASB75'!Y217,0)</f>
        <v>4498</v>
      </c>
      <c r="Z218" s="164">
        <f>ROUND($C218*'[1]LEA-TN - Aggregate GASB75'!Z217,0)</f>
        <v>3948</v>
      </c>
      <c r="AA218" s="164">
        <f>ROUND($C218*'[1]LEA-TN - Aggregate GASB75'!AA217,0)</f>
        <v>4208</v>
      </c>
      <c r="AB218" s="164">
        <f>ROUND($C218*'[1]LEA-TN - Aggregate GASB75'!AB217,0)</f>
        <v>4208</v>
      </c>
      <c r="AC218" s="164">
        <f t="shared" si="70"/>
        <v>0</v>
      </c>
      <c r="AD218" s="164">
        <f t="shared" si="58"/>
        <v>0</v>
      </c>
      <c r="AE218" s="164">
        <f t="shared" si="64"/>
        <v>0</v>
      </c>
      <c r="AF218" s="164">
        <f t="shared" si="65"/>
        <v>0</v>
      </c>
      <c r="AG218" s="164">
        <f t="shared" si="59"/>
        <v>0</v>
      </c>
      <c r="AH218" s="164">
        <f t="shared" si="66"/>
        <v>0</v>
      </c>
      <c r="AI218" s="164">
        <f t="shared" si="55"/>
        <v>0</v>
      </c>
      <c r="AJ218" s="164">
        <f t="shared" si="55"/>
        <v>0</v>
      </c>
      <c r="AK218" s="164">
        <f t="shared" si="55"/>
        <v>0</v>
      </c>
      <c r="AL218" s="164">
        <f t="shared" si="55"/>
        <v>0</v>
      </c>
      <c r="AM218" s="164">
        <f t="shared" si="55"/>
        <v>0</v>
      </c>
      <c r="AN218" s="164">
        <f t="shared" si="55"/>
        <v>0</v>
      </c>
      <c r="AP218" s="165">
        <f t="shared" si="60"/>
        <v>109</v>
      </c>
      <c r="AQ218" s="164">
        <f>ROUND($C218*'[1]LEA-TN - Aggregate GASB75'!AQ217,0)</f>
        <v>0</v>
      </c>
      <c r="AR218" s="164">
        <f>ROUND($C218*'[1]LEA-TN - Aggregate GASB75'!AR217,0)</f>
        <v>0</v>
      </c>
      <c r="AS218" s="164">
        <f>ROUND($C218*'[1]LEA-TN - Aggregate GASB75'!AS217,0)</f>
        <v>0</v>
      </c>
      <c r="AT218" s="164">
        <f>ROUND($C218*'[1]LEA-TN - Aggregate GASB75'!AT217,0)</f>
        <v>0</v>
      </c>
      <c r="AU218" s="164">
        <f>ROUND($C218*'[1]LEA-TN - Aggregate GASB75'!AU217,0)</f>
        <v>0</v>
      </c>
      <c r="AV218" s="164">
        <f>ROUND($C218*'[1]LEA-TN - Aggregate GASB75'!AV217,0)</f>
        <v>0</v>
      </c>
      <c r="AW218" s="166">
        <f>ROUND($C218*'[1]LEA-TN - Aggregate GASB75'!AW217,0)</f>
        <v>0</v>
      </c>
      <c r="AX218" s="166">
        <f>ROUND($C218*'[1]LEA-TN - Aggregate GASB75'!AX217,0)</f>
        <v>0</v>
      </c>
      <c r="AY218" s="166">
        <f>ROUND($C218*'[1]LEA-TN - Aggregate GASB75'!AY217,0)</f>
        <v>0</v>
      </c>
      <c r="AZ218" s="166">
        <f>ROUND($C218*'[1]LEA-TN - Aggregate GASB75'!AZ217,0)</f>
        <v>0</v>
      </c>
      <c r="BA218" s="166">
        <f>ROUND($C218*'[1]LEA-TN - Aggregate GASB75'!BA217,0)</f>
        <v>0</v>
      </c>
      <c r="BB218" s="166">
        <f>MAX(0,-$L218+$AP218-SUM($AW218:BA218))</f>
        <v>0</v>
      </c>
      <c r="BC218" s="165">
        <f t="shared" si="67"/>
        <v>-16</v>
      </c>
      <c r="BD218" s="164">
        <f>MIN(MAX(0,BC218),MAX(0,$M218)-SUM($BC218:BC218))</f>
        <v>0</v>
      </c>
      <c r="BE218" s="164">
        <f>MIN(MAX(0,BD218),MAX(0,$M218)-SUM($BC218:BD218))</f>
        <v>0</v>
      </c>
      <c r="BF218" s="164">
        <f>MIN(MAX(0,BE218),MAX(0,$M218)-SUM($BC218:BE218))</f>
        <v>0</v>
      </c>
      <c r="BG218" s="164">
        <f>MIN(MAX(0,BF218),MAX(0,$M218)-SUM($BC218:BF218))</f>
        <v>0</v>
      </c>
      <c r="BH218" s="164">
        <f>MIN(MAX(0,BG218),MAX(0,$M218)-SUM($BC218:BG218))</f>
        <v>0</v>
      </c>
      <c r="BI218" s="164">
        <f>(MAX(0,$M218-MAX(0,SUM($BC218:BH218))))</f>
        <v>0</v>
      </c>
      <c r="BJ218" s="166">
        <f t="shared" si="68"/>
        <v>0</v>
      </c>
      <c r="BK218" s="166">
        <f>MIN(MAX(0,BJ218),MAX(0,-$M218)-MAX(0,-$BC218+SUM($BJ218:BJ218)))</f>
        <v>0</v>
      </c>
      <c r="BL218" s="166">
        <f>MIN(MAX(0,BK218),MAX(0,-$M218)-MAX(0,-$BC218+SUM($BJ218:BK218)))</f>
        <v>0</v>
      </c>
      <c r="BM218" s="166">
        <f>MIN(MAX(0,BL218),MAX(0,-$M218)-MAX(0,-$BC218+SUM($BJ218:BL218)))</f>
        <v>0</v>
      </c>
      <c r="BN218" s="166">
        <f>MIN(MAX(0,BM218),MAX(0,-$M218)-MAX(0,-$BC218+SUM($BJ218:BM218)))</f>
        <v>0</v>
      </c>
      <c r="BO218" s="166">
        <f>MAX(0,-$M218+$BC218-SUM($BJ218:BN218))</f>
        <v>0</v>
      </c>
      <c r="BP218" s="165">
        <f t="shared" si="69"/>
        <v>0</v>
      </c>
      <c r="BQ218" s="164">
        <f>MIN(MAX(0,BP218),MAX(0,$X218)-SUM($BP218:BP218))</f>
        <v>0</v>
      </c>
      <c r="BR218" s="164">
        <f>MIN(MAX(0,BQ218),MAX(0,$X218)-SUM($BP218:BQ218))</f>
        <v>0</v>
      </c>
      <c r="BS218" s="164">
        <f>MIN(MAX(0,BR218),MAX(0,$X218)-SUM($BP218:BR218))</f>
        <v>0</v>
      </c>
      <c r="BT218" s="164">
        <f>MIN(MAX(0,BS218),MAX(0,$X218)-SUM($BP218:BS218))</f>
        <v>0</v>
      </c>
      <c r="BU218" s="164">
        <f>MIN(MAX(0,BT218),MAX(0,$X218)-SUM($BP218:BT218))</f>
        <v>0</v>
      </c>
      <c r="BV218" s="164">
        <f>(MAX(0,$X218-MAX(0,SUM($BP218:BU218))))</f>
        <v>0</v>
      </c>
      <c r="BW218" s="166">
        <f t="shared" si="61"/>
        <v>0</v>
      </c>
      <c r="BX218" s="166">
        <f>MIN(MAX(0,BW218),MAX(0,-$X218)-MAX(0,-$BP218+SUM($BW218:BW218)))</f>
        <v>0</v>
      </c>
      <c r="BY218" s="166">
        <f>MIN(MAX(0,BX218),MAX(0,-$X218)-MAX(0,-$BP218+SUM($BW218:BX218)))</f>
        <v>0</v>
      </c>
      <c r="BZ218" s="166">
        <f>MIN(MAX(0,BY218),MAX(0,-$X218)-MAX(0,-$BP218+SUM($BW218:BY218)))</f>
        <v>0</v>
      </c>
      <c r="CA218" s="166">
        <f>MIN(MAX(0,BZ218),MAX(0,-$X218)-MAX(0,-$BP218+SUM($BW218:BZ218)))</f>
        <v>0</v>
      </c>
      <c r="CB218" s="166">
        <f>MAX(0,-$X218+$BP218-SUM($BW218:CA218))</f>
        <v>0</v>
      </c>
      <c r="CC218" s="163">
        <v>1</v>
      </c>
      <c r="CD218" s="167"/>
      <c r="CE218" s="164"/>
      <c r="CF218" s="164"/>
      <c r="CG218" s="164"/>
      <c r="CH218" s="164"/>
      <c r="CI218" s="164"/>
      <c r="CJ218" s="164"/>
      <c r="CK218" s="166"/>
      <c r="CL218" s="166"/>
      <c r="CM218" s="166"/>
      <c r="CN218" s="166"/>
      <c r="CO218" s="166"/>
      <c r="CP218" s="166"/>
      <c r="CQ218" s="167">
        <v>0</v>
      </c>
      <c r="CR218" s="164"/>
      <c r="CS218" s="164"/>
      <c r="CT218" s="164"/>
      <c r="CU218" s="164"/>
      <c r="CV218" s="164"/>
      <c r="CW218" s="164"/>
      <c r="CX218" s="166">
        <f>ROUND($C218*'[1]LEA-TN - Aggregate GASB75'!CX217,0)</f>
        <v>0</v>
      </c>
      <c r="CY218" s="166">
        <f>ROUND($C218*'[1]LEA-TN - Aggregate GASB75'!CY217,0)</f>
        <v>0</v>
      </c>
      <c r="CZ218" s="166">
        <f>ROUND($C218*'[1]LEA-TN - Aggregate GASB75'!CZ217,0)</f>
        <v>0</v>
      </c>
      <c r="DA218" s="166">
        <f>ROUND($C218*'[1]LEA-TN - Aggregate GASB75'!DA217,0)</f>
        <v>0</v>
      </c>
      <c r="DB218" s="166">
        <f>ROUND($C218*'[1]LEA-TN - Aggregate GASB75'!DB217,0)</f>
        <v>0</v>
      </c>
      <c r="DC218" s="166">
        <f>ROUND($C218*'[1]LEA-TN - Aggregate GASB75'!DC217,0)</f>
        <v>0</v>
      </c>
      <c r="DE218" s="168"/>
    </row>
    <row r="219" spans="1:109" hidden="1">
      <c r="A219" s="109">
        <v>1136</v>
      </c>
      <c r="B219" s="103" t="s">
        <v>350</v>
      </c>
      <c r="C219" s="162">
        <v>1</v>
      </c>
      <c r="D219" s="162">
        <v>0</v>
      </c>
      <c r="E219" s="162">
        <f t="shared" si="62"/>
        <v>1</v>
      </c>
      <c r="F219" s="163">
        <v>1</v>
      </c>
      <c r="G219" s="164">
        <f>ROUND($D219*'[1]LEA-TN - Aggregate GASB75'!G218,0)</f>
        <v>0</v>
      </c>
      <c r="H219" s="164">
        <f>ROUND($C219*'[1]LEA-TN - Aggregate GASB75'!H218,0)</f>
        <v>0</v>
      </c>
      <c r="I219" s="164">
        <f>ROUND($C219*'[1]LEA-TN - Aggregate GASB75'!I218,0)</f>
        <v>0</v>
      </c>
      <c r="J219" s="164">
        <f>ROUND('[1]LEA-TN - Aggregate GASB75'!G218*E219,0)</f>
        <v>0</v>
      </c>
      <c r="K219" s="164">
        <f>ROUND($C219*'[1]LEA-TN - Aggregate GASB75'!K218,0)</f>
        <v>0</v>
      </c>
      <c r="L219" s="164">
        <f>ROUND(C219*'[1]LEA-TN - Aggregate GASB75'!P218,0)-SUM(G219:K219,M219:O219)</f>
        <v>0</v>
      </c>
      <c r="M219" s="164">
        <f>ROUND($C219*'[1]LEA-TN - Aggregate GASB75'!M218,0)</f>
        <v>0</v>
      </c>
      <c r="N219" s="164">
        <f>ROUND(C219*'[1]LEA-TN - Aggregate GASB75'!O218,0)-O219</f>
        <v>0</v>
      </c>
      <c r="O219" s="164">
        <v>0</v>
      </c>
      <c r="P219" s="178">
        <f t="shared" si="56"/>
        <v>0</v>
      </c>
      <c r="Q219" s="104">
        <f t="shared" si="57"/>
        <v>0</v>
      </c>
      <c r="R219" s="164">
        <f>ROUND($C219*'[1]LEA-TN - Aggregate GASB75'!R218,0)</f>
        <v>0</v>
      </c>
      <c r="S219" s="164">
        <f t="shared" si="54"/>
        <v>0</v>
      </c>
      <c r="T219" s="178">
        <v>0</v>
      </c>
      <c r="U219" s="164">
        <v>0</v>
      </c>
      <c r="V219" s="104">
        <f t="shared" si="63"/>
        <v>0</v>
      </c>
      <c r="W219" s="104">
        <v>0</v>
      </c>
      <c r="X219" s="104">
        <f>ROUND(J219+N219-'[1]LEA-TN - Aggregate GASB75'!W218*E219,0)</f>
        <v>0</v>
      </c>
      <c r="Y219" s="164">
        <f>ROUND($C219*'[1]LEA-TN - Aggregate GASB75'!Y218,0)</f>
        <v>0</v>
      </c>
      <c r="Z219" s="164">
        <f>ROUND($C219*'[1]LEA-TN - Aggregate GASB75'!Z218,0)</f>
        <v>0</v>
      </c>
      <c r="AA219" s="164">
        <f>ROUND($C219*'[1]LEA-TN - Aggregate GASB75'!AA218,0)</f>
        <v>0</v>
      </c>
      <c r="AB219" s="164">
        <f>ROUND($C219*'[1]LEA-TN - Aggregate GASB75'!AB218,0)</f>
        <v>0</v>
      </c>
      <c r="AC219" s="164">
        <f t="shared" si="70"/>
        <v>0</v>
      </c>
      <c r="AD219" s="164">
        <f t="shared" si="58"/>
        <v>0</v>
      </c>
      <c r="AE219" s="164">
        <f t="shared" si="64"/>
        <v>0</v>
      </c>
      <c r="AF219" s="164">
        <f t="shared" si="65"/>
        <v>0</v>
      </c>
      <c r="AG219" s="164">
        <f t="shared" si="59"/>
        <v>0</v>
      </c>
      <c r="AH219" s="164">
        <f t="shared" si="66"/>
        <v>0</v>
      </c>
      <c r="AI219" s="164">
        <f t="shared" si="55"/>
        <v>0</v>
      </c>
      <c r="AJ219" s="164">
        <f t="shared" si="55"/>
        <v>0</v>
      </c>
      <c r="AK219" s="164">
        <f t="shared" si="55"/>
        <v>0</v>
      </c>
      <c r="AL219" s="164">
        <f t="shared" si="55"/>
        <v>0</v>
      </c>
      <c r="AM219" s="164">
        <f t="shared" si="55"/>
        <v>0</v>
      </c>
      <c r="AN219" s="164">
        <f t="shared" si="55"/>
        <v>0</v>
      </c>
      <c r="AP219" s="165">
        <f t="shared" si="60"/>
        <v>0</v>
      </c>
      <c r="AQ219" s="164">
        <f>ROUND($C219*'[1]LEA-TN - Aggregate GASB75'!AQ218,0)</f>
        <v>0</v>
      </c>
      <c r="AR219" s="164">
        <f>ROUND($C219*'[1]LEA-TN - Aggregate GASB75'!AR218,0)</f>
        <v>0</v>
      </c>
      <c r="AS219" s="164">
        <f>ROUND($C219*'[1]LEA-TN - Aggregate GASB75'!AS218,0)</f>
        <v>0</v>
      </c>
      <c r="AT219" s="164">
        <f>ROUND($C219*'[1]LEA-TN - Aggregate GASB75'!AT218,0)</f>
        <v>0</v>
      </c>
      <c r="AU219" s="164">
        <f>ROUND($C219*'[1]LEA-TN - Aggregate GASB75'!AU218,0)</f>
        <v>0</v>
      </c>
      <c r="AV219" s="164">
        <f>ROUND($C219*'[1]LEA-TN - Aggregate GASB75'!AV218,0)</f>
        <v>0</v>
      </c>
      <c r="AW219" s="166">
        <f>ROUND($C219*'[1]LEA-TN - Aggregate GASB75'!AW218,0)</f>
        <v>0</v>
      </c>
      <c r="AX219" s="166">
        <f>ROUND($C219*'[1]LEA-TN - Aggregate GASB75'!AX218,0)</f>
        <v>0</v>
      </c>
      <c r="AY219" s="166">
        <f>ROUND($C219*'[1]LEA-TN - Aggregate GASB75'!AY218,0)</f>
        <v>0</v>
      </c>
      <c r="AZ219" s="166">
        <f>ROUND($C219*'[1]LEA-TN - Aggregate GASB75'!AZ218,0)</f>
        <v>0</v>
      </c>
      <c r="BA219" s="166">
        <f>ROUND($C219*'[1]LEA-TN - Aggregate GASB75'!BA218,0)</f>
        <v>0</v>
      </c>
      <c r="BB219" s="166">
        <f>MAX(0,-$L219+$AP219-SUM($AW219:BA219))</f>
        <v>0</v>
      </c>
      <c r="BC219" s="165">
        <f t="shared" si="67"/>
        <v>0</v>
      </c>
      <c r="BD219" s="164">
        <f>MIN(MAX(0,BC219),MAX(0,$M219)-SUM($BC219:BC219))</f>
        <v>0</v>
      </c>
      <c r="BE219" s="164">
        <f>MIN(MAX(0,BD219),MAX(0,$M219)-SUM($BC219:BD219))</f>
        <v>0</v>
      </c>
      <c r="BF219" s="164">
        <f>MIN(MAX(0,BE219),MAX(0,$M219)-SUM($BC219:BE219))</f>
        <v>0</v>
      </c>
      <c r="BG219" s="164">
        <f>MIN(MAX(0,BF219),MAX(0,$M219)-SUM($BC219:BF219))</f>
        <v>0</v>
      </c>
      <c r="BH219" s="164">
        <f>MIN(MAX(0,BG219),MAX(0,$M219)-SUM($BC219:BG219))</f>
        <v>0</v>
      </c>
      <c r="BI219" s="164">
        <f>(MAX(0,$M219-MAX(0,SUM($BC219:BH219))))</f>
        <v>0</v>
      </c>
      <c r="BJ219" s="166">
        <f t="shared" si="68"/>
        <v>0</v>
      </c>
      <c r="BK219" s="166">
        <f>MIN(MAX(0,BJ219),MAX(0,-$M219)-MAX(0,-$BC219+SUM($BJ219:BJ219)))</f>
        <v>0</v>
      </c>
      <c r="BL219" s="166">
        <f>MIN(MAX(0,BK219),MAX(0,-$M219)-MAX(0,-$BC219+SUM($BJ219:BK219)))</f>
        <v>0</v>
      </c>
      <c r="BM219" s="166">
        <f>MIN(MAX(0,BL219),MAX(0,-$M219)-MAX(0,-$BC219+SUM($BJ219:BL219)))</f>
        <v>0</v>
      </c>
      <c r="BN219" s="166">
        <f>MIN(MAX(0,BM219),MAX(0,-$M219)-MAX(0,-$BC219+SUM($BJ219:BM219)))</f>
        <v>0</v>
      </c>
      <c r="BO219" s="166">
        <f>MAX(0,-$M219+$BC219-SUM($BJ219:BN219))</f>
        <v>0</v>
      </c>
      <c r="BP219" s="165">
        <f t="shared" si="69"/>
        <v>0</v>
      </c>
      <c r="BQ219" s="164">
        <f>MIN(MAX(0,BP219),MAX(0,$X219)-SUM($BP219:BP219))</f>
        <v>0</v>
      </c>
      <c r="BR219" s="164">
        <f>MIN(MAX(0,BQ219),MAX(0,$X219)-SUM($BP219:BQ219))</f>
        <v>0</v>
      </c>
      <c r="BS219" s="164">
        <f>MIN(MAX(0,BR219),MAX(0,$X219)-SUM($BP219:BR219))</f>
        <v>0</v>
      </c>
      <c r="BT219" s="164">
        <f>MIN(MAX(0,BS219),MAX(0,$X219)-SUM($BP219:BS219))</f>
        <v>0</v>
      </c>
      <c r="BU219" s="164">
        <f>MIN(MAX(0,BT219),MAX(0,$X219)-SUM($BP219:BT219))</f>
        <v>0</v>
      </c>
      <c r="BV219" s="164">
        <f>(MAX(0,$X219-MAX(0,SUM($BP219:BU219))))</f>
        <v>0</v>
      </c>
      <c r="BW219" s="166">
        <f t="shared" si="61"/>
        <v>0</v>
      </c>
      <c r="BX219" s="166">
        <f>MIN(MAX(0,BW219),MAX(0,-$X219)-MAX(0,-$BP219+SUM($BW219:BW219)))</f>
        <v>0</v>
      </c>
      <c r="BY219" s="166">
        <f>MIN(MAX(0,BX219),MAX(0,-$X219)-MAX(0,-$BP219+SUM($BW219:BX219)))</f>
        <v>0</v>
      </c>
      <c r="BZ219" s="166">
        <f>MIN(MAX(0,BY219),MAX(0,-$X219)-MAX(0,-$BP219+SUM($BW219:BY219)))</f>
        <v>0</v>
      </c>
      <c r="CA219" s="166">
        <f>MIN(MAX(0,BZ219),MAX(0,-$X219)-MAX(0,-$BP219+SUM($BW219:BZ219)))</f>
        <v>0</v>
      </c>
      <c r="CB219" s="166">
        <f>MAX(0,-$X219+$BP219-SUM($BW219:CA219))</f>
        <v>0</v>
      </c>
      <c r="CC219" s="163">
        <v>1</v>
      </c>
      <c r="CD219" s="167"/>
      <c r="CE219" s="164"/>
      <c r="CF219" s="164"/>
      <c r="CG219" s="164"/>
      <c r="CH219" s="164"/>
      <c r="CI219" s="164"/>
      <c r="CJ219" s="164"/>
      <c r="CK219" s="166"/>
      <c r="CL219" s="166"/>
      <c r="CM219" s="166"/>
      <c r="CN219" s="166"/>
      <c r="CO219" s="166"/>
      <c r="CP219" s="166"/>
      <c r="CQ219" s="167">
        <v>0</v>
      </c>
      <c r="CR219" s="164"/>
      <c r="CS219" s="164"/>
      <c r="CT219" s="164"/>
      <c r="CU219" s="164"/>
      <c r="CV219" s="164"/>
      <c r="CW219" s="164"/>
      <c r="CX219" s="166">
        <f>ROUND($C219*'[1]LEA-TN - Aggregate GASB75'!CX218,0)</f>
        <v>0</v>
      </c>
      <c r="CY219" s="166">
        <f>ROUND($C219*'[1]LEA-TN - Aggregate GASB75'!CY218,0)</f>
        <v>0</v>
      </c>
      <c r="CZ219" s="166">
        <f>ROUND($C219*'[1]LEA-TN - Aggregate GASB75'!CZ218,0)</f>
        <v>0</v>
      </c>
      <c r="DA219" s="166">
        <f>ROUND($C219*'[1]LEA-TN - Aggregate GASB75'!DA218,0)</f>
        <v>0</v>
      </c>
      <c r="DB219" s="166">
        <f>ROUND($C219*'[1]LEA-TN - Aggregate GASB75'!DB218,0)</f>
        <v>0</v>
      </c>
      <c r="DC219" s="166">
        <f>ROUND($C219*'[1]LEA-TN - Aggregate GASB75'!DC218,0)</f>
        <v>0</v>
      </c>
      <c r="DE219" s="168"/>
    </row>
    <row r="220" spans="1:109" hidden="1">
      <c r="A220" s="109">
        <v>1111</v>
      </c>
      <c r="B220" s="103" t="s">
        <v>351</v>
      </c>
      <c r="C220" s="162">
        <v>1</v>
      </c>
      <c r="D220" s="162">
        <v>1</v>
      </c>
      <c r="E220" s="162">
        <f t="shared" si="62"/>
        <v>0</v>
      </c>
      <c r="F220" s="163">
        <v>9.6</v>
      </c>
      <c r="G220" s="164">
        <f>ROUND($D220*'[1]LEA-TN - Aggregate GASB75'!G219,0)</f>
        <v>255089</v>
      </c>
      <c r="H220" s="164">
        <f>ROUND($C220*'[1]LEA-TN - Aggregate GASB75'!H219,0)</f>
        <v>5219</v>
      </c>
      <c r="I220" s="164">
        <f>ROUND($C220*'[1]LEA-TN - Aggregate GASB75'!I219,0)</f>
        <v>9094</v>
      </c>
      <c r="J220" s="164">
        <f>ROUND('[1]LEA-TN - Aggregate GASB75'!G219*E220,0)</f>
        <v>0</v>
      </c>
      <c r="K220" s="164">
        <f>ROUND($C220*'[1]LEA-TN - Aggregate GASB75'!K219,0)</f>
        <v>0</v>
      </c>
      <c r="L220" s="164">
        <f>ROUND(C220*'[1]LEA-TN - Aggregate GASB75'!P219,0)-SUM(G220:K220,M220:O220)</f>
        <v>-19152</v>
      </c>
      <c r="M220" s="164">
        <f>ROUND($C220*'[1]LEA-TN - Aggregate GASB75'!M219,0)</f>
        <v>-1817</v>
      </c>
      <c r="N220" s="164">
        <f>ROUND(C220*'[1]LEA-TN - Aggregate GASB75'!O219,0)-O220</f>
        <v>0</v>
      </c>
      <c r="O220" s="164">
        <v>-9705</v>
      </c>
      <c r="P220" s="178">
        <f t="shared" si="56"/>
        <v>238728</v>
      </c>
      <c r="Q220" s="104">
        <f t="shared" si="57"/>
        <v>0</v>
      </c>
      <c r="R220" s="164">
        <f>ROUND($C220*'[1]LEA-TN - Aggregate GASB75'!R219,0)</f>
        <v>-4433</v>
      </c>
      <c r="S220" s="164">
        <f t="shared" si="54"/>
        <v>0</v>
      </c>
      <c r="T220" s="178">
        <v>9880</v>
      </c>
      <c r="U220" s="164">
        <v>10764</v>
      </c>
      <c r="V220" s="104">
        <f t="shared" si="63"/>
        <v>-38130</v>
      </c>
      <c r="W220" s="104">
        <v>-21594</v>
      </c>
      <c r="X220" s="104">
        <f>ROUND(J220+N220-'[1]LEA-TN - Aggregate GASB75'!W219*E220,0)</f>
        <v>0</v>
      </c>
      <c r="Y220" s="164">
        <f>ROUND($C220*'[1]LEA-TN - Aggregate GASB75'!Y219,0)</f>
        <v>273854</v>
      </c>
      <c r="Z220" s="164">
        <f>ROUND($C220*'[1]LEA-TN - Aggregate GASB75'!Z219,0)</f>
        <v>209893</v>
      </c>
      <c r="AA220" s="164">
        <f>ROUND($C220*'[1]LEA-TN - Aggregate GASB75'!AA219,0)</f>
        <v>238728</v>
      </c>
      <c r="AB220" s="164">
        <f>ROUND($C220*'[1]LEA-TN - Aggregate GASB75'!AB219,0)</f>
        <v>238728</v>
      </c>
      <c r="AC220" s="164">
        <f t="shared" si="70"/>
        <v>17157</v>
      </c>
      <c r="AD220" s="164">
        <f t="shared" si="58"/>
        <v>20973</v>
      </c>
      <c r="AE220" s="164">
        <f t="shared" si="64"/>
        <v>0</v>
      </c>
      <c r="AF220" s="164">
        <f t="shared" si="65"/>
        <v>0</v>
      </c>
      <c r="AG220" s="164">
        <f t="shared" si="59"/>
        <v>0</v>
      </c>
      <c r="AH220" s="164">
        <f t="shared" si="66"/>
        <v>0</v>
      </c>
      <c r="AI220" s="164">
        <f t="shared" si="55"/>
        <v>-4433</v>
      </c>
      <c r="AJ220" s="164">
        <f t="shared" si="55"/>
        <v>-4433</v>
      </c>
      <c r="AK220" s="164">
        <f t="shared" si="55"/>
        <v>-4433</v>
      </c>
      <c r="AL220" s="164">
        <f t="shared" ref="AL220:AN239" si="71">AT220-AZ220+BG220-BM220+BT220-BZ220+CH220-CN220+CU220-DA220</f>
        <v>-4433</v>
      </c>
      <c r="AM220" s="164">
        <f t="shared" si="71"/>
        <v>-4433</v>
      </c>
      <c r="AN220" s="164">
        <f t="shared" si="71"/>
        <v>-15965</v>
      </c>
      <c r="AP220" s="165">
        <f t="shared" si="60"/>
        <v>-1995</v>
      </c>
      <c r="AQ220" s="164">
        <f>ROUND($C220*'[1]LEA-TN - Aggregate GASB75'!AQ219,0)</f>
        <v>0</v>
      </c>
      <c r="AR220" s="164">
        <f>ROUND($C220*'[1]LEA-TN - Aggregate GASB75'!AR219,0)</f>
        <v>0</v>
      </c>
      <c r="AS220" s="164">
        <f>ROUND($C220*'[1]LEA-TN - Aggregate GASB75'!AS219,0)</f>
        <v>0</v>
      </c>
      <c r="AT220" s="164">
        <f>ROUND($C220*'[1]LEA-TN - Aggregate GASB75'!AT219,0)</f>
        <v>0</v>
      </c>
      <c r="AU220" s="164">
        <f>ROUND($C220*'[1]LEA-TN - Aggregate GASB75'!AU219,0)</f>
        <v>0</v>
      </c>
      <c r="AV220" s="164">
        <f>ROUND($C220*'[1]LEA-TN - Aggregate GASB75'!AV219,0)</f>
        <v>0</v>
      </c>
      <c r="AW220" s="166">
        <f>ROUND($C220*'[1]LEA-TN - Aggregate GASB75'!AW219,0)</f>
        <v>1995</v>
      </c>
      <c r="AX220" s="166">
        <f>ROUND($C220*'[1]LEA-TN - Aggregate GASB75'!AX219,0)</f>
        <v>1995</v>
      </c>
      <c r="AY220" s="166">
        <f>ROUND($C220*'[1]LEA-TN - Aggregate GASB75'!AY219,0)</f>
        <v>1995</v>
      </c>
      <c r="AZ220" s="166">
        <f>ROUND($C220*'[1]LEA-TN - Aggregate GASB75'!AZ219,0)</f>
        <v>1995</v>
      </c>
      <c r="BA220" s="166">
        <f>ROUND($C220*'[1]LEA-TN - Aggregate GASB75'!BA219,0)</f>
        <v>1995</v>
      </c>
      <c r="BB220" s="166">
        <f>MAX(0,-$L220+$AP220-SUM($AW220:BA220))</f>
        <v>7182</v>
      </c>
      <c r="BC220" s="165">
        <f t="shared" si="67"/>
        <v>-189</v>
      </c>
      <c r="BD220" s="164">
        <f>MIN(MAX(0,BC220),MAX(0,$M220)-SUM($BC220:BC220))</f>
        <v>0</v>
      </c>
      <c r="BE220" s="164">
        <f>MIN(MAX(0,BD220),MAX(0,$M220)-SUM($BC220:BD220))</f>
        <v>0</v>
      </c>
      <c r="BF220" s="164">
        <f>MIN(MAX(0,BE220),MAX(0,$M220)-SUM($BC220:BE220))</f>
        <v>0</v>
      </c>
      <c r="BG220" s="164">
        <f>MIN(MAX(0,BF220),MAX(0,$M220)-SUM($BC220:BF220))</f>
        <v>0</v>
      </c>
      <c r="BH220" s="164">
        <f>MIN(MAX(0,BG220),MAX(0,$M220)-SUM($BC220:BG220))</f>
        <v>0</v>
      </c>
      <c r="BI220" s="164">
        <f>(MAX(0,$M220-MAX(0,SUM($BC220:BH220))))</f>
        <v>0</v>
      </c>
      <c r="BJ220" s="166">
        <f t="shared" si="68"/>
        <v>189</v>
      </c>
      <c r="BK220" s="166">
        <f>MIN(MAX(0,BJ220),MAX(0,-$M220)-MAX(0,-$BC220+SUM($BJ220:BJ220)))</f>
        <v>189</v>
      </c>
      <c r="BL220" s="166">
        <f>MIN(MAX(0,BK220),MAX(0,-$M220)-MAX(0,-$BC220+SUM($BJ220:BK220)))</f>
        <v>189</v>
      </c>
      <c r="BM220" s="166">
        <f>MIN(MAX(0,BL220),MAX(0,-$M220)-MAX(0,-$BC220+SUM($BJ220:BL220)))</f>
        <v>189</v>
      </c>
      <c r="BN220" s="166">
        <f>MIN(MAX(0,BM220),MAX(0,-$M220)-MAX(0,-$BC220+SUM($BJ220:BM220)))</f>
        <v>189</v>
      </c>
      <c r="BO220" s="166">
        <f>MAX(0,-$M220+$BC220-SUM($BJ220:BN220))</f>
        <v>683</v>
      </c>
      <c r="BP220" s="165">
        <f t="shared" si="69"/>
        <v>0</v>
      </c>
      <c r="BQ220" s="164">
        <f>MIN(MAX(0,BP220),MAX(0,$X220)-SUM($BP220:BP220))</f>
        <v>0</v>
      </c>
      <c r="BR220" s="164">
        <f>MIN(MAX(0,BQ220),MAX(0,$X220)-SUM($BP220:BQ220))</f>
        <v>0</v>
      </c>
      <c r="BS220" s="164">
        <f>MIN(MAX(0,BR220),MAX(0,$X220)-SUM($BP220:BR220))</f>
        <v>0</v>
      </c>
      <c r="BT220" s="164">
        <f>MIN(MAX(0,BS220),MAX(0,$X220)-SUM($BP220:BS220))</f>
        <v>0</v>
      </c>
      <c r="BU220" s="164">
        <f>MIN(MAX(0,BT220),MAX(0,$X220)-SUM($BP220:BT220))</f>
        <v>0</v>
      </c>
      <c r="BV220" s="164">
        <f>(MAX(0,$X220-MAX(0,SUM($BP220:BU220))))</f>
        <v>0</v>
      </c>
      <c r="BW220" s="166">
        <f t="shared" si="61"/>
        <v>0</v>
      </c>
      <c r="BX220" s="166">
        <f>MIN(MAX(0,BW220),MAX(0,-$X220)-MAX(0,-$BP220+SUM($BW220:BW220)))</f>
        <v>0</v>
      </c>
      <c r="BY220" s="166">
        <f>MIN(MAX(0,BX220),MAX(0,-$X220)-MAX(0,-$BP220+SUM($BW220:BX220)))</f>
        <v>0</v>
      </c>
      <c r="BZ220" s="166">
        <f>MIN(MAX(0,BY220),MAX(0,-$X220)-MAX(0,-$BP220+SUM($BW220:BY220)))</f>
        <v>0</v>
      </c>
      <c r="CA220" s="166">
        <f>MIN(MAX(0,BZ220),MAX(0,-$X220)-MAX(0,-$BP220+SUM($BW220:BZ220)))</f>
        <v>0</v>
      </c>
      <c r="CB220" s="166">
        <f>MAX(0,-$X220+$BP220-SUM($BW220:CA220))</f>
        <v>0</v>
      </c>
      <c r="CC220" s="163">
        <v>10.6</v>
      </c>
      <c r="CD220" s="167"/>
      <c r="CE220" s="164"/>
      <c r="CF220" s="164"/>
      <c r="CG220" s="164"/>
      <c r="CH220" s="164"/>
      <c r="CI220" s="164"/>
      <c r="CJ220" s="164"/>
      <c r="CK220" s="166"/>
      <c r="CL220" s="166"/>
      <c r="CM220" s="166"/>
      <c r="CN220" s="166"/>
      <c r="CO220" s="166"/>
      <c r="CP220" s="166"/>
      <c r="CQ220" s="167">
        <v>-2249</v>
      </c>
      <c r="CR220" s="164"/>
      <c r="CS220" s="164"/>
      <c r="CT220" s="164"/>
      <c r="CU220" s="164"/>
      <c r="CV220" s="164"/>
      <c r="CW220" s="164"/>
      <c r="CX220" s="166">
        <f>ROUND($C220*'[1]LEA-TN - Aggregate GASB75'!CX219,0)</f>
        <v>2249</v>
      </c>
      <c r="CY220" s="166">
        <f>ROUND($C220*'[1]LEA-TN - Aggregate GASB75'!CY219,0)</f>
        <v>2249</v>
      </c>
      <c r="CZ220" s="166">
        <f>ROUND($C220*'[1]LEA-TN - Aggregate GASB75'!CZ219,0)</f>
        <v>2249</v>
      </c>
      <c r="DA220" s="166">
        <f>ROUND($C220*'[1]LEA-TN - Aggregate GASB75'!DA219,0)</f>
        <v>2249</v>
      </c>
      <c r="DB220" s="166">
        <f>ROUND($C220*'[1]LEA-TN - Aggregate GASB75'!DB219,0)</f>
        <v>2249</v>
      </c>
      <c r="DC220" s="166">
        <f>ROUND($C220*'[1]LEA-TN - Aggregate GASB75'!DC219,0)</f>
        <v>8100</v>
      </c>
      <c r="DE220" s="168"/>
    </row>
    <row r="221" spans="1:109" hidden="1">
      <c r="A221" s="109">
        <v>1024</v>
      </c>
      <c r="B221" s="103" t="s">
        <v>352</v>
      </c>
      <c r="C221" s="162">
        <v>1</v>
      </c>
      <c r="D221" s="162">
        <v>1</v>
      </c>
      <c r="E221" s="162">
        <f t="shared" si="62"/>
        <v>0</v>
      </c>
      <c r="F221" s="163">
        <v>6.5</v>
      </c>
      <c r="G221" s="164">
        <f>ROUND($D221*'[1]LEA-TN - Aggregate GASB75'!G220,0)</f>
        <v>1221940</v>
      </c>
      <c r="H221" s="164">
        <f>ROUND($C221*'[1]LEA-TN - Aggregate GASB75'!H220,0)</f>
        <v>17151</v>
      </c>
      <c r="I221" s="164">
        <f>ROUND($C221*'[1]LEA-TN - Aggregate GASB75'!I220,0)</f>
        <v>42993</v>
      </c>
      <c r="J221" s="164">
        <f>ROUND('[1]LEA-TN - Aggregate GASB75'!G220*E221,0)</f>
        <v>0</v>
      </c>
      <c r="K221" s="164">
        <f>ROUND($C221*'[1]LEA-TN - Aggregate GASB75'!K220,0)</f>
        <v>0</v>
      </c>
      <c r="L221" s="164">
        <f>ROUND(C221*'[1]LEA-TN - Aggregate GASB75'!P220,0)-SUM(G221:K221,M221:O221)</f>
        <v>-112716</v>
      </c>
      <c r="M221" s="164">
        <f>ROUND($C221*'[1]LEA-TN - Aggregate GASB75'!M220,0)</f>
        <v>-7503</v>
      </c>
      <c r="N221" s="164">
        <f>ROUND(C221*'[1]LEA-TN - Aggregate GASB75'!O220,0)-O221</f>
        <v>0</v>
      </c>
      <c r="O221" s="164">
        <v>-62855</v>
      </c>
      <c r="P221" s="178">
        <f t="shared" si="56"/>
        <v>1099010</v>
      </c>
      <c r="Q221" s="104">
        <f t="shared" si="57"/>
        <v>0</v>
      </c>
      <c r="R221" s="164">
        <f>ROUND($C221*'[1]LEA-TN - Aggregate GASB75'!R220,0)</f>
        <v>-32691</v>
      </c>
      <c r="S221" s="164">
        <f t="shared" si="54"/>
        <v>0</v>
      </c>
      <c r="T221" s="178">
        <v>27453</v>
      </c>
      <c r="U221" s="164">
        <v>62796</v>
      </c>
      <c r="V221" s="104">
        <f t="shared" si="63"/>
        <v>-172706</v>
      </c>
      <c r="W221" s="104">
        <v>-85178</v>
      </c>
      <c r="X221" s="104">
        <f>ROUND(J221+N221-'[1]LEA-TN - Aggregate GASB75'!W220*E221,0)</f>
        <v>0</v>
      </c>
      <c r="Y221" s="164">
        <f>ROUND($C221*'[1]LEA-TN - Aggregate GASB75'!Y220,0)</f>
        <v>1235845</v>
      </c>
      <c r="Z221" s="164">
        <f>ROUND($C221*'[1]LEA-TN - Aggregate GASB75'!Z220,0)</f>
        <v>984979</v>
      </c>
      <c r="AA221" s="164">
        <f>ROUND($C221*'[1]LEA-TN - Aggregate GASB75'!AA220,0)</f>
        <v>1099010</v>
      </c>
      <c r="AB221" s="164">
        <f>ROUND($C221*'[1]LEA-TN - Aggregate GASB75'!AB220,0)</f>
        <v>1099010</v>
      </c>
      <c r="AC221" s="164">
        <f t="shared" si="70"/>
        <v>95375</v>
      </c>
      <c r="AD221" s="164">
        <f t="shared" si="58"/>
        <v>77331</v>
      </c>
      <c r="AE221" s="164">
        <f t="shared" si="64"/>
        <v>0</v>
      </c>
      <c r="AF221" s="164">
        <f t="shared" si="65"/>
        <v>0</v>
      </c>
      <c r="AG221" s="164">
        <f t="shared" si="59"/>
        <v>0</v>
      </c>
      <c r="AH221" s="164">
        <f t="shared" si="66"/>
        <v>0</v>
      </c>
      <c r="AI221" s="164">
        <f t="shared" ref="AI221:AK239" si="72">AQ221-AW221+BD221-BJ221+BQ221-BW221+CE221-CK221+CR221-CX221</f>
        <v>-32691</v>
      </c>
      <c r="AJ221" s="164">
        <f t="shared" si="72"/>
        <v>-32691</v>
      </c>
      <c r="AK221" s="164">
        <f t="shared" si="72"/>
        <v>-32691</v>
      </c>
      <c r="AL221" s="164">
        <f t="shared" si="71"/>
        <v>-32691</v>
      </c>
      <c r="AM221" s="164">
        <f t="shared" si="71"/>
        <v>-32691</v>
      </c>
      <c r="AN221" s="164">
        <f t="shared" si="71"/>
        <v>-9251</v>
      </c>
      <c r="AP221" s="165">
        <f t="shared" si="60"/>
        <v>-17341</v>
      </c>
      <c r="AQ221" s="164">
        <f>ROUND($C221*'[1]LEA-TN - Aggregate GASB75'!AQ220,0)</f>
        <v>0</v>
      </c>
      <c r="AR221" s="164">
        <f>ROUND($C221*'[1]LEA-TN - Aggregate GASB75'!AR220,0)</f>
        <v>0</v>
      </c>
      <c r="AS221" s="164">
        <f>ROUND($C221*'[1]LEA-TN - Aggregate GASB75'!AS220,0)</f>
        <v>0</v>
      </c>
      <c r="AT221" s="164">
        <f>ROUND($C221*'[1]LEA-TN - Aggregate GASB75'!AT220,0)</f>
        <v>0</v>
      </c>
      <c r="AU221" s="164">
        <f>ROUND($C221*'[1]LEA-TN - Aggregate GASB75'!AU220,0)</f>
        <v>0</v>
      </c>
      <c r="AV221" s="164">
        <f>ROUND($C221*'[1]LEA-TN - Aggregate GASB75'!AV220,0)</f>
        <v>0</v>
      </c>
      <c r="AW221" s="166">
        <f>ROUND($C221*'[1]LEA-TN - Aggregate GASB75'!AW220,0)</f>
        <v>17341</v>
      </c>
      <c r="AX221" s="166">
        <f>ROUND($C221*'[1]LEA-TN - Aggregate GASB75'!AX220,0)</f>
        <v>17341</v>
      </c>
      <c r="AY221" s="166">
        <f>ROUND($C221*'[1]LEA-TN - Aggregate GASB75'!AY220,0)</f>
        <v>17341</v>
      </c>
      <c r="AZ221" s="166">
        <f>ROUND($C221*'[1]LEA-TN - Aggregate GASB75'!AZ220,0)</f>
        <v>17341</v>
      </c>
      <c r="BA221" s="166">
        <f>ROUND($C221*'[1]LEA-TN - Aggregate GASB75'!BA220,0)</f>
        <v>17341</v>
      </c>
      <c r="BB221" s="166">
        <f>MAX(0,-$L221+$AP221-SUM($AW221:BA221))</f>
        <v>8670</v>
      </c>
      <c r="BC221" s="165">
        <f t="shared" si="67"/>
        <v>-1154</v>
      </c>
      <c r="BD221" s="164">
        <f>MIN(MAX(0,BC221),MAX(0,$M221)-SUM($BC221:BC221))</f>
        <v>0</v>
      </c>
      <c r="BE221" s="164">
        <f>MIN(MAX(0,BD221),MAX(0,$M221)-SUM($BC221:BD221))</f>
        <v>0</v>
      </c>
      <c r="BF221" s="164">
        <f>MIN(MAX(0,BE221),MAX(0,$M221)-SUM($BC221:BE221))</f>
        <v>0</v>
      </c>
      <c r="BG221" s="164">
        <f>MIN(MAX(0,BF221),MAX(0,$M221)-SUM($BC221:BF221))</f>
        <v>0</v>
      </c>
      <c r="BH221" s="164">
        <f>MIN(MAX(0,BG221),MAX(0,$M221)-SUM($BC221:BG221))</f>
        <v>0</v>
      </c>
      <c r="BI221" s="164">
        <f>(MAX(0,$M221-MAX(0,SUM($BC221:BH221))))</f>
        <v>0</v>
      </c>
      <c r="BJ221" s="166">
        <f t="shared" si="68"/>
        <v>1154</v>
      </c>
      <c r="BK221" s="166">
        <f>MIN(MAX(0,BJ221),MAX(0,-$M221)-MAX(0,-$BC221+SUM($BJ221:BJ221)))</f>
        <v>1154</v>
      </c>
      <c r="BL221" s="166">
        <f>MIN(MAX(0,BK221),MAX(0,-$M221)-MAX(0,-$BC221+SUM($BJ221:BK221)))</f>
        <v>1154</v>
      </c>
      <c r="BM221" s="166">
        <f>MIN(MAX(0,BL221),MAX(0,-$M221)-MAX(0,-$BC221+SUM($BJ221:BL221)))</f>
        <v>1154</v>
      </c>
      <c r="BN221" s="166">
        <f>MIN(MAX(0,BM221),MAX(0,-$M221)-MAX(0,-$BC221+SUM($BJ221:BM221)))</f>
        <v>1154</v>
      </c>
      <c r="BO221" s="166">
        <f>MAX(0,-$M221+$BC221-SUM($BJ221:BN221))</f>
        <v>579</v>
      </c>
      <c r="BP221" s="165">
        <f t="shared" si="69"/>
        <v>0</v>
      </c>
      <c r="BQ221" s="164">
        <f>MIN(MAX(0,BP221),MAX(0,$X221)-SUM($BP221:BP221))</f>
        <v>0</v>
      </c>
      <c r="BR221" s="164">
        <f>MIN(MAX(0,BQ221),MAX(0,$X221)-SUM($BP221:BQ221))</f>
        <v>0</v>
      </c>
      <c r="BS221" s="164">
        <f>MIN(MAX(0,BR221),MAX(0,$X221)-SUM($BP221:BR221))</f>
        <v>0</v>
      </c>
      <c r="BT221" s="164">
        <f>MIN(MAX(0,BS221),MAX(0,$X221)-SUM($BP221:BS221))</f>
        <v>0</v>
      </c>
      <c r="BU221" s="164">
        <f>MIN(MAX(0,BT221),MAX(0,$X221)-SUM($BP221:BT221))</f>
        <v>0</v>
      </c>
      <c r="BV221" s="164">
        <f>(MAX(0,$X221-MAX(0,SUM($BP221:BU221))))</f>
        <v>0</v>
      </c>
      <c r="BW221" s="166">
        <f t="shared" si="61"/>
        <v>0</v>
      </c>
      <c r="BX221" s="166">
        <f>MIN(MAX(0,BW221),MAX(0,-$X221)-MAX(0,-$BP221+SUM($BW221:BW221)))</f>
        <v>0</v>
      </c>
      <c r="BY221" s="166">
        <f>MIN(MAX(0,BX221),MAX(0,-$X221)-MAX(0,-$BP221+SUM($BW221:BX221)))</f>
        <v>0</v>
      </c>
      <c r="BZ221" s="166">
        <f>MIN(MAX(0,BY221),MAX(0,-$X221)-MAX(0,-$BP221+SUM($BW221:BY221)))</f>
        <v>0</v>
      </c>
      <c r="CA221" s="166">
        <f>MIN(MAX(0,BZ221),MAX(0,-$X221)-MAX(0,-$BP221+SUM($BW221:BZ221)))</f>
        <v>0</v>
      </c>
      <c r="CB221" s="166">
        <f>MAX(0,-$X221+$BP221-SUM($BW221:CA221))</f>
        <v>0</v>
      </c>
      <c r="CC221" s="163">
        <v>7</v>
      </c>
      <c r="CD221" s="167"/>
      <c r="CE221" s="164"/>
      <c r="CF221" s="164"/>
      <c r="CG221" s="164"/>
      <c r="CH221" s="164"/>
      <c r="CI221" s="164"/>
      <c r="CJ221" s="164"/>
      <c r="CK221" s="166"/>
      <c r="CL221" s="166"/>
      <c r="CM221" s="166"/>
      <c r="CN221" s="166"/>
      <c r="CO221" s="166"/>
      <c r="CP221" s="166"/>
      <c r="CQ221" s="167">
        <v>-14196</v>
      </c>
      <c r="CR221" s="164"/>
      <c r="CS221" s="164"/>
      <c r="CT221" s="164"/>
      <c r="CU221" s="164"/>
      <c r="CV221" s="164"/>
      <c r="CW221" s="164"/>
      <c r="CX221" s="166">
        <f>ROUND($C221*'[1]LEA-TN - Aggregate GASB75'!CX220,0)</f>
        <v>14196</v>
      </c>
      <c r="CY221" s="166">
        <f>ROUND($C221*'[1]LEA-TN - Aggregate GASB75'!CY220,0)</f>
        <v>14196</v>
      </c>
      <c r="CZ221" s="166">
        <f>ROUND($C221*'[1]LEA-TN - Aggregate GASB75'!CZ220,0)</f>
        <v>14196</v>
      </c>
      <c r="DA221" s="166">
        <f>ROUND($C221*'[1]LEA-TN - Aggregate GASB75'!DA220,0)</f>
        <v>14196</v>
      </c>
      <c r="DB221" s="166">
        <f>ROUND($C221*'[1]LEA-TN - Aggregate GASB75'!DB220,0)</f>
        <v>14196</v>
      </c>
      <c r="DC221" s="166">
        <f>ROUND($C221*'[1]LEA-TN - Aggregate GASB75'!DC220,0)</f>
        <v>2</v>
      </c>
      <c r="DE221" s="168"/>
    </row>
    <row r="222" spans="1:109" hidden="1">
      <c r="A222" s="109">
        <v>1112</v>
      </c>
      <c r="B222" s="103" t="s">
        <v>353</v>
      </c>
      <c r="C222" s="162">
        <v>1</v>
      </c>
      <c r="D222" s="162">
        <v>1</v>
      </c>
      <c r="E222" s="162">
        <f t="shared" si="62"/>
        <v>0</v>
      </c>
      <c r="F222" s="163">
        <v>8.6999999999999993</v>
      </c>
      <c r="G222" s="164">
        <f>ROUND($D222*'[1]LEA-TN - Aggregate GASB75'!G221,0)</f>
        <v>705798</v>
      </c>
      <c r="H222" s="164">
        <f>ROUND($C222*'[1]LEA-TN - Aggregate GASB75'!H221,0)</f>
        <v>12198</v>
      </c>
      <c r="I222" s="164">
        <f>ROUND($C222*'[1]LEA-TN - Aggregate GASB75'!I221,0)</f>
        <v>24987</v>
      </c>
      <c r="J222" s="164">
        <f>ROUND('[1]LEA-TN - Aggregate GASB75'!G221*E222,0)</f>
        <v>0</v>
      </c>
      <c r="K222" s="164">
        <f>ROUND($C222*'[1]LEA-TN - Aggregate GASB75'!K221,0)</f>
        <v>0</v>
      </c>
      <c r="L222" s="164">
        <f>ROUND(C222*'[1]LEA-TN - Aggregate GASB75'!P221,0)-SUM(G222:K222,M222:O222)</f>
        <v>-63573</v>
      </c>
      <c r="M222" s="164">
        <f>ROUND($C222*'[1]LEA-TN - Aggregate GASB75'!M221,0)</f>
        <v>-4970</v>
      </c>
      <c r="N222" s="164">
        <f>ROUND(C222*'[1]LEA-TN - Aggregate GASB75'!O221,0)-O222</f>
        <v>0</v>
      </c>
      <c r="O222" s="164">
        <v>-32256</v>
      </c>
      <c r="P222" s="178">
        <f t="shared" si="56"/>
        <v>642184</v>
      </c>
      <c r="Q222" s="104">
        <f t="shared" si="57"/>
        <v>0</v>
      </c>
      <c r="R222" s="164">
        <f>ROUND($C222*'[1]LEA-TN - Aggregate GASB75'!R221,0)</f>
        <v>-14635</v>
      </c>
      <c r="S222" s="164">
        <f t="shared" si="54"/>
        <v>0</v>
      </c>
      <c r="T222" s="178">
        <v>22550</v>
      </c>
      <c r="U222" s="164">
        <v>32156</v>
      </c>
      <c r="V222" s="104">
        <f t="shared" si="63"/>
        <v>-109987</v>
      </c>
      <c r="W222" s="104">
        <v>-56079</v>
      </c>
      <c r="X222" s="104">
        <f>ROUND(J222+N222-'[1]LEA-TN - Aggregate GASB75'!W221*E222,0)</f>
        <v>0</v>
      </c>
      <c r="Y222" s="164">
        <f>ROUND($C222*'[1]LEA-TN - Aggregate GASB75'!Y221,0)</f>
        <v>731405</v>
      </c>
      <c r="Z222" s="164">
        <f>ROUND($C222*'[1]LEA-TN - Aggregate GASB75'!Z221,0)</f>
        <v>568858</v>
      </c>
      <c r="AA222" s="164">
        <f>ROUND($C222*'[1]LEA-TN - Aggregate GASB75'!AA221,0)</f>
        <v>642184</v>
      </c>
      <c r="AB222" s="164">
        <f>ROUND($C222*'[1]LEA-TN - Aggregate GASB75'!AB221,0)</f>
        <v>642184</v>
      </c>
      <c r="AC222" s="164">
        <f t="shared" si="70"/>
        <v>56266</v>
      </c>
      <c r="AD222" s="164">
        <f t="shared" si="58"/>
        <v>53721</v>
      </c>
      <c r="AE222" s="164">
        <f t="shared" si="64"/>
        <v>0</v>
      </c>
      <c r="AF222" s="164">
        <f t="shared" si="65"/>
        <v>0</v>
      </c>
      <c r="AG222" s="164">
        <f t="shared" si="59"/>
        <v>0</v>
      </c>
      <c r="AH222" s="164">
        <f t="shared" si="66"/>
        <v>0</v>
      </c>
      <c r="AI222" s="164">
        <f t="shared" si="72"/>
        <v>-14635</v>
      </c>
      <c r="AJ222" s="164">
        <f t="shared" si="72"/>
        <v>-14635</v>
      </c>
      <c r="AK222" s="164">
        <f t="shared" si="72"/>
        <v>-14635</v>
      </c>
      <c r="AL222" s="164">
        <f t="shared" si="71"/>
        <v>-14635</v>
      </c>
      <c r="AM222" s="164">
        <f t="shared" si="71"/>
        <v>-14635</v>
      </c>
      <c r="AN222" s="164">
        <f t="shared" si="71"/>
        <v>-36812</v>
      </c>
      <c r="AP222" s="165">
        <f t="shared" si="60"/>
        <v>-7307</v>
      </c>
      <c r="AQ222" s="164">
        <f>ROUND($C222*'[1]LEA-TN - Aggregate GASB75'!AQ221,0)</f>
        <v>0</v>
      </c>
      <c r="AR222" s="164">
        <f>ROUND($C222*'[1]LEA-TN - Aggregate GASB75'!AR221,0)</f>
        <v>0</v>
      </c>
      <c r="AS222" s="164">
        <f>ROUND($C222*'[1]LEA-TN - Aggregate GASB75'!AS221,0)</f>
        <v>0</v>
      </c>
      <c r="AT222" s="164">
        <f>ROUND($C222*'[1]LEA-TN - Aggregate GASB75'!AT221,0)</f>
        <v>0</v>
      </c>
      <c r="AU222" s="164">
        <f>ROUND($C222*'[1]LEA-TN - Aggregate GASB75'!AU221,0)</f>
        <v>0</v>
      </c>
      <c r="AV222" s="164">
        <f>ROUND($C222*'[1]LEA-TN - Aggregate GASB75'!AV221,0)</f>
        <v>0</v>
      </c>
      <c r="AW222" s="166">
        <f>ROUND($C222*'[1]LEA-TN - Aggregate GASB75'!AW221,0)</f>
        <v>7307</v>
      </c>
      <c r="AX222" s="166">
        <f>ROUND($C222*'[1]LEA-TN - Aggregate GASB75'!AX221,0)</f>
        <v>7307</v>
      </c>
      <c r="AY222" s="166">
        <f>ROUND($C222*'[1]LEA-TN - Aggregate GASB75'!AY221,0)</f>
        <v>7307</v>
      </c>
      <c r="AZ222" s="166">
        <f>ROUND($C222*'[1]LEA-TN - Aggregate GASB75'!AZ221,0)</f>
        <v>7307</v>
      </c>
      <c r="BA222" s="166">
        <f>ROUND($C222*'[1]LEA-TN - Aggregate GASB75'!BA221,0)</f>
        <v>7307</v>
      </c>
      <c r="BB222" s="166">
        <f>MAX(0,-$L222+$AP222-SUM($AW222:BA222))</f>
        <v>19731</v>
      </c>
      <c r="BC222" s="165">
        <f t="shared" si="67"/>
        <v>-571</v>
      </c>
      <c r="BD222" s="164">
        <f>MIN(MAX(0,BC222),MAX(0,$M222)-SUM($BC222:BC222))</f>
        <v>0</v>
      </c>
      <c r="BE222" s="164">
        <f>MIN(MAX(0,BD222),MAX(0,$M222)-SUM($BC222:BD222))</f>
        <v>0</v>
      </c>
      <c r="BF222" s="164">
        <f>MIN(MAX(0,BE222),MAX(0,$M222)-SUM($BC222:BE222))</f>
        <v>0</v>
      </c>
      <c r="BG222" s="164">
        <f>MIN(MAX(0,BF222),MAX(0,$M222)-SUM($BC222:BF222))</f>
        <v>0</v>
      </c>
      <c r="BH222" s="164">
        <f>MIN(MAX(0,BG222),MAX(0,$M222)-SUM($BC222:BG222))</f>
        <v>0</v>
      </c>
      <c r="BI222" s="164">
        <f>(MAX(0,$M222-MAX(0,SUM($BC222:BH222))))</f>
        <v>0</v>
      </c>
      <c r="BJ222" s="166">
        <f t="shared" si="68"/>
        <v>571</v>
      </c>
      <c r="BK222" s="166">
        <f>MIN(MAX(0,BJ222),MAX(0,-$M222)-MAX(0,-$BC222+SUM($BJ222:BJ222)))</f>
        <v>571</v>
      </c>
      <c r="BL222" s="166">
        <f>MIN(MAX(0,BK222),MAX(0,-$M222)-MAX(0,-$BC222+SUM($BJ222:BK222)))</f>
        <v>571</v>
      </c>
      <c r="BM222" s="166">
        <f>MIN(MAX(0,BL222),MAX(0,-$M222)-MAX(0,-$BC222+SUM($BJ222:BL222)))</f>
        <v>571</v>
      </c>
      <c r="BN222" s="166">
        <f>MIN(MAX(0,BM222),MAX(0,-$M222)-MAX(0,-$BC222+SUM($BJ222:BM222)))</f>
        <v>571</v>
      </c>
      <c r="BO222" s="166">
        <f>MAX(0,-$M222+$BC222-SUM($BJ222:BN222))</f>
        <v>1544</v>
      </c>
      <c r="BP222" s="165">
        <f t="shared" si="69"/>
        <v>0</v>
      </c>
      <c r="BQ222" s="164">
        <f>MIN(MAX(0,BP222),MAX(0,$X222)-SUM($BP222:BP222))</f>
        <v>0</v>
      </c>
      <c r="BR222" s="164">
        <f>MIN(MAX(0,BQ222),MAX(0,$X222)-SUM($BP222:BQ222))</f>
        <v>0</v>
      </c>
      <c r="BS222" s="164">
        <f>MIN(MAX(0,BR222),MAX(0,$X222)-SUM($BP222:BR222))</f>
        <v>0</v>
      </c>
      <c r="BT222" s="164">
        <f>MIN(MAX(0,BS222),MAX(0,$X222)-SUM($BP222:BS222))</f>
        <v>0</v>
      </c>
      <c r="BU222" s="164">
        <f>MIN(MAX(0,BT222),MAX(0,$X222)-SUM($BP222:BT222))</f>
        <v>0</v>
      </c>
      <c r="BV222" s="164">
        <f>(MAX(0,$X222-MAX(0,SUM($BP222:BU222))))</f>
        <v>0</v>
      </c>
      <c r="BW222" s="166">
        <f t="shared" si="61"/>
        <v>0</v>
      </c>
      <c r="BX222" s="166">
        <f>MIN(MAX(0,BW222),MAX(0,-$X222)-MAX(0,-$BP222+SUM($BW222:BW222)))</f>
        <v>0</v>
      </c>
      <c r="BY222" s="166">
        <f>MIN(MAX(0,BX222),MAX(0,-$X222)-MAX(0,-$BP222+SUM($BW222:BX222)))</f>
        <v>0</v>
      </c>
      <c r="BZ222" s="166">
        <f>MIN(MAX(0,BY222),MAX(0,-$X222)-MAX(0,-$BP222+SUM($BW222:BY222)))</f>
        <v>0</v>
      </c>
      <c r="CA222" s="166">
        <f>MIN(MAX(0,BZ222),MAX(0,-$X222)-MAX(0,-$BP222+SUM($BW222:BZ222)))</f>
        <v>0</v>
      </c>
      <c r="CB222" s="166">
        <f>MAX(0,-$X222+$BP222-SUM($BW222:CA222))</f>
        <v>0</v>
      </c>
      <c r="CC222" s="163">
        <v>9.3000000000000007</v>
      </c>
      <c r="CD222" s="167"/>
      <c r="CE222" s="164"/>
      <c r="CF222" s="164"/>
      <c r="CG222" s="164"/>
      <c r="CH222" s="164"/>
      <c r="CI222" s="164"/>
      <c r="CJ222" s="164"/>
      <c r="CK222" s="166"/>
      <c r="CL222" s="166"/>
      <c r="CM222" s="166"/>
      <c r="CN222" s="166"/>
      <c r="CO222" s="166"/>
      <c r="CP222" s="166"/>
      <c r="CQ222" s="167">
        <v>-6757</v>
      </c>
      <c r="CR222" s="164"/>
      <c r="CS222" s="164"/>
      <c r="CT222" s="164"/>
      <c r="CU222" s="164"/>
      <c r="CV222" s="164"/>
      <c r="CW222" s="164"/>
      <c r="CX222" s="166">
        <f>ROUND($C222*'[1]LEA-TN - Aggregate GASB75'!CX221,0)</f>
        <v>6757</v>
      </c>
      <c r="CY222" s="166">
        <f>ROUND($C222*'[1]LEA-TN - Aggregate GASB75'!CY221,0)</f>
        <v>6757</v>
      </c>
      <c r="CZ222" s="166">
        <f>ROUND($C222*'[1]LEA-TN - Aggregate GASB75'!CZ221,0)</f>
        <v>6757</v>
      </c>
      <c r="DA222" s="166">
        <f>ROUND($C222*'[1]LEA-TN - Aggregate GASB75'!DA221,0)</f>
        <v>6757</v>
      </c>
      <c r="DB222" s="166">
        <f>ROUND($C222*'[1]LEA-TN - Aggregate GASB75'!DB221,0)</f>
        <v>6757</v>
      </c>
      <c r="DC222" s="166">
        <f>ROUND($C222*'[1]LEA-TN - Aggregate GASB75'!DC221,0)</f>
        <v>15537</v>
      </c>
      <c r="DE222" s="168"/>
    </row>
    <row r="223" spans="1:109">
      <c r="A223" s="109">
        <v>1053</v>
      </c>
      <c r="B223" s="103" t="s">
        <v>354</v>
      </c>
      <c r="C223" s="621">
        <v>1</v>
      </c>
      <c r="D223" s="621">
        <v>1</v>
      </c>
      <c r="E223" s="621">
        <v>0</v>
      </c>
      <c r="F223" s="617">
        <v>7.5</v>
      </c>
      <c r="G223" s="616">
        <v>592159</v>
      </c>
      <c r="H223" s="616">
        <v>7760</v>
      </c>
      <c r="I223" s="616">
        <v>20737</v>
      </c>
      <c r="J223" s="616">
        <v>0</v>
      </c>
      <c r="K223" s="616">
        <v>0</v>
      </c>
      <c r="L223" s="616">
        <v>-25277</v>
      </c>
      <c r="M223" s="616">
        <v>-3729</v>
      </c>
      <c r="N223" s="616">
        <v>0</v>
      </c>
      <c r="O223" s="616">
        <v>-34832</v>
      </c>
      <c r="P223" s="623">
        <v>556818</v>
      </c>
      <c r="Q223" s="615">
        <v>0</v>
      </c>
      <c r="R223" s="616">
        <v>-9046</v>
      </c>
      <c r="S223" s="616">
        <v>0</v>
      </c>
      <c r="T223" s="623">
        <v>19451</v>
      </c>
      <c r="U223" s="616">
        <v>32914</v>
      </c>
      <c r="V223" s="615">
        <v>-61392</v>
      </c>
      <c r="W223" s="615">
        <v>-41432</v>
      </c>
      <c r="X223" s="615">
        <v>0</v>
      </c>
      <c r="Y223" s="616">
        <v>625466</v>
      </c>
      <c r="Z223" s="616">
        <v>499627</v>
      </c>
      <c r="AA223" s="616">
        <v>556818</v>
      </c>
      <c r="AB223" s="616">
        <v>556818</v>
      </c>
      <c r="AC223" s="616">
        <v>21907</v>
      </c>
      <c r="AD223" s="616">
        <v>39485</v>
      </c>
      <c r="AE223" s="616">
        <v>0</v>
      </c>
      <c r="AF223" s="616">
        <v>0</v>
      </c>
      <c r="AG223" s="616">
        <v>0</v>
      </c>
      <c r="AH223" s="616">
        <v>0</v>
      </c>
      <c r="AI223" s="616">
        <v>-9046</v>
      </c>
      <c r="AJ223" s="616">
        <v>-9046</v>
      </c>
      <c r="AK223" s="616">
        <v>-9046</v>
      </c>
      <c r="AL223" s="616">
        <v>-9046</v>
      </c>
      <c r="AM223" s="616">
        <v>-9046</v>
      </c>
      <c r="AN223" s="616">
        <v>-16162</v>
      </c>
      <c r="AO223" s="614"/>
      <c r="AP223" s="619">
        <v>-3370</v>
      </c>
      <c r="AQ223" s="616">
        <v>0</v>
      </c>
      <c r="AR223" s="616">
        <v>0</v>
      </c>
      <c r="AS223" s="616">
        <v>0</v>
      </c>
      <c r="AT223" s="616">
        <v>0</v>
      </c>
      <c r="AU223" s="616">
        <v>0</v>
      </c>
      <c r="AV223" s="616">
        <v>0</v>
      </c>
      <c r="AW223" s="618">
        <v>3370</v>
      </c>
      <c r="AX223" s="618">
        <v>3370</v>
      </c>
      <c r="AY223" s="618">
        <v>3370</v>
      </c>
      <c r="AZ223" s="618">
        <v>3370</v>
      </c>
      <c r="BA223" s="618">
        <v>3370</v>
      </c>
      <c r="BB223" s="618">
        <v>5057</v>
      </c>
      <c r="BC223" s="619">
        <v>-497</v>
      </c>
      <c r="BD223" s="616">
        <v>0</v>
      </c>
      <c r="BE223" s="616">
        <v>0</v>
      </c>
      <c r="BF223" s="616">
        <v>0</v>
      </c>
      <c r="BG223" s="616">
        <v>0</v>
      </c>
      <c r="BH223" s="616">
        <v>0</v>
      </c>
      <c r="BI223" s="616">
        <v>0</v>
      </c>
      <c r="BJ223" s="618">
        <v>497</v>
      </c>
      <c r="BK223" s="618">
        <v>497</v>
      </c>
      <c r="BL223" s="618">
        <v>497</v>
      </c>
      <c r="BM223" s="618">
        <v>497</v>
      </c>
      <c r="BN223" s="618">
        <v>497</v>
      </c>
      <c r="BO223" s="618">
        <v>747</v>
      </c>
      <c r="BP223" s="619">
        <v>0</v>
      </c>
      <c r="BQ223" s="616">
        <v>0</v>
      </c>
      <c r="BR223" s="616">
        <v>0</v>
      </c>
      <c r="BS223" s="616">
        <v>0</v>
      </c>
      <c r="BT223" s="616">
        <v>0</v>
      </c>
      <c r="BU223" s="616">
        <v>0</v>
      </c>
      <c r="BV223" s="616">
        <v>0</v>
      </c>
      <c r="BW223" s="618">
        <v>0</v>
      </c>
      <c r="BX223" s="618">
        <v>0</v>
      </c>
      <c r="BY223" s="618">
        <v>0</v>
      </c>
      <c r="BZ223" s="618">
        <v>0</v>
      </c>
      <c r="CA223" s="618">
        <v>0</v>
      </c>
      <c r="CB223" s="618">
        <v>0</v>
      </c>
      <c r="CC223" s="617">
        <v>9</v>
      </c>
      <c r="CD223" s="620"/>
      <c r="CE223" s="616"/>
      <c r="CF223" s="616"/>
      <c r="CG223" s="616"/>
      <c r="CH223" s="616"/>
      <c r="CI223" s="616"/>
      <c r="CJ223" s="616"/>
      <c r="CK223" s="618"/>
      <c r="CL223" s="618"/>
      <c r="CM223" s="618"/>
      <c r="CN223" s="618"/>
      <c r="CO223" s="618"/>
      <c r="CP223" s="618"/>
      <c r="CQ223" s="620">
        <v>-5179</v>
      </c>
      <c r="CR223" s="616"/>
      <c r="CS223" s="616"/>
      <c r="CT223" s="616"/>
      <c r="CU223" s="616"/>
      <c r="CV223" s="616"/>
      <c r="CW223" s="616"/>
      <c r="CX223" s="618">
        <v>5179</v>
      </c>
      <c r="CY223" s="618">
        <v>5179</v>
      </c>
      <c r="CZ223" s="618">
        <v>5179</v>
      </c>
      <c r="DA223" s="618">
        <v>5179</v>
      </c>
      <c r="DB223" s="618">
        <v>5179</v>
      </c>
      <c r="DC223" s="618">
        <v>10358</v>
      </c>
      <c r="DE223" s="168"/>
    </row>
    <row r="224" spans="1:109">
      <c r="A224" s="109">
        <v>1054</v>
      </c>
      <c r="B224" s="103" t="s">
        <v>355</v>
      </c>
      <c r="C224" s="621">
        <v>0.55023200000000005</v>
      </c>
      <c r="D224" s="621">
        <v>0.48665399999999998</v>
      </c>
      <c r="E224" s="621">
        <v>6.3578000000000079E-2</v>
      </c>
      <c r="F224" s="617">
        <v>9.1</v>
      </c>
      <c r="G224" s="616">
        <v>712974</v>
      </c>
      <c r="H224" s="616">
        <v>24069</v>
      </c>
      <c r="I224" s="616">
        <v>29162</v>
      </c>
      <c r="J224" s="616">
        <v>93145</v>
      </c>
      <c r="K224" s="616">
        <v>-145988</v>
      </c>
      <c r="L224" s="616">
        <v>7725</v>
      </c>
      <c r="M224" s="616">
        <v>-6470</v>
      </c>
      <c r="N224" s="616">
        <v>-2291</v>
      </c>
      <c r="O224" s="616">
        <v>-19743</v>
      </c>
      <c r="P224" s="623">
        <v>692583</v>
      </c>
      <c r="Q224" s="615">
        <v>-145988</v>
      </c>
      <c r="R224" s="616">
        <v>-8440</v>
      </c>
      <c r="S224" s="616">
        <v>10953</v>
      </c>
      <c r="T224" s="623">
        <v>-90243</v>
      </c>
      <c r="U224" s="616">
        <v>19023</v>
      </c>
      <c r="V224" s="615">
        <v>22072</v>
      </c>
      <c r="W224" s="615">
        <v>-67521</v>
      </c>
      <c r="X224" s="615">
        <v>99675</v>
      </c>
      <c r="Y224" s="616">
        <v>813188</v>
      </c>
      <c r="Z224" s="616">
        <v>595194</v>
      </c>
      <c r="AA224" s="616">
        <v>692583</v>
      </c>
      <c r="AB224" s="616">
        <v>692583</v>
      </c>
      <c r="AC224" s="616">
        <v>0</v>
      </c>
      <c r="AD224" s="616">
        <v>73526</v>
      </c>
      <c r="AE224" s="616">
        <v>0</v>
      </c>
      <c r="AF224" s="616">
        <v>6876</v>
      </c>
      <c r="AG224" s="616">
        <v>0</v>
      </c>
      <c r="AH224" s="616">
        <v>88722</v>
      </c>
      <c r="AI224" s="616">
        <v>2513</v>
      </c>
      <c r="AJ224" s="616">
        <v>2513</v>
      </c>
      <c r="AK224" s="616">
        <v>2513</v>
      </c>
      <c r="AL224" s="616">
        <v>2513</v>
      </c>
      <c r="AM224" s="616">
        <v>2513</v>
      </c>
      <c r="AN224" s="616">
        <v>9506</v>
      </c>
      <c r="AO224" s="614"/>
      <c r="AP224" s="619">
        <v>849</v>
      </c>
      <c r="AQ224" s="616">
        <v>849</v>
      </c>
      <c r="AR224" s="616">
        <v>849</v>
      </c>
      <c r="AS224" s="616">
        <v>849</v>
      </c>
      <c r="AT224" s="616">
        <v>849</v>
      </c>
      <c r="AU224" s="616">
        <v>849</v>
      </c>
      <c r="AV224" s="616">
        <v>2630</v>
      </c>
      <c r="AW224" s="618">
        <v>0</v>
      </c>
      <c r="AX224" s="618">
        <v>0</v>
      </c>
      <c r="AY224" s="618">
        <v>0</v>
      </c>
      <c r="AZ224" s="618">
        <v>0</v>
      </c>
      <c r="BA224" s="618">
        <v>0</v>
      </c>
      <c r="BB224" s="618">
        <v>0</v>
      </c>
      <c r="BC224" s="619">
        <v>-711</v>
      </c>
      <c r="BD224" s="616">
        <v>0</v>
      </c>
      <c r="BE224" s="616">
        <v>0</v>
      </c>
      <c r="BF224" s="616">
        <v>0</v>
      </c>
      <c r="BG224" s="616">
        <v>0</v>
      </c>
      <c r="BH224" s="616">
        <v>0</v>
      </c>
      <c r="BI224" s="616">
        <v>0</v>
      </c>
      <c r="BJ224" s="618">
        <v>711</v>
      </c>
      <c r="BK224" s="618">
        <v>711</v>
      </c>
      <c r="BL224" s="618">
        <v>711</v>
      </c>
      <c r="BM224" s="618">
        <v>711</v>
      </c>
      <c r="BN224" s="618">
        <v>711</v>
      </c>
      <c r="BO224" s="618">
        <v>2204</v>
      </c>
      <c r="BP224" s="619">
        <v>10953</v>
      </c>
      <c r="BQ224" s="616">
        <v>10953</v>
      </c>
      <c r="BR224" s="616">
        <v>10953</v>
      </c>
      <c r="BS224" s="616">
        <v>10953</v>
      </c>
      <c r="BT224" s="616">
        <v>10953</v>
      </c>
      <c r="BU224" s="616">
        <v>10953</v>
      </c>
      <c r="BV224" s="616">
        <v>33957</v>
      </c>
      <c r="BW224" s="618">
        <v>0</v>
      </c>
      <c r="BX224" s="618">
        <v>0</v>
      </c>
      <c r="BY224" s="618">
        <v>0</v>
      </c>
      <c r="BZ224" s="618">
        <v>0</v>
      </c>
      <c r="CA224" s="618">
        <v>0</v>
      </c>
      <c r="CB224" s="618">
        <v>0</v>
      </c>
      <c r="CC224" s="617">
        <v>9.9</v>
      </c>
      <c r="CD224" s="620"/>
      <c r="CE224" s="616"/>
      <c r="CF224" s="616"/>
      <c r="CG224" s="616"/>
      <c r="CH224" s="616"/>
      <c r="CI224" s="616"/>
      <c r="CJ224" s="616"/>
      <c r="CK224" s="618"/>
      <c r="CL224" s="618"/>
      <c r="CM224" s="618"/>
      <c r="CN224" s="618"/>
      <c r="CO224" s="618"/>
      <c r="CP224" s="618"/>
      <c r="CQ224" s="620">
        <v>-8578</v>
      </c>
      <c r="CR224" s="616"/>
      <c r="CS224" s="616"/>
      <c r="CT224" s="616"/>
      <c r="CU224" s="616"/>
      <c r="CV224" s="616"/>
      <c r="CW224" s="616"/>
      <c r="CX224" s="618">
        <v>8578</v>
      </c>
      <c r="CY224" s="618">
        <v>8578</v>
      </c>
      <c r="CZ224" s="618">
        <v>8578</v>
      </c>
      <c r="DA224" s="618">
        <v>8578</v>
      </c>
      <c r="DB224" s="618">
        <v>8578</v>
      </c>
      <c r="DC224" s="618">
        <v>24877</v>
      </c>
      <c r="DE224" s="168"/>
    </row>
    <row r="225" spans="1:109" hidden="1">
      <c r="A225" s="109">
        <v>1247</v>
      </c>
      <c r="B225" s="103" t="s">
        <v>528</v>
      </c>
      <c r="C225" s="162">
        <v>1</v>
      </c>
      <c r="D225" s="162">
        <v>0</v>
      </c>
      <c r="E225" s="162">
        <f t="shared" si="62"/>
        <v>1</v>
      </c>
      <c r="F225" s="163">
        <v>16.2</v>
      </c>
      <c r="G225" s="164">
        <f>ROUND($D225*'[1]LEA-TN - Aggregate GASB75'!G224,0)</f>
        <v>0</v>
      </c>
      <c r="H225" s="164">
        <f>ROUND($C225*'[1]LEA-TN - Aggregate GASB75'!H224,0)</f>
        <v>0</v>
      </c>
      <c r="I225" s="164">
        <f>ROUND($C225*'[1]LEA-TN - Aggregate GASB75'!I224,0)</f>
        <v>0</v>
      </c>
      <c r="J225" s="164">
        <f>ROUND('[1]LEA-TN - Aggregate GASB75'!G224*E225,0)</f>
        <v>0</v>
      </c>
      <c r="K225" s="164">
        <f>ROUND($C225*'[1]LEA-TN - Aggregate GASB75'!K224,0)</f>
        <v>0</v>
      </c>
      <c r="L225" s="164">
        <f>ROUND(C225*'[1]LEA-TN - Aggregate GASB75'!P224,0)-SUM(G225:K225,M225:O225)</f>
        <v>7260</v>
      </c>
      <c r="M225" s="164">
        <f>ROUND($C225*'[1]LEA-TN - Aggregate GASB75'!M224,0)</f>
        <v>-36</v>
      </c>
      <c r="N225" s="164">
        <f>ROUND(C225*'[1]LEA-TN - Aggregate GASB75'!O224,0)-O225</f>
        <v>0</v>
      </c>
      <c r="O225" s="164">
        <v>0</v>
      </c>
      <c r="P225" s="178">
        <f t="shared" si="56"/>
        <v>7224</v>
      </c>
      <c r="Q225" s="104">
        <f t="shared" si="57"/>
        <v>0</v>
      </c>
      <c r="R225" s="164">
        <f>ROUND($C225*'[1]LEA-TN - Aggregate GASB75'!R224,0)</f>
        <v>446</v>
      </c>
      <c r="S225" s="164">
        <f t="shared" si="54"/>
        <v>0</v>
      </c>
      <c r="T225" s="178">
        <v>446</v>
      </c>
      <c r="U225" s="164">
        <v>0</v>
      </c>
      <c r="V225" s="104">
        <f t="shared" si="63"/>
        <v>6778</v>
      </c>
      <c r="W225" s="104">
        <v>0</v>
      </c>
      <c r="X225" s="104">
        <f>ROUND(J225+N225-'[1]LEA-TN - Aggregate GASB75'!W224*E225,0)</f>
        <v>0</v>
      </c>
      <c r="Y225" s="164">
        <f>ROUND($C225*'[1]LEA-TN - Aggregate GASB75'!Y224,0)</f>
        <v>9741</v>
      </c>
      <c r="Z225" s="164">
        <f>ROUND($C225*'[1]LEA-TN - Aggregate GASB75'!Z224,0)</f>
        <v>5289</v>
      </c>
      <c r="AA225" s="164">
        <f>ROUND($C225*'[1]LEA-TN - Aggregate GASB75'!AA224,0)</f>
        <v>7224</v>
      </c>
      <c r="AB225" s="164">
        <f>ROUND($C225*'[1]LEA-TN - Aggregate GASB75'!AB224,0)</f>
        <v>7224</v>
      </c>
      <c r="AC225" s="164">
        <f t="shared" si="70"/>
        <v>0</v>
      </c>
      <c r="AD225" s="164">
        <f t="shared" si="58"/>
        <v>34</v>
      </c>
      <c r="AE225" s="164">
        <f t="shared" si="64"/>
        <v>0</v>
      </c>
      <c r="AF225" s="164">
        <f t="shared" si="65"/>
        <v>6812</v>
      </c>
      <c r="AG225" s="164">
        <f t="shared" si="59"/>
        <v>0</v>
      </c>
      <c r="AH225" s="164">
        <f t="shared" si="66"/>
        <v>0</v>
      </c>
      <c r="AI225" s="164">
        <f t="shared" si="72"/>
        <v>446</v>
      </c>
      <c r="AJ225" s="164">
        <f t="shared" si="72"/>
        <v>446</v>
      </c>
      <c r="AK225" s="164">
        <f t="shared" si="72"/>
        <v>446</v>
      </c>
      <c r="AL225" s="164">
        <f t="shared" si="71"/>
        <v>446</v>
      </c>
      <c r="AM225" s="164">
        <f t="shared" si="71"/>
        <v>446</v>
      </c>
      <c r="AN225" s="164">
        <f t="shared" si="71"/>
        <v>4548</v>
      </c>
      <c r="AP225" s="165">
        <f t="shared" si="60"/>
        <v>448</v>
      </c>
      <c r="AQ225" s="164">
        <f>ROUND($C225*'[1]LEA-TN - Aggregate GASB75'!AQ224,0)</f>
        <v>448</v>
      </c>
      <c r="AR225" s="164">
        <f>ROUND($C225*'[1]LEA-TN - Aggregate GASB75'!AR224,0)</f>
        <v>448</v>
      </c>
      <c r="AS225" s="164">
        <f>ROUND($C225*'[1]LEA-TN - Aggregate GASB75'!AS224,0)</f>
        <v>448</v>
      </c>
      <c r="AT225" s="164">
        <f>ROUND($C225*'[1]LEA-TN - Aggregate GASB75'!AT224,0)</f>
        <v>448</v>
      </c>
      <c r="AU225" s="164">
        <f>ROUND($C225*'[1]LEA-TN - Aggregate GASB75'!AU224,0)</f>
        <v>448</v>
      </c>
      <c r="AV225" s="164">
        <f>ROUND($C225*'[1]LEA-TN - Aggregate GASB75'!AV224,0)</f>
        <v>4572</v>
      </c>
      <c r="AW225" s="166">
        <f>ROUND($C225*'[1]LEA-TN - Aggregate GASB75'!AW224,0)</f>
        <v>0</v>
      </c>
      <c r="AX225" s="166">
        <f>ROUND($C225*'[1]LEA-TN - Aggregate GASB75'!AX224,0)</f>
        <v>0</v>
      </c>
      <c r="AY225" s="166">
        <f>ROUND($C225*'[1]LEA-TN - Aggregate GASB75'!AY224,0)</f>
        <v>0</v>
      </c>
      <c r="AZ225" s="166">
        <f>ROUND($C225*'[1]LEA-TN - Aggregate GASB75'!AZ224,0)</f>
        <v>0</v>
      </c>
      <c r="BA225" s="166">
        <f>ROUND($C225*'[1]LEA-TN - Aggregate GASB75'!BA224,0)</f>
        <v>0</v>
      </c>
      <c r="BB225" s="166">
        <f>MAX(0,-$L225+$AP225-SUM($AW225:BA225))</f>
        <v>0</v>
      </c>
      <c r="BC225" s="165">
        <f t="shared" si="67"/>
        <v>-2</v>
      </c>
      <c r="BD225" s="164">
        <f>MIN(MAX(0,BC225),MAX(0,$M225)-SUM($BC225:BC225))</f>
        <v>0</v>
      </c>
      <c r="BE225" s="164">
        <f>MIN(MAX(0,BD225),MAX(0,$M225)-SUM($BC225:BD225))</f>
        <v>0</v>
      </c>
      <c r="BF225" s="164">
        <f>MIN(MAX(0,BE225),MAX(0,$M225)-SUM($BC225:BE225))</f>
        <v>0</v>
      </c>
      <c r="BG225" s="164">
        <f>MIN(MAX(0,BF225),MAX(0,$M225)-SUM($BC225:BF225))</f>
        <v>0</v>
      </c>
      <c r="BH225" s="164">
        <f>MIN(MAX(0,BG225),MAX(0,$M225)-SUM($BC225:BG225))</f>
        <v>0</v>
      </c>
      <c r="BI225" s="164">
        <f>(MAX(0,$M225-MAX(0,SUM($BC225:BH225))))</f>
        <v>0</v>
      </c>
      <c r="BJ225" s="166">
        <f t="shared" si="68"/>
        <v>2</v>
      </c>
      <c r="BK225" s="166">
        <f>MIN(MAX(0,BJ225),MAX(0,-$M225)-MAX(0,-$BC225+SUM($BJ225:BJ225)))</f>
        <v>2</v>
      </c>
      <c r="BL225" s="166">
        <f>MIN(MAX(0,BK225),MAX(0,-$M225)-MAX(0,-$BC225+SUM($BJ225:BK225)))</f>
        <v>2</v>
      </c>
      <c r="BM225" s="166">
        <f>MIN(MAX(0,BL225),MAX(0,-$M225)-MAX(0,-$BC225+SUM($BJ225:BL225)))</f>
        <v>2</v>
      </c>
      <c r="BN225" s="166">
        <f>MIN(MAX(0,BM225),MAX(0,-$M225)-MAX(0,-$BC225+SUM($BJ225:BM225)))</f>
        <v>2</v>
      </c>
      <c r="BO225" s="166">
        <f>MAX(0,-$M225+$BC225-SUM($BJ225:BN225))</f>
        <v>24</v>
      </c>
      <c r="BP225" s="165">
        <f t="shared" si="69"/>
        <v>0</v>
      </c>
      <c r="BQ225" s="164">
        <f>MIN(MAX(0,BP225),MAX(0,$X225)-SUM($BP225:BP225))</f>
        <v>0</v>
      </c>
      <c r="BR225" s="164">
        <f>MIN(MAX(0,BQ225),MAX(0,$X225)-SUM($BP225:BQ225))</f>
        <v>0</v>
      </c>
      <c r="BS225" s="164">
        <f>MIN(MAX(0,BR225),MAX(0,$X225)-SUM($BP225:BR225))</f>
        <v>0</v>
      </c>
      <c r="BT225" s="164">
        <f>MIN(MAX(0,BS225),MAX(0,$X225)-SUM($BP225:BS225))</f>
        <v>0</v>
      </c>
      <c r="BU225" s="164">
        <f>MIN(MAX(0,BT225),MAX(0,$X225)-SUM($BP225:BT225))</f>
        <v>0</v>
      </c>
      <c r="BV225" s="164">
        <f>(MAX(0,$X225-MAX(0,SUM($BP225:BU225))))</f>
        <v>0</v>
      </c>
      <c r="BW225" s="166">
        <f t="shared" si="61"/>
        <v>0</v>
      </c>
      <c r="BX225" s="166">
        <f>MIN(MAX(0,BW225),MAX(0,-$X225)-MAX(0,-$BP225+SUM($BW225:BW225)))</f>
        <v>0</v>
      </c>
      <c r="BY225" s="166">
        <f>MIN(MAX(0,BX225),MAX(0,-$X225)-MAX(0,-$BP225+SUM($BW225:BX225)))</f>
        <v>0</v>
      </c>
      <c r="BZ225" s="166">
        <f>MIN(MAX(0,BY225),MAX(0,-$X225)-MAX(0,-$BP225+SUM($BW225:BY225)))</f>
        <v>0</v>
      </c>
      <c r="CA225" s="166">
        <f>MIN(MAX(0,BZ225),MAX(0,-$X225)-MAX(0,-$BP225+SUM($BW225:BZ225)))</f>
        <v>0</v>
      </c>
      <c r="CB225" s="166">
        <f>MAX(0,-$X225+$BP225-SUM($BW225:CA225))</f>
        <v>0</v>
      </c>
      <c r="CC225" s="163">
        <v>1</v>
      </c>
      <c r="CD225" s="167"/>
      <c r="CE225" s="164"/>
      <c r="CF225" s="164"/>
      <c r="CG225" s="164"/>
      <c r="CH225" s="164"/>
      <c r="CI225" s="164"/>
      <c r="CJ225" s="164"/>
      <c r="CK225" s="166"/>
      <c r="CL225" s="166"/>
      <c r="CM225" s="166"/>
      <c r="CN225" s="166"/>
      <c r="CO225" s="166"/>
      <c r="CP225" s="166"/>
      <c r="CQ225" s="167">
        <v>0</v>
      </c>
      <c r="CR225" s="164"/>
      <c r="CS225" s="164"/>
      <c r="CT225" s="164"/>
      <c r="CU225" s="164"/>
      <c r="CV225" s="164"/>
      <c r="CW225" s="164"/>
      <c r="CX225" s="166">
        <f>ROUND($C225*'[1]LEA-TN - Aggregate GASB75'!CX224,0)</f>
        <v>0</v>
      </c>
      <c r="CY225" s="166">
        <f>ROUND($C225*'[1]LEA-TN - Aggregate GASB75'!CY224,0)</f>
        <v>0</v>
      </c>
      <c r="CZ225" s="166">
        <f>ROUND($C225*'[1]LEA-TN - Aggregate GASB75'!CZ224,0)</f>
        <v>0</v>
      </c>
      <c r="DA225" s="166">
        <f>ROUND($C225*'[1]LEA-TN - Aggregate GASB75'!DA224,0)</f>
        <v>0</v>
      </c>
      <c r="DB225" s="166">
        <f>ROUND($C225*'[1]LEA-TN - Aggregate GASB75'!DB224,0)</f>
        <v>0</v>
      </c>
      <c r="DC225" s="166">
        <f>ROUND($C225*'[1]LEA-TN - Aggregate GASB75'!DC224,0)</f>
        <v>0</v>
      </c>
      <c r="DE225" s="168"/>
    </row>
    <row r="226" spans="1:109" hidden="1">
      <c r="A226" s="109">
        <v>1113</v>
      </c>
      <c r="B226" s="103" t="s">
        <v>356</v>
      </c>
      <c r="C226" s="162">
        <v>1</v>
      </c>
      <c r="D226" s="162">
        <v>1</v>
      </c>
      <c r="E226" s="162">
        <f t="shared" si="62"/>
        <v>0</v>
      </c>
      <c r="F226" s="163">
        <v>8.1</v>
      </c>
      <c r="G226" s="164">
        <f>ROUND($D226*'[1]LEA-TN - Aggregate GASB75'!G225,0)</f>
        <v>257136</v>
      </c>
      <c r="H226" s="164">
        <f>ROUND($C226*'[1]LEA-TN - Aggregate GASB75'!H225,0)</f>
        <v>4983</v>
      </c>
      <c r="I226" s="164">
        <f>ROUND($C226*'[1]LEA-TN - Aggregate GASB75'!I225,0)</f>
        <v>9147</v>
      </c>
      <c r="J226" s="164">
        <f>ROUND('[1]LEA-TN - Aggregate GASB75'!G225*E226,0)</f>
        <v>0</v>
      </c>
      <c r="K226" s="164">
        <f>ROUND($C226*'[1]LEA-TN - Aggregate GASB75'!K225,0)</f>
        <v>0</v>
      </c>
      <c r="L226" s="164">
        <f>ROUND(C226*'[1]LEA-TN - Aggregate GASB75'!P225,0)-SUM(G226:K226,M226:O226)</f>
        <v>-8745</v>
      </c>
      <c r="M226" s="164">
        <f>ROUND($C226*'[1]LEA-TN - Aggregate GASB75'!M225,0)</f>
        <v>-2052</v>
      </c>
      <c r="N226" s="164">
        <f>ROUND(C226*'[1]LEA-TN - Aggregate GASB75'!O225,0)-O226</f>
        <v>0</v>
      </c>
      <c r="O226" s="164">
        <v>-10335</v>
      </c>
      <c r="P226" s="178">
        <f t="shared" si="56"/>
        <v>250134</v>
      </c>
      <c r="Q226" s="104">
        <f t="shared" si="57"/>
        <v>0</v>
      </c>
      <c r="R226" s="164">
        <f>ROUND($C226*'[1]LEA-TN - Aggregate GASB75'!R225,0)</f>
        <v>-4242</v>
      </c>
      <c r="S226" s="164">
        <f t="shared" ref="S226:S239" si="73">BP226</f>
        <v>0</v>
      </c>
      <c r="T226" s="178">
        <v>9888</v>
      </c>
      <c r="U226" s="164">
        <v>9469</v>
      </c>
      <c r="V226" s="104">
        <f t="shared" si="63"/>
        <v>-29242</v>
      </c>
      <c r="W226" s="104">
        <v>-22687</v>
      </c>
      <c r="X226" s="104">
        <f>ROUND(J226+N226-'[1]LEA-TN - Aggregate GASB75'!W225*E226,0)</f>
        <v>0</v>
      </c>
      <c r="Y226" s="164">
        <f>ROUND($C226*'[1]LEA-TN - Aggregate GASB75'!Y225,0)</f>
        <v>289052</v>
      </c>
      <c r="Z226" s="164">
        <f>ROUND($C226*'[1]LEA-TN - Aggregate GASB75'!Z225,0)</f>
        <v>218250</v>
      </c>
      <c r="AA226" s="164">
        <f>ROUND($C226*'[1]LEA-TN - Aggregate GASB75'!AA225,0)</f>
        <v>250134</v>
      </c>
      <c r="AB226" s="164">
        <f>ROUND($C226*'[1]LEA-TN - Aggregate GASB75'!AB225,0)</f>
        <v>250134</v>
      </c>
      <c r="AC226" s="164">
        <f t="shared" si="70"/>
        <v>7665</v>
      </c>
      <c r="AD226" s="164">
        <f t="shared" si="58"/>
        <v>21577</v>
      </c>
      <c r="AE226" s="164">
        <f t="shared" si="64"/>
        <v>0</v>
      </c>
      <c r="AF226" s="164">
        <f t="shared" si="65"/>
        <v>0</v>
      </c>
      <c r="AG226" s="164">
        <f t="shared" si="59"/>
        <v>0</v>
      </c>
      <c r="AH226" s="164">
        <f t="shared" si="66"/>
        <v>0</v>
      </c>
      <c r="AI226" s="164">
        <f t="shared" si="72"/>
        <v>-4242</v>
      </c>
      <c r="AJ226" s="164">
        <f t="shared" si="72"/>
        <v>-4242</v>
      </c>
      <c r="AK226" s="164">
        <f t="shared" si="72"/>
        <v>-4242</v>
      </c>
      <c r="AL226" s="164">
        <f t="shared" si="71"/>
        <v>-4242</v>
      </c>
      <c r="AM226" s="164">
        <f t="shared" si="71"/>
        <v>-4242</v>
      </c>
      <c r="AN226" s="164">
        <f t="shared" si="71"/>
        <v>-8032</v>
      </c>
      <c r="AP226" s="165">
        <f t="shared" si="60"/>
        <v>-1080</v>
      </c>
      <c r="AQ226" s="164">
        <f>ROUND($C226*'[1]LEA-TN - Aggregate GASB75'!AQ225,0)</f>
        <v>0</v>
      </c>
      <c r="AR226" s="164">
        <f>ROUND($C226*'[1]LEA-TN - Aggregate GASB75'!AR225,0)</f>
        <v>0</v>
      </c>
      <c r="AS226" s="164">
        <f>ROUND($C226*'[1]LEA-TN - Aggregate GASB75'!AS225,0)</f>
        <v>0</v>
      </c>
      <c r="AT226" s="164">
        <f>ROUND($C226*'[1]LEA-TN - Aggregate GASB75'!AT225,0)</f>
        <v>0</v>
      </c>
      <c r="AU226" s="164">
        <f>ROUND($C226*'[1]LEA-TN - Aggregate GASB75'!AU225,0)</f>
        <v>0</v>
      </c>
      <c r="AV226" s="164">
        <f>ROUND($C226*'[1]LEA-TN - Aggregate GASB75'!AV225,0)</f>
        <v>0</v>
      </c>
      <c r="AW226" s="166">
        <f>ROUND($C226*'[1]LEA-TN - Aggregate GASB75'!AW225,0)</f>
        <v>1080</v>
      </c>
      <c r="AX226" s="166">
        <f>ROUND($C226*'[1]LEA-TN - Aggregate GASB75'!AX225,0)</f>
        <v>1080</v>
      </c>
      <c r="AY226" s="166">
        <f>ROUND($C226*'[1]LEA-TN - Aggregate GASB75'!AY225,0)</f>
        <v>1080</v>
      </c>
      <c r="AZ226" s="166">
        <f>ROUND($C226*'[1]LEA-TN - Aggregate GASB75'!AZ225,0)</f>
        <v>1080</v>
      </c>
      <c r="BA226" s="166">
        <f>ROUND($C226*'[1]LEA-TN - Aggregate GASB75'!BA225,0)</f>
        <v>1080</v>
      </c>
      <c r="BB226" s="166">
        <f>MAX(0,-$L226+$AP226-SUM($AW226:BA226))</f>
        <v>2265</v>
      </c>
      <c r="BC226" s="165">
        <f t="shared" si="67"/>
        <v>-253</v>
      </c>
      <c r="BD226" s="164">
        <f>MIN(MAX(0,BC226),MAX(0,$M226)-SUM($BC226:BC226))</f>
        <v>0</v>
      </c>
      <c r="BE226" s="164">
        <f>MIN(MAX(0,BD226),MAX(0,$M226)-SUM($BC226:BD226))</f>
        <v>0</v>
      </c>
      <c r="BF226" s="164">
        <f>MIN(MAX(0,BE226),MAX(0,$M226)-SUM($BC226:BE226))</f>
        <v>0</v>
      </c>
      <c r="BG226" s="164">
        <f>MIN(MAX(0,BF226),MAX(0,$M226)-SUM($BC226:BF226))</f>
        <v>0</v>
      </c>
      <c r="BH226" s="164">
        <f>MIN(MAX(0,BG226),MAX(0,$M226)-SUM($BC226:BG226))</f>
        <v>0</v>
      </c>
      <c r="BI226" s="164">
        <f>(MAX(0,$M226-MAX(0,SUM($BC226:BH226))))</f>
        <v>0</v>
      </c>
      <c r="BJ226" s="166">
        <f t="shared" si="68"/>
        <v>253</v>
      </c>
      <c r="BK226" s="166">
        <f>MIN(MAX(0,BJ226),MAX(0,-$M226)-MAX(0,-$BC226+SUM($BJ226:BJ226)))</f>
        <v>253</v>
      </c>
      <c r="BL226" s="166">
        <f>MIN(MAX(0,BK226),MAX(0,-$M226)-MAX(0,-$BC226+SUM($BJ226:BK226)))</f>
        <v>253</v>
      </c>
      <c r="BM226" s="166">
        <f>MIN(MAX(0,BL226),MAX(0,-$M226)-MAX(0,-$BC226+SUM($BJ226:BL226)))</f>
        <v>253</v>
      </c>
      <c r="BN226" s="166">
        <f>MIN(MAX(0,BM226),MAX(0,-$M226)-MAX(0,-$BC226+SUM($BJ226:BM226)))</f>
        <v>253</v>
      </c>
      <c r="BO226" s="166">
        <f>MAX(0,-$M226+$BC226-SUM($BJ226:BN226))</f>
        <v>534</v>
      </c>
      <c r="BP226" s="165">
        <f t="shared" si="69"/>
        <v>0</v>
      </c>
      <c r="BQ226" s="164">
        <f>MIN(MAX(0,BP226),MAX(0,$X226)-SUM($BP226:BP226))</f>
        <v>0</v>
      </c>
      <c r="BR226" s="164">
        <f>MIN(MAX(0,BQ226),MAX(0,$X226)-SUM($BP226:BQ226))</f>
        <v>0</v>
      </c>
      <c r="BS226" s="164">
        <f>MIN(MAX(0,BR226),MAX(0,$X226)-SUM($BP226:BR226))</f>
        <v>0</v>
      </c>
      <c r="BT226" s="164">
        <f>MIN(MAX(0,BS226),MAX(0,$X226)-SUM($BP226:BS226))</f>
        <v>0</v>
      </c>
      <c r="BU226" s="164">
        <f>MIN(MAX(0,BT226),MAX(0,$X226)-SUM($BP226:BT226))</f>
        <v>0</v>
      </c>
      <c r="BV226" s="164">
        <f>(MAX(0,$X226-MAX(0,SUM($BP226:BU226))))</f>
        <v>0</v>
      </c>
      <c r="BW226" s="166">
        <f t="shared" si="61"/>
        <v>0</v>
      </c>
      <c r="BX226" s="166">
        <f>MIN(MAX(0,BW226),MAX(0,-$X226)-MAX(0,-$BP226+SUM($BW226:BW226)))</f>
        <v>0</v>
      </c>
      <c r="BY226" s="166">
        <f>MIN(MAX(0,BX226),MAX(0,-$X226)-MAX(0,-$BP226+SUM($BW226:BX226)))</f>
        <v>0</v>
      </c>
      <c r="BZ226" s="166">
        <f>MIN(MAX(0,BY226),MAX(0,-$X226)-MAX(0,-$BP226+SUM($BW226:BY226)))</f>
        <v>0</v>
      </c>
      <c r="CA226" s="166">
        <f>MIN(MAX(0,BZ226),MAX(0,-$X226)-MAX(0,-$BP226+SUM($BW226:BZ226)))</f>
        <v>0</v>
      </c>
      <c r="CB226" s="166">
        <f>MAX(0,-$X226+$BP226-SUM($BW226:CA226))</f>
        <v>0</v>
      </c>
      <c r="CC226" s="163">
        <v>8.8000000000000007</v>
      </c>
      <c r="CD226" s="167"/>
      <c r="CE226" s="164"/>
      <c r="CF226" s="164"/>
      <c r="CG226" s="164"/>
      <c r="CH226" s="164"/>
      <c r="CI226" s="164"/>
      <c r="CJ226" s="164"/>
      <c r="CK226" s="166"/>
      <c r="CL226" s="166"/>
      <c r="CM226" s="166"/>
      <c r="CN226" s="166"/>
      <c r="CO226" s="166"/>
      <c r="CP226" s="166"/>
      <c r="CQ226" s="167">
        <v>-2909</v>
      </c>
      <c r="CR226" s="164"/>
      <c r="CS226" s="164"/>
      <c r="CT226" s="164"/>
      <c r="CU226" s="164"/>
      <c r="CV226" s="164"/>
      <c r="CW226" s="164"/>
      <c r="CX226" s="166">
        <f>ROUND($C226*'[1]LEA-TN - Aggregate GASB75'!CX225,0)</f>
        <v>2909</v>
      </c>
      <c r="CY226" s="166">
        <f>ROUND($C226*'[1]LEA-TN - Aggregate GASB75'!CY225,0)</f>
        <v>2909</v>
      </c>
      <c r="CZ226" s="166">
        <f>ROUND($C226*'[1]LEA-TN - Aggregate GASB75'!CZ225,0)</f>
        <v>2909</v>
      </c>
      <c r="DA226" s="166">
        <f>ROUND($C226*'[1]LEA-TN - Aggregate GASB75'!DA225,0)</f>
        <v>2909</v>
      </c>
      <c r="DB226" s="166">
        <f>ROUND($C226*'[1]LEA-TN - Aggregate GASB75'!DB225,0)</f>
        <v>2909</v>
      </c>
      <c r="DC226" s="166">
        <f>ROUND($C226*'[1]LEA-TN - Aggregate GASB75'!DC225,0)</f>
        <v>5233</v>
      </c>
      <c r="DE226" s="168"/>
    </row>
    <row r="227" spans="1:109" hidden="1">
      <c r="A227" s="109">
        <v>1248</v>
      </c>
      <c r="B227" s="103" t="s">
        <v>529</v>
      </c>
      <c r="C227" s="162">
        <v>1</v>
      </c>
      <c r="D227" s="162">
        <v>0</v>
      </c>
      <c r="E227" s="162">
        <f t="shared" si="62"/>
        <v>1</v>
      </c>
      <c r="F227" s="163">
        <v>16.899999999999999</v>
      </c>
      <c r="G227" s="164">
        <f>ROUND($D227*'[1]LEA-TN - Aggregate GASB75'!G226,0)</f>
        <v>0</v>
      </c>
      <c r="H227" s="164">
        <f>ROUND($C227*'[1]LEA-TN - Aggregate GASB75'!H226,0)</f>
        <v>0</v>
      </c>
      <c r="I227" s="164">
        <f>ROUND($C227*'[1]LEA-TN - Aggregate GASB75'!I226,0)</f>
        <v>0</v>
      </c>
      <c r="J227" s="164">
        <f>ROUND('[1]LEA-TN - Aggregate GASB75'!G226*E227,0)</f>
        <v>0</v>
      </c>
      <c r="K227" s="164">
        <f>ROUND($C227*'[1]LEA-TN - Aggregate GASB75'!K226,0)</f>
        <v>0</v>
      </c>
      <c r="L227" s="164">
        <f>ROUND(C227*'[1]LEA-TN - Aggregate GASB75'!P226,0)-SUM(G227:K227,M227:O227)</f>
        <v>1664</v>
      </c>
      <c r="M227" s="164">
        <f>ROUND($C227*'[1]LEA-TN - Aggregate GASB75'!M226,0)</f>
        <v>-21</v>
      </c>
      <c r="N227" s="164">
        <f>ROUND(C227*'[1]LEA-TN - Aggregate GASB75'!O226,0)-O227</f>
        <v>0</v>
      </c>
      <c r="O227" s="164">
        <v>0</v>
      </c>
      <c r="P227" s="178">
        <f t="shared" si="56"/>
        <v>1643</v>
      </c>
      <c r="Q227" s="104">
        <f t="shared" si="57"/>
        <v>0</v>
      </c>
      <c r="R227" s="164">
        <f>ROUND($C227*'[1]LEA-TN - Aggregate GASB75'!R226,0)</f>
        <v>97</v>
      </c>
      <c r="S227" s="164">
        <f t="shared" si="73"/>
        <v>0</v>
      </c>
      <c r="T227" s="178">
        <v>97</v>
      </c>
      <c r="U227" s="164">
        <v>0</v>
      </c>
      <c r="V227" s="104">
        <f t="shared" si="63"/>
        <v>1546</v>
      </c>
      <c r="W227" s="104">
        <v>0</v>
      </c>
      <c r="X227" s="104">
        <f>ROUND(J227+N227-'[1]LEA-TN - Aggregate GASB75'!W226*E227,0)</f>
        <v>0</v>
      </c>
      <c r="Y227" s="164">
        <f>ROUND($C227*'[1]LEA-TN - Aggregate GASB75'!Y226,0)</f>
        <v>2188</v>
      </c>
      <c r="Z227" s="164">
        <f>ROUND($C227*'[1]LEA-TN - Aggregate GASB75'!Z226,0)</f>
        <v>1211</v>
      </c>
      <c r="AA227" s="164">
        <f>ROUND($C227*'[1]LEA-TN - Aggregate GASB75'!AA226,0)</f>
        <v>1643</v>
      </c>
      <c r="AB227" s="164">
        <f>ROUND($C227*'[1]LEA-TN - Aggregate GASB75'!AB226,0)</f>
        <v>1643</v>
      </c>
      <c r="AC227" s="164">
        <f t="shared" si="70"/>
        <v>0</v>
      </c>
      <c r="AD227" s="164">
        <f t="shared" si="58"/>
        <v>20</v>
      </c>
      <c r="AE227" s="164">
        <f t="shared" si="64"/>
        <v>0</v>
      </c>
      <c r="AF227" s="164">
        <f t="shared" si="65"/>
        <v>1566</v>
      </c>
      <c r="AG227" s="164">
        <f t="shared" si="59"/>
        <v>0</v>
      </c>
      <c r="AH227" s="164">
        <f t="shared" si="66"/>
        <v>0</v>
      </c>
      <c r="AI227" s="164">
        <f t="shared" si="72"/>
        <v>97</v>
      </c>
      <c r="AJ227" s="164">
        <f t="shared" si="72"/>
        <v>97</v>
      </c>
      <c r="AK227" s="164">
        <f t="shared" si="72"/>
        <v>97</v>
      </c>
      <c r="AL227" s="164">
        <f t="shared" si="71"/>
        <v>97</v>
      </c>
      <c r="AM227" s="164">
        <f t="shared" si="71"/>
        <v>97</v>
      </c>
      <c r="AN227" s="164">
        <f t="shared" si="71"/>
        <v>1061</v>
      </c>
      <c r="AP227" s="165">
        <f t="shared" si="60"/>
        <v>98</v>
      </c>
      <c r="AQ227" s="164">
        <f>ROUND($C227*'[1]LEA-TN - Aggregate GASB75'!AQ226,0)</f>
        <v>98</v>
      </c>
      <c r="AR227" s="164">
        <f>ROUND($C227*'[1]LEA-TN - Aggregate GASB75'!AR226,0)</f>
        <v>98</v>
      </c>
      <c r="AS227" s="164">
        <f>ROUND($C227*'[1]LEA-TN - Aggregate GASB75'!AS226,0)</f>
        <v>98</v>
      </c>
      <c r="AT227" s="164">
        <f>ROUND($C227*'[1]LEA-TN - Aggregate GASB75'!AT226,0)</f>
        <v>98</v>
      </c>
      <c r="AU227" s="164">
        <f>ROUND($C227*'[1]LEA-TN - Aggregate GASB75'!AU226,0)</f>
        <v>98</v>
      </c>
      <c r="AV227" s="164">
        <f>ROUND($C227*'[1]LEA-TN - Aggregate GASB75'!AV226,0)</f>
        <v>1076</v>
      </c>
      <c r="AW227" s="166">
        <f>ROUND($C227*'[1]LEA-TN - Aggregate GASB75'!AW226,0)</f>
        <v>0</v>
      </c>
      <c r="AX227" s="166">
        <f>ROUND($C227*'[1]LEA-TN - Aggregate GASB75'!AX226,0)</f>
        <v>0</v>
      </c>
      <c r="AY227" s="166">
        <f>ROUND($C227*'[1]LEA-TN - Aggregate GASB75'!AY226,0)</f>
        <v>0</v>
      </c>
      <c r="AZ227" s="166">
        <f>ROUND($C227*'[1]LEA-TN - Aggregate GASB75'!AZ226,0)</f>
        <v>0</v>
      </c>
      <c r="BA227" s="166">
        <f>ROUND($C227*'[1]LEA-TN - Aggregate GASB75'!BA226,0)</f>
        <v>0</v>
      </c>
      <c r="BB227" s="166">
        <f>MAX(0,-$L227+$AP227-SUM($AW227:BA227))</f>
        <v>0</v>
      </c>
      <c r="BC227" s="165">
        <f t="shared" si="67"/>
        <v>-1</v>
      </c>
      <c r="BD227" s="164">
        <f>MIN(MAX(0,BC227),MAX(0,$M227)-SUM($BC227:BC227))</f>
        <v>0</v>
      </c>
      <c r="BE227" s="164">
        <f>MIN(MAX(0,BD227),MAX(0,$M227)-SUM($BC227:BD227))</f>
        <v>0</v>
      </c>
      <c r="BF227" s="164">
        <f>MIN(MAX(0,BE227),MAX(0,$M227)-SUM($BC227:BE227))</f>
        <v>0</v>
      </c>
      <c r="BG227" s="164">
        <f>MIN(MAX(0,BF227),MAX(0,$M227)-SUM($BC227:BF227))</f>
        <v>0</v>
      </c>
      <c r="BH227" s="164">
        <f>MIN(MAX(0,BG227),MAX(0,$M227)-SUM($BC227:BG227))</f>
        <v>0</v>
      </c>
      <c r="BI227" s="164">
        <f>(MAX(0,$M227-MAX(0,SUM($BC227:BH227))))</f>
        <v>0</v>
      </c>
      <c r="BJ227" s="166">
        <f t="shared" si="68"/>
        <v>1</v>
      </c>
      <c r="BK227" s="166">
        <f>MIN(MAX(0,BJ227),MAX(0,-$M227)-MAX(0,-$BC227+SUM($BJ227:BJ227)))</f>
        <v>1</v>
      </c>
      <c r="BL227" s="166">
        <f>MIN(MAX(0,BK227),MAX(0,-$M227)-MAX(0,-$BC227+SUM($BJ227:BK227)))</f>
        <v>1</v>
      </c>
      <c r="BM227" s="166">
        <f>MIN(MAX(0,BL227),MAX(0,-$M227)-MAX(0,-$BC227+SUM($BJ227:BL227)))</f>
        <v>1</v>
      </c>
      <c r="BN227" s="166">
        <f>MIN(MAX(0,BM227),MAX(0,-$M227)-MAX(0,-$BC227+SUM($BJ227:BM227)))</f>
        <v>1</v>
      </c>
      <c r="BO227" s="166">
        <f>MAX(0,-$M227+$BC227-SUM($BJ227:BN227))</f>
        <v>15</v>
      </c>
      <c r="BP227" s="165">
        <f t="shared" si="69"/>
        <v>0</v>
      </c>
      <c r="BQ227" s="164">
        <f>MIN(MAX(0,BP227),MAX(0,$X227)-SUM($BP227:BP227))</f>
        <v>0</v>
      </c>
      <c r="BR227" s="164">
        <f>MIN(MAX(0,BQ227),MAX(0,$X227)-SUM($BP227:BQ227))</f>
        <v>0</v>
      </c>
      <c r="BS227" s="164">
        <f>MIN(MAX(0,BR227),MAX(0,$X227)-SUM($BP227:BR227))</f>
        <v>0</v>
      </c>
      <c r="BT227" s="164">
        <f>MIN(MAX(0,BS227),MAX(0,$X227)-SUM($BP227:BS227))</f>
        <v>0</v>
      </c>
      <c r="BU227" s="164">
        <f>MIN(MAX(0,BT227),MAX(0,$X227)-SUM($BP227:BT227))</f>
        <v>0</v>
      </c>
      <c r="BV227" s="164">
        <f>(MAX(0,$X227-MAX(0,SUM($BP227:BU227))))</f>
        <v>0</v>
      </c>
      <c r="BW227" s="166">
        <f t="shared" si="61"/>
        <v>0</v>
      </c>
      <c r="BX227" s="166">
        <f>MIN(MAX(0,BW227),MAX(0,-$X227)-MAX(0,-$BP227+SUM($BW227:BW227)))</f>
        <v>0</v>
      </c>
      <c r="BY227" s="166">
        <f>MIN(MAX(0,BX227),MAX(0,-$X227)-MAX(0,-$BP227+SUM($BW227:BX227)))</f>
        <v>0</v>
      </c>
      <c r="BZ227" s="166">
        <f>MIN(MAX(0,BY227),MAX(0,-$X227)-MAX(0,-$BP227+SUM($BW227:BY227)))</f>
        <v>0</v>
      </c>
      <c r="CA227" s="166">
        <f>MIN(MAX(0,BZ227),MAX(0,-$X227)-MAX(0,-$BP227+SUM($BW227:BZ227)))</f>
        <v>0</v>
      </c>
      <c r="CB227" s="166">
        <f>MAX(0,-$X227+$BP227-SUM($BW227:CA227))</f>
        <v>0</v>
      </c>
      <c r="CC227" s="163">
        <v>1</v>
      </c>
      <c r="CD227" s="167"/>
      <c r="CE227" s="164"/>
      <c r="CF227" s="164"/>
      <c r="CG227" s="164"/>
      <c r="CH227" s="164"/>
      <c r="CI227" s="164"/>
      <c r="CJ227" s="164"/>
      <c r="CK227" s="166"/>
      <c r="CL227" s="166"/>
      <c r="CM227" s="166"/>
      <c r="CN227" s="166"/>
      <c r="CO227" s="166"/>
      <c r="CP227" s="166"/>
      <c r="CQ227" s="167">
        <v>0</v>
      </c>
      <c r="CR227" s="164"/>
      <c r="CS227" s="164"/>
      <c r="CT227" s="164"/>
      <c r="CU227" s="164"/>
      <c r="CV227" s="164"/>
      <c r="CW227" s="164"/>
      <c r="CX227" s="166">
        <f>ROUND($C227*'[1]LEA-TN - Aggregate GASB75'!CX226,0)</f>
        <v>0</v>
      </c>
      <c r="CY227" s="166">
        <f>ROUND($C227*'[1]LEA-TN - Aggregate GASB75'!CY226,0)</f>
        <v>0</v>
      </c>
      <c r="CZ227" s="166">
        <f>ROUND($C227*'[1]LEA-TN - Aggregate GASB75'!CZ226,0)</f>
        <v>0</v>
      </c>
      <c r="DA227" s="166">
        <f>ROUND($C227*'[1]LEA-TN - Aggregate GASB75'!DA226,0)</f>
        <v>0</v>
      </c>
      <c r="DB227" s="166">
        <f>ROUND($C227*'[1]LEA-TN - Aggregate GASB75'!DB226,0)</f>
        <v>0</v>
      </c>
      <c r="DC227" s="166">
        <f>ROUND($C227*'[1]LEA-TN - Aggregate GASB75'!DC226,0)</f>
        <v>0</v>
      </c>
      <c r="DE227" s="168"/>
    </row>
    <row r="228" spans="1:109" hidden="1">
      <c r="A228" s="109">
        <v>1249</v>
      </c>
      <c r="B228" s="103" t="s">
        <v>530</v>
      </c>
      <c r="C228" s="162">
        <v>1</v>
      </c>
      <c r="D228" s="162">
        <v>0</v>
      </c>
      <c r="E228" s="162">
        <f t="shared" si="62"/>
        <v>1</v>
      </c>
      <c r="F228" s="163">
        <v>16</v>
      </c>
      <c r="G228" s="164">
        <f>ROUND($D228*'[1]LEA-TN - Aggregate GASB75'!G227,0)</f>
        <v>0</v>
      </c>
      <c r="H228" s="164">
        <f>ROUND($C228*'[1]LEA-TN - Aggregate GASB75'!H227,0)</f>
        <v>0</v>
      </c>
      <c r="I228" s="164">
        <f>ROUND($C228*'[1]LEA-TN - Aggregate GASB75'!I227,0)</f>
        <v>0</v>
      </c>
      <c r="J228" s="164">
        <f>ROUND('[1]LEA-TN - Aggregate GASB75'!G227*E228,0)</f>
        <v>0</v>
      </c>
      <c r="K228" s="164">
        <f>ROUND($C228*'[1]LEA-TN - Aggregate GASB75'!K227,0)</f>
        <v>0</v>
      </c>
      <c r="L228" s="164">
        <f>ROUND(C228*'[1]LEA-TN - Aggregate GASB75'!P227,0)-SUM(G228:K228,M228:O228)</f>
        <v>4315</v>
      </c>
      <c r="M228" s="164">
        <f>ROUND($C228*'[1]LEA-TN - Aggregate GASB75'!M227,0)</f>
        <v>-98</v>
      </c>
      <c r="N228" s="164">
        <f>ROUND(C228*'[1]LEA-TN - Aggregate GASB75'!O227,0)-O228</f>
        <v>0</v>
      </c>
      <c r="O228" s="164">
        <v>0</v>
      </c>
      <c r="P228" s="178">
        <f t="shared" si="56"/>
        <v>4217</v>
      </c>
      <c r="Q228" s="104">
        <f t="shared" si="57"/>
        <v>0</v>
      </c>
      <c r="R228" s="164">
        <f>ROUND($C228*'[1]LEA-TN - Aggregate GASB75'!R227,0)</f>
        <v>264</v>
      </c>
      <c r="S228" s="164">
        <f t="shared" si="73"/>
        <v>0</v>
      </c>
      <c r="T228" s="178">
        <v>264</v>
      </c>
      <c r="U228" s="164">
        <v>0</v>
      </c>
      <c r="V228" s="104">
        <f t="shared" si="63"/>
        <v>3953</v>
      </c>
      <c r="W228" s="104">
        <v>0</v>
      </c>
      <c r="X228" s="104">
        <f>ROUND(J228+N228-'[1]LEA-TN - Aggregate GASB75'!W227*E228,0)</f>
        <v>0</v>
      </c>
      <c r="Y228" s="164">
        <f>ROUND($C228*'[1]LEA-TN - Aggregate GASB75'!Y227,0)</f>
        <v>5558</v>
      </c>
      <c r="Z228" s="164">
        <f>ROUND($C228*'[1]LEA-TN - Aggregate GASB75'!Z227,0)</f>
        <v>3285</v>
      </c>
      <c r="AA228" s="164">
        <f>ROUND($C228*'[1]LEA-TN - Aggregate GASB75'!AA227,0)</f>
        <v>4217</v>
      </c>
      <c r="AB228" s="164">
        <f>ROUND($C228*'[1]LEA-TN - Aggregate GASB75'!AB227,0)</f>
        <v>4217</v>
      </c>
      <c r="AC228" s="164">
        <f t="shared" si="70"/>
        <v>0</v>
      </c>
      <c r="AD228" s="164">
        <f t="shared" si="58"/>
        <v>92</v>
      </c>
      <c r="AE228" s="164">
        <f t="shared" si="64"/>
        <v>0</v>
      </c>
      <c r="AF228" s="164">
        <f t="shared" si="65"/>
        <v>4045</v>
      </c>
      <c r="AG228" s="164">
        <f t="shared" si="59"/>
        <v>0</v>
      </c>
      <c r="AH228" s="164">
        <f t="shared" si="66"/>
        <v>0</v>
      </c>
      <c r="AI228" s="164">
        <f t="shared" si="72"/>
        <v>264</v>
      </c>
      <c r="AJ228" s="164">
        <f t="shared" si="72"/>
        <v>264</v>
      </c>
      <c r="AK228" s="164">
        <f t="shared" si="72"/>
        <v>264</v>
      </c>
      <c r="AL228" s="164">
        <f t="shared" si="71"/>
        <v>264</v>
      </c>
      <c r="AM228" s="164">
        <f t="shared" si="71"/>
        <v>264</v>
      </c>
      <c r="AN228" s="164">
        <f t="shared" si="71"/>
        <v>2633</v>
      </c>
      <c r="AP228" s="165">
        <f t="shared" si="60"/>
        <v>270</v>
      </c>
      <c r="AQ228" s="164">
        <f>ROUND($C228*'[1]LEA-TN - Aggregate GASB75'!AQ227,0)</f>
        <v>270</v>
      </c>
      <c r="AR228" s="164">
        <f>ROUND($C228*'[1]LEA-TN - Aggregate GASB75'!AR227,0)</f>
        <v>270</v>
      </c>
      <c r="AS228" s="164">
        <f>ROUND($C228*'[1]LEA-TN - Aggregate GASB75'!AS227,0)</f>
        <v>270</v>
      </c>
      <c r="AT228" s="164">
        <f>ROUND($C228*'[1]LEA-TN - Aggregate GASB75'!AT227,0)</f>
        <v>270</v>
      </c>
      <c r="AU228" s="164">
        <f>ROUND($C228*'[1]LEA-TN - Aggregate GASB75'!AU227,0)</f>
        <v>270</v>
      </c>
      <c r="AV228" s="164">
        <f>ROUND($C228*'[1]LEA-TN - Aggregate GASB75'!AV227,0)</f>
        <v>2695</v>
      </c>
      <c r="AW228" s="166">
        <f>ROUND($C228*'[1]LEA-TN - Aggregate GASB75'!AW227,0)</f>
        <v>0</v>
      </c>
      <c r="AX228" s="166">
        <f>ROUND($C228*'[1]LEA-TN - Aggregate GASB75'!AX227,0)</f>
        <v>0</v>
      </c>
      <c r="AY228" s="166">
        <f>ROUND($C228*'[1]LEA-TN - Aggregate GASB75'!AY227,0)</f>
        <v>0</v>
      </c>
      <c r="AZ228" s="166">
        <f>ROUND($C228*'[1]LEA-TN - Aggregate GASB75'!AZ227,0)</f>
        <v>0</v>
      </c>
      <c r="BA228" s="166">
        <f>ROUND($C228*'[1]LEA-TN - Aggregate GASB75'!BA227,0)</f>
        <v>0</v>
      </c>
      <c r="BB228" s="166">
        <f>MAX(0,-$L228+$AP228-SUM($AW228:BA228))</f>
        <v>0</v>
      </c>
      <c r="BC228" s="165">
        <f t="shared" si="67"/>
        <v>-6</v>
      </c>
      <c r="BD228" s="164">
        <f>MIN(MAX(0,BC228),MAX(0,$M228)-SUM($BC228:BC228))</f>
        <v>0</v>
      </c>
      <c r="BE228" s="164">
        <f>MIN(MAX(0,BD228),MAX(0,$M228)-SUM($BC228:BD228))</f>
        <v>0</v>
      </c>
      <c r="BF228" s="164">
        <f>MIN(MAX(0,BE228),MAX(0,$M228)-SUM($BC228:BE228))</f>
        <v>0</v>
      </c>
      <c r="BG228" s="164">
        <f>MIN(MAX(0,BF228),MAX(0,$M228)-SUM($BC228:BF228))</f>
        <v>0</v>
      </c>
      <c r="BH228" s="164">
        <f>MIN(MAX(0,BG228),MAX(0,$M228)-SUM($BC228:BG228))</f>
        <v>0</v>
      </c>
      <c r="BI228" s="164">
        <f>(MAX(0,$M228-MAX(0,SUM($BC228:BH228))))</f>
        <v>0</v>
      </c>
      <c r="BJ228" s="166">
        <f t="shared" si="68"/>
        <v>6</v>
      </c>
      <c r="BK228" s="166">
        <f>MIN(MAX(0,BJ228),MAX(0,-$M228)-MAX(0,-$BC228+SUM($BJ228:BJ228)))</f>
        <v>6</v>
      </c>
      <c r="BL228" s="166">
        <f>MIN(MAX(0,BK228),MAX(0,-$M228)-MAX(0,-$BC228+SUM($BJ228:BK228)))</f>
        <v>6</v>
      </c>
      <c r="BM228" s="166">
        <f>MIN(MAX(0,BL228),MAX(0,-$M228)-MAX(0,-$BC228+SUM($BJ228:BL228)))</f>
        <v>6</v>
      </c>
      <c r="BN228" s="166">
        <f>MIN(MAX(0,BM228),MAX(0,-$M228)-MAX(0,-$BC228+SUM($BJ228:BM228)))</f>
        <v>6</v>
      </c>
      <c r="BO228" s="166">
        <f>MAX(0,-$M228+$BC228-SUM($BJ228:BN228))</f>
        <v>62</v>
      </c>
      <c r="BP228" s="165">
        <f t="shared" si="69"/>
        <v>0</v>
      </c>
      <c r="BQ228" s="164">
        <f>MIN(MAX(0,BP228),MAX(0,$X228)-SUM($BP228:BP228))</f>
        <v>0</v>
      </c>
      <c r="BR228" s="164">
        <f>MIN(MAX(0,BQ228),MAX(0,$X228)-SUM($BP228:BQ228))</f>
        <v>0</v>
      </c>
      <c r="BS228" s="164">
        <f>MIN(MAX(0,BR228),MAX(0,$X228)-SUM($BP228:BR228))</f>
        <v>0</v>
      </c>
      <c r="BT228" s="164">
        <f>MIN(MAX(0,BS228),MAX(0,$X228)-SUM($BP228:BS228))</f>
        <v>0</v>
      </c>
      <c r="BU228" s="164">
        <f>MIN(MAX(0,BT228),MAX(0,$X228)-SUM($BP228:BT228))</f>
        <v>0</v>
      </c>
      <c r="BV228" s="164">
        <f>(MAX(0,$X228-MAX(0,SUM($BP228:BU228))))</f>
        <v>0</v>
      </c>
      <c r="BW228" s="166">
        <f t="shared" si="61"/>
        <v>0</v>
      </c>
      <c r="BX228" s="166">
        <f>MIN(MAX(0,BW228),MAX(0,-$X228)-MAX(0,-$BP228+SUM($BW228:BW228)))</f>
        <v>0</v>
      </c>
      <c r="BY228" s="166">
        <f>MIN(MAX(0,BX228),MAX(0,-$X228)-MAX(0,-$BP228+SUM($BW228:BX228)))</f>
        <v>0</v>
      </c>
      <c r="BZ228" s="166">
        <f>MIN(MAX(0,BY228),MAX(0,-$X228)-MAX(0,-$BP228+SUM($BW228:BY228)))</f>
        <v>0</v>
      </c>
      <c r="CA228" s="166">
        <f>MIN(MAX(0,BZ228),MAX(0,-$X228)-MAX(0,-$BP228+SUM($BW228:BZ228)))</f>
        <v>0</v>
      </c>
      <c r="CB228" s="166">
        <f>MAX(0,-$X228+$BP228-SUM($BW228:CA228))</f>
        <v>0</v>
      </c>
      <c r="CC228" s="163">
        <v>1</v>
      </c>
      <c r="CD228" s="167"/>
      <c r="CE228" s="164"/>
      <c r="CF228" s="164"/>
      <c r="CG228" s="164"/>
      <c r="CH228" s="164"/>
      <c r="CI228" s="164"/>
      <c r="CJ228" s="164"/>
      <c r="CK228" s="166"/>
      <c r="CL228" s="166"/>
      <c r="CM228" s="166"/>
      <c r="CN228" s="166"/>
      <c r="CO228" s="166"/>
      <c r="CP228" s="166"/>
      <c r="CQ228" s="167">
        <v>0</v>
      </c>
      <c r="CR228" s="164"/>
      <c r="CS228" s="164"/>
      <c r="CT228" s="164"/>
      <c r="CU228" s="164"/>
      <c r="CV228" s="164"/>
      <c r="CW228" s="164"/>
      <c r="CX228" s="166">
        <f>ROUND($C228*'[1]LEA-TN - Aggregate GASB75'!CX227,0)</f>
        <v>0</v>
      </c>
      <c r="CY228" s="166">
        <f>ROUND($C228*'[1]LEA-TN - Aggregate GASB75'!CY227,0)</f>
        <v>0</v>
      </c>
      <c r="CZ228" s="166">
        <f>ROUND($C228*'[1]LEA-TN - Aggregate GASB75'!CZ227,0)</f>
        <v>0</v>
      </c>
      <c r="DA228" s="166">
        <f>ROUND($C228*'[1]LEA-TN - Aggregate GASB75'!DA227,0)</f>
        <v>0</v>
      </c>
      <c r="DB228" s="166">
        <f>ROUND($C228*'[1]LEA-TN - Aggregate GASB75'!DB227,0)</f>
        <v>0</v>
      </c>
      <c r="DC228" s="166">
        <f>ROUND($C228*'[1]LEA-TN - Aggregate GASB75'!DC227,0)</f>
        <v>0</v>
      </c>
      <c r="DE228" s="168"/>
    </row>
    <row r="229" spans="1:109" hidden="1">
      <c r="A229" s="109">
        <v>1114</v>
      </c>
      <c r="B229" s="103" t="s">
        <v>357</v>
      </c>
      <c r="C229" s="162">
        <v>1</v>
      </c>
      <c r="D229" s="162">
        <v>1</v>
      </c>
      <c r="E229" s="162">
        <f t="shared" si="62"/>
        <v>0</v>
      </c>
      <c r="F229" s="163">
        <v>7</v>
      </c>
      <c r="G229" s="164">
        <f>ROUND($D229*'[1]LEA-TN - Aggregate GASB75'!G228,0)</f>
        <v>288204</v>
      </c>
      <c r="H229" s="164">
        <f>ROUND($C229*'[1]LEA-TN - Aggregate GASB75'!H228,0)</f>
        <v>4402</v>
      </c>
      <c r="I229" s="164">
        <f>ROUND($C229*'[1]LEA-TN - Aggregate GASB75'!I228,0)</f>
        <v>10179</v>
      </c>
      <c r="J229" s="164">
        <f>ROUND('[1]LEA-TN - Aggregate GASB75'!G228*E229,0)</f>
        <v>0</v>
      </c>
      <c r="K229" s="164">
        <f>ROUND($C229*'[1]LEA-TN - Aggregate GASB75'!K228,0)</f>
        <v>0</v>
      </c>
      <c r="L229" s="164">
        <f>ROUND(C229*'[1]LEA-TN - Aggregate GASB75'!P228,0)-SUM(G229:K229,M229:O229)</f>
        <v>2705</v>
      </c>
      <c r="M229" s="164">
        <f>ROUND($C229*'[1]LEA-TN - Aggregate GASB75'!M228,0)</f>
        <v>-2224</v>
      </c>
      <c r="N229" s="164">
        <f>ROUND(C229*'[1]LEA-TN - Aggregate GASB75'!O228,0)-O229</f>
        <v>0</v>
      </c>
      <c r="O229" s="164">
        <v>-13370</v>
      </c>
      <c r="P229" s="178">
        <f t="shared" si="56"/>
        <v>289896</v>
      </c>
      <c r="Q229" s="104">
        <f t="shared" si="57"/>
        <v>0</v>
      </c>
      <c r="R229" s="164">
        <f>ROUND($C229*'[1]LEA-TN - Aggregate GASB75'!R228,0)</f>
        <v>-3111</v>
      </c>
      <c r="S229" s="164">
        <f t="shared" si="73"/>
        <v>0</v>
      </c>
      <c r="T229" s="178">
        <v>11470</v>
      </c>
      <c r="U229" s="164">
        <v>13022</v>
      </c>
      <c r="V229" s="104">
        <f t="shared" si="63"/>
        <v>-18028</v>
      </c>
      <c r="W229" s="104">
        <v>-21620</v>
      </c>
      <c r="X229" s="104">
        <f>ROUND(J229+N229-'[1]LEA-TN - Aggregate GASB75'!W228*E229,0)</f>
        <v>0</v>
      </c>
      <c r="Y229" s="164">
        <f>ROUND($C229*'[1]LEA-TN - Aggregate GASB75'!Y228,0)</f>
        <v>329765</v>
      </c>
      <c r="Z229" s="164">
        <f>ROUND($C229*'[1]LEA-TN - Aggregate GASB75'!Z228,0)</f>
        <v>256984</v>
      </c>
      <c r="AA229" s="164">
        <f>ROUND($C229*'[1]LEA-TN - Aggregate GASB75'!AA228,0)</f>
        <v>289896</v>
      </c>
      <c r="AB229" s="164">
        <f>ROUND($C229*'[1]LEA-TN - Aggregate GASB75'!AB228,0)</f>
        <v>289896</v>
      </c>
      <c r="AC229" s="164">
        <f t="shared" si="70"/>
        <v>0</v>
      </c>
      <c r="AD229" s="164">
        <f t="shared" si="58"/>
        <v>20347</v>
      </c>
      <c r="AE229" s="164">
        <f t="shared" si="64"/>
        <v>0</v>
      </c>
      <c r="AF229" s="164">
        <f t="shared" si="65"/>
        <v>2319</v>
      </c>
      <c r="AG229" s="164">
        <f t="shared" si="59"/>
        <v>0</v>
      </c>
      <c r="AH229" s="164">
        <f t="shared" si="66"/>
        <v>0</v>
      </c>
      <c r="AI229" s="164">
        <f t="shared" si="72"/>
        <v>-3111</v>
      </c>
      <c r="AJ229" s="164">
        <f t="shared" si="72"/>
        <v>-3111</v>
      </c>
      <c r="AK229" s="164">
        <f t="shared" si="72"/>
        <v>-3111</v>
      </c>
      <c r="AL229" s="164">
        <f t="shared" si="71"/>
        <v>-3111</v>
      </c>
      <c r="AM229" s="164">
        <f t="shared" si="71"/>
        <v>-3111</v>
      </c>
      <c r="AN229" s="164">
        <f t="shared" si="71"/>
        <v>-2473</v>
      </c>
      <c r="AP229" s="165">
        <f t="shared" si="60"/>
        <v>386</v>
      </c>
      <c r="AQ229" s="164">
        <f>ROUND($C229*'[1]LEA-TN - Aggregate GASB75'!AQ228,0)</f>
        <v>386</v>
      </c>
      <c r="AR229" s="164">
        <f>ROUND($C229*'[1]LEA-TN - Aggregate GASB75'!AR228,0)</f>
        <v>386</v>
      </c>
      <c r="AS229" s="164">
        <f>ROUND($C229*'[1]LEA-TN - Aggregate GASB75'!AS228,0)</f>
        <v>386</v>
      </c>
      <c r="AT229" s="164">
        <f>ROUND($C229*'[1]LEA-TN - Aggregate GASB75'!AT228,0)</f>
        <v>386</v>
      </c>
      <c r="AU229" s="164">
        <f>ROUND($C229*'[1]LEA-TN - Aggregate GASB75'!AU228,0)</f>
        <v>386</v>
      </c>
      <c r="AV229" s="164">
        <f>ROUND($C229*'[1]LEA-TN - Aggregate GASB75'!AV228,0)</f>
        <v>389</v>
      </c>
      <c r="AW229" s="166">
        <f>ROUND($C229*'[1]LEA-TN - Aggregate GASB75'!AW228,0)</f>
        <v>0</v>
      </c>
      <c r="AX229" s="166">
        <f>ROUND($C229*'[1]LEA-TN - Aggregate GASB75'!AX228,0)</f>
        <v>0</v>
      </c>
      <c r="AY229" s="166">
        <f>ROUND($C229*'[1]LEA-TN - Aggregate GASB75'!AY228,0)</f>
        <v>0</v>
      </c>
      <c r="AZ229" s="166">
        <f>ROUND($C229*'[1]LEA-TN - Aggregate GASB75'!AZ228,0)</f>
        <v>0</v>
      </c>
      <c r="BA229" s="166">
        <f>ROUND($C229*'[1]LEA-TN - Aggregate GASB75'!BA228,0)</f>
        <v>0</v>
      </c>
      <c r="BB229" s="166">
        <f>MAX(0,-$L229+$AP229-SUM($AW229:BA229))</f>
        <v>0</v>
      </c>
      <c r="BC229" s="165">
        <f t="shared" si="67"/>
        <v>-318</v>
      </c>
      <c r="BD229" s="164">
        <f>MIN(MAX(0,BC229),MAX(0,$M229)-SUM($BC229:BC229))</f>
        <v>0</v>
      </c>
      <c r="BE229" s="164">
        <f>MIN(MAX(0,BD229),MAX(0,$M229)-SUM($BC229:BD229))</f>
        <v>0</v>
      </c>
      <c r="BF229" s="164">
        <f>MIN(MAX(0,BE229),MAX(0,$M229)-SUM($BC229:BE229))</f>
        <v>0</v>
      </c>
      <c r="BG229" s="164">
        <f>MIN(MAX(0,BF229),MAX(0,$M229)-SUM($BC229:BF229))</f>
        <v>0</v>
      </c>
      <c r="BH229" s="164">
        <f>MIN(MAX(0,BG229),MAX(0,$M229)-SUM($BC229:BG229))</f>
        <v>0</v>
      </c>
      <c r="BI229" s="164">
        <f>(MAX(0,$M229-MAX(0,SUM($BC229:BH229))))</f>
        <v>0</v>
      </c>
      <c r="BJ229" s="166">
        <f t="shared" si="68"/>
        <v>318</v>
      </c>
      <c r="BK229" s="166">
        <f>MIN(MAX(0,BJ229),MAX(0,-$M229)-MAX(0,-$BC229+SUM($BJ229:BJ229)))</f>
        <v>318</v>
      </c>
      <c r="BL229" s="166">
        <f>MIN(MAX(0,BK229),MAX(0,-$M229)-MAX(0,-$BC229+SUM($BJ229:BK229)))</f>
        <v>318</v>
      </c>
      <c r="BM229" s="166">
        <f>MIN(MAX(0,BL229),MAX(0,-$M229)-MAX(0,-$BC229+SUM($BJ229:BL229)))</f>
        <v>318</v>
      </c>
      <c r="BN229" s="166">
        <f>MIN(MAX(0,BM229),MAX(0,-$M229)-MAX(0,-$BC229+SUM($BJ229:BM229)))</f>
        <v>318</v>
      </c>
      <c r="BO229" s="166">
        <f>MAX(0,-$M229+$BC229-SUM($BJ229:BN229))</f>
        <v>316</v>
      </c>
      <c r="BP229" s="165">
        <f t="shared" si="69"/>
        <v>0</v>
      </c>
      <c r="BQ229" s="164">
        <f>MIN(MAX(0,BP229),MAX(0,$X229)-SUM($BP229:BP229))</f>
        <v>0</v>
      </c>
      <c r="BR229" s="164">
        <f>MIN(MAX(0,BQ229),MAX(0,$X229)-SUM($BP229:BQ229))</f>
        <v>0</v>
      </c>
      <c r="BS229" s="164">
        <f>MIN(MAX(0,BR229),MAX(0,$X229)-SUM($BP229:BR229))</f>
        <v>0</v>
      </c>
      <c r="BT229" s="164">
        <f>MIN(MAX(0,BS229),MAX(0,$X229)-SUM($BP229:BS229))</f>
        <v>0</v>
      </c>
      <c r="BU229" s="164">
        <f>MIN(MAX(0,BT229),MAX(0,$X229)-SUM($BP229:BT229))</f>
        <v>0</v>
      </c>
      <c r="BV229" s="164">
        <f>(MAX(0,$X229-MAX(0,SUM($BP229:BU229))))</f>
        <v>0</v>
      </c>
      <c r="BW229" s="166">
        <f t="shared" si="61"/>
        <v>0</v>
      </c>
      <c r="BX229" s="166">
        <f>MIN(MAX(0,BW229),MAX(0,-$X229)-MAX(0,-$BP229+SUM($BW229:BW229)))</f>
        <v>0</v>
      </c>
      <c r="BY229" s="166">
        <f>MIN(MAX(0,BX229),MAX(0,-$X229)-MAX(0,-$BP229+SUM($BW229:BX229)))</f>
        <v>0</v>
      </c>
      <c r="BZ229" s="166">
        <f>MIN(MAX(0,BY229),MAX(0,-$X229)-MAX(0,-$BP229+SUM($BW229:BY229)))</f>
        <v>0</v>
      </c>
      <c r="CA229" s="166">
        <f>MIN(MAX(0,BZ229),MAX(0,-$X229)-MAX(0,-$BP229+SUM($BW229:BZ229)))</f>
        <v>0</v>
      </c>
      <c r="CB229" s="166">
        <f>MAX(0,-$X229+$BP229-SUM($BW229:CA229))</f>
        <v>0</v>
      </c>
      <c r="CC229" s="163">
        <v>7.8</v>
      </c>
      <c r="CD229" s="167"/>
      <c r="CE229" s="164"/>
      <c r="CF229" s="164"/>
      <c r="CG229" s="164"/>
      <c r="CH229" s="164"/>
      <c r="CI229" s="164"/>
      <c r="CJ229" s="164"/>
      <c r="CK229" s="166"/>
      <c r="CL229" s="166"/>
      <c r="CM229" s="166"/>
      <c r="CN229" s="166"/>
      <c r="CO229" s="166"/>
      <c r="CP229" s="166"/>
      <c r="CQ229" s="167">
        <v>-3179</v>
      </c>
      <c r="CR229" s="164"/>
      <c r="CS229" s="164"/>
      <c r="CT229" s="164"/>
      <c r="CU229" s="164"/>
      <c r="CV229" s="164"/>
      <c r="CW229" s="164"/>
      <c r="CX229" s="166">
        <f>ROUND($C229*'[1]LEA-TN - Aggregate GASB75'!CX228,0)</f>
        <v>3179</v>
      </c>
      <c r="CY229" s="166">
        <f>ROUND($C229*'[1]LEA-TN - Aggregate GASB75'!CY228,0)</f>
        <v>3179</v>
      </c>
      <c r="CZ229" s="166">
        <f>ROUND($C229*'[1]LEA-TN - Aggregate GASB75'!CZ228,0)</f>
        <v>3179</v>
      </c>
      <c r="DA229" s="166">
        <f>ROUND($C229*'[1]LEA-TN - Aggregate GASB75'!DA228,0)</f>
        <v>3179</v>
      </c>
      <c r="DB229" s="166">
        <f>ROUND($C229*'[1]LEA-TN - Aggregate GASB75'!DB228,0)</f>
        <v>3179</v>
      </c>
      <c r="DC229" s="166">
        <f>ROUND($C229*'[1]LEA-TN - Aggregate GASB75'!DC228,0)</f>
        <v>2546</v>
      </c>
      <c r="DE229" s="168"/>
    </row>
    <row r="230" spans="1:109" hidden="1">
      <c r="A230" s="109">
        <v>1056</v>
      </c>
      <c r="B230" s="103" t="s">
        <v>358</v>
      </c>
      <c r="C230" s="162">
        <v>1</v>
      </c>
      <c r="D230" s="162">
        <v>1</v>
      </c>
      <c r="E230" s="162">
        <f t="shared" si="62"/>
        <v>0</v>
      </c>
      <c r="F230" s="163">
        <v>8</v>
      </c>
      <c r="G230" s="164">
        <f>ROUND($D230*'[1]LEA-TN - Aggregate GASB75'!G229,0)</f>
        <v>1700651</v>
      </c>
      <c r="H230" s="164">
        <f>ROUND($C230*'[1]LEA-TN - Aggregate GASB75'!H229,0)</f>
        <v>30731</v>
      </c>
      <c r="I230" s="164">
        <f>ROUND($C230*'[1]LEA-TN - Aggregate GASB75'!I229,0)</f>
        <v>60327</v>
      </c>
      <c r="J230" s="164">
        <f>ROUND('[1]LEA-TN - Aggregate GASB75'!G229*E230,0)</f>
        <v>0</v>
      </c>
      <c r="K230" s="164">
        <f>ROUND($C230*'[1]LEA-TN - Aggregate GASB75'!K229,0)</f>
        <v>0</v>
      </c>
      <c r="L230" s="164">
        <f>ROUND(C230*'[1]LEA-TN - Aggregate GASB75'!P229,0)-SUM(G230:K230,M230:O230)</f>
        <v>-71094</v>
      </c>
      <c r="M230" s="164">
        <f>ROUND($C230*'[1]LEA-TN - Aggregate GASB75'!M229,0)</f>
        <v>-12662</v>
      </c>
      <c r="N230" s="164">
        <f>ROUND(C230*'[1]LEA-TN - Aggregate GASB75'!O229,0)-O230</f>
        <v>0</v>
      </c>
      <c r="O230" s="164">
        <v>-73626</v>
      </c>
      <c r="P230" s="178">
        <f t="shared" si="56"/>
        <v>1634327</v>
      </c>
      <c r="Q230" s="104">
        <f t="shared" si="57"/>
        <v>0</v>
      </c>
      <c r="R230" s="164">
        <f>ROUND($C230*'[1]LEA-TN - Aggregate GASB75'!R229,0)</f>
        <v>-27840</v>
      </c>
      <c r="S230" s="164">
        <f t="shared" si="73"/>
        <v>0</v>
      </c>
      <c r="T230" s="178">
        <v>63218</v>
      </c>
      <c r="U230" s="164">
        <v>73605</v>
      </c>
      <c r="V230" s="104">
        <f t="shared" si="63"/>
        <v>-191403</v>
      </c>
      <c r="W230" s="104">
        <v>-135487</v>
      </c>
      <c r="X230" s="104">
        <f>ROUND(J230+N230-'[1]LEA-TN - Aggregate GASB75'!W229*E230,0)</f>
        <v>0</v>
      </c>
      <c r="Y230" s="164">
        <f>ROUND($C230*'[1]LEA-TN - Aggregate GASB75'!Y229,0)</f>
        <v>1864566</v>
      </c>
      <c r="Z230" s="164">
        <f>ROUND($C230*'[1]LEA-TN - Aggregate GASB75'!Z229,0)</f>
        <v>1444452</v>
      </c>
      <c r="AA230" s="164">
        <f>ROUND($C230*'[1]LEA-TN - Aggregate GASB75'!AA229,0)</f>
        <v>1634327</v>
      </c>
      <c r="AB230" s="164">
        <f>ROUND($C230*'[1]LEA-TN - Aggregate GASB75'!AB229,0)</f>
        <v>1634327</v>
      </c>
      <c r="AC230" s="164">
        <f t="shared" si="70"/>
        <v>62207</v>
      </c>
      <c r="AD230" s="164">
        <f t="shared" si="58"/>
        <v>129196</v>
      </c>
      <c r="AE230" s="164">
        <f t="shared" si="64"/>
        <v>0</v>
      </c>
      <c r="AF230" s="164">
        <f t="shared" si="65"/>
        <v>0</v>
      </c>
      <c r="AG230" s="164">
        <f t="shared" si="59"/>
        <v>0</v>
      </c>
      <c r="AH230" s="164">
        <f t="shared" si="66"/>
        <v>0</v>
      </c>
      <c r="AI230" s="164">
        <f t="shared" si="72"/>
        <v>-27840</v>
      </c>
      <c r="AJ230" s="164">
        <f t="shared" si="72"/>
        <v>-27840</v>
      </c>
      <c r="AK230" s="164">
        <f t="shared" si="72"/>
        <v>-27840</v>
      </c>
      <c r="AL230" s="164">
        <f t="shared" si="71"/>
        <v>-27840</v>
      </c>
      <c r="AM230" s="164">
        <f t="shared" si="71"/>
        <v>-27840</v>
      </c>
      <c r="AN230" s="164">
        <f t="shared" si="71"/>
        <v>-52203</v>
      </c>
      <c r="AP230" s="165">
        <f t="shared" si="60"/>
        <v>-8887</v>
      </c>
      <c r="AQ230" s="164">
        <f>ROUND($C230*'[1]LEA-TN - Aggregate GASB75'!AQ229,0)</f>
        <v>0</v>
      </c>
      <c r="AR230" s="164">
        <f>ROUND($C230*'[1]LEA-TN - Aggregate GASB75'!AR229,0)</f>
        <v>0</v>
      </c>
      <c r="AS230" s="164">
        <f>ROUND($C230*'[1]LEA-TN - Aggregate GASB75'!AS229,0)</f>
        <v>0</v>
      </c>
      <c r="AT230" s="164">
        <f>ROUND($C230*'[1]LEA-TN - Aggregate GASB75'!AT229,0)</f>
        <v>0</v>
      </c>
      <c r="AU230" s="164">
        <f>ROUND($C230*'[1]LEA-TN - Aggregate GASB75'!AU229,0)</f>
        <v>0</v>
      </c>
      <c r="AV230" s="164">
        <f>ROUND($C230*'[1]LEA-TN - Aggregate GASB75'!AV229,0)</f>
        <v>0</v>
      </c>
      <c r="AW230" s="166">
        <f>ROUND($C230*'[1]LEA-TN - Aggregate GASB75'!AW229,0)</f>
        <v>8887</v>
      </c>
      <c r="AX230" s="166">
        <f>ROUND($C230*'[1]LEA-TN - Aggregate GASB75'!AX229,0)</f>
        <v>8887</v>
      </c>
      <c r="AY230" s="166">
        <f>ROUND($C230*'[1]LEA-TN - Aggregate GASB75'!AY229,0)</f>
        <v>8887</v>
      </c>
      <c r="AZ230" s="166">
        <f>ROUND($C230*'[1]LEA-TN - Aggregate GASB75'!AZ229,0)</f>
        <v>8887</v>
      </c>
      <c r="BA230" s="166">
        <f>ROUND($C230*'[1]LEA-TN - Aggregate GASB75'!BA229,0)</f>
        <v>8887</v>
      </c>
      <c r="BB230" s="166">
        <f>MAX(0,-$L230+$AP230-SUM($AW230:BA230))</f>
        <v>17772</v>
      </c>
      <c r="BC230" s="165">
        <f t="shared" si="67"/>
        <v>-1583</v>
      </c>
      <c r="BD230" s="164">
        <f>MIN(MAX(0,BC230),MAX(0,$M230)-SUM($BC230:BC230))</f>
        <v>0</v>
      </c>
      <c r="BE230" s="164">
        <f>MIN(MAX(0,BD230),MAX(0,$M230)-SUM($BC230:BD230))</f>
        <v>0</v>
      </c>
      <c r="BF230" s="164">
        <f>MIN(MAX(0,BE230),MAX(0,$M230)-SUM($BC230:BE230))</f>
        <v>0</v>
      </c>
      <c r="BG230" s="164">
        <f>MIN(MAX(0,BF230),MAX(0,$M230)-SUM($BC230:BF230))</f>
        <v>0</v>
      </c>
      <c r="BH230" s="164">
        <f>MIN(MAX(0,BG230),MAX(0,$M230)-SUM($BC230:BG230))</f>
        <v>0</v>
      </c>
      <c r="BI230" s="164">
        <f>(MAX(0,$M230-MAX(0,SUM($BC230:BH230))))</f>
        <v>0</v>
      </c>
      <c r="BJ230" s="166">
        <f t="shared" si="68"/>
        <v>1583</v>
      </c>
      <c r="BK230" s="166">
        <f>MIN(MAX(0,BJ230),MAX(0,-$M230)-MAX(0,-$BC230+SUM($BJ230:BJ230)))</f>
        <v>1583</v>
      </c>
      <c r="BL230" s="166">
        <f>MIN(MAX(0,BK230),MAX(0,-$M230)-MAX(0,-$BC230+SUM($BJ230:BK230)))</f>
        <v>1583</v>
      </c>
      <c r="BM230" s="166">
        <f>MIN(MAX(0,BL230),MAX(0,-$M230)-MAX(0,-$BC230+SUM($BJ230:BL230)))</f>
        <v>1583</v>
      </c>
      <c r="BN230" s="166">
        <f>MIN(MAX(0,BM230),MAX(0,-$M230)-MAX(0,-$BC230+SUM($BJ230:BM230)))</f>
        <v>1583</v>
      </c>
      <c r="BO230" s="166">
        <f>MAX(0,-$M230+$BC230-SUM($BJ230:BN230))</f>
        <v>3164</v>
      </c>
      <c r="BP230" s="165">
        <f t="shared" si="69"/>
        <v>0</v>
      </c>
      <c r="BQ230" s="164">
        <f>MIN(MAX(0,BP230),MAX(0,$X230)-SUM($BP230:BP230))</f>
        <v>0</v>
      </c>
      <c r="BR230" s="164">
        <f>MIN(MAX(0,BQ230),MAX(0,$X230)-SUM($BP230:BQ230))</f>
        <v>0</v>
      </c>
      <c r="BS230" s="164">
        <f>MIN(MAX(0,BR230),MAX(0,$X230)-SUM($BP230:BR230))</f>
        <v>0</v>
      </c>
      <c r="BT230" s="164">
        <f>MIN(MAX(0,BS230),MAX(0,$X230)-SUM($BP230:BS230))</f>
        <v>0</v>
      </c>
      <c r="BU230" s="164">
        <f>MIN(MAX(0,BT230),MAX(0,$X230)-SUM($BP230:BT230))</f>
        <v>0</v>
      </c>
      <c r="BV230" s="164">
        <f>(MAX(0,$X230-MAX(0,SUM($BP230:BU230))))</f>
        <v>0</v>
      </c>
      <c r="BW230" s="166">
        <f t="shared" si="61"/>
        <v>0</v>
      </c>
      <c r="BX230" s="166">
        <f>MIN(MAX(0,BW230),MAX(0,-$X230)-MAX(0,-$BP230+SUM($BW230:BW230)))</f>
        <v>0</v>
      </c>
      <c r="BY230" s="166">
        <f>MIN(MAX(0,BX230),MAX(0,-$X230)-MAX(0,-$BP230+SUM($BW230:BX230)))</f>
        <v>0</v>
      </c>
      <c r="BZ230" s="166">
        <f>MIN(MAX(0,BY230),MAX(0,-$X230)-MAX(0,-$BP230+SUM($BW230:BY230)))</f>
        <v>0</v>
      </c>
      <c r="CA230" s="166">
        <f>MIN(MAX(0,BZ230),MAX(0,-$X230)-MAX(0,-$BP230+SUM($BW230:BZ230)))</f>
        <v>0</v>
      </c>
      <c r="CB230" s="166">
        <f>MAX(0,-$X230+$BP230-SUM($BW230:CA230))</f>
        <v>0</v>
      </c>
      <c r="CC230" s="163">
        <v>8.8000000000000007</v>
      </c>
      <c r="CD230" s="167"/>
      <c r="CE230" s="164"/>
      <c r="CF230" s="164"/>
      <c r="CG230" s="164"/>
      <c r="CH230" s="164"/>
      <c r="CI230" s="164"/>
      <c r="CJ230" s="164"/>
      <c r="CK230" s="166"/>
      <c r="CL230" s="166"/>
      <c r="CM230" s="166"/>
      <c r="CN230" s="166"/>
      <c r="CO230" s="166"/>
      <c r="CP230" s="166"/>
      <c r="CQ230" s="167">
        <v>-17370</v>
      </c>
      <c r="CR230" s="164"/>
      <c r="CS230" s="164"/>
      <c r="CT230" s="164"/>
      <c r="CU230" s="164"/>
      <c r="CV230" s="164"/>
      <c r="CW230" s="164"/>
      <c r="CX230" s="166">
        <f>ROUND($C230*'[1]LEA-TN - Aggregate GASB75'!CX229,0)</f>
        <v>17370</v>
      </c>
      <c r="CY230" s="166">
        <f>ROUND($C230*'[1]LEA-TN - Aggregate GASB75'!CY229,0)</f>
        <v>17370</v>
      </c>
      <c r="CZ230" s="166">
        <f>ROUND($C230*'[1]LEA-TN - Aggregate GASB75'!CZ229,0)</f>
        <v>17370</v>
      </c>
      <c r="DA230" s="166">
        <f>ROUND($C230*'[1]LEA-TN - Aggregate GASB75'!DA229,0)</f>
        <v>17370</v>
      </c>
      <c r="DB230" s="166">
        <f>ROUND($C230*'[1]LEA-TN - Aggregate GASB75'!DB229,0)</f>
        <v>17370</v>
      </c>
      <c r="DC230" s="166">
        <f>ROUND($C230*'[1]LEA-TN - Aggregate GASB75'!DC229,0)</f>
        <v>31267</v>
      </c>
      <c r="DE230" s="168"/>
    </row>
    <row r="231" spans="1:109" hidden="1">
      <c r="A231" s="109">
        <v>1055</v>
      </c>
      <c r="B231" s="103" t="s">
        <v>359</v>
      </c>
      <c r="C231" s="162">
        <v>1</v>
      </c>
      <c r="D231" s="162">
        <v>1</v>
      </c>
      <c r="E231" s="162">
        <f t="shared" si="62"/>
        <v>0</v>
      </c>
      <c r="F231" s="163">
        <v>7.8</v>
      </c>
      <c r="G231" s="164">
        <f>ROUND($D231*'[1]LEA-TN - Aggregate GASB75'!G230,0)</f>
        <v>2134383</v>
      </c>
      <c r="H231" s="164">
        <f>ROUND($C231*'[1]LEA-TN - Aggregate GASB75'!H230,0)</f>
        <v>39454</v>
      </c>
      <c r="I231" s="164">
        <f>ROUND($C231*'[1]LEA-TN - Aggregate GASB75'!I230,0)</f>
        <v>75817</v>
      </c>
      <c r="J231" s="164">
        <f>ROUND('[1]LEA-TN - Aggregate GASB75'!G230*E231,0)</f>
        <v>0</v>
      </c>
      <c r="K231" s="164">
        <f>ROUND($C231*'[1]LEA-TN - Aggregate GASB75'!K230,0)</f>
        <v>0</v>
      </c>
      <c r="L231" s="164">
        <f>ROUND(C231*'[1]LEA-TN - Aggregate GASB75'!P230,0)-SUM(G231:K231,M231:O231)</f>
        <v>-227101</v>
      </c>
      <c r="M231" s="164">
        <f>ROUND($C231*'[1]LEA-TN - Aggregate GASB75'!M230,0)</f>
        <v>-14584</v>
      </c>
      <c r="N231" s="164">
        <f>ROUND(C231*'[1]LEA-TN - Aggregate GASB75'!O230,0)-O231</f>
        <v>0</v>
      </c>
      <c r="O231" s="164">
        <v>-88265</v>
      </c>
      <c r="P231" s="178">
        <f t="shared" si="56"/>
        <v>1919704</v>
      </c>
      <c r="Q231" s="104">
        <f t="shared" si="57"/>
        <v>0</v>
      </c>
      <c r="R231" s="164">
        <f>ROUND($C231*'[1]LEA-TN - Aggregate GASB75'!R230,0)</f>
        <v>-52140</v>
      </c>
      <c r="S231" s="164">
        <f t="shared" si="73"/>
        <v>0</v>
      </c>
      <c r="T231" s="178">
        <v>63131</v>
      </c>
      <c r="U231" s="164">
        <v>86693</v>
      </c>
      <c r="V231" s="104">
        <f t="shared" si="63"/>
        <v>-360892</v>
      </c>
      <c r="W231" s="104">
        <v>-171347</v>
      </c>
      <c r="X231" s="104">
        <f>ROUND(J231+N231-'[1]LEA-TN - Aggregate GASB75'!W230*E231,0)</f>
        <v>0</v>
      </c>
      <c r="Y231" s="164">
        <f>ROUND($C231*'[1]LEA-TN - Aggregate GASB75'!Y230,0)</f>
        <v>2190949</v>
      </c>
      <c r="Z231" s="164">
        <f>ROUND($C231*'[1]LEA-TN - Aggregate GASB75'!Z230,0)</f>
        <v>1696050</v>
      </c>
      <c r="AA231" s="164">
        <f>ROUND($C231*'[1]LEA-TN - Aggregate GASB75'!AA230,0)</f>
        <v>1919704</v>
      </c>
      <c r="AB231" s="164">
        <f>ROUND($C231*'[1]LEA-TN - Aggregate GASB75'!AB230,0)</f>
        <v>1919704</v>
      </c>
      <c r="AC231" s="164">
        <f t="shared" si="70"/>
        <v>197985</v>
      </c>
      <c r="AD231" s="164">
        <f t="shared" si="58"/>
        <v>162907</v>
      </c>
      <c r="AE231" s="164">
        <f t="shared" si="64"/>
        <v>0</v>
      </c>
      <c r="AF231" s="164">
        <f t="shared" si="65"/>
        <v>0</v>
      </c>
      <c r="AG231" s="164">
        <f t="shared" si="59"/>
        <v>0</v>
      </c>
      <c r="AH231" s="164">
        <f t="shared" si="66"/>
        <v>0</v>
      </c>
      <c r="AI231" s="164">
        <f t="shared" si="72"/>
        <v>-52140</v>
      </c>
      <c r="AJ231" s="164">
        <f t="shared" si="72"/>
        <v>-52140</v>
      </c>
      <c r="AK231" s="164">
        <f t="shared" si="72"/>
        <v>-52140</v>
      </c>
      <c r="AL231" s="164">
        <f t="shared" si="71"/>
        <v>-52140</v>
      </c>
      <c r="AM231" s="164">
        <f t="shared" si="71"/>
        <v>-52140</v>
      </c>
      <c r="AN231" s="164">
        <f t="shared" si="71"/>
        <v>-100192</v>
      </c>
      <c r="AP231" s="165">
        <f t="shared" si="60"/>
        <v>-29116</v>
      </c>
      <c r="AQ231" s="164">
        <f>ROUND($C231*'[1]LEA-TN - Aggregate GASB75'!AQ230,0)</f>
        <v>0</v>
      </c>
      <c r="AR231" s="164">
        <f>ROUND($C231*'[1]LEA-TN - Aggregate GASB75'!AR230,0)</f>
        <v>0</v>
      </c>
      <c r="AS231" s="164">
        <f>ROUND($C231*'[1]LEA-TN - Aggregate GASB75'!AS230,0)</f>
        <v>0</v>
      </c>
      <c r="AT231" s="164">
        <f>ROUND($C231*'[1]LEA-TN - Aggregate GASB75'!AT230,0)</f>
        <v>0</v>
      </c>
      <c r="AU231" s="164">
        <f>ROUND($C231*'[1]LEA-TN - Aggregate GASB75'!AU230,0)</f>
        <v>0</v>
      </c>
      <c r="AV231" s="164">
        <f>ROUND($C231*'[1]LEA-TN - Aggregate GASB75'!AV230,0)</f>
        <v>0</v>
      </c>
      <c r="AW231" s="166">
        <f>ROUND($C231*'[1]LEA-TN - Aggregate GASB75'!AW230,0)</f>
        <v>29116</v>
      </c>
      <c r="AX231" s="166">
        <f>ROUND($C231*'[1]LEA-TN - Aggregate GASB75'!AX230,0)</f>
        <v>29116</v>
      </c>
      <c r="AY231" s="166">
        <f>ROUND($C231*'[1]LEA-TN - Aggregate GASB75'!AY230,0)</f>
        <v>29116</v>
      </c>
      <c r="AZ231" s="166">
        <f>ROUND($C231*'[1]LEA-TN - Aggregate GASB75'!AZ230,0)</f>
        <v>29116</v>
      </c>
      <c r="BA231" s="166">
        <f>ROUND($C231*'[1]LEA-TN - Aggregate GASB75'!BA230,0)</f>
        <v>29116</v>
      </c>
      <c r="BB231" s="166">
        <f>MAX(0,-$L231+$AP231-SUM($AW231:BA231))</f>
        <v>52405</v>
      </c>
      <c r="BC231" s="165">
        <f t="shared" si="67"/>
        <v>-1870</v>
      </c>
      <c r="BD231" s="164">
        <f>MIN(MAX(0,BC231),MAX(0,$M231)-SUM($BC231:BC231))</f>
        <v>0</v>
      </c>
      <c r="BE231" s="164">
        <f>MIN(MAX(0,BD231),MAX(0,$M231)-SUM($BC231:BD231))</f>
        <v>0</v>
      </c>
      <c r="BF231" s="164">
        <f>MIN(MAX(0,BE231),MAX(0,$M231)-SUM($BC231:BE231))</f>
        <v>0</v>
      </c>
      <c r="BG231" s="164">
        <f>MIN(MAX(0,BF231),MAX(0,$M231)-SUM($BC231:BF231))</f>
        <v>0</v>
      </c>
      <c r="BH231" s="164">
        <f>MIN(MAX(0,BG231),MAX(0,$M231)-SUM($BC231:BG231))</f>
        <v>0</v>
      </c>
      <c r="BI231" s="164">
        <f>(MAX(0,$M231-MAX(0,SUM($BC231:BH231))))</f>
        <v>0</v>
      </c>
      <c r="BJ231" s="166">
        <f t="shared" si="68"/>
        <v>1870</v>
      </c>
      <c r="BK231" s="166">
        <f>MIN(MAX(0,BJ231),MAX(0,-$M231)-MAX(0,-$BC231+SUM($BJ231:BJ231)))</f>
        <v>1870</v>
      </c>
      <c r="BL231" s="166">
        <f>MIN(MAX(0,BK231),MAX(0,-$M231)-MAX(0,-$BC231+SUM($BJ231:BK231)))</f>
        <v>1870</v>
      </c>
      <c r="BM231" s="166">
        <f>MIN(MAX(0,BL231),MAX(0,-$M231)-MAX(0,-$BC231+SUM($BJ231:BL231)))</f>
        <v>1870</v>
      </c>
      <c r="BN231" s="166">
        <f>MIN(MAX(0,BM231),MAX(0,-$M231)-MAX(0,-$BC231+SUM($BJ231:BM231)))</f>
        <v>1870</v>
      </c>
      <c r="BO231" s="166">
        <f>MAX(0,-$M231+$BC231-SUM($BJ231:BN231))</f>
        <v>3364</v>
      </c>
      <c r="BP231" s="165">
        <f t="shared" si="69"/>
        <v>0</v>
      </c>
      <c r="BQ231" s="164">
        <f>MIN(MAX(0,BP231),MAX(0,$X231)-SUM($BP231:BP231))</f>
        <v>0</v>
      </c>
      <c r="BR231" s="164">
        <f>MIN(MAX(0,BQ231),MAX(0,$X231)-SUM($BP231:BQ231))</f>
        <v>0</v>
      </c>
      <c r="BS231" s="164">
        <f>MIN(MAX(0,BR231),MAX(0,$X231)-SUM($BP231:BR231))</f>
        <v>0</v>
      </c>
      <c r="BT231" s="164">
        <f>MIN(MAX(0,BS231),MAX(0,$X231)-SUM($BP231:BS231))</f>
        <v>0</v>
      </c>
      <c r="BU231" s="164">
        <f>MIN(MAX(0,BT231),MAX(0,$X231)-SUM($BP231:BT231))</f>
        <v>0</v>
      </c>
      <c r="BV231" s="164">
        <f>(MAX(0,$X231-MAX(0,SUM($BP231:BU231))))</f>
        <v>0</v>
      </c>
      <c r="BW231" s="166">
        <f t="shared" si="61"/>
        <v>0</v>
      </c>
      <c r="BX231" s="166">
        <f>MIN(MAX(0,BW231),MAX(0,-$X231)-MAX(0,-$BP231+SUM($BW231:BW231)))</f>
        <v>0</v>
      </c>
      <c r="BY231" s="166">
        <f>MIN(MAX(0,BX231),MAX(0,-$X231)-MAX(0,-$BP231+SUM($BW231:BX231)))</f>
        <v>0</v>
      </c>
      <c r="BZ231" s="166">
        <f>MIN(MAX(0,BY231),MAX(0,-$X231)-MAX(0,-$BP231+SUM($BW231:BY231)))</f>
        <v>0</v>
      </c>
      <c r="CA231" s="166">
        <f>MIN(MAX(0,BZ231),MAX(0,-$X231)-MAX(0,-$BP231+SUM($BW231:BZ231)))</f>
        <v>0</v>
      </c>
      <c r="CB231" s="166">
        <f>MAX(0,-$X231+$BP231-SUM($BW231:CA231))</f>
        <v>0</v>
      </c>
      <c r="CC231" s="163">
        <v>9.1</v>
      </c>
      <c r="CD231" s="167"/>
      <c r="CE231" s="164"/>
      <c r="CF231" s="164"/>
      <c r="CG231" s="164"/>
      <c r="CH231" s="164"/>
      <c r="CI231" s="164"/>
      <c r="CJ231" s="164"/>
      <c r="CK231" s="166"/>
      <c r="CL231" s="166"/>
      <c r="CM231" s="166"/>
      <c r="CN231" s="166"/>
      <c r="CO231" s="166"/>
      <c r="CP231" s="166"/>
      <c r="CQ231" s="167">
        <v>-21154</v>
      </c>
      <c r="CR231" s="164"/>
      <c r="CS231" s="164"/>
      <c r="CT231" s="164"/>
      <c r="CU231" s="164"/>
      <c r="CV231" s="164"/>
      <c r="CW231" s="164"/>
      <c r="CX231" s="166">
        <f>ROUND($C231*'[1]LEA-TN - Aggregate GASB75'!CX230,0)</f>
        <v>21154</v>
      </c>
      <c r="CY231" s="166">
        <f>ROUND($C231*'[1]LEA-TN - Aggregate GASB75'!CY230,0)</f>
        <v>21154</v>
      </c>
      <c r="CZ231" s="166">
        <f>ROUND($C231*'[1]LEA-TN - Aggregate GASB75'!CZ230,0)</f>
        <v>21154</v>
      </c>
      <c r="DA231" s="166">
        <f>ROUND($C231*'[1]LEA-TN - Aggregate GASB75'!DA230,0)</f>
        <v>21154</v>
      </c>
      <c r="DB231" s="166">
        <f>ROUND($C231*'[1]LEA-TN - Aggregate GASB75'!DB230,0)</f>
        <v>21154</v>
      </c>
      <c r="DC231" s="166">
        <f>ROUND($C231*'[1]LEA-TN - Aggregate GASB75'!DC230,0)</f>
        <v>44423</v>
      </c>
      <c r="DE231" s="168"/>
    </row>
    <row r="232" spans="1:109" hidden="1">
      <c r="A232" s="109">
        <v>1115</v>
      </c>
      <c r="B232" s="103" t="s">
        <v>360</v>
      </c>
      <c r="C232" s="162">
        <v>1</v>
      </c>
      <c r="D232" s="162">
        <v>1</v>
      </c>
      <c r="E232" s="162">
        <f t="shared" si="62"/>
        <v>0</v>
      </c>
      <c r="F232" s="163">
        <v>7.4</v>
      </c>
      <c r="G232" s="164">
        <f>ROUND($D232*'[1]LEA-TN - Aggregate GASB75'!G231,0)</f>
        <v>786731</v>
      </c>
      <c r="H232" s="164">
        <f>ROUND($C232*'[1]LEA-TN - Aggregate GASB75'!H231,0)</f>
        <v>13765</v>
      </c>
      <c r="I232" s="164">
        <f>ROUND($C232*'[1]LEA-TN - Aggregate GASB75'!I231,0)</f>
        <v>27911</v>
      </c>
      <c r="J232" s="164">
        <f>ROUND('[1]LEA-TN - Aggregate GASB75'!G231*E232,0)</f>
        <v>0</v>
      </c>
      <c r="K232" s="164">
        <f>ROUND($C232*'[1]LEA-TN - Aggregate GASB75'!K231,0)</f>
        <v>0</v>
      </c>
      <c r="L232" s="164">
        <f>ROUND(C232*'[1]LEA-TN - Aggregate GASB75'!P231,0)-SUM(G232:K232,M232:O232)</f>
        <v>12843</v>
      </c>
      <c r="M232" s="164">
        <f>ROUND($C232*'[1]LEA-TN - Aggregate GASB75'!M231,0)</f>
        <v>-6621</v>
      </c>
      <c r="N232" s="164">
        <f>ROUND(C232*'[1]LEA-TN - Aggregate GASB75'!O231,0)-O232</f>
        <v>0</v>
      </c>
      <c r="O232" s="164">
        <v>-32949</v>
      </c>
      <c r="P232" s="178">
        <f t="shared" si="56"/>
        <v>801680</v>
      </c>
      <c r="Q232" s="104">
        <f t="shared" si="57"/>
        <v>0</v>
      </c>
      <c r="R232" s="164">
        <f>ROUND($C232*'[1]LEA-TN - Aggregate GASB75'!R231,0)</f>
        <v>-8042</v>
      </c>
      <c r="S232" s="164">
        <f t="shared" si="73"/>
        <v>0</v>
      </c>
      <c r="T232" s="178">
        <v>33634</v>
      </c>
      <c r="U232" s="164">
        <v>31444</v>
      </c>
      <c r="V232" s="104">
        <f t="shared" si="63"/>
        <v>-50583</v>
      </c>
      <c r="W232" s="104">
        <v>-64847</v>
      </c>
      <c r="X232" s="104">
        <f>ROUND(J232+N232-'[1]LEA-TN - Aggregate GASB75'!W231*E232,0)</f>
        <v>0</v>
      </c>
      <c r="Y232" s="164">
        <f>ROUND($C232*'[1]LEA-TN - Aggregate GASB75'!Y231,0)</f>
        <v>925697</v>
      </c>
      <c r="Z232" s="164">
        <f>ROUND($C232*'[1]LEA-TN - Aggregate GASB75'!Z231,0)</f>
        <v>700194</v>
      </c>
      <c r="AA232" s="164">
        <f>ROUND($C232*'[1]LEA-TN - Aggregate GASB75'!AA231,0)</f>
        <v>801680</v>
      </c>
      <c r="AB232" s="164">
        <f>ROUND($C232*'[1]LEA-TN - Aggregate GASB75'!AB231,0)</f>
        <v>801680</v>
      </c>
      <c r="AC232" s="164">
        <f t="shared" si="70"/>
        <v>0</v>
      </c>
      <c r="AD232" s="164">
        <f t="shared" si="58"/>
        <v>61690</v>
      </c>
      <c r="AE232" s="164">
        <f t="shared" si="64"/>
        <v>0</v>
      </c>
      <c r="AF232" s="164">
        <f t="shared" si="65"/>
        <v>11107</v>
      </c>
      <c r="AG232" s="164">
        <f t="shared" si="59"/>
        <v>0</v>
      </c>
      <c r="AH232" s="164">
        <f t="shared" si="66"/>
        <v>0</v>
      </c>
      <c r="AI232" s="164">
        <f t="shared" si="72"/>
        <v>-8042</v>
      </c>
      <c r="AJ232" s="164">
        <f t="shared" si="72"/>
        <v>-8042</v>
      </c>
      <c r="AK232" s="164">
        <f t="shared" si="72"/>
        <v>-8042</v>
      </c>
      <c r="AL232" s="164">
        <f t="shared" si="71"/>
        <v>-8042</v>
      </c>
      <c r="AM232" s="164">
        <f t="shared" si="71"/>
        <v>-8042</v>
      </c>
      <c r="AN232" s="164">
        <f t="shared" si="71"/>
        <v>-10373</v>
      </c>
      <c r="AP232" s="165">
        <f t="shared" si="60"/>
        <v>1736</v>
      </c>
      <c r="AQ232" s="164">
        <f>ROUND($C232*'[1]LEA-TN - Aggregate GASB75'!AQ231,0)</f>
        <v>1736</v>
      </c>
      <c r="AR232" s="164">
        <f>ROUND($C232*'[1]LEA-TN - Aggregate GASB75'!AR231,0)</f>
        <v>1736</v>
      </c>
      <c r="AS232" s="164">
        <f>ROUND($C232*'[1]LEA-TN - Aggregate GASB75'!AS231,0)</f>
        <v>1736</v>
      </c>
      <c r="AT232" s="164">
        <f>ROUND($C232*'[1]LEA-TN - Aggregate GASB75'!AT231,0)</f>
        <v>1736</v>
      </c>
      <c r="AU232" s="164">
        <f>ROUND($C232*'[1]LEA-TN - Aggregate GASB75'!AU231,0)</f>
        <v>1736</v>
      </c>
      <c r="AV232" s="164">
        <f>ROUND($C232*'[1]LEA-TN - Aggregate GASB75'!AV231,0)</f>
        <v>2427</v>
      </c>
      <c r="AW232" s="166">
        <f>ROUND($C232*'[1]LEA-TN - Aggregate GASB75'!AW231,0)</f>
        <v>0</v>
      </c>
      <c r="AX232" s="166">
        <f>ROUND($C232*'[1]LEA-TN - Aggregate GASB75'!AX231,0)</f>
        <v>0</v>
      </c>
      <c r="AY232" s="166">
        <f>ROUND($C232*'[1]LEA-TN - Aggregate GASB75'!AY231,0)</f>
        <v>0</v>
      </c>
      <c r="AZ232" s="166">
        <f>ROUND($C232*'[1]LEA-TN - Aggregate GASB75'!AZ231,0)</f>
        <v>0</v>
      </c>
      <c r="BA232" s="166">
        <f>ROUND($C232*'[1]LEA-TN - Aggregate GASB75'!BA231,0)</f>
        <v>0</v>
      </c>
      <c r="BB232" s="166">
        <f>MAX(0,-$L232+$AP232-SUM($AW232:BA232))</f>
        <v>0</v>
      </c>
      <c r="BC232" s="165">
        <f t="shared" si="67"/>
        <v>-895</v>
      </c>
      <c r="BD232" s="164">
        <f>MIN(MAX(0,BC232),MAX(0,$M232)-SUM($BC232:BC232))</f>
        <v>0</v>
      </c>
      <c r="BE232" s="164">
        <f>MIN(MAX(0,BD232),MAX(0,$M232)-SUM($BC232:BD232))</f>
        <v>0</v>
      </c>
      <c r="BF232" s="164">
        <f>MIN(MAX(0,BE232),MAX(0,$M232)-SUM($BC232:BE232))</f>
        <v>0</v>
      </c>
      <c r="BG232" s="164">
        <f>MIN(MAX(0,BF232),MAX(0,$M232)-SUM($BC232:BF232))</f>
        <v>0</v>
      </c>
      <c r="BH232" s="164">
        <f>MIN(MAX(0,BG232),MAX(0,$M232)-SUM($BC232:BG232))</f>
        <v>0</v>
      </c>
      <c r="BI232" s="164">
        <f>(MAX(0,$M232-MAX(0,SUM($BC232:BH232))))</f>
        <v>0</v>
      </c>
      <c r="BJ232" s="166">
        <f t="shared" si="68"/>
        <v>895</v>
      </c>
      <c r="BK232" s="166">
        <f>MIN(MAX(0,BJ232),MAX(0,-$M232)-MAX(0,-$BC232+SUM($BJ232:BJ232)))</f>
        <v>895</v>
      </c>
      <c r="BL232" s="166">
        <f>MIN(MAX(0,BK232),MAX(0,-$M232)-MAX(0,-$BC232+SUM($BJ232:BK232)))</f>
        <v>895</v>
      </c>
      <c r="BM232" s="166">
        <f>MIN(MAX(0,BL232),MAX(0,-$M232)-MAX(0,-$BC232+SUM($BJ232:BL232)))</f>
        <v>895</v>
      </c>
      <c r="BN232" s="166">
        <f>MIN(MAX(0,BM232),MAX(0,-$M232)-MAX(0,-$BC232+SUM($BJ232:BM232)))</f>
        <v>895</v>
      </c>
      <c r="BO232" s="166">
        <f>MAX(0,-$M232+$BC232-SUM($BJ232:BN232))</f>
        <v>1251</v>
      </c>
      <c r="BP232" s="165">
        <f t="shared" si="69"/>
        <v>0</v>
      </c>
      <c r="BQ232" s="164">
        <f>MIN(MAX(0,BP232),MAX(0,$X232)-SUM($BP232:BP232))</f>
        <v>0</v>
      </c>
      <c r="BR232" s="164">
        <f>MIN(MAX(0,BQ232),MAX(0,$X232)-SUM($BP232:BQ232))</f>
        <v>0</v>
      </c>
      <c r="BS232" s="164">
        <f>MIN(MAX(0,BR232),MAX(0,$X232)-SUM($BP232:BR232))</f>
        <v>0</v>
      </c>
      <c r="BT232" s="164">
        <f>MIN(MAX(0,BS232),MAX(0,$X232)-SUM($BP232:BS232))</f>
        <v>0</v>
      </c>
      <c r="BU232" s="164">
        <f>MIN(MAX(0,BT232),MAX(0,$X232)-SUM($BP232:BT232))</f>
        <v>0</v>
      </c>
      <c r="BV232" s="164">
        <f>(MAX(0,$X232-MAX(0,SUM($BP232:BU232))))</f>
        <v>0</v>
      </c>
      <c r="BW232" s="166">
        <f t="shared" si="61"/>
        <v>0</v>
      </c>
      <c r="BX232" s="166">
        <f>MIN(MAX(0,BW232),MAX(0,-$X232)-MAX(0,-$BP232+SUM($BW232:BW232)))</f>
        <v>0</v>
      </c>
      <c r="BY232" s="166">
        <f>MIN(MAX(0,BX232),MAX(0,-$X232)-MAX(0,-$BP232+SUM($BW232:BX232)))</f>
        <v>0</v>
      </c>
      <c r="BZ232" s="166">
        <f>MIN(MAX(0,BY232),MAX(0,-$X232)-MAX(0,-$BP232+SUM($BW232:BY232)))</f>
        <v>0</v>
      </c>
      <c r="CA232" s="166">
        <f>MIN(MAX(0,BZ232),MAX(0,-$X232)-MAX(0,-$BP232+SUM($BW232:BZ232)))</f>
        <v>0</v>
      </c>
      <c r="CB232" s="166">
        <f>MAX(0,-$X232+$BP232-SUM($BW232:CA232))</f>
        <v>0</v>
      </c>
      <c r="CC232" s="163">
        <v>8.3000000000000007</v>
      </c>
      <c r="CD232" s="167"/>
      <c r="CE232" s="164"/>
      <c r="CF232" s="164"/>
      <c r="CG232" s="164"/>
      <c r="CH232" s="164"/>
      <c r="CI232" s="164"/>
      <c r="CJ232" s="164"/>
      <c r="CK232" s="166"/>
      <c r="CL232" s="166"/>
      <c r="CM232" s="166"/>
      <c r="CN232" s="166"/>
      <c r="CO232" s="166"/>
      <c r="CP232" s="166"/>
      <c r="CQ232" s="167">
        <v>-8883</v>
      </c>
      <c r="CR232" s="164"/>
      <c r="CS232" s="164"/>
      <c r="CT232" s="164"/>
      <c r="CU232" s="164"/>
      <c r="CV232" s="164"/>
      <c r="CW232" s="164"/>
      <c r="CX232" s="166">
        <f>ROUND($C232*'[1]LEA-TN - Aggregate GASB75'!CX231,0)</f>
        <v>8883</v>
      </c>
      <c r="CY232" s="166">
        <f>ROUND($C232*'[1]LEA-TN - Aggregate GASB75'!CY231,0)</f>
        <v>8883</v>
      </c>
      <c r="CZ232" s="166">
        <f>ROUND($C232*'[1]LEA-TN - Aggregate GASB75'!CZ231,0)</f>
        <v>8883</v>
      </c>
      <c r="DA232" s="166">
        <f>ROUND($C232*'[1]LEA-TN - Aggregate GASB75'!DA231,0)</f>
        <v>8883</v>
      </c>
      <c r="DB232" s="166">
        <f>ROUND($C232*'[1]LEA-TN - Aggregate GASB75'!DB231,0)</f>
        <v>8883</v>
      </c>
      <c r="DC232" s="166">
        <f>ROUND($C232*'[1]LEA-TN - Aggregate GASB75'!DC231,0)</f>
        <v>11549</v>
      </c>
      <c r="DE232" s="168"/>
    </row>
    <row r="233" spans="1:109" hidden="1">
      <c r="A233" s="109">
        <v>1116</v>
      </c>
      <c r="B233" s="103" t="s">
        <v>361</v>
      </c>
      <c r="C233" s="162">
        <v>1</v>
      </c>
      <c r="D233" s="162">
        <v>1</v>
      </c>
      <c r="E233" s="162">
        <f t="shared" si="62"/>
        <v>0</v>
      </c>
      <c r="F233" s="163">
        <v>7.6</v>
      </c>
      <c r="G233" s="164">
        <f>ROUND($D233*'[1]LEA-TN - Aggregate GASB75'!G232,0)</f>
        <v>1333629</v>
      </c>
      <c r="H233" s="164">
        <f>ROUND($C233*'[1]LEA-TN - Aggregate GASB75'!H232,0)</f>
        <v>22229</v>
      </c>
      <c r="I233" s="164">
        <f>ROUND($C233*'[1]LEA-TN - Aggregate GASB75'!I232,0)</f>
        <v>47226</v>
      </c>
      <c r="J233" s="164">
        <f>ROUND('[1]LEA-TN - Aggregate GASB75'!G232*E233,0)</f>
        <v>0</v>
      </c>
      <c r="K233" s="164">
        <f>ROUND($C233*'[1]LEA-TN - Aggregate GASB75'!K232,0)</f>
        <v>0</v>
      </c>
      <c r="L233" s="164">
        <f>ROUND(C233*'[1]LEA-TN - Aggregate GASB75'!P232,0)-SUM(G233:K233,M233:O233)</f>
        <v>-25101</v>
      </c>
      <c r="M233" s="164">
        <f>ROUND($C233*'[1]LEA-TN - Aggregate GASB75'!M232,0)</f>
        <v>-9759</v>
      </c>
      <c r="N233" s="164">
        <f>ROUND(C233*'[1]LEA-TN - Aggregate GASB75'!O232,0)-O233</f>
        <v>0</v>
      </c>
      <c r="O233" s="164">
        <v>-58542</v>
      </c>
      <c r="P233" s="178">
        <f t="shared" si="56"/>
        <v>1309682</v>
      </c>
      <c r="Q233" s="104">
        <f t="shared" si="57"/>
        <v>0</v>
      </c>
      <c r="R233" s="164">
        <f>ROUND($C233*'[1]LEA-TN - Aggregate GASB75'!R232,0)</f>
        <v>-18088</v>
      </c>
      <c r="S233" s="164">
        <f t="shared" si="73"/>
        <v>0</v>
      </c>
      <c r="T233" s="178">
        <v>51367</v>
      </c>
      <c r="U233" s="164">
        <v>58721</v>
      </c>
      <c r="V233" s="104">
        <f t="shared" si="63"/>
        <v>-119376</v>
      </c>
      <c r="W233" s="104">
        <v>-102604</v>
      </c>
      <c r="X233" s="104">
        <f>ROUND(J233+N233-'[1]LEA-TN - Aggregate GASB75'!W232*E233,0)</f>
        <v>0</v>
      </c>
      <c r="Y233" s="164">
        <f>ROUND($C233*'[1]LEA-TN - Aggregate GASB75'!Y232,0)</f>
        <v>1491346</v>
      </c>
      <c r="Z233" s="164">
        <f>ROUND($C233*'[1]LEA-TN - Aggregate GASB75'!Z232,0)</f>
        <v>1159479</v>
      </c>
      <c r="AA233" s="164">
        <f>ROUND($C233*'[1]LEA-TN - Aggregate GASB75'!AA232,0)</f>
        <v>1309682</v>
      </c>
      <c r="AB233" s="164">
        <f>ROUND($C233*'[1]LEA-TN - Aggregate GASB75'!AB232,0)</f>
        <v>1309682</v>
      </c>
      <c r="AC233" s="164">
        <f t="shared" si="70"/>
        <v>21798</v>
      </c>
      <c r="AD233" s="164">
        <f t="shared" si="58"/>
        <v>97578</v>
      </c>
      <c r="AE233" s="164">
        <f t="shared" si="64"/>
        <v>0</v>
      </c>
      <c r="AF233" s="164">
        <f t="shared" si="65"/>
        <v>0</v>
      </c>
      <c r="AG233" s="164">
        <f t="shared" si="59"/>
        <v>0</v>
      </c>
      <c r="AH233" s="164">
        <f t="shared" si="66"/>
        <v>0</v>
      </c>
      <c r="AI233" s="164">
        <f t="shared" si="72"/>
        <v>-18088</v>
      </c>
      <c r="AJ233" s="164">
        <f t="shared" si="72"/>
        <v>-18088</v>
      </c>
      <c r="AK233" s="164">
        <f t="shared" si="72"/>
        <v>-18088</v>
      </c>
      <c r="AL233" s="164">
        <f t="shared" si="71"/>
        <v>-18088</v>
      </c>
      <c r="AM233" s="164">
        <f t="shared" si="71"/>
        <v>-18088</v>
      </c>
      <c r="AN233" s="164">
        <f t="shared" si="71"/>
        <v>-28936</v>
      </c>
      <c r="AP233" s="165">
        <f t="shared" si="60"/>
        <v>-3303</v>
      </c>
      <c r="AQ233" s="164">
        <f>ROUND($C233*'[1]LEA-TN - Aggregate GASB75'!AQ232,0)</f>
        <v>0</v>
      </c>
      <c r="AR233" s="164">
        <f>ROUND($C233*'[1]LEA-TN - Aggregate GASB75'!AR232,0)</f>
        <v>0</v>
      </c>
      <c r="AS233" s="164">
        <f>ROUND($C233*'[1]LEA-TN - Aggregate GASB75'!AS232,0)</f>
        <v>0</v>
      </c>
      <c r="AT233" s="164">
        <f>ROUND($C233*'[1]LEA-TN - Aggregate GASB75'!AT232,0)</f>
        <v>0</v>
      </c>
      <c r="AU233" s="164">
        <f>ROUND($C233*'[1]LEA-TN - Aggregate GASB75'!AU232,0)</f>
        <v>0</v>
      </c>
      <c r="AV233" s="164">
        <f>ROUND($C233*'[1]LEA-TN - Aggregate GASB75'!AV232,0)</f>
        <v>0</v>
      </c>
      <c r="AW233" s="166">
        <f>ROUND($C233*'[1]LEA-TN - Aggregate GASB75'!AW232,0)</f>
        <v>3303</v>
      </c>
      <c r="AX233" s="166">
        <f>ROUND($C233*'[1]LEA-TN - Aggregate GASB75'!AX232,0)</f>
        <v>3303</v>
      </c>
      <c r="AY233" s="166">
        <f>ROUND($C233*'[1]LEA-TN - Aggregate GASB75'!AY232,0)</f>
        <v>3303</v>
      </c>
      <c r="AZ233" s="166">
        <f>ROUND($C233*'[1]LEA-TN - Aggregate GASB75'!AZ232,0)</f>
        <v>3303</v>
      </c>
      <c r="BA233" s="166">
        <f>ROUND($C233*'[1]LEA-TN - Aggregate GASB75'!BA232,0)</f>
        <v>3303</v>
      </c>
      <c r="BB233" s="166">
        <f>MAX(0,-$L233+$AP233-SUM($AW233:BA233))</f>
        <v>5283</v>
      </c>
      <c r="BC233" s="165">
        <f t="shared" si="67"/>
        <v>-1284</v>
      </c>
      <c r="BD233" s="164">
        <f>MIN(MAX(0,BC233),MAX(0,$M233)-SUM($BC233:BC233))</f>
        <v>0</v>
      </c>
      <c r="BE233" s="164">
        <f>MIN(MAX(0,BD233),MAX(0,$M233)-SUM($BC233:BD233))</f>
        <v>0</v>
      </c>
      <c r="BF233" s="164">
        <f>MIN(MAX(0,BE233),MAX(0,$M233)-SUM($BC233:BE233))</f>
        <v>0</v>
      </c>
      <c r="BG233" s="164">
        <f>MIN(MAX(0,BF233),MAX(0,$M233)-SUM($BC233:BF233))</f>
        <v>0</v>
      </c>
      <c r="BH233" s="164">
        <f>MIN(MAX(0,BG233),MAX(0,$M233)-SUM($BC233:BG233))</f>
        <v>0</v>
      </c>
      <c r="BI233" s="164">
        <f>(MAX(0,$M233-MAX(0,SUM($BC233:BH233))))</f>
        <v>0</v>
      </c>
      <c r="BJ233" s="166">
        <f t="shared" si="68"/>
        <v>1284</v>
      </c>
      <c r="BK233" s="166">
        <f>MIN(MAX(0,BJ233),MAX(0,-$M233)-MAX(0,-$BC233+SUM($BJ233:BJ233)))</f>
        <v>1284</v>
      </c>
      <c r="BL233" s="166">
        <f>MIN(MAX(0,BK233),MAX(0,-$M233)-MAX(0,-$BC233+SUM($BJ233:BK233)))</f>
        <v>1284</v>
      </c>
      <c r="BM233" s="166">
        <f>MIN(MAX(0,BL233),MAX(0,-$M233)-MAX(0,-$BC233+SUM($BJ233:BL233)))</f>
        <v>1284</v>
      </c>
      <c r="BN233" s="166">
        <f>MIN(MAX(0,BM233),MAX(0,-$M233)-MAX(0,-$BC233+SUM($BJ233:BM233)))</f>
        <v>1284</v>
      </c>
      <c r="BO233" s="166">
        <f>MAX(0,-$M233+$BC233-SUM($BJ233:BN233))</f>
        <v>2055</v>
      </c>
      <c r="BP233" s="165">
        <f t="shared" si="69"/>
        <v>0</v>
      </c>
      <c r="BQ233" s="164">
        <f>MIN(MAX(0,BP233),MAX(0,$X233)-SUM($BP233:BP233))</f>
        <v>0</v>
      </c>
      <c r="BR233" s="164">
        <f>MIN(MAX(0,BQ233),MAX(0,$X233)-SUM($BP233:BQ233))</f>
        <v>0</v>
      </c>
      <c r="BS233" s="164">
        <f>MIN(MAX(0,BR233),MAX(0,$X233)-SUM($BP233:BR233))</f>
        <v>0</v>
      </c>
      <c r="BT233" s="164">
        <f>MIN(MAX(0,BS233),MAX(0,$X233)-SUM($BP233:BS233))</f>
        <v>0</v>
      </c>
      <c r="BU233" s="164">
        <f>MIN(MAX(0,BT233),MAX(0,$X233)-SUM($BP233:BT233))</f>
        <v>0</v>
      </c>
      <c r="BV233" s="164">
        <f>(MAX(0,$X233-MAX(0,SUM($BP233:BU233))))</f>
        <v>0</v>
      </c>
      <c r="BW233" s="166">
        <f t="shared" si="61"/>
        <v>0</v>
      </c>
      <c r="BX233" s="166">
        <f>MIN(MAX(0,BW233),MAX(0,-$X233)-MAX(0,-$BP233+SUM($BW233:BW233)))</f>
        <v>0</v>
      </c>
      <c r="BY233" s="166">
        <f>MIN(MAX(0,BX233),MAX(0,-$X233)-MAX(0,-$BP233+SUM($BW233:BX233)))</f>
        <v>0</v>
      </c>
      <c r="BZ233" s="166">
        <f>MIN(MAX(0,BY233),MAX(0,-$X233)-MAX(0,-$BP233+SUM($BW233:BY233)))</f>
        <v>0</v>
      </c>
      <c r="CA233" s="166">
        <f>MIN(MAX(0,BZ233),MAX(0,-$X233)-MAX(0,-$BP233+SUM($BW233:BZ233)))</f>
        <v>0</v>
      </c>
      <c r="CB233" s="166">
        <f>MAX(0,-$X233+$BP233-SUM($BW233:CA233))</f>
        <v>0</v>
      </c>
      <c r="CC233" s="163">
        <v>8.6</v>
      </c>
      <c r="CD233" s="167"/>
      <c r="CE233" s="164"/>
      <c r="CF233" s="164"/>
      <c r="CG233" s="164"/>
      <c r="CH233" s="164"/>
      <c r="CI233" s="164"/>
      <c r="CJ233" s="164"/>
      <c r="CK233" s="166"/>
      <c r="CL233" s="166"/>
      <c r="CM233" s="166"/>
      <c r="CN233" s="166"/>
      <c r="CO233" s="166"/>
      <c r="CP233" s="166"/>
      <c r="CQ233" s="167">
        <v>-13501</v>
      </c>
      <c r="CR233" s="164"/>
      <c r="CS233" s="164"/>
      <c r="CT233" s="164"/>
      <c r="CU233" s="164"/>
      <c r="CV233" s="164"/>
      <c r="CW233" s="164"/>
      <c r="CX233" s="166">
        <f>ROUND($C233*'[1]LEA-TN - Aggregate GASB75'!CX232,0)</f>
        <v>13501</v>
      </c>
      <c r="CY233" s="166">
        <f>ROUND($C233*'[1]LEA-TN - Aggregate GASB75'!CY232,0)</f>
        <v>13501</v>
      </c>
      <c r="CZ233" s="166">
        <f>ROUND($C233*'[1]LEA-TN - Aggregate GASB75'!CZ232,0)</f>
        <v>13501</v>
      </c>
      <c r="DA233" s="166">
        <f>ROUND($C233*'[1]LEA-TN - Aggregate GASB75'!DA232,0)</f>
        <v>13501</v>
      </c>
      <c r="DB233" s="166">
        <f>ROUND($C233*'[1]LEA-TN - Aggregate GASB75'!DB232,0)</f>
        <v>13501</v>
      </c>
      <c r="DC233" s="166">
        <f>ROUND($C233*'[1]LEA-TN - Aggregate GASB75'!DC232,0)</f>
        <v>21598</v>
      </c>
      <c r="DE233" s="168"/>
    </row>
    <row r="234" spans="1:109" hidden="1">
      <c r="A234" s="109">
        <v>1250</v>
      </c>
      <c r="B234" s="103" t="s">
        <v>531</v>
      </c>
      <c r="C234" s="162">
        <v>1</v>
      </c>
      <c r="D234" s="162">
        <v>0</v>
      </c>
      <c r="E234" s="162">
        <f t="shared" si="62"/>
        <v>1</v>
      </c>
      <c r="F234" s="163">
        <v>12.3</v>
      </c>
      <c r="G234" s="164">
        <f>ROUND($D234*'[1]LEA-TN - Aggregate GASB75'!G233,0)</f>
        <v>0</v>
      </c>
      <c r="H234" s="164">
        <f>ROUND($C234*'[1]LEA-TN - Aggregate GASB75'!H233,0)</f>
        <v>0</v>
      </c>
      <c r="I234" s="164">
        <f>ROUND($C234*'[1]LEA-TN - Aggregate GASB75'!I233,0)</f>
        <v>0</v>
      </c>
      <c r="J234" s="164">
        <f>ROUND('[1]LEA-TN - Aggregate GASB75'!G233*E234,0)</f>
        <v>0</v>
      </c>
      <c r="K234" s="164">
        <f>ROUND($C234*'[1]LEA-TN - Aggregate GASB75'!K233,0)</f>
        <v>0</v>
      </c>
      <c r="L234" s="164">
        <f>ROUND(C234*'[1]LEA-TN - Aggregate GASB75'!P233,0)-SUM(G234:K234,M234:O234)</f>
        <v>32564</v>
      </c>
      <c r="M234" s="164">
        <f>ROUND($C234*'[1]LEA-TN - Aggregate GASB75'!M233,0)</f>
        <v>-459</v>
      </c>
      <c r="N234" s="164">
        <f>ROUND(C234*'[1]LEA-TN - Aggregate GASB75'!O233,0)-O234</f>
        <v>0</v>
      </c>
      <c r="O234" s="164">
        <v>0</v>
      </c>
      <c r="P234" s="178">
        <f t="shared" si="56"/>
        <v>32105</v>
      </c>
      <c r="Q234" s="104">
        <f t="shared" si="57"/>
        <v>0</v>
      </c>
      <c r="R234" s="164">
        <f>ROUND($C234*'[1]LEA-TN - Aggregate GASB75'!R233,0)</f>
        <v>2610</v>
      </c>
      <c r="S234" s="164">
        <f t="shared" si="73"/>
        <v>0</v>
      </c>
      <c r="T234" s="178">
        <v>2610</v>
      </c>
      <c r="U234" s="164">
        <v>50</v>
      </c>
      <c r="V234" s="104">
        <f t="shared" si="63"/>
        <v>29495</v>
      </c>
      <c r="W234" s="104">
        <v>0</v>
      </c>
      <c r="X234" s="104">
        <f>ROUND(J234+N234-'[1]LEA-TN - Aggregate GASB75'!W233*E234,0)</f>
        <v>0</v>
      </c>
      <c r="Y234" s="164">
        <f>ROUND($C234*'[1]LEA-TN - Aggregate GASB75'!Y233,0)</f>
        <v>40006</v>
      </c>
      <c r="Z234" s="164">
        <f>ROUND($C234*'[1]LEA-TN - Aggregate GASB75'!Z233,0)</f>
        <v>25919</v>
      </c>
      <c r="AA234" s="164">
        <f>ROUND($C234*'[1]LEA-TN - Aggregate GASB75'!AA233,0)</f>
        <v>32105</v>
      </c>
      <c r="AB234" s="164">
        <f>ROUND($C234*'[1]LEA-TN - Aggregate GASB75'!AB233,0)</f>
        <v>32105</v>
      </c>
      <c r="AC234" s="164">
        <f t="shared" si="70"/>
        <v>0</v>
      </c>
      <c r="AD234" s="164">
        <f t="shared" si="58"/>
        <v>422</v>
      </c>
      <c r="AE234" s="164">
        <f t="shared" si="64"/>
        <v>0</v>
      </c>
      <c r="AF234" s="164">
        <f t="shared" si="65"/>
        <v>29917</v>
      </c>
      <c r="AG234" s="164">
        <f t="shared" si="59"/>
        <v>0</v>
      </c>
      <c r="AH234" s="164">
        <f t="shared" si="66"/>
        <v>0</v>
      </c>
      <c r="AI234" s="164">
        <f t="shared" si="72"/>
        <v>2610</v>
      </c>
      <c r="AJ234" s="164">
        <f t="shared" si="72"/>
        <v>2610</v>
      </c>
      <c r="AK234" s="164">
        <f t="shared" si="72"/>
        <v>2610</v>
      </c>
      <c r="AL234" s="164">
        <f t="shared" si="71"/>
        <v>2610</v>
      </c>
      <c r="AM234" s="164">
        <f t="shared" si="71"/>
        <v>2610</v>
      </c>
      <c r="AN234" s="164">
        <f t="shared" si="71"/>
        <v>16445</v>
      </c>
      <c r="AP234" s="165">
        <f t="shared" si="60"/>
        <v>2647</v>
      </c>
      <c r="AQ234" s="164">
        <f>ROUND($C234*'[1]LEA-TN - Aggregate GASB75'!AQ233,0)</f>
        <v>2647</v>
      </c>
      <c r="AR234" s="164">
        <f>ROUND($C234*'[1]LEA-TN - Aggregate GASB75'!AR233,0)</f>
        <v>2647</v>
      </c>
      <c r="AS234" s="164">
        <f>ROUND($C234*'[1]LEA-TN - Aggregate GASB75'!AS233,0)</f>
        <v>2647</v>
      </c>
      <c r="AT234" s="164">
        <f>ROUND($C234*'[1]LEA-TN - Aggregate GASB75'!AT233,0)</f>
        <v>2647</v>
      </c>
      <c r="AU234" s="164">
        <f>ROUND($C234*'[1]LEA-TN - Aggregate GASB75'!AU233,0)</f>
        <v>2647</v>
      </c>
      <c r="AV234" s="164">
        <f>ROUND($C234*'[1]LEA-TN - Aggregate GASB75'!AV233,0)</f>
        <v>16682</v>
      </c>
      <c r="AW234" s="166">
        <f>ROUND($C234*'[1]LEA-TN - Aggregate GASB75'!AW233,0)</f>
        <v>0</v>
      </c>
      <c r="AX234" s="166">
        <f>ROUND($C234*'[1]LEA-TN - Aggregate GASB75'!AX233,0)</f>
        <v>0</v>
      </c>
      <c r="AY234" s="166">
        <f>ROUND($C234*'[1]LEA-TN - Aggregate GASB75'!AY233,0)</f>
        <v>0</v>
      </c>
      <c r="AZ234" s="166">
        <f>ROUND($C234*'[1]LEA-TN - Aggregate GASB75'!AZ233,0)</f>
        <v>0</v>
      </c>
      <c r="BA234" s="166">
        <f>ROUND($C234*'[1]LEA-TN - Aggregate GASB75'!BA233,0)</f>
        <v>0</v>
      </c>
      <c r="BB234" s="166">
        <f>MAX(0,-$L234+$AP234-SUM($AW234:BA234))</f>
        <v>0</v>
      </c>
      <c r="BC234" s="165">
        <f t="shared" si="67"/>
        <v>-37</v>
      </c>
      <c r="BD234" s="164">
        <f>MIN(MAX(0,BC234),MAX(0,$M234)-SUM($BC234:BC234))</f>
        <v>0</v>
      </c>
      <c r="BE234" s="164">
        <f>MIN(MAX(0,BD234),MAX(0,$M234)-SUM($BC234:BD234))</f>
        <v>0</v>
      </c>
      <c r="BF234" s="164">
        <f>MIN(MAX(0,BE234),MAX(0,$M234)-SUM($BC234:BE234))</f>
        <v>0</v>
      </c>
      <c r="BG234" s="164">
        <f>MIN(MAX(0,BF234),MAX(0,$M234)-SUM($BC234:BF234))</f>
        <v>0</v>
      </c>
      <c r="BH234" s="164">
        <f>MIN(MAX(0,BG234),MAX(0,$M234)-SUM($BC234:BG234))</f>
        <v>0</v>
      </c>
      <c r="BI234" s="164">
        <f>(MAX(0,$M234-MAX(0,SUM($BC234:BH234))))</f>
        <v>0</v>
      </c>
      <c r="BJ234" s="166">
        <f t="shared" si="68"/>
        <v>37</v>
      </c>
      <c r="BK234" s="166">
        <f>MIN(MAX(0,BJ234),MAX(0,-$M234)-MAX(0,-$BC234+SUM($BJ234:BJ234)))</f>
        <v>37</v>
      </c>
      <c r="BL234" s="166">
        <f>MIN(MAX(0,BK234),MAX(0,-$M234)-MAX(0,-$BC234+SUM($BJ234:BK234)))</f>
        <v>37</v>
      </c>
      <c r="BM234" s="166">
        <f>MIN(MAX(0,BL234),MAX(0,-$M234)-MAX(0,-$BC234+SUM($BJ234:BL234)))</f>
        <v>37</v>
      </c>
      <c r="BN234" s="166">
        <f>MIN(MAX(0,BM234),MAX(0,-$M234)-MAX(0,-$BC234+SUM($BJ234:BM234)))</f>
        <v>37</v>
      </c>
      <c r="BO234" s="166">
        <f>MAX(0,-$M234+$BC234-SUM($BJ234:BN234))</f>
        <v>237</v>
      </c>
      <c r="BP234" s="165">
        <f t="shared" si="69"/>
        <v>0</v>
      </c>
      <c r="BQ234" s="164">
        <f>MIN(MAX(0,BP234),MAX(0,$X234)-SUM($BP234:BP234))</f>
        <v>0</v>
      </c>
      <c r="BR234" s="164">
        <f>MIN(MAX(0,BQ234),MAX(0,$X234)-SUM($BP234:BQ234))</f>
        <v>0</v>
      </c>
      <c r="BS234" s="164">
        <f>MIN(MAX(0,BR234),MAX(0,$X234)-SUM($BP234:BR234))</f>
        <v>0</v>
      </c>
      <c r="BT234" s="164">
        <f>MIN(MAX(0,BS234),MAX(0,$X234)-SUM($BP234:BS234))</f>
        <v>0</v>
      </c>
      <c r="BU234" s="164">
        <f>MIN(MAX(0,BT234),MAX(0,$X234)-SUM($BP234:BT234))</f>
        <v>0</v>
      </c>
      <c r="BV234" s="164">
        <f>(MAX(0,$X234-MAX(0,SUM($BP234:BU234))))</f>
        <v>0</v>
      </c>
      <c r="BW234" s="166">
        <f t="shared" si="61"/>
        <v>0</v>
      </c>
      <c r="BX234" s="166">
        <f>MIN(MAX(0,BW234),MAX(0,-$X234)-MAX(0,-$BP234+SUM($BW234:BW234)))</f>
        <v>0</v>
      </c>
      <c r="BY234" s="166">
        <f>MIN(MAX(0,BX234),MAX(0,-$X234)-MAX(0,-$BP234+SUM($BW234:BX234)))</f>
        <v>0</v>
      </c>
      <c r="BZ234" s="166">
        <f>MIN(MAX(0,BY234),MAX(0,-$X234)-MAX(0,-$BP234+SUM($BW234:BY234)))</f>
        <v>0</v>
      </c>
      <c r="CA234" s="166">
        <f>MIN(MAX(0,BZ234),MAX(0,-$X234)-MAX(0,-$BP234+SUM($BW234:BZ234)))</f>
        <v>0</v>
      </c>
      <c r="CB234" s="166">
        <f>MAX(0,-$X234+$BP234-SUM($BW234:CA234))</f>
        <v>0</v>
      </c>
      <c r="CC234" s="163">
        <v>1</v>
      </c>
      <c r="CD234" s="167"/>
      <c r="CE234" s="164"/>
      <c r="CF234" s="164"/>
      <c r="CG234" s="164"/>
      <c r="CH234" s="164"/>
      <c r="CI234" s="164"/>
      <c r="CJ234" s="164"/>
      <c r="CK234" s="166"/>
      <c r="CL234" s="166"/>
      <c r="CM234" s="166"/>
      <c r="CN234" s="166"/>
      <c r="CO234" s="166"/>
      <c r="CP234" s="166"/>
      <c r="CQ234" s="167">
        <v>0</v>
      </c>
      <c r="CR234" s="164"/>
      <c r="CS234" s="164"/>
      <c r="CT234" s="164"/>
      <c r="CU234" s="164"/>
      <c r="CV234" s="164"/>
      <c r="CW234" s="164"/>
      <c r="CX234" s="166">
        <f>ROUND($C234*'[1]LEA-TN - Aggregate GASB75'!CX233,0)</f>
        <v>0</v>
      </c>
      <c r="CY234" s="166">
        <f>ROUND($C234*'[1]LEA-TN - Aggregate GASB75'!CY233,0)</f>
        <v>0</v>
      </c>
      <c r="CZ234" s="166">
        <f>ROUND($C234*'[1]LEA-TN - Aggregate GASB75'!CZ233,0)</f>
        <v>0</v>
      </c>
      <c r="DA234" s="166">
        <f>ROUND($C234*'[1]LEA-TN - Aggregate GASB75'!DA233,0)</f>
        <v>0</v>
      </c>
      <c r="DB234" s="166">
        <f>ROUND($C234*'[1]LEA-TN - Aggregate GASB75'!DB233,0)</f>
        <v>0</v>
      </c>
      <c r="DC234" s="166">
        <f>ROUND($C234*'[1]LEA-TN - Aggregate GASB75'!DC233,0)</f>
        <v>0</v>
      </c>
      <c r="DE234" s="168"/>
    </row>
    <row r="235" spans="1:109" hidden="1">
      <c r="A235" s="109">
        <v>1057</v>
      </c>
      <c r="B235" s="103" t="s">
        <v>362</v>
      </c>
      <c r="C235" s="162">
        <v>1</v>
      </c>
      <c r="D235" s="162">
        <v>1</v>
      </c>
      <c r="E235" s="162">
        <f t="shared" si="62"/>
        <v>0</v>
      </c>
      <c r="F235" s="163">
        <v>8.1999999999999993</v>
      </c>
      <c r="G235" s="164">
        <f>ROUND($D235*'[1]LEA-TN - Aggregate GASB75'!G234,0)</f>
        <v>1102414</v>
      </c>
      <c r="H235" s="164">
        <f>ROUND($C235*'[1]LEA-TN - Aggregate GASB75'!H234,0)</f>
        <v>18929</v>
      </c>
      <c r="I235" s="164">
        <f>ROUND($C235*'[1]LEA-TN - Aggregate GASB75'!I234,0)</f>
        <v>39099</v>
      </c>
      <c r="J235" s="164">
        <f>ROUND('[1]LEA-TN - Aggregate GASB75'!G234*E235,0)</f>
        <v>0</v>
      </c>
      <c r="K235" s="164">
        <f>ROUND($C235*'[1]LEA-TN - Aggregate GASB75'!K234,0)</f>
        <v>0</v>
      </c>
      <c r="L235" s="164">
        <f>ROUND(C235*'[1]LEA-TN - Aggregate GASB75'!P234,0)-SUM(G235:K235,M235:O235)</f>
        <v>-44464</v>
      </c>
      <c r="M235" s="164">
        <f>ROUND($C235*'[1]LEA-TN - Aggregate GASB75'!M234,0)</f>
        <v>-8689</v>
      </c>
      <c r="N235" s="164">
        <f>ROUND(C235*'[1]LEA-TN - Aggregate GASB75'!O234,0)-O235</f>
        <v>0</v>
      </c>
      <c r="O235" s="164">
        <v>-46098</v>
      </c>
      <c r="P235" s="178">
        <f t="shared" si="56"/>
        <v>1061191</v>
      </c>
      <c r="Q235" s="104">
        <f t="shared" si="57"/>
        <v>0</v>
      </c>
      <c r="R235" s="164">
        <f>ROUND($C235*'[1]LEA-TN - Aggregate GASB75'!R234,0)</f>
        <v>-17770</v>
      </c>
      <c r="S235" s="164">
        <f t="shared" si="73"/>
        <v>0</v>
      </c>
      <c r="T235" s="178">
        <v>40258</v>
      </c>
      <c r="U235" s="164">
        <v>46629</v>
      </c>
      <c r="V235" s="104">
        <f t="shared" si="63"/>
        <v>-126815</v>
      </c>
      <c r="W235" s="104">
        <v>-91432</v>
      </c>
      <c r="X235" s="104">
        <f>ROUND(J235+N235-'[1]LEA-TN - Aggregate GASB75'!W234*E235,0)</f>
        <v>0</v>
      </c>
      <c r="Y235" s="164">
        <f>ROUND($C235*'[1]LEA-TN - Aggregate GASB75'!Y234,0)</f>
        <v>1217336</v>
      </c>
      <c r="Z235" s="164">
        <f>ROUND($C235*'[1]LEA-TN - Aggregate GASB75'!Z234,0)</f>
        <v>933652</v>
      </c>
      <c r="AA235" s="164">
        <f>ROUND($C235*'[1]LEA-TN - Aggregate GASB75'!AA234,0)</f>
        <v>1061191</v>
      </c>
      <c r="AB235" s="164">
        <f>ROUND($C235*'[1]LEA-TN - Aggregate GASB75'!AB234,0)</f>
        <v>1061191</v>
      </c>
      <c r="AC235" s="164">
        <f t="shared" si="70"/>
        <v>39042</v>
      </c>
      <c r="AD235" s="164">
        <f t="shared" si="58"/>
        <v>87773</v>
      </c>
      <c r="AE235" s="164">
        <f t="shared" si="64"/>
        <v>0</v>
      </c>
      <c r="AF235" s="164">
        <f t="shared" si="65"/>
        <v>0</v>
      </c>
      <c r="AG235" s="164">
        <f t="shared" si="59"/>
        <v>0</v>
      </c>
      <c r="AH235" s="164">
        <f t="shared" si="66"/>
        <v>0</v>
      </c>
      <c r="AI235" s="164">
        <f t="shared" si="72"/>
        <v>-17770</v>
      </c>
      <c r="AJ235" s="164">
        <f t="shared" si="72"/>
        <v>-17770</v>
      </c>
      <c r="AK235" s="164">
        <f t="shared" si="72"/>
        <v>-17770</v>
      </c>
      <c r="AL235" s="164">
        <f t="shared" si="71"/>
        <v>-17770</v>
      </c>
      <c r="AM235" s="164">
        <f t="shared" si="71"/>
        <v>-17770</v>
      </c>
      <c r="AN235" s="164">
        <f t="shared" si="71"/>
        <v>-37965</v>
      </c>
      <c r="AP235" s="165">
        <f t="shared" si="60"/>
        <v>-5422</v>
      </c>
      <c r="AQ235" s="164">
        <f>ROUND($C235*'[1]LEA-TN - Aggregate GASB75'!AQ234,0)</f>
        <v>0</v>
      </c>
      <c r="AR235" s="164">
        <f>ROUND($C235*'[1]LEA-TN - Aggregate GASB75'!AR234,0)</f>
        <v>0</v>
      </c>
      <c r="AS235" s="164">
        <f>ROUND($C235*'[1]LEA-TN - Aggregate GASB75'!AS234,0)</f>
        <v>0</v>
      </c>
      <c r="AT235" s="164">
        <f>ROUND($C235*'[1]LEA-TN - Aggregate GASB75'!AT234,0)</f>
        <v>0</v>
      </c>
      <c r="AU235" s="164">
        <f>ROUND($C235*'[1]LEA-TN - Aggregate GASB75'!AU234,0)</f>
        <v>0</v>
      </c>
      <c r="AV235" s="164">
        <f>ROUND($C235*'[1]LEA-TN - Aggregate GASB75'!AV234,0)</f>
        <v>0</v>
      </c>
      <c r="AW235" s="166">
        <f>ROUND($C235*'[1]LEA-TN - Aggregate GASB75'!AW234,0)</f>
        <v>5422</v>
      </c>
      <c r="AX235" s="166">
        <f>ROUND($C235*'[1]LEA-TN - Aggregate GASB75'!AX234,0)</f>
        <v>5422</v>
      </c>
      <c r="AY235" s="166">
        <f>ROUND($C235*'[1]LEA-TN - Aggregate GASB75'!AY234,0)</f>
        <v>5422</v>
      </c>
      <c r="AZ235" s="166">
        <f>ROUND($C235*'[1]LEA-TN - Aggregate GASB75'!AZ234,0)</f>
        <v>5422</v>
      </c>
      <c r="BA235" s="166">
        <f>ROUND($C235*'[1]LEA-TN - Aggregate GASB75'!BA234,0)</f>
        <v>5422</v>
      </c>
      <c r="BB235" s="166">
        <f>MAX(0,-$L235+$AP235-SUM($AW235:BA235))</f>
        <v>11932</v>
      </c>
      <c r="BC235" s="165">
        <f t="shared" si="67"/>
        <v>-1060</v>
      </c>
      <c r="BD235" s="164">
        <f>MIN(MAX(0,BC235),MAX(0,$M235)-SUM($BC235:BC235))</f>
        <v>0</v>
      </c>
      <c r="BE235" s="164">
        <f>MIN(MAX(0,BD235),MAX(0,$M235)-SUM($BC235:BD235))</f>
        <v>0</v>
      </c>
      <c r="BF235" s="164">
        <f>MIN(MAX(0,BE235),MAX(0,$M235)-SUM($BC235:BE235))</f>
        <v>0</v>
      </c>
      <c r="BG235" s="164">
        <f>MIN(MAX(0,BF235),MAX(0,$M235)-SUM($BC235:BF235))</f>
        <v>0</v>
      </c>
      <c r="BH235" s="164">
        <f>MIN(MAX(0,BG235),MAX(0,$M235)-SUM($BC235:BG235))</f>
        <v>0</v>
      </c>
      <c r="BI235" s="164">
        <f>(MAX(0,$M235-MAX(0,SUM($BC235:BH235))))</f>
        <v>0</v>
      </c>
      <c r="BJ235" s="166">
        <f t="shared" si="68"/>
        <v>1060</v>
      </c>
      <c r="BK235" s="166">
        <f>MIN(MAX(0,BJ235),MAX(0,-$M235)-MAX(0,-$BC235+SUM($BJ235:BJ235)))</f>
        <v>1060</v>
      </c>
      <c r="BL235" s="166">
        <f>MIN(MAX(0,BK235),MAX(0,-$M235)-MAX(0,-$BC235+SUM($BJ235:BK235)))</f>
        <v>1060</v>
      </c>
      <c r="BM235" s="166">
        <f>MIN(MAX(0,BL235),MAX(0,-$M235)-MAX(0,-$BC235+SUM($BJ235:BL235)))</f>
        <v>1060</v>
      </c>
      <c r="BN235" s="166">
        <f>MIN(MAX(0,BM235),MAX(0,-$M235)-MAX(0,-$BC235+SUM($BJ235:BM235)))</f>
        <v>1060</v>
      </c>
      <c r="BO235" s="166">
        <f>MAX(0,-$M235+$BC235-SUM($BJ235:BN235))</f>
        <v>2329</v>
      </c>
      <c r="BP235" s="165">
        <f t="shared" si="69"/>
        <v>0</v>
      </c>
      <c r="BQ235" s="164">
        <f>MIN(MAX(0,BP235),MAX(0,$X235)-SUM($BP235:BP235))</f>
        <v>0</v>
      </c>
      <c r="BR235" s="164">
        <f>MIN(MAX(0,BQ235),MAX(0,$X235)-SUM($BP235:BQ235))</f>
        <v>0</v>
      </c>
      <c r="BS235" s="164">
        <f>MIN(MAX(0,BR235),MAX(0,$X235)-SUM($BP235:BR235))</f>
        <v>0</v>
      </c>
      <c r="BT235" s="164">
        <f>MIN(MAX(0,BS235),MAX(0,$X235)-SUM($BP235:BS235))</f>
        <v>0</v>
      </c>
      <c r="BU235" s="164">
        <f>MIN(MAX(0,BT235),MAX(0,$X235)-SUM($BP235:BT235))</f>
        <v>0</v>
      </c>
      <c r="BV235" s="164">
        <f>(MAX(0,$X235-MAX(0,SUM($BP235:BU235))))</f>
        <v>0</v>
      </c>
      <c r="BW235" s="166">
        <f t="shared" si="61"/>
        <v>0</v>
      </c>
      <c r="BX235" s="166">
        <f>MIN(MAX(0,BW235),MAX(0,-$X235)-MAX(0,-$BP235+SUM($BW235:BW235)))</f>
        <v>0</v>
      </c>
      <c r="BY235" s="166">
        <f>MIN(MAX(0,BX235),MAX(0,-$X235)-MAX(0,-$BP235+SUM($BW235:BX235)))</f>
        <v>0</v>
      </c>
      <c r="BZ235" s="166">
        <f>MIN(MAX(0,BY235),MAX(0,-$X235)-MAX(0,-$BP235+SUM($BW235:BY235)))</f>
        <v>0</v>
      </c>
      <c r="CA235" s="166">
        <f>MIN(MAX(0,BZ235),MAX(0,-$X235)-MAX(0,-$BP235+SUM($BW235:BZ235)))</f>
        <v>0</v>
      </c>
      <c r="CB235" s="166">
        <f>MAX(0,-$X235+$BP235-SUM($BW235:CA235))</f>
        <v>0</v>
      </c>
      <c r="CC235" s="163">
        <v>9.1</v>
      </c>
      <c r="CD235" s="167"/>
      <c r="CE235" s="164"/>
      <c r="CF235" s="164"/>
      <c r="CG235" s="164"/>
      <c r="CH235" s="164"/>
      <c r="CI235" s="164"/>
      <c r="CJ235" s="164"/>
      <c r="CK235" s="166"/>
      <c r="CL235" s="166"/>
      <c r="CM235" s="166"/>
      <c r="CN235" s="166"/>
      <c r="CO235" s="166"/>
      <c r="CP235" s="166"/>
      <c r="CQ235" s="167">
        <v>-11288</v>
      </c>
      <c r="CR235" s="164"/>
      <c r="CS235" s="164"/>
      <c r="CT235" s="164"/>
      <c r="CU235" s="164"/>
      <c r="CV235" s="164"/>
      <c r="CW235" s="164"/>
      <c r="CX235" s="166">
        <f>ROUND($C235*'[1]LEA-TN - Aggregate GASB75'!CX234,0)</f>
        <v>11288</v>
      </c>
      <c r="CY235" s="166">
        <f>ROUND($C235*'[1]LEA-TN - Aggregate GASB75'!CY234,0)</f>
        <v>11288</v>
      </c>
      <c r="CZ235" s="166">
        <f>ROUND($C235*'[1]LEA-TN - Aggregate GASB75'!CZ234,0)</f>
        <v>11288</v>
      </c>
      <c r="DA235" s="166">
        <f>ROUND($C235*'[1]LEA-TN - Aggregate GASB75'!DA234,0)</f>
        <v>11288</v>
      </c>
      <c r="DB235" s="166">
        <f>ROUND($C235*'[1]LEA-TN - Aggregate GASB75'!DB234,0)</f>
        <v>11288</v>
      </c>
      <c r="DC235" s="166">
        <f>ROUND($C235*'[1]LEA-TN - Aggregate GASB75'!DC234,0)</f>
        <v>23704</v>
      </c>
      <c r="DE235" s="168"/>
    </row>
    <row r="236" spans="1:109" hidden="1">
      <c r="A236" s="109">
        <v>1117</v>
      </c>
      <c r="B236" s="103" t="s">
        <v>363</v>
      </c>
      <c r="C236" s="162">
        <v>1</v>
      </c>
      <c r="D236" s="162">
        <v>0</v>
      </c>
      <c r="E236" s="162">
        <f t="shared" si="62"/>
        <v>1</v>
      </c>
      <c r="F236" s="163">
        <v>1</v>
      </c>
      <c r="G236" s="164">
        <f>ROUND($D236*'[1]LEA-TN - Aggregate GASB75'!G235,0)</f>
        <v>0</v>
      </c>
      <c r="H236" s="164">
        <f>ROUND($C236*'[1]LEA-TN - Aggregate GASB75'!H235,0)</f>
        <v>0</v>
      </c>
      <c r="I236" s="164">
        <f>ROUND($C236*'[1]LEA-TN - Aggregate GASB75'!I235,0)</f>
        <v>0</v>
      </c>
      <c r="J236" s="164">
        <f>ROUND('[1]LEA-TN - Aggregate GASB75'!G235*E236,0)</f>
        <v>0</v>
      </c>
      <c r="K236" s="164">
        <f>ROUND($C236*'[1]LEA-TN - Aggregate GASB75'!K235,0)</f>
        <v>0</v>
      </c>
      <c r="L236" s="164">
        <f>ROUND(C236*'[1]LEA-TN - Aggregate GASB75'!P235,0)-SUM(G236:K236,M236:O236)</f>
        <v>0</v>
      </c>
      <c r="M236" s="164">
        <f>ROUND($C236*'[1]LEA-TN - Aggregate GASB75'!M235,0)</f>
        <v>0</v>
      </c>
      <c r="N236" s="164">
        <f>ROUND(C236*'[1]LEA-TN - Aggregate GASB75'!O235,0)-O236</f>
        <v>0</v>
      </c>
      <c r="O236" s="164">
        <v>0</v>
      </c>
      <c r="P236" s="178">
        <f t="shared" si="56"/>
        <v>0</v>
      </c>
      <c r="Q236" s="104">
        <f t="shared" si="57"/>
        <v>0</v>
      </c>
      <c r="R236" s="164">
        <f>ROUND($C236*'[1]LEA-TN - Aggregate GASB75'!R235,0)</f>
        <v>0</v>
      </c>
      <c r="S236" s="164">
        <f t="shared" si="73"/>
        <v>0</v>
      </c>
      <c r="T236" s="178">
        <v>0</v>
      </c>
      <c r="U236" s="164">
        <v>0</v>
      </c>
      <c r="V236" s="104">
        <f t="shared" si="63"/>
        <v>0</v>
      </c>
      <c r="W236" s="104">
        <v>0</v>
      </c>
      <c r="X236" s="104">
        <f>ROUND(J236+N236-'[1]LEA-TN - Aggregate GASB75'!W235*E236,0)</f>
        <v>0</v>
      </c>
      <c r="Y236" s="164">
        <f>ROUND($C236*'[1]LEA-TN - Aggregate GASB75'!Y235,0)</f>
        <v>0</v>
      </c>
      <c r="Z236" s="164">
        <f>ROUND($C236*'[1]LEA-TN - Aggregate GASB75'!Z235,0)</f>
        <v>0</v>
      </c>
      <c r="AA236" s="164">
        <f>ROUND($C236*'[1]LEA-TN - Aggregate GASB75'!AA235,0)</f>
        <v>0</v>
      </c>
      <c r="AB236" s="164">
        <f>ROUND($C236*'[1]LEA-TN - Aggregate GASB75'!AB235,0)</f>
        <v>0</v>
      </c>
      <c r="AC236" s="164">
        <f t="shared" si="70"/>
        <v>0</v>
      </c>
      <c r="AD236" s="164">
        <f t="shared" si="58"/>
        <v>0</v>
      </c>
      <c r="AE236" s="164">
        <f t="shared" si="64"/>
        <v>0</v>
      </c>
      <c r="AF236" s="164">
        <f t="shared" si="65"/>
        <v>0</v>
      </c>
      <c r="AG236" s="164">
        <f t="shared" si="59"/>
        <v>0</v>
      </c>
      <c r="AH236" s="164">
        <f t="shared" si="66"/>
        <v>0</v>
      </c>
      <c r="AI236" s="164">
        <f t="shared" si="72"/>
        <v>0</v>
      </c>
      <c r="AJ236" s="164">
        <f t="shared" si="72"/>
        <v>0</v>
      </c>
      <c r="AK236" s="164">
        <f t="shared" si="72"/>
        <v>0</v>
      </c>
      <c r="AL236" s="164">
        <f t="shared" si="71"/>
        <v>0</v>
      </c>
      <c r="AM236" s="164">
        <f t="shared" si="71"/>
        <v>0</v>
      </c>
      <c r="AN236" s="164">
        <f t="shared" si="71"/>
        <v>0</v>
      </c>
      <c r="AP236" s="165">
        <f t="shared" si="60"/>
        <v>0</v>
      </c>
      <c r="AQ236" s="164">
        <f>ROUND($C236*'[1]LEA-TN - Aggregate GASB75'!AQ235,0)</f>
        <v>0</v>
      </c>
      <c r="AR236" s="164">
        <f>ROUND($C236*'[1]LEA-TN - Aggregate GASB75'!AR235,0)</f>
        <v>0</v>
      </c>
      <c r="AS236" s="164">
        <f>ROUND($C236*'[1]LEA-TN - Aggregate GASB75'!AS235,0)</f>
        <v>0</v>
      </c>
      <c r="AT236" s="164">
        <f>ROUND($C236*'[1]LEA-TN - Aggregate GASB75'!AT235,0)</f>
        <v>0</v>
      </c>
      <c r="AU236" s="164">
        <f>ROUND($C236*'[1]LEA-TN - Aggregate GASB75'!AU235,0)</f>
        <v>0</v>
      </c>
      <c r="AV236" s="164">
        <f>ROUND($C236*'[1]LEA-TN - Aggregate GASB75'!AV235,0)</f>
        <v>0</v>
      </c>
      <c r="AW236" s="166">
        <f>ROUND($C236*'[1]LEA-TN - Aggregate GASB75'!AW235,0)</f>
        <v>0</v>
      </c>
      <c r="AX236" s="166">
        <f>ROUND($C236*'[1]LEA-TN - Aggregate GASB75'!AX235,0)</f>
        <v>0</v>
      </c>
      <c r="AY236" s="166">
        <f>ROUND($C236*'[1]LEA-TN - Aggregate GASB75'!AY235,0)</f>
        <v>0</v>
      </c>
      <c r="AZ236" s="166">
        <f>ROUND($C236*'[1]LEA-TN - Aggregate GASB75'!AZ235,0)</f>
        <v>0</v>
      </c>
      <c r="BA236" s="166">
        <f>ROUND($C236*'[1]LEA-TN - Aggregate GASB75'!BA235,0)</f>
        <v>0</v>
      </c>
      <c r="BB236" s="166">
        <f>MAX(0,-$L236+$AP236-SUM($AW236:BA236))</f>
        <v>0</v>
      </c>
      <c r="BC236" s="165">
        <f t="shared" si="67"/>
        <v>0</v>
      </c>
      <c r="BD236" s="164">
        <f>MIN(MAX(0,BC236),MAX(0,$M236)-SUM($BC236:BC236))</f>
        <v>0</v>
      </c>
      <c r="BE236" s="164">
        <f>MIN(MAX(0,BD236),MAX(0,$M236)-SUM($BC236:BD236))</f>
        <v>0</v>
      </c>
      <c r="BF236" s="164">
        <f>MIN(MAX(0,BE236),MAX(0,$M236)-SUM($BC236:BE236))</f>
        <v>0</v>
      </c>
      <c r="BG236" s="164">
        <f>MIN(MAX(0,BF236),MAX(0,$M236)-SUM($BC236:BF236))</f>
        <v>0</v>
      </c>
      <c r="BH236" s="164">
        <f>MIN(MAX(0,BG236),MAX(0,$M236)-SUM($BC236:BG236))</f>
        <v>0</v>
      </c>
      <c r="BI236" s="164">
        <f>(MAX(0,$M236-MAX(0,SUM($BC236:BH236))))</f>
        <v>0</v>
      </c>
      <c r="BJ236" s="166">
        <f t="shared" si="68"/>
        <v>0</v>
      </c>
      <c r="BK236" s="166">
        <f>MIN(MAX(0,BJ236),MAX(0,-$M236)-MAX(0,-$BC236+SUM($BJ236:BJ236)))</f>
        <v>0</v>
      </c>
      <c r="BL236" s="166">
        <f>MIN(MAX(0,BK236),MAX(0,-$M236)-MAX(0,-$BC236+SUM($BJ236:BK236)))</f>
        <v>0</v>
      </c>
      <c r="BM236" s="166">
        <f>MIN(MAX(0,BL236),MAX(0,-$M236)-MAX(0,-$BC236+SUM($BJ236:BL236)))</f>
        <v>0</v>
      </c>
      <c r="BN236" s="166">
        <f>MIN(MAX(0,BM236),MAX(0,-$M236)-MAX(0,-$BC236+SUM($BJ236:BM236)))</f>
        <v>0</v>
      </c>
      <c r="BO236" s="166">
        <f>MAX(0,-$M236+$BC236-SUM($BJ236:BN236))</f>
        <v>0</v>
      </c>
      <c r="BP236" s="165">
        <f t="shared" si="69"/>
        <v>0</v>
      </c>
      <c r="BQ236" s="164">
        <f>MIN(MAX(0,BP236),MAX(0,$X236)-SUM($BP236:BP236))</f>
        <v>0</v>
      </c>
      <c r="BR236" s="164">
        <f>MIN(MAX(0,BQ236),MAX(0,$X236)-SUM($BP236:BQ236))</f>
        <v>0</v>
      </c>
      <c r="BS236" s="164">
        <f>MIN(MAX(0,BR236),MAX(0,$X236)-SUM($BP236:BR236))</f>
        <v>0</v>
      </c>
      <c r="BT236" s="164">
        <f>MIN(MAX(0,BS236),MAX(0,$X236)-SUM($BP236:BS236))</f>
        <v>0</v>
      </c>
      <c r="BU236" s="164">
        <f>MIN(MAX(0,BT236),MAX(0,$X236)-SUM($BP236:BT236))</f>
        <v>0</v>
      </c>
      <c r="BV236" s="164">
        <f>(MAX(0,$X236-MAX(0,SUM($BP236:BU236))))</f>
        <v>0</v>
      </c>
      <c r="BW236" s="166">
        <f t="shared" si="61"/>
        <v>0</v>
      </c>
      <c r="BX236" s="166">
        <f>MIN(MAX(0,BW236),MAX(0,-$X236)-MAX(0,-$BP236+SUM($BW236:BW236)))</f>
        <v>0</v>
      </c>
      <c r="BY236" s="166">
        <f>MIN(MAX(0,BX236),MAX(0,-$X236)-MAX(0,-$BP236+SUM($BW236:BX236)))</f>
        <v>0</v>
      </c>
      <c r="BZ236" s="166">
        <f>MIN(MAX(0,BY236),MAX(0,-$X236)-MAX(0,-$BP236+SUM($BW236:BY236)))</f>
        <v>0</v>
      </c>
      <c r="CA236" s="166">
        <f>MIN(MAX(0,BZ236),MAX(0,-$X236)-MAX(0,-$BP236+SUM($BW236:BZ236)))</f>
        <v>0</v>
      </c>
      <c r="CB236" s="166">
        <f>MAX(0,-$X236+$BP236-SUM($BW236:CA236))</f>
        <v>0</v>
      </c>
      <c r="CC236" s="163">
        <v>1</v>
      </c>
      <c r="CD236" s="167"/>
      <c r="CE236" s="164"/>
      <c r="CF236" s="164"/>
      <c r="CG236" s="164"/>
      <c r="CH236" s="164"/>
      <c r="CI236" s="164"/>
      <c r="CJ236" s="164"/>
      <c r="CK236" s="166"/>
      <c r="CL236" s="166"/>
      <c r="CM236" s="166"/>
      <c r="CN236" s="166"/>
      <c r="CO236" s="166"/>
      <c r="CP236" s="166"/>
      <c r="CQ236" s="167">
        <v>0</v>
      </c>
      <c r="CR236" s="164"/>
      <c r="CS236" s="164"/>
      <c r="CT236" s="164"/>
      <c r="CU236" s="164"/>
      <c r="CV236" s="164"/>
      <c r="CW236" s="164"/>
      <c r="CX236" s="166">
        <f>ROUND($C236*'[1]LEA-TN - Aggregate GASB75'!CX235,0)</f>
        <v>0</v>
      </c>
      <c r="CY236" s="166">
        <f>ROUND($C236*'[1]LEA-TN - Aggregate GASB75'!CY235,0)</f>
        <v>0</v>
      </c>
      <c r="CZ236" s="166">
        <f>ROUND($C236*'[1]LEA-TN - Aggregate GASB75'!CZ235,0)</f>
        <v>0</v>
      </c>
      <c r="DA236" s="166">
        <f>ROUND($C236*'[1]LEA-TN - Aggregate GASB75'!DA235,0)</f>
        <v>0</v>
      </c>
      <c r="DB236" s="166">
        <f>ROUND($C236*'[1]LEA-TN - Aggregate GASB75'!DB235,0)</f>
        <v>0</v>
      </c>
      <c r="DC236" s="166">
        <f>ROUND($C236*'[1]LEA-TN - Aggregate GASB75'!DC235,0)</f>
        <v>0</v>
      </c>
      <c r="DE236" s="168"/>
    </row>
    <row r="237" spans="1:109" hidden="1">
      <c r="A237" s="109">
        <v>1195</v>
      </c>
      <c r="B237" s="103" t="s">
        <v>399</v>
      </c>
      <c r="C237" s="162">
        <v>1</v>
      </c>
      <c r="D237" s="162">
        <v>1</v>
      </c>
      <c r="E237" s="162">
        <f t="shared" si="62"/>
        <v>0</v>
      </c>
      <c r="F237" s="163">
        <v>11.4</v>
      </c>
      <c r="G237" s="164">
        <f>ROUND($D237*'[1]LEA-TN - Aggregate GASB75'!G236,0)</f>
        <v>2814177</v>
      </c>
      <c r="H237" s="164">
        <f>ROUND($C237*'[1]LEA-TN - Aggregate GASB75'!H236,0)</f>
        <v>112230</v>
      </c>
      <c r="I237" s="164">
        <f>ROUND($C237*'[1]LEA-TN - Aggregate GASB75'!I236,0)</f>
        <v>104040</v>
      </c>
      <c r="J237" s="164">
        <f>ROUND('[1]LEA-TN - Aggregate GASB75'!G236*E237,0)</f>
        <v>0</v>
      </c>
      <c r="K237" s="164">
        <f>ROUND($C237*'[1]LEA-TN - Aggregate GASB75'!K236,0)</f>
        <v>0</v>
      </c>
      <c r="L237" s="164">
        <f>ROUND(C237*'[1]LEA-TN - Aggregate GASB75'!P236,0)-SUM(G237:K237,M237:O237)</f>
        <v>394623</v>
      </c>
      <c r="M237" s="164">
        <f>ROUND($C237*'[1]LEA-TN - Aggregate GASB75'!M236,0)</f>
        <v>-38865</v>
      </c>
      <c r="N237" s="164">
        <f>ROUND(C237*'[1]LEA-TN - Aggregate GASB75'!O236,0)-O237</f>
        <v>0</v>
      </c>
      <c r="O237" s="164">
        <v>-7858</v>
      </c>
      <c r="P237" s="178">
        <f t="shared" si="56"/>
        <v>3378347</v>
      </c>
      <c r="Q237" s="104">
        <f t="shared" si="57"/>
        <v>0</v>
      </c>
      <c r="R237" s="164">
        <f>ROUND($C237*'[1]LEA-TN - Aggregate GASB75'!R236,0)</f>
        <v>1522</v>
      </c>
      <c r="S237" s="164">
        <f t="shared" si="73"/>
        <v>0</v>
      </c>
      <c r="T237" s="178">
        <v>217792</v>
      </c>
      <c r="U237" s="164">
        <v>8018</v>
      </c>
      <c r="V237" s="104">
        <f t="shared" si="63"/>
        <v>33638</v>
      </c>
      <c r="W237" s="104">
        <v>-320598</v>
      </c>
      <c r="X237" s="104">
        <f>ROUND(J237+N237-'[1]LEA-TN - Aggregate GASB75'!W236*E237,0)</f>
        <v>0</v>
      </c>
      <c r="Y237" s="164">
        <f>ROUND($C237*'[1]LEA-TN - Aggregate GASB75'!Y236,0)</f>
        <v>4105178</v>
      </c>
      <c r="Z237" s="164">
        <f>ROUND($C237*'[1]LEA-TN - Aggregate GASB75'!Z236,0)</f>
        <v>2800208</v>
      </c>
      <c r="AA237" s="164">
        <f>ROUND($C237*'[1]LEA-TN - Aggregate GASB75'!AA236,0)</f>
        <v>3378347</v>
      </c>
      <c r="AB237" s="164">
        <f>ROUND($C237*'[1]LEA-TN - Aggregate GASB75'!AB236,0)</f>
        <v>3378347</v>
      </c>
      <c r="AC237" s="164">
        <f t="shared" si="70"/>
        <v>0</v>
      </c>
      <c r="AD237" s="164">
        <f t="shared" si="58"/>
        <v>326369</v>
      </c>
      <c r="AE237" s="164">
        <f t="shared" si="64"/>
        <v>0</v>
      </c>
      <c r="AF237" s="164">
        <f t="shared" si="65"/>
        <v>360007</v>
      </c>
      <c r="AG237" s="164">
        <f t="shared" si="59"/>
        <v>0</v>
      </c>
      <c r="AH237" s="164">
        <f t="shared" si="66"/>
        <v>0</v>
      </c>
      <c r="AI237" s="164">
        <f t="shared" si="72"/>
        <v>1522</v>
      </c>
      <c r="AJ237" s="164">
        <f t="shared" si="72"/>
        <v>1522</v>
      </c>
      <c r="AK237" s="164">
        <f t="shared" si="72"/>
        <v>1522</v>
      </c>
      <c r="AL237" s="164">
        <f t="shared" si="71"/>
        <v>1522</v>
      </c>
      <c r="AM237" s="164">
        <f t="shared" si="71"/>
        <v>1522</v>
      </c>
      <c r="AN237" s="164">
        <f t="shared" si="71"/>
        <v>26028</v>
      </c>
      <c r="AP237" s="165">
        <f t="shared" si="60"/>
        <v>34616</v>
      </c>
      <c r="AQ237" s="164">
        <f>ROUND($C237*'[1]LEA-TN - Aggregate GASB75'!AQ236,0)</f>
        <v>34616</v>
      </c>
      <c r="AR237" s="164">
        <f>ROUND($C237*'[1]LEA-TN - Aggregate GASB75'!AR236,0)</f>
        <v>34616</v>
      </c>
      <c r="AS237" s="164">
        <f>ROUND($C237*'[1]LEA-TN - Aggregate GASB75'!AS236,0)</f>
        <v>34616</v>
      </c>
      <c r="AT237" s="164">
        <f>ROUND($C237*'[1]LEA-TN - Aggregate GASB75'!AT236,0)</f>
        <v>34616</v>
      </c>
      <c r="AU237" s="164">
        <f>ROUND($C237*'[1]LEA-TN - Aggregate GASB75'!AU236,0)</f>
        <v>34616</v>
      </c>
      <c r="AV237" s="164">
        <f>ROUND($C237*'[1]LEA-TN - Aggregate GASB75'!AV236,0)</f>
        <v>186927</v>
      </c>
      <c r="AW237" s="166">
        <f>ROUND($C237*'[1]LEA-TN - Aggregate GASB75'!AW236,0)</f>
        <v>0</v>
      </c>
      <c r="AX237" s="166">
        <f>ROUND($C237*'[1]LEA-TN - Aggregate GASB75'!AX236,0)</f>
        <v>0</v>
      </c>
      <c r="AY237" s="166">
        <f>ROUND($C237*'[1]LEA-TN - Aggregate GASB75'!AY236,0)</f>
        <v>0</v>
      </c>
      <c r="AZ237" s="166">
        <f>ROUND($C237*'[1]LEA-TN - Aggregate GASB75'!AZ236,0)</f>
        <v>0</v>
      </c>
      <c r="BA237" s="166">
        <f>ROUND($C237*'[1]LEA-TN - Aggregate GASB75'!BA236,0)</f>
        <v>0</v>
      </c>
      <c r="BB237" s="166">
        <f>MAX(0,-$L237+$AP237-SUM($AW237:BA237))</f>
        <v>0</v>
      </c>
      <c r="BC237" s="165">
        <f t="shared" si="67"/>
        <v>-3409</v>
      </c>
      <c r="BD237" s="164">
        <f>MIN(MAX(0,BC237),MAX(0,$M237)-SUM($BC237:BC237))</f>
        <v>0</v>
      </c>
      <c r="BE237" s="164">
        <f>MIN(MAX(0,BD237),MAX(0,$M237)-SUM($BC237:BD237))</f>
        <v>0</v>
      </c>
      <c r="BF237" s="164">
        <f>MIN(MAX(0,BE237),MAX(0,$M237)-SUM($BC237:BE237))</f>
        <v>0</v>
      </c>
      <c r="BG237" s="164">
        <f>MIN(MAX(0,BF237),MAX(0,$M237)-SUM($BC237:BF237))</f>
        <v>0</v>
      </c>
      <c r="BH237" s="164">
        <f>MIN(MAX(0,BG237),MAX(0,$M237)-SUM($BC237:BG237))</f>
        <v>0</v>
      </c>
      <c r="BI237" s="164">
        <f>(MAX(0,$M237-MAX(0,SUM($BC237:BH237))))</f>
        <v>0</v>
      </c>
      <c r="BJ237" s="166">
        <f t="shared" si="68"/>
        <v>3409</v>
      </c>
      <c r="BK237" s="166">
        <f>MIN(MAX(0,BJ237),MAX(0,-$M237)-MAX(0,-$BC237+SUM($BJ237:BJ237)))</f>
        <v>3409</v>
      </c>
      <c r="BL237" s="166">
        <f>MIN(MAX(0,BK237),MAX(0,-$M237)-MAX(0,-$BC237+SUM($BJ237:BK237)))</f>
        <v>3409</v>
      </c>
      <c r="BM237" s="166">
        <f>MIN(MAX(0,BL237),MAX(0,-$M237)-MAX(0,-$BC237+SUM($BJ237:BL237)))</f>
        <v>3409</v>
      </c>
      <c r="BN237" s="166">
        <f>MIN(MAX(0,BM237),MAX(0,-$M237)-MAX(0,-$BC237+SUM($BJ237:BM237)))</f>
        <v>3409</v>
      </c>
      <c r="BO237" s="166">
        <f>MAX(0,-$M237+$BC237-SUM($BJ237:BN237))</f>
        <v>18411</v>
      </c>
      <c r="BP237" s="165">
        <f t="shared" si="69"/>
        <v>0</v>
      </c>
      <c r="BQ237" s="164">
        <f>MIN(MAX(0,BP237),MAX(0,$X237)-SUM($BP237:BP237))</f>
        <v>0</v>
      </c>
      <c r="BR237" s="164">
        <f>MIN(MAX(0,BQ237),MAX(0,$X237)-SUM($BP237:BQ237))</f>
        <v>0</v>
      </c>
      <c r="BS237" s="164">
        <f>MIN(MAX(0,BR237),MAX(0,$X237)-SUM($BP237:BR237))</f>
        <v>0</v>
      </c>
      <c r="BT237" s="164">
        <f>MIN(MAX(0,BS237),MAX(0,$X237)-SUM($BP237:BS237))</f>
        <v>0</v>
      </c>
      <c r="BU237" s="164">
        <f>MIN(MAX(0,BT237),MAX(0,$X237)-SUM($BP237:BT237))</f>
        <v>0</v>
      </c>
      <c r="BV237" s="164">
        <f>(MAX(0,$X237-MAX(0,SUM($BP237:BU237))))</f>
        <v>0</v>
      </c>
      <c r="BW237" s="166">
        <f t="shared" si="61"/>
        <v>0</v>
      </c>
      <c r="BX237" s="166">
        <f>MIN(MAX(0,BW237),MAX(0,-$X237)-MAX(0,-$BP237+SUM($BW237:BW237)))</f>
        <v>0</v>
      </c>
      <c r="BY237" s="166">
        <f>MIN(MAX(0,BX237),MAX(0,-$X237)-MAX(0,-$BP237+SUM($BW237:BX237)))</f>
        <v>0</v>
      </c>
      <c r="BZ237" s="166">
        <f>MIN(MAX(0,BY237),MAX(0,-$X237)-MAX(0,-$BP237+SUM($BW237:BY237)))</f>
        <v>0</v>
      </c>
      <c r="CA237" s="166">
        <f>MIN(MAX(0,BZ237),MAX(0,-$X237)-MAX(0,-$BP237+SUM($BW237:BZ237)))</f>
        <v>0</v>
      </c>
      <c r="CB237" s="166">
        <f>MAX(0,-$X237+$BP237-SUM($BW237:CA237))</f>
        <v>0</v>
      </c>
      <c r="CC237" s="163">
        <v>11.8</v>
      </c>
      <c r="CD237" s="167"/>
      <c r="CE237" s="164"/>
      <c r="CF237" s="164"/>
      <c r="CG237" s="164"/>
      <c r="CH237" s="164"/>
      <c r="CI237" s="164"/>
      <c r="CJ237" s="164"/>
      <c r="CK237" s="166"/>
      <c r="CL237" s="166"/>
      <c r="CM237" s="166"/>
      <c r="CN237" s="166"/>
      <c r="CO237" s="166"/>
      <c r="CP237" s="166"/>
      <c r="CQ237" s="167">
        <v>-29685</v>
      </c>
      <c r="CR237" s="164"/>
      <c r="CS237" s="164"/>
      <c r="CT237" s="164"/>
      <c r="CU237" s="164"/>
      <c r="CV237" s="164"/>
      <c r="CW237" s="164"/>
      <c r="CX237" s="166">
        <f>ROUND($C237*'[1]LEA-TN - Aggregate GASB75'!CX236,0)</f>
        <v>29685</v>
      </c>
      <c r="CY237" s="166">
        <f>ROUND($C237*'[1]LEA-TN - Aggregate GASB75'!CY236,0)</f>
        <v>29685</v>
      </c>
      <c r="CZ237" s="166">
        <f>ROUND($C237*'[1]LEA-TN - Aggregate GASB75'!CZ236,0)</f>
        <v>29685</v>
      </c>
      <c r="DA237" s="166">
        <f>ROUND($C237*'[1]LEA-TN - Aggregate GASB75'!DA236,0)</f>
        <v>29685</v>
      </c>
      <c r="DB237" s="166">
        <f>ROUND($C237*'[1]LEA-TN - Aggregate GASB75'!DB236,0)</f>
        <v>29685</v>
      </c>
      <c r="DC237" s="166">
        <f>ROUND($C237*'[1]LEA-TN - Aggregate GASB75'!DC236,0)</f>
        <v>142488</v>
      </c>
      <c r="DE237" s="168"/>
    </row>
    <row r="238" spans="1:109" hidden="1">
      <c r="A238" s="109">
        <v>1199</v>
      </c>
      <c r="B238" s="103" t="s">
        <v>400</v>
      </c>
      <c r="C238" s="162">
        <v>1</v>
      </c>
      <c r="D238" s="162">
        <v>1</v>
      </c>
      <c r="E238" s="162">
        <f t="shared" si="62"/>
        <v>0</v>
      </c>
      <c r="F238" s="163">
        <v>11.4</v>
      </c>
      <c r="G238" s="164">
        <f>ROUND($D238*'[1]LEA-TN - Aggregate GASB75'!G237,0)</f>
        <v>66864</v>
      </c>
      <c r="H238" s="164">
        <f>ROUND($C238*'[1]LEA-TN - Aggregate GASB75'!H237,0)</f>
        <v>3351</v>
      </c>
      <c r="I238" s="164">
        <f>ROUND($C238*'[1]LEA-TN - Aggregate GASB75'!I237,0)</f>
        <v>2500</v>
      </c>
      <c r="J238" s="164">
        <f>ROUND('[1]LEA-TN - Aggregate GASB75'!G237*E238,0)</f>
        <v>0</v>
      </c>
      <c r="K238" s="164">
        <f>ROUND($C238*'[1]LEA-TN - Aggregate GASB75'!K237,0)</f>
        <v>0</v>
      </c>
      <c r="L238" s="164">
        <f>ROUND(C238*'[1]LEA-TN - Aggregate GASB75'!P237,0)-SUM(G238:K238,M238:O238)</f>
        <v>14768</v>
      </c>
      <c r="M238" s="164">
        <f>ROUND($C238*'[1]LEA-TN - Aggregate GASB75'!M237,0)</f>
        <v>-920</v>
      </c>
      <c r="N238" s="164">
        <f>ROUND(C238*'[1]LEA-TN - Aggregate GASB75'!O237,0)-O238</f>
        <v>0</v>
      </c>
      <c r="O238" s="164">
        <v>0</v>
      </c>
      <c r="P238" s="178">
        <f t="shared" si="56"/>
        <v>86563</v>
      </c>
      <c r="Q238" s="104">
        <f t="shared" si="57"/>
        <v>0</v>
      </c>
      <c r="R238" s="164">
        <f>ROUND($C238*'[1]LEA-TN - Aggregate GASB75'!R237,0)</f>
        <v>443</v>
      </c>
      <c r="S238" s="164">
        <f t="shared" si="73"/>
        <v>0</v>
      </c>
      <c r="T238" s="178">
        <v>6294</v>
      </c>
      <c r="U238" s="164">
        <v>242</v>
      </c>
      <c r="V238" s="104">
        <f t="shared" si="63"/>
        <v>5081</v>
      </c>
      <c r="W238" s="104">
        <v>-8324</v>
      </c>
      <c r="X238" s="104">
        <f>ROUND(J238+N238-'[1]LEA-TN - Aggregate GASB75'!W237*E238,0)</f>
        <v>0</v>
      </c>
      <c r="Y238" s="164">
        <f>ROUND($C238*'[1]LEA-TN - Aggregate GASB75'!Y237,0)</f>
        <v>105873</v>
      </c>
      <c r="Z238" s="164">
        <f>ROUND($C238*'[1]LEA-TN - Aggregate GASB75'!Z237,0)</f>
        <v>71192</v>
      </c>
      <c r="AA238" s="164">
        <f>ROUND($C238*'[1]LEA-TN - Aggregate GASB75'!AA237,0)</f>
        <v>86563</v>
      </c>
      <c r="AB238" s="164">
        <f>ROUND($C238*'[1]LEA-TN - Aggregate GASB75'!AB237,0)</f>
        <v>86563</v>
      </c>
      <c r="AC238" s="164">
        <f t="shared" si="70"/>
        <v>0</v>
      </c>
      <c r="AD238" s="164">
        <f t="shared" si="58"/>
        <v>8392</v>
      </c>
      <c r="AE238" s="164">
        <f t="shared" si="64"/>
        <v>0</v>
      </c>
      <c r="AF238" s="164">
        <f t="shared" si="65"/>
        <v>13473</v>
      </c>
      <c r="AG238" s="164">
        <f t="shared" si="59"/>
        <v>0</v>
      </c>
      <c r="AH238" s="164">
        <f t="shared" si="66"/>
        <v>0</v>
      </c>
      <c r="AI238" s="164">
        <f t="shared" si="72"/>
        <v>443</v>
      </c>
      <c r="AJ238" s="164">
        <f t="shared" si="72"/>
        <v>443</v>
      </c>
      <c r="AK238" s="164">
        <f t="shared" si="72"/>
        <v>443</v>
      </c>
      <c r="AL238" s="164">
        <f t="shared" si="71"/>
        <v>443</v>
      </c>
      <c r="AM238" s="164">
        <f t="shared" si="71"/>
        <v>443</v>
      </c>
      <c r="AN238" s="164">
        <f t="shared" si="71"/>
        <v>2866</v>
      </c>
      <c r="AP238" s="165">
        <f t="shared" si="60"/>
        <v>1295</v>
      </c>
      <c r="AQ238" s="164">
        <f>ROUND($C238*'[1]LEA-TN - Aggregate GASB75'!AQ237,0)</f>
        <v>1295</v>
      </c>
      <c r="AR238" s="164">
        <f>ROUND($C238*'[1]LEA-TN - Aggregate GASB75'!AR237,0)</f>
        <v>1295</v>
      </c>
      <c r="AS238" s="164">
        <f>ROUND($C238*'[1]LEA-TN - Aggregate GASB75'!AS237,0)</f>
        <v>1295</v>
      </c>
      <c r="AT238" s="164">
        <f>ROUND($C238*'[1]LEA-TN - Aggregate GASB75'!AT237,0)</f>
        <v>1295</v>
      </c>
      <c r="AU238" s="164">
        <f>ROUND($C238*'[1]LEA-TN - Aggregate GASB75'!AU237,0)</f>
        <v>1295</v>
      </c>
      <c r="AV238" s="164">
        <f>ROUND($C238*'[1]LEA-TN - Aggregate GASB75'!AV237,0)</f>
        <v>6998</v>
      </c>
      <c r="AW238" s="166">
        <f>ROUND($C238*'[1]LEA-TN - Aggregate GASB75'!AW237,0)</f>
        <v>0</v>
      </c>
      <c r="AX238" s="166">
        <f>ROUND($C238*'[1]LEA-TN - Aggregate GASB75'!AX237,0)</f>
        <v>0</v>
      </c>
      <c r="AY238" s="166">
        <f>ROUND($C238*'[1]LEA-TN - Aggregate GASB75'!AY237,0)</f>
        <v>0</v>
      </c>
      <c r="AZ238" s="166">
        <f>ROUND($C238*'[1]LEA-TN - Aggregate GASB75'!AZ237,0)</f>
        <v>0</v>
      </c>
      <c r="BA238" s="166">
        <f>ROUND($C238*'[1]LEA-TN - Aggregate GASB75'!BA237,0)</f>
        <v>0</v>
      </c>
      <c r="BB238" s="166">
        <f>MAX(0,-$L238+$AP238-SUM($AW238:BA238))</f>
        <v>0</v>
      </c>
      <c r="BC238" s="165">
        <f t="shared" si="67"/>
        <v>-81</v>
      </c>
      <c r="BD238" s="164">
        <f>MIN(MAX(0,BC238),MAX(0,$M238)-SUM($BC238:BC238))</f>
        <v>0</v>
      </c>
      <c r="BE238" s="164">
        <f>MIN(MAX(0,BD238),MAX(0,$M238)-SUM($BC238:BD238))</f>
        <v>0</v>
      </c>
      <c r="BF238" s="164">
        <f>MIN(MAX(0,BE238),MAX(0,$M238)-SUM($BC238:BE238))</f>
        <v>0</v>
      </c>
      <c r="BG238" s="164">
        <f>MIN(MAX(0,BF238),MAX(0,$M238)-SUM($BC238:BF238))</f>
        <v>0</v>
      </c>
      <c r="BH238" s="164">
        <f>MIN(MAX(0,BG238),MAX(0,$M238)-SUM($BC238:BG238))</f>
        <v>0</v>
      </c>
      <c r="BI238" s="164">
        <f>(MAX(0,$M238-MAX(0,SUM($BC238:BH238))))</f>
        <v>0</v>
      </c>
      <c r="BJ238" s="166">
        <f t="shared" si="68"/>
        <v>81</v>
      </c>
      <c r="BK238" s="166">
        <f>MIN(MAX(0,BJ238),MAX(0,-$M238)-MAX(0,-$BC238+SUM($BJ238:BJ238)))</f>
        <v>81</v>
      </c>
      <c r="BL238" s="166">
        <f>MIN(MAX(0,BK238),MAX(0,-$M238)-MAX(0,-$BC238+SUM($BJ238:BK238)))</f>
        <v>81</v>
      </c>
      <c r="BM238" s="166">
        <f>MIN(MAX(0,BL238),MAX(0,-$M238)-MAX(0,-$BC238+SUM($BJ238:BL238)))</f>
        <v>81</v>
      </c>
      <c r="BN238" s="166">
        <f>MIN(MAX(0,BM238),MAX(0,-$M238)-MAX(0,-$BC238+SUM($BJ238:BM238)))</f>
        <v>81</v>
      </c>
      <c r="BO238" s="166">
        <f>MAX(0,-$M238+$BC238-SUM($BJ238:BN238))</f>
        <v>434</v>
      </c>
      <c r="BP238" s="165">
        <f t="shared" si="69"/>
        <v>0</v>
      </c>
      <c r="BQ238" s="164">
        <f>MIN(MAX(0,BP238),MAX(0,$X238)-SUM($BP238:BP238))</f>
        <v>0</v>
      </c>
      <c r="BR238" s="164">
        <f>MIN(MAX(0,BQ238),MAX(0,$X238)-SUM($BP238:BQ238))</f>
        <v>0</v>
      </c>
      <c r="BS238" s="164">
        <f>MIN(MAX(0,BR238),MAX(0,$X238)-SUM($BP238:BR238))</f>
        <v>0</v>
      </c>
      <c r="BT238" s="164">
        <f>MIN(MAX(0,BS238),MAX(0,$X238)-SUM($BP238:BS238))</f>
        <v>0</v>
      </c>
      <c r="BU238" s="164">
        <f>MIN(MAX(0,BT238),MAX(0,$X238)-SUM($BP238:BT238))</f>
        <v>0</v>
      </c>
      <c r="BV238" s="164">
        <f>(MAX(0,$X238-MAX(0,SUM($BP238:BU238))))</f>
        <v>0</v>
      </c>
      <c r="BW238" s="166">
        <f t="shared" si="61"/>
        <v>0</v>
      </c>
      <c r="BX238" s="166">
        <f>MIN(MAX(0,BW238),MAX(0,-$X238)-MAX(0,-$BP238+SUM($BW238:BW238)))</f>
        <v>0</v>
      </c>
      <c r="BY238" s="166">
        <f>MIN(MAX(0,BX238),MAX(0,-$X238)-MAX(0,-$BP238+SUM($BW238:BX238)))</f>
        <v>0</v>
      </c>
      <c r="BZ238" s="166">
        <f>MIN(MAX(0,BY238),MAX(0,-$X238)-MAX(0,-$BP238+SUM($BW238:BY238)))</f>
        <v>0</v>
      </c>
      <c r="CA238" s="166">
        <f>MIN(MAX(0,BZ238),MAX(0,-$X238)-MAX(0,-$BP238+SUM($BW238:BZ238)))</f>
        <v>0</v>
      </c>
      <c r="CB238" s="166">
        <f>MAX(0,-$X238+$BP238-SUM($BW238:CA238))</f>
        <v>0</v>
      </c>
      <c r="CC238" s="163">
        <v>11.8</v>
      </c>
      <c r="CD238" s="167"/>
      <c r="CE238" s="164"/>
      <c r="CF238" s="164"/>
      <c r="CG238" s="164"/>
      <c r="CH238" s="164"/>
      <c r="CI238" s="164"/>
      <c r="CJ238" s="164"/>
      <c r="CK238" s="166"/>
      <c r="CL238" s="166"/>
      <c r="CM238" s="166"/>
      <c r="CN238" s="166"/>
      <c r="CO238" s="166"/>
      <c r="CP238" s="166"/>
      <c r="CQ238" s="167">
        <v>-771</v>
      </c>
      <c r="CR238" s="164"/>
      <c r="CS238" s="164"/>
      <c r="CT238" s="164"/>
      <c r="CU238" s="164"/>
      <c r="CV238" s="164"/>
      <c r="CW238" s="164"/>
      <c r="CX238" s="166">
        <f>ROUND($C238*'[1]LEA-TN - Aggregate GASB75'!CX237,0)</f>
        <v>771</v>
      </c>
      <c r="CY238" s="166">
        <f>ROUND($C238*'[1]LEA-TN - Aggregate GASB75'!CY237,0)</f>
        <v>771</v>
      </c>
      <c r="CZ238" s="166">
        <f>ROUND($C238*'[1]LEA-TN - Aggregate GASB75'!CZ237,0)</f>
        <v>771</v>
      </c>
      <c r="DA238" s="166">
        <f>ROUND($C238*'[1]LEA-TN - Aggregate GASB75'!DA237,0)</f>
        <v>771</v>
      </c>
      <c r="DB238" s="166">
        <f>ROUND($C238*'[1]LEA-TN - Aggregate GASB75'!DB237,0)</f>
        <v>771</v>
      </c>
      <c r="DC238" s="166">
        <f>ROUND($C238*'[1]LEA-TN - Aggregate GASB75'!DC237,0)</f>
        <v>3698</v>
      </c>
      <c r="DE238" s="168"/>
    </row>
    <row r="239" spans="1:109" hidden="1">
      <c r="A239" s="109">
        <v>1196</v>
      </c>
      <c r="B239" s="103" t="s">
        <v>401</v>
      </c>
      <c r="C239" s="162">
        <v>1</v>
      </c>
      <c r="D239" s="162">
        <v>1</v>
      </c>
      <c r="E239" s="162">
        <f t="shared" si="62"/>
        <v>0</v>
      </c>
      <c r="F239" s="163">
        <v>11.1</v>
      </c>
      <c r="G239" s="164">
        <f>ROUND($D239*'[1]LEA-TN - Aggregate GASB75'!G238,0)</f>
        <v>1570711</v>
      </c>
      <c r="H239" s="164">
        <f>ROUND($C239*'[1]LEA-TN - Aggregate GASB75'!H238,0)</f>
        <v>51225</v>
      </c>
      <c r="I239" s="164">
        <f>ROUND($C239*'[1]LEA-TN - Aggregate GASB75'!I238,0)</f>
        <v>57661</v>
      </c>
      <c r="J239" s="164">
        <f>ROUND('[1]LEA-TN - Aggregate GASB75'!G238*E239,0)</f>
        <v>0</v>
      </c>
      <c r="K239" s="164">
        <f>ROUND($C239*'[1]LEA-TN - Aggregate GASB75'!K238,0)</f>
        <v>0</v>
      </c>
      <c r="L239" s="164">
        <f>ROUND(C239*'[1]LEA-TN - Aggregate GASB75'!P238,0)-SUM(G239:K239,M239:O239)</f>
        <v>204815</v>
      </c>
      <c r="M239" s="164">
        <f>ROUND($C239*'[1]LEA-TN - Aggregate GASB75'!M238,0)</f>
        <v>-20296</v>
      </c>
      <c r="N239" s="164">
        <f>ROUND(C239*'[1]LEA-TN - Aggregate GASB75'!O238,0)-O239</f>
        <v>0</v>
      </c>
      <c r="O239" s="164">
        <v>-4489</v>
      </c>
      <c r="P239" s="178">
        <f>SUM(G239:O239)</f>
        <v>1859627</v>
      </c>
      <c r="Q239" s="104">
        <f t="shared" si="57"/>
        <v>0</v>
      </c>
      <c r="R239" s="164">
        <f>ROUND($C239*'[1]LEA-TN - Aggregate GASB75'!R238,0)</f>
        <v>778</v>
      </c>
      <c r="S239" s="164">
        <f t="shared" si="73"/>
        <v>0</v>
      </c>
      <c r="T239" s="178">
        <v>109664</v>
      </c>
      <c r="U239" s="164">
        <v>10626</v>
      </c>
      <c r="V239" s="104">
        <f t="shared" si="63"/>
        <v>6268</v>
      </c>
      <c r="W239" s="104">
        <v>-177473</v>
      </c>
      <c r="X239" s="104">
        <f>ROUND(J239+N239-'[1]LEA-TN - Aggregate GASB75'!W238*E239,0)</f>
        <v>0</v>
      </c>
      <c r="Y239" s="164">
        <f>ROUND($C239*'[1]LEA-TN - Aggregate GASB75'!Y238,0)</f>
        <v>2239836</v>
      </c>
      <c r="Z239" s="164">
        <f>ROUND($C239*'[1]LEA-TN - Aggregate GASB75'!Z238,0)</f>
        <v>1556726</v>
      </c>
      <c r="AA239" s="164">
        <f>ROUND($C239*'[1]LEA-TN - Aggregate GASB75'!AA238,0)</f>
        <v>1859627</v>
      </c>
      <c r="AB239" s="164">
        <f>ROUND($C239*'[1]LEA-TN - Aggregate GASB75'!AB238,0)</f>
        <v>1859627</v>
      </c>
      <c r="AC239" s="164">
        <f t="shared" si="70"/>
        <v>0</v>
      </c>
      <c r="AD239" s="164">
        <f>-MIN(0,M239-BC239)+SUM(CX239:DC239)</f>
        <v>180095</v>
      </c>
      <c r="AE239" s="164">
        <f t="shared" si="64"/>
        <v>0</v>
      </c>
      <c r="AF239" s="164">
        <f t="shared" si="65"/>
        <v>186363</v>
      </c>
      <c r="AG239" s="164">
        <f>MAX(0,M239-BC239)+SUM(CR239:CW239)</f>
        <v>0</v>
      </c>
      <c r="AH239" s="164">
        <f t="shared" si="66"/>
        <v>0</v>
      </c>
      <c r="AI239" s="164">
        <f t="shared" si="72"/>
        <v>778</v>
      </c>
      <c r="AJ239" s="164">
        <f t="shared" si="72"/>
        <v>778</v>
      </c>
      <c r="AK239" s="164">
        <f t="shared" si="72"/>
        <v>778</v>
      </c>
      <c r="AL239" s="164">
        <f t="shared" si="71"/>
        <v>778</v>
      </c>
      <c r="AM239" s="164">
        <f t="shared" si="71"/>
        <v>778</v>
      </c>
      <c r="AN239" s="164">
        <f t="shared" si="71"/>
        <v>2378</v>
      </c>
      <c r="AP239" s="165">
        <f>ROUND(ROUND(L239,0)/F239,0)+IF(ABS(L239/F239)&lt;0.5,1*SIGN(L239),0)</f>
        <v>18452</v>
      </c>
      <c r="AQ239" s="164">
        <f>ROUND($C239*'[1]LEA-TN - Aggregate GASB75'!AQ238,0)</f>
        <v>18452</v>
      </c>
      <c r="AR239" s="164">
        <f>ROUND($C239*'[1]LEA-TN - Aggregate GASB75'!AR238,0)</f>
        <v>18452</v>
      </c>
      <c r="AS239" s="164">
        <f>ROUND($C239*'[1]LEA-TN - Aggregate GASB75'!AS238,0)</f>
        <v>18452</v>
      </c>
      <c r="AT239" s="164">
        <f>ROUND($C239*'[1]LEA-TN - Aggregate GASB75'!AT238,0)</f>
        <v>18452</v>
      </c>
      <c r="AU239" s="164">
        <f>ROUND($C239*'[1]LEA-TN - Aggregate GASB75'!AU238,0)</f>
        <v>18452</v>
      </c>
      <c r="AV239" s="164">
        <f>ROUND($C239*'[1]LEA-TN - Aggregate GASB75'!AV238,0)</f>
        <v>94103</v>
      </c>
      <c r="AW239" s="166">
        <f>ROUND($C239*'[1]LEA-TN - Aggregate GASB75'!AW238,0)</f>
        <v>0</v>
      </c>
      <c r="AX239" s="166">
        <f>ROUND($C239*'[1]LEA-TN - Aggregate GASB75'!AX238,0)</f>
        <v>0</v>
      </c>
      <c r="AY239" s="166">
        <f>ROUND($C239*'[1]LEA-TN - Aggregate GASB75'!AY238,0)</f>
        <v>0</v>
      </c>
      <c r="AZ239" s="166">
        <f>ROUND($C239*'[1]LEA-TN - Aggregate GASB75'!AZ238,0)</f>
        <v>0</v>
      </c>
      <c r="BA239" s="166">
        <f>ROUND($C239*'[1]LEA-TN - Aggregate GASB75'!BA238,0)</f>
        <v>0</v>
      </c>
      <c r="BB239" s="166">
        <f>MAX(0,-$L239+$AP239-SUM($AW239:BA239))</f>
        <v>0</v>
      </c>
      <c r="BC239" s="165">
        <f>ROUND(ROUND(M239,0)/F239,0)+IF(ABS(M239/F239)&lt;0.5,1*SIGN(M239),0)</f>
        <v>-1828</v>
      </c>
      <c r="BD239" s="164">
        <f>MIN(MAX(0,BC239),MAX(0,$M239)-SUM($BC239:BC239))</f>
        <v>0</v>
      </c>
      <c r="BE239" s="164">
        <f>MIN(MAX(0,BD239),MAX(0,$M239)-SUM($BC239:BD239))</f>
        <v>0</v>
      </c>
      <c r="BF239" s="164">
        <f>MIN(MAX(0,BE239),MAX(0,$M239)-SUM($BC239:BE239))</f>
        <v>0</v>
      </c>
      <c r="BG239" s="164">
        <f>MIN(MAX(0,BF239),MAX(0,$M239)-SUM($BC239:BF239))</f>
        <v>0</v>
      </c>
      <c r="BH239" s="164">
        <f>MIN(MAX(0,BG239),MAX(0,$M239)-SUM($BC239:BG239))</f>
        <v>0</v>
      </c>
      <c r="BI239" s="164">
        <f>(MAX(0,$M239-MAX(0,SUM($BC239:BH239))))</f>
        <v>0</v>
      </c>
      <c r="BJ239" s="166">
        <f t="shared" si="68"/>
        <v>1828</v>
      </c>
      <c r="BK239" s="166">
        <f>MIN(MAX(0,BJ239),MAX(0,-$M239)-MAX(0,-$BC239+SUM($BJ239:BJ239)))</f>
        <v>1828</v>
      </c>
      <c r="BL239" s="166">
        <f>MIN(MAX(0,BK239),MAX(0,-$M239)-MAX(0,-$BC239+SUM($BJ239:BK239)))</f>
        <v>1828</v>
      </c>
      <c r="BM239" s="166">
        <f>MIN(MAX(0,BL239),MAX(0,-$M239)-MAX(0,-$BC239+SUM($BJ239:BL239)))</f>
        <v>1828</v>
      </c>
      <c r="BN239" s="166">
        <f>MIN(MAX(0,BM239),MAX(0,-$M239)-MAX(0,-$BC239+SUM($BJ239:BM239)))</f>
        <v>1828</v>
      </c>
      <c r="BO239" s="166">
        <f>MAX(0,-$M239+$BC239-SUM($BJ239:BN239))</f>
        <v>9328</v>
      </c>
      <c r="BP239" s="165">
        <f t="shared" si="69"/>
        <v>0</v>
      </c>
      <c r="BQ239" s="164">
        <f>MIN(MAX(0,BP239),MAX(0,$X239)-SUM($BP239:BP239))</f>
        <v>0</v>
      </c>
      <c r="BR239" s="164">
        <f>MIN(MAX(0,BQ239),MAX(0,$X239)-SUM($BP239:BQ239))</f>
        <v>0</v>
      </c>
      <c r="BS239" s="164">
        <f>MIN(MAX(0,BR239),MAX(0,$X239)-SUM($BP239:BR239))</f>
        <v>0</v>
      </c>
      <c r="BT239" s="164">
        <f>MIN(MAX(0,BS239),MAX(0,$X239)-SUM($BP239:BS239))</f>
        <v>0</v>
      </c>
      <c r="BU239" s="164">
        <f>MIN(MAX(0,BT239),MAX(0,$X239)-SUM($BP239:BT239))</f>
        <v>0</v>
      </c>
      <c r="BV239" s="164">
        <f>(MAX(0,$X239-MAX(0,SUM($BP239:BU239))))</f>
        <v>0</v>
      </c>
      <c r="BW239" s="166">
        <f t="shared" si="61"/>
        <v>0</v>
      </c>
      <c r="BX239" s="166">
        <f>MIN(MAX(0,BW239),MAX(0,-$X239)-MAX(0,-$BP239+SUM($BW239:BW239)))</f>
        <v>0</v>
      </c>
      <c r="BY239" s="166">
        <f>MIN(MAX(0,BX239),MAX(0,-$X239)-MAX(0,-$BP239+SUM($BW239:BX239)))</f>
        <v>0</v>
      </c>
      <c r="BZ239" s="166">
        <f>MIN(MAX(0,BY239),MAX(0,-$X239)-MAX(0,-$BP239+SUM($BW239:BY239)))</f>
        <v>0</v>
      </c>
      <c r="CA239" s="166">
        <f>MIN(MAX(0,BZ239),MAX(0,-$X239)-MAX(0,-$BP239+SUM($BW239:BZ239)))</f>
        <v>0</v>
      </c>
      <c r="CB239" s="166">
        <f>MAX(0,-$X239+$BP239-SUM($BW239:CA239))</f>
        <v>0</v>
      </c>
      <c r="CC239" s="163">
        <v>12.2</v>
      </c>
      <c r="CD239" s="167"/>
      <c r="CE239" s="164"/>
      <c r="CF239" s="164"/>
      <c r="CG239" s="164"/>
      <c r="CH239" s="164"/>
      <c r="CI239" s="164"/>
      <c r="CJ239" s="164"/>
      <c r="CK239" s="166"/>
      <c r="CL239" s="166"/>
      <c r="CM239" s="166"/>
      <c r="CN239" s="166"/>
      <c r="CO239" s="166"/>
      <c r="CP239" s="166"/>
      <c r="CQ239" s="167">
        <v>-15846</v>
      </c>
      <c r="CR239" s="164"/>
      <c r="CS239" s="164"/>
      <c r="CT239" s="164"/>
      <c r="CU239" s="164"/>
      <c r="CV239" s="164"/>
      <c r="CW239" s="164"/>
      <c r="CX239" s="166">
        <f>ROUND($C239*'[1]LEA-TN - Aggregate GASB75'!CX238,0)</f>
        <v>15846</v>
      </c>
      <c r="CY239" s="166">
        <f>ROUND($C239*'[1]LEA-TN - Aggregate GASB75'!CY238,0)</f>
        <v>15846</v>
      </c>
      <c r="CZ239" s="166">
        <f>ROUND($C239*'[1]LEA-TN - Aggregate GASB75'!CZ238,0)</f>
        <v>15846</v>
      </c>
      <c r="DA239" s="166">
        <f>ROUND($C239*'[1]LEA-TN - Aggregate GASB75'!DA238,0)</f>
        <v>15846</v>
      </c>
      <c r="DB239" s="166">
        <f>ROUND($C239*'[1]LEA-TN - Aggregate GASB75'!DB238,0)</f>
        <v>15846</v>
      </c>
      <c r="DC239" s="166">
        <f>ROUND($C239*'[1]LEA-TN - Aggregate GASB75'!DC238,0)</f>
        <v>82397</v>
      </c>
      <c r="DE239" s="168"/>
    </row>
    <row r="240" spans="1:109" hidden="1">
      <c r="B240" s="105" t="s">
        <v>99</v>
      </c>
      <c r="C240" s="169">
        <f t="shared" ref="C240:BT240" si="74">SUM(C$6:C$239)</f>
        <v>228.10030740000002</v>
      </c>
      <c r="D240" s="169">
        <f t="shared" si="74"/>
        <v>145.40812399999996</v>
      </c>
      <c r="E240" s="169">
        <f t="shared" si="74"/>
        <v>82.692183400000005</v>
      </c>
      <c r="F240" s="107"/>
      <c r="G240" s="106">
        <f t="shared" si="74"/>
        <v>215044051</v>
      </c>
      <c r="H240" s="106">
        <f t="shared" si="74"/>
        <v>10569004</v>
      </c>
      <c r="I240" s="106">
        <f t="shared" si="74"/>
        <v>11393157</v>
      </c>
      <c r="J240" s="106">
        <f t="shared" si="74"/>
        <v>98802673</v>
      </c>
      <c r="K240" s="106">
        <f t="shared" si="74"/>
        <v>-104441046</v>
      </c>
      <c r="L240" s="106">
        <f t="shared" si="74"/>
        <v>-14268153</v>
      </c>
      <c r="M240" s="106">
        <f t="shared" si="74"/>
        <v>-2035154</v>
      </c>
      <c r="N240" s="106">
        <f t="shared" si="74"/>
        <v>-1412875</v>
      </c>
      <c r="O240" s="106">
        <f t="shared" si="74"/>
        <v>-7353496</v>
      </c>
      <c r="P240" s="179">
        <f>SUM(P$6:P$239)</f>
        <v>206298161</v>
      </c>
      <c r="Q240" s="106">
        <f t="shared" si="74"/>
        <v>-104441046</v>
      </c>
      <c r="R240" s="106">
        <f t="shared" si="74"/>
        <v>-7952105</v>
      </c>
      <c r="S240" s="106">
        <f t="shared" ref="S240:AB240" si="75">SUM(S$6:S$239)</f>
        <v>14017304</v>
      </c>
      <c r="T240" s="180">
        <f t="shared" si="75"/>
        <v>-76413685</v>
      </c>
      <c r="U240" s="106">
        <f t="shared" si="75"/>
        <v>7189887</v>
      </c>
      <c r="V240" s="106">
        <f t="shared" si="75"/>
        <v>57058266</v>
      </c>
      <c r="W240" s="106">
        <f t="shared" si="75"/>
        <v>-17963025</v>
      </c>
      <c r="X240" s="106">
        <f t="shared" si="75"/>
        <v>107321949</v>
      </c>
      <c r="Y240" s="106">
        <f t="shared" si="75"/>
        <v>239149980</v>
      </c>
      <c r="Z240" s="106">
        <f t="shared" si="75"/>
        <v>179594007</v>
      </c>
      <c r="AA240" s="106">
        <f t="shared" si="75"/>
        <v>206313116</v>
      </c>
      <c r="AB240" s="106">
        <f t="shared" si="75"/>
        <v>206346384</v>
      </c>
      <c r="AC240" s="106">
        <f t="shared" si="74"/>
        <v>17220821</v>
      </c>
      <c r="AD240" s="106">
        <f t="shared" si="74"/>
        <v>26285299</v>
      </c>
      <c r="AE240" s="106">
        <f t="shared" si="74"/>
        <v>677202</v>
      </c>
      <c r="AF240" s="106">
        <f t="shared" si="74"/>
        <v>7259713</v>
      </c>
      <c r="AG240" s="106">
        <f t="shared" si="74"/>
        <v>28</v>
      </c>
      <c r="AH240" s="106">
        <f t="shared" si="74"/>
        <v>93981847</v>
      </c>
      <c r="AI240" s="106">
        <f t="shared" si="74"/>
        <v>8691520</v>
      </c>
      <c r="AJ240" s="106">
        <f t="shared" si="74"/>
        <v>8685372</v>
      </c>
      <c r="AK240" s="106">
        <f t="shared" si="74"/>
        <v>8683830</v>
      </c>
      <c r="AL240" s="106">
        <f t="shared" si="74"/>
        <v>8683478</v>
      </c>
      <c r="AM240" s="106">
        <f t="shared" si="74"/>
        <v>8700665</v>
      </c>
      <c r="AN240" s="106">
        <f t="shared" si="74"/>
        <v>13613400</v>
      </c>
      <c r="AP240" s="170">
        <f t="shared" si="74"/>
        <v>-4307045</v>
      </c>
      <c r="AQ240" s="106">
        <f t="shared" si="74"/>
        <v>790682</v>
      </c>
      <c r="AR240" s="106">
        <f t="shared" si="74"/>
        <v>784451</v>
      </c>
      <c r="AS240" s="106">
        <f t="shared" si="74"/>
        <v>782894</v>
      </c>
      <c r="AT240" s="106">
        <f t="shared" si="74"/>
        <v>779313</v>
      </c>
      <c r="AU240" s="106">
        <f t="shared" si="74"/>
        <v>777157</v>
      </c>
      <c r="AV240" s="106">
        <f t="shared" si="74"/>
        <v>3345215</v>
      </c>
      <c r="AW240" s="106">
        <f t="shared" si="74"/>
        <v>2543951</v>
      </c>
      <c r="AX240" s="106">
        <f t="shared" si="74"/>
        <v>2543951</v>
      </c>
      <c r="AY240" s="106">
        <f t="shared" si="74"/>
        <v>2543951</v>
      </c>
      <c r="AZ240" s="106">
        <f t="shared" si="74"/>
        <v>2543888</v>
      </c>
      <c r="BA240" s="106">
        <f t="shared" si="74"/>
        <v>2540142</v>
      </c>
      <c r="BB240" s="106">
        <f t="shared" si="74"/>
        <v>4504938</v>
      </c>
      <c r="BC240" s="170">
        <f t="shared" si="74"/>
        <v>-307821</v>
      </c>
      <c r="BD240" s="106">
        <f t="shared" si="74"/>
        <v>5</v>
      </c>
      <c r="BE240" s="106">
        <f t="shared" si="74"/>
        <v>5</v>
      </c>
      <c r="BF240" s="106">
        <f t="shared" si="74"/>
        <v>4</v>
      </c>
      <c r="BG240" s="106">
        <f t="shared" si="74"/>
        <v>4</v>
      </c>
      <c r="BH240" s="106">
        <f t="shared" si="74"/>
        <v>4</v>
      </c>
      <c r="BI240" s="106">
        <f t="shared" si="74"/>
        <v>6</v>
      </c>
      <c r="BJ240" s="106">
        <f t="shared" si="74"/>
        <v>235280</v>
      </c>
      <c r="BK240" s="106">
        <f t="shared" si="74"/>
        <v>235227</v>
      </c>
      <c r="BL240" s="106">
        <f t="shared" si="74"/>
        <v>235213</v>
      </c>
      <c r="BM240" s="106">
        <f t="shared" si="74"/>
        <v>232047</v>
      </c>
      <c r="BN240" s="106">
        <f t="shared" si="74"/>
        <v>223189</v>
      </c>
      <c r="BO240" s="106">
        <f t="shared" si="74"/>
        <v>566405</v>
      </c>
      <c r="BP240" s="170">
        <f t="shared" si="74"/>
        <v>14017304</v>
      </c>
      <c r="BQ240" s="106">
        <f t="shared" si="74"/>
        <v>14115708</v>
      </c>
      <c r="BR240" s="106">
        <f t="shared" si="74"/>
        <v>14115708</v>
      </c>
      <c r="BS240" s="106">
        <f t="shared" si="74"/>
        <v>14115708</v>
      </c>
      <c r="BT240" s="106">
        <f t="shared" si="74"/>
        <v>14115708</v>
      </c>
      <c r="BU240" s="106">
        <f t="shared" ref="BU240:DC240" si="76">SUM(BU$6:BU$239)</f>
        <v>14115708</v>
      </c>
      <c r="BV240" s="106">
        <f t="shared" si="76"/>
        <v>23403307</v>
      </c>
      <c r="BW240" s="106">
        <f t="shared" si="76"/>
        <v>98404</v>
      </c>
      <c r="BX240" s="106">
        <f t="shared" si="76"/>
        <v>98404</v>
      </c>
      <c r="BY240" s="106">
        <f t="shared" si="76"/>
        <v>98404</v>
      </c>
      <c r="BZ240" s="106">
        <f t="shared" si="76"/>
        <v>98404</v>
      </c>
      <c r="CA240" s="106">
        <f t="shared" si="76"/>
        <v>94528</v>
      </c>
      <c r="CB240" s="106">
        <f t="shared" si="76"/>
        <v>189058</v>
      </c>
      <c r="CC240" s="107"/>
      <c r="CD240" s="171">
        <f t="shared" ref="CD240:CP240" si="77">SUM(CD$6:CD$239)</f>
        <v>0</v>
      </c>
      <c r="CE240" s="106">
        <f t="shared" si="77"/>
        <v>0</v>
      </c>
      <c r="CF240" s="106">
        <f t="shared" si="77"/>
        <v>0</v>
      </c>
      <c r="CG240" s="106">
        <f t="shared" si="77"/>
        <v>0</v>
      </c>
      <c r="CH240" s="106">
        <f t="shared" si="77"/>
        <v>0</v>
      </c>
      <c r="CI240" s="106">
        <f t="shared" si="77"/>
        <v>0</v>
      </c>
      <c r="CJ240" s="106">
        <f t="shared" si="77"/>
        <v>0</v>
      </c>
      <c r="CK240" s="106">
        <f t="shared" si="77"/>
        <v>0</v>
      </c>
      <c r="CL240" s="106">
        <f t="shared" si="77"/>
        <v>0</v>
      </c>
      <c r="CM240" s="106">
        <f t="shared" si="77"/>
        <v>0</v>
      </c>
      <c r="CN240" s="106">
        <f t="shared" si="77"/>
        <v>0</v>
      </c>
      <c r="CO240" s="106">
        <f t="shared" si="77"/>
        <v>0</v>
      </c>
      <c r="CP240" s="106">
        <f t="shared" si="77"/>
        <v>0</v>
      </c>
      <c r="CQ240" s="171">
        <f t="shared" si="76"/>
        <v>-3337240</v>
      </c>
      <c r="CR240" s="106">
        <f t="shared" si="76"/>
        <v>0</v>
      </c>
      <c r="CS240" s="106">
        <f t="shared" si="76"/>
        <v>0</v>
      </c>
      <c r="CT240" s="106">
        <f t="shared" si="76"/>
        <v>0</v>
      </c>
      <c r="CU240" s="106">
        <f t="shared" si="76"/>
        <v>0</v>
      </c>
      <c r="CV240" s="106">
        <f t="shared" si="76"/>
        <v>0</v>
      </c>
      <c r="CW240" s="106">
        <f t="shared" si="76"/>
        <v>0</v>
      </c>
      <c r="CX240" s="106">
        <f t="shared" si="76"/>
        <v>3337240</v>
      </c>
      <c r="CY240" s="106">
        <f t="shared" si="76"/>
        <v>3337210</v>
      </c>
      <c r="CZ240" s="106">
        <f t="shared" si="76"/>
        <v>3337208</v>
      </c>
      <c r="DA240" s="106">
        <f t="shared" si="76"/>
        <v>3337208</v>
      </c>
      <c r="DB240" s="106">
        <f t="shared" si="76"/>
        <v>3334345</v>
      </c>
      <c r="DC240" s="106">
        <f t="shared" si="76"/>
        <v>7874727</v>
      </c>
    </row>
    <row r="241" spans="6:109">
      <c r="AF241" s="112"/>
      <c r="AG241" s="112"/>
      <c r="AH241" s="112"/>
      <c r="DE241" s="168"/>
    </row>
    <row r="242" spans="6:109">
      <c r="F242" s="109"/>
      <c r="P242" s="168">
        <f>G26+T26+O26-W26+V26</f>
        <v>97769</v>
      </c>
      <c r="T242" s="172"/>
      <c r="AC242" s="112"/>
      <c r="AD242" s="112"/>
      <c r="AE242" s="112"/>
      <c r="AI242" s="112"/>
      <c r="AJ242" s="112"/>
      <c r="AK242" s="112"/>
      <c r="AL242" s="112"/>
      <c r="AM242" s="112"/>
      <c r="AN242" s="112"/>
      <c r="AQ242" s="112"/>
      <c r="BD242" s="112"/>
      <c r="BE242" s="112"/>
      <c r="BQ242" s="112"/>
      <c r="BR242" s="112"/>
      <c r="CE242" s="112"/>
      <c r="CF242" s="112"/>
      <c r="CR242" s="112"/>
      <c r="CS242" s="112"/>
    </row>
    <row r="243" spans="6:109">
      <c r="F243" s="109"/>
      <c r="P243" s="112"/>
      <c r="T243" s="172"/>
      <c r="V243" s="168"/>
      <c r="AC243" s="112"/>
      <c r="AD243" s="112"/>
      <c r="AF243" s="112"/>
      <c r="AG243" s="112"/>
      <c r="AH243" s="112"/>
      <c r="AQ243" s="112"/>
      <c r="AR243" s="112"/>
      <c r="AS243" s="112"/>
      <c r="AT243" s="112"/>
      <c r="AU243" s="112"/>
      <c r="AV243" s="112"/>
      <c r="BD243" s="112"/>
      <c r="BQ243" s="112"/>
      <c r="CR243" s="112"/>
    </row>
    <row r="244" spans="6:109">
      <c r="F244" s="109"/>
      <c r="P244" s="112"/>
      <c r="T244" s="172"/>
      <c r="V244" s="168"/>
      <c r="AC244" s="112"/>
      <c r="AD244" s="112"/>
      <c r="AF244" s="112"/>
      <c r="AG244" s="112"/>
    </row>
    <row r="245" spans="6:109">
      <c r="F245" s="109"/>
      <c r="G245" s="112"/>
      <c r="H245" s="112"/>
      <c r="I245" s="112"/>
      <c r="J245" s="112"/>
      <c r="K245" s="112"/>
      <c r="L245" s="112"/>
      <c r="M245" s="112"/>
      <c r="N245" s="112"/>
      <c r="O245" s="112"/>
      <c r="P245" s="172"/>
      <c r="Q245" s="112"/>
      <c r="R245" s="112"/>
      <c r="S245" s="112"/>
      <c r="T245" s="172"/>
      <c r="U245" s="112"/>
      <c r="V245" s="112"/>
      <c r="W245" s="112"/>
      <c r="X245" s="112"/>
      <c r="Y245" s="112"/>
      <c r="Z245" s="112"/>
      <c r="AA245" s="112"/>
      <c r="AB245" s="112"/>
      <c r="AC245" s="112"/>
      <c r="AD245" s="112"/>
      <c r="AE245" s="112"/>
      <c r="AF245" s="112"/>
      <c r="AG245" s="112"/>
      <c r="AH245" s="112"/>
      <c r="AI245" s="112"/>
      <c r="AJ245" s="112"/>
      <c r="AK245" s="112"/>
      <c r="AL245" s="112"/>
      <c r="AM245" s="112"/>
      <c r="AN245" s="112"/>
    </row>
    <row r="246" spans="6:109">
      <c r="F246" s="109"/>
      <c r="P246" s="172"/>
      <c r="T246" s="172"/>
      <c r="AC246" s="112"/>
      <c r="AD246" s="112"/>
      <c r="AF246" s="112"/>
      <c r="AG246" s="112"/>
    </row>
    <row r="247" spans="6:109">
      <c r="F247" s="109"/>
      <c r="G247" s="112"/>
      <c r="H247" s="113"/>
      <c r="I247" s="113"/>
      <c r="J247" s="113"/>
      <c r="K247" s="113"/>
      <c r="L247" s="113"/>
      <c r="M247" s="113"/>
      <c r="N247" s="113"/>
      <c r="O247" s="113"/>
      <c r="P247" s="172"/>
      <c r="Q247" s="113"/>
      <c r="R247" s="113"/>
      <c r="S247" s="113"/>
      <c r="T247" s="172"/>
      <c r="U247" s="113"/>
      <c r="V247" s="113"/>
      <c r="W247" s="113"/>
      <c r="X247" s="113"/>
      <c r="Y247" s="113"/>
      <c r="Z247" s="113"/>
      <c r="AA247" s="113"/>
      <c r="AB247" s="113"/>
      <c r="AC247" s="112"/>
      <c r="AD247" s="112"/>
      <c r="AE247" s="113"/>
      <c r="AF247" s="112"/>
      <c r="AG247" s="112"/>
      <c r="AH247" s="113"/>
      <c r="AI247" s="113"/>
      <c r="AJ247" s="113"/>
      <c r="AK247" s="113"/>
      <c r="AL247" s="113"/>
      <c r="AM247" s="113"/>
      <c r="AN247" s="113"/>
    </row>
    <row r="248" spans="6:109">
      <c r="F248" s="109"/>
      <c r="P248" s="172"/>
      <c r="T248" s="172"/>
      <c r="AC248" s="112"/>
      <c r="AD248" s="112"/>
      <c r="AF248" s="112"/>
      <c r="AG248" s="112"/>
    </row>
    <row r="249" spans="6:109">
      <c r="F249" s="109"/>
      <c r="P249" s="172"/>
      <c r="T249" s="172"/>
      <c r="AC249" s="112"/>
      <c r="AD249" s="112"/>
      <c r="AF249" s="112"/>
      <c r="AG249" s="112"/>
    </row>
    <row r="250" spans="6:109">
      <c r="F250" s="109"/>
      <c r="P250" s="172"/>
      <c r="T250" s="172"/>
      <c r="AC250" s="112"/>
      <c r="AD250" s="112"/>
      <c r="AF250" s="112"/>
      <c r="AG250" s="112"/>
    </row>
    <row r="251" spans="6:109">
      <c r="F251" s="109"/>
      <c r="P251" s="172"/>
      <c r="T251" s="172"/>
      <c r="AC251" s="112"/>
      <c r="AD251" s="112"/>
      <c r="AF251" s="112"/>
      <c r="AG251" s="112"/>
    </row>
    <row r="252" spans="6:109">
      <c r="F252" s="109"/>
      <c r="P252" s="172"/>
      <c r="T252" s="172"/>
      <c r="AC252" s="112"/>
      <c r="AD252" s="112"/>
      <c r="AF252" s="112"/>
      <c r="AG252" s="112"/>
    </row>
    <row r="253" spans="6:109">
      <c r="F253" s="109"/>
      <c r="P253" s="172"/>
      <c r="T253" s="172"/>
      <c r="AC253" s="112"/>
      <c r="AD253" s="112"/>
      <c r="AF253" s="112"/>
      <c r="AG253" s="112"/>
    </row>
    <row r="254" spans="6:109">
      <c r="F254" s="109"/>
      <c r="P254" s="172"/>
      <c r="T254" s="172"/>
      <c r="AC254" s="112"/>
      <c r="AD254" s="112"/>
      <c r="AF254" s="112"/>
      <c r="AG254" s="112"/>
    </row>
    <row r="255" spans="6:109">
      <c r="F255" s="109"/>
      <c r="P255" s="172"/>
      <c r="T255" s="172"/>
      <c r="AC255" s="112"/>
      <c r="AD255" s="112"/>
      <c r="AF255" s="112"/>
      <c r="AG255" s="112"/>
    </row>
    <row r="256" spans="6:109">
      <c r="F256" s="109"/>
      <c r="P256" s="172"/>
      <c r="T256" s="172"/>
      <c r="AC256" s="112"/>
      <c r="AD256" s="112"/>
      <c r="AF256" s="112"/>
      <c r="AG256" s="112"/>
    </row>
    <row r="257" spans="6:81">
      <c r="F257" s="109"/>
      <c r="P257" s="172"/>
      <c r="T257" s="172"/>
      <c r="AC257" s="112"/>
      <c r="AD257" s="112"/>
      <c r="AF257" s="112"/>
      <c r="AG257" s="112"/>
    </row>
    <row r="258" spans="6:81">
      <c r="F258" s="109"/>
      <c r="P258" s="172"/>
      <c r="T258" s="172"/>
      <c r="AC258" s="112"/>
      <c r="AD258" s="112"/>
      <c r="AF258" s="112"/>
      <c r="AG258" s="112"/>
      <c r="CC258" s="109"/>
    </row>
    <row r="259" spans="6:81">
      <c r="F259" s="109"/>
      <c r="P259" s="172"/>
      <c r="T259" s="172"/>
      <c r="AC259" s="112"/>
      <c r="AD259" s="112"/>
      <c r="AF259" s="112"/>
      <c r="AG259" s="112"/>
      <c r="CC259" s="109"/>
    </row>
    <row r="260" spans="6:81">
      <c r="F260" s="109"/>
      <c r="P260" s="172"/>
      <c r="T260" s="172"/>
      <c r="AC260" s="112"/>
      <c r="AD260" s="112"/>
      <c r="AF260" s="112"/>
      <c r="AG260" s="112"/>
      <c r="CC260" s="109"/>
    </row>
    <row r="261" spans="6:81">
      <c r="F261" s="109"/>
      <c r="P261" s="172"/>
      <c r="T261" s="172"/>
      <c r="AC261" s="112"/>
      <c r="AD261" s="112"/>
      <c r="AF261" s="112"/>
      <c r="AG261" s="112"/>
      <c r="CC261" s="109"/>
    </row>
    <row r="262" spans="6:81">
      <c r="F262" s="109"/>
      <c r="P262" s="172"/>
      <c r="T262" s="172"/>
      <c r="AC262" s="112"/>
      <c r="AD262" s="112"/>
      <c r="AF262" s="112"/>
      <c r="AG262" s="112"/>
      <c r="CC262" s="109"/>
    </row>
    <row r="263" spans="6:81">
      <c r="F263" s="109"/>
      <c r="P263" s="172"/>
      <c r="T263" s="172"/>
      <c r="AC263" s="112"/>
      <c r="AD263" s="112"/>
      <c r="AF263" s="112"/>
      <c r="AG263" s="112"/>
      <c r="CC263" s="109"/>
    </row>
    <row r="264" spans="6:81">
      <c r="F264" s="109"/>
      <c r="P264" s="172"/>
      <c r="T264" s="172"/>
      <c r="AC264" s="112"/>
      <c r="AD264" s="112"/>
      <c r="AF264" s="112"/>
      <c r="AG264" s="112"/>
      <c r="CC264" s="109"/>
    </row>
    <row r="265" spans="6:81">
      <c r="F265" s="109"/>
      <c r="P265" s="172"/>
      <c r="T265" s="172"/>
      <c r="AC265" s="112"/>
      <c r="AD265" s="112"/>
      <c r="AF265" s="112"/>
      <c r="AG265" s="112"/>
      <c r="CC265" s="109"/>
    </row>
    <row r="266" spans="6:81">
      <c r="F266" s="109"/>
      <c r="P266" s="172"/>
      <c r="T266" s="172"/>
      <c r="AC266" s="112"/>
      <c r="AD266" s="112"/>
      <c r="AF266" s="112"/>
      <c r="AG266" s="112"/>
      <c r="CC266" s="109"/>
    </row>
    <row r="267" spans="6:81">
      <c r="F267" s="109"/>
      <c r="P267" s="172"/>
      <c r="T267" s="172"/>
      <c r="AC267" s="112"/>
      <c r="AD267" s="112"/>
      <c r="AF267" s="112"/>
      <c r="AG267" s="112"/>
      <c r="CC267" s="109"/>
    </row>
    <row r="268" spans="6:81">
      <c r="F268" s="109"/>
      <c r="P268" s="172"/>
      <c r="T268" s="172"/>
      <c r="AC268" s="112"/>
      <c r="AD268" s="112"/>
      <c r="AF268" s="112"/>
      <c r="AG268" s="112"/>
      <c r="CC268" s="109"/>
    </row>
    <row r="269" spans="6:81">
      <c r="F269" s="109"/>
      <c r="P269" s="172"/>
      <c r="T269" s="172"/>
      <c r="AC269" s="112"/>
      <c r="AD269" s="112"/>
      <c r="AF269" s="112"/>
      <c r="AG269" s="112"/>
      <c r="CC269" s="109"/>
    </row>
    <row r="270" spans="6:81">
      <c r="F270" s="109"/>
      <c r="P270" s="172"/>
      <c r="T270" s="172"/>
      <c r="AC270" s="112"/>
      <c r="AD270" s="112"/>
      <c r="AF270" s="112"/>
      <c r="AG270" s="112"/>
      <c r="CC270" s="109"/>
    </row>
    <row r="271" spans="6:81">
      <c r="F271" s="109"/>
      <c r="P271" s="172"/>
      <c r="T271" s="172"/>
      <c r="AC271" s="112"/>
      <c r="AD271" s="112"/>
      <c r="AF271" s="112"/>
      <c r="AG271" s="112"/>
      <c r="CC271" s="109"/>
    </row>
    <row r="272" spans="6:81">
      <c r="F272" s="109"/>
      <c r="P272" s="172"/>
      <c r="T272" s="172"/>
      <c r="AC272" s="112"/>
      <c r="AD272" s="112"/>
      <c r="AF272" s="112"/>
      <c r="AG272" s="112"/>
      <c r="CC272" s="109"/>
    </row>
    <row r="273" spans="6:81">
      <c r="F273" s="109"/>
      <c r="P273" s="172"/>
      <c r="T273" s="172"/>
      <c r="AC273" s="112"/>
      <c r="AD273" s="112"/>
      <c r="AF273" s="112"/>
      <c r="AG273" s="112"/>
      <c r="CC273" s="109"/>
    </row>
    <row r="274" spans="6:81">
      <c r="F274" s="109"/>
      <c r="P274" s="172"/>
      <c r="T274" s="172"/>
      <c r="AC274" s="112"/>
      <c r="AD274" s="112"/>
      <c r="AF274" s="112"/>
      <c r="AG274" s="112"/>
      <c r="CC274" s="109"/>
    </row>
    <row r="275" spans="6:81">
      <c r="F275" s="109"/>
      <c r="P275" s="172"/>
      <c r="T275" s="172"/>
      <c r="AC275" s="112"/>
      <c r="AD275" s="112"/>
      <c r="AF275" s="112"/>
      <c r="AG275" s="112"/>
      <c r="CC275" s="109"/>
    </row>
    <row r="276" spans="6:81">
      <c r="F276" s="109"/>
      <c r="P276" s="172"/>
      <c r="T276" s="172"/>
      <c r="AC276" s="112"/>
      <c r="AD276" s="112"/>
      <c r="AF276" s="112"/>
      <c r="AG276" s="112"/>
      <c r="CC276" s="109"/>
    </row>
    <row r="277" spans="6:81">
      <c r="F277" s="109"/>
      <c r="P277" s="172"/>
      <c r="T277" s="172"/>
      <c r="AC277" s="112"/>
      <c r="AD277" s="112"/>
      <c r="AF277" s="112"/>
      <c r="AG277" s="112"/>
      <c r="CC277" s="109"/>
    </row>
    <row r="278" spans="6:81">
      <c r="F278" s="109"/>
      <c r="P278" s="172"/>
      <c r="T278" s="172"/>
      <c r="AC278" s="112"/>
      <c r="AD278" s="112"/>
      <c r="AF278" s="112"/>
      <c r="AG278" s="112"/>
      <c r="CC278" s="109"/>
    </row>
    <row r="279" spans="6:81">
      <c r="F279" s="109"/>
      <c r="P279" s="172"/>
      <c r="T279" s="172"/>
      <c r="AC279" s="112"/>
      <c r="AD279" s="112"/>
      <c r="AF279" s="112"/>
      <c r="AG279" s="112"/>
      <c r="CC279" s="109"/>
    </row>
    <row r="280" spans="6:81">
      <c r="F280" s="109"/>
      <c r="P280" s="172"/>
      <c r="T280" s="172"/>
      <c r="AC280" s="112"/>
      <c r="AD280" s="112"/>
      <c r="AF280" s="112"/>
      <c r="AG280" s="112"/>
      <c r="CC280" s="109"/>
    </row>
    <row r="281" spans="6:81">
      <c r="F281" s="109"/>
      <c r="P281" s="172"/>
      <c r="T281" s="172"/>
      <c r="AC281" s="112"/>
      <c r="AD281" s="112"/>
      <c r="AF281" s="112"/>
      <c r="AG281" s="112"/>
      <c r="CC281" s="109"/>
    </row>
    <row r="282" spans="6:81">
      <c r="F282" s="109"/>
      <c r="P282" s="172"/>
      <c r="T282" s="172"/>
      <c r="AC282" s="112"/>
      <c r="AD282" s="112"/>
      <c r="AF282" s="112"/>
      <c r="AG282" s="112"/>
      <c r="CC282" s="109"/>
    </row>
    <row r="283" spans="6:81">
      <c r="F283" s="109"/>
      <c r="P283" s="172"/>
      <c r="T283" s="172"/>
      <c r="AC283" s="112"/>
      <c r="AD283" s="112"/>
      <c r="AF283" s="112"/>
      <c r="AG283" s="112"/>
      <c r="CC283" s="109"/>
    </row>
    <row r="284" spans="6:81">
      <c r="F284" s="109"/>
      <c r="P284" s="172"/>
      <c r="T284" s="172"/>
      <c r="AC284" s="112"/>
      <c r="AD284" s="112"/>
      <c r="AF284" s="112"/>
      <c r="AG284" s="112"/>
      <c r="CC284" s="109"/>
    </row>
    <row r="285" spans="6:81">
      <c r="F285" s="109"/>
      <c r="P285" s="172"/>
      <c r="T285" s="172"/>
      <c r="AC285" s="112"/>
      <c r="AD285" s="112"/>
      <c r="AF285" s="112"/>
      <c r="AG285" s="112"/>
      <c r="CC285" s="109"/>
    </row>
    <row r="286" spans="6:81">
      <c r="F286" s="109"/>
      <c r="P286" s="172"/>
      <c r="T286" s="172"/>
      <c r="AC286" s="112"/>
      <c r="AD286" s="112"/>
      <c r="AF286" s="112"/>
      <c r="AG286" s="112"/>
      <c r="CC286" s="109"/>
    </row>
    <row r="287" spans="6:81">
      <c r="F287" s="109"/>
      <c r="P287" s="172"/>
      <c r="T287" s="172"/>
      <c r="AC287" s="112"/>
      <c r="AD287" s="112"/>
      <c r="AF287" s="112"/>
      <c r="AG287" s="112"/>
      <c r="CC287" s="109"/>
    </row>
    <row r="288" spans="6:81">
      <c r="F288" s="109"/>
      <c r="P288" s="172"/>
      <c r="T288" s="172"/>
      <c r="AC288" s="112"/>
      <c r="AD288" s="112"/>
      <c r="AF288" s="112"/>
      <c r="AG288" s="112"/>
      <c r="CC288" s="109"/>
    </row>
    <row r="289" spans="6:81">
      <c r="F289" s="109"/>
      <c r="P289" s="172"/>
      <c r="T289" s="172"/>
      <c r="AC289" s="112"/>
      <c r="AD289" s="112"/>
      <c r="AF289" s="112"/>
      <c r="AG289" s="112"/>
      <c r="CC289" s="109"/>
    </row>
    <row r="290" spans="6:81">
      <c r="F290" s="109"/>
      <c r="P290" s="172"/>
      <c r="T290" s="172"/>
      <c r="AC290" s="112"/>
      <c r="AD290" s="112"/>
      <c r="AF290" s="112"/>
      <c r="AG290" s="112"/>
      <c r="CC290" s="109"/>
    </row>
    <row r="291" spans="6:81">
      <c r="F291" s="109"/>
      <c r="P291" s="172"/>
      <c r="T291" s="172"/>
      <c r="AC291" s="112"/>
      <c r="AD291" s="112"/>
      <c r="AF291" s="112"/>
      <c r="AG291" s="112"/>
      <c r="CC291" s="109"/>
    </row>
    <row r="292" spans="6:81">
      <c r="F292" s="109"/>
      <c r="P292" s="172"/>
      <c r="T292" s="172"/>
      <c r="AC292" s="112"/>
      <c r="AD292" s="112"/>
      <c r="AF292" s="112"/>
      <c r="AG292" s="112"/>
      <c r="CC292" s="109"/>
    </row>
    <row r="293" spans="6:81">
      <c r="F293" s="109"/>
      <c r="P293" s="172"/>
      <c r="T293" s="172"/>
      <c r="AC293" s="112"/>
      <c r="AD293" s="112"/>
      <c r="AF293" s="112"/>
      <c r="AG293" s="112"/>
      <c r="CC293" s="109"/>
    </row>
    <row r="294" spans="6:81">
      <c r="F294" s="109"/>
      <c r="P294" s="172"/>
      <c r="T294" s="172"/>
      <c r="AC294" s="112"/>
      <c r="AD294" s="112"/>
      <c r="AF294" s="112"/>
      <c r="AG294" s="112"/>
      <c r="CC294" s="109"/>
    </row>
    <row r="295" spans="6:81">
      <c r="F295" s="109"/>
      <c r="P295" s="172"/>
      <c r="T295" s="172"/>
      <c r="AC295" s="112"/>
      <c r="AD295" s="112"/>
      <c r="AF295" s="112"/>
      <c r="AG295" s="112"/>
      <c r="CC295" s="109"/>
    </row>
    <row r="296" spans="6:81">
      <c r="F296" s="109"/>
      <c r="P296" s="172"/>
      <c r="T296" s="172"/>
      <c r="AC296" s="112"/>
      <c r="AD296" s="112"/>
      <c r="AF296" s="112"/>
      <c r="AG296" s="112"/>
      <c r="CC296" s="109"/>
    </row>
    <row r="297" spans="6:81">
      <c r="F297" s="109"/>
      <c r="P297" s="172"/>
      <c r="T297" s="172"/>
      <c r="AC297" s="112"/>
      <c r="AD297" s="112"/>
      <c r="AF297" s="112"/>
      <c r="AG297" s="112"/>
      <c r="CC297" s="109"/>
    </row>
    <row r="298" spans="6:81">
      <c r="F298" s="109"/>
      <c r="P298" s="172"/>
      <c r="T298" s="172"/>
      <c r="AC298" s="112"/>
      <c r="AD298" s="112"/>
      <c r="AF298" s="112"/>
      <c r="AG298" s="112"/>
      <c r="CC298" s="109"/>
    </row>
    <row r="299" spans="6:81">
      <c r="F299" s="109"/>
      <c r="P299" s="172"/>
      <c r="T299" s="172"/>
      <c r="AC299" s="112"/>
      <c r="AD299" s="112"/>
      <c r="AF299" s="112"/>
      <c r="AG299" s="112"/>
      <c r="CC299" s="109"/>
    </row>
    <row r="300" spans="6:81">
      <c r="F300" s="109"/>
      <c r="P300" s="172"/>
      <c r="T300" s="172"/>
      <c r="AC300" s="112"/>
      <c r="AD300" s="112"/>
      <c r="AF300" s="112"/>
      <c r="AG300" s="112"/>
      <c r="CC300" s="109"/>
    </row>
    <row r="301" spans="6:81">
      <c r="F301" s="109"/>
      <c r="P301" s="172"/>
      <c r="T301" s="172"/>
      <c r="AC301" s="112"/>
      <c r="AD301" s="112"/>
      <c r="AF301" s="112"/>
      <c r="AG301" s="112"/>
      <c r="CC301" s="109"/>
    </row>
    <row r="302" spans="6:81">
      <c r="F302" s="109"/>
      <c r="P302" s="172"/>
      <c r="T302" s="172"/>
      <c r="AC302" s="112"/>
      <c r="AD302" s="112"/>
      <c r="AF302" s="112"/>
      <c r="AG302" s="112"/>
      <c r="CC302" s="109"/>
    </row>
    <row r="303" spans="6:81">
      <c r="F303" s="109"/>
      <c r="P303" s="172"/>
      <c r="T303" s="172"/>
      <c r="AC303" s="112"/>
      <c r="AD303" s="112"/>
      <c r="AF303" s="112"/>
      <c r="AG303" s="112"/>
      <c r="CC303" s="109"/>
    </row>
    <row r="304" spans="6:81">
      <c r="F304" s="109"/>
      <c r="P304" s="172"/>
      <c r="T304" s="172"/>
      <c r="AC304" s="112"/>
      <c r="AD304" s="112"/>
      <c r="AF304" s="112"/>
      <c r="AG304" s="112"/>
      <c r="CC304" s="109"/>
    </row>
    <row r="305" spans="6:81">
      <c r="F305" s="109"/>
      <c r="P305" s="172"/>
      <c r="T305" s="172"/>
      <c r="AC305" s="112"/>
      <c r="AD305" s="112"/>
      <c r="AF305" s="112"/>
      <c r="AG305" s="112"/>
      <c r="CC305" s="109"/>
    </row>
    <row r="306" spans="6:81">
      <c r="F306" s="109"/>
      <c r="P306" s="172"/>
      <c r="T306" s="172"/>
      <c r="AC306" s="112"/>
      <c r="AD306" s="112"/>
      <c r="AF306" s="112"/>
      <c r="AG306" s="112"/>
      <c r="CC306" s="109"/>
    </row>
    <row r="307" spans="6:81">
      <c r="F307" s="109"/>
      <c r="P307" s="172"/>
      <c r="T307" s="172"/>
      <c r="AC307" s="112"/>
      <c r="AD307" s="112"/>
      <c r="AF307" s="112"/>
      <c r="AG307" s="112"/>
      <c r="CC307" s="109"/>
    </row>
    <row r="308" spans="6:81">
      <c r="F308" s="109"/>
      <c r="P308" s="172"/>
      <c r="T308" s="172"/>
      <c r="AC308" s="112"/>
      <c r="AD308" s="112"/>
      <c r="AF308" s="112"/>
      <c r="AG308" s="112"/>
      <c r="CC308" s="109"/>
    </row>
    <row r="309" spans="6:81">
      <c r="F309" s="109"/>
      <c r="P309" s="172"/>
      <c r="T309" s="172"/>
      <c r="AC309" s="112"/>
      <c r="AD309" s="112"/>
      <c r="AF309" s="112"/>
      <c r="AG309" s="112"/>
      <c r="CC309" s="109"/>
    </row>
    <row r="310" spans="6:81">
      <c r="F310" s="109"/>
      <c r="P310" s="172"/>
      <c r="T310" s="172"/>
      <c r="AC310" s="112"/>
      <c r="AD310" s="112"/>
      <c r="AF310" s="112"/>
      <c r="AG310" s="112"/>
      <c r="CC310" s="109"/>
    </row>
    <row r="311" spans="6:81">
      <c r="F311" s="109"/>
      <c r="P311" s="172"/>
      <c r="T311" s="172"/>
      <c r="AC311" s="112"/>
      <c r="AD311" s="112"/>
      <c r="AF311" s="112"/>
      <c r="AG311" s="112"/>
      <c r="CC311" s="109"/>
    </row>
    <row r="312" spans="6:81">
      <c r="F312" s="109"/>
      <c r="P312" s="172"/>
      <c r="T312" s="172"/>
      <c r="AC312" s="112"/>
      <c r="AD312" s="112"/>
      <c r="AF312" s="112"/>
      <c r="AG312" s="112"/>
      <c r="CC312" s="109"/>
    </row>
    <row r="313" spans="6:81">
      <c r="F313" s="109"/>
      <c r="P313" s="172"/>
      <c r="T313" s="172"/>
      <c r="AC313" s="112"/>
      <c r="AD313" s="112"/>
      <c r="AF313" s="112"/>
      <c r="AG313" s="112"/>
      <c r="CC313" s="109"/>
    </row>
    <row r="314" spans="6:81">
      <c r="F314" s="109"/>
      <c r="P314" s="172"/>
      <c r="T314" s="172"/>
      <c r="AC314" s="112"/>
      <c r="AD314" s="112"/>
      <c r="AF314" s="112"/>
      <c r="AG314" s="112"/>
      <c r="CC314" s="109"/>
    </row>
    <row r="315" spans="6:81">
      <c r="F315" s="109"/>
      <c r="P315" s="172"/>
      <c r="T315" s="172"/>
      <c r="AC315" s="112"/>
      <c r="AD315" s="112"/>
      <c r="AF315" s="112"/>
      <c r="AG315" s="112"/>
      <c r="CC315" s="109"/>
    </row>
    <row r="316" spans="6:81">
      <c r="F316" s="109"/>
      <c r="P316" s="172"/>
      <c r="T316" s="172"/>
      <c r="AC316" s="112"/>
      <c r="AD316" s="112"/>
      <c r="AF316" s="112"/>
      <c r="AG316" s="112"/>
      <c r="CC316" s="109"/>
    </row>
    <row r="317" spans="6:81">
      <c r="F317" s="109"/>
      <c r="P317" s="172"/>
      <c r="T317" s="172"/>
      <c r="AC317" s="112"/>
      <c r="AD317" s="112"/>
      <c r="AF317" s="112"/>
      <c r="AG317" s="112"/>
      <c r="CC317" s="109"/>
    </row>
    <row r="318" spans="6:81">
      <c r="F318" s="109"/>
      <c r="P318" s="172"/>
      <c r="T318" s="172"/>
      <c r="AC318" s="112"/>
      <c r="AD318" s="112"/>
      <c r="AF318" s="112"/>
      <c r="AG318" s="112"/>
      <c r="CC318" s="109"/>
    </row>
    <row r="319" spans="6:81">
      <c r="F319" s="109"/>
      <c r="P319" s="172"/>
      <c r="T319" s="172"/>
      <c r="AC319" s="112"/>
      <c r="AD319" s="112"/>
      <c r="AF319" s="112"/>
      <c r="AG319" s="112"/>
      <c r="CC319" s="109"/>
    </row>
    <row r="320" spans="6:81">
      <c r="F320" s="109"/>
      <c r="P320" s="172"/>
      <c r="T320" s="172"/>
      <c r="AC320" s="112"/>
      <c r="AD320" s="112"/>
      <c r="AF320" s="112"/>
      <c r="AG320" s="112"/>
      <c r="CC320" s="109"/>
    </row>
    <row r="321" spans="6:81">
      <c r="F321" s="109"/>
      <c r="P321" s="172"/>
      <c r="T321" s="172"/>
      <c r="AC321" s="112"/>
      <c r="AD321" s="112"/>
      <c r="AF321" s="112"/>
      <c r="AG321" s="112"/>
      <c r="CC321" s="109"/>
    </row>
    <row r="322" spans="6:81">
      <c r="F322" s="109"/>
      <c r="P322" s="172"/>
      <c r="T322" s="172"/>
      <c r="AC322" s="112"/>
      <c r="AD322" s="112"/>
      <c r="AF322" s="112"/>
      <c r="AG322" s="112"/>
      <c r="CC322" s="109"/>
    </row>
    <row r="323" spans="6:81">
      <c r="F323" s="109"/>
      <c r="P323" s="172"/>
      <c r="T323" s="172"/>
      <c r="AC323" s="112"/>
      <c r="AD323" s="112"/>
      <c r="AF323" s="112"/>
      <c r="AG323" s="112"/>
      <c r="CC323" s="109"/>
    </row>
    <row r="324" spans="6:81">
      <c r="F324" s="109"/>
      <c r="P324" s="172"/>
      <c r="T324" s="172"/>
      <c r="AC324" s="112"/>
      <c r="AD324" s="112"/>
      <c r="AF324" s="112"/>
      <c r="AG324" s="112"/>
      <c r="CC324" s="109"/>
    </row>
    <row r="325" spans="6:81">
      <c r="F325" s="109"/>
      <c r="P325" s="172"/>
      <c r="T325" s="172"/>
      <c r="AC325" s="112"/>
      <c r="AD325" s="112"/>
      <c r="AF325" s="112"/>
      <c r="AG325" s="112"/>
      <c r="CC325" s="109"/>
    </row>
    <row r="326" spans="6:81">
      <c r="F326" s="109"/>
      <c r="P326" s="172"/>
      <c r="T326" s="172"/>
      <c r="AC326" s="112"/>
      <c r="AD326" s="112"/>
      <c r="AF326" s="112"/>
      <c r="AG326" s="112"/>
      <c r="CC326" s="109"/>
    </row>
    <row r="327" spans="6:81">
      <c r="F327" s="109"/>
      <c r="P327" s="172"/>
      <c r="T327" s="172"/>
      <c r="AC327" s="112"/>
      <c r="AD327" s="112"/>
      <c r="AF327" s="112"/>
      <c r="AG327" s="112"/>
      <c r="CC327" s="109"/>
    </row>
    <row r="328" spans="6:81">
      <c r="F328" s="109"/>
      <c r="P328" s="172"/>
      <c r="T328" s="172"/>
      <c r="AC328" s="112"/>
      <c r="AD328" s="112"/>
      <c r="AF328" s="112"/>
      <c r="AG328" s="112"/>
      <c r="CC328" s="109"/>
    </row>
    <row r="329" spans="6:81">
      <c r="F329" s="109"/>
      <c r="P329" s="172"/>
      <c r="T329" s="172"/>
      <c r="AC329" s="112"/>
      <c r="AD329" s="112"/>
      <c r="AF329" s="112"/>
      <c r="AG329" s="112"/>
      <c r="CC329" s="109"/>
    </row>
    <row r="330" spans="6:81">
      <c r="F330" s="109"/>
      <c r="P330" s="172"/>
      <c r="T330" s="172"/>
      <c r="AC330" s="112"/>
      <c r="AD330" s="112"/>
      <c r="AF330" s="112"/>
      <c r="AG330" s="112"/>
      <c r="CC330" s="109"/>
    </row>
    <row r="331" spans="6:81">
      <c r="F331" s="109"/>
      <c r="P331" s="172"/>
      <c r="T331" s="172"/>
      <c r="AC331" s="112"/>
      <c r="AD331" s="112"/>
      <c r="AF331" s="112"/>
      <c r="AG331" s="112"/>
      <c r="CC331" s="109"/>
    </row>
    <row r="332" spans="6:81">
      <c r="F332" s="109"/>
      <c r="P332" s="172"/>
      <c r="T332" s="172"/>
      <c r="AC332" s="112"/>
      <c r="AD332" s="112"/>
      <c r="AF332" s="112"/>
      <c r="AG332" s="112"/>
      <c r="CC332" s="109"/>
    </row>
    <row r="333" spans="6:81">
      <c r="F333" s="109"/>
      <c r="P333" s="172"/>
      <c r="T333" s="172"/>
      <c r="AC333" s="112"/>
      <c r="AD333" s="112"/>
      <c r="AF333" s="112"/>
      <c r="AG333" s="112"/>
      <c r="CC333" s="109"/>
    </row>
    <row r="334" spans="6:81">
      <c r="F334" s="109"/>
      <c r="P334" s="172"/>
      <c r="T334" s="172"/>
      <c r="AC334" s="112"/>
      <c r="AD334" s="112"/>
      <c r="AF334" s="112"/>
      <c r="AG334" s="112"/>
      <c r="CC334" s="109"/>
    </row>
    <row r="335" spans="6:81">
      <c r="F335" s="109"/>
      <c r="P335" s="172"/>
      <c r="T335" s="172"/>
      <c r="AC335" s="112"/>
      <c r="AD335" s="112"/>
      <c r="AF335" s="112"/>
      <c r="AG335" s="112"/>
      <c r="CC335" s="109"/>
    </row>
    <row r="336" spans="6:81">
      <c r="F336" s="109"/>
      <c r="P336" s="172"/>
      <c r="T336" s="172"/>
      <c r="AC336" s="112"/>
      <c r="AD336" s="112"/>
      <c r="AF336" s="112"/>
      <c r="AG336" s="112"/>
      <c r="CC336" s="109"/>
    </row>
    <row r="337" spans="6:81">
      <c r="F337" s="109"/>
      <c r="P337" s="172"/>
      <c r="T337" s="172"/>
      <c r="AC337" s="112"/>
      <c r="AD337" s="112"/>
      <c r="AF337" s="112"/>
      <c r="AG337" s="112"/>
      <c r="CC337" s="109"/>
    </row>
    <row r="338" spans="6:81">
      <c r="F338" s="109"/>
      <c r="P338" s="172"/>
      <c r="T338" s="172"/>
      <c r="AC338" s="112"/>
      <c r="AD338" s="112"/>
      <c r="AF338" s="112"/>
      <c r="AG338" s="112"/>
      <c r="CC338" s="109"/>
    </row>
    <row r="339" spans="6:81">
      <c r="F339" s="109"/>
      <c r="P339" s="172"/>
      <c r="T339" s="172"/>
      <c r="AC339" s="112"/>
      <c r="AD339" s="112"/>
      <c r="AF339" s="112"/>
      <c r="AG339" s="112"/>
      <c r="CC339" s="109"/>
    </row>
    <row r="340" spans="6:81">
      <c r="F340" s="109"/>
      <c r="P340" s="172"/>
      <c r="T340" s="172"/>
      <c r="AC340" s="112"/>
      <c r="AD340" s="112"/>
      <c r="AF340" s="112"/>
      <c r="AG340" s="112"/>
      <c r="CC340" s="109"/>
    </row>
    <row r="341" spans="6:81">
      <c r="F341" s="109"/>
      <c r="P341" s="172"/>
      <c r="T341" s="172"/>
      <c r="AC341" s="112"/>
      <c r="AD341" s="112"/>
      <c r="AF341" s="112"/>
      <c r="AG341" s="112"/>
      <c r="CC341" s="109"/>
    </row>
    <row r="342" spans="6:81">
      <c r="F342" s="109"/>
      <c r="P342" s="172"/>
      <c r="T342" s="172"/>
      <c r="AC342" s="112"/>
      <c r="AD342" s="112"/>
      <c r="AF342" s="112"/>
      <c r="AG342" s="112"/>
      <c r="CC342" s="109"/>
    </row>
    <row r="343" spans="6:81">
      <c r="F343" s="109"/>
      <c r="P343" s="172"/>
      <c r="T343" s="172"/>
      <c r="AC343" s="112"/>
      <c r="AD343" s="112"/>
      <c r="AF343" s="112"/>
      <c r="AG343" s="112"/>
      <c r="CC343" s="109"/>
    </row>
    <row r="344" spans="6:81">
      <c r="F344" s="109"/>
      <c r="P344" s="172"/>
      <c r="T344" s="172"/>
      <c r="AC344" s="112"/>
      <c r="AD344" s="112"/>
      <c r="AF344" s="112"/>
      <c r="AG344" s="112"/>
      <c r="CC344" s="109"/>
    </row>
    <row r="345" spans="6:81">
      <c r="F345" s="109"/>
      <c r="P345" s="172"/>
      <c r="T345" s="172"/>
      <c r="AC345" s="112"/>
      <c r="AD345" s="112"/>
      <c r="AF345" s="112"/>
      <c r="AG345" s="112"/>
      <c r="CC345" s="109"/>
    </row>
    <row r="346" spans="6:81">
      <c r="F346" s="109"/>
      <c r="P346" s="172"/>
      <c r="T346" s="172"/>
      <c r="AC346" s="112"/>
      <c r="AD346" s="112"/>
      <c r="AF346" s="112"/>
      <c r="AG346" s="112"/>
      <c r="CC346" s="109"/>
    </row>
    <row r="347" spans="6:81">
      <c r="F347" s="109"/>
      <c r="P347" s="172"/>
      <c r="T347" s="172"/>
      <c r="AC347" s="112"/>
      <c r="AD347" s="112"/>
      <c r="AF347" s="112"/>
      <c r="AG347" s="112"/>
      <c r="CC347" s="109"/>
    </row>
    <row r="348" spans="6:81">
      <c r="F348" s="109"/>
      <c r="P348" s="172"/>
      <c r="T348" s="172"/>
      <c r="AC348" s="112"/>
      <c r="AD348" s="112"/>
      <c r="AF348" s="112"/>
      <c r="AG348" s="112"/>
      <c r="CC348" s="109"/>
    </row>
    <row r="349" spans="6:81">
      <c r="F349" s="109"/>
      <c r="P349" s="172"/>
      <c r="T349" s="172"/>
      <c r="AC349" s="112"/>
      <c r="AD349" s="112"/>
      <c r="AF349" s="112"/>
      <c r="AG349" s="112"/>
      <c r="CC349" s="109"/>
    </row>
    <row r="350" spans="6:81">
      <c r="F350" s="109"/>
      <c r="P350" s="172"/>
      <c r="T350" s="172"/>
      <c r="AC350" s="112"/>
      <c r="AD350" s="112"/>
      <c r="AF350" s="112"/>
      <c r="AG350" s="112"/>
      <c r="CC350" s="109"/>
    </row>
    <row r="351" spans="6:81">
      <c r="F351" s="109"/>
      <c r="P351" s="172"/>
      <c r="T351" s="172"/>
      <c r="AC351" s="112"/>
      <c r="AD351" s="112"/>
      <c r="AF351" s="112"/>
      <c r="AG351" s="112"/>
      <c r="CC351" s="109"/>
    </row>
    <row r="352" spans="6:81">
      <c r="F352" s="109"/>
      <c r="P352" s="172"/>
      <c r="T352" s="172"/>
      <c r="AC352" s="112"/>
      <c r="AD352" s="112"/>
      <c r="AF352" s="112"/>
      <c r="AG352" s="112"/>
      <c r="CC352" s="109"/>
    </row>
    <row r="353" spans="6:81">
      <c r="F353" s="109"/>
      <c r="P353" s="172"/>
      <c r="T353" s="172"/>
      <c r="AC353" s="112"/>
      <c r="AD353" s="112"/>
      <c r="AF353" s="112"/>
      <c r="AG353" s="112"/>
      <c r="CC353" s="109"/>
    </row>
    <row r="354" spans="6:81">
      <c r="F354" s="109"/>
      <c r="P354" s="172"/>
      <c r="T354" s="172"/>
      <c r="AC354" s="112"/>
      <c r="AD354" s="112"/>
      <c r="AF354" s="112"/>
      <c r="AG354" s="112"/>
      <c r="CC354" s="109"/>
    </row>
    <row r="355" spans="6:81">
      <c r="F355" s="109"/>
      <c r="P355" s="172"/>
      <c r="T355" s="172"/>
      <c r="AC355" s="112"/>
      <c r="AD355" s="112"/>
      <c r="AF355" s="112"/>
      <c r="AG355" s="112"/>
      <c r="CC355" s="109"/>
    </row>
    <row r="356" spans="6:81">
      <c r="F356" s="109"/>
      <c r="P356" s="172"/>
      <c r="T356" s="172"/>
      <c r="AC356" s="112"/>
      <c r="AD356" s="112"/>
      <c r="AF356" s="112"/>
      <c r="AG356" s="112"/>
      <c r="CC356" s="109"/>
    </row>
    <row r="357" spans="6:81">
      <c r="F357" s="109"/>
      <c r="P357" s="172"/>
      <c r="T357" s="172"/>
      <c r="AC357" s="112"/>
      <c r="AD357" s="112"/>
      <c r="AF357" s="112"/>
      <c r="AG357" s="112"/>
      <c r="CC357" s="109"/>
    </row>
    <row r="358" spans="6:81">
      <c r="F358" s="109"/>
      <c r="P358" s="172"/>
      <c r="T358" s="172"/>
      <c r="AC358" s="112"/>
      <c r="AD358" s="112"/>
      <c r="AF358" s="112"/>
      <c r="AG358" s="112"/>
      <c r="CC358" s="109"/>
    </row>
    <row r="359" spans="6:81">
      <c r="F359" s="109"/>
      <c r="P359" s="172"/>
      <c r="T359" s="172"/>
      <c r="AC359" s="112"/>
      <c r="AD359" s="112"/>
      <c r="AF359" s="112"/>
      <c r="AG359" s="112"/>
      <c r="CC359" s="109"/>
    </row>
    <row r="360" spans="6:81">
      <c r="F360" s="109"/>
      <c r="P360" s="172"/>
      <c r="T360" s="172"/>
      <c r="AC360" s="112"/>
      <c r="AD360" s="112"/>
      <c r="AF360" s="112"/>
      <c r="AG360" s="112"/>
      <c r="CC360" s="109"/>
    </row>
    <row r="361" spans="6:81">
      <c r="F361" s="109"/>
      <c r="P361" s="172"/>
      <c r="T361" s="172"/>
      <c r="AC361" s="112"/>
      <c r="AD361" s="112"/>
      <c r="AF361" s="112"/>
      <c r="AG361" s="112"/>
      <c r="CC361" s="109"/>
    </row>
    <row r="362" spans="6:81">
      <c r="F362" s="109"/>
      <c r="P362" s="172"/>
      <c r="T362" s="172"/>
      <c r="AC362" s="112"/>
      <c r="AD362" s="112"/>
      <c r="AF362" s="112"/>
      <c r="AG362" s="112"/>
      <c r="CC362" s="109"/>
    </row>
    <row r="363" spans="6:81">
      <c r="F363" s="109"/>
      <c r="P363" s="172"/>
      <c r="T363" s="172"/>
      <c r="AC363" s="112"/>
      <c r="AD363" s="112"/>
      <c r="AF363" s="112"/>
      <c r="AG363" s="112"/>
      <c r="CC363" s="109"/>
    </row>
    <row r="364" spans="6:81">
      <c r="F364" s="109"/>
      <c r="P364" s="172"/>
      <c r="T364" s="172"/>
      <c r="AC364" s="112"/>
      <c r="AD364" s="112"/>
      <c r="AF364" s="112"/>
      <c r="AG364" s="112"/>
      <c r="CC364" s="109"/>
    </row>
    <row r="365" spans="6:81">
      <c r="F365" s="109"/>
      <c r="P365" s="172"/>
      <c r="T365" s="172"/>
      <c r="AC365" s="112"/>
      <c r="AD365" s="112"/>
      <c r="AF365" s="112"/>
      <c r="AG365" s="112"/>
      <c r="CC365" s="109"/>
    </row>
    <row r="366" spans="6:81">
      <c r="F366" s="109"/>
      <c r="P366" s="172"/>
      <c r="T366" s="172"/>
      <c r="AC366" s="112"/>
      <c r="AD366" s="112"/>
      <c r="AF366" s="112"/>
      <c r="AG366" s="112"/>
      <c r="CC366" s="109"/>
    </row>
    <row r="367" spans="6:81">
      <c r="F367" s="109"/>
      <c r="P367" s="172"/>
      <c r="T367" s="172"/>
      <c r="AC367" s="112"/>
      <c r="AD367" s="112"/>
      <c r="AF367" s="112"/>
      <c r="AG367" s="112"/>
      <c r="CC367" s="109"/>
    </row>
    <row r="368" spans="6:81">
      <c r="F368" s="109"/>
      <c r="P368" s="172"/>
      <c r="T368" s="172"/>
      <c r="AC368" s="112"/>
      <c r="AD368" s="112"/>
      <c r="AF368" s="112"/>
      <c r="AG368" s="112"/>
      <c r="CC368" s="109"/>
    </row>
    <row r="369" spans="6:81">
      <c r="F369" s="109"/>
      <c r="P369" s="172"/>
      <c r="T369" s="172"/>
      <c r="AC369" s="112"/>
      <c r="AD369" s="112"/>
      <c r="AF369" s="112"/>
      <c r="AG369" s="112"/>
      <c r="CC369" s="109"/>
    </row>
    <row r="370" spans="6:81">
      <c r="F370" s="109"/>
      <c r="P370" s="172"/>
      <c r="T370" s="172"/>
      <c r="AC370" s="112"/>
      <c r="AD370" s="112"/>
      <c r="AF370" s="112"/>
      <c r="AG370" s="112"/>
      <c r="CC370" s="109"/>
    </row>
    <row r="371" spans="6:81">
      <c r="F371" s="109"/>
      <c r="P371" s="172"/>
      <c r="T371" s="172"/>
      <c r="AC371" s="112"/>
      <c r="AD371" s="112"/>
      <c r="AF371" s="112"/>
      <c r="AG371" s="112"/>
      <c r="CC371" s="109"/>
    </row>
    <row r="372" spans="6:81">
      <c r="F372" s="109"/>
      <c r="P372" s="172"/>
      <c r="T372" s="172"/>
      <c r="AC372" s="112"/>
      <c r="AD372" s="112"/>
      <c r="AF372" s="112"/>
      <c r="AG372" s="112"/>
      <c r="CC372" s="109"/>
    </row>
    <row r="373" spans="6:81">
      <c r="F373" s="109"/>
      <c r="P373" s="172"/>
      <c r="T373" s="172"/>
      <c r="AC373" s="112"/>
      <c r="AD373" s="112"/>
      <c r="AF373" s="112"/>
      <c r="AG373" s="112"/>
      <c r="CC373" s="109"/>
    </row>
    <row r="374" spans="6:81">
      <c r="F374" s="109"/>
      <c r="P374" s="172"/>
      <c r="T374" s="172"/>
      <c r="AC374" s="112"/>
      <c r="AD374" s="112"/>
      <c r="AF374" s="112"/>
      <c r="AG374" s="112"/>
      <c r="CC374" s="109"/>
    </row>
    <row r="375" spans="6:81">
      <c r="F375" s="109"/>
      <c r="P375" s="172"/>
      <c r="T375" s="172"/>
      <c r="AC375" s="112"/>
      <c r="AD375" s="112"/>
      <c r="AF375" s="112"/>
      <c r="AG375" s="112"/>
      <c r="CC375" s="109"/>
    </row>
    <row r="376" spans="6:81">
      <c r="F376" s="109"/>
      <c r="P376" s="172"/>
      <c r="T376" s="172"/>
      <c r="CC376" s="109"/>
    </row>
    <row r="377" spans="6:81">
      <c r="F377" s="109"/>
      <c r="P377" s="172"/>
      <c r="T377" s="172"/>
      <c r="CC377" s="109"/>
    </row>
    <row r="378" spans="6:81">
      <c r="F378" s="109"/>
      <c r="P378" s="172"/>
      <c r="T378" s="172"/>
      <c r="CC378" s="109"/>
    </row>
    <row r="379" spans="6:81">
      <c r="F379" s="109"/>
      <c r="P379" s="172"/>
      <c r="T379" s="172"/>
      <c r="CC379" s="109"/>
    </row>
    <row r="380" spans="6:81">
      <c r="F380" s="109"/>
      <c r="P380" s="172"/>
      <c r="T380" s="172"/>
      <c r="CC380" s="109"/>
    </row>
    <row r="381" spans="6:81">
      <c r="F381" s="109"/>
      <c r="P381" s="172"/>
      <c r="T381" s="172"/>
      <c r="CC381" s="109"/>
    </row>
    <row r="382" spans="6:81">
      <c r="F382" s="109"/>
      <c r="P382" s="172"/>
      <c r="T382" s="172"/>
      <c r="CC382" s="109"/>
    </row>
    <row r="383" spans="6:81">
      <c r="F383" s="109"/>
      <c r="P383" s="172"/>
      <c r="T383" s="172"/>
      <c r="CC383" s="109"/>
    </row>
    <row r="384" spans="6:81">
      <c r="F384" s="109"/>
      <c r="P384" s="172"/>
      <c r="T384" s="172"/>
      <c r="CC384" s="109"/>
    </row>
    <row r="385" spans="6:81">
      <c r="F385" s="109"/>
      <c r="P385" s="172"/>
      <c r="T385" s="172"/>
      <c r="CC385" s="109"/>
    </row>
    <row r="386" spans="6:81">
      <c r="F386" s="109"/>
      <c r="P386" s="172"/>
      <c r="T386" s="172"/>
      <c r="CC386" s="109"/>
    </row>
    <row r="387" spans="6:81">
      <c r="F387" s="109"/>
      <c r="P387" s="172"/>
      <c r="T387" s="172"/>
      <c r="CC387" s="109"/>
    </row>
    <row r="388" spans="6:81">
      <c r="F388" s="109"/>
      <c r="P388" s="172"/>
      <c r="T388" s="172"/>
      <c r="CC388" s="109"/>
    </row>
    <row r="389" spans="6:81">
      <c r="F389" s="109"/>
      <c r="P389" s="172"/>
      <c r="T389" s="172"/>
      <c r="CC389" s="109"/>
    </row>
    <row r="390" spans="6:81">
      <c r="F390" s="109"/>
      <c r="P390" s="172"/>
      <c r="T390" s="172"/>
      <c r="CC390" s="109"/>
    </row>
    <row r="391" spans="6:81">
      <c r="F391" s="109"/>
      <c r="P391" s="172"/>
      <c r="T391" s="172"/>
      <c r="CC391" s="109"/>
    </row>
    <row r="392" spans="6:81">
      <c r="F392" s="109"/>
      <c r="P392" s="172"/>
      <c r="T392" s="172"/>
      <c r="CC392" s="109"/>
    </row>
    <row r="393" spans="6:81">
      <c r="F393" s="109"/>
      <c r="P393" s="172"/>
      <c r="T393" s="172"/>
      <c r="CC393" s="109"/>
    </row>
    <row r="394" spans="6:81">
      <c r="F394" s="109"/>
      <c r="P394" s="172"/>
      <c r="T394" s="172"/>
      <c r="CC394" s="109"/>
    </row>
    <row r="395" spans="6:81">
      <c r="F395" s="109"/>
      <c r="P395" s="172"/>
      <c r="T395" s="172"/>
      <c r="CC395" s="109"/>
    </row>
    <row r="396" spans="6:81">
      <c r="F396" s="109"/>
      <c r="P396" s="172"/>
      <c r="T396" s="172"/>
      <c r="CC396" s="109"/>
    </row>
    <row r="397" spans="6:81">
      <c r="F397" s="109"/>
      <c r="P397" s="172"/>
      <c r="T397" s="172"/>
      <c r="CC397" s="109"/>
    </row>
    <row r="398" spans="6:81">
      <c r="F398" s="109"/>
      <c r="P398" s="172"/>
      <c r="T398" s="172"/>
      <c r="CC398" s="109"/>
    </row>
    <row r="399" spans="6:81">
      <c r="F399" s="109"/>
      <c r="P399" s="172"/>
      <c r="T399" s="172"/>
      <c r="CC399" s="109"/>
    </row>
    <row r="400" spans="6:81">
      <c r="F400" s="109"/>
      <c r="P400" s="172"/>
      <c r="T400" s="172"/>
      <c r="CC400" s="109"/>
    </row>
    <row r="401" spans="6:81">
      <c r="F401" s="109"/>
      <c r="P401" s="172"/>
      <c r="T401" s="172"/>
      <c r="CC401" s="109"/>
    </row>
    <row r="402" spans="6:81">
      <c r="F402" s="109"/>
      <c r="P402" s="172"/>
      <c r="T402" s="172"/>
      <c r="CC402" s="109"/>
    </row>
    <row r="403" spans="6:81">
      <c r="F403" s="109"/>
      <c r="P403" s="172"/>
      <c r="T403" s="172"/>
      <c r="CC403" s="109"/>
    </row>
    <row r="404" spans="6:81">
      <c r="F404" s="109"/>
      <c r="P404" s="172"/>
      <c r="T404" s="172"/>
      <c r="CC404" s="109"/>
    </row>
    <row r="405" spans="6:81">
      <c r="F405" s="109"/>
      <c r="P405" s="172"/>
      <c r="T405" s="172"/>
      <c r="CC405" s="109"/>
    </row>
    <row r="406" spans="6:81">
      <c r="F406" s="109"/>
      <c r="P406" s="172"/>
      <c r="T406" s="172"/>
      <c r="CC406" s="109"/>
    </row>
    <row r="407" spans="6:81">
      <c r="F407" s="109"/>
      <c r="P407" s="172"/>
      <c r="T407" s="172"/>
      <c r="CC407" s="109"/>
    </row>
    <row r="408" spans="6:81">
      <c r="F408" s="109"/>
      <c r="P408" s="172"/>
      <c r="T408" s="172"/>
      <c r="CC408" s="109"/>
    </row>
    <row r="409" spans="6:81">
      <c r="F409" s="109"/>
      <c r="P409" s="172"/>
      <c r="T409" s="172"/>
      <c r="CC409" s="109"/>
    </row>
    <row r="410" spans="6:81">
      <c r="F410" s="109"/>
      <c r="P410" s="172"/>
      <c r="T410" s="172"/>
      <c r="CC410" s="109"/>
    </row>
    <row r="411" spans="6:81">
      <c r="F411" s="109"/>
      <c r="P411" s="172"/>
      <c r="T411" s="172"/>
      <c r="CC411" s="109"/>
    </row>
    <row r="412" spans="6:81">
      <c r="F412" s="109"/>
      <c r="P412" s="172"/>
      <c r="T412" s="172"/>
      <c r="CC412" s="109"/>
    </row>
    <row r="413" spans="6:81">
      <c r="F413" s="109"/>
      <c r="P413" s="172"/>
      <c r="T413" s="172"/>
      <c r="CC413" s="109"/>
    </row>
    <row r="414" spans="6:81">
      <c r="F414" s="109"/>
      <c r="P414" s="172"/>
      <c r="T414" s="172"/>
      <c r="CC414" s="109"/>
    </row>
    <row r="415" spans="6:81">
      <c r="F415" s="109"/>
      <c r="P415" s="172"/>
      <c r="T415" s="172"/>
      <c r="CC415" s="109"/>
    </row>
    <row r="416" spans="6:81">
      <c r="F416" s="109"/>
      <c r="P416" s="172"/>
      <c r="T416" s="172"/>
      <c r="CC416" s="109"/>
    </row>
    <row r="417" spans="6:81">
      <c r="F417" s="109"/>
      <c r="P417" s="172"/>
      <c r="T417" s="172"/>
      <c r="CC417" s="109"/>
    </row>
    <row r="418" spans="6:81">
      <c r="F418" s="109"/>
      <c r="P418" s="172"/>
      <c r="T418" s="172"/>
      <c r="CC418" s="109"/>
    </row>
    <row r="419" spans="6:81">
      <c r="F419" s="109"/>
      <c r="P419" s="172"/>
      <c r="T419" s="172"/>
      <c r="CC419" s="109"/>
    </row>
    <row r="420" spans="6:81">
      <c r="F420" s="109"/>
      <c r="P420" s="172"/>
      <c r="T420" s="172"/>
      <c r="CC420" s="109"/>
    </row>
    <row r="421" spans="6:81">
      <c r="F421" s="109"/>
      <c r="P421" s="172"/>
      <c r="T421" s="172"/>
      <c r="CC421" s="109"/>
    </row>
    <row r="422" spans="6:81">
      <c r="F422" s="109"/>
      <c r="P422" s="172"/>
      <c r="T422" s="172"/>
      <c r="CC422" s="109"/>
    </row>
    <row r="423" spans="6:81">
      <c r="F423" s="109"/>
      <c r="P423" s="172"/>
      <c r="T423" s="172"/>
      <c r="CC423" s="109"/>
    </row>
    <row r="424" spans="6:81">
      <c r="F424" s="109"/>
      <c r="P424" s="172"/>
      <c r="T424" s="172"/>
      <c r="CC424" s="109"/>
    </row>
    <row r="425" spans="6:81">
      <c r="F425" s="109"/>
      <c r="P425" s="172"/>
      <c r="T425" s="172"/>
      <c r="CC425" s="109"/>
    </row>
    <row r="426" spans="6:81">
      <c r="F426" s="109"/>
      <c r="P426" s="172"/>
      <c r="T426" s="172"/>
      <c r="CC426" s="109"/>
    </row>
    <row r="427" spans="6:81">
      <c r="F427" s="109"/>
      <c r="P427" s="172"/>
      <c r="T427" s="172"/>
      <c r="CC427" s="109"/>
    </row>
    <row r="428" spans="6:81">
      <c r="F428" s="109"/>
      <c r="P428" s="172"/>
      <c r="T428" s="172"/>
      <c r="CC428" s="109"/>
    </row>
    <row r="429" spans="6:81">
      <c r="F429" s="109"/>
      <c r="P429" s="172"/>
      <c r="T429" s="172"/>
      <c r="CC429" s="109"/>
    </row>
    <row r="430" spans="6:81">
      <c r="F430" s="109"/>
      <c r="P430" s="172"/>
      <c r="T430" s="172"/>
      <c r="CC430" s="109"/>
    </row>
    <row r="431" spans="6:81">
      <c r="F431" s="109"/>
      <c r="P431" s="172"/>
      <c r="T431" s="172"/>
      <c r="CC431" s="109"/>
    </row>
    <row r="432" spans="6:81">
      <c r="F432" s="109"/>
      <c r="P432" s="172"/>
      <c r="T432" s="172"/>
      <c r="CC432" s="109"/>
    </row>
    <row r="433" spans="6:81">
      <c r="F433" s="109"/>
      <c r="P433" s="172"/>
      <c r="T433" s="172"/>
      <c r="CC433" s="109"/>
    </row>
    <row r="434" spans="6:81">
      <c r="F434" s="109"/>
      <c r="P434" s="172"/>
      <c r="T434" s="172"/>
      <c r="CC434" s="109"/>
    </row>
    <row r="435" spans="6:81">
      <c r="F435" s="109"/>
      <c r="P435" s="172"/>
      <c r="T435" s="172"/>
      <c r="CC435" s="109"/>
    </row>
    <row r="436" spans="6:81">
      <c r="F436" s="109"/>
      <c r="P436" s="172"/>
      <c r="T436" s="172"/>
      <c r="CC436" s="109"/>
    </row>
    <row r="437" spans="6:81">
      <c r="F437" s="109"/>
      <c r="P437" s="172"/>
      <c r="T437" s="172"/>
      <c r="CC437" s="109"/>
    </row>
    <row r="438" spans="6:81">
      <c r="F438" s="109"/>
      <c r="P438" s="172"/>
      <c r="T438" s="172"/>
      <c r="CC438" s="109"/>
    </row>
    <row r="439" spans="6:81">
      <c r="F439" s="109"/>
      <c r="P439" s="172"/>
      <c r="T439" s="172"/>
      <c r="CC439" s="109"/>
    </row>
    <row r="440" spans="6:81">
      <c r="F440" s="109"/>
      <c r="P440" s="172"/>
      <c r="T440" s="172"/>
      <c r="CC440" s="109"/>
    </row>
    <row r="441" spans="6:81">
      <c r="F441" s="109"/>
      <c r="P441" s="172"/>
      <c r="T441" s="172"/>
      <c r="CC441" s="109"/>
    </row>
    <row r="442" spans="6:81">
      <c r="F442" s="109"/>
      <c r="P442" s="172"/>
      <c r="T442" s="172"/>
      <c r="CC442" s="109"/>
    </row>
    <row r="443" spans="6:81">
      <c r="F443" s="109"/>
      <c r="P443" s="172"/>
      <c r="T443" s="172"/>
      <c r="CC443" s="109"/>
    </row>
    <row r="444" spans="6:81">
      <c r="F444" s="109"/>
      <c r="P444" s="172"/>
      <c r="T444" s="172"/>
      <c r="CC444" s="109"/>
    </row>
    <row r="445" spans="6:81">
      <c r="F445" s="109"/>
      <c r="P445" s="172"/>
      <c r="T445" s="172"/>
      <c r="CC445" s="109"/>
    </row>
    <row r="446" spans="6:81">
      <c r="F446" s="109"/>
      <c r="P446" s="172"/>
      <c r="T446" s="172"/>
      <c r="CC446" s="109"/>
    </row>
    <row r="447" spans="6:81">
      <c r="F447" s="109"/>
      <c r="P447" s="172"/>
      <c r="T447" s="172"/>
      <c r="CC447" s="109"/>
    </row>
    <row r="448" spans="6:81">
      <c r="F448" s="109"/>
      <c r="P448" s="172"/>
      <c r="T448" s="172"/>
      <c r="CC448" s="109"/>
    </row>
    <row r="449" spans="6:81">
      <c r="F449" s="109"/>
      <c r="P449" s="172"/>
      <c r="T449" s="172"/>
      <c r="CC449" s="109"/>
    </row>
    <row r="450" spans="6:81">
      <c r="F450" s="109"/>
      <c r="P450" s="172"/>
      <c r="T450" s="172"/>
      <c r="CC450" s="109"/>
    </row>
    <row r="451" spans="6:81">
      <c r="F451" s="109"/>
      <c r="P451" s="172"/>
      <c r="T451" s="172"/>
      <c r="CC451" s="109"/>
    </row>
    <row r="452" spans="6:81">
      <c r="F452" s="109"/>
      <c r="P452" s="172"/>
      <c r="T452" s="172"/>
      <c r="CC452" s="109"/>
    </row>
    <row r="453" spans="6:81">
      <c r="F453" s="109"/>
      <c r="P453" s="172"/>
      <c r="T453" s="172"/>
      <c r="CC453" s="109"/>
    </row>
    <row r="454" spans="6:81">
      <c r="F454" s="109"/>
      <c r="P454" s="172"/>
      <c r="T454" s="172"/>
      <c r="CC454" s="109"/>
    </row>
    <row r="455" spans="6:81">
      <c r="F455" s="109"/>
      <c r="P455" s="172"/>
      <c r="T455" s="172"/>
      <c r="CC455" s="109"/>
    </row>
    <row r="456" spans="6:81">
      <c r="F456" s="109"/>
      <c r="P456" s="172"/>
      <c r="T456" s="172"/>
      <c r="CC456" s="109"/>
    </row>
    <row r="457" spans="6:81">
      <c r="F457" s="109"/>
      <c r="P457" s="172"/>
      <c r="T457" s="172"/>
      <c r="CC457" s="109"/>
    </row>
    <row r="458" spans="6:81">
      <c r="F458" s="109"/>
      <c r="P458" s="172"/>
      <c r="T458" s="172"/>
      <c r="CC458" s="109"/>
    </row>
    <row r="459" spans="6:81">
      <c r="F459" s="109"/>
      <c r="P459" s="172"/>
      <c r="T459" s="172"/>
      <c r="CC459" s="109"/>
    </row>
    <row r="460" spans="6:81">
      <c r="F460" s="109"/>
      <c r="P460" s="172"/>
      <c r="T460" s="172"/>
      <c r="CC460" s="109"/>
    </row>
    <row r="461" spans="6:81">
      <c r="F461" s="109"/>
      <c r="P461" s="172"/>
      <c r="T461" s="172"/>
      <c r="CC461" s="109"/>
    </row>
    <row r="462" spans="6:81">
      <c r="F462" s="109"/>
      <c r="P462" s="172"/>
      <c r="T462" s="172"/>
      <c r="CC462" s="109"/>
    </row>
    <row r="463" spans="6:81">
      <c r="F463" s="109"/>
      <c r="P463" s="172"/>
      <c r="T463" s="172"/>
      <c r="CC463" s="109"/>
    </row>
    <row r="464" spans="6:81">
      <c r="F464" s="109"/>
      <c r="P464" s="172"/>
      <c r="T464" s="172"/>
      <c r="CC464" s="109"/>
    </row>
    <row r="465" spans="6:81">
      <c r="F465" s="109"/>
      <c r="P465" s="172"/>
      <c r="T465" s="172"/>
      <c r="CC465" s="109"/>
    </row>
    <row r="466" spans="6:81">
      <c r="F466" s="109"/>
      <c r="P466" s="172"/>
      <c r="T466" s="172"/>
      <c r="CC466" s="109"/>
    </row>
    <row r="467" spans="6:81">
      <c r="F467" s="109"/>
      <c r="P467" s="172"/>
      <c r="T467" s="172"/>
      <c r="CC467" s="109"/>
    </row>
    <row r="468" spans="6:81">
      <c r="F468" s="109"/>
      <c r="P468" s="172"/>
      <c r="T468" s="172"/>
      <c r="CC468" s="109"/>
    </row>
    <row r="469" spans="6:81">
      <c r="F469" s="109"/>
      <c r="P469" s="172"/>
      <c r="T469" s="172"/>
      <c r="CC469" s="109"/>
    </row>
    <row r="470" spans="6:81">
      <c r="F470" s="109"/>
      <c r="P470" s="172"/>
      <c r="T470" s="172"/>
      <c r="CC470" s="109"/>
    </row>
    <row r="471" spans="6:81">
      <c r="F471" s="109"/>
      <c r="P471" s="172"/>
      <c r="T471" s="172"/>
      <c r="CC471" s="109"/>
    </row>
    <row r="472" spans="6:81">
      <c r="F472" s="109"/>
      <c r="P472" s="172"/>
      <c r="T472" s="172"/>
      <c r="CC472" s="109"/>
    </row>
    <row r="473" spans="6:81">
      <c r="F473" s="109"/>
      <c r="P473" s="172"/>
      <c r="T473" s="172"/>
      <c r="CC473" s="109"/>
    </row>
    <row r="474" spans="6:81">
      <c r="F474" s="109"/>
      <c r="P474" s="172"/>
      <c r="T474" s="172"/>
      <c r="CC474" s="109"/>
    </row>
    <row r="475" spans="6:81">
      <c r="F475" s="109"/>
      <c r="P475" s="172"/>
      <c r="T475" s="172"/>
      <c r="CC475" s="109"/>
    </row>
    <row r="476" spans="6:81">
      <c r="F476" s="109"/>
      <c r="P476" s="172"/>
      <c r="CC476" s="109"/>
    </row>
    <row r="477" spans="6:81">
      <c r="F477" s="109"/>
      <c r="P477" s="172"/>
      <c r="CC477" s="109"/>
    </row>
  </sheetData>
  <autoFilter ref="A5:DJ240">
    <filterColumn colId="1">
      <filters>
        <filter val="Bells City Bd of Education"/>
        <filter val="Clinton Schools"/>
        <filter val="Hamblen County Schools"/>
        <filter val="Humboldt"/>
        <filter val="Jackson County Schools"/>
        <filter val="Kingsport"/>
        <filter val="Sullivan County Board of Education"/>
        <filter val="Union City Bd of Ed"/>
        <filter val="Union County Schools"/>
      </filters>
    </filterColumn>
  </autoFilter>
  <mergeCells count="32">
    <mergeCell ref="CK4:CP4"/>
    <mergeCell ref="CQ4:CQ5"/>
    <mergeCell ref="CR4:CW4"/>
    <mergeCell ref="CX4:DC4"/>
    <mergeCell ref="BP4:BP5"/>
    <mergeCell ref="BQ4:BV4"/>
    <mergeCell ref="BW4:CB4"/>
    <mergeCell ref="CC4:CC5"/>
    <mergeCell ref="CD4:CD5"/>
    <mergeCell ref="CE4:CJ4"/>
    <mergeCell ref="BJ4:BO4"/>
    <mergeCell ref="Q4:S4"/>
    <mergeCell ref="T4:T5"/>
    <mergeCell ref="Y4:AB4"/>
    <mergeCell ref="AC4:AE4"/>
    <mergeCell ref="AF4:AH4"/>
    <mergeCell ref="AI4:AN4"/>
    <mergeCell ref="AP4:AP5"/>
    <mergeCell ref="AQ4:AV4"/>
    <mergeCell ref="AW4:BB4"/>
    <mergeCell ref="BC4:BC5"/>
    <mergeCell ref="BD4:BI4"/>
    <mergeCell ref="AP3:BB3"/>
    <mergeCell ref="BC3:BO3"/>
    <mergeCell ref="BP3:CB3"/>
    <mergeCell ref="CD3:CP3"/>
    <mergeCell ref="CQ3:DC3"/>
    <mergeCell ref="C4:E4"/>
    <mergeCell ref="F4:F5"/>
    <mergeCell ref="G4:G5"/>
    <mergeCell ref="H4:O4"/>
    <mergeCell ref="P4:P5"/>
  </mergeCells>
  <conditionalFormatting sqref="A2:A3 A6:A1048576">
    <cfRule type="duplicateValues" dxfId="1" priority="2"/>
  </conditionalFormatting>
  <conditionalFormatting sqref="A4:A5">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3"/>
  <sheetViews>
    <sheetView topLeftCell="A4" workbookViewId="0">
      <pane ySplit="4" topLeftCell="A74" activePane="bottomLeft" state="frozen"/>
      <selection activeCell="A4" sqref="A4"/>
      <selection pane="bottomLeft" activeCell="I84" sqref="I84"/>
    </sheetView>
  </sheetViews>
  <sheetFormatPr defaultRowHeight="15"/>
  <cols>
    <col min="1" max="1" width="81.7109375" customWidth="1"/>
    <col min="6" max="6" width="18.7109375" style="72" customWidth="1"/>
    <col min="7" max="8" width="9.140625" style="63"/>
    <col min="9" max="9" width="19.7109375" style="72" customWidth="1"/>
    <col min="10" max="10" width="9.7109375" bestFit="1" customWidth="1"/>
  </cols>
  <sheetData>
    <row r="1" spans="1:11" s="108" customFormat="1">
      <c r="A1" s="628" t="s">
        <v>403</v>
      </c>
      <c r="B1" s="628"/>
      <c r="C1" s="628"/>
      <c r="D1" s="628"/>
      <c r="E1" s="628"/>
      <c r="F1" s="628"/>
      <c r="G1" s="628"/>
      <c r="H1" s="628"/>
      <c r="I1" s="628"/>
      <c r="J1" s="63"/>
      <c r="K1" s="63"/>
    </row>
    <row r="2" spans="1:11" s="108" customFormat="1">
      <c r="A2" s="629" t="s">
        <v>364</v>
      </c>
      <c r="B2" s="629"/>
      <c r="C2" s="629"/>
      <c r="D2" s="629"/>
      <c r="E2" s="629"/>
      <c r="F2" s="629"/>
      <c r="G2" s="629"/>
      <c r="H2" s="629"/>
      <c r="I2" s="629"/>
      <c r="J2" s="63"/>
      <c r="K2" s="63"/>
    </row>
    <row r="3" spans="1:11" s="108" customFormat="1">
      <c r="A3" s="114"/>
      <c r="B3" s="114"/>
      <c r="C3" s="114"/>
      <c r="D3" s="114"/>
      <c r="E3" s="114"/>
      <c r="F3" s="59"/>
      <c r="G3" s="59"/>
      <c r="H3" s="59"/>
      <c r="I3" s="59"/>
      <c r="J3" s="63"/>
      <c r="K3" s="63"/>
    </row>
    <row r="4" spans="1:11" s="108" customFormat="1" ht="31.5" customHeight="1">
      <c r="A4" s="630" t="s">
        <v>365</v>
      </c>
      <c r="B4" s="630"/>
      <c r="C4" s="630"/>
      <c r="D4" s="630"/>
      <c r="E4" s="630"/>
      <c r="F4" s="630"/>
      <c r="G4" s="630"/>
      <c r="H4" s="630"/>
      <c r="I4" s="630"/>
      <c r="J4" s="63"/>
      <c r="K4" s="63"/>
    </row>
    <row r="5" spans="1:11" s="108" customFormat="1">
      <c r="F5" s="72"/>
      <c r="G5" s="63"/>
      <c r="H5" s="63"/>
      <c r="I5" s="72"/>
      <c r="J5" s="63"/>
      <c r="K5" s="63"/>
    </row>
    <row r="6" spans="1:11" s="108" customFormat="1">
      <c r="A6" s="66" t="s">
        <v>156</v>
      </c>
      <c r="F6" s="72"/>
      <c r="G6" s="63"/>
      <c r="H6" s="63"/>
      <c r="I6" s="72"/>
      <c r="J6" s="63"/>
      <c r="K6" s="63"/>
    </row>
    <row r="7" spans="1:11">
      <c r="A7" s="115" t="str">
        <f>'Journal Entries TGOP'!A7</f>
        <v>Humboldt</v>
      </c>
      <c r="F7" s="73" t="s">
        <v>157</v>
      </c>
      <c r="I7" s="73" t="s">
        <v>158</v>
      </c>
    </row>
    <row r="9" spans="1:11" s="108" customFormat="1" ht="66" customHeight="1">
      <c r="A9" s="627" t="s">
        <v>404</v>
      </c>
      <c r="B9" s="627"/>
      <c r="C9" s="627"/>
      <c r="D9" s="627"/>
      <c r="E9" s="627"/>
      <c r="F9" s="627"/>
      <c r="G9" s="627"/>
      <c r="H9" s="627"/>
      <c r="I9" s="627"/>
    </row>
    <row r="11" spans="1:11" ht="32.25" customHeight="1">
      <c r="A11" s="625" t="s">
        <v>446</v>
      </c>
      <c r="B11" s="625"/>
      <c r="C11" s="625"/>
      <c r="D11" s="625"/>
      <c r="E11" s="625"/>
      <c r="F11" s="625"/>
      <c r="G11" s="625"/>
      <c r="H11" s="625"/>
      <c r="I11" s="625"/>
    </row>
    <row r="13" spans="1:11">
      <c r="A13" t="s">
        <v>162</v>
      </c>
      <c r="F13" s="74">
        <f>VLOOKUP($A$7,'LEA Post-65 (1)'!$B:$EC,19,FALSE)</f>
        <v>-450270</v>
      </c>
    </row>
    <row r="14" spans="1:11">
      <c r="A14" t="s">
        <v>160</v>
      </c>
      <c r="I14" s="74">
        <f>F13</f>
        <v>-450270</v>
      </c>
      <c r="J14" s="181"/>
    </row>
    <row r="16" spans="1:11" ht="49.5" customHeight="1">
      <c r="A16" s="624" t="s">
        <v>447</v>
      </c>
      <c r="B16" s="624"/>
      <c r="C16" s="624"/>
      <c r="D16" s="624"/>
      <c r="E16" s="624"/>
      <c r="F16" s="624"/>
      <c r="G16" s="624"/>
      <c r="H16" s="624"/>
      <c r="I16" s="624"/>
    </row>
    <row r="18" spans="1:9">
      <c r="A18" s="108" t="s">
        <v>159</v>
      </c>
      <c r="F18" s="74">
        <f>I19</f>
        <v>-315814</v>
      </c>
    </row>
    <row r="19" spans="1:9">
      <c r="A19" s="108" t="s">
        <v>184</v>
      </c>
      <c r="I19" s="74">
        <f>VLOOKUP($A$7,'LEA Post-65 (3)'!$B:$EC,19,FALSE)</f>
        <v>-315814</v>
      </c>
    </row>
    <row r="21" spans="1:9" ht="76.5" customHeight="1">
      <c r="A21" s="625" t="s">
        <v>462</v>
      </c>
      <c r="B21" s="625"/>
      <c r="C21" s="625"/>
      <c r="D21" s="625"/>
      <c r="E21" s="625"/>
      <c r="F21" s="625"/>
      <c r="G21" s="625"/>
      <c r="H21" s="625"/>
      <c r="I21" s="625"/>
    </row>
    <row r="23" spans="1:9">
      <c r="A23" t="s">
        <v>159</v>
      </c>
      <c r="F23" s="209">
        <f>I24</f>
        <v>29706</v>
      </c>
    </row>
    <row r="24" spans="1:9">
      <c r="A24" t="s">
        <v>448</v>
      </c>
      <c r="I24" s="74">
        <f>-VLOOKUP($A$7,'LEA Post-65 (2)'!$B:$EE,11,FALSE)</f>
        <v>29706</v>
      </c>
    </row>
    <row r="25" spans="1:9">
      <c r="A25" s="187" t="s">
        <v>553</v>
      </c>
    </row>
    <row r="26" spans="1:9" s="184" customFormat="1">
      <c r="A26" s="187"/>
      <c r="F26" s="186"/>
      <c r="G26" s="185"/>
      <c r="H26" s="185"/>
      <c r="I26" s="186"/>
    </row>
    <row r="27" spans="1:9" ht="75.75" customHeight="1">
      <c r="A27" s="625" t="s">
        <v>463</v>
      </c>
      <c r="B27" s="625"/>
      <c r="C27" s="625"/>
      <c r="D27" s="625"/>
      <c r="E27" s="625"/>
      <c r="F27" s="625"/>
      <c r="G27" s="625"/>
      <c r="H27" s="625"/>
      <c r="I27" s="625"/>
    </row>
    <row r="29" spans="1:9">
      <c r="A29" t="s">
        <v>450</v>
      </c>
      <c r="F29" s="74">
        <f>-VLOOKUP($A$7,'LEA Post-65 (2)'!$B:$EE,41,FALSE)</f>
        <v>4126</v>
      </c>
    </row>
    <row r="30" spans="1:9">
      <c r="A30" t="s">
        <v>160</v>
      </c>
      <c r="I30" s="191">
        <f>F29</f>
        <v>4126</v>
      </c>
    </row>
    <row r="31" spans="1:9" s="184" customFormat="1">
      <c r="A31" s="192" t="s">
        <v>554</v>
      </c>
      <c r="F31" s="186"/>
      <c r="G31" s="185"/>
      <c r="H31" s="185"/>
      <c r="I31" s="186"/>
    </row>
    <row r="33" spans="1:9" ht="90" customHeight="1">
      <c r="A33" s="625" t="s">
        <v>456</v>
      </c>
      <c r="B33" s="625"/>
      <c r="C33" s="625"/>
      <c r="D33" s="625"/>
      <c r="E33" s="625"/>
      <c r="F33" s="625"/>
      <c r="G33" s="625"/>
      <c r="H33" s="625"/>
      <c r="I33" s="625"/>
    </row>
    <row r="35" spans="1:9">
      <c r="A35" t="s">
        <v>159</v>
      </c>
      <c r="F35" s="74">
        <f>I36</f>
        <v>652</v>
      </c>
    </row>
    <row r="36" spans="1:9">
      <c r="A36" t="s">
        <v>451</v>
      </c>
      <c r="I36" s="74">
        <f>-VLOOKUP($A$7,'LEA Post-65 (2)'!$B:$EE,12,FALSE)</f>
        <v>652</v>
      </c>
    </row>
    <row r="37" spans="1:9" s="188" customFormat="1">
      <c r="A37" s="192" t="s">
        <v>555</v>
      </c>
      <c r="F37" s="190"/>
      <c r="G37" s="189"/>
      <c r="H37" s="189"/>
      <c r="I37" s="191"/>
    </row>
    <row r="39" spans="1:9" ht="90" customHeight="1">
      <c r="A39" s="625" t="s">
        <v>556</v>
      </c>
      <c r="B39" s="625"/>
      <c r="C39" s="625"/>
      <c r="D39" s="625"/>
      <c r="E39" s="625"/>
      <c r="F39" s="625"/>
      <c r="G39" s="625"/>
      <c r="H39" s="625"/>
      <c r="I39" s="625"/>
    </row>
    <row r="41" spans="1:9">
      <c r="A41" t="s">
        <v>164</v>
      </c>
      <c r="F41" s="74">
        <f>-VLOOKUP($A$7,'LEA Post-65 (2)'!$B:$EE,94,FALSE)</f>
        <v>2107</v>
      </c>
    </row>
    <row r="42" spans="1:9" s="108" customFormat="1">
      <c r="A42" s="108" t="s">
        <v>452</v>
      </c>
      <c r="F42" s="191">
        <f>-VLOOKUP($A$7,'LEA Post-65 (2)'!$B:$EE,54,FALSE)</f>
        <v>90</v>
      </c>
      <c r="G42" s="63"/>
      <c r="H42" s="63"/>
      <c r="I42" s="72"/>
    </row>
    <row r="43" spans="1:9">
      <c r="A43" t="s">
        <v>160</v>
      </c>
      <c r="I43" s="74">
        <f>F41+F42</f>
        <v>2197</v>
      </c>
    </row>
    <row r="44" spans="1:9">
      <c r="A44" s="192" t="s">
        <v>557</v>
      </c>
    </row>
    <row r="45" spans="1:9" s="188" customFormat="1">
      <c r="A45" s="192"/>
      <c r="F45" s="190"/>
      <c r="G45" s="189"/>
      <c r="H45" s="189"/>
      <c r="I45" s="190"/>
    </row>
    <row r="46" spans="1:9" ht="101.25" customHeight="1">
      <c r="A46" s="626" t="s">
        <v>459</v>
      </c>
      <c r="B46" s="626"/>
      <c r="C46" s="626"/>
      <c r="D46" s="626"/>
      <c r="E46" s="626"/>
      <c r="F46" s="626"/>
      <c r="G46" s="626"/>
      <c r="H46" s="626"/>
      <c r="I46" s="626"/>
    </row>
    <row r="47" spans="1:9">
      <c r="A47" s="63"/>
      <c r="B47" s="63"/>
      <c r="C47" s="63"/>
      <c r="D47" s="63"/>
      <c r="E47" s="63"/>
    </row>
    <row r="48" spans="1:9">
      <c r="A48" s="63" t="s">
        <v>159</v>
      </c>
      <c r="B48" s="63"/>
      <c r="C48" s="63"/>
      <c r="D48" s="63"/>
      <c r="E48" s="63"/>
      <c r="F48" s="191">
        <f>I49</f>
        <v>419360</v>
      </c>
    </row>
    <row r="49" spans="1:12">
      <c r="A49" s="63" t="s">
        <v>453</v>
      </c>
      <c r="B49" s="63"/>
      <c r="C49" s="63"/>
      <c r="D49" s="63"/>
      <c r="E49" s="63"/>
      <c r="F49" s="191"/>
      <c r="I49" s="191">
        <f>-VLOOKUP($A$7,'LEA Post-65 (2)'!$B:$EE,23,FALSE)</f>
        <v>419360</v>
      </c>
      <c r="J49" s="181"/>
    </row>
    <row r="50" spans="1:12">
      <c r="A50" s="192" t="s">
        <v>558</v>
      </c>
      <c r="B50" s="63"/>
      <c r="C50" s="63"/>
      <c r="D50" s="63"/>
      <c r="E50" s="63"/>
      <c r="F50" s="191"/>
    </row>
    <row r="51" spans="1:12" s="108" customFormat="1">
      <c r="A51" s="63" t="s">
        <v>159</v>
      </c>
      <c r="B51" s="63"/>
      <c r="C51" s="63"/>
      <c r="D51" s="63"/>
      <c r="E51" s="63"/>
      <c r="F51" s="191">
        <f>I52</f>
        <v>-28240.693168000002</v>
      </c>
      <c r="G51" s="63"/>
      <c r="H51" s="63"/>
      <c r="I51" s="72"/>
    </row>
    <row r="52" spans="1:12" s="108" customFormat="1">
      <c r="A52" s="63" t="s">
        <v>163</v>
      </c>
      <c r="B52" s="63"/>
      <c r="C52" s="63"/>
      <c r="D52" s="63"/>
      <c r="E52" s="63"/>
      <c r="F52" s="72"/>
      <c r="G52" s="63"/>
      <c r="H52" s="63"/>
      <c r="I52" s="191">
        <f>-VLOOKUP($A$7,'LEA Post-65 (2)'!$B:$EE,110,FALSE)</f>
        <v>-28240.693168000002</v>
      </c>
    </row>
    <row r="53" spans="1:12" s="108" customFormat="1" ht="29.25" customHeight="1">
      <c r="A53" s="627" t="s">
        <v>559</v>
      </c>
      <c r="B53" s="627"/>
      <c r="C53" s="627"/>
      <c r="D53" s="627"/>
      <c r="E53" s="627"/>
      <c r="F53" s="627"/>
      <c r="G53" s="627"/>
      <c r="H53" s="627"/>
      <c r="I53" s="627"/>
    </row>
    <row r="54" spans="1:12" s="188" customFormat="1">
      <c r="A54" s="192"/>
      <c r="B54" s="189"/>
      <c r="C54" s="189"/>
      <c r="D54" s="189"/>
      <c r="E54" s="189"/>
      <c r="F54" s="190"/>
      <c r="G54" s="189"/>
      <c r="H54" s="189"/>
      <c r="I54" s="190"/>
    </row>
    <row r="55" spans="1:12" ht="75" customHeight="1">
      <c r="A55" s="624" t="s">
        <v>465</v>
      </c>
      <c r="B55" s="624"/>
      <c r="C55" s="624"/>
      <c r="D55" s="624"/>
      <c r="E55" s="624"/>
      <c r="F55" s="624"/>
      <c r="G55" s="624"/>
      <c r="H55" s="624"/>
      <c r="I55" s="624"/>
    </row>
    <row r="56" spans="1:12">
      <c r="A56" s="63"/>
      <c r="B56" s="63"/>
      <c r="C56" s="63"/>
      <c r="D56" s="63"/>
      <c r="E56" s="63"/>
    </row>
    <row r="57" spans="1:12">
      <c r="A57" s="63" t="s">
        <v>458</v>
      </c>
      <c r="B57" s="63"/>
      <c r="C57" s="63"/>
      <c r="D57" s="63"/>
      <c r="E57" s="63"/>
      <c r="F57" s="191">
        <f>-VLOOKUP($A$7,'LEA Post-65 (2)'!$B:$EE,67,FALSE)</f>
        <v>58244</v>
      </c>
    </row>
    <row r="58" spans="1:12">
      <c r="A58" s="63" t="s">
        <v>160</v>
      </c>
      <c r="B58" s="63"/>
      <c r="C58" s="63"/>
      <c r="D58" s="63"/>
      <c r="E58" s="63"/>
      <c r="I58" s="191">
        <f>F57</f>
        <v>58244</v>
      </c>
    </row>
    <row r="59" spans="1:12">
      <c r="A59" s="192" t="s">
        <v>560</v>
      </c>
      <c r="B59" s="63"/>
      <c r="C59" s="63"/>
      <c r="D59" s="63"/>
      <c r="E59" s="63"/>
    </row>
    <row r="60" spans="1:12" s="188" customFormat="1">
      <c r="A60" s="192"/>
      <c r="B60" s="189"/>
      <c r="C60" s="189"/>
      <c r="D60" s="189"/>
      <c r="E60" s="189"/>
      <c r="F60" s="190"/>
      <c r="G60" s="189"/>
      <c r="H60" s="189"/>
      <c r="I60" s="190"/>
    </row>
    <row r="61" spans="1:12" ht="39.75" customHeight="1">
      <c r="A61" s="624" t="s">
        <v>603</v>
      </c>
      <c r="B61" s="624"/>
      <c r="C61" s="624"/>
      <c r="D61" s="624"/>
      <c r="E61" s="624"/>
      <c r="F61" s="624"/>
      <c r="G61" s="624"/>
      <c r="H61" s="624"/>
      <c r="I61" s="624"/>
    </row>
    <row r="63" spans="1:12">
      <c r="A63" t="s">
        <v>159</v>
      </c>
      <c r="F63" s="74">
        <f>I64</f>
        <v>34539</v>
      </c>
    </row>
    <row r="64" spans="1:12">
      <c r="A64" t="s">
        <v>165</v>
      </c>
      <c r="I64" s="74">
        <f>-VLOOKUP($A$7,'LEA Post-65 (2)'!$B:$EE,14,FALSE)</f>
        <v>34539</v>
      </c>
      <c r="L64" s="74"/>
    </row>
    <row r="66" spans="1:9" ht="68.25" customHeight="1">
      <c r="A66" s="624" t="s">
        <v>561</v>
      </c>
      <c r="B66" s="624"/>
      <c r="C66" s="624"/>
      <c r="D66" s="624"/>
      <c r="E66" s="624"/>
      <c r="F66" s="624"/>
      <c r="G66" s="624"/>
      <c r="H66" s="624"/>
      <c r="I66" s="624"/>
    </row>
    <row r="68" spans="1:9">
      <c r="A68" t="s">
        <v>161</v>
      </c>
      <c r="F68" s="74">
        <f>VLOOKUP($A$7,'LEA Post-65 (2)'!$B:$EC,20,FALSE)</f>
        <v>775</v>
      </c>
    </row>
    <row r="70" spans="1:9" ht="51" customHeight="1">
      <c r="A70" s="624" t="s">
        <v>461</v>
      </c>
      <c r="B70" s="624"/>
      <c r="C70" s="624"/>
      <c r="D70" s="624"/>
      <c r="E70" s="624"/>
      <c r="F70" s="624"/>
      <c r="G70" s="624"/>
      <c r="H70" s="624"/>
      <c r="I70" s="624"/>
    </row>
    <row r="72" spans="1:9">
      <c r="A72" t="s">
        <v>166</v>
      </c>
      <c r="F72" s="74">
        <f>VLOOKUP($A$7,'LEA Post-65 (3)'!$B:$EC,20,FALSE)</f>
        <v>31817</v>
      </c>
    </row>
    <row r="73" spans="1:9">
      <c r="A73" t="s">
        <v>167</v>
      </c>
      <c r="I73" s="149">
        <f>F72</f>
        <v>31817</v>
      </c>
    </row>
    <row r="75" spans="1:9" ht="15.75" thickBot="1"/>
    <row r="76" spans="1:9">
      <c r="A76" s="7" t="s">
        <v>168</v>
      </c>
      <c r="B76" s="8"/>
      <c r="C76" s="8"/>
      <c r="D76" s="8"/>
      <c r="E76" s="8"/>
      <c r="F76" s="86"/>
      <c r="G76" s="87"/>
      <c r="H76" s="87"/>
      <c r="I76" s="58">
        <f>I83+I14-F18-F23+I30-F35+I43-F48-F51+I58-F63</f>
        <v>98272.693167999998</v>
      </c>
    </row>
    <row r="77" spans="1:9">
      <c r="A77" s="67" t="s">
        <v>169</v>
      </c>
      <c r="B77" s="68"/>
      <c r="C77" s="68"/>
      <c r="D77" s="68"/>
      <c r="E77" s="68"/>
      <c r="F77" s="88"/>
      <c r="G77" s="89"/>
      <c r="H77" s="89"/>
      <c r="I77" s="50">
        <f>VLOOKUP($A$7,'LEA Post-65 (2)'!$B:$EC,15,FALSE)</f>
        <v>98274</v>
      </c>
    </row>
    <row r="78" spans="1:9">
      <c r="A78" s="67"/>
      <c r="B78" s="68"/>
      <c r="C78" s="68"/>
      <c r="D78" s="68"/>
      <c r="E78" s="68"/>
      <c r="F78" s="88"/>
      <c r="G78" s="89"/>
      <c r="H78" s="89"/>
      <c r="I78" s="50">
        <f>I76-I77</f>
        <v>-1.3068320000020321</v>
      </c>
    </row>
    <row r="79" spans="1:9">
      <c r="A79" s="67" t="s">
        <v>170</v>
      </c>
      <c r="B79" s="68"/>
      <c r="C79" s="68"/>
      <c r="D79" s="68"/>
      <c r="E79" s="68"/>
      <c r="F79" s="88"/>
      <c r="G79" s="89"/>
      <c r="H79" s="89"/>
      <c r="I79" s="50">
        <f>I14-F18-F23+I30-F35+I43-F48-F51+I58-F63</f>
        <v>-525905.30683200003</v>
      </c>
    </row>
    <row r="80" spans="1:9">
      <c r="A80" s="67" t="s">
        <v>171</v>
      </c>
      <c r="B80" s="68"/>
      <c r="C80" s="68"/>
      <c r="D80" s="68"/>
      <c r="E80" s="68"/>
      <c r="F80" s="88"/>
      <c r="G80" s="89"/>
      <c r="H80" s="89"/>
      <c r="I80" s="50">
        <f>VLOOKUP($A$7,'LEA Post-65 (2)'!$B:$EC,114,FALSE)</f>
        <v>-525904</v>
      </c>
    </row>
    <row r="81" spans="1:9">
      <c r="A81" s="67"/>
      <c r="B81" s="68"/>
      <c r="C81" s="68"/>
      <c r="D81" s="68"/>
      <c r="E81" s="68"/>
      <c r="F81" s="88"/>
      <c r="G81" s="89"/>
      <c r="H81" s="89"/>
      <c r="I81" s="50">
        <f>I79-I80</f>
        <v>-1.306832000031136</v>
      </c>
    </row>
    <row r="82" spans="1:9" s="193" customFormat="1">
      <c r="A82" s="194"/>
      <c r="B82" s="195"/>
      <c r="C82" s="195"/>
      <c r="D82" s="195"/>
      <c r="E82" s="195"/>
      <c r="F82" s="196"/>
      <c r="G82" s="197"/>
      <c r="H82" s="197"/>
      <c r="I82" s="50"/>
    </row>
    <row r="83" spans="1:9" s="193" customFormat="1">
      <c r="A83" s="198" t="s">
        <v>562</v>
      </c>
      <c r="B83" s="195"/>
      <c r="C83" s="195"/>
      <c r="D83" s="195"/>
      <c r="E83" s="195"/>
      <c r="F83" s="196"/>
      <c r="G83" s="197"/>
      <c r="H83" s="197"/>
      <c r="I83" s="50">
        <f>VLOOKUP($A$7,'LEA Post-65 (2)'!$B:$EC,6,FALSE)</f>
        <v>624178</v>
      </c>
    </row>
    <row r="84" spans="1:9" s="193" customFormat="1">
      <c r="A84" s="198" t="s">
        <v>563</v>
      </c>
      <c r="B84" s="195"/>
      <c r="C84" s="195"/>
      <c r="D84" s="195"/>
      <c r="E84" s="195"/>
      <c r="F84" s="196"/>
      <c r="G84" s="197"/>
      <c r="H84" s="197"/>
      <c r="I84" s="50">
        <f>VLOOKUP($A$7,'LEA Post-65 (2)'!$B:$EC,115,FALSE)</f>
        <v>-12220</v>
      </c>
    </row>
    <row r="85" spans="1:9" s="193" customFormat="1">
      <c r="A85" s="198" t="s">
        <v>564</v>
      </c>
      <c r="B85" s="195"/>
      <c r="C85" s="195"/>
      <c r="D85" s="195"/>
      <c r="E85" s="195"/>
      <c r="F85" s="196"/>
      <c r="G85" s="197"/>
      <c r="H85" s="197"/>
      <c r="I85" s="50">
        <f>VLOOKUP($A$7,'LEA Post-65 (2)'!$B:$EC,116,FALSE)</f>
        <v>-562</v>
      </c>
    </row>
    <row r="86" spans="1:9" s="193" customFormat="1">
      <c r="A86" s="198" t="s">
        <v>565</v>
      </c>
      <c r="B86" s="195"/>
      <c r="C86" s="195"/>
      <c r="D86" s="195"/>
      <c r="E86" s="195"/>
      <c r="F86" s="196"/>
      <c r="G86" s="197"/>
      <c r="H86" s="197"/>
      <c r="I86" s="50">
        <f>VLOOKUP($A$7,'LEA Post-65 (2)'!$B:$EC,117,FALSE)</f>
        <v>-25580</v>
      </c>
    </row>
    <row r="87" spans="1:9" s="193" customFormat="1">
      <c r="A87" s="203" t="s">
        <v>572</v>
      </c>
      <c r="B87" s="195"/>
      <c r="C87" s="195"/>
      <c r="D87" s="195"/>
      <c r="E87" s="195"/>
      <c r="F87" s="196"/>
      <c r="G87" s="197"/>
      <c r="H87" s="197"/>
      <c r="I87" s="50">
        <f>VLOOKUP($A$7,'LEA Post-65 (2)'!$B:$EC,118,FALSE)</f>
        <v>-361116</v>
      </c>
    </row>
    <row r="88" spans="1:9" s="193" customFormat="1">
      <c r="A88" s="194"/>
      <c r="B88" s="195"/>
      <c r="C88" s="195"/>
      <c r="D88" s="195"/>
      <c r="E88" s="195"/>
      <c r="F88" s="196"/>
      <c r="G88" s="197"/>
      <c r="H88" s="197"/>
      <c r="I88" s="50"/>
    </row>
    <row r="89" spans="1:9">
      <c r="A89" s="67"/>
      <c r="B89" s="68"/>
      <c r="C89" s="68"/>
      <c r="D89" s="68"/>
      <c r="E89" s="68"/>
      <c r="F89" s="88"/>
      <c r="G89" s="89"/>
      <c r="H89" s="89"/>
      <c r="I89" s="90"/>
    </row>
    <row r="90" spans="1:9">
      <c r="A90" s="69" t="s">
        <v>172</v>
      </c>
      <c r="B90" s="68"/>
      <c r="C90" s="68"/>
      <c r="D90" s="68"/>
      <c r="E90" s="68"/>
      <c r="F90" s="88"/>
      <c r="G90" s="89"/>
      <c r="H90" s="89"/>
      <c r="I90" s="90"/>
    </row>
    <row r="91" spans="1:9">
      <c r="A91" s="208" t="s">
        <v>573</v>
      </c>
      <c r="B91" s="68"/>
      <c r="C91" s="68"/>
      <c r="D91" s="68"/>
      <c r="E91" s="68"/>
      <c r="F91" s="88"/>
      <c r="G91" s="89"/>
      <c r="H91" s="89"/>
      <c r="I91" s="90"/>
    </row>
    <row r="92" spans="1:9">
      <c r="A92" s="208" t="s">
        <v>574</v>
      </c>
      <c r="B92" s="68"/>
      <c r="C92" s="68"/>
      <c r="D92" s="68"/>
      <c r="E92" s="68"/>
      <c r="F92" s="88"/>
      <c r="G92" s="89"/>
      <c r="H92" s="89"/>
      <c r="I92" s="90"/>
    </row>
    <row r="93" spans="1:9" ht="15.75" thickBot="1">
      <c r="A93" s="70"/>
      <c r="B93" s="71"/>
      <c r="C93" s="71"/>
      <c r="D93" s="71"/>
      <c r="E93" s="71"/>
      <c r="F93" s="91"/>
      <c r="G93" s="92"/>
      <c r="H93" s="92"/>
      <c r="I93" s="93"/>
    </row>
  </sheetData>
  <mergeCells count="16">
    <mergeCell ref="A61:I61"/>
    <mergeCell ref="A70:I70"/>
    <mergeCell ref="A27:I27"/>
    <mergeCell ref="A33:I33"/>
    <mergeCell ref="A39:I39"/>
    <mergeCell ref="A46:I46"/>
    <mergeCell ref="A55:I55"/>
    <mergeCell ref="A53:I53"/>
    <mergeCell ref="A66:I66"/>
    <mergeCell ref="A1:I1"/>
    <mergeCell ref="A2:I2"/>
    <mergeCell ref="A4:I4"/>
    <mergeCell ref="A9:I9"/>
    <mergeCell ref="A21:I21"/>
    <mergeCell ref="A11:I11"/>
    <mergeCell ref="A16:I16"/>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'LEA Pre-65 (1)'!$B$5:$B$238</xm:f>
          </x14:formula1>
          <xm:sqref>A7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9"/>
  <sheetViews>
    <sheetView workbookViewId="0">
      <pane ySplit="2" topLeftCell="A197" activePane="bottomLeft" state="frozen"/>
      <selection pane="bottomLeft" activeCell="G14" sqref="G14"/>
    </sheetView>
  </sheetViews>
  <sheetFormatPr defaultRowHeight="15"/>
  <cols>
    <col min="1" max="1" width="14.28515625" style="11" customWidth="1"/>
    <col min="2" max="8" width="9.140625" style="3"/>
    <col min="9" max="9" width="9.140625" style="3" customWidth="1"/>
    <col min="10" max="11" width="9.140625" style="3"/>
    <col min="12" max="12" width="15.85546875" style="3" customWidth="1"/>
    <col min="13" max="13" width="36.85546875" style="40" customWidth="1"/>
    <col min="14" max="14" width="62" style="41" customWidth="1"/>
    <col min="15" max="16384" width="9.140625" style="2"/>
  </cols>
  <sheetData>
    <row r="1" spans="1:14" s="60" customFormat="1">
      <c r="A1" s="66" t="s">
        <v>156</v>
      </c>
      <c r="F1" s="72"/>
      <c r="G1" s="63"/>
      <c r="H1" s="63"/>
      <c r="I1" s="72"/>
      <c r="J1" s="63"/>
      <c r="K1" s="63"/>
    </row>
    <row r="2" spans="1:14" s="60" customFormat="1">
      <c r="A2" s="631" t="str">
        <f>'Journal Entries TGOP'!A7</f>
        <v>Humboldt</v>
      </c>
      <c r="B2" s="631"/>
      <c r="C2" s="631"/>
      <c r="D2" s="631"/>
      <c r="E2" s="631"/>
      <c r="F2" s="73"/>
      <c r="G2" s="63"/>
      <c r="H2" s="63"/>
      <c r="I2" s="73"/>
      <c r="J2" s="63"/>
      <c r="K2" s="63"/>
    </row>
    <row r="3" spans="1:14" s="1" customFormat="1" ht="12.75">
      <c r="A3" s="39" t="s">
        <v>175</v>
      </c>
      <c r="B3" s="3"/>
      <c r="C3" s="3"/>
      <c r="D3" s="3"/>
      <c r="E3" s="3"/>
      <c r="F3" s="3"/>
      <c r="G3" s="3"/>
      <c r="H3" s="3"/>
      <c r="I3" s="3"/>
      <c r="J3" s="3"/>
      <c r="K3" s="3"/>
      <c r="L3" s="4"/>
      <c r="M3" s="3"/>
      <c r="N3" s="35"/>
    </row>
    <row r="4" spans="1:14">
      <c r="A4" s="39" t="s">
        <v>0</v>
      </c>
      <c r="B4" s="9"/>
      <c r="C4" s="9"/>
      <c r="D4" s="9"/>
      <c r="E4" s="9"/>
      <c r="F4" s="9"/>
      <c r="G4" s="9"/>
      <c r="H4" s="9"/>
      <c r="I4" s="9"/>
      <c r="J4" s="9"/>
      <c r="K4" s="9"/>
      <c r="L4" s="9"/>
    </row>
    <row r="5" spans="1:14">
      <c r="B5" s="3" t="s">
        <v>1</v>
      </c>
    </row>
    <row r="7" spans="1:14">
      <c r="A7" s="42"/>
      <c r="B7" s="9" t="s">
        <v>2</v>
      </c>
      <c r="M7" s="118" t="s">
        <v>423</v>
      </c>
    </row>
    <row r="8" spans="1:14" ht="51.75" customHeight="1">
      <c r="A8" s="42" t="s">
        <v>3</v>
      </c>
      <c r="B8" s="635" t="s">
        <v>4</v>
      </c>
      <c r="C8" s="635"/>
      <c r="D8" s="635"/>
      <c r="E8" s="635"/>
      <c r="F8" s="635"/>
      <c r="G8" s="635"/>
      <c r="H8" s="635"/>
      <c r="I8" s="635"/>
      <c r="K8" s="3" t="s">
        <v>5</v>
      </c>
      <c r="M8" s="40">
        <v>193</v>
      </c>
    </row>
    <row r="9" spans="1:14">
      <c r="A9" s="42"/>
    </row>
    <row r="10" spans="1:14" ht="42" customHeight="1">
      <c r="A10" s="42" t="s">
        <v>3</v>
      </c>
      <c r="B10" s="635" t="s">
        <v>6</v>
      </c>
      <c r="C10" s="635"/>
      <c r="D10" s="635"/>
      <c r="E10" s="635"/>
      <c r="F10" s="635"/>
      <c r="G10" s="635"/>
      <c r="H10" s="635"/>
      <c r="I10" s="635"/>
      <c r="K10" s="3" t="s">
        <v>405</v>
      </c>
      <c r="M10" s="40" t="s">
        <v>8</v>
      </c>
    </row>
    <row r="11" spans="1:14">
      <c r="A11" s="42"/>
    </row>
    <row r="12" spans="1:14">
      <c r="A12" s="42"/>
      <c r="B12" s="9" t="s">
        <v>9</v>
      </c>
    </row>
    <row r="13" spans="1:14" ht="78" customHeight="1">
      <c r="A13" s="42" t="s">
        <v>3</v>
      </c>
      <c r="B13" s="635" t="s">
        <v>10</v>
      </c>
      <c r="C13" s="635"/>
      <c r="D13" s="635"/>
      <c r="E13" s="635"/>
      <c r="F13" s="635"/>
      <c r="G13" s="635"/>
      <c r="H13" s="635"/>
      <c r="I13" s="635"/>
      <c r="K13" s="3" t="s">
        <v>5</v>
      </c>
      <c r="M13" s="40" t="s">
        <v>11</v>
      </c>
    </row>
    <row r="14" spans="1:14">
      <c r="A14" s="42"/>
      <c r="B14" s="9"/>
    </row>
    <row r="15" spans="1:14" ht="52.5" customHeight="1">
      <c r="A15" s="42">
        <v>1</v>
      </c>
      <c r="B15" s="635" t="s">
        <v>12</v>
      </c>
      <c r="C15" s="635"/>
      <c r="D15" s="635"/>
      <c r="E15" s="635"/>
      <c r="F15" s="635"/>
      <c r="G15" s="635"/>
      <c r="H15" s="635"/>
      <c r="I15" s="635"/>
      <c r="K15" s="3" t="s">
        <v>5</v>
      </c>
      <c r="M15" s="40" t="s">
        <v>13</v>
      </c>
    </row>
    <row r="16" spans="1:14">
      <c r="A16" s="42"/>
    </row>
    <row r="17" spans="1:13" ht="51" customHeight="1">
      <c r="A17" s="42">
        <v>2</v>
      </c>
      <c r="B17" s="635" t="s">
        <v>14</v>
      </c>
      <c r="C17" s="635"/>
      <c r="D17" s="635"/>
      <c r="E17" s="635"/>
      <c r="F17" s="635"/>
      <c r="G17" s="635"/>
      <c r="H17" s="635"/>
      <c r="I17" s="635"/>
      <c r="K17" s="3" t="s">
        <v>5</v>
      </c>
      <c r="M17" s="40" t="s">
        <v>15</v>
      </c>
    </row>
    <row r="18" spans="1:13">
      <c r="A18" s="42"/>
    </row>
    <row r="19" spans="1:13" ht="78.75" customHeight="1">
      <c r="A19" s="42">
        <v>3</v>
      </c>
      <c r="B19" s="635" t="s">
        <v>16</v>
      </c>
      <c r="C19" s="635"/>
      <c r="D19" s="635"/>
      <c r="E19" s="635"/>
      <c r="F19" s="635"/>
      <c r="G19" s="635"/>
      <c r="H19" s="635"/>
      <c r="I19" s="635"/>
      <c r="K19" s="3" t="s">
        <v>5</v>
      </c>
      <c r="M19" s="40">
        <v>196</v>
      </c>
    </row>
    <row r="20" spans="1:13">
      <c r="A20" s="42"/>
      <c r="B20" s="35"/>
      <c r="C20" s="35"/>
      <c r="D20" s="35"/>
      <c r="E20" s="35"/>
      <c r="F20" s="35"/>
      <c r="G20" s="35"/>
      <c r="H20" s="35"/>
      <c r="I20" s="35"/>
    </row>
    <row r="21" spans="1:13" ht="79.5" customHeight="1">
      <c r="A21" s="42">
        <v>4</v>
      </c>
      <c r="B21" s="635" t="s">
        <v>17</v>
      </c>
      <c r="C21" s="635"/>
      <c r="D21" s="635"/>
      <c r="E21" s="635"/>
      <c r="F21" s="635"/>
      <c r="G21" s="635"/>
      <c r="H21" s="635"/>
      <c r="I21" s="635"/>
      <c r="K21" s="3" t="s">
        <v>5</v>
      </c>
      <c r="M21" s="40">
        <v>197</v>
      </c>
    </row>
    <row r="22" spans="1:13">
      <c r="A22" s="42"/>
    </row>
    <row r="23" spans="1:13" ht="39" customHeight="1">
      <c r="A23" s="42">
        <v>5</v>
      </c>
      <c r="B23" s="635" t="s">
        <v>18</v>
      </c>
      <c r="C23" s="635"/>
      <c r="D23" s="635"/>
      <c r="E23" s="635"/>
      <c r="F23" s="635"/>
      <c r="G23" s="635"/>
      <c r="H23" s="635"/>
      <c r="I23" s="635"/>
      <c r="K23" s="3" t="s">
        <v>5</v>
      </c>
      <c r="M23" s="40">
        <v>198</v>
      </c>
    </row>
    <row r="24" spans="1:13">
      <c r="A24" s="42"/>
    </row>
    <row r="25" spans="1:13" ht="49.5" customHeight="1">
      <c r="A25" s="42">
        <v>6</v>
      </c>
      <c r="B25" s="635" t="s">
        <v>19</v>
      </c>
      <c r="C25" s="635"/>
      <c r="D25" s="635"/>
      <c r="E25" s="635"/>
      <c r="F25" s="635"/>
      <c r="G25" s="635"/>
      <c r="H25" s="635"/>
      <c r="I25" s="635"/>
      <c r="K25" s="3" t="s">
        <v>405</v>
      </c>
      <c r="M25" s="40" t="s">
        <v>20</v>
      </c>
    </row>
    <row r="26" spans="1:13">
      <c r="A26" s="42"/>
    </row>
    <row r="27" spans="1:13">
      <c r="A27" s="42"/>
      <c r="B27" s="9" t="s">
        <v>21</v>
      </c>
    </row>
    <row r="28" spans="1:13" ht="26.25" customHeight="1">
      <c r="A28" s="42">
        <v>1</v>
      </c>
      <c r="B28" s="635" t="s">
        <v>22</v>
      </c>
      <c r="C28" s="635"/>
      <c r="D28" s="635"/>
      <c r="E28" s="635"/>
      <c r="F28" s="635"/>
      <c r="G28" s="635"/>
      <c r="H28" s="635"/>
      <c r="I28" s="635"/>
      <c r="K28" s="3" t="s">
        <v>5</v>
      </c>
      <c r="M28" s="40" t="s">
        <v>13</v>
      </c>
    </row>
    <row r="29" spans="1:13">
      <c r="A29" s="42"/>
    </row>
    <row r="30" spans="1:13" ht="26.25" customHeight="1">
      <c r="A30" s="42">
        <v>2</v>
      </c>
      <c r="B30" s="635" t="s">
        <v>23</v>
      </c>
      <c r="C30" s="635"/>
      <c r="D30" s="635"/>
      <c r="E30" s="635"/>
      <c r="F30" s="635"/>
      <c r="G30" s="635"/>
      <c r="H30" s="635"/>
      <c r="I30" s="635"/>
      <c r="K30" s="3" t="s">
        <v>5</v>
      </c>
      <c r="M30" s="40" t="s">
        <v>15</v>
      </c>
    </row>
    <row r="31" spans="1:13">
      <c r="A31" s="42"/>
    </row>
    <row r="32" spans="1:13" ht="26.25" customHeight="1">
      <c r="A32" s="42">
        <v>3</v>
      </c>
      <c r="B32" s="635" t="s">
        <v>24</v>
      </c>
      <c r="C32" s="635"/>
      <c r="D32" s="635"/>
      <c r="E32" s="635"/>
      <c r="F32" s="635"/>
      <c r="G32" s="635"/>
      <c r="H32" s="635"/>
      <c r="I32" s="635"/>
      <c r="K32" s="3" t="s">
        <v>5</v>
      </c>
      <c r="M32" s="40">
        <v>196</v>
      </c>
    </row>
    <row r="33" spans="1:13">
      <c r="A33" s="42"/>
      <c r="B33" s="35"/>
      <c r="C33" s="35"/>
      <c r="D33" s="35"/>
      <c r="E33" s="35"/>
      <c r="F33" s="35"/>
      <c r="G33" s="35"/>
      <c r="H33" s="35"/>
      <c r="I33" s="35"/>
    </row>
    <row r="34" spans="1:13" ht="24.75" customHeight="1">
      <c r="A34" s="42">
        <v>4</v>
      </c>
      <c r="B34" s="635" t="s">
        <v>25</v>
      </c>
      <c r="C34" s="635"/>
      <c r="D34" s="635"/>
      <c r="E34" s="635"/>
      <c r="F34" s="635"/>
      <c r="G34" s="635"/>
      <c r="H34" s="635"/>
      <c r="I34" s="635"/>
      <c r="K34" s="3" t="s">
        <v>5</v>
      </c>
      <c r="M34" s="40">
        <v>197</v>
      </c>
    </row>
    <row r="35" spans="1:13">
      <c r="A35" s="42"/>
    </row>
    <row r="36" spans="1:13" ht="53.25" customHeight="1">
      <c r="A36" s="42">
        <v>5</v>
      </c>
      <c r="B36" s="635" t="s">
        <v>26</v>
      </c>
      <c r="C36" s="635"/>
      <c r="D36" s="635"/>
      <c r="E36" s="635"/>
      <c r="F36" s="635"/>
      <c r="G36" s="635"/>
      <c r="H36" s="635"/>
      <c r="I36" s="635"/>
      <c r="K36" s="3" t="s">
        <v>5</v>
      </c>
      <c r="M36" s="40">
        <v>199</v>
      </c>
    </row>
    <row r="37" spans="1:13">
      <c r="A37" s="42"/>
    </row>
    <row r="38" spans="1:13">
      <c r="A38" s="42"/>
      <c r="B38" s="9" t="s">
        <v>27</v>
      </c>
    </row>
    <row r="39" spans="1:13" ht="39.75" customHeight="1">
      <c r="A39" s="42" t="s">
        <v>3</v>
      </c>
      <c r="B39" s="635" t="s">
        <v>28</v>
      </c>
      <c r="C39" s="635"/>
      <c r="D39" s="635"/>
      <c r="E39" s="635"/>
      <c r="F39" s="635"/>
      <c r="G39" s="635"/>
      <c r="H39" s="635"/>
      <c r="I39" s="635"/>
      <c r="K39" s="3" t="s">
        <v>5</v>
      </c>
      <c r="M39" s="40">
        <v>200</v>
      </c>
    </row>
    <row r="40" spans="1:13">
      <c r="A40" s="42"/>
    </row>
    <row r="41" spans="1:13" ht="34.5" customHeight="1">
      <c r="A41" s="42" t="s">
        <v>3</v>
      </c>
      <c r="B41" s="635" t="s">
        <v>29</v>
      </c>
      <c r="C41" s="635"/>
      <c r="D41" s="635"/>
      <c r="E41" s="635"/>
      <c r="F41" s="635"/>
      <c r="G41" s="635"/>
      <c r="H41" s="635"/>
      <c r="I41" s="635"/>
      <c r="K41" s="3" t="s">
        <v>405</v>
      </c>
      <c r="M41" s="40" t="s">
        <v>30</v>
      </c>
    </row>
    <row r="42" spans="1:13">
      <c r="A42" s="42"/>
    </row>
    <row r="43" spans="1:13">
      <c r="A43" s="9" t="s">
        <v>31</v>
      </c>
      <c r="B43" s="9"/>
      <c r="L43" s="4"/>
      <c r="M43" s="43"/>
    </row>
    <row r="44" spans="1:13">
      <c r="L44" s="4"/>
      <c r="M44" s="43"/>
    </row>
    <row r="45" spans="1:13">
      <c r="A45" s="9" t="s">
        <v>32</v>
      </c>
      <c r="B45" s="9"/>
      <c r="L45" s="118" t="s">
        <v>423</v>
      </c>
      <c r="M45" s="119" t="s">
        <v>422</v>
      </c>
    </row>
    <row r="46" spans="1:13">
      <c r="A46" s="9"/>
      <c r="B46" s="9"/>
      <c r="L46" s="4"/>
      <c r="M46" s="43"/>
    </row>
    <row r="47" spans="1:13" ht="54" customHeight="1">
      <c r="A47" s="635" t="s">
        <v>33</v>
      </c>
      <c r="B47" s="635"/>
      <c r="C47" s="635"/>
      <c r="D47" s="635"/>
      <c r="E47" s="635"/>
      <c r="F47" s="635"/>
      <c r="G47" s="635"/>
      <c r="H47" s="635"/>
      <c r="I47" s="635"/>
      <c r="L47" s="4">
        <v>162</v>
      </c>
      <c r="M47" s="43"/>
    </row>
    <row r="48" spans="1:13" ht="15.75" thickBot="1">
      <c r="A48" s="3"/>
      <c r="L48" s="4"/>
      <c r="M48" s="43"/>
    </row>
    <row r="49" spans="1:13" s="63" customFormat="1">
      <c r="A49" s="75" t="s">
        <v>371</v>
      </c>
      <c r="B49" s="76"/>
      <c r="C49" s="76" t="s">
        <v>406</v>
      </c>
      <c r="D49" s="76" t="s">
        <v>407</v>
      </c>
      <c r="E49" s="76" t="s">
        <v>408</v>
      </c>
      <c r="F49" s="76" t="s">
        <v>409</v>
      </c>
      <c r="G49" s="76"/>
      <c r="H49" s="76"/>
      <c r="I49" s="77"/>
      <c r="J49" s="61"/>
      <c r="K49" s="61"/>
      <c r="L49" s="62"/>
      <c r="M49" s="65"/>
    </row>
    <row r="50" spans="1:13" s="63" customFormat="1">
      <c r="A50" s="78" t="s">
        <v>608</v>
      </c>
      <c r="B50" s="79"/>
      <c r="C50" s="52">
        <f>F110</f>
        <v>1886.2149999999999</v>
      </c>
      <c r="D50" s="52">
        <f>G163</f>
        <v>495.572</v>
      </c>
      <c r="E50" s="52">
        <f>I163</f>
        <v>64.176000000000002</v>
      </c>
      <c r="F50" s="52">
        <f>D151</f>
        <v>207.286</v>
      </c>
      <c r="G50" s="52"/>
      <c r="H50" s="79"/>
      <c r="I50" s="80"/>
      <c r="J50" s="61"/>
      <c r="K50" s="61"/>
      <c r="L50" s="62"/>
      <c r="M50" s="65"/>
    </row>
    <row r="51" spans="1:13" s="63" customFormat="1">
      <c r="A51" s="78" t="s">
        <v>142</v>
      </c>
      <c r="B51" s="79"/>
      <c r="C51" s="52">
        <f>'75 TN Plan LEA with Prop Sha'!F105</f>
        <v>98.274000000000001</v>
      </c>
      <c r="D51" s="52">
        <f>'75 TN Plan LEA with Prop Sha'!G158</f>
        <v>0.77500000000000002</v>
      </c>
      <c r="E51" s="52">
        <f>'75 TN Plan LEA with Prop Sha'!I158</f>
        <v>399.47799999999995</v>
      </c>
      <c r="F51" s="52">
        <f>'75 TN Plan LEA with Prop Sha'!D146</f>
        <v>-450.27</v>
      </c>
      <c r="G51" s="52"/>
      <c r="H51" s="79"/>
      <c r="I51" s="80"/>
      <c r="J51" s="61"/>
      <c r="K51" s="61"/>
      <c r="L51" s="62"/>
      <c r="M51" s="65"/>
    </row>
    <row r="52" spans="1:13" s="63" customFormat="1">
      <c r="A52" s="78" t="s">
        <v>410</v>
      </c>
      <c r="B52" s="79"/>
      <c r="C52" s="52">
        <f>C50+C51</f>
        <v>1984.489</v>
      </c>
      <c r="D52" s="52">
        <f t="shared" ref="D52:F52" si="0">D50+D51</f>
        <v>496.34699999999998</v>
      </c>
      <c r="E52" s="52">
        <f t="shared" si="0"/>
        <v>463.65399999999994</v>
      </c>
      <c r="F52" s="52">
        <f t="shared" si="0"/>
        <v>-242.98399999999998</v>
      </c>
      <c r="G52" s="52"/>
      <c r="H52" s="79"/>
      <c r="I52" s="80"/>
      <c r="J52" s="61"/>
      <c r="K52" s="61"/>
      <c r="L52" s="62"/>
      <c r="M52" s="65"/>
    </row>
    <row r="53" spans="1:13" s="63" customFormat="1" ht="15.75" thickBot="1">
      <c r="A53" s="649" t="s">
        <v>424</v>
      </c>
      <c r="B53" s="650"/>
      <c r="C53" s="650"/>
      <c r="D53" s="650"/>
      <c r="E53" s="650"/>
      <c r="F53" s="650"/>
      <c r="G53" s="650"/>
      <c r="H53" s="650"/>
      <c r="I53" s="651"/>
      <c r="J53" s="61"/>
      <c r="K53" s="61"/>
      <c r="L53" s="62"/>
      <c r="M53" s="65"/>
    </row>
    <row r="54" spans="1:13" s="63" customFormat="1">
      <c r="A54" s="83"/>
      <c r="B54" s="64"/>
      <c r="C54" s="64"/>
      <c r="D54" s="64"/>
      <c r="E54" s="64"/>
      <c r="F54" s="64"/>
      <c r="G54" s="64"/>
      <c r="H54" s="64"/>
      <c r="I54" s="64"/>
      <c r="J54" s="61"/>
      <c r="K54" s="61"/>
      <c r="L54" s="62"/>
      <c r="M54" s="65"/>
    </row>
    <row r="55" spans="1:13">
      <c r="A55" s="9" t="s">
        <v>368</v>
      </c>
      <c r="B55" s="9"/>
      <c r="L55" s="4"/>
      <c r="M55" s="43"/>
    </row>
    <row r="56" spans="1:13">
      <c r="A56" s="9"/>
      <c r="B56" s="9"/>
      <c r="L56" s="4"/>
      <c r="M56" s="43"/>
    </row>
    <row r="57" spans="1:13">
      <c r="A57" s="10" t="s">
        <v>34</v>
      </c>
      <c r="B57" s="10"/>
      <c r="L57" s="4"/>
      <c r="M57" s="43"/>
    </row>
    <row r="58" spans="1:13">
      <c r="L58" s="4"/>
      <c r="M58" s="43"/>
    </row>
    <row r="59" spans="1:13" ht="104.25" customHeight="1">
      <c r="A59" s="648" t="s">
        <v>369</v>
      </c>
      <c r="B59" s="648"/>
      <c r="C59" s="648"/>
      <c r="D59" s="648"/>
      <c r="E59" s="648"/>
      <c r="F59" s="648"/>
      <c r="G59" s="648"/>
      <c r="H59" s="648"/>
      <c r="I59" s="648"/>
      <c r="L59" s="4" t="s">
        <v>35</v>
      </c>
      <c r="M59" s="120" t="s">
        <v>425</v>
      </c>
    </row>
    <row r="60" spans="1:13">
      <c r="B60" s="35"/>
      <c r="C60" s="35"/>
      <c r="D60" s="35"/>
      <c r="E60" s="35"/>
      <c r="F60" s="35"/>
      <c r="G60" s="35"/>
      <c r="H60" s="35"/>
      <c r="I60" s="35"/>
      <c r="L60" s="4"/>
      <c r="M60" s="43"/>
    </row>
    <row r="61" spans="1:13" ht="219.75" customHeight="1">
      <c r="A61" s="648" t="s">
        <v>609</v>
      </c>
      <c r="B61" s="648"/>
      <c r="C61" s="648"/>
      <c r="D61" s="648"/>
      <c r="E61" s="648"/>
      <c r="F61" s="648"/>
      <c r="G61" s="648"/>
      <c r="H61" s="648"/>
      <c r="I61" s="648"/>
      <c r="L61" s="4" t="s">
        <v>36</v>
      </c>
      <c r="M61" s="121" t="s">
        <v>426</v>
      </c>
    </row>
    <row r="62" spans="1:13">
      <c r="L62" s="4"/>
      <c r="M62" s="43"/>
    </row>
    <row r="63" spans="1:13" ht="33" customHeight="1">
      <c r="A63" s="635" t="s">
        <v>610</v>
      </c>
      <c r="B63" s="635"/>
      <c r="C63" s="635"/>
      <c r="D63" s="635"/>
      <c r="E63" s="635"/>
      <c r="F63" s="635"/>
      <c r="G63" s="635"/>
      <c r="H63" s="635"/>
      <c r="I63" s="635"/>
      <c r="L63" s="4" t="s">
        <v>37</v>
      </c>
      <c r="M63" s="43"/>
    </row>
    <row r="64" spans="1:13">
      <c r="L64" s="4"/>
      <c r="M64" s="43"/>
    </row>
    <row r="65" spans="1:13">
      <c r="G65" s="12"/>
      <c r="I65" s="12"/>
      <c r="L65" s="4"/>
      <c r="M65" s="43"/>
    </row>
    <row r="66" spans="1:13" ht="30">
      <c r="A66" s="648" t="s">
        <v>177</v>
      </c>
      <c r="B66" s="648"/>
      <c r="C66" s="648"/>
      <c r="D66" s="648"/>
      <c r="E66" s="648"/>
      <c r="G66" s="74">
        <f>VLOOKUP($A$2,'LEA Pre-65 (1)'!$B:$EC,2,FALSE)</f>
        <v>16</v>
      </c>
      <c r="I66" s="36"/>
      <c r="L66" s="4"/>
      <c r="M66" s="122" t="s">
        <v>427</v>
      </c>
    </row>
    <row r="67" spans="1:13">
      <c r="I67" s="36"/>
      <c r="L67" s="4"/>
      <c r="M67" s="122"/>
    </row>
    <row r="68" spans="1:13" ht="27.75" customHeight="1">
      <c r="A68" s="648" t="s">
        <v>178</v>
      </c>
      <c r="B68" s="648"/>
      <c r="C68" s="648"/>
      <c r="D68" s="648"/>
      <c r="E68" s="648"/>
      <c r="G68" s="74">
        <f>VLOOKUP($A$2,'LEA Pre-65 (1)'!$B:$EC,3,FALSE)</f>
        <v>2</v>
      </c>
      <c r="I68" s="36"/>
      <c r="L68" s="4"/>
      <c r="M68" s="122" t="s">
        <v>428</v>
      </c>
    </row>
    <row r="69" spans="1:13">
      <c r="I69" s="36"/>
      <c r="L69" s="4"/>
      <c r="M69" s="122"/>
    </row>
    <row r="70" spans="1:13">
      <c r="A70" s="648" t="s">
        <v>38</v>
      </c>
      <c r="B70" s="648"/>
      <c r="C70" s="648"/>
      <c r="D70" s="648"/>
      <c r="E70" s="648"/>
      <c r="G70" s="13">
        <f>VLOOKUP($A$2,'LEA Pre-65 (1)'!$B:$EC,4,FALSE)</f>
        <v>132</v>
      </c>
      <c r="I70" s="36"/>
      <c r="L70" s="4"/>
      <c r="M70" s="122" t="s">
        <v>428</v>
      </c>
    </row>
    <row r="71" spans="1:13" ht="15.75" thickBot="1">
      <c r="G71" s="14">
        <f>G66+G68+G70</f>
        <v>150</v>
      </c>
      <c r="I71" s="36"/>
      <c r="L71" s="4"/>
      <c r="M71" s="43"/>
    </row>
    <row r="72" spans="1:13" ht="15.75" thickTop="1">
      <c r="I72" s="36"/>
      <c r="L72" s="4"/>
      <c r="M72" s="43"/>
    </row>
    <row r="73" spans="1:13" ht="79.5" customHeight="1">
      <c r="A73" s="635" t="s">
        <v>413</v>
      </c>
      <c r="B73" s="635"/>
      <c r="C73" s="635"/>
      <c r="D73" s="635"/>
      <c r="E73" s="635"/>
      <c r="F73" s="635"/>
      <c r="G73" s="635"/>
      <c r="H73" s="635"/>
      <c r="I73" s="635"/>
      <c r="L73" s="4" t="s">
        <v>39</v>
      </c>
      <c r="M73" s="123" t="s">
        <v>429</v>
      </c>
    </row>
    <row r="74" spans="1:13" ht="15.75" thickBot="1">
      <c r="L74" s="4"/>
      <c r="M74" s="43"/>
    </row>
    <row r="75" spans="1:13" s="63" customFormat="1">
      <c r="A75" s="75" t="s">
        <v>371</v>
      </c>
      <c r="B75" s="76"/>
      <c r="C75" s="76"/>
      <c r="D75" s="76"/>
      <c r="E75" s="76"/>
      <c r="F75" s="76"/>
      <c r="G75" s="76"/>
      <c r="H75" s="76"/>
      <c r="I75" s="77"/>
      <c r="J75" s="61"/>
      <c r="K75" s="61"/>
      <c r="L75" s="62"/>
      <c r="M75" s="65"/>
    </row>
    <row r="76" spans="1:13" s="63" customFormat="1" ht="30">
      <c r="A76" s="78" t="s">
        <v>412</v>
      </c>
      <c r="B76" s="79"/>
      <c r="C76" s="79"/>
      <c r="D76" s="52">
        <f>VLOOKUP($A$2,'LEA Pre-65 (2)'!$B:$EC,21,FALSE)/1000</f>
        <v>145.40100000000001</v>
      </c>
      <c r="E76" s="79"/>
      <c r="F76" s="79"/>
      <c r="G76" s="79"/>
      <c r="H76" s="79"/>
      <c r="I76" s="80"/>
      <c r="J76" s="61"/>
      <c r="K76" s="61"/>
      <c r="L76" s="62"/>
      <c r="M76" s="124" t="s">
        <v>444</v>
      </c>
    </row>
    <row r="77" spans="1:13" s="63" customFormat="1" ht="15.75" thickBot="1">
      <c r="A77" s="85"/>
      <c r="B77" s="81"/>
      <c r="C77" s="81"/>
      <c r="D77" s="81"/>
      <c r="E77" s="81"/>
      <c r="F77" s="81"/>
      <c r="G77" s="81"/>
      <c r="H77" s="81"/>
      <c r="I77" s="84"/>
      <c r="J77" s="61"/>
      <c r="K77" s="61"/>
      <c r="L77" s="62"/>
      <c r="M77" s="65"/>
    </row>
    <row r="78" spans="1:13" s="63" customFormat="1">
      <c r="A78" s="83"/>
      <c r="B78" s="64"/>
      <c r="C78" s="64"/>
      <c r="D78" s="64"/>
      <c r="E78" s="64"/>
      <c r="F78" s="64"/>
      <c r="G78" s="64"/>
      <c r="H78" s="64"/>
      <c r="I78" s="64"/>
      <c r="J78" s="61"/>
      <c r="K78" s="61"/>
      <c r="L78" s="62"/>
      <c r="M78" s="65"/>
    </row>
    <row r="79" spans="1:13">
      <c r="A79" s="10" t="s">
        <v>40</v>
      </c>
      <c r="L79" s="4"/>
      <c r="M79" s="43"/>
    </row>
    <row r="80" spans="1:13">
      <c r="L80" s="4"/>
      <c r="M80" s="125"/>
    </row>
    <row r="81" spans="1:14" ht="43.5" customHeight="1">
      <c r="A81" s="635" t="s">
        <v>576</v>
      </c>
      <c r="B81" s="635"/>
      <c r="C81" s="635"/>
      <c r="D81" s="635"/>
      <c r="E81" s="635"/>
      <c r="F81" s="635"/>
      <c r="G81" s="635"/>
      <c r="H81" s="635"/>
      <c r="I81" s="635"/>
      <c r="J81" s="36"/>
      <c r="L81" s="4" t="s">
        <v>41</v>
      </c>
      <c r="M81" s="126" t="s">
        <v>425</v>
      </c>
    </row>
    <row r="82" spans="1:14">
      <c r="A82" s="3"/>
      <c r="J82" s="36"/>
      <c r="L82" s="4"/>
      <c r="M82" s="43"/>
    </row>
    <row r="83" spans="1:14" ht="30">
      <c r="A83" s="3"/>
      <c r="B83" s="3" t="s">
        <v>42</v>
      </c>
      <c r="E83" s="645">
        <v>2.2499999999999999E-2</v>
      </c>
      <c r="F83" s="645"/>
      <c r="G83" s="645"/>
      <c r="H83" s="645"/>
      <c r="J83" s="36"/>
      <c r="L83" s="4"/>
      <c r="M83" s="127" t="s">
        <v>430</v>
      </c>
    </row>
    <row r="84" spans="1:14" ht="39.75" customHeight="1">
      <c r="A84" s="3"/>
      <c r="B84" s="11" t="s">
        <v>43</v>
      </c>
      <c r="E84" s="646" t="s">
        <v>44</v>
      </c>
      <c r="F84" s="646"/>
      <c r="G84" s="646"/>
      <c r="H84" s="646"/>
      <c r="J84" s="36"/>
      <c r="L84" s="4"/>
      <c r="M84" s="127" t="s">
        <v>428</v>
      </c>
    </row>
    <row r="85" spans="1:14" ht="44.25" customHeight="1">
      <c r="A85" s="3"/>
      <c r="B85" s="11" t="s">
        <v>45</v>
      </c>
      <c r="E85" s="647" t="s">
        <v>611</v>
      </c>
      <c r="F85" s="647"/>
      <c r="G85" s="647"/>
      <c r="H85" s="647"/>
      <c r="J85" s="36"/>
      <c r="L85" s="4"/>
      <c r="M85" s="127" t="s">
        <v>428</v>
      </c>
    </row>
    <row r="86" spans="1:14" s="1" customFormat="1" ht="64.5" customHeight="1">
      <c r="A86" s="3"/>
      <c r="B86" s="647" t="s">
        <v>46</v>
      </c>
      <c r="C86" s="647"/>
      <c r="D86" s="647"/>
      <c r="E86" s="635" t="s">
        <v>47</v>
      </c>
      <c r="F86" s="635"/>
      <c r="G86" s="635"/>
      <c r="H86" s="635"/>
      <c r="I86" s="3"/>
      <c r="J86" s="36"/>
      <c r="K86" s="3"/>
      <c r="L86" s="4"/>
      <c r="M86" s="148" t="s">
        <v>425</v>
      </c>
      <c r="N86" s="3"/>
    </row>
    <row r="87" spans="1:14">
      <c r="A87" s="3"/>
      <c r="J87" s="36"/>
      <c r="L87" s="4"/>
      <c r="M87" s="43"/>
    </row>
    <row r="88" spans="1:14">
      <c r="A88" s="3"/>
      <c r="J88" s="36"/>
      <c r="L88" s="4"/>
      <c r="M88" s="43"/>
    </row>
    <row r="89" spans="1:14" ht="142.5" customHeight="1">
      <c r="A89" s="635" t="s">
        <v>48</v>
      </c>
      <c r="B89" s="635"/>
      <c r="C89" s="635"/>
      <c r="D89" s="635"/>
      <c r="E89" s="635"/>
      <c r="F89" s="635"/>
      <c r="G89" s="635"/>
      <c r="H89" s="635"/>
      <c r="I89" s="635"/>
      <c r="J89" s="36"/>
      <c r="L89" s="4">
        <v>166</v>
      </c>
      <c r="M89" s="128" t="s">
        <v>431</v>
      </c>
    </row>
    <row r="90" spans="1:14">
      <c r="A90" s="3"/>
      <c r="J90" s="36"/>
      <c r="L90" s="4"/>
      <c r="M90" s="43"/>
    </row>
    <row r="91" spans="1:14" ht="52.5" customHeight="1">
      <c r="A91" s="635" t="s">
        <v>578</v>
      </c>
      <c r="B91" s="635"/>
      <c r="C91" s="635"/>
      <c r="D91" s="635"/>
      <c r="E91" s="635"/>
      <c r="F91" s="635"/>
      <c r="G91" s="635"/>
      <c r="H91" s="635"/>
      <c r="I91" s="635"/>
      <c r="J91" s="36"/>
      <c r="L91" s="4">
        <v>166</v>
      </c>
      <c r="M91" s="129" t="s">
        <v>430</v>
      </c>
    </row>
    <row r="92" spans="1:14">
      <c r="A92" s="3"/>
      <c r="J92" s="36"/>
      <c r="L92" s="4"/>
      <c r="M92" s="43"/>
    </row>
    <row r="93" spans="1:14">
      <c r="A93" s="10" t="s">
        <v>49</v>
      </c>
      <c r="J93" s="36"/>
      <c r="L93" s="4">
        <v>168</v>
      </c>
      <c r="M93" s="43"/>
    </row>
    <row r="94" spans="1:14">
      <c r="A94" s="3"/>
      <c r="J94" s="36"/>
      <c r="L94" s="4"/>
      <c r="M94" s="43"/>
    </row>
    <row r="95" spans="1:14">
      <c r="A95" s="632" t="s">
        <v>370</v>
      </c>
      <c r="B95" s="632"/>
      <c r="C95" s="632"/>
      <c r="D95" s="632"/>
      <c r="F95" s="36"/>
      <c r="J95" s="36"/>
      <c r="L95" s="4"/>
      <c r="M95" s="43"/>
    </row>
    <row r="96" spans="1:14" ht="51.75">
      <c r="A96" s="3"/>
      <c r="F96" s="15" t="s">
        <v>50</v>
      </c>
      <c r="G96" s="12"/>
      <c r="H96" s="12"/>
      <c r="I96" s="12"/>
      <c r="J96" s="36"/>
      <c r="L96" s="4"/>
      <c r="M96" s="43"/>
    </row>
    <row r="97" spans="1:13" ht="30">
      <c r="A97" s="383" t="s">
        <v>579</v>
      </c>
      <c r="F97" s="16">
        <f>VLOOKUP($A$2,'LEA Pre-65 (1)'!$B:$EC,7,FALSE)/1000</f>
        <v>2124.4490000000001</v>
      </c>
      <c r="G97" s="17"/>
      <c r="H97" s="17"/>
      <c r="J97" s="36"/>
      <c r="L97" s="4" t="s">
        <v>51</v>
      </c>
      <c r="M97" s="130" t="s">
        <v>432</v>
      </c>
    </row>
    <row r="98" spans="1:13">
      <c r="A98" s="3" t="s">
        <v>52</v>
      </c>
      <c r="G98" s="36"/>
      <c r="H98" s="36"/>
      <c r="J98" s="36"/>
      <c r="L98" s="4"/>
      <c r="M98" s="130"/>
    </row>
    <row r="99" spans="1:13">
      <c r="A99" s="18" t="s">
        <v>53</v>
      </c>
      <c r="F99" s="19">
        <f>VLOOKUP($A$2,'LEA Pre-65 (1)'!$B:$EC,8,FALSE)/1000</f>
        <v>124.462</v>
      </c>
      <c r="G99" s="20"/>
      <c r="H99" s="20"/>
      <c r="J99" s="36"/>
      <c r="L99" s="4" t="s">
        <v>54</v>
      </c>
      <c r="M99" s="130" t="s">
        <v>428</v>
      </c>
    </row>
    <row r="100" spans="1:13">
      <c r="A100" s="18" t="s">
        <v>55</v>
      </c>
      <c r="F100" s="19">
        <f>VLOOKUP($A$2,'LEA Pre-65 (1)'!$B:$EC,9,FALSE)/1000</f>
        <v>76.915000000000006</v>
      </c>
      <c r="G100" s="20"/>
      <c r="H100" s="20"/>
      <c r="J100" s="36"/>
      <c r="L100" s="4" t="s">
        <v>56</v>
      </c>
      <c r="M100" s="130" t="s">
        <v>428</v>
      </c>
    </row>
    <row r="101" spans="1:13">
      <c r="A101" s="18" t="s">
        <v>57</v>
      </c>
      <c r="F101" s="19">
        <f>VLOOKUP($A$2,'LEA Pre-65 (1)'!$B:$EC,11,FALSE)/1000</f>
        <v>0</v>
      </c>
      <c r="G101" s="20"/>
      <c r="H101" s="20"/>
      <c r="J101" s="36"/>
      <c r="L101" s="4" t="s">
        <v>58</v>
      </c>
      <c r="M101" s="130" t="s">
        <v>428</v>
      </c>
    </row>
    <row r="102" spans="1:13">
      <c r="A102" s="18" t="s">
        <v>59</v>
      </c>
      <c r="F102" s="19">
        <f>VLOOKUP($A$2,'LEA Pre-65 (1)'!$B:$EC,12,FALSE)/1000</f>
        <v>146.75299999999999</v>
      </c>
      <c r="G102" s="20"/>
      <c r="H102" s="20"/>
      <c r="J102" s="36"/>
      <c r="L102" s="4" t="s">
        <v>60</v>
      </c>
      <c r="M102" s="130" t="s">
        <v>428</v>
      </c>
    </row>
    <row r="103" spans="1:13">
      <c r="A103" s="18" t="s">
        <v>61</v>
      </c>
      <c r="F103" s="19">
        <f>VLOOKUP($A$2,'LEA Pre-65 (1)'!$B:$EC,13,FALSE)/1000</f>
        <v>25.25</v>
      </c>
      <c r="G103" s="20"/>
      <c r="H103" s="20"/>
      <c r="J103" s="36"/>
      <c r="L103" s="4" t="s">
        <v>62</v>
      </c>
      <c r="M103" s="130" t="s">
        <v>428</v>
      </c>
    </row>
    <row r="104" spans="1:13">
      <c r="A104" s="18" t="s">
        <v>63</v>
      </c>
      <c r="F104" s="19">
        <f>VLOOKUP($A$2,'LEA Pre-65 (1)'!$B:$EC,15,FALSE)/1000</f>
        <v>-176.77699999999999</v>
      </c>
      <c r="G104" s="20"/>
      <c r="H104" s="20"/>
      <c r="J104" s="36"/>
      <c r="L104" s="4" t="s">
        <v>64</v>
      </c>
      <c r="M104" s="130" t="s">
        <v>428</v>
      </c>
    </row>
    <row r="105" spans="1:13">
      <c r="A105" s="3"/>
      <c r="B105" s="3" t="s">
        <v>65</v>
      </c>
      <c r="F105" s="21">
        <f>SUM(F98:F104)</f>
        <v>196.60300000000001</v>
      </c>
      <c r="G105" s="20"/>
      <c r="H105" s="20"/>
      <c r="J105" s="36"/>
      <c r="L105" s="4"/>
      <c r="M105" s="130"/>
    </row>
    <row r="106" spans="1:13" ht="15.75" thickBot="1">
      <c r="A106" s="383" t="s">
        <v>594</v>
      </c>
      <c r="F106" s="22">
        <f>F97+F105</f>
        <v>2321.0520000000001</v>
      </c>
      <c r="G106" s="17"/>
      <c r="H106" s="17"/>
      <c r="J106" s="36"/>
      <c r="L106" s="4" t="s">
        <v>66</v>
      </c>
      <c r="M106" s="130" t="s">
        <v>428</v>
      </c>
    </row>
    <row r="107" spans="1:13" ht="15.75" thickTop="1">
      <c r="A107" s="3"/>
      <c r="G107" s="36"/>
      <c r="H107" s="36"/>
      <c r="J107" s="36"/>
      <c r="L107" s="4"/>
      <c r="M107" s="43"/>
    </row>
    <row r="108" spans="1:13" ht="27.75" customHeight="1">
      <c r="A108" s="635" t="s">
        <v>67</v>
      </c>
      <c r="B108" s="635"/>
      <c r="C108" s="635"/>
      <c r="D108" s="635"/>
      <c r="E108" s="635"/>
      <c r="F108" s="23">
        <f>VLOOKUP($A$2,'LEA Pre-65 (3)'!$B:$EC,16,FALSE)/1000</f>
        <v>434.83699999999999</v>
      </c>
      <c r="G108" s="36"/>
      <c r="H108" s="36"/>
      <c r="J108" s="36"/>
      <c r="L108" s="4" t="s">
        <v>68</v>
      </c>
      <c r="M108" s="148" t="s">
        <v>439</v>
      </c>
    </row>
    <row r="109" spans="1:13">
      <c r="A109" s="3"/>
      <c r="G109" s="36"/>
      <c r="H109" s="36"/>
      <c r="J109" s="36"/>
      <c r="L109" s="4"/>
      <c r="M109" s="43"/>
    </row>
    <row r="110" spans="1:13" ht="30.75" customHeight="1">
      <c r="A110" s="635" t="s">
        <v>69</v>
      </c>
      <c r="B110" s="635"/>
      <c r="C110" s="635"/>
      <c r="D110" s="635"/>
      <c r="E110" s="635"/>
      <c r="F110" s="23">
        <f>VLOOKUP($A$2,'LEA Pre-65 (2)'!$B:$EC,16,FALSE)/1000</f>
        <v>1886.2149999999999</v>
      </c>
      <c r="G110" s="36"/>
      <c r="H110" s="36"/>
      <c r="J110" s="36"/>
      <c r="L110" s="4" t="s">
        <v>70</v>
      </c>
      <c r="M110" s="151" t="s">
        <v>432</v>
      </c>
    </row>
    <row r="111" spans="1:13">
      <c r="A111" s="3"/>
      <c r="G111" s="36"/>
      <c r="H111" s="36"/>
      <c r="J111" s="36"/>
      <c r="L111" s="4"/>
      <c r="M111" s="43"/>
    </row>
    <row r="112" spans="1:13">
      <c r="A112" s="635" t="s">
        <v>71</v>
      </c>
      <c r="B112" s="635"/>
      <c r="C112" s="635"/>
      <c r="D112" s="635"/>
      <c r="E112" s="635"/>
      <c r="F112" s="391">
        <f>VLOOKUP($A$2,'LEA Pre-65 (2)'!$B:$EC,2,FALSE)</f>
        <v>0.81265500000000002</v>
      </c>
      <c r="G112" s="36"/>
      <c r="H112" s="36"/>
      <c r="J112" s="36"/>
      <c r="L112" s="4" t="s">
        <v>72</v>
      </c>
      <c r="M112" s="132" t="s">
        <v>428</v>
      </c>
    </row>
    <row r="113" spans="1:14">
      <c r="A113" s="3"/>
      <c r="G113" s="36"/>
      <c r="H113" s="36"/>
      <c r="J113" s="36"/>
      <c r="L113" s="4"/>
      <c r="M113" s="43"/>
    </row>
    <row r="114" spans="1:14" ht="92.25" customHeight="1">
      <c r="A114" s="635" t="s">
        <v>367</v>
      </c>
      <c r="B114" s="635"/>
      <c r="C114" s="635"/>
      <c r="D114" s="635"/>
      <c r="E114" s="635"/>
      <c r="F114" s="635"/>
      <c r="G114" s="635"/>
      <c r="H114" s="635"/>
      <c r="I114" s="635"/>
      <c r="J114" s="36"/>
      <c r="L114" s="4" t="s">
        <v>73</v>
      </c>
      <c r="M114" s="131" t="s">
        <v>440</v>
      </c>
    </row>
    <row r="115" spans="1:14" ht="15.75" thickBot="1">
      <c r="A115" s="3"/>
      <c r="G115" s="36"/>
      <c r="H115" s="36"/>
      <c r="J115" s="36"/>
      <c r="L115" s="4"/>
      <c r="M115" s="43"/>
    </row>
    <row r="116" spans="1:14" s="63" customFormat="1">
      <c r="A116" s="75" t="s">
        <v>371</v>
      </c>
      <c r="B116" s="76"/>
      <c r="C116" s="76"/>
      <c r="D116" s="76"/>
      <c r="E116" s="76"/>
      <c r="F116" s="76"/>
      <c r="G116" s="76"/>
      <c r="H116" s="76"/>
      <c r="I116" s="77"/>
      <c r="J116" s="61"/>
      <c r="K116" s="61"/>
      <c r="L116" s="62"/>
      <c r="M116" s="65"/>
    </row>
    <row r="117" spans="1:14" s="63" customFormat="1">
      <c r="A117" s="78" t="s">
        <v>372</v>
      </c>
      <c r="B117" s="79"/>
      <c r="C117" s="79"/>
      <c r="D117" s="412">
        <f>VLOOKUP($A$2,'LEA Pre-65 (2)'!$B:$EC,4,FALSE)</f>
        <v>0.11506000000000005</v>
      </c>
      <c r="E117" s="79"/>
      <c r="F117" s="79"/>
      <c r="G117" s="79"/>
      <c r="H117" s="79"/>
      <c r="I117" s="80"/>
      <c r="J117" s="61"/>
      <c r="K117" s="61"/>
      <c r="L117" s="62"/>
      <c r="M117" s="65"/>
    </row>
    <row r="118" spans="1:14" s="63" customFormat="1">
      <c r="A118" s="78" t="s">
        <v>373</v>
      </c>
      <c r="B118" s="79"/>
      <c r="C118" s="79"/>
      <c r="D118" s="411">
        <f>VLOOKUP($A$2,'LEA Pre-65 (3)'!$B:$EC,20,FALSE)/1000</f>
        <v>16.286999999999999</v>
      </c>
      <c r="E118" s="79"/>
      <c r="F118" s="79"/>
      <c r="G118" s="79"/>
      <c r="H118" s="79"/>
      <c r="I118" s="80"/>
      <c r="J118" s="61"/>
      <c r="K118" s="61"/>
      <c r="L118" s="62"/>
      <c r="M118" s="65" t="s">
        <v>438</v>
      </c>
    </row>
    <row r="119" spans="1:14" s="63" customFormat="1">
      <c r="A119" s="78"/>
      <c r="B119" s="79"/>
      <c r="C119" s="79"/>
      <c r="D119" s="82"/>
      <c r="E119" s="79"/>
      <c r="F119" s="79"/>
      <c r="G119" s="79"/>
      <c r="H119" s="79"/>
      <c r="I119" s="80"/>
      <c r="J119" s="61"/>
      <c r="K119" s="61"/>
      <c r="L119" s="62"/>
      <c r="M119" s="65"/>
    </row>
    <row r="120" spans="1:14" s="63" customFormat="1" ht="15.75" thickBot="1">
      <c r="A120" s="85"/>
      <c r="B120" s="81"/>
      <c r="C120" s="81"/>
      <c r="D120" s="81"/>
      <c r="E120" s="81"/>
      <c r="F120" s="81"/>
      <c r="G120" s="81"/>
      <c r="H120" s="81"/>
      <c r="I120" s="84"/>
      <c r="J120" s="61"/>
      <c r="K120" s="61"/>
      <c r="L120" s="62"/>
      <c r="M120" s="65"/>
    </row>
    <row r="121" spans="1:14" s="63" customFormat="1">
      <c r="A121" s="83"/>
      <c r="B121" s="64"/>
      <c r="C121" s="64"/>
      <c r="D121" s="64"/>
      <c r="E121" s="64"/>
      <c r="F121" s="64"/>
      <c r="G121" s="64"/>
      <c r="H121" s="64"/>
      <c r="I121" s="64"/>
      <c r="J121" s="61"/>
      <c r="K121" s="61"/>
      <c r="L121" s="62"/>
      <c r="M121" s="65"/>
    </row>
    <row r="122" spans="1:14" ht="45" customHeight="1">
      <c r="A122" s="635" t="s">
        <v>580</v>
      </c>
      <c r="B122" s="635"/>
      <c r="C122" s="635"/>
      <c r="D122" s="635"/>
      <c r="E122" s="635"/>
      <c r="F122" s="635"/>
      <c r="G122" s="635"/>
      <c r="H122" s="635"/>
      <c r="I122" s="635"/>
      <c r="J122" s="36"/>
      <c r="L122" s="4" t="s">
        <v>74</v>
      </c>
      <c r="M122" s="133" t="s">
        <v>430</v>
      </c>
    </row>
    <row r="123" spans="1:14">
      <c r="A123" s="3"/>
      <c r="J123" s="36"/>
      <c r="L123" s="4"/>
      <c r="M123" s="43"/>
    </row>
    <row r="124" spans="1:14" ht="53.25" customHeight="1">
      <c r="A124" s="638" t="s">
        <v>612</v>
      </c>
      <c r="B124" s="635"/>
      <c r="C124" s="635"/>
      <c r="D124" s="635"/>
      <c r="E124" s="635"/>
      <c r="F124" s="635"/>
      <c r="G124" s="635"/>
      <c r="H124" s="635"/>
      <c r="I124" s="635"/>
      <c r="J124" s="36"/>
      <c r="L124" s="4" t="s">
        <v>75</v>
      </c>
      <c r="M124" s="43"/>
      <c r="N124" s="41" t="s">
        <v>76</v>
      </c>
    </row>
    <row r="125" spans="1:14" s="384" customFormat="1" ht="15.75" thickBot="1">
      <c r="A125" s="385"/>
      <c r="B125" s="385"/>
      <c r="C125" s="385"/>
      <c r="D125" s="385"/>
      <c r="E125" s="385"/>
      <c r="F125" s="385"/>
      <c r="G125" s="392"/>
      <c r="H125" s="392"/>
      <c r="I125" s="385"/>
      <c r="J125" s="392"/>
      <c r="K125" s="385"/>
      <c r="L125" s="386"/>
      <c r="M125" s="395"/>
      <c r="N125" s="395"/>
    </row>
    <row r="126" spans="1:14" s="384" customFormat="1">
      <c r="A126" s="400" t="s">
        <v>371</v>
      </c>
      <c r="B126" s="401"/>
      <c r="C126" s="401"/>
      <c r="D126" s="401"/>
      <c r="E126" s="401"/>
      <c r="F126" s="401"/>
      <c r="G126" s="401"/>
      <c r="H126" s="401"/>
      <c r="I126" s="402"/>
      <c r="J126" s="383"/>
      <c r="K126" s="383"/>
      <c r="L126" s="396"/>
      <c r="M126" s="397"/>
    </row>
    <row r="127" spans="1:14" s="384" customFormat="1">
      <c r="A127" s="403"/>
      <c r="B127" s="404"/>
      <c r="C127" s="404"/>
      <c r="D127" s="412"/>
      <c r="E127" s="404"/>
      <c r="F127" s="404"/>
      <c r="G127" s="404"/>
      <c r="H127" s="404"/>
      <c r="I127" s="405"/>
      <c r="J127" s="383"/>
      <c r="K127" s="383"/>
      <c r="L127" s="396"/>
      <c r="M127" s="397"/>
    </row>
    <row r="128" spans="1:14" s="384" customFormat="1">
      <c r="A128" s="403" t="s">
        <v>581</v>
      </c>
      <c r="B128" s="404"/>
      <c r="C128" s="404"/>
      <c r="D128" s="411">
        <f>VLOOKUP($A$2,'LEA Pre-65 (1)'!$B:$EC,11,FALSE)/1000</f>
        <v>0</v>
      </c>
      <c r="E128" s="404"/>
      <c r="F128" s="404"/>
      <c r="G128" s="404"/>
      <c r="H128" s="404"/>
      <c r="I128" s="405"/>
      <c r="J128" s="383"/>
      <c r="K128" s="383"/>
      <c r="L128" s="396"/>
      <c r="M128" s="397" t="s">
        <v>438</v>
      </c>
    </row>
    <row r="129" spans="1:14" s="384" customFormat="1">
      <c r="A129" s="403"/>
      <c r="B129" s="404"/>
      <c r="C129" s="404"/>
      <c r="D129" s="407"/>
      <c r="E129" s="404"/>
      <c r="F129" s="404"/>
      <c r="G129" s="404"/>
      <c r="H129" s="404"/>
      <c r="I129" s="405"/>
      <c r="J129" s="383"/>
      <c r="K129" s="383"/>
      <c r="L129" s="396"/>
      <c r="M129" s="397"/>
    </row>
    <row r="130" spans="1:14" s="384" customFormat="1" ht="15.75" thickBot="1">
      <c r="A130" s="409"/>
      <c r="B130" s="406"/>
      <c r="C130" s="406"/>
      <c r="D130" s="406"/>
      <c r="E130" s="406"/>
      <c r="F130" s="406"/>
      <c r="G130" s="406"/>
      <c r="H130" s="406"/>
      <c r="I130" s="408"/>
      <c r="J130" s="383"/>
      <c r="K130" s="383"/>
      <c r="L130" s="396"/>
      <c r="M130" s="397"/>
    </row>
    <row r="131" spans="1:14">
      <c r="A131" s="3"/>
      <c r="J131" s="36"/>
      <c r="L131" s="4"/>
      <c r="M131" s="43"/>
    </row>
    <row r="132" spans="1:14" ht="31.5" hidden="1" customHeight="1">
      <c r="A132" s="635" t="s">
        <v>179</v>
      </c>
      <c r="B132" s="635"/>
      <c r="C132" s="635"/>
      <c r="D132" s="635"/>
      <c r="E132" s="635"/>
      <c r="F132" s="635"/>
      <c r="G132" s="635"/>
      <c r="H132" s="635"/>
      <c r="I132" s="635"/>
      <c r="J132" s="36"/>
      <c r="L132" s="4" t="s">
        <v>77</v>
      </c>
      <c r="M132" s="43"/>
      <c r="N132" s="41" t="s">
        <v>76</v>
      </c>
    </row>
    <row r="133" spans="1:14" hidden="1">
      <c r="A133" s="3"/>
      <c r="J133" s="36"/>
      <c r="L133" s="4"/>
      <c r="M133" s="43"/>
    </row>
    <row r="134" spans="1:14" ht="56.25" customHeight="1">
      <c r="A134" s="635" t="s">
        <v>582</v>
      </c>
      <c r="B134" s="635"/>
      <c r="C134" s="635"/>
      <c r="D134" s="635"/>
      <c r="E134" s="635"/>
      <c r="F134" s="635"/>
      <c r="G134" s="635"/>
      <c r="H134" s="635"/>
      <c r="I134" s="635"/>
      <c r="J134" s="36"/>
      <c r="L134" s="4" t="s">
        <v>78</v>
      </c>
      <c r="M134" s="43"/>
      <c r="N134" s="41" t="s">
        <v>76</v>
      </c>
    </row>
    <row r="135" spans="1:14">
      <c r="A135" s="3"/>
      <c r="J135" s="36"/>
      <c r="L135" s="4"/>
      <c r="M135" s="43"/>
    </row>
    <row r="136" spans="1:14" ht="71.25" customHeight="1">
      <c r="A136" s="635" t="s">
        <v>613</v>
      </c>
      <c r="B136" s="635"/>
      <c r="C136" s="635"/>
      <c r="D136" s="635"/>
      <c r="E136" s="635"/>
      <c r="F136" s="635"/>
      <c r="G136" s="635"/>
      <c r="H136" s="635"/>
      <c r="I136" s="634"/>
      <c r="J136" s="36"/>
      <c r="L136" s="4" t="s">
        <v>79</v>
      </c>
      <c r="M136" s="134" t="s">
        <v>425</v>
      </c>
    </row>
    <row r="137" spans="1:14">
      <c r="A137" s="3"/>
      <c r="J137" s="36"/>
      <c r="L137" s="4"/>
      <c r="M137" s="43"/>
    </row>
    <row r="138" spans="1:14" ht="26.25" customHeight="1">
      <c r="A138" s="3"/>
      <c r="D138" s="636" t="s">
        <v>584</v>
      </c>
      <c r="E138" s="637"/>
      <c r="F138" s="636" t="s">
        <v>585</v>
      </c>
      <c r="G138" s="637"/>
      <c r="H138" s="636" t="s">
        <v>586</v>
      </c>
      <c r="I138" s="637"/>
      <c r="J138" s="36"/>
      <c r="L138" s="4"/>
      <c r="M138" s="135" t="s">
        <v>433</v>
      </c>
    </row>
    <row r="139" spans="1:14" ht="27" customHeight="1">
      <c r="A139" s="635" t="s">
        <v>83</v>
      </c>
      <c r="B139" s="635"/>
      <c r="C139" s="635"/>
      <c r="D139" s="25" t="s">
        <v>84</v>
      </c>
      <c r="E139" s="19">
        <f>VLOOKUP($A$2,'LEA Pre-65 (2)'!$B:$EC,25,FALSE)/1000</f>
        <v>2017.616</v>
      </c>
      <c r="F139" s="25" t="s">
        <v>84</v>
      </c>
      <c r="G139" s="19">
        <f>VLOOKUP($A$2,'LEA Pre-65 (2)'!$B:$EC,16,FALSE)/1000</f>
        <v>1886.2149999999999</v>
      </c>
      <c r="H139" s="25" t="s">
        <v>84</v>
      </c>
      <c r="I139" s="19">
        <f>VLOOKUP($A$2,'LEA Pre-65 (2)'!$B:$EC,26,FALSE)/1000</f>
        <v>1763.1389999999999</v>
      </c>
      <c r="J139" s="36"/>
      <c r="L139" s="4"/>
      <c r="M139" s="135"/>
    </row>
    <row r="140" spans="1:14">
      <c r="A140" s="3"/>
      <c r="E140" s="19"/>
      <c r="G140" s="19"/>
      <c r="I140" s="19"/>
      <c r="J140" s="36"/>
      <c r="L140" s="4"/>
    </row>
    <row r="141" spans="1:14" ht="78.75" customHeight="1">
      <c r="A141" s="635" t="s">
        <v>614</v>
      </c>
      <c r="B141" s="635"/>
      <c r="C141" s="635"/>
      <c r="D141" s="635"/>
      <c r="E141" s="635"/>
      <c r="F141" s="635"/>
      <c r="G141" s="635"/>
      <c r="H141" s="635"/>
      <c r="I141" s="634"/>
      <c r="J141" s="36"/>
      <c r="L141" s="4" t="s">
        <v>85</v>
      </c>
      <c r="M141" s="135" t="s">
        <v>425</v>
      </c>
    </row>
    <row r="142" spans="1:14">
      <c r="A142" s="3"/>
      <c r="J142" s="36"/>
      <c r="L142" s="4"/>
      <c r="M142" s="43"/>
    </row>
    <row r="143" spans="1:14" ht="56.25" customHeight="1">
      <c r="A143" s="3"/>
      <c r="D143" s="636" t="s">
        <v>615</v>
      </c>
      <c r="E143" s="637"/>
      <c r="F143" s="636" t="s">
        <v>616</v>
      </c>
      <c r="G143" s="637"/>
      <c r="H143" s="636" t="s">
        <v>617</v>
      </c>
      <c r="I143" s="637"/>
      <c r="J143" s="36"/>
      <c r="L143" s="4"/>
      <c r="M143" s="135" t="s">
        <v>433</v>
      </c>
    </row>
    <row r="144" spans="1:14" ht="27" customHeight="1">
      <c r="A144" s="635" t="s">
        <v>83</v>
      </c>
      <c r="B144" s="635"/>
      <c r="C144" s="635"/>
      <c r="D144" s="25" t="s">
        <v>84</v>
      </c>
      <c r="E144" s="19">
        <f>VLOOKUP($A$2,'LEA Pre-65 (2)'!$B:$EC,27,FALSE)/1000</f>
        <v>1686.2339999999999</v>
      </c>
      <c r="F144" s="25" t="s">
        <v>84</v>
      </c>
      <c r="G144" s="19">
        <f>VLOOKUP($A$2,'LEA Pre-65 (2)'!$B:$EC,16,FALSE)/1000</f>
        <v>1886.2149999999999</v>
      </c>
      <c r="H144" s="25" t="s">
        <v>84</v>
      </c>
      <c r="I144" s="19">
        <f>VLOOKUP($A$2,'LEA Pre-65 (2)'!$B:$EC,28,FALSE)/1000</f>
        <v>2128.3510000000001</v>
      </c>
      <c r="J144" s="36"/>
      <c r="L144" s="4"/>
      <c r="M144" s="135"/>
    </row>
    <row r="145" spans="1:13">
      <c r="A145" s="3"/>
      <c r="J145" s="36"/>
      <c r="L145" s="4"/>
    </row>
    <row r="146" spans="1:13">
      <c r="A146" s="10" t="s">
        <v>86</v>
      </c>
      <c r="J146" s="36"/>
      <c r="L146" s="4"/>
      <c r="M146" s="43"/>
    </row>
    <row r="147" spans="1:13">
      <c r="A147" s="3"/>
      <c r="J147" s="36"/>
      <c r="L147" s="4"/>
      <c r="M147" s="43"/>
    </row>
    <row r="148" spans="1:13" ht="35.25" customHeight="1">
      <c r="A148" s="635" t="s">
        <v>619</v>
      </c>
      <c r="B148" s="635"/>
      <c r="C148" s="635"/>
      <c r="D148" s="635"/>
      <c r="E148" s="635"/>
      <c r="F148" s="635"/>
      <c r="G148" s="635"/>
      <c r="H148" s="635"/>
      <c r="I148" s="635"/>
      <c r="J148" s="36"/>
      <c r="L148" s="4" t="s">
        <v>87</v>
      </c>
      <c r="M148" s="136" t="s">
        <v>425</v>
      </c>
    </row>
    <row r="149" spans="1:13" ht="15.75" thickBot="1">
      <c r="A149" s="3"/>
      <c r="J149" s="36"/>
      <c r="L149" s="4"/>
      <c r="M149" s="43"/>
    </row>
    <row r="150" spans="1:13" s="63" customFormat="1">
      <c r="A150" s="75" t="s">
        <v>371</v>
      </c>
      <c r="B150" s="76"/>
      <c r="C150" s="76"/>
      <c r="D150" s="76"/>
      <c r="E150" s="76"/>
      <c r="F150" s="76"/>
      <c r="G150" s="76"/>
      <c r="H150" s="76"/>
      <c r="I150" s="77"/>
      <c r="J150" s="61"/>
      <c r="K150" s="61"/>
      <c r="L150" s="62"/>
      <c r="M150" s="65"/>
    </row>
    <row r="151" spans="1:13" s="63" customFormat="1">
      <c r="A151" s="78" t="s">
        <v>162</v>
      </c>
      <c r="B151" s="79"/>
      <c r="C151" s="79"/>
      <c r="D151" s="411">
        <f>VLOOKUP($A$2,'LEA Pre-65 (1)'!$B:$EC,20,FALSE)/1000</f>
        <v>207.286</v>
      </c>
      <c r="E151" s="79"/>
      <c r="F151" s="79"/>
      <c r="G151" s="79"/>
      <c r="H151" s="79"/>
      <c r="I151" s="80"/>
      <c r="J151" s="61"/>
      <c r="K151" s="61"/>
      <c r="L151" s="62"/>
      <c r="M151" s="137" t="s">
        <v>434</v>
      </c>
    </row>
    <row r="152" spans="1:13" s="63" customFormat="1">
      <c r="A152" s="78"/>
      <c r="B152" s="79"/>
      <c r="C152" s="79"/>
      <c r="D152" s="82"/>
      <c r="E152" s="79"/>
      <c r="F152" s="79"/>
      <c r="G152" s="79"/>
      <c r="H152" s="79"/>
      <c r="I152" s="80"/>
      <c r="J152" s="61"/>
      <c r="K152" s="61"/>
      <c r="L152" s="62"/>
      <c r="M152" s="65"/>
    </row>
    <row r="153" spans="1:13" s="63" customFormat="1" ht="15.75" thickBot="1">
      <c r="A153" s="85"/>
      <c r="B153" s="81"/>
      <c r="C153" s="81"/>
      <c r="D153" s="81"/>
      <c r="E153" s="81"/>
      <c r="F153" s="81"/>
      <c r="G153" s="81"/>
      <c r="H153" s="81"/>
      <c r="I153" s="84"/>
      <c r="J153" s="61"/>
      <c r="K153" s="61"/>
      <c r="L153" s="62"/>
      <c r="M153" s="65"/>
    </row>
    <row r="154" spans="1:13" s="63" customFormat="1">
      <c r="A154" s="83"/>
      <c r="B154" s="64"/>
      <c r="C154" s="64"/>
      <c r="D154" s="64"/>
      <c r="E154" s="64"/>
      <c r="F154" s="64"/>
      <c r="G154" s="64"/>
      <c r="H154" s="64"/>
      <c r="I154" s="64"/>
      <c r="J154" s="61"/>
      <c r="K154" s="61"/>
      <c r="L154" s="62"/>
      <c r="M154" s="65"/>
    </row>
    <row r="155" spans="1:13" ht="39" customHeight="1">
      <c r="A155" s="635" t="s">
        <v>620</v>
      </c>
      <c r="B155" s="635"/>
      <c r="C155" s="635"/>
      <c r="D155" s="635"/>
      <c r="E155" s="635"/>
      <c r="F155" s="635"/>
      <c r="G155" s="635"/>
      <c r="H155" s="635"/>
      <c r="I155" s="635"/>
      <c r="J155" s="36"/>
      <c r="L155" s="4" t="s">
        <v>88</v>
      </c>
      <c r="M155" s="138" t="s">
        <v>425</v>
      </c>
    </row>
    <row r="156" spans="1:13">
      <c r="A156" s="35"/>
      <c r="B156" s="35"/>
      <c r="C156" s="35"/>
      <c r="D156" s="35"/>
      <c r="E156" s="35"/>
      <c r="F156" s="35"/>
      <c r="G156" s="35"/>
      <c r="H156" s="35"/>
      <c r="I156" s="35"/>
      <c r="J156" s="36"/>
      <c r="L156" s="4"/>
      <c r="M156" s="43"/>
    </row>
    <row r="157" spans="1:13">
      <c r="A157" s="633" t="s">
        <v>370</v>
      </c>
      <c r="B157" s="633"/>
      <c r="C157" s="633"/>
      <c r="D157" s="633"/>
      <c r="E157" s="35"/>
      <c r="F157" s="35"/>
      <c r="G157" s="35"/>
      <c r="H157" s="35"/>
      <c r="I157" s="35"/>
      <c r="J157" s="36"/>
      <c r="L157" s="4"/>
      <c r="M157" s="43"/>
    </row>
    <row r="158" spans="1:13" ht="51.75">
      <c r="A158" s="35"/>
      <c r="B158" s="35"/>
      <c r="C158" s="35"/>
      <c r="D158" s="35"/>
      <c r="E158" s="35"/>
      <c r="F158" s="35"/>
      <c r="G158" s="15" t="s">
        <v>89</v>
      </c>
      <c r="H158" s="35"/>
      <c r="I158" s="15" t="s">
        <v>90</v>
      </c>
      <c r="J158" s="36"/>
      <c r="L158" s="4"/>
      <c r="M158" s="139"/>
    </row>
    <row r="159" spans="1:13" ht="75">
      <c r="A159" s="26" t="s">
        <v>91</v>
      </c>
      <c r="B159" s="35"/>
      <c r="C159" s="35"/>
      <c r="D159" s="35"/>
      <c r="E159" s="35"/>
      <c r="F159" s="35"/>
      <c r="G159" s="27">
        <f>VLOOKUP($A$2,'LEA Pre-65 (2)'!$B:$EC,32,FALSE)/1000</f>
        <v>108.32</v>
      </c>
      <c r="H159" s="27"/>
      <c r="I159" s="27">
        <f>VLOOKUP($A$2,'LEA Pre-65 (2)'!$B:$EC,29,FALSE)/1000</f>
        <v>0</v>
      </c>
      <c r="J159" s="36"/>
      <c r="L159" s="4" t="s">
        <v>92</v>
      </c>
      <c r="M159" s="140" t="s">
        <v>441</v>
      </c>
    </row>
    <row r="160" spans="1:13">
      <c r="A160" s="26" t="s">
        <v>93</v>
      </c>
      <c r="B160" s="35"/>
      <c r="C160" s="35"/>
      <c r="D160" s="35"/>
      <c r="E160" s="35"/>
      <c r="F160" s="35"/>
      <c r="G160" s="28">
        <f>VLOOKUP($A$2,'LEA Pre-65 (2)'!$B:$EC,33,FALSE)/1000</f>
        <v>18.637</v>
      </c>
      <c r="H160" s="28"/>
      <c r="I160" s="28">
        <f>VLOOKUP($A$2,'LEA Pre-65 (2)'!$B:$EC,30,FALSE)/1000</f>
        <v>64.176000000000002</v>
      </c>
      <c r="J160" s="36"/>
      <c r="L160" s="4" t="s">
        <v>94</v>
      </c>
      <c r="M160" s="140" t="s">
        <v>428</v>
      </c>
    </row>
    <row r="161" spans="1:14" s="1" customFormat="1" ht="51.75" customHeight="1">
      <c r="A161" s="642" t="s">
        <v>95</v>
      </c>
      <c r="B161" s="642"/>
      <c r="C161" s="642"/>
      <c r="D161" s="642"/>
      <c r="E161" s="642"/>
      <c r="F161" s="35"/>
      <c r="G161" s="28">
        <f>VLOOKUP($A$2,'LEA Pre-65 (2)'!$B:$EC,34,FALSE)/1000</f>
        <v>223.214</v>
      </c>
      <c r="H161" s="28"/>
      <c r="I161" s="28">
        <f>VLOOKUP($A$2,'LEA Pre-65 (2)'!$B:$EC,31,FALSE)/1000</f>
        <v>0</v>
      </c>
      <c r="J161" s="36"/>
      <c r="K161" s="3"/>
      <c r="L161" s="4" t="s">
        <v>96</v>
      </c>
      <c r="M161" s="151" t="s">
        <v>428</v>
      </c>
      <c r="N161" s="35"/>
    </row>
    <row r="162" spans="1:14" ht="28.5" customHeight="1">
      <c r="A162" s="26" t="s">
        <v>97</v>
      </c>
      <c r="B162" s="35"/>
      <c r="C162" s="35"/>
      <c r="D162" s="35"/>
      <c r="E162" s="35"/>
      <c r="F162" s="35"/>
      <c r="G162" s="29">
        <f>VLOOKUP($A$2,'LEA Pre-65 (2)'!$B:$EC,21,FALSE)/1000</f>
        <v>145.40100000000001</v>
      </c>
      <c r="H162" s="28"/>
      <c r="I162" s="29">
        <v>0</v>
      </c>
      <c r="J162" s="36"/>
      <c r="L162" s="4" t="s">
        <v>98</v>
      </c>
      <c r="M162" s="148" t="s">
        <v>442</v>
      </c>
    </row>
    <row r="163" spans="1:14" ht="15.75" thickBot="1">
      <c r="A163" s="35"/>
      <c r="B163" s="35" t="s">
        <v>99</v>
      </c>
      <c r="C163" s="35"/>
      <c r="D163" s="35"/>
      <c r="E163" s="35"/>
      <c r="F163" s="35"/>
      <c r="G163" s="30">
        <f>SUM(G159:G162)</f>
        <v>495.572</v>
      </c>
      <c r="H163" s="31"/>
      <c r="I163" s="30">
        <f>SUM(I159:I162)</f>
        <v>64.176000000000002</v>
      </c>
      <c r="J163" s="36"/>
      <c r="L163" s="4"/>
      <c r="M163" s="43"/>
    </row>
    <row r="164" spans="1:14" ht="15.75" thickTop="1">
      <c r="A164" s="35"/>
      <c r="B164" s="35"/>
      <c r="C164" s="35"/>
      <c r="D164" s="35"/>
      <c r="E164" s="35"/>
      <c r="F164" s="35"/>
      <c r="G164" s="35"/>
      <c r="H164" s="35"/>
      <c r="I164" s="35"/>
      <c r="J164" s="36"/>
      <c r="K164" s="390"/>
      <c r="L164" s="4"/>
      <c r="M164" s="43"/>
    </row>
    <row r="165" spans="1:14" ht="29.25" customHeight="1">
      <c r="A165" s="635" t="s">
        <v>100</v>
      </c>
      <c r="B165" s="635"/>
      <c r="C165" s="635"/>
      <c r="D165" s="635"/>
      <c r="E165" s="635"/>
      <c r="F165" s="635"/>
      <c r="G165" s="635"/>
      <c r="H165" s="635"/>
      <c r="I165" s="635"/>
      <c r="J165" s="36"/>
      <c r="L165" s="4" t="s">
        <v>101</v>
      </c>
      <c r="M165" s="141" t="s">
        <v>425</v>
      </c>
    </row>
    <row r="166" spans="1:14">
      <c r="A166" s="35"/>
      <c r="B166" s="35"/>
      <c r="C166" s="35"/>
      <c r="D166" s="35"/>
      <c r="E166" s="35"/>
      <c r="F166" s="35"/>
      <c r="G166" s="35"/>
      <c r="H166" s="35"/>
      <c r="I166" s="35"/>
      <c r="J166" s="36"/>
      <c r="L166" s="4"/>
      <c r="M166" s="43"/>
    </row>
    <row r="167" spans="1:14" ht="26.25" customHeight="1">
      <c r="A167" s="635" t="s">
        <v>102</v>
      </c>
      <c r="B167" s="635"/>
      <c r="C167" s="635"/>
      <c r="D167" s="635"/>
      <c r="E167" s="635"/>
      <c r="F167" s="635"/>
      <c r="G167" s="635"/>
      <c r="H167" s="635"/>
      <c r="I167" s="635"/>
      <c r="J167" s="36"/>
      <c r="L167" s="4" t="s">
        <v>103</v>
      </c>
      <c r="M167" s="142" t="s">
        <v>425</v>
      </c>
    </row>
    <row r="168" spans="1:14">
      <c r="A168" s="35"/>
      <c r="B168" s="35"/>
      <c r="C168" s="35"/>
      <c r="D168" s="35"/>
      <c r="E168" s="35"/>
      <c r="F168" s="35"/>
      <c r="G168" s="35"/>
      <c r="H168" s="35"/>
      <c r="I168" s="35"/>
      <c r="J168" s="36"/>
      <c r="L168" s="4"/>
      <c r="M168" s="43"/>
    </row>
    <row r="169" spans="1:14" ht="60">
      <c r="A169" s="634" t="s">
        <v>370</v>
      </c>
      <c r="B169" s="634"/>
      <c r="C169" s="634"/>
      <c r="D169" s="634"/>
      <c r="E169" s="35"/>
      <c r="F169" s="35"/>
      <c r="G169" s="35"/>
      <c r="H169" s="35"/>
      <c r="I169" s="35"/>
      <c r="J169" s="36"/>
      <c r="L169" s="4"/>
      <c r="M169" s="144" t="s">
        <v>443</v>
      </c>
    </row>
    <row r="170" spans="1:14">
      <c r="A170" s="35"/>
      <c r="B170" s="35"/>
      <c r="C170" s="35"/>
      <c r="D170" s="35"/>
      <c r="E170" s="35"/>
      <c r="F170" s="35"/>
      <c r="G170" s="35"/>
      <c r="H170" s="35"/>
      <c r="I170" s="35"/>
      <c r="J170" s="36"/>
      <c r="L170" s="4"/>
      <c r="M170" s="144"/>
    </row>
    <row r="171" spans="1:14">
      <c r="A171" s="32" t="s">
        <v>104</v>
      </c>
      <c r="B171" s="35"/>
      <c r="C171" s="35"/>
      <c r="D171" s="35"/>
      <c r="E171" s="35"/>
      <c r="F171" s="35"/>
      <c r="G171" s="35"/>
      <c r="H171" s="35"/>
      <c r="I171" s="35"/>
      <c r="J171" s="36"/>
      <c r="L171" s="4"/>
      <c r="M171" s="144"/>
    </row>
    <row r="172" spans="1:14">
      <c r="A172" s="32"/>
      <c r="B172" s="35">
        <v>2019</v>
      </c>
      <c r="C172" s="35"/>
      <c r="D172" s="35"/>
      <c r="E172" s="35"/>
      <c r="F172" s="51">
        <f>VLOOKUP($A$2,'LEA Pre-65 (2)'!$B:$EC,35,FALSE)/1000</f>
        <v>27.349</v>
      </c>
      <c r="G172" s="35"/>
      <c r="H172" s="35"/>
      <c r="I172" s="35"/>
      <c r="J172" s="36"/>
      <c r="L172" s="4"/>
      <c r="M172" s="144" t="s">
        <v>428</v>
      </c>
    </row>
    <row r="173" spans="1:14">
      <c r="A173" s="32"/>
      <c r="B173" s="35">
        <v>2020</v>
      </c>
      <c r="C173" s="35"/>
      <c r="D173" s="35"/>
      <c r="E173" s="35"/>
      <c r="F173" s="55">
        <f>VLOOKUP($A$2,'LEA Pre-65 (2)'!$B:$EC,36,FALSE)/1000</f>
        <v>27.349</v>
      </c>
      <c r="G173" s="35"/>
      <c r="H173" s="35"/>
      <c r="I173" s="35"/>
      <c r="J173" s="36"/>
      <c r="L173" s="4"/>
      <c r="M173" s="144" t="s">
        <v>428</v>
      </c>
    </row>
    <row r="174" spans="1:14">
      <c r="A174" s="32"/>
      <c r="B174" s="35">
        <v>2021</v>
      </c>
      <c r="C174" s="35"/>
      <c r="D174" s="35"/>
      <c r="E174" s="35"/>
      <c r="F174" s="55">
        <f>VLOOKUP($A$2,'LEA Pre-65 (2)'!$B:$EC,37,FALSE)/1000</f>
        <v>27.349</v>
      </c>
      <c r="G174" s="35"/>
      <c r="H174" s="35"/>
      <c r="I174" s="35"/>
      <c r="J174" s="36"/>
      <c r="L174" s="4"/>
      <c r="M174" s="144" t="s">
        <v>428</v>
      </c>
    </row>
    <row r="175" spans="1:14">
      <c r="A175" s="32"/>
      <c r="B175" s="35">
        <v>2022</v>
      </c>
      <c r="C175" s="35"/>
      <c r="D175" s="35"/>
      <c r="E175" s="35"/>
      <c r="F175" s="55">
        <f>VLOOKUP($A$2,'LEA Pre-65 (2)'!$B:$EC,38,FALSE)/1000</f>
        <v>27.349</v>
      </c>
      <c r="G175" s="35"/>
      <c r="H175" s="35"/>
      <c r="I175" s="35"/>
      <c r="J175" s="36"/>
      <c r="L175" s="4"/>
      <c r="M175" s="144" t="s">
        <v>428</v>
      </c>
    </row>
    <row r="176" spans="1:14">
      <c r="A176" s="32"/>
      <c r="B176" s="35">
        <v>2023</v>
      </c>
      <c r="C176" s="35"/>
      <c r="D176" s="35"/>
      <c r="E176" s="35"/>
      <c r="F176" s="55">
        <f>VLOOKUP($A$2,'LEA Pre-65 (2)'!$B:$EC,39,FALSE)/1000</f>
        <v>27.349</v>
      </c>
      <c r="G176" s="35"/>
      <c r="H176" s="35"/>
      <c r="I176" s="35"/>
      <c r="J176" s="36"/>
      <c r="L176" s="4"/>
      <c r="M176" s="144" t="s">
        <v>428</v>
      </c>
    </row>
    <row r="177" spans="1:14">
      <c r="A177" s="32"/>
      <c r="B177" s="35" t="s">
        <v>105</v>
      </c>
      <c r="C177" s="35"/>
      <c r="D177" s="35"/>
      <c r="E177" s="35"/>
      <c r="F177" s="55">
        <f>VLOOKUP($A$2,'LEA Pre-65 (2)'!$B:$EC,40,FALSE)/1000</f>
        <v>149.25</v>
      </c>
      <c r="G177" s="35"/>
      <c r="H177" s="35"/>
      <c r="I177" s="35"/>
      <c r="J177" s="36"/>
      <c r="L177" s="4"/>
      <c r="M177" s="144" t="s">
        <v>428</v>
      </c>
    </row>
    <row r="178" spans="1:14">
      <c r="A178" s="32"/>
      <c r="B178" s="35"/>
      <c r="C178" s="35"/>
      <c r="D178" s="35"/>
      <c r="E178" s="35"/>
      <c r="F178" s="35"/>
      <c r="G178" s="35"/>
      <c r="H178" s="35"/>
      <c r="I178" s="35"/>
      <c r="J178" s="36"/>
      <c r="L178" s="4"/>
    </row>
    <row r="179" spans="1:14" ht="29.25" customHeight="1">
      <c r="A179" s="635" t="s">
        <v>106</v>
      </c>
      <c r="B179" s="635"/>
      <c r="C179" s="635"/>
      <c r="D179" s="635"/>
      <c r="E179" s="635"/>
      <c r="F179" s="635"/>
      <c r="G179" s="635"/>
      <c r="H179" s="635"/>
      <c r="I179" s="635"/>
      <c r="J179" s="36"/>
      <c r="L179" s="4"/>
      <c r="M179" s="143" t="s">
        <v>425</v>
      </c>
      <c r="N179" s="43"/>
    </row>
    <row r="180" spans="1:14">
      <c r="A180" s="35"/>
      <c r="B180" s="35"/>
      <c r="C180" s="35"/>
      <c r="D180" s="35"/>
      <c r="E180" s="35"/>
      <c r="F180" s="35"/>
      <c r="G180" s="35"/>
      <c r="H180" s="35"/>
      <c r="I180" s="35"/>
      <c r="J180" s="36"/>
      <c r="L180" s="4"/>
      <c r="M180" s="43"/>
      <c r="N180" s="43"/>
    </row>
    <row r="181" spans="1:14">
      <c r="A181" s="35"/>
      <c r="B181" s="35"/>
      <c r="C181" s="35"/>
      <c r="D181" s="35"/>
      <c r="E181" s="35"/>
      <c r="F181" s="35"/>
      <c r="G181" s="35"/>
      <c r="H181" s="35"/>
      <c r="I181" s="35"/>
      <c r="J181" s="36"/>
      <c r="L181" s="4"/>
      <c r="M181" s="43"/>
    </row>
    <row r="182" spans="1:14">
      <c r="A182" s="35"/>
      <c r="B182" s="35"/>
      <c r="C182" s="35"/>
      <c r="D182" s="35"/>
      <c r="E182" s="35"/>
      <c r="F182" s="35"/>
      <c r="G182" s="35"/>
      <c r="H182" s="35"/>
      <c r="I182" s="35"/>
      <c r="J182" s="36"/>
      <c r="L182" s="4"/>
      <c r="M182" s="43"/>
    </row>
    <row r="183" spans="1:14">
      <c r="A183" s="3"/>
      <c r="J183" s="36"/>
      <c r="L183" s="4"/>
      <c r="M183" s="43"/>
    </row>
    <row r="184" spans="1:14">
      <c r="A184" s="640" t="s">
        <v>107</v>
      </c>
      <c r="B184" s="640"/>
      <c r="C184" s="640"/>
      <c r="D184" s="640"/>
      <c r="E184" s="640"/>
      <c r="F184" s="640"/>
      <c r="G184" s="640"/>
      <c r="H184" s="640"/>
      <c r="I184" s="641"/>
      <c r="J184" s="36"/>
      <c r="L184" s="4" t="s">
        <v>109</v>
      </c>
      <c r="M184" s="43"/>
    </row>
    <row r="185" spans="1:14" ht="29.25" customHeight="1">
      <c r="A185" s="639" t="s">
        <v>110</v>
      </c>
      <c r="B185" s="639"/>
      <c r="C185" s="639"/>
      <c r="D185" s="639"/>
      <c r="E185" s="639"/>
      <c r="F185" s="639"/>
      <c r="G185" s="639"/>
      <c r="H185" s="639"/>
      <c r="I185" s="643"/>
      <c r="J185" s="36"/>
      <c r="L185" s="4"/>
      <c r="M185" s="43"/>
    </row>
    <row r="186" spans="1:14">
      <c r="A186" s="639" t="s">
        <v>417</v>
      </c>
      <c r="B186" s="640"/>
      <c r="C186" s="640"/>
      <c r="D186" s="640"/>
      <c r="E186" s="640"/>
      <c r="F186" s="640"/>
      <c r="G186" s="640"/>
      <c r="H186" s="640"/>
      <c r="I186" s="641"/>
      <c r="J186" s="36"/>
      <c r="L186" s="4"/>
      <c r="M186" s="43"/>
    </row>
    <row r="187" spans="1:14">
      <c r="A187" s="9" t="s">
        <v>366</v>
      </c>
      <c r="J187" s="36"/>
      <c r="L187" s="4"/>
      <c r="M187" s="43"/>
    </row>
    <row r="188" spans="1:14">
      <c r="A188" s="3"/>
      <c r="E188" s="37">
        <v>2018</v>
      </c>
      <c r="F188" s="393">
        <v>2019</v>
      </c>
      <c r="G188" s="38"/>
      <c r="H188" s="38"/>
      <c r="I188" s="38"/>
      <c r="J188" s="36"/>
      <c r="L188" s="4"/>
      <c r="M188" s="43"/>
    </row>
    <row r="189" spans="1:14">
      <c r="A189" s="9" t="s">
        <v>112</v>
      </c>
      <c r="C189" s="38"/>
      <c r="D189" s="38"/>
      <c r="E189" s="38"/>
      <c r="F189" s="394"/>
      <c r="G189" s="38"/>
      <c r="H189" s="38"/>
      <c r="I189" s="38"/>
      <c r="J189" s="38"/>
      <c r="K189" s="38"/>
      <c r="L189" s="44"/>
      <c r="M189" s="43"/>
    </row>
    <row r="190" spans="1:14" ht="51.75">
      <c r="A190" s="3" t="s">
        <v>113</v>
      </c>
      <c r="C190" s="33"/>
      <c r="D190" s="33"/>
      <c r="E190" s="414" t="s">
        <v>591</v>
      </c>
      <c r="F190" s="390">
        <f>VLOOKUP($A$2,'LEA Pre-65 (1)'!$B:$EC,8,FALSE)/1000</f>
        <v>124.462</v>
      </c>
      <c r="G190" s="17"/>
      <c r="H190" s="17"/>
      <c r="I190" s="17"/>
      <c r="J190" s="17"/>
      <c r="K190" s="33"/>
      <c r="L190" s="4" t="s">
        <v>114</v>
      </c>
      <c r="M190" s="146" t="s">
        <v>432</v>
      </c>
    </row>
    <row r="191" spans="1:14">
      <c r="A191" s="3" t="s">
        <v>115</v>
      </c>
      <c r="E191" s="94"/>
      <c r="F191" s="387">
        <f>VLOOKUP($A$2,'LEA Pre-65 (1)'!$B:$EC,9,FALSE)/1000</f>
        <v>76.915000000000006</v>
      </c>
      <c r="G191" s="36"/>
      <c r="H191" s="36"/>
      <c r="I191" s="36"/>
      <c r="J191" s="36"/>
      <c r="L191" s="4" t="s">
        <v>114</v>
      </c>
      <c r="M191" s="146" t="s">
        <v>428</v>
      </c>
    </row>
    <row r="192" spans="1:14">
      <c r="A192" s="3" t="s">
        <v>116</v>
      </c>
      <c r="E192" s="94"/>
      <c r="F192" s="387">
        <f>VLOOKUP($A$2,'LEA Pre-65 (1)'!$B:$EC,11,FALSE)/1000</f>
        <v>0</v>
      </c>
      <c r="G192" s="36"/>
      <c r="H192" s="36"/>
      <c r="I192" s="36"/>
      <c r="J192" s="36"/>
      <c r="L192" s="4" t="s">
        <v>114</v>
      </c>
      <c r="M192" s="146" t="s">
        <v>428</v>
      </c>
    </row>
    <row r="193" spans="1:14">
      <c r="A193" s="3" t="s">
        <v>117</v>
      </c>
      <c r="E193" s="94"/>
      <c r="F193" s="387">
        <f>VLOOKUP($A$2,'LEA Pre-65 (1)'!$B:$EC,12,FALSE)/1000</f>
        <v>146.75299999999999</v>
      </c>
      <c r="G193" s="36"/>
      <c r="H193" s="36"/>
      <c r="I193" s="36"/>
      <c r="J193" s="36"/>
      <c r="L193" s="4" t="s">
        <v>114</v>
      </c>
      <c r="M193" s="146" t="s">
        <v>428</v>
      </c>
    </row>
    <row r="194" spans="1:14">
      <c r="A194" s="3" t="s">
        <v>118</v>
      </c>
      <c r="E194" s="94"/>
      <c r="F194" s="387">
        <f>VLOOKUP($A$2,'LEA Pre-65 (1)'!$B:$EC,13,FALSE)/1000</f>
        <v>25.25</v>
      </c>
      <c r="G194" s="36"/>
      <c r="H194" s="36"/>
      <c r="I194" s="36"/>
      <c r="J194" s="36"/>
      <c r="L194" s="4" t="s">
        <v>114</v>
      </c>
      <c r="M194" s="146" t="s">
        <v>428</v>
      </c>
    </row>
    <row r="195" spans="1:14">
      <c r="A195" s="3" t="s">
        <v>119</v>
      </c>
      <c r="E195" s="96"/>
      <c r="F195" s="410">
        <f>VLOOKUP($A$2,'LEA Pre-65 (1)'!$B:$EC,15,FALSE)/1000</f>
        <v>-176.77699999999999</v>
      </c>
      <c r="G195" s="36"/>
      <c r="H195" s="36"/>
      <c r="I195" s="36"/>
      <c r="J195" s="36"/>
      <c r="L195" s="4" t="s">
        <v>114</v>
      </c>
      <c r="M195" s="146" t="s">
        <v>428</v>
      </c>
    </row>
    <row r="196" spans="1:14">
      <c r="A196" s="9" t="s">
        <v>120</v>
      </c>
      <c r="E196" s="33"/>
      <c r="F196" s="390">
        <f>SUM(F190:F195)</f>
        <v>196.60300000000001</v>
      </c>
      <c r="G196" s="17"/>
      <c r="H196" s="17"/>
      <c r="I196" s="17"/>
      <c r="J196" s="36"/>
      <c r="L196" s="4" t="s">
        <v>114</v>
      </c>
      <c r="M196" s="146" t="s">
        <v>428</v>
      </c>
    </row>
    <row r="197" spans="1:14">
      <c r="A197" s="9" t="s">
        <v>121</v>
      </c>
      <c r="E197" s="96"/>
      <c r="F197" s="410">
        <f>VLOOKUP($A$2,'LEA Pre-65 (1)'!$B:$EC,7,FALSE)/1000</f>
        <v>2124.4490000000001</v>
      </c>
      <c r="G197" s="36"/>
      <c r="H197" s="36"/>
      <c r="I197" s="36"/>
      <c r="J197" s="36"/>
      <c r="L197" s="4" t="s">
        <v>114</v>
      </c>
      <c r="M197" s="146" t="s">
        <v>428</v>
      </c>
    </row>
    <row r="198" spans="1:14" ht="15.75" thickBot="1">
      <c r="A198" s="9" t="s">
        <v>122</v>
      </c>
      <c r="E198" s="22"/>
      <c r="F198" s="388">
        <f>F196+F197</f>
        <v>2321.0520000000001</v>
      </c>
      <c r="G198" s="17"/>
      <c r="H198" s="17"/>
      <c r="I198" s="17"/>
      <c r="J198" s="36"/>
      <c r="L198" s="4" t="s">
        <v>123</v>
      </c>
      <c r="M198" s="146" t="s">
        <v>428</v>
      </c>
    </row>
    <row r="199" spans="1:14" ht="15.75" thickTop="1">
      <c r="A199" s="3"/>
      <c r="F199" s="385"/>
      <c r="G199" s="36"/>
      <c r="H199" s="36"/>
      <c r="I199" s="36"/>
      <c r="J199" s="36"/>
      <c r="L199" s="4"/>
      <c r="M199" s="43"/>
    </row>
    <row r="200" spans="1:14" ht="39" customHeight="1">
      <c r="A200" s="644" t="s">
        <v>124</v>
      </c>
      <c r="B200" s="644"/>
      <c r="C200" s="644"/>
      <c r="D200" s="644"/>
      <c r="E200" s="23"/>
      <c r="F200" s="389">
        <f>VLOOKUP($A$2,'LEA Pre-65 (3)'!$B:$EC,16,FALSE)/1000</f>
        <v>434.83699999999999</v>
      </c>
      <c r="G200" s="23"/>
      <c r="H200" s="23"/>
      <c r="I200" s="23"/>
      <c r="J200" s="36"/>
      <c r="L200" s="4" t="s">
        <v>125</v>
      </c>
      <c r="M200" s="148" t="s">
        <v>435</v>
      </c>
    </row>
    <row r="201" spans="1:14">
      <c r="A201" s="3"/>
      <c r="E201" s="23"/>
      <c r="F201" s="389"/>
      <c r="G201" s="23"/>
      <c r="H201" s="23"/>
      <c r="I201" s="23"/>
      <c r="J201" s="36"/>
      <c r="L201" s="4"/>
      <c r="M201" s="43"/>
    </row>
    <row r="202" spans="1:14" ht="26.25" customHeight="1">
      <c r="A202" s="644" t="s">
        <v>126</v>
      </c>
      <c r="B202" s="644"/>
      <c r="C202" s="644"/>
      <c r="D202" s="644"/>
      <c r="E202" s="23"/>
      <c r="F202" s="389">
        <f>VLOOKUP($A$2,'LEA Pre-65 (2)'!$B:$EC,16,FALSE)/1000</f>
        <v>1886.2149999999999</v>
      </c>
      <c r="G202" s="23"/>
      <c r="H202" s="23"/>
      <c r="I202" s="23"/>
      <c r="J202" s="36"/>
      <c r="L202" s="4" t="s">
        <v>127</v>
      </c>
      <c r="M202" s="151" t="s">
        <v>432</v>
      </c>
    </row>
    <row r="203" spans="1:14">
      <c r="A203" s="3"/>
      <c r="F203" s="385"/>
      <c r="J203" s="36"/>
      <c r="L203" s="4"/>
      <c r="M203" s="43"/>
    </row>
    <row r="204" spans="1:14" ht="72.75" customHeight="1">
      <c r="A204" s="9" t="s">
        <v>128</v>
      </c>
      <c r="E204" s="33"/>
      <c r="F204" s="390" t="s">
        <v>374</v>
      </c>
      <c r="G204" s="33"/>
      <c r="H204" s="33"/>
      <c r="I204" s="33"/>
      <c r="J204" s="36"/>
      <c r="L204" s="4" t="s">
        <v>129</v>
      </c>
      <c r="M204" s="145" t="s">
        <v>621</v>
      </c>
      <c r="N204" s="65"/>
    </row>
    <row r="205" spans="1:14">
      <c r="A205" s="3"/>
      <c r="F205" s="385"/>
      <c r="J205" s="36"/>
      <c r="L205" s="4"/>
      <c r="M205" s="43"/>
    </row>
    <row r="206" spans="1:14" ht="45" customHeight="1">
      <c r="A206" s="644" t="s">
        <v>130</v>
      </c>
      <c r="B206" s="635"/>
      <c r="C206" s="635"/>
      <c r="D206" s="635"/>
      <c r="E206" s="34"/>
      <c r="F206" s="391" t="e">
        <f>F202/F204</f>
        <v>#VALUE!</v>
      </c>
      <c r="G206" s="34"/>
      <c r="H206" s="34"/>
      <c r="I206" s="34"/>
      <c r="J206" s="36"/>
      <c r="L206" s="4" t="s">
        <v>131</v>
      </c>
      <c r="M206" s="147" t="s">
        <v>435</v>
      </c>
    </row>
    <row r="207" spans="1:14">
      <c r="A207" s="3"/>
      <c r="J207" s="36"/>
      <c r="L207" s="4"/>
      <c r="M207" s="43"/>
    </row>
    <row r="208" spans="1:14" ht="17.25" customHeight="1">
      <c r="A208" s="9" t="s">
        <v>132</v>
      </c>
      <c r="J208" s="36"/>
      <c r="M208" s="43"/>
    </row>
    <row r="209" spans="1:13">
      <c r="A209" s="9"/>
      <c r="J209" s="36"/>
      <c r="M209" s="43"/>
    </row>
    <row r="210" spans="1:13" ht="27.75" customHeight="1">
      <c r="A210" s="635" t="s">
        <v>133</v>
      </c>
      <c r="B210" s="635"/>
      <c r="C210" s="635"/>
      <c r="D210" s="635"/>
      <c r="E210" s="635"/>
      <c r="F210" s="635"/>
      <c r="G210" s="635"/>
      <c r="H210" s="635"/>
      <c r="I210" s="635"/>
      <c r="J210" s="36"/>
      <c r="L210" s="4">
        <v>171</v>
      </c>
      <c r="M210" s="151" t="s">
        <v>425</v>
      </c>
    </row>
    <row r="211" spans="1:13">
      <c r="A211" s="3"/>
      <c r="J211" s="36"/>
      <c r="L211" s="4"/>
      <c r="M211" s="151"/>
    </row>
    <row r="212" spans="1:13">
      <c r="A212" s="635" t="s">
        <v>134</v>
      </c>
      <c r="B212" s="635"/>
      <c r="C212" s="635"/>
      <c r="D212" s="635"/>
      <c r="E212" s="635"/>
      <c r="F212" s="635"/>
      <c r="G212" s="635"/>
      <c r="H212" s="635"/>
      <c r="I212" s="635"/>
      <c r="J212" s="36"/>
      <c r="L212" s="4"/>
      <c r="M212" s="151" t="s">
        <v>428</v>
      </c>
    </row>
    <row r="213" spans="1:13">
      <c r="A213" s="3"/>
      <c r="J213" s="36"/>
      <c r="L213" s="4"/>
      <c r="M213" s="151"/>
    </row>
    <row r="214" spans="1:13" ht="25.5" customHeight="1">
      <c r="A214" s="635" t="s">
        <v>135</v>
      </c>
      <c r="B214" s="635"/>
      <c r="C214" s="635"/>
      <c r="D214" s="635"/>
      <c r="E214" s="635"/>
      <c r="F214" s="635"/>
      <c r="G214" s="635"/>
      <c r="H214" s="635"/>
      <c r="I214" s="635"/>
      <c r="J214" s="36"/>
      <c r="L214" s="4"/>
      <c r="M214" s="151" t="s">
        <v>436</v>
      </c>
    </row>
    <row r="215" spans="1:13">
      <c r="A215" s="3"/>
      <c r="J215" s="36"/>
      <c r="L215" s="4"/>
      <c r="M215" s="43"/>
    </row>
    <row r="216" spans="1:13">
      <c r="L216" s="4"/>
      <c r="M216" s="43"/>
    </row>
    <row r="217" spans="1:13">
      <c r="L217" s="4"/>
      <c r="M217" s="43"/>
    </row>
    <row r="218" spans="1:13">
      <c r="L218" s="4"/>
      <c r="M218" s="43"/>
    </row>
    <row r="219" spans="1:13">
      <c r="L219" s="4"/>
      <c r="M219" s="43"/>
    </row>
  </sheetData>
  <mergeCells count="70">
    <mergeCell ref="B30:I30"/>
    <mergeCell ref="B8:I8"/>
    <mergeCell ref="B10:I10"/>
    <mergeCell ref="B13:I13"/>
    <mergeCell ref="B15:I15"/>
    <mergeCell ref="B17:I17"/>
    <mergeCell ref="B19:I19"/>
    <mergeCell ref="B21:I21"/>
    <mergeCell ref="B23:I23"/>
    <mergeCell ref="B25:I25"/>
    <mergeCell ref="B28:I28"/>
    <mergeCell ref="A70:E70"/>
    <mergeCell ref="B32:I32"/>
    <mergeCell ref="B34:I34"/>
    <mergeCell ref="B36:I36"/>
    <mergeCell ref="B39:I39"/>
    <mergeCell ref="B41:I41"/>
    <mergeCell ref="A47:I47"/>
    <mergeCell ref="A59:I59"/>
    <mergeCell ref="A61:I61"/>
    <mergeCell ref="A63:I63"/>
    <mergeCell ref="A66:E66"/>
    <mergeCell ref="A68:E68"/>
    <mergeCell ref="A53:I53"/>
    <mergeCell ref="A141:I141"/>
    <mergeCell ref="A112:E112"/>
    <mergeCell ref="A73:I73"/>
    <mergeCell ref="A81:I81"/>
    <mergeCell ref="E83:H83"/>
    <mergeCell ref="E84:H84"/>
    <mergeCell ref="E85:H85"/>
    <mergeCell ref="B86:D86"/>
    <mergeCell ref="E86:H86"/>
    <mergeCell ref="A89:I89"/>
    <mergeCell ref="A91:I91"/>
    <mergeCell ref="A108:E108"/>
    <mergeCell ref="A110:E110"/>
    <mergeCell ref="A136:I136"/>
    <mergeCell ref="D138:E138"/>
    <mergeCell ref="A212:I212"/>
    <mergeCell ref="A214:I214"/>
    <mergeCell ref="A186:I186"/>
    <mergeCell ref="A144:C144"/>
    <mergeCell ref="A148:I148"/>
    <mergeCell ref="A155:I155"/>
    <mergeCell ref="A161:E161"/>
    <mergeCell ref="A165:I165"/>
    <mergeCell ref="A167:I167"/>
    <mergeCell ref="A179:I179"/>
    <mergeCell ref="A184:I184"/>
    <mergeCell ref="A185:I185"/>
    <mergeCell ref="A200:D200"/>
    <mergeCell ref="A202:D202"/>
    <mergeCell ref="A206:D206"/>
    <mergeCell ref="A2:E2"/>
    <mergeCell ref="A95:D95"/>
    <mergeCell ref="A157:D157"/>
    <mergeCell ref="A169:D169"/>
    <mergeCell ref="A210:I210"/>
    <mergeCell ref="D143:E143"/>
    <mergeCell ref="F143:G143"/>
    <mergeCell ref="H143:I143"/>
    <mergeCell ref="F138:G138"/>
    <mergeCell ref="H138:I138"/>
    <mergeCell ref="A139:C139"/>
    <mergeCell ref="A114:I114"/>
    <mergeCell ref="A122:I122"/>
    <mergeCell ref="A124:I124"/>
    <mergeCell ref="A132:I132"/>
    <mergeCell ref="A134:I134"/>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'LEA Pre-65 (1)'!$B$5:$B$150</xm:f>
          </x14:formula1>
          <xm:sqref>A2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1"/>
  <sheetViews>
    <sheetView workbookViewId="0">
      <pane ySplit="2" topLeftCell="A165" activePane="bottomLeft" state="frozen"/>
      <selection pane="bottomLeft" activeCell="N134" sqref="N134"/>
    </sheetView>
  </sheetViews>
  <sheetFormatPr defaultRowHeight="15"/>
  <cols>
    <col min="1" max="1" width="9.140625" style="11"/>
    <col min="2" max="8" width="9.140625" style="3"/>
    <col min="9" max="9" width="9.140625" style="3" customWidth="1"/>
    <col min="10" max="10" width="5.85546875" style="3" customWidth="1"/>
    <col min="11" max="11" width="9.140625" style="3"/>
    <col min="12" max="12" width="15.140625" style="3" customWidth="1"/>
    <col min="13" max="13" width="63.42578125" style="40" customWidth="1"/>
    <col min="14" max="14" width="49.7109375" style="43" customWidth="1"/>
    <col min="15" max="16384" width="9.140625" style="2"/>
  </cols>
  <sheetData>
    <row r="1" spans="1:14" s="108" customFormat="1">
      <c r="A1" s="66" t="s">
        <v>156</v>
      </c>
      <c r="F1" s="72"/>
      <c r="G1" s="63"/>
      <c r="H1" s="63"/>
      <c r="I1" s="72"/>
      <c r="J1" s="63"/>
      <c r="K1" s="63"/>
    </row>
    <row r="2" spans="1:14" s="108" customFormat="1">
      <c r="A2" s="631" t="str">
        <f>'Journal Entries TGOP'!A7</f>
        <v>Humboldt</v>
      </c>
      <c r="B2" s="631"/>
      <c r="C2" s="631"/>
      <c r="D2" s="631"/>
      <c r="E2" s="631"/>
      <c r="F2" s="73"/>
      <c r="G2" s="63"/>
      <c r="H2" s="63"/>
      <c r="I2" s="73"/>
      <c r="J2" s="63"/>
      <c r="K2" s="63"/>
    </row>
    <row r="3" spans="1:14" s="1" customFormat="1" ht="27" customHeight="1">
      <c r="A3" s="652" t="s">
        <v>420</v>
      </c>
      <c r="B3" s="652"/>
      <c r="C3" s="652"/>
      <c r="D3" s="652"/>
      <c r="E3" s="652"/>
      <c r="F3" s="652"/>
      <c r="G3" s="652"/>
      <c r="H3" s="652"/>
      <c r="I3" s="652"/>
      <c r="J3" s="3"/>
      <c r="K3" s="3"/>
      <c r="L3" s="4"/>
      <c r="M3" s="3"/>
      <c r="N3" s="3"/>
    </row>
    <row r="4" spans="1:14">
      <c r="A4" s="39" t="s">
        <v>0</v>
      </c>
      <c r="B4" s="9"/>
      <c r="C4" s="9"/>
      <c r="D4" s="9"/>
      <c r="E4" s="9"/>
      <c r="F4" s="9"/>
      <c r="G4" s="9"/>
      <c r="H4" s="9"/>
      <c r="I4" s="9"/>
      <c r="J4" s="9"/>
      <c r="K4" s="9"/>
    </row>
    <row r="5" spans="1:14" ht="57.75" customHeight="1">
      <c r="B5" s="653" t="s">
        <v>402</v>
      </c>
      <c r="C5" s="653"/>
      <c r="D5" s="653"/>
      <c r="E5" s="653"/>
      <c r="F5" s="653"/>
      <c r="G5" s="653"/>
      <c r="H5" s="653"/>
      <c r="I5" s="653"/>
      <c r="L5" s="648"/>
      <c r="M5" s="648"/>
      <c r="N5" s="648"/>
    </row>
    <row r="6" spans="1:14">
      <c r="M6" s="3"/>
      <c r="N6" s="3"/>
    </row>
    <row r="7" spans="1:14">
      <c r="B7" s="3" t="s">
        <v>1</v>
      </c>
    </row>
    <row r="9" spans="1:14">
      <c r="A9" s="42"/>
      <c r="B9" s="9" t="s">
        <v>2</v>
      </c>
    </row>
    <row r="10" spans="1:14" ht="51.75" customHeight="1">
      <c r="A10" s="42" t="s">
        <v>3</v>
      </c>
      <c r="B10" s="635" t="s">
        <v>136</v>
      </c>
      <c r="C10" s="635"/>
      <c r="D10" s="635"/>
      <c r="E10" s="635"/>
      <c r="F10" s="635"/>
      <c r="G10" s="635"/>
      <c r="H10" s="635"/>
      <c r="I10" s="635"/>
      <c r="K10" s="3" t="s">
        <v>5</v>
      </c>
      <c r="M10" s="40">
        <v>193</v>
      </c>
    </row>
    <row r="11" spans="1:14">
      <c r="A11" s="42"/>
    </row>
    <row r="12" spans="1:14" ht="42" customHeight="1">
      <c r="A12" s="42" t="s">
        <v>3</v>
      </c>
      <c r="B12" s="635" t="s">
        <v>6</v>
      </c>
      <c r="C12" s="635"/>
      <c r="D12" s="635"/>
      <c r="E12" s="635"/>
      <c r="F12" s="635"/>
      <c r="G12" s="635"/>
      <c r="H12" s="635"/>
      <c r="I12" s="635"/>
      <c r="K12" s="3" t="s">
        <v>405</v>
      </c>
      <c r="M12" s="40" t="s">
        <v>8</v>
      </c>
    </row>
    <row r="13" spans="1:14">
      <c r="A13" s="42"/>
    </row>
    <row r="14" spans="1:14">
      <c r="A14" s="42"/>
      <c r="B14" s="9" t="s">
        <v>9</v>
      </c>
    </row>
    <row r="15" spans="1:14" ht="78" customHeight="1">
      <c r="A15" s="42" t="s">
        <v>3</v>
      </c>
      <c r="B15" s="635" t="s">
        <v>10</v>
      </c>
      <c r="C15" s="635"/>
      <c r="D15" s="635"/>
      <c r="E15" s="635"/>
      <c r="F15" s="635"/>
      <c r="G15" s="635"/>
      <c r="H15" s="635"/>
      <c r="I15" s="635"/>
      <c r="K15" s="3" t="s">
        <v>5</v>
      </c>
      <c r="M15" s="40" t="s">
        <v>11</v>
      </c>
    </row>
    <row r="16" spans="1:14">
      <c r="A16" s="42"/>
      <c r="B16" s="9"/>
    </row>
    <row r="17" spans="1:13" ht="51.75" customHeight="1">
      <c r="A17" s="42">
        <v>1</v>
      </c>
      <c r="B17" s="635" t="s">
        <v>12</v>
      </c>
      <c r="C17" s="635"/>
      <c r="D17" s="635"/>
      <c r="E17" s="635"/>
      <c r="F17" s="635"/>
      <c r="G17" s="635"/>
      <c r="H17" s="635"/>
      <c r="I17" s="635"/>
      <c r="K17" s="3" t="s">
        <v>5</v>
      </c>
      <c r="M17" s="40" t="s">
        <v>13</v>
      </c>
    </row>
    <row r="18" spans="1:13">
      <c r="A18" s="42"/>
    </row>
    <row r="19" spans="1:13" ht="53.25" customHeight="1">
      <c r="A19" s="42">
        <v>2</v>
      </c>
      <c r="B19" s="635" t="s">
        <v>14</v>
      </c>
      <c r="C19" s="635"/>
      <c r="D19" s="635"/>
      <c r="E19" s="635"/>
      <c r="F19" s="635"/>
      <c r="G19" s="635"/>
      <c r="H19" s="635"/>
      <c r="I19" s="635"/>
      <c r="K19" s="3" t="s">
        <v>5</v>
      </c>
      <c r="M19" s="40" t="s">
        <v>15</v>
      </c>
    </row>
    <row r="20" spans="1:13">
      <c r="A20" s="42"/>
    </row>
    <row r="21" spans="1:13" ht="78.75" customHeight="1">
      <c r="A21" s="42">
        <v>3</v>
      </c>
      <c r="B21" s="635" t="s">
        <v>16</v>
      </c>
      <c r="C21" s="635"/>
      <c r="D21" s="635"/>
      <c r="E21" s="635"/>
      <c r="F21" s="635"/>
      <c r="G21" s="635"/>
      <c r="H21" s="635"/>
      <c r="I21" s="635"/>
      <c r="K21" s="3" t="s">
        <v>5</v>
      </c>
      <c r="M21" s="40">
        <v>196</v>
      </c>
    </row>
    <row r="22" spans="1:13">
      <c r="A22" s="42"/>
      <c r="B22" s="35"/>
      <c r="C22" s="35"/>
      <c r="D22" s="35"/>
      <c r="E22" s="35"/>
      <c r="F22" s="35"/>
      <c r="G22" s="35"/>
      <c r="H22" s="35"/>
      <c r="I22" s="35"/>
    </row>
    <row r="23" spans="1:13" ht="79.5" customHeight="1">
      <c r="A23" s="42">
        <v>4</v>
      </c>
      <c r="B23" s="635" t="s">
        <v>17</v>
      </c>
      <c r="C23" s="635"/>
      <c r="D23" s="635"/>
      <c r="E23" s="635"/>
      <c r="F23" s="635"/>
      <c r="G23" s="635"/>
      <c r="H23" s="635"/>
      <c r="I23" s="635"/>
      <c r="K23" s="3" t="s">
        <v>5</v>
      </c>
      <c r="M23" s="40">
        <v>197</v>
      </c>
    </row>
    <row r="24" spans="1:13">
      <c r="A24" s="42"/>
    </row>
    <row r="25" spans="1:13" ht="39" customHeight="1">
      <c r="A25" s="42">
        <v>5</v>
      </c>
      <c r="B25" s="635" t="s">
        <v>18</v>
      </c>
      <c r="C25" s="635"/>
      <c r="D25" s="635"/>
      <c r="E25" s="635"/>
      <c r="F25" s="635"/>
      <c r="G25" s="635"/>
      <c r="H25" s="635"/>
      <c r="I25" s="635"/>
      <c r="K25" s="3" t="s">
        <v>5</v>
      </c>
      <c r="M25" s="40">
        <v>198</v>
      </c>
    </row>
    <row r="26" spans="1:13">
      <c r="A26" s="42"/>
    </row>
    <row r="27" spans="1:13" ht="52.5" customHeight="1">
      <c r="A27" s="42">
        <v>6</v>
      </c>
      <c r="B27" s="635" t="s">
        <v>19</v>
      </c>
      <c r="C27" s="635"/>
      <c r="D27" s="635"/>
      <c r="E27" s="635"/>
      <c r="F27" s="635"/>
      <c r="G27" s="635"/>
      <c r="H27" s="635"/>
      <c r="I27" s="635"/>
      <c r="K27" s="3" t="s">
        <v>405</v>
      </c>
      <c r="M27" s="40" t="s">
        <v>20</v>
      </c>
    </row>
    <row r="28" spans="1:13">
      <c r="A28" s="42"/>
    </row>
    <row r="29" spans="1:13">
      <c r="A29" s="42"/>
      <c r="B29" s="9" t="s">
        <v>21</v>
      </c>
    </row>
    <row r="30" spans="1:13" ht="26.25" customHeight="1">
      <c r="A30" s="42">
        <v>1</v>
      </c>
      <c r="B30" s="635" t="s">
        <v>22</v>
      </c>
      <c r="C30" s="635"/>
      <c r="D30" s="635"/>
      <c r="E30" s="635"/>
      <c r="F30" s="635"/>
      <c r="G30" s="635"/>
      <c r="H30" s="635"/>
      <c r="I30" s="635"/>
      <c r="K30" s="3" t="s">
        <v>5</v>
      </c>
      <c r="M30" s="40" t="s">
        <v>13</v>
      </c>
    </row>
    <row r="31" spans="1:13">
      <c r="A31" s="42"/>
    </row>
    <row r="32" spans="1:13" ht="26.25" customHeight="1">
      <c r="A32" s="42">
        <v>2</v>
      </c>
      <c r="B32" s="635" t="s">
        <v>23</v>
      </c>
      <c r="C32" s="635"/>
      <c r="D32" s="635"/>
      <c r="E32" s="635"/>
      <c r="F32" s="635"/>
      <c r="G32" s="635"/>
      <c r="H32" s="635"/>
      <c r="I32" s="635"/>
      <c r="K32" s="3" t="s">
        <v>5</v>
      </c>
      <c r="M32" s="40" t="s">
        <v>15</v>
      </c>
    </row>
    <row r="33" spans="1:14">
      <c r="A33" s="42"/>
    </row>
    <row r="34" spans="1:14" ht="26.25" customHeight="1">
      <c r="A34" s="42">
        <v>3</v>
      </c>
      <c r="B34" s="635" t="s">
        <v>24</v>
      </c>
      <c r="C34" s="635"/>
      <c r="D34" s="635"/>
      <c r="E34" s="635"/>
      <c r="F34" s="635"/>
      <c r="G34" s="635"/>
      <c r="H34" s="635"/>
      <c r="I34" s="635"/>
      <c r="K34" s="3" t="s">
        <v>5</v>
      </c>
      <c r="M34" s="40">
        <v>196</v>
      </c>
    </row>
    <row r="35" spans="1:14">
      <c r="A35" s="42"/>
      <c r="B35" s="35"/>
      <c r="C35" s="35"/>
      <c r="D35" s="35"/>
      <c r="E35" s="35"/>
      <c r="F35" s="35"/>
      <c r="G35" s="35"/>
      <c r="H35" s="35"/>
      <c r="I35" s="35"/>
    </row>
    <row r="36" spans="1:14" ht="24.75" customHeight="1">
      <c r="A36" s="42">
        <v>4</v>
      </c>
      <c r="B36" s="635" t="s">
        <v>25</v>
      </c>
      <c r="C36" s="635"/>
      <c r="D36" s="635"/>
      <c r="E36" s="635"/>
      <c r="F36" s="635"/>
      <c r="G36" s="635"/>
      <c r="H36" s="635"/>
      <c r="I36" s="635"/>
      <c r="K36" s="3" t="s">
        <v>5</v>
      </c>
      <c r="M36" s="40">
        <v>197</v>
      </c>
    </row>
    <row r="37" spans="1:14">
      <c r="A37" s="42"/>
    </row>
    <row r="38" spans="1:14" ht="53.25" customHeight="1">
      <c r="A38" s="42">
        <v>5</v>
      </c>
      <c r="B38" s="635" t="s">
        <v>26</v>
      </c>
      <c r="C38" s="635"/>
      <c r="D38" s="635"/>
      <c r="E38" s="635"/>
      <c r="F38" s="635"/>
      <c r="G38" s="635"/>
      <c r="H38" s="635"/>
      <c r="I38" s="635"/>
      <c r="K38" s="3" t="s">
        <v>5</v>
      </c>
      <c r="M38" s="40">
        <v>199</v>
      </c>
    </row>
    <row r="39" spans="1:14">
      <c r="A39" s="42"/>
    </row>
    <row r="40" spans="1:14">
      <c r="A40" s="42"/>
      <c r="B40" s="9" t="s">
        <v>152</v>
      </c>
    </row>
    <row r="41" spans="1:14" ht="39.75" customHeight="1">
      <c r="A41" s="42" t="s">
        <v>3</v>
      </c>
      <c r="B41" s="635" t="s">
        <v>137</v>
      </c>
      <c r="C41" s="635"/>
      <c r="D41" s="635"/>
      <c r="E41" s="635"/>
      <c r="F41" s="635"/>
      <c r="G41" s="635"/>
      <c r="H41" s="635"/>
      <c r="I41" s="635"/>
      <c r="K41" s="3" t="s">
        <v>5</v>
      </c>
      <c r="M41" s="40">
        <v>200</v>
      </c>
    </row>
    <row r="42" spans="1:14">
      <c r="A42" s="42"/>
    </row>
    <row r="43" spans="1:14" ht="27.75" customHeight="1">
      <c r="A43" s="42" t="s">
        <v>3</v>
      </c>
      <c r="B43" s="635" t="s">
        <v>29</v>
      </c>
      <c r="C43" s="635"/>
      <c r="D43" s="635"/>
      <c r="E43" s="635"/>
      <c r="F43" s="635"/>
      <c r="G43" s="635"/>
      <c r="H43" s="635"/>
      <c r="I43" s="635"/>
      <c r="K43" s="3" t="s">
        <v>405</v>
      </c>
      <c r="M43" s="40" t="s">
        <v>30</v>
      </c>
      <c r="N43" s="41"/>
    </row>
    <row r="44" spans="1:14">
      <c r="A44" s="42"/>
      <c r="N44" s="41"/>
    </row>
    <row r="45" spans="1:14">
      <c r="A45" s="9" t="s">
        <v>31</v>
      </c>
      <c r="B45" s="9"/>
      <c r="L45" s="4"/>
      <c r="M45" s="43"/>
    </row>
    <row r="46" spans="1:14">
      <c r="L46" s="4"/>
      <c r="M46" s="43"/>
    </row>
    <row r="47" spans="1:14">
      <c r="A47" s="9" t="s">
        <v>32</v>
      </c>
      <c r="B47" s="9"/>
      <c r="L47" s="118" t="s">
        <v>423</v>
      </c>
      <c r="M47" s="150" t="s">
        <v>422</v>
      </c>
    </row>
    <row r="48" spans="1:14">
      <c r="A48" s="9"/>
      <c r="B48" s="9"/>
      <c r="L48" s="4"/>
      <c r="M48" s="43"/>
    </row>
    <row r="49" spans="1:14" ht="54" customHeight="1">
      <c r="A49" s="635" t="s">
        <v>33</v>
      </c>
      <c r="B49" s="635"/>
      <c r="C49" s="635"/>
      <c r="D49" s="635"/>
      <c r="E49" s="635"/>
      <c r="F49" s="635"/>
      <c r="G49" s="635"/>
      <c r="H49" s="635"/>
      <c r="I49" s="635"/>
      <c r="L49" s="4">
        <v>162</v>
      </c>
      <c r="M49" s="43"/>
    </row>
    <row r="50" spans="1:14">
      <c r="A50" s="3"/>
      <c r="L50" s="4"/>
      <c r="M50" s="43"/>
    </row>
    <row r="51" spans="1:14">
      <c r="A51" s="9" t="s">
        <v>138</v>
      </c>
      <c r="B51" s="9"/>
      <c r="L51" s="4"/>
      <c r="M51" s="43"/>
    </row>
    <row r="52" spans="1:14">
      <c r="A52" s="9"/>
      <c r="B52" s="9"/>
      <c r="L52" s="4"/>
      <c r="M52" s="43"/>
    </row>
    <row r="53" spans="1:14">
      <c r="A53" s="10" t="s">
        <v>34</v>
      </c>
      <c r="B53" s="10"/>
      <c r="L53" s="4"/>
      <c r="M53" s="43"/>
    </row>
    <row r="54" spans="1:14">
      <c r="L54" s="4"/>
      <c r="M54" s="43"/>
    </row>
    <row r="55" spans="1:14" ht="121.5" customHeight="1">
      <c r="A55" s="648" t="s">
        <v>180</v>
      </c>
      <c r="B55" s="648"/>
      <c r="C55" s="648"/>
      <c r="D55" s="648"/>
      <c r="E55" s="648"/>
      <c r="F55" s="648"/>
      <c r="G55" s="648"/>
      <c r="H55" s="648"/>
      <c r="I55" s="648"/>
      <c r="L55" s="4" t="s">
        <v>35</v>
      </c>
      <c r="M55" s="148" t="s">
        <v>425</v>
      </c>
      <c r="N55" s="35"/>
    </row>
    <row r="56" spans="1:14">
      <c r="B56" s="35"/>
      <c r="C56" s="35"/>
      <c r="D56" s="35"/>
      <c r="E56" s="35"/>
      <c r="F56" s="35"/>
      <c r="G56" s="35"/>
      <c r="H56" s="35"/>
      <c r="I56" s="35"/>
      <c r="L56" s="4"/>
      <c r="M56" s="152"/>
    </row>
    <row r="57" spans="1:14" ht="203.25" customHeight="1">
      <c r="A57" s="648" t="s">
        <v>411</v>
      </c>
      <c r="B57" s="648"/>
      <c r="C57" s="648"/>
      <c r="D57" s="648"/>
      <c r="E57" s="648"/>
      <c r="F57" s="648"/>
      <c r="G57" s="648"/>
      <c r="H57" s="648"/>
      <c r="I57" s="648"/>
      <c r="L57" s="4" t="s">
        <v>139</v>
      </c>
      <c r="M57" s="148" t="s">
        <v>426</v>
      </c>
      <c r="N57" s="35"/>
    </row>
    <row r="58" spans="1:14">
      <c r="L58" s="4"/>
      <c r="M58" s="152"/>
    </row>
    <row r="59" spans="1:14" ht="28.5" customHeight="1">
      <c r="A59" s="635" t="s">
        <v>575</v>
      </c>
      <c r="B59" s="635"/>
      <c r="C59" s="635"/>
      <c r="D59" s="635"/>
      <c r="E59" s="635"/>
      <c r="F59" s="635"/>
      <c r="G59" s="635"/>
      <c r="H59" s="635"/>
      <c r="I59" s="635"/>
      <c r="L59" s="4" t="s">
        <v>37</v>
      </c>
      <c r="M59" s="152"/>
    </row>
    <row r="60" spans="1:14">
      <c r="L60" s="4"/>
      <c r="M60" s="152"/>
    </row>
    <row r="61" spans="1:14">
      <c r="G61" s="12"/>
      <c r="I61" s="12"/>
      <c r="L61" s="4"/>
      <c r="M61" s="152"/>
    </row>
    <row r="62" spans="1:14" ht="24.75" customHeight="1">
      <c r="A62" s="648" t="s">
        <v>177</v>
      </c>
      <c r="B62" s="648"/>
      <c r="C62" s="648"/>
      <c r="D62" s="648"/>
      <c r="E62" s="648"/>
      <c r="G62" s="74">
        <f>VLOOKUP($A$2,'LEA Post-65 (1)'!$B:$EC,2,FALSE)</f>
        <v>60</v>
      </c>
      <c r="I62" s="36"/>
      <c r="L62" s="4"/>
      <c r="M62" s="153" t="s">
        <v>427</v>
      </c>
    </row>
    <row r="63" spans="1:14">
      <c r="I63" s="36"/>
      <c r="L63" s="4"/>
      <c r="M63" s="153"/>
    </row>
    <row r="64" spans="1:14" ht="27.75" customHeight="1">
      <c r="A64" s="648" t="s">
        <v>178</v>
      </c>
      <c r="B64" s="648"/>
      <c r="C64" s="648"/>
      <c r="D64" s="648"/>
      <c r="E64" s="648"/>
      <c r="G64" s="74">
        <f>VLOOKUP($A$2,'LEA Post-65 (1)'!$B:$EC,3,FALSE)</f>
        <v>17</v>
      </c>
      <c r="I64" s="36"/>
      <c r="L64" s="4"/>
      <c r="M64" s="153" t="s">
        <v>428</v>
      </c>
    </row>
    <row r="65" spans="1:13">
      <c r="I65" s="36"/>
      <c r="L65" s="4"/>
      <c r="M65" s="153"/>
    </row>
    <row r="66" spans="1:13" ht="15" customHeight="1">
      <c r="A66" s="648" t="s">
        <v>38</v>
      </c>
      <c r="B66" s="648"/>
      <c r="C66" s="648"/>
      <c r="D66" s="648"/>
      <c r="E66" s="648"/>
      <c r="G66" s="13">
        <f>VLOOKUP($A$2,'LEA Post-65 (1)'!$B:$EC,4,FALSE)</f>
        <v>158</v>
      </c>
      <c r="I66" s="36"/>
      <c r="L66" s="4"/>
      <c r="M66" s="153" t="s">
        <v>428</v>
      </c>
    </row>
    <row r="67" spans="1:13" ht="15.75" thickBot="1">
      <c r="G67" s="14">
        <f>G62+G64+G66</f>
        <v>235</v>
      </c>
      <c r="I67" s="36"/>
      <c r="L67" s="4"/>
      <c r="M67" s="152"/>
    </row>
    <row r="68" spans="1:13" ht="15.75" thickTop="1">
      <c r="I68" s="36"/>
      <c r="L68" s="4"/>
      <c r="M68" s="152"/>
    </row>
    <row r="69" spans="1:13" ht="92.25" customHeight="1">
      <c r="A69" s="635" t="s">
        <v>140</v>
      </c>
      <c r="B69" s="635"/>
      <c r="C69" s="635"/>
      <c r="D69" s="635"/>
      <c r="E69" s="635"/>
      <c r="F69" s="635"/>
      <c r="G69" s="635"/>
      <c r="H69" s="635"/>
      <c r="I69" s="635"/>
      <c r="L69" s="4" t="s">
        <v>39</v>
      </c>
      <c r="M69" s="148" t="s">
        <v>429</v>
      </c>
    </row>
    <row r="70" spans="1:13" ht="15.75" thickBot="1">
      <c r="L70" s="4"/>
      <c r="M70" s="152"/>
    </row>
    <row r="71" spans="1:13" s="63" customFormat="1">
      <c r="A71" s="75" t="s">
        <v>371</v>
      </c>
      <c r="B71" s="76"/>
      <c r="C71" s="76"/>
      <c r="D71" s="76"/>
      <c r="E71" s="76"/>
      <c r="F71" s="76"/>
      <c r="G71" s="76"/>
      <c r="H71" s="76"/>
      <c r="I71" s="77"/>
      <c r="J71" s="61"/>
      <c r="K71" s="61"/>
      <c r="L71" s="62"/>
      <c r="M71" s="148"/>
    </row>
    <row r="72" spans="1:13" s="63" customFormat="1">
      <c r="A72" s="78" t="s">
        <v>412</v>
      </c>
      <c r="B72" s="79"/>
      <c r="C72" s="79"/>
      <c r="D72" s="419">
        <f>VLOOKUP($A$2,'LEA Post-65 (2)'!$B:$EC,20,FALSE)/1000</f>
        <v>0.77500000000000002</v>
      </c>
      <c r="E72" s="79"/>
      <c r="F72" s="79"/>
      <c r="G72" s="79"/>
      <c r="H72" s="79"/>
      <c r="I72" s="80"/>
      <c r="J72" s="61"/>
      <c r="K72" s="61"/>
      <c r="L72" s="62"/>
      <c r="M72" s="148" t="s">
        <v>444</v>
      </c>
    </row>
    <row r="73" spans="1:13" s="63" customFormat="1" ht="15.75" thickBot="1">
      <c r="A73" s="85"/>
      <c r="B73" s="81"/>
      <c r="C73" s="81"/>
      <c r="D73" s="81"/>
      <c r="E73" s="81"/>
      <c r="F73" s="81"/>
      <c r="G73" s="81"/>
      <c r="H73" s="81"/>
      <c r="I73" s="84"/>
      <c r="J73" s="61"/>
      <c r="K73" s="61"/>
      <c r="L73" s="62"/>
      <c r="M73" s="148"/>
    </row>
    <row r="74" spans="1:13" s="63" customFormat="1">
      <c r="A74" s="83"/>
      <c r="B74" s="64"/>
      <c r="C74" s="64"/>
      <c r="D74" s="64"/>
      <c r="E74" s="64"/>
      <c r="F74" s="64"/>
      <c r="G74" s="64"/>
      <c r="H74" s="64"/>
      <c r="I74" s="64"/>
      <c r="J74" s="61"/>
      <c r="K74" s="61"/>
      <c r="L74" s="62"/>
      <c r="M74" s="148"/>
    </row>
    <row r="75" spans="1:13">
      <c r="A75" s="10" t="s">
        <v>40</v>
      </c>
      <c r="L75" s="4"/>
      <c r="M75" s="152"/>
    </row>
    <row r="76" spans="1:13">
      <c r="L76" s="4"/>
      <c r="M76" s="152"/>
    </row>
    <row r="77" spans="1:13" ht="41.25" customHeight="1">
      <c r="A77" s="635" t="s">
        <v>576</v>
      </c>
      <c r="B77" s="635"/>
      <c r="C77" s="635"/>
      <c r="D77" s="635"/>
      <c r="E77" s="635"/>
      <c r="F77" s="635"/>
      <c r="G77" s="635"/>
      <c r="H77" s="635"/>
      <c r="I77" s="635"/>
      <c r="J77" s="36"/>
      <c r="L77" s="4" t="s">
        <v>41</v>
      </c>
      <c r="M77" s="148" t="s">
        <v>425</v>
      </c>
    </row>
    <row r="78" spans="1:13">
      <c r="A78" s="3"/>
      <c r="J78" s="36"/>
      <c r="L78" s="4"/>
      <c r="M78" s="152"/>
    </row>
    <row r="79" spans="1:13" ht="30">
      <c r="A79" s="3"/>
      <c r="B79" s="3" t="s">
        <v>42</v>
      </c>
      <c r="E79" s="645">
        <v>2.2499999999999999E-2</v>
      </c>
      <c r="F79" s="645"/>
      <c r="G79" s="645"/>
      <c r="H79" s="645"/>
      <c r="J79" s="36"/>
      <c r="L79" s="4"/>
      <c r="M79" s="151" t="s">
        <v>430</v>
      </c>
    </row>
    <row r="80" spans="1:13" ht="39.75" customHeight="1">
      <c r="A80" s="3"/>
      <c r="B80" s="11" t="s">
        <v>43</v>
      </c>
      <c r="E80" s="646" t="s">
        <v>44</v>
      </c>
      <c r="F80" s="646"/>
      <c r="G80" s="646"/>
      <c r="H80" s="646"/>
      <c r="J80" s="36"/>
      <c r="L80" s="4"/>
      <c r="M80" s="151" t="s">
        <v>428</v>
      </c>
    </row>
    <row r="81" spans="1:14" ht="93" customHeight="1">
      <c r="A81" s="3"/>
      <c r="B81" s="11" t="s">
        <v>45</v>
      </c>
      <c r="E81" s="647" t="s">
        <v>577</v>
      </c>
      <c r="F81" s="647"/>
      <c r="G81" s="647"/>
      <c r="H81" s="647"/>
      <c r="J81" s="36"/>
      <c r="L81" s="4"/>
      <c r="M81" s="151" t="s">
        <v>428</v>
      </c>
      <c r="N81" s="117" t="s">
        <v>415</v>
      </c>
    </row>
    <row r="82" spans="1:14">
      <c r="A82" s="3"/>
      <c r="J82" s="36"/>
      <c r="L82" s="4"/>
      <c r="M82" s="148"/>
    </row>
    <row r="83" spans="1:14">
      <c r="A83" s="3"/>
      <c r="J83" s="36"/>
      <c r="L83" s="4"/>
      <c r="M83" s="152"/>
    </row>
    <row r="84" spans="1:14" ht="148.5" customHeight="1">
      <c r="A84" s="635" t="s">
        <v>48</v>
      </c>
      <c r="B84" s="635"/>
      <c r="C84" s="635"/>
      <c r="D84" s="635"/>
      <c r="E84" s="635"/>
      <c r="F84" s="635"/>
      <c r="G84" s="635"/>
      <c r="H84" s="635"/>
      <c r="I84" s="635"/>
      <c r="J84" s="36"/>
      <c r="L84" s="4">
        <v>166</v>
      </c>
      <c r="M84" s="148" t="s">
        <v>431</v>
      </c>
    </row>
    <row r="85" spans="1:14">
      <c r="A85" s="3"/>
      <c r="J85" s="36"/>
      <c r="L85" s="4"/>
      <c r="M85" s="152"/>
    </row>
    <row r="86" spans="1:14" ht="58.5" customHeight="1">
      <c r="A86" s="635" t="s">
        <v>578</v>
      </c>
      <c r="B86" s="635"/>
      <c r="C86" s="635"/>
      <c r="D86" s="635"/>
      <c r="E86" s="635"/>
      <c r="F86" s="635"/>
      <c r="G86" s="635"/>
      <c r="H86" s="635"/>
      <c r="I86" s="635"/>
      <c r="J86" s="36"/>
      <c r="L86" s="4">
        <v>166</v>
      </c>
      <c r="M86" s="148" t="s">
        <v>430</v>
      </c>
    </row>
    <row r="87" spans="1:14">
      <c r="A87" s="3"/>
      <c r="J87" s="36"/>
      <c r="L87" s="4"/>
      <c r="M87" s="152"/>
    </row>
    <row r="88" spans="1:14">
      <c r="A88" s="10" t="s">
        <v>49</v>
      </c>
      <c r="J88" s="36"/>
      <c r="L88" s="4">
        <v>168</v>
      </c>
      <c r="M88" s="152"/>
    </row>
    <row r="89" spans="1:14">
      <c r="A89" s="3"/>
      <c r="J89" s="36"/>
      <c r="L89" s="4"/>
      <c r="M89" s="152"/>
    </row>
    <row r="90" spans="1:14">
      <c r="A90" s="632" t="s">
        <v>414</v>
      </c>
      <c r="B90" s="632"/>
      <c r="C90" s="632"/>
      <c r="F90" s="36"/>
      <c r="J90" s="36"/>
      <c r="L90" s="4"/>
      <c r="M90" s="152"/>
    </row>
    <row r="91" spans="1:14" ht="51.75">
      <c r="A91" s="3"/>
      <c r="F91" s="15" t="s">
        <v>50</v>
      </c>
      <c r="G91" s="12"/>
      <c r="H91" s="12"/>
      <c r="I91" s="12"/>
      <c r="J91" s="36"/>
      <c r="L91" s="4"/>
      <c r="M91" s="152"/>
    </row>
    <row r="92" spans="1:14">
      <c r="A92" s="210" t="s">
        <v>579</v>
      </c>
      <c r="F92" s="16">
        <f>VLOOKUP($A$2,'LEA Post-65 (1)'!$B:$EC,6,FALSE)/1000</f>
        <v>1241.354</v>
      </c>
      <c r="G92" s="17"/>
      <c r="H92" s="17"/>
      <c r="J92" s="36"/>
      <c r="L92" s="4" t="s">
        <v>51</v>
      </c>
      <c r="M92" s="151" t="s">
        <v>432</v>
      </c>
    </row>
    <row r="93" spans="1:14">
      <c r="A93" s="3" t="s">
        <v>52</v>
      </c>
      <c r="G93" s="36"/>
      <c r="H93" s="36"/>
      <c r="J93" s="36"/>
      <c r="L93" s="4"/>
      <c r="M93" s="151"/>
    </row>
    <row r="94" spans="1:14">
      <c r="A94" s="18" t="s">
        <v>53</v>
      </c>
      <c r="F94" s="19">
        <f>VLOOKUP($A$2,'LEA Post-65 (1)'!$B:$EC,7,FALSE)/1000</f>
        <v>14.69</v>
      </c>
      <c r="G94" s="20"/>
      <c r="H94" s="20"/>
      <c r="J94" s="36"/>
      <c r="L94" s="4" t="s">
        <v>54</v>
      </c>
      <c r="M94" s="151" t="s">
        <v>428</v>
      </c>
    </row>
    <row r="95" spans="1:14">
      <c r="A95" s="18" t="s">
        <v>55</v>
      </c>
      <c r="F95" s="19">
        <f>VLOOKUP($A$2,'LEA Post-65 (1)'!$B:$EC,8,FALSE)/1000</f>
        <v>43.496000000000002</v>
      </c>
      <c r="G95" s="20"/>
      <c r="H95" s="20"/>
      <c r="J95" s="36"/>
      <c r="L95" s="4" t="s">
        <v>56</v>
      </c>
      <c r="M95" s="151" t="s">
        <v>428</v>
      </c>
    </row>
    <row r="96" spans="1:14">
      <c r="A96" s="18" t="s">
        <v>57</v>
      </c>
      <c r="F96" s="19">
        <f>VLOOKUP($A$2,'LEA Post-65 (1)'!$B:$EC,10,FALSE)/1000</f>
        <v>-471.09399999999999</v>
      </c>
      <c r="G96" s="20"/>
      <c r="H96" s="20"/>
      <c r="J96" s="36"/>
      <c r="L96" s="4" t="s">
        <v>58</v>
      </c>
      <c r="M96" s="151" t="s">
        <v>428</v>
      </c>
    </row>
    <row r="97" spans="1:13">
      <c r="A97" s="18" t="s">
        <v>59</v>
      </c>
      <c r="F97" s="19">
        <f>VLOOKUP($A$2,'LEA Post-65 (1)'!$B:$EC,11,FALSE)/1000</f>
        <v>-175.50700000000001</v>
      </c>
      <c r="G97" s="20"/>
      <c r="H97" s="20"/>
      <c r="J97" s="36"/>
      <c r="L97" s="4" t="s">
        <v>60</v>
      </c>
      <c r="M97" s="151" t="s">
        <v>428</v>
      </c>
    </row>
    <row r="98" spans="1:13">
      <c r="A98" s="18" t="s">
        <v>61</v>
      </c>
      <c r="F98" s="19">
        <f>VLOOKUP($A$2,'LEA Post-65 (1)'!$B:$EC,12,FALSE)/1000</f>
        <v>-3.8540000000000001</v>
      </c>
      <c r="G98" s="20"/>
      <c r="H98" s="20"/>
      <c r="J98" s="36"/>
      <c r="L98" s="4" t="s">
        <v>62</v>
      </c>
      <c r="M98" s="151" t="s">
        <v>428</v>
      </c>
    </row>
    <row r="99" spans="1:13">
      <c r="A99" s="18" t="s">
        <v>63</v>
      </c>
      <c r="F99" s="19">
        <f>VLOOKUP($A$2,'LEA Post-65 (1)'!$B:$EC,14,FALSE)/1000</f>
        <v>-68.468000000000004</v>
      </c>
      <c r="G99" s="20"/>
      <c r="H99" s="20"/>
      <c r="J99" s="36"/>
      <c r="L99" s="4" t="s">
        <v>64</v>
      </c>
      <c r="M99" s="151" t="s">
        <v>428</v>
      </c>
    </row>
    <row r="100" spans="1:13">
      <c r="A100" s="3"/>
      <c r="B100" s="3" t="s">
        <v>65</v>
      </c>
      <c r="F100" s="21">
        <f>SUM(F93:F99)</f>
        <v>-660.73699999999997</v>
      </c>
      <c r="G100" s="20"/>
      <c r="H100" s="20"/>
      <c r="J100" s="36"/>
      <c r="L100" s="4"/>
      <c r="M100" s="151"/>
    </row>
    <row r="101" spans="1:13" ht="15.75" thickBot="1">
      <c r="A101" s="211" t="s">
        <v>594</v>
      </c>
      <c r="F101" s="22">
        <f>F92+F100</f>
        <v>580.61700000000008</v>
      </c>
      <c r="G101" s="17"/>
      <c r="H101" s="17"/>
      <c r="J101" s="36"/>
      <c r="L101" s="4" t="s">
        <v>66</v>
      </c>
      <c r="M101" s="151" t="s">
        <v>428</v>
      </c>
    </row>
    <row r="102" spans="1:13" ht="15.75" thickTop="1">
      <c r="A102" s="3"/>
      <c r="G102" s="36"/>
      <c r="H102" s="36"/>
      <c r="J102" s="36"/>
      <c r="L102" s="4"/>
      <c r="M102" s="152"/>
    </row>
    <row r="103" spans="1:13" ht="27.75" customHeight="1">
      <c r="A103" s="635" t="s">
        <v>67</v>
      </c>
      <c r="B103" s="635"/>
      <c r="C103" s="635"/>
      <c r="D103" s="635"/>
      <c r="E103" s="635"/>
      <c r="F103" s="23">
        <f>VLOOKUP($A$2,'LEA Post-65 (3)'!$B:$EC,15,FALSE)/1000</f>
        <v>482.34300000000002</v>
      </c>
      <c r="G103" s="36"/>
      <c r="H103" s="36"/>
      <c r="J103" s="36"/>
      <c r="L103" s="4" t="s">
        <v>68</v>
      </c>
      <c r="M103" s="148" t="s">
        <v>439</v>
      </c>
    </row>
    <row r="104" spans="1:13">
      <c r="A104" s="3"/>
      <c r="G104" s="36"/>
      <c r="H104" s="36"/>
      <c r="J104" s="36"/>
      <c r="L104" s="4"/>
      <c r="M104" s="152"/>
    </row>
    <row r="105" spans="1:13" ht="30.75" customHeight="1">
      <c r="A105" s="635" t="s">
        <v>69</v>
      </c>
      <c r="B105" s="635"/>
      <c r="C105" s="635"/>
      <c r="D105" s="635"/>
      <c r="E105" s="635"/>
      <c r="F105" s="23">
        <f>VLOOKUP($A$2,'LEA Post-65 (2)'!$B:$EC,15,FALSE)/1000</f>
        <v>98.274000000000001</v>
      </c>
      <c r="G105" s="36"/>
      <c r="H105" s="36"/>
      <c r="J105" s="36"/>
      <c r="L105" s="4" t="s">
        <v>70</v>
      </c>
      <c r="M105" s="151" t="s">
        <v>432</v>
      </c>
    </row>
    <row r="106" spans="1:13">
      <c r="A106" s="3"/>
      <c r="G106" s="36"/>
      <c r="H106" s="36"/>
      <c r="J106" s="36"/>
      <c r="L106" s="4"/>
      <c r="M106" s="152"/>
    </row>
    <row r="107" spans="1:13">
      <c r="A107" s="635" t="s">
        <v>71</v>
      </c>
      <c r="B107" s="635"/>
      <c r="C107" s="635"/>
      <c r="D107" s="635"/>
      <c r="E107" s="635"/>
      <c r="F107" s="95">
        <f>VLOOKUP($A$2,'LEA Post-65 (2)'!$B:$EC,2,FALSE)</f>
        <v>0.16925800000000002</v>
      </c>
      <c r="G107" s="36"/>
      <c r="H107" s="36"/>
      <c r="J107" s="36"/>
      <c r="L107" s="4" t="s">
        <v>72</v>
      </c>
      <c r="M107" s="151" t="s">
        <v>428</v>
      </c>
    </row>
    <row r="108" spans="1:13">
      <c r="A108" s="3"/>
      <c r="G108" s="36"/>
      <c r="H108" s="36"/>
      <c r="J108" s="36"/>
      <c r="L108" s="4"/>
      <c r="M108" s="152"/>
    </row>
    <row r="109" spans="1:13" ht="92.25" customHeight="1">
      <c r="A109" s="635" t="s">
        <v>143</v>
      </c>
      <c r="B109" s="635"/>
      <c r="C109" s="635"/>
      <c r="D109" s="635"/>
      <c r="E109" s="635"/>
      <c r="F109" s="635"/>
      <c r="G109" s="635"/>
      <c r="H109" s="635"/>
      <c r="I109" s="635"/>
      <c r="J109" s="36"/>
      <c r="L109" s="4" t="s">
        <v>73</v>
      </c>
      <c r="M109" s="148" t="s">
        <v>425</v>
      </c>
    </row>
    <row r="110" spans="1:13" ht="15.75" thickBot="1">
      <c r="A110" s="3"/>
      <c r="G110" s="36"/>
      <c r="H110" s="36"/>
      <c r="J110" s="36"/>
      <c r="L110" s="4"/>
      <c r="M110" s="152"/>
    </row>
    <row r="111" spans="1:13" s="63" customFormat="1">
      <c r="A111" s="75" t="s">
        <v>371</v>
      </c>
      <c r="B111" s="76"/>
      <c r="C111" s="76"/>
      <c r="D111" s="76"/>
      <c r="E111" s="76"/>
      <c r="F111" s="76"/>
      <c r="G111" s="76"/>
      <c r="H111" s="76"/>
      <c r="I111" s="77"/>
      <c r="J111" s="61"/>
      <c r="K111" s="61"/>
      <c r="L111" s="62"/>
      <c r="M111" s="148"/>
    </row>
    <row r="112" spans="1:13" s="63" customFormat="1">
      <c r="A112" s="78" t="s">
        <v>372</v>
      </c>
      <c r="B112" s="79"/>
      <c r="C112" s="79"/>
      <c r="D112" s="183">
        <f>VLOOKUP($A$2,'LEA Post-65 (2)'!$B:$EC,4,FALSE)</f>
        <v>-0.33356200000000003</v>
      </c>
      <c r="E112" s="79"/>
      <c r="F112" s="79"/>
      <c r="G112" s="79"/>
      <c r="H112" s="79"/>
      <c r="I112" s="80"/>
      <c r="J112" s="61"/>
      <c r="K112" s="61"/>
      <c r="L112" s="62"/>
      <c r="M112" s="148"/>
    </row>
    <row r="113" spans="1:14" s="63" customFormat="1">
      <c r="A113" s="78" t="s">
        <v>373</v>
      </c>
      <c r="B113" s="79"/>
      <c r="C113" s="79"/>
      <c r="D113" s="182">
        <f>VLOOKUP($A$2,'LEA Post-65 (3)'!$B:$EC,19,FALSE)/1000</f>
        <v>-315.81400000000002</v>
      </c>
      <c r="E113" s="79"/>
      <c r="F113" s="79"/>
      <c r="G113" s="79"/>
      <c r="H113" s="79"/>
      <c r="I113" s="80"/>
      <c r="J113" s="61"/>
      <c r="K113" s="61"/>
      <c r="L113" s="62"/>
      <c r="M113" s="148" t="s">
        <v>438</v>
      </c>
    </row>
    <row r="114" spans="1:14" s="63" customFormat="1">
      <c r="A114" s="78"/>
      <c r="B114" s="79"/>
      <c r="C114" s="79"/>
      <c r="D114" s="82"/>
      <c r="E114" s="79"/>
      <c r="F114" s="79"/>
      <c r="G114" s="79"/>
      <c r="H114" s="79"/>
      <c r="I114" s="80"/>
      <c r="J114" s="61"/>
      <c r="K114" s="61"/>
      <c r="L114" s="62"/>
      <c r="M114" s="148"/>
    </row>
    <row r="115" spans="1:14" s="63" customFormat="1" ht="15.75" thickBot="1">
      <c r="A115" s="85"/>
      <c r="B115" s="81"/>
      <c r="C115" s="81"/>
      <c r="D115" s="81"/>
      <c r="E115" s="81"/>
      <c r="F115" s="81"/>
      <c r="G115" s="81"/>
      <c r="H115" s="81"/>
      <c r="I115" s="84"/>
      <c r="J115" s="61"/>
      <c r="K115" s="61"/>
      <c r="L115" s="62"/>
      <c r="M115" s="148"/>
    </row>
    <row r="116" spans="1:14" s="63" customFormat="1">
      <c r="A116" s="83"/>
      <c r="B116" s="64"/>
      <c r="C116" s="64"/>
      <c r="D116" s="64"/>
      <c r="E116" s="64"/>
      <c r="F116" s="64"/>
      <c r="G116" s="64"/>
      <c r="H116" s="64"/>
      <c r="I116" s="64"/>
      <c r="J116" s="61"/>
      <c r="K116" s="61"/>
      <c r="L116" s="62"/>
      <c r="M116" s="148"/>
    </row>
    <row r="117" spans="1:14" ht="51" customHeight="1">
      <c r="A117" s="635" t="s">
        <v>580</v>
      </c>
      <c r="B117" s="635"/>
      <c r="C117" s="635"/>
      <c r="D117" s="635"/>
      <c r="E117" s="635"/>
      <c r="F117" s="635"/>
      <c r="G117" s="635"/>
      <c r="H117" s="635"/>
      <c r="I117" s="635"/>
      <c r="J117" s="36"/>
      <c r="L117" s="4" t="s">
        <v>74</v>
      </c>
      <c r="M117" s="148" t="s">
        <v>430</v>
      </c>
    </row>
    <row r="118" spans="1:14">
      <c r="A118" s="3"/>
      <c r="J118" s="36"/>
      <c r="L118" s="4"/>
      <c r="M118" s="152"/>
    </row>
    <row r="119" spans="1:14" ht="64.5" customHeight="1">
      <c r="A119" s="638" t="s">
        <v>587</v>
      </c>
      <c r="B119" s="635"/>
      <c r="C119" s="635"/>
      <c r="D119" s="635"/>
      <c r="E119" s="635"/>
      <c r="F119" s="635"/>
      <c r="G119" s="635"/>
      <c r="H119" s="635"/>
      <c r="I119" s="635"/>
      <c r="J119" s="36"/>
      <c r="L119" s="4" t="s">
        <v>75</v>
      </c>
      <c r="M119" s="152"/>
      <c r="N119" s="43" t="s">
        <v>76</v>
      </c>
    </row>
    <row r="120" spans="1:14" s="213" customFormat="1" ht="15.75" thickBot="1">
      <c r="A120" s="214"/>
      <c r="B120" s="214"/>
      <c r="C120" s="214"/>
      <c r="D120" s="214"/>
      <c r="E120" s="214"/>
      <c r="F120" s="214"/>
      <c r="G120" s="215"/>
      <c r="H120" s="215"/>
      <c r="I120" s="214"/>
      <c r="J120" s="215"/>
      <c r="K120" s="214"/>
      <c r="L120" s="216"/>
      <c r="M120" s="228"/>
      <c r="N120" s="228"/>
    </row>
    <row r="121" spans="1:14" s="213" customFormat="1">
      <c r="A121" s="218" t="s">
        <v>371</v>
      </c>
      <c r="B121" s="219"/>
      <c r="C121" s="219"/>
      <c r="D121" s="219"/>
      <c r="E121" s="219"/>
      <c r="F121" s="219"/>
      <c r="G121" s="219"/>
      <c r="H121" s="219"/>
      <c r="I121" s="220"/>
      <c r="J121" s="211"/>
      <c r="K121" s="211"/>
      <c r="L121" s="212"/>
      <c r="M121" s="217"/>
    </row>
    <row r="122" spans="1:14" s="213" customFormat="1">
      <c r="A122" s="221"/>
      <c r="B122" s="222"/>
      <c r="C122" s="222"/>
      <c r="D122" s="183"/>
      <c r="E122" s="222"/>
      <c r="F122" s="222"/>
      <c r="G122" s="222"/>
      <c r="H122" s="222"/>
      <c r="I122" s="223"/>
      <c r="J122" s="211"/>
      <c r="K122" s="211"/>
      <c r="L122" s="212"/>
      <c r="M122" s="217"/>
    </row>
    <row r="123" spans="1:14" s="213" customFormat="1">
      <c r="A123" s="230" t="s">
        <v>581</v>
      </c>
      <c r="B123" s="222"/>
      <c r="C123" s="222"/>
      <c r="D123" s="418">
        <f>VLOOKUP($A$2,'LEA Post-65 (1)'!$B:$EC,10,FALSE)/1000</f>
        <v>-471.09399999999999</v>
      </c>
      <c r="E123" s="222"/>
      <c r="F123" s="222"/>
      <c r="G123" s="222"/>
      <c r="H123" s="222"/>
      <c r="I123" s="223"/>
      <c r="J123" s="211"/>
      <c r="K123" s="211"/>
      <c r="L123" s="212"/>
      <c r="M123" s="217" t="s">
        <v>438</v>
      </c>
    </row>
    <row r="124" spans="1:14" s="213" customFormat="1">
      <c r="A124" s="221"/>
      <c r="B124" s="222"/>
      <c r="C124" s="222"/>
      <c r="D124" s="225"/>
      <c r="E124" s="222"/>
      <c r="F124" s="222"/>
      <c r="G124" s="222"/>
      <c r="H124" s="222"/>
      <c r="I124" s="223"/>
      <c r="J124" s="211"/>
      <c r="K124" s="211"/>
      <c r="L124" s="212"/>
      <c r="M124" s="217"/>
    </row>
    <row r="125" spans="1:14" s="213" customFormat="1" ht="15.75" thickBot="1">
      <c r="A125" s="227"/>
      <c r="B125" s="224"/>
      <c r="C125" s="224"/>
      <c r="D125" s="224"/>
      <c r="E125" s="224"/>
      <c r="F125" s="224"/>
      <c r="G125" s="224"/>
      <c r="H125" s="224"/>
      <c r="I125" s="226"/>
      <c r="J125" s="211"/>
      <c r="K125" s="211"/>
      <c r="L125" s="212"/>
      <c r="M125" s="217"/>
    </row>
    <row r="126" spans="1:14">
      <c r="A126" s="3"/>
      <c r="J126" s="36"/>
      <c r="L126" s="4"/>
      <c r="M126" s="152"/>
    </row>
    <row r="127" spans="1:14" ht="31.5" hidden="1" customHeight="1">
      <c r="A127" s="635" t="s">
        <v>179</v>
      </c>
      <c r="B127" s="635"/>
      <c r="C127" s="635"/>
      <c r="D127" s="635"/>
      <c r="E127" s="635"/>
      <c r="F127" s="635"/>
      <c r="G127" s="635"/>
      <c r="H127" s="635"/>
      <c r="I127" s="635"/>
      <c r="J127" s="36"/>
      <c r="L127" s="4" t="s">
        <v>77</v>
      </c>
      <c r="M127" s="152"/>
      <c r="N127" s="43" t="s">
        <v>76</v>
      </c>
    </row>
    <row r="128" spans="1:14" hidden="1">
      <c r="A128" s="3"/>
      <c r="J128" s="36"/>
      <c r="L128" s="4"/>
      <c r="M128" s="152"/>
    </row>
    <row r="129" spans="1:14" ht="54.75" customHeight="1">
      <c r="A129" s="635" t="s">
        <v>582</v>
      </c>
      <c r="B129" s="635"/>
      <c r="C129" s="635"/>
      <c r="D129" s="635"/>
      <c r="E129" s="635"/>
      <c r="F129" s="635"/>
      <c r="G129" s="635"/>
      <c r="H129" s="635"/>
      <c r="I129" s="635"/>
      <c r="J129" s="36"/>
      <c r="L129" s="4" t="s">
        <v>78</v>
      </c>
      <c r="M129" s="152"/>
      <c r="N129" s="43" t="s">
        <v>76</v>
      </c>
    </row>
    <row r="130" spans="1:14">
      <c r="A130" s="3"/>
      <c r="J130" s="36"/>
      <c r="L130" s="4"/>
      <c r="M130" s="152"/>
    </row>
    <row r="131" spans="1:14" ht="71.25" customHeight="1">
      <c r="A131" s="635" t="s">
        <v>583</v>
      </c>
      <c r="B131" s="635"/>
      <c r="C131" s="635"/>
      <c r="D131" s="635"/>
      <c r="E131" s="635"/>
      <c r="F131" s="635"/>
      <c r="G131" s="635"/>
      <c r="H131" s="635"/>
      <c r="I131" s="634"/>
      <c r="J131" s="36"/>
      <c r="L131" s="4" t="s">
        <v>79</v>
      </c>
      <c r="M131" s="148" t="s">
        <v>425</v>
      </c>
    </row>
    <row r="132" spans="1:14">
      <c r="A132" s="3"/>
      <c r="J132" s="36"/>
      <c r="L132" s="4"/>
      <c r="M132" s="152"/>
    </row>
    <row r="133" spans="1:14" ht="26.25" customHeight="1">
      <c r="A133" s="3"/>
      <c r="D133" s="636" t="s">
        <v>584</v>
      </c>
      <c r="E133" s="637"/>
      <c r="F133" s="636" t="s">
        <v>585</v>
      </c>
      <c r="G133" s="637"/>
      <c r="H133" s="636" t="s">
        <v>586</v>
      </c>
      <c r="I133" s="637"/>
      <c r="J133" s="36"/>
      <c r="L133" s="4"/>
      <c r="M133" s="148" t="s">
        <v>433</v>
      </c>
    </row>
    <row r="134" spans="1:14" ht="27" customHeight="1">
      <c r="A134" s="635" t="s">
        <v>83</v>
      </c>
      <c r="B134" s="635"/>
      <c r="C134" s="635"/>
      <c r="D134" s="25" t="s">
        <v>84</v>
      </c>
      <c r="E134" s="94">
        <f>VLOOKUP($A$2,'LEA Post-65 (2)'!$B:$EC,24,FALSE)/1000</f>
        <v>113.884</v>
      </c>
      <c r="F134" s="25" t="s">
        <v>84</v>
      </c>
      <c r="G134" s="19">
        <f>VLOOKUP($A$2,'LEA Post-65 (2)'!$B:$EC,15,FALSE)/1000</f>
        <v>98.274000000000001</v>
      </c>
      <c r="H134" s="25" t="s">
        <v>84</v>
      </c>
      <c r="I134" s="19">
        <f>VLOOKUP($A$2,'LEA Post-65 (2)'!$B:$EC,25,FALSE)/1000</f>
        <v>85.405000000000001</v>
      </c>
      <c r="J134" s="36"/>
      <c r="L134" s="4"/>
      <c r="M134" s="148"/>
      <c r="N134" s="416"/>
    </row>
    <row r="135" spans="1:14">
      <c r="A135" s="3"/>
      <c r="E135" s="19"/>
      <c r="G135" s="19"/>
      <c r="I135" s="19"/>
      <c r="J135" s="36"/>
      <c r="L135" s="4"/>
    </row>
    <row r="136" spans="1:14" ht="77.25" customHeight="1">
      <c r="A136" s="635" t="s">
        <v>588</v>
      </c>
      <c r="B136" s="635"/>
      <c r="C136" s="635"/>
      <c r="D136" s="635"/>
      <c r="E136" s="635"/>
      <c r="F136" s="635"/>
      <c r="G136" s="635"/>
      <c r="H136" s="635"/>
      <c r="I136" s="634"/>
      <c r="J136" s="36"/>
      <c r="L136" s="4" t="s">
        <v>85</v>
      </c>
      <c r="M136" s="148" t="s">
        <v>425</v>
      </c>
      <c r="N136" s="117" t="s">
        <v>416</v>
      </c>
    </row>
    <row r="137" spans="1:14">
      <c r="A137" s="3"/>
      <c r="J137" s="36"/>
      <c r="L137" s="4"/>
      <c r="M137" s="152"/>
    </row>
    <row r="138" spans="1:14" ht="56.25" customHeight="1">
      <c r="A138" s="3"/>
      <c r="D138" s="636" t="s">
        <v>615</v>
      </c>
      <c r="E138" s="637"/>
      <c r="F138" s="636" t="s">
        <v>616</v>
      </c>
      <c r="G138" s="637"/>
      <c r="H138" s="636" t="s">
        <v>617</v>
      </c>
      <c r="I138" s="637"/>
      <c r="J138" s="36"/>
      <c r="L138" s="4"/>
      <c r="M138" s="148" t="s">
        <v>433</v>
      </c>
      <c r="N138" s="117" t="s">
        <v>618</v>
      </c>
    </row>
    <row r="139" spans="1:14" ht="27" customHeight="1">
      <c r="A139" s="635" t="s">
        <v>83</v>
      </c>
      <c r="B139" s="635"/>
      <c r="C139" s="635"/>
      <c r="D139" s="25" t="s">
        <v>84</v>
      </c>
      <c r="E139" s="19">
        <f>VLOOKUP($A$2,'LEA Post-65 (2)'!$B:$EC,26,FALSE)/1000</f>
        <v>98.274000000000001</v>
      </c>
      <c r="F139" s="25" t="s">
        <v>84</v>
      </c>
      <c r="G139" s="19">
        <f>VLOOKUP($A$2,'LEA Post-65 (2)'!$B:$EC,15,FALSE)/1000</f>
        <v>98.274000000000001</v>
      </c>
      <c r="H139" s="25" t="s">
        <v>84</v>
      </c>
      <c r="I139" s="19">
        <f>VLOOKUP($A$2,'LEA Post-65 (2)'!$B:$EC,27,FALSE)/1000</f>
        <v>98.274000000000001</v>
      </c>
      <c r="J139" s="36"/>
      <c r="L139" s="4"/>
      <c r="M139" s="148"/>
    </row>
    <row r="140" spans="1:14">
      <c r="A140" s="3"/>
      <c r="J140" s="36"/>
      <c r="L140" s="4"/>
    </row>
    <row r="141" spans="1:14">
      <c r="A141" s="10" t="s">
        <v>86</v>
      </c>
      <c r="J141" s="36"/>
      <c r="L141" s="4"/>
      <c r="M141" s="152"/>
    </row>
    <row r="142" spans="1:14">
      <c r="A142" s="3"/>
      <c r="J142" s="36"/>
      <c r="L142" s="4"/>
      <c r="M142" s="152"/>
    </row>
    <row r="143" spans="1:14" ht="35.25" customHeight="1">
      <c r="A143" s="635" t="s">
        <v>589</v>
      </c>
      <c r="B143" s="635"/>
      <c r="C143" s="635"/>
      <c r="D143" s="635"/>
      <c r="E143" s="635"/>
      <c r="F143" s="635"/>
      <c r="G143" s="635"/>
      <c r="H143" s="635"/>
      <c r="I143" s="635"/>
      <c r="J143" s="36"/>
      <c r="L143" s="4" t="s">
        <v>87</v>
      </c>
      <c r="M143" s="148" t="s">
        <v>425</v>
      </c>
    </row>
    <row r="144" spans="1:14" ht="15.75" thickBot="1">
      <c r="A144" s="3"/>
      <c r="J144" s="36"/>
      <c r="L144" s="4"/>
      <c r="M144" s="152"/>
    </row>
    <row r="145" spans="1:14" s="63" customFormat="1">
      <c r="A145" s="75" t="s">
        <v>371</v>
      </c>
      <c r="B145" s="76"/>
      <c r="C145" s="76"/>
      <c r="D145" s="76"/>
      <c r="E145" s="76"/>
      <c r="F145" s="76"/>
      <c r="G145" s="76"/>
      <c r="H145" s="76"/>
      <c r="I145" s="77"/>
      <c r="J145" s="61"/>
      <c r="K145" s="61"/>
      <c r="L145" s="62"/>
      <c r="M145" s="148"/>
    </row>
    <row r="146" spans="1:14" s="63" customFormat="1">
      <c r="A146" s="78" t="s">
        <v>162</v>
      </c>
      <c r="B146" s="79"/>
      <c r="C146" s="79"/>
      <c r="D146" s="52">
        <f>VLOOKUP($A$2,'LEA Post-65 (1)'!$B:$EC,19,FALSE)/1000</f>
        <v>-450.27</v>
      </c>
      <c r="E146" s="79"/>
      <c r="F146" s="79"/>
      <c r="G146" s="79"/>
      <c r="H146" s="79"/>
      <c r="I146" s="80"/>
      <c r="J146" s="61"/>
      <c r="K146" s="61"/>
      <c r="L146" s="62"/>
      <c r="M146" s="148" t="s">
        <v>434</v>
      </c>
    </row>
    <row r="147" spans="1:14" s="63" customFormat="1">
      <c r="A147" s="78"/>
      <c r="B147" s="79"/>
      <c r="C147" s="79"/>
      <c r="D147" s="82"/>
      <c r="E147" s="79"/>
      <c r="F147" s="79"/>
      <c r="G147" s="79"/>
      <c r="H147" s="79"/>
      <c r="I147" s="80"/>
      <c r="J147" s="61"/>
      <c r="K147" s="61"/>
      <c r="L147" s="62"/>
      <c r="M147" s="148"/>
    </row>
    <row r="148" spans="1:14" s="63" customFormat="1" ht="15.75" thickBot="1">
      <c r="A148" s="85"/>
      <c r="B148" s="81"/>
      <c r="C148" s="81"/>
      <c r="D148" s="81"/>
      <c r="E148" s="81"/>
      <c r="F148" s="81"/>
      <c r="G148" s="81"/>
      <c r="H148" s="81"/>
      <c r="I148" s="84"/>
      <c r="J148" s="61"/>
      <c r="K148" s="61"/>
      <c r="L148" s="62"/>
      <c r="M148" s="148"/>
    </row>
    <row r="149" spans="1:14" s="63" customFormat="1">
      <c r="A149" s="83"/>
      <c r="B149" s="64"/>
      <c r="C149" s="64"/>
      <c r="D149" s="64"/>
      <c r="E149" s="64"/>
      <c r="F149" s="64"/>
      <c r="G149" s="64"/>
      <c r="H149" s="64"/>
      <c r="I149" s="64"/>
      <c r="J149" s="61"/>
      <c r="K149" s="61"/>
      <c r="L149" s="62"/>
      <c r="M149" s="148"/>
    </row>
    <row r="150" spans="1:14" ht="39" customHeight="1">
      <c r="A150" s="635" t="s">
        <v>590</v>
      </c>
      <c r="B150" s="635"/>
      <c r="C150" s="635"/>
      <c r="D150" s="635"/>
      <c r="E150" s="635"/>
      <c r="F150" s="635"/>
      <c r="G150" s="635"/>
      <c r="H150" s="635"/>
      <c r="I150" s="635"/>
      <c r="J150" s="36"/>
      <c r="L150" s="4" t="s">
        <v>88</v>
      </c>
      <c r="M150" s="148" t="s">
        <v>425</v>
      </c>
    </row>
    <row r="151" spans="1:14">
      <c r="A151" s="35"/>
      <c r="B151" s="35"/>
      <c r="C151" s="35"/>
      <c r="D151" s="35"/>
      <c r="E151" s="35"/>
      <c r="F151" s="35"/>
      <c r="G151" s="35"/>
      <c r="H151" s="35"/>
      <c r="I151" s="35"/>
      <c r="J151" s="36"/>
      <c r="L151" s="4"/>
      <c r="M151" s="152"/>
    </row>
    <row r="152" spans="1:14">
      <c r="A152" s="633" t="s">
        <v>142</v>
      </c>
      <c r="B152" s="633"/>
      <c r="C152" s="35"/>
      <c r="D152" s="35"/>
      <c r="E152" s="35"/>
      <c r="F152" s="35"/>
      <c r="G152" s="35"/>
      <c r="H152" s="35"/>
      <c r="I152" s="35"/>
      <c r="J152" s="36"/>
      <c r="L152" s="4"/>
      <c r="M152" s="152"/>
    </row>
    <row r="153" spans="1:14" ht="51.75">
      <c r="A153" s="35"/>
      <c r="B153" s="35"/>
      <c r="C153" s="35"/>
      <c r="D153" s="35"/>
      <c r="E153" s="35"/>
      <c r="F153" s="35"/>
      <c r="G153" s="15" t="s">
        <v>89</v>
      </c>
      <c r="H153" s="35"/>
      <c r="I153" s="15" t="s">
        <v>90</v>
      </c>
      <c r="J153" s="36"/>
      <c r="L153" s="4"/>
      <c r="M153" s="152"/>
    </row>
    <row r="154" spans="1:14" ht="45">
      <c r="A154" s="26" t="s">
        <v>91</v>
      </c>
      <c r="B154" s="35"/>
      <c r="C154" s="35"/>
      <c r="D154" s="35"/>
      <c r="E154" s="35"/>
      <c r="F154" s="35"/>
      <c r="G154" s="27">
        <f>VLOOKUP($A$2,'LEA Post-65 (2)'!$B:$EC,31,FALSE)/1000</f>
        <v>0</v>
      </c>
      <c r="H154" s="27"/>
      <c r="I154" s="27">
        <f>VLOOKUP($A$2,'LEA Post-65 (2)'!$B:$EC,28,FALSE)/1000</f>
        <v>25.58</v>
      </c>
      <c r="J154" s="36"/>
      <c r="L154" s="4" t="s">
        <v>92</v>
      </c>
      <c r="M154" s="151" t="s">
        <v>441</v>
      </c>
    </row>
    <row r="155" spans="1:14">
      <c r="A155" s="26" t="s">
        <v>93</v>
      </c>
      <c r="B155" s="35"/>
      <c r="C155" s="35"/>
      <c r="D155" s="35"/>
      <c r="E155" s="35"/>
      <c r="F155" s="35"/>
      <c r="G155" s="28">
        <f>VLOOKUP($A$2,'LEA Post-65 (2)'!$B:$EC,32,FALSE)/1000</f>
        <v>0</v>
      </c>
      <c r="H155" s="28"/>
      <c r="I155" s="28">
        <f>VLOOKUP($A$2,'LEA Post-65 (2)'!$B:$EC,29,FALSE)/1000</f>
        <v>12.782</v>
      </c>
      <c r="J155" s="36"/>
      <c r="L155" s="4" t="s">
        <v>94</v>
      </c>
      <c r="M155" s="151" t="s">
        <v>428</v>
      </c>
    </row>
    <row r="156" spans="1:14" s="1" customFormat="1" ht="51.75" customHeight="1">
      <c r="A156" s="642" t="s">
        <v>95</v>
      </c>
      <c r="B156" s="642"/>
      <c r="C156" s="642"/>
      <c r="D156" s="642"/>
      <c r="E156" s="642"/>
      <c r="F156" s="35"/>
      <c r="G156" s="233">
        <f>VLOOKUP($A$2,'LEA Post-65 (2)'!$B:$EC,33,FALSE)/1000</f>
        <v>0</v>
      </c>
      <c r="H156" s="28"/>
      <c r="I156" s="233">
        <f>VLOOKUP($A$2,'LEA Post-65 (2)'!$B:$EC,30,FALSE)/1000</f>
        <v>361.11599999999999</v>
      </c>
      <c r="J156" s="36"/>
      <c r="K156" s="3"/>
      <c r="L156" s="4" t="s">
        <v>96</v>
      </c>
      <c r="M156" s="151" t="s">
        <v>428</v>
      </c>
      <c r="N156" s="3"/>
    </row>
    <row r="157" spans="1:14" ht="15.75" customHeight="1">
      <c r="A157" s="26" t="s">
        <v>97</v>
      </c>
      <c r="B157" s="35"/>
      <c r="C157" s="35"/>
      <c r="D157" s="35"/>
      <c r="E157" s="35"/>
      <c r="F157" s="35"/>
      <c r="G157" s="417">
        <f>VLOOKUP($A$2,'LEA Post-65 (2)'!$B:$EC,20,FALSE)/1000</f>
        <v>0.77500000000000002</v>
      </c>
      <c r="H157" s="28"/>
      <c r="I157" s="29">
        <v>0</v>
      </c>
      <c r="J157" s="36"/>
      <c r="L157" s="4" t="s">
        <v>98</v>
      </c>
      <c r="M157" s="148" t="s">
        <v>442</v>
      </c>
    </row>
    <row r="158" spans="1:14" ht="15.75" thickBot="1">
      <c r="A158" s="35"/>
      <c r="B158" s="35" t="s">
        <v>99</v>
      </c>
      <c r="C158" s="35"/>
      <c r="D158" s="35"/>
      <c r="E158" s="35"/>
      <c r="F158" s="35"/>
      <c r="G158" s="30">
        <f>SUM(G154:G157)</f>
        <v>0.77500000000000002</v>
      </c>
      <c r="H158" s="31"/>
      <c r="I158" s="30">
        <f>SUM(I154:I157)</f>
        <v>399.47799999999995</v>
      </c>
      <c r="J158" s="36"/>
      <c r="L158" s="4"/>
      <c r="M158" s="152"/>
    </row>
    <row r="159" spans="1:14" ht="15.75" thickTop="1">
      <c r="A159" s="35"/>
      <c r="B159" s="35"/>
      <c r="C159" s="35"/>
      <c r="D159" s="35"/>
      <c r="E159" s="35"/>
      <c r="F159" s="35"/>
      <c r="G159" s="35"/>
      <c r="H159" s="35"/>
      <c r="I159" s="35"/>
      <c r="J159" s="36"/>
      <c r="L159" s="4"/>
      <c r="M159" s="152"/>
    </row>
    <row r="160" spans="1:14" ht="29.25" customHeight="1">
      <c r="A160" s="635" t="s">
        <v>100</v>
      </c>
      <c r="B160" s="635"/>
      <c r="C160" s="635"/>
      <c r="D160" s="635"/>
      <c r="E160" s="635"/>
      <c r="F160" s="635"/>
      <c r="G160" s="635"/>
      <c r="H160" s="635"/>
      <c r="I160" s="635"/>
      <c r="J160" s="36"/>
      <c r="L160" s="4" t="s">
        <v>101</v>
      </c>
      <c r="M160" s="148" t="s">
        <v>425</v>
      </c>
    </row>
    <row r="161" spans="1:13">
      <c r="A161" s="35"/>
      <c r="B161" s="35"/>
      <c r="C161" s="35"/>
      <c r="D161" s="35"/>
      <c r="E161" s="35"/>
      <c r="F161" s="35"/>
      <c r="G161" s="35"/>
      <c r="H161" s="35"/>
      <c r="I161" s="35"/>
      <c r="J161" s="36"/>
      <c r="L161" s="4"/>
      <c r="M161" s="152"/>
    </row>
    <row r="162" spans="1:13" ht="26.25" customHeight="1">
      <c r="A162" s="635" t="s">
        <v>102</v>
      </c>
      <c r="B162" s="635"/>
      <c r="C162" s="635"/>
      <c r="D162" s="635"/>
      <c r="E162" s="635"/>
      <c r="F162" s="635"/>
      <c r="G162" s="635"/>
      <c r="H162" s="635"/>
      <c r="I162" s="635"/>
      <c r="J162" s="36"/>
      <c r="L162" s="4" t="s">
        <v>103</v>
      </c>
      <c r="M162" s="148" t="s">
        <v>425</v>
      </c>
    </row>
    <row r="163" spans="1:13">
      <c r="A163" s="35"/>
      <c r="B163" s="35"/>
      <c r="C163" s="35"/>
      <c r="D163" s="35"/>
      <c r="E163" s="35"/>
      <c r="F163" s="35"/>
      <c r="G163" s="35"/>
      <c r="H163" s="35"/>
      <c r="I163" s="35"/>
      <c r="J163" s="36"/>
      <c r="L163" s="4"/>
      <c r="M163" s="152"/>
    </row>
    <row r="164" spans="1:13" ht="45">
      <c r="A164" s="634" t="s">
        <v>414</v>
      </c>
      <c r="B164" s="634"/>
      <c r="C164" s="634"/>
      <c r="D164" s="35"/>
      <c r="E164" s="35"/>
      <c r="F164" s="35"/>
      <c r="G164" s="35"/>
      <c r="H164" s="35"/>
      <c r="I164" s="35"/>
      <c r="J164" s="36"/>
      <c r="L164" s="4"/>
      <c r="M164" s="151" t="s">
        <v>443</v>
      </c>
    </row>
    <row r="165" spans="1:13">
      <c r="A165" s="35"/>
      <c r="B165" s="35"/>
      <c r="C165" s="35"/>
      <c r="D165" s="35"/>
      <c r="E165" s="35"/>
      <c r="F165" s="35"/>
      <c r="G165" s="35"/>
      <c r="H165" s="35"/>
      <c r="I165" s="35"/>
      <c r="J165" s="36"/>
      <c r="L165" s="4"/>
      <c r="M165" s="151"/>
    </row>
    <row r="166" spans="1:13">
      <c r="A166" s="32" t="s">
        <v>104</v>
      </c>
      <c r="B166" s="35"/>
      <c r="C166" s="35"/>
      <c r="D166" s="35"/>
      <c r="E166" s="35"/>
      <c r="F166" s="35"/>
      <c r="G166" s="35"/>
      <c r="H166" s="35"/>
      <c r="I166" s="35"/>
      <c r="J166" s="36"/>
      <c r="L166" s="4"/>
      <c r="M166" s="151"/>
    </row>
    <row r="167" spans="1:13">
      <c r="A167" s="32"/>
      <c r="B167" s="35">
        <v>2019</v>
      </c>
      <c r="C167" s="35"/>
      <c r="D167" s="35"/>
      <c r="E167" s="35"/>
      <c r="F167" s="51">
        <f>VLOOKUP($A$2,'LEA Post-65 (2)'!$B:$EC,34,FALSE)/1000</f>
        <v>-64.566999999999993</v>
      </c>
      <c r="G167" s="35"/>
      <c r="H167" s="35"/>
      <c r="I167" s="35"/>
      <c r="J167" s="36"/>
      <c r="L167" s="4"/>
      <c r="M167" s="151" t="s">
        <v>428</v>
      </c>
    </row>
    <row r="168" spans="1:13">
      <c r="A168" s="32"/>
      <c r="B168" s="35">
        <v>2020</v>
      </c>
      <c r="C168" s="35"/>
      <c r="D168" s="35"/>
      <c r="E168" s="35"/>
      <c r="F168" s="202">
        <f>VLOOKUP($A$2,'LEA Post-65 (2)'!$B:$EC,35,FALSE)/1000</f>
        <v>-64.566999999999993</v>
      </c>
      <c r="G168" s="35"/>
      <c r="H168" s="35"/>
      <c r="I168" s="35"/>
      <c r="J168" s="36"/>
      <c r="L168" s="4"/>
      <c r="M168" s="151" t="s">
        <v>428</v>
      </c>
    </row>
    <row r="169" spans="1:13">
      <c r="A169" s="32"/>
      <c r="B169" s="35">
        <v>2021</v>
      </c>
      <c r="C169" s="35"/>
      <c r="D169" s="35"/>
      <c r="E169" s="35"/>
      <c r="F169" s="202">
        <f>VLOOKUP($A$2,'LEA Post-65 (2)'!$B:$EC,36,FALSE)/1000</f>
        <v>-64.566999999999993</v>
      </c>
      <c r="G169" s="35"/>
      <c r="H169" s="35"/>
      <c r="I169" s="35"/>
      <c r="J169" s="36"/>
      <c r="L169" s="4"/>
      <c r="M169" s="151" t="s">
        <v>428</v>
      </c>
    </row>
    <row r="170" spans="1:13">
      <c r="A170" s="32"/>
      <c r="B170" s="35">
        <v>2022</v>
      </c>
      <c r="C170" s="35"/>
      <c r="D170" s="35"/>
      <c r="E170" s="35"/>
      <c r="F170" s="202">
        <f>VLOOKUP($A$2,'LEA Post-65 (2)'!$B:$EC,37,FALSE)/1000</f>
        <v>-64.566999999999993</v>
      </c>
      <c r="G170" s="35"/>
      <c r="H170" s="35"/>
      <c r="I170" s="35"/>
      <c r="J170" s="36"/>
      <c r="L170" s="4"/>
      <c r="M170" s="151" t="s">
        <v>428</v>
      </c>
    </row>
    <row r="171" spans="1:13">
      <c r="A171" s="32"/>
      <c r="B171" s="35">
        <v>2023</v>
      </c>
      <c r="C171" s="35"/>
      <c r="D171" s="35"/>
      <c r="E171" s="35"/>
      <c r="F171" s="202">
        <f>VLOOKUP($A$2,'LEA Post-65 (2)'!$B:$EC,38,FALSE)/1000</f>
        <v>-64.566999999999993</v>
      </c>
      <c r="G171" s="35"/>
      <c r="H171" s="35"/>
      <c r="I171" s="35"/>
      <c r="J171" s="36"/>
      <c r="L171" s="4"/>
      <c r="M171" s="151" t="s">
        <v>428</v>
      </c>
    </row>
    <row r="172" spans="1:13">
      <c r="A172" s="32"/>
      <c r="B172" s="35" t="s">
        <v>105</v>
      </c>
      <c r="C172" s="35"/>
      <c r="D172" s="35"/>
      <c r="E172" s="35"/>
      <c r="F172" s="202">
        <f>VLOOKUP($A$2,'LEA Post-65 (2)'!$B:$EC,39,FALSE)/1000</f>
        <v>-76.643000000000001</v>
      </c>
      <c r="G172" s="35"/>
      <c r="H172" s="35"/>
      <c r="I172" s="35"/>
      <c r="J172" s="36"/>
      <c r="L172" s="4"/>
      <c r="M172" s="151" t="s">
        <v>428</v>
      </c>
    </row>
    <row r="173" spans="1:13">
      <c r="A173" s="32"/>
      <c r="B173" s="35"/>
      <c r="C173" s="35"/>
      <c r="D173" s="35"/>
      <c r="E173" s="35"/>
      <c r="F173" s="35"/>
      <c r="G173" s="35"/>
      <c r="H173" s="35"/>
      <c r="I173" s="35"/>
      <c r="J173" s="36"/>
      <c r="L173" s="4"/>
    </row>
    <row r="174" spans="1:13" ht="29.25" customHeight="1">
      <c r="A174" s="635" t="s">
        <v>106</v>
      </c>
      <c r="B174" s="635"/>
      <c r="C174" s="635"/>
      <c r="D174" s="635"/>
      <c r="E174" s="635"/>
      <c r="F174" s="635"/>
      <c r="G174" s="635"/>
      <c r="H174" s="635"/>
      <c r="I174" s="635"/>
      <c r="J174" s="36"/>
      <c r="L174" s="4"/>
      <c r="M174" s="148" t="s">
        <v>425</v>
      </c>
    </row>
    <row r="175" spans="1:13">
      <c r="A175" s="35"/>
      <c r="B175" s="35"/>
      <c r="C175" s="35"/>
      <c r="D175" s="35"/>
      <c r="E175" s="35"/>
      <c r="F175" s="35"/>
      <c r="G175" s="35"/>
      <c r="H175" s="35"/>
      <c r="I175" s="35"/>
      <c r="J175" s="36"/>
      <c r="L175" s="4"/>
      <c r="M175" s="152"/>
    </row>
    <row r="176" spans="1:13">
      <c r="A176" s="640" t="s">
        <v>107</v>
      </c>
      <c r="B176" s="640"/>
      <c r="C176" s="640"/>
      <c r="D176" s="640"/>
      <c r="E176" s="640"/>
      <c r="F176" s="640"/>
      <c r="G176" s="640"/>
      <c r="H176" s="640"/>
      <c r="I176" s="641"/>
      <c r="J176" s="36"/>
      <c r="K176" s="3" t="s">
        <v>108</v>
      </c>
      <c r="L176" s="4" t="s">
        <v>109</v>
      </c>
      <c r="M176" s="152"/>
    </row>
    <row r="177" spans="1:13" ht="29.25" customHeight="1">
      <c r="A177" s="639" t="s">
        <v>147</v>
      </c>
      <c r="B177" s="639"/>
      <c r="C177" s="639"/>
      <c r="D177" s="639"/>
      <c r="E177" s="639"/>
      <c r="F177" s="639"/>
      <c r="G177" s="639"/>
      <c r="H177" s="639"/>
      <c r="I177" s="643"/>
      <c r="J177" s="36"/>
      <c r="L177" s="4"/>
      <c r="M177" s="152"/>
    </row>
    <row r="178" spans="1:13">
      <c r="A178" s="639" t="s">
        <v>417</v>
      </c>
      <c r="B178" s="640"/>
      <c r="C178" s="640"/>
      <c r="D178" s="640"/>
      <c r="E178" s="640"/>
      <c r="F178" s="640"/>
      <c r="G178" s="640"/>
      <c r="H178" s="640"/>
      <c r="I178" s="641"/>
      <c r="J178" s="36"/>
      <c r="L178" s="4"/>
      <c r="M178" s="152"/>
    </row>
    <row r="179" spans="1:13">
      <c r="A179" s="9" t="s">
        <v>142</v>
      </c>
      <c r="J179" s="36"/>
      <c r="L179" s="4"/>
      <c r="M179" s="152"/>
    </row>
    <row r="180" spans="1:13">
      <c r="A180" s="3"/>
      <c r="E180" s="37">
        <v>2018</v>
      </c>
      <c r="F180" s="234">
        <v>2019</v>
      </c>
      <c r="G180" s="38"/>
      <c r="H180" s="38"/>
      <c r="I180" s="38"/>
      <c r="J180" s="36"/>
      <c r="L180" s="4"/>
      <c r="M180" s="152"/>
    </row>
    <row r="181" spans="1:13">
      <c r="A181" s="9" t="s">
        <v>112</v>
      </c>
      <c r="C181" s="38"/>
      <c r="D181" s="38"/>
      <c r="E181" s="38"/>
      <c r="F181" s="235"/>
      <c r="G181" s="38"/>
      <c r="H181" s="38"/>
      <c r="I181" s="38"/>
      <c r="J181" s="38"/>
      <c r="K181" s="38"/>
      <c r="L181" s="44"/>
      <c r="M181" s="152"/>
    </row>
    <row r="182" spans="1:13" ht="51.75">
      <c r="A182" s="3" t="s">
        <v>113</v>
      </c>
      <c r="C182" s="33"/>
      <c r="D182" s="33"/>
      <c r="E182" s="264" t="s">
        <v>591</v>
      </c>
      <c r="F182" s="236">
        <f>VLOOKUP($A$2,'LEA Post-65 (1)'!$B:$EC,7,FALSE)/1000</f>
        <v>14.69</v>
      </c>
      <c r="G182" s="17"/>
      <c r="H182" s="17"/>
      <c r="I182" s="17"/>
      <c r="J182" s="17"/>
      <c r="K182" s="33"/>
      <c r="L182" s="4" t="s">
        <v>114</v>
      </c>
      <c r="M182" s="151" t="s">
        <v>432</v>
      </c>
    </row>
    <row r="183" spans="1:13">
      <c r="A183" s="3" t="s">
        <v>115</v>
      </c>
      <c r="E183" s="94"/>
      <c r="F183" s="231">
        <f>VLOOKUP($A$2,'LEA Post-65 (1)'!$B:$EC,8,FALSE)/1000</f>
        <v>43.496000000000002</v>
      </c>
      <c r="G183" s="36"/>
      <c r="H183" s="36"/>
      <c r="I183" s="36"/>
      <c r="J183" s="36"/>
      <c r="L183" s="4" t="s">
        <v>114</v>
      </c>
      <c r="M183" s="151" t="s">
        <v>428</v>
      </c>
    </row>
    <row r="184" spans="1:13">
      <c r="A184" s="3" t="s">
        <v>116</v>
      </c>
      <c r="E184" s="94"/>
      <c r="F184" s="231">
        <f>VLOOKUP($A$2,'LEA Post-65 (1)'!$B:$EC,10,FALSE)/1000</f>
        <v>-471.09399999999999</v>
      </c>
      <c r="G184" s="36"/>
      <c r="H184" s="36"/>
      <c r="I184" s="36"/>
      <c r="J184" s="36"/>
      <c r="L184" s="4" t="s">
        <v>114</v>
      </c>
      <c r="M184" s="151" t="s">
        <v>428</v>
      </c>
    </row>
    <row r="185" spans="1:13">
      <c r="A185" s="3" t="s">
        <v>117</v>
      </c>
      <c r="E185" s="94"/>
      <c r="F185" s="231">
        <f>VLOOKUP($A$2,'LEA Post-65 (1)'!$B:$EC,11,FALSE)/1000</f>
        <v>-175.50700000000001</v>
      </c>
      <c r="G185" s="36"/>
      <c r="H185" s="36"/>
      <c r="I185" s="36"/>
      <c r="J185" s="36"/>
      <c r="L185" s="4" t="s">
        <v>114</v>
      </c>
      <c r="M185" s="151" t="s">
        <v>428</v>
      </c>
    </row>
    <row r="186" spans="1:13">
      <c r="A186" s="3" t="s">
        <v>118</v>
      </c>
      <c r="E186" s="94"/>
      <c r="F186" s="231">
        <f>VLOOKUP($A$2,'LEA Post-65 (1)'!$B:$EC,12,FALSE)/1000</f>
        <v>-3.8540000000000001</v>
      </c>
      <c r="G186" s="36"/>
      <c r="H186" s="36"/>
      <c r="I186" s="36"/>
      <c r="J186" s="36"/>
      <c r="L186" s="4" t="s">
        <v>114</v>
      </c>
      <c r="M186" s="151" t="s">
        <v>428</v>
      </c>
    </row>
    <row r="187" spans="1:13">
      <c r="A187" s="3" t="s">
        <v>119</v>
      </c>
      <c r="E187" s="96"/>
      <c r="F187" s="238">
        <f>VLOOKUP($A$2,'LEA Post-65 (1)'!$B:$EC,14,FALSE)/1000</f>
        <v>-68.468000000000004</v>
      </c>
      <c r="G187" s="36"/>
      <c r="H187" s="36"/>
      <c r="I187" s="36"/>
      <c r="J187" s="36"/>
      <c r="L187" s="4" t="s">
        <v>114</v>
      </c>
      <c r="M187" s="151" t="s">
        <v>428</v>
      </c>
    </row>
    <row r="188" spans="1:13">
      <c r="A188" s="9" t="s">
        <v>120</v>
      </c>
      <c r="E188" s="33"/>
      <c r="F188" s="236">
        <f>SUM(F181:F187)</f>
        <v>-660.73699999999997</v>
      </c>
      <c r="G188" s="17"/>
      <c r="H188" s="17"/>
      <c r="I188" s="17"/>
      <c r="J188" s="36"/>
      <c r="L188" s="4" t="s">
        <v>114</v>
      </c>
      <c r="M188" s="151" t="s">
        <v>428</v>
      </c>
    </row>
    <row r="189" spans="1:13">
      <c r="A189" s="9" t="s">
        <v>121</v>
      </c>
      <c r="E189" s="96"/>
      <c r="F189" s="238">
        <f>VLOOKUP($A$2,'LEA Post-65 (1)'!$B:$EC,6,FALSE)/1000</f>
        <v>1241.354</v>
      </c>
      <c r="G189" s="36"/>
      <c r="H189" s="36"/>
      <c r="I189" s="36"/>
      <c r="J189" s="36"/>
      <c r="L189" s="4" t="s">
        <v>114</v>
      </c>
      <c r="M189" s="151" t="s">
        <v>428</v>
      </c>
    </row>
    <row r="190" spans="1:13" ht="15.75" thickBot="1">
      <c r="A190" s="9" t="s">
        <v>122</v>
      </c>
      <c r="E190" s="22"/>
      <c r="F190" s="232">
        <f>F188+F189</f>
        <v>580.61700000000008</v>
      </c>
      <c r="G190" s="17"/>
      <c r="H190" s="17"/>
      <c r="I190" s="17"/>
      <c r="J190" s="36"/>
      <c r="L190" s="4" t="s">
        <v>123</v>
      </c>
      <c r="M190" s="151" t="s">
        <v>428</v>
      </c>
    </row>
    <row r="191" spans="1:13" ht="15.75" thickTop="1">
      <c r="A191" s="3"/>
      <c r="F191" s="229"/>
      <c r="G191" s="36"/>
      <c r="H191" s="36"/>
      <c r="I191" s="36"/>
      <c r="J191" s="36"/>
      <c r="L191" s="4"/>
      <c r="M191" s="152"/>
    </row>
    <row r="192" spans="1:13" ht="39" customHeight="1">
      <c r="A192" s="644" t="s">
        <v>124</v>
      </c>
      <c r="B192" s="644"/>
      <c r="C192" s="644"/>
      <c r="D192" s="644"/>
      <c r="E192" s="23"/>
      <c r="F192" s="199">
        <f>VLOOKUP($A$2,'LEA Post-65 (3)'!$B:$EC,15,FALSE)/1000</f>
        <v>482.34300000000002</v>
      </c>
      <c r="G192" s="23"/>
      <c r="H192" s="23"/>
      <c r="I192" s="23"/>
      <c r="J192" s="36"/>
      <c r="L192" s="4" t="s">
        <v>125</v>
      </c>
      <c r="M192" s="148" t="s">
        <v>435</v>
      </c>
    </row>
    <row r="193" spans="1:14">
      <c r="A193" s="3"/>
      <c r="F193" s="229"/>
      <c r="G193" s="23"/>
      <c r="H193" s="23"/>
      <c r="I193" s="23"/>
      <c r="J193" s="36"/>
      <c r="L193" s="4"/>
      <c r="M193" s="152"/>
    </row>
    <row r="194" spans="1:14" ht="26.25" customHeight="1">
      <c r="A194" s="644" t="s">
        <v>126</v>
      </c>
      <c r="B194" s="644"/>
      <c r="C194" s="644"/>
      <c r="D194" s="644"/>
      <c r="E194" s="23"/>
      <c r="F194" s="199">
        <f>VLOOKUP($A$2,'LEA Post-65 (2)'!$B:$EC,15,FALSE)/1000</f>
        <v>98.274000000000001</v>
      </c>
      <c r="G194" s="23"/>
      <c r="H194" s="23"/>
      <c r="I194" s="23"/>
      <c r="J194" s="36"/>
      <c r="L194" s="4" t="s">
        <v>127</v>
      </c>
      <c r="M194" s="151" t="s">
        <v>432</v>
      </c>
    </row>
    <row r="195" spans="1:14">
      <c r="A195" s="3"/>
      <c r="F195" s="229"/>
      <c r="J195" s="36"/>
      <c r="L195" s="4"/>
      <c r="M195" s="152"/>
    </row>
    <row r="196" spans="1:14" ht="81" customHeight="1">
      <c r="A196" s="9" t="s">
        <v>128</v>
      </c>
      <c r="E196" s="33"/>
      <c r="F196" s="236" t="s">
        <v>374</v>
      </c>
      <c r="G196" s="33"/>
      <c r="H196" s="33"/>
      <c r="I196" s="33"/>
      <c r="J196" s="36"/>
      <c r="L196" s="4" t="s">
        <v>129</v>
      </c>
      <c r="M196" s="148" t="s">
        <v>592</v>
      </c>
    </row>
    <row r="197" spans="1:14">
      <c r="A197" s="3"/>
      <c r="F197" s="229"/>
      <c r="J197" s="36"/>
      <c r="L197" s="4"/>
      <c r="M197" s="152"/>
    </row>
    <row r="198" spans="1:14" ht="45" customHeight="1">
      <c r="A198" s="644" t="s">
        <v>130</v>
      </c>
      <c r="B198" s="635"/>
      <c r="C198" s="635"/>
      <c r="D198" s="635"/>
      <c r="E198" s="34"/>
      <c r="F198" s="237" t="e">
        <f>F194/F196</f>
        <v>#VALUE!</v>
      </c>
      <c r="G198" s="34"/>
      <c r="H198" s="34"/>
      <c r="I198" s="34"/>
      <c r="J198" s="36"/>
      <c r="L198" s="4" t="s">
        <v>131</v>
      </c>
      <c r="M198" s="148" t="s">
        <v>435</v>
      </c>
    </row>
    <row r="199" spans="1:14">
      <c r="A199" s="3"/>
      <c r="J199" s="36"/>
      <c r="L199" s="4"/>
      <c r="M199" s="152"/>
    </row>
    <row r="200" spans="1:14" ht="17.25" customHeight="1">
      <c r="A200" s="9" t="s">
        <v>132</v>
      </c>
      <c r="J200" s="36"/>
      <c r="M200" s="152"/>
    </row>
    <row r="201" spans="1:14">
      <c r="A201" s="9"/>
      <c r="J201" s="36"/>
      <c r="M201" s="152"/>
    </row>
    <row r="202" spans="1:14" ht="27.75" customHeight="1">
      <c r="A202" s="635" t="s">
        <v>133</v>
      </c>
      <c r="B202" s="635"/>
      <c r="C202" s="635"/>
      <c r="D202" s="635"/>
      <c r="E202" s="635"/>
      <c r="F202" s="635"/>
      <c r="G202" s="635"/>
      <c r="H202" s="635"/>
      <c r="I202" s="635"/>
      <c r="J202" s="36"/>
      <c r="L202" s="4">
        <v>171</v>
      </c>
      <c r="M202" s="151" t="s">
        <v>425</v>
      </c>
    </row>
    <row r="203" spans="1:14">
      <c r="A203" s="3"/>
      <c r="J203" s="36"/>
      <c r="L203" s="4"/>
      <c r="M203" s="151"/>
    </row>
    <row r="204" spans="1:14">
      <c r="A204" s="635" t="s">
        <v>134</v>
      </c>
      <c r="B204" s="635"/>
      <c r="C204" s="635"/>
      <c r="D204" s="635"/>
      <c r="E204" s="635"/>
      <c r="F204" s="635"/>
      <c r="G204" s="635"/>
      <c r="H204" s="635"/>
      <c r="I204" s="635"/>
      <c r="J204" s="36"/>
      <c r="L204" s="4"/>
      <c r="M204" s="151" t="s">
        <v>428</v>
      </c>
      <c r="N204" s="41"/>
    </row>
    <row r="205" spans="1:14">
      <c r="A205" s="3"/>
      <c r="J205" s="36"/>
      <c r="L205" s="4"/>
      <c r="M205" s="151"/>
      <c r="N205" s="41"/>
    </row>
    <row r="206" spans="1:14" ht="25.5" customHeight="1">
      <c r="A206" s="635" t="s">
        <v>135</v>
      </c>
      <c r="B206" s="635"/>
      <c r="C206" s="635"/>
      <c r="D206" s="635"/>
      <c r="E206" s="635"/>
      <c r="F206" s="635"/>
      <c r="G206" s="635"/>
      <c r="H206" s="635"/>
      <c r="I206" s="635"/>
      <c r="J206" s="36"/>
      <c r="L206" s="4"/>
      <c r="M206" s="151" t="s">
        <v>436</v>
      </c>
      <c r="N206" s="41"/>
    </row>
    <row r="207" spans="1:14">
      <c r="A207" s="3"/>
      <c r="J207" s="36"/>
      <c r="L207" s="4"/>
      <c r="N207" s="41"/>
    </row>
    <row r="208" spans="1:14">
      <c r="L208" s="4"/>
    </row>
    <row r="209" spans="12:13">
      <c r="L209" s="4"/>
    </row>
    <row r="210" spans="12:13">
      <c r="L210" s="4"/>
    </row>
    <row r="211" spans="12:13">
      <c r="L211" s="4"/>
      <c r="M211" s="43"/>
    </row>
  </sheetData>
  <mergeCells count="70">
    <mergeCell ref="B27:I27"/>
    <mergeCell ref="A3:I3"/>
    <mergeCell ref="B5:I5"/>
    <mergeCell ref="L5:N5"/>
    <mergeCell ref="B10:I10"/>
    <mergeCell ref="B12:I12"/>
    <mergeCell ref="B15:I15"/>
    <mergeCell ref="B17:I17"/>
    <mergeCell ref="B19:I19"/>
    <mergeCell ref="B21:I21"/>
    <mergeCell ref="B23:I23"/>
    <mergeCell ref="B25:I25"/>
    <mergeCell ref="A62:E62"/>
    <mergeCell ref="B30:I30"/>
    <mergeCell ref="B32:I32"/>
    <mergeCell ref="B34:I34"/>
    <mergeCell ref="B36:I36"/>
    <mergeCell ref="B38:I38"/>
    <mergeCell ref="B41:I41"/>
    <mergeCell ref="B43:I43"/>
    <mergeCell ref="A49:I49"/>
    <mergeCell ref="A55:I55"/>
    <mergeCell ref="A57:I57"/>
    <mergeCell ref="A59:I59"/>
    <mergeCell ref="A105:E105"/>
    <mergeCell ref="A64:E64"/>
    <mergeCell ref="A66:E66"/>
    <mergeCell ref="A69:I69"/>
    <mergeCell ref="A77:I77"/>
    <mergeCell ref="E79:H79"/>
    <mergeCell ref="E80:H80"/>
    <mergeCell ref="E81:H81"/>
    <mergeCell ref="A84:I84"/>
    <mergeCell ref="A86:I86"/>
    <mergeCell ref="A103:E103"/>
    <mergeCell ref="A136:I136"/>
    <mergeCell ref="A107:E107"/>
    <mergeCell ref="A109:I109"/>
    <mergeCell ref="A117:I117"/>
    <mergeCell ref="A119:I119"/>
    <mergeCell ref="A127:I127"/>
    <mergeCell ref="A129:I129"/>
    <mergeCell ref="A131:I131"/>
    <mergeCell ref="D133:E133"/>
    <mergeCell ref="F133:G133"/>
    <mergeCell ref="H133:I133"/>
    <mergeCell ref="A134:C134"/>
    <mergeCell ref="A206:I206"/>
    <mergeCell ref="A176:I176"/>
    <mergeCell ref="A177:I177"/>
    <mergeCell ref="A178:I178"/>
    <mergeCell ref="A192:D192"/>
    <mergeCell ref="A194:D194"/>
    <mergeCell ref="A198:D198"/>
    <mergeCell ref="A2:E2"/>
    <mergeCell ref="A90:C90"/>
    <mergeCell ref="A164:C164"/>
    <mergeCell ref="A202:I202"/>
    <mergeCell ref="A204:I204"/>
    <mergeCell ref="A174:I174"/>
    <mergeCell ref="D138:E138"/>
    <mergeCell ref="F138:G138"/>
    <mergeCell ref="H138:I138"/>
    <mergeCell ref="A139:C139"/>
    <mergeCell ref="A143:I143"/>
    <mergeCell ref="A150:I150"/>
    <mergeCell ref="A152:B152"/>
    <mergeCell ref="A156:E156"/>
    <mergeCell ref="A160:I160"/>
    <mergeCell ref="A162:I16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'LEA Pre-65 (1)'!$B$5:$B$150</xm:f>
          </x14:formula1>
          <xm:sqref>A2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3"/>
  <sheetViews>
    <sheetView workbookViewId="0">
      <pane ySplit="2" topLeftCell="A86" activePane="bottomLeft" state="frozen"/>
      <selection pane="bottomLeft" activeCell="A2" sqref="A2:E2"/>
    </sheetView>
  </sheetViews>
  <sheetFormatPr defaultRowHeight="15"/>
  <cols>
    <col min="1" max="1" width="9.140625" style="11"/>
    <col min="2" max="2" width="9.140625" style="3"/>
    <col min="3" max="3" width="15.28515625" style="3" customWidth="1"/>
    <col min="4" max="8" width="9.140625" style="3"/>
    <col min="9" max="9" width="9.140625" style="3" customWidth="1"/>
    <col min="10" max="11" width="9.140625" style="3"/>
    <col min="12" max="12" width="15.85546875" style="3" customWidth="1"/>
    <col min="13" max="13" width="39.5703125" style="40" customWidth="1"/>
    <col min="14" max="14" width="31.5703125" style="41" customWidth="1"/>
    <col min="15" max="16384" width="9.140625" style="2"/>
  </cols>
  <sheetData>
    <row r="1" spans="1:14" s="108" customFormat="1">
      <c r="A1" s="66" t="s">
        <v>156</v>
      </c>
      <c r="F1" s="72"/>
      <c r="G1" s="63"/>
      <c r="H1" s="63"/>
      <c r="I1" s="72"/>
      <c r="J1" s="63"/>
      <c r="K1" s="63"/>
    </row>
    <row r="2" spans="1:14" s="108" customFormat="1">
      <c r="A2" s="631" t="str">
        <f>'Journal Entries TGOP'!A7</f>
        <v>Humboldt</v>
      </c>
      <c r="B2" s="631"/>
      <c r="C2" s="631"/>
      <c r="D2" s="631"/>
      <c r="E2" s="631"/>
      <c r="F2" s="73"/>
      <c r="G2" s="63"/>
      <c r="H2" s="63"/>
      <c r="I2" s="73"/>
      <c r="J2" s="63"/>
      <c r="K2" s="63"/>
    </row>
    <row r="3" spans="1:14" s="1" customFormat="1" ht="27" customHeight="1">
      <c r="A3" s="652" t="s">
        <v>419</v>
      </c>
      <c r="B3" s="652"/>
      <c r="C3" s="652"/>
      <c r="D3" s="652"/>
      <c r="E3" s="652"/>
      <c r="F3" s="652"/>
      <c r="G3" s="652"/>
      <c r="H3" s="652"/>
      <c r="I3" s="652"/>
      <c r="J3" s="3"/>
      <c r="K3" s="3"/>
      <c r="L3" s="4"/>
      <c r="M3" s="3"/>
      <c r="N3" s="3"/>
    </row>
    <row r="4" spans="1:14">
      <c r="A4" s="39" t="s">
        <v>0</v>
      </c>
      <c r="B4" s="9"/>
      <c r="C4" s="9"/>
      <c r="D4" s="9"/>
      <c r="E4" s="9"/>
      <c r="F4" s="9"/>
      <c r="G4" s="9"/>
      <c r="H4" s="9"/>
      <c r="I4" s="9"/>
      <c r="J4" s="9"/>
      <c r="K4" s="9"/>
    </row>
    <row r="5" spans="1:14">
      <c r="B5" s="3" t="s">
        <v>1</v>
      </c>
    </row>
    <row r="7" spans="1:14" ht="109.5" customHeight="1">
      <c r="B7" s="653" t="s">
        <v>418</v>
      </c>
      <c r="C7" s="653"/>
      <c r="D7" s="653"/>
      <c r="E7" s="653"/>
      <c r="F7" s="653"/>
      <c r="G7" s="653"/>
      <c r="H7" s="653"/>
      <c r="I7" s="653"/>
    </row>
    <row r="9" spans="1:14" hidden="1">
      <c r="A9" s="42"/>
      <c r="B9" s="9" t="s">
        <v>2</v>
      </c>
    </row>
    <row r="10" spans="1:14" ht="51.75" hidden="1" customHeight="1">
      <c r="A10" s="42" t="s">
        <v>3</v>
      </c>
      <c r="B10" s="635" t="s">
        <v>4</v>
      </c>
      <c r="C10" s="635"/>
      <c r="D10" s="635"/>
      <c r="E10" s="635"/>
      <c r="F10" s="635"/>
      <c r="G10" s="635"/>
      <c r="H10" s="635"/>
      <c r="I10" s="635"/>
      <c r="K10" s="3" t="s">
        <v>5</v>
      </c>
      <c r="M10" s="40">
        <v>193</v>
      </c>
      <c r="N10" s="41" t="s">
        <v>148</v>
      </c>
    </row>
    <row r="11" spans="1:14" hidden="1">
      <c r="A11" s="42"/>
    </row>
    <row r="12" spans="1:14" ht="42" hidden="1" customHeight="1">
      <c r="A12" s="42" t="s">
        <v>3</v>
      </c>
      <c r="B12" s="635" t="s">
        <v>6</v>
      </c>
      <c r="C12" s="635"/>
      <c r="D12" s="635"/>
      <c r="E12" s="635"/>
      <c r="F12" s="635"/>
      <c r="G12" s="635"/>
      <c r="H12" s="635"/>
      <c r="I12" s="635"/>
      <c r="K12" s="3" t="s">
        <v>7</v>
      </c>
      <c r="M12" s="40" t="s">
        <v>8</v>
      </c>
      <c r="N12" s="41" t="s">
        <v>148</v>
      </c>
    </row>
    <row r="13" spans="1:14" hidden="1">
      <c r="A13" s="42"/>
    </row>
    <row r="14" spans="1:14">
      <c r="A14" s="42"/>
      <c r="B14" s="9" t="s">
        <v>149</v>
      </c>
    </row>
    <row r="15" spans="1:14" ht="28.5" customHeight="1">
      <c r="A15" s="42" t="s">
        <v>3</v>
      </c>
      <c r="B15" s="635" t="s">
        <v>150</v>
      </c>
      <c r="C15" s="635"/>
      <c r="D15" s="635"/>
      <c r="E15" s="635"/>
      <c r="F15" s="635"/>
      <c r="G15" s="635"/>
      <c r="H15" s="635"/>
      <c r="I15" s="635"/>
      <c r="K15" s="3" t="s">
        <v>5</v>
      </c>
      <c r="M15" s="40" t="s">
        <v>11</v>
      </c>
    </row>
    <row r="16" spans="1:14">
      <c r="A16" s="42"/>
      <c r="B16" s="9"/>
    </row>
    <row r="17" spans="1:14" ht="51.75" hidden="1" customHeight="1">
      <c r="A17" s="42">
        <v>1</v>
      </c>
      <c r="B17" s="635" t="s">
        <v>12</v>
      </c>
      <c r="C17" s="635"/>
      <c r="D17" s="635"/>
      <c r="E17" s="635"/>
      <c r="F17" s="635"/>
      <c r="G17" s="635"/>
      <c r="H17" s="635"/>
      <c r="I17" s="635"/>
      <c r="K17" s="3" t="s">
        <v>5</v>
      </c>
      <c r="M17" s="40" t="s">
        <v>13</v>
      </c>
      <c r="N17" s="41" t="s">
        <v>148</v>
      </c>
    </row>
    <row r="18" spans="1:14" hidden="1">
      <c r="A18" s="42"/>
    </row>
    <row r="19" spans="1:14" ht="53.25" hidden="1" customHeight="1">
      <c r="A19" s="42">
        <v>2</v>
      </c>
      <c r="B19" s="635" t="s">
        <v>14</v>
      </c>
      <c r="C19" s="635"/>
      <c r="D19" s="635"/>
      <c r="E19" s="635"/>
      <c r="F19" s="635"/>
      <c r="G19" s="635"/>
      <c r="H19" s="635"/>
      <c r="I19" s="635"/>
      <c r="K19" s="3" t="s">
        <v>5</v>
      </c>
      <c r="M19" s="40" t="s">
        <v>15</v>
      </c>
      <c r="N19" s="41" t="s">
        <v>148</v>
      </c>
    </row>
    <row r="20" spans="1:14" hidden="1">
      <c r="A20" s="42"/>
    </row>
    <row r="21" spans="1:14" ht="78.75" hidden="1" customHeight="1">
      <c r="A21" s="42">
        <v>3</v>
      </c>
      <c r="B21" s="635" t="s">
        <v>16</v>
      </c>
      <c r="C21" s="635"/>
      <c r="D21" s="635"/>
      <c r="E21" s="635"/>
      <c r="F21" s="635"/>
      <c r="G21" s="635"/>
      <c r="H21" s="635"/>
      <c r="I21" s="635"/>
      <c r="K21" s="3" t="s">
        <v>5</v>
      </c>
      <c r="M21" s="40">
        <v>196</v>
      </c>
      <c r="N21" s="41" t="s">
        <v>148</v>
      </c>
    </row>
    <row r="22" spans="1:14" hidden="1">
      <c r="A22" s="42"/>
      <c r="B22" s="35"/>
      <c r="C22" s="35"/>
      <c r="D22" s="35"/>
      <c r="E22" s="35"/>
      <c r="F22" s="35"/>
      <c r="G22" s="35"/>
      <c r="H22" s="35"/>
      <c r="I22" s="35"/>
    </row>
    <row r="23" spans="1:14" ht="79.5" hidden="1" customHeight="1">
      <c r="A23" s="42">
        <v>4</v>
      </c>
      <c r="B23" s="635" t="s">
        <v>17</v>
      </c>
      <c r="C23" s="635"/>
      <c r="D23" s="635"/>
      <c r="E23" s="635"/>
      <c r="F23" s="635"/>
      <c r="G23" s="635"/>
      <c r="H23" s="635"/>
      <c r="I23" s="635"/>
      <c r="K23" s="3" t="s">
        <v>5</v>
      </c>
      <c r="M23" s="40">
        <v>197</v>
      </c>
      <c r="N23" s="41" t="s">
        <v>148</v>
      </c>
    </row>
    <row r="24" spans="1:14" hidden="1">
      <c r="A24" s="42"/>
    </row>
    <row r="25" spans="1:14" ht="39" customHeight="1">
      <c r="A25" s="42" t="s">
        <v>3</v>
      </c>
      <c r="B25" s="635" t="s">
        <v>151</v>
      </c>
      <c r="C25" s="635"/>
      <c r="D25" s="635"/>
      <c r="E25" s="635"/>
      <c r="F25" s="635"/>
      <c r="G25" s="635"/>
      <c r="H25" s="635"/>
      <c r="I25" s="635"/>
      <c r="K25" s="3" t="s">
        <v>5</v>
      </c>
      <c r="M25" s="40">
        <v>198</v>
      </c>
    </row>
    <row r="26" spans="1:14">
      <c r="A26" s="42"/>
      <c r="B26" s="35"/>
      <c r="C26" s="35"/>
      <c r="D26" s="35"/>
      <c r="E26" s="35"/>
      <c r="F26" s="35"/>
      <c r="G26" s="35"/>
      <c r="H26" s="35"/>
      <c r="I26" s="35"/>
    </row>
    <row r="27" spans="1:14" ht="52.5" customHeight="1">
      <c r="A27" s="42">
        <v>6</v>
      </c>
      <c r="B27" s="635" t="s">
        <v>19</v>
      </c>
      <c r="C27" s="635"/>
      <c r="D27" s="635"/>
      <c r="E27" s="635"/>
      <c r="F27" s="635"/>
      <c r="G27" s="635"/>
      <c r="H27" s="635"/>
      <c r="I27" s="635"/>
      <c r="K27" s="3" t="s">
        <v>405</v>
      </c>
      <c r="M27" s="40" t="s">
        <v>20</v>
      </c>
      <c r="N27" s="43"/>
    </row>
    <row r="28" spans="1:14">
      <c r="A28" s="42"/>
      <c r="N28" s="43"/>
    </row>
    <row r="29" spans="1:14" ht="15" hidden="1" customHeight="1">
      <c r="A29" s="42"/>
    </row>
    <row r="30" spans="1:14" hidden="1">
      <c r="A30" s="42"/>
      <c r="B30" s="9" t="s">
        <v>21</v>
      </c>
    </row>
    <row r="31" spans="1:14" ht="26.25" hidden="1" customHeight="1">
      <c r="A31" s="42">
        <v>1</v>
      </c>
      <c r="B31" s="635" t="s">
        <v>22</v>
      </c>
      <c r="C31" s="635"/>
      <c r="D31" s="635"/>
      <c r="E31" s="635"/>
      <c r="F31" s="635"/>
      <c r="G31" s="635"/>
      <c r="H31" s="635"/>
      <c r="I31" s="635"/>
      <c r="K31" s="3" t="s">
        <v>5</v>
      </c>
      <c r="M31" s="40" t="s">
        <v>13</v>
      </c>
      <c r="N31" s="41" t="s">
        <v>148</v>
      </c>
    </row>
    <row r="32" spans="1:14" hidden="1">
      <c r="A32" s="42"/>
    </row>
    <row r="33" spans="1:14" ht="26.25" hidden="1" customHeight="1">
      <c r="A33" s="42">
        <v>2</v>
      </c>
      <c r="B33" s="635" t="s">
        <v>23</v>
      </c>
      <c r="C33" s="635"/>
      <c r="D33" s="635"/>
      <c r="E33" s="635"/>
      <c r="F33" s="635"/>
      <c r="G33" s="635"/>
      <c r="H33" s="635"/>
      <c r="I33" s="635"/>
      <c r="K33" s="3" t="s">
        <v>5</v>
      </c>
      <c r="M33" s="40" t="s">
        <v>15</v>
      </c>
      <c r="N33" s="41" t="s">
        <v>148</v>
      </c>
    </row>
    <row r="34" spans="1:14" hidden="1">
      <c r="A34" s="42"/>
    </row>
    <row r="35" spans="1:14" ht="26.25" hidden="1" customHeight="1">
      <c r="A35" s="42">
        <v>3</v>
      </c>
      <c r="B35" s="635" t="s">
        <v>24</v>
      </c>
      <c r="C35" s="635"/>
      <c r="D35" s="635"/>
      <c r="E35" s="635"/>
      <c r="F35" s="635"/>
      <c r="G35" s="635"/>
      <c r="H35" s="635"/>
      <c r="I35" s="635"/>
      <c r="K35" s="3" t="s">
        <v>5</v>
      </c>
      <c r="M35" s="40">
        <v>196</v>
      </c>
      <c r="N35" s="41" t="s">
        <v>148</v>
      </c>
    </row>
    <row r="36" spans="1:14" hidden="1">
      <c r="A36" s="42"/>
      <c r="B36" s="35"/>
      <c r="C36" s="35"/>
      <c r="D36" s="35"/>
      <c r="E36" s="35"/>
      <c r="F36" s="35"/>
      <c r="G36" s="35"/>
      <c r="H36" s="35"/>
      <c r="I36" s="35"/>
    </row>
    <row r="37" spans="1:14" ht="24.75" hidden="1" customHeight="1">
      <c r="A37" s="42">
        <v>4</v>
      </c>
      <c r="B37" s="635" t="s">
        <v>25</v>
      </c>
      <c r="C37" s="635"/>
      <c r="D37" s="635"/>
      <c r="E37" s="635"/>
      <c r="F37" s="635"/>
      <c r="G37" s="635"/>
      <c r="H37" s="635"/>
      <c r="I37" s="635"/>
      <c r="K37" s="3" t="s">
        <v>5</v>
      </c>
      <c r="M37" s="40">
        <v>197</v>
      </c>
      <c r="N37" s="41" t="s">
        <v>148</v>
      </c>
    </row>
    <row r="38" spans="1:14" hidden="1">
      <c r="A38" s="42"/>
    </row>
    <row r="39" spans="1:14" ht="53.25" hidden="1" customHeight="1">
      <c r="A39" s="42">
        <v>5</v>
      </c>
      <c r="B39" s="635" t="s">
        <v>26</v>
      </c>
      <c r="C39" s="635"/>
      <c r="D39" s="635"/>
      <c r="E39" s="635"/>
      <c r="F39" s="635"/>
      <c r="G39" s="635"/>
      <c r="H39" s="635"/>
      <c r="I39" s="635"/>
      <c r="K39" s="3" t="s">
        <v>5</v>
      </c>
      <c r="M39" s="40">
        <v>199</v>
      </c>
      <c r="N39" s="41" t="s">
        <v>148</v>
      </c>
    </row>
    <row r="40" spans="1:14" hidden="1">
      <c r="A40" s="42"/>
    </row>
    <row r="41" spans="1:14">
      <c r="A41" s="42"/>
      <c r="B41" s="9" t="s">
        <v>152</v>
      </c>
    </row>
    <row r="42" spans="1:14" ht="57" customHeight="1">
      <c r="A42" s="42" t="s">
        <v>3</v>
      </c>
      <c r="B42" s="635" t="s">
        <v>153</v>
      </c>
      <c r="C42" s="635"/>
      <c r="D42" s="635"/>
      <c r="E42" s="635"/>
      <c r="F42" s="635"/>
      <c r="G42" s="635"/>
      <c r="H42" s="635"/>
      <c r="I42" s="635"/>
      <c r="K42" s="3" t="s">
        <v>5</v>
      </c>
      <c r="M42" s="40">
        <v>200</v>
      </c>
    </row>
    <row r="43" spans="1:14">
      <c r="A43" s="42"/>
    </row>
    <row r="44" spans="1:14" ht="27.75" customHeight="1">
      <c r="A44" s="42" t="s">
        <v>3</v>
      </c>
      <c r="B44" s="635" t="s">
        <v>29</v>
      </c>
      <c r="C44" s="635"/>
      <c r="D44" s="635"/>
      <c r="E44" s="635"/>
      <c r="F44" s="635"/>
      <c r="G44" s="635"/>
      <c r="H44" s="635"/>
      <c r="I44" s="635"/>
      <c r="K44" s="3" t="s">
        <v>405</v>
      </c>
      <c r="M44" s="40" t="s">
        <v>30</v>
      </c>
    </row>
    <row r="45" spans="1:14">
      <c r="A45" s="42"/>
    </row>
    <row r="46" spans="1:14">
      <c r="A46" s="9" t="s">
        <v>31</v>
      </c>
      <c r="B46" s="9"/>
      <c r="L46" s="4"/>
      <c r="M46" s="43"/>
    </row>
    <row r="47" spans="1:14">
      <c r="L47" s="4"/>
      <c r="M47" s="43"/>
    </row>
    <row r="48" spans="1:14">
      <c r="A48" s="9" t="s">
        <v>32</v>
      </c>
      <c r="B48" s="9"/>
      <c r="L48" s="4"/>
      <c r="M48" s="150" t="s">
        <v>422</v>
      </c>
    </row>
    <row r="49" spans="1:14">
      <c r="A49" s="9"/>
      <c r="B49" s="9"/>
      <c r="L49" s="4"/>
      <c r="M49" s="152"/>
    </row>
    <row r="50" spans="1:14" ht="54" customHeight="1">
      <c r="A50" s="635" t="s">
        <v>33</v>
      </c>
      <c r="B50" s="635"/>
      <c r="C50" s="635"/>
      <c r="D50" s="635"/>
      <c r="E50" s="635"/>
      <c r="F50" s="635"/>
      <c r="G50" s="635"/>
      <c r="H50" s="635"/>
      <c r="I50" s="635"/>
      <c r="L50" s="4">
        <v>162</v>
      </c>
      <c r="M50" s="152"/>
    </row>
    <row r="51" spans="1:14">
      <c r="A51" s="3"/>
      <c r="L51" s="4"/>
      <c r="M51" s="152"/>
    </row>
    <row r="52" spans="1:14">
      <c r="A52" s="9" t="s">
        <v>138</v>
      </c>
      <c r="B52" s="9"/>
      <c r="L52" s="4"/>
      <c r="M52" s="152"/>
    </row>
    <row r="53" spans="1:14">
      <c r="A53" s="9"/>
      <c r="B53" s="9"/>
      <c r="L53" s="4"/>
      <c r="M53" s="152"/>
    </row>
    <row r="54" spans="1:14">
      <c r="A54" s="10" t="s">
        <v>34</v>
      </c>
      <c r="B54" s="10"/>
      <c r="L54" s="4"/>
      <c r="M54" s="152"/>
    </row>
    <row r="55" spans="1:14">
      <c r="L55" s="4"/>
      <c r="M55" s="152"/>
    </row>
    <row r="56" spans="1:14" ht="121.5" customHeight="1">
      <c r="A56" s="648" t="s">
        <v>182</v>
      </c>
      <c r="B56" s="648"/>
      <c r="C56" s="648"/>
      <c r="D56" s="648"/>
      <c r="E56" s="648"/>
      <c r="F56" s="648"/>
      <c r="G56" s="648"/>
      <c r="H56" s="648"/>
      <c r="I56" s="648"/>
      <c r="L56" s="4" t="s">
        <v>35</v>
      </c>
      <c r="M56" s="148" t="s">
        <v>425</v>
      </c>
      <c r="N56" s="35"/>
    </row>
    <row r="57" spans="1:14">
      <c r="B57" s="35"/>
      <c r="C57" s="35"/>
      <c r="D57" s="35"/>
      <c r="E57" s="35"/>
      <c r="F57" s="35"/>
      <c r="G57" s="35"/>
      <c r="H57" s="35"/>
      <c r="I57" s="35"/>
      <c r="L57" s="4"/>
      <c r="M57" s="152"/>
    </row>
    <row r="58" spans="1:14" ht="203.25" customHeight="1">
      <c r="A58" s="648" t="s">
        <v>181</v>
      </c>
      <c r="B58" s="648"/>
      <c r="C58" s="648"/>
      <c r="D58" s="648"/>
      <c r="E58" s="648"/>
      <c r="F58" s="648"/>
      <c r="G58" s="648"/>
      <c r="H58" s="648"/>
      <c r="I58" s="648"/>
      <c r="L58" s="4" t="s">
        <v>139</v>
      </c>
      <c r="M58" s="148" t="s">
        <v>426</v>
      </c>
      <c r="N58" s="35"/>
    </row>
    <row r="59" spans="1:14">
      <c r="L59" s="4"/>
      <c r="M59" s="152"/>
    </row>
    <row r="60" spans="1:14" ht="28.5" customHeight="1">
      <c r="A60" s="635" t="s">
        <v>593</v>
      </c>
      <c r="B60" s="635"/>
      <c r="C60" s="635"/>
      <c r="D60" s="635"/>
      <c r="E60" s="635"/>
      <c r="F60" s="635"/>
      <c r="G60" s="635"/>
      <c r="H60" s="635"/>
      <c r="I60" s="635"/>
      <c r="L60" s="4" t="s">
        <v>37</v>
      </c>
      <c r="M60" s="152"/>
    </row>
    <row r="61" spans="1:14">
      <c r="L61" s="4"/>
      <c r="M61" s="152"/>
    </row>
    <row r="62" spans="1:14">
      <c r="G62" s="12"/>
      <c r="I62" s="12"/>
      <c r="L62" s="4"/>
      <c r="M62" s="152"/>
    </row>
    <row r="63" spans="1:14" ht="24.75" customHeight="1">
      <c r="A63" s="648" t="s">
        <v>177</v>
      </c>
      <c r="B63" s="648"/>
      <c r="C63" s="648"/>
      <c r="D63" s="648"/>
      <c r="E63" s="648"/>
      <c r="G63" s="74">
        <f>VLOOKUP($A$2,'LEA Post-65 (1)'!$B:$EC,2,FALSE)</f>
        <v>60</v>
      </c>
      <c r="I63" s="36"/>
      <c r="L63" s="4"/>
      <c r="M63" s="153" t="s">
        <v>427</v>
      </c>
    </row>
    <row r="64" spans="1:14">
      <c r="I64" s="36"/>
      <c r="L64" s="4"/>
      <c r="M64" s="153"/>
    </row>
    <row r="65" spans="1:13" ht="27.75" customHeight="1">
      <c r="A65" s="648" t="s">
        <v>178</v>
      </c>
      <c r="B65" s="648"/>
      <c r="C65" s="648"/>
      <c r="D65" s="648"/>
      <c r="E65" s="648"/>
      <c r="G65" s="74">
        <f>VLOOKUP($A$2,'LEA Post-65 (1)'!$B:$EC,3,FALSE)</f>
        <v>17</v>
      </c>
      <c r="I65" s="36"/>
      <c r="L65" s="4"/>
      <c r="M65" s="153" t="s">
        <v>428</v>
      </c>
    </row>
    <row r="66" spans="1:13">
      <c r="I66" s="36"/>
      <c r="L66" s="4"/>
      <c r="M66" s="153"/>
    </row>
    <row r="67" spans="1:13" ht="15" customHeight="1">
      <c r="A67" s="648" t="s">
        <v>38</v>
      </c>
      <c r="B67" s="648"/>
      <c r="C67" s="648"/>
      <c r="D67" s="648"/>
      <c r="E67" s="648"/>
      <c r="G67" s="13">
        <f>VLOOKUP($A$2,'LEA Post-65 (1)'!$B:$EC,4,FALSE)</f>
        <v>158</v>
      </c>
      <c r="I67" s="36"/>
      <c r="L67" s="4"/>
      <c r="M67" s="153" t="s">
        <v>428</v>
      </c>
    </row>
    <row r="68" spans="1:13" ht="15.75" thickBot="1">
      <c r="G68" s="14">
        <f>G63+G65+G67</f>
        <v>235</v>
      </c>
      <c r="I68" s="36"/>
      <c r="L68" s="4"/>
      <c r="M68" s="152"/>
    </row>
    <row r="69" spans="1:13" ht="15.75" thickTop="1">
      <c r="I69" s="36"/>
      <c r="L69" s="4"/>
      <c r="M69" s="152"/>
    </row>
    <row r="70" spans="1:13" ht="81.75" customHeight="1">
      <c r="A70" s="635" t="s">
        <v>154</v>
      </c>
      <c r="B70" s="635"/>
      <c r="C70" s="635"/>
      <c r="D70" s="635"/>
      <c r="E70" s="635"/>
      <c r="F70" s="635"/>
      <c r="G70" s="635"/>
      <c r="H70" s="635"/>
      <c r="I70" s="635"/>
      <c r="L70" s="4" t="s">
        <v>39</v>
      </c>
      <c r="M70" s="148" t="s">
        <v>429</v>
      </c>
    </row>
    <row r="71" spans="1:13">
      <c r="L71" s="4"/>
      <c r="M71" s="152"/>
    </row>
    <row r="72" spans="1:13">
      <c r="A72" s="10" t="s">
        <v>40</v>
      </c>
      <c r="L72" s="4"/>
      <c r="M72" s="148"/>
    </row>
    <row r="73" spans="1:13">
      <c r="L73" s="4"/>
      <c r="M73" s="148"/>
    </row>
    <row r="74" spans="1:13" ht="50.25" customHeight="1">
      <c r="A74" s="635" t="s">
        <v>576</v>
      </c>
      <c r="B74" s="635"/>
      <c r="C74" s="635"/>
      <c r="D74" s="635"/>
      <c r="E74" s="635"/>
      <c r="F74" s="635"/>
      <c r="G74" s="635"/>
      <c r="H74" s="635"/>
      <c r="I74" s="635"/>
      <c r="J74" s="36"/>
      <c r="L74" s="4" t="s">
        <v>41</v>
      </c>
      <c r="M74" s="148" t="s">
        <v>425</v>
      </c>
    </row>
    <row r="75" spans="1:13">
      <c r="A75" s="3"/>
      <c r="J75" s="36"/>
      <c r="L75" s="4"/>
      <c r="M75" s="152"/>
    </row>
    <row r="76" spans="1:13" ht="30">
      <c r="A76" s="3"/>
      <c r="B76" s="3" t="s">
        <v>42</v>
      </c>
      <c r="E76" s="645">
        <v>2.2499999999999999E-2</v>
      </c>
      <c r="F76" s="645"/>
      <c r="G76" s="645"/>
      <c r="H76" s="645"/>
      <c r="J76" s="36"/>
      <c r="L76" s="4"/>
      <c r="M76" s="151" t="s">
        <v>430</v>
      </c>
    </row>
    <row r="77" spans="1:13" ht="39.75" customHeight="1">
      <c r="A77" s="3"/>
      <c r="B77" s="11" t="s">
        <v>43</v>
      </c>
      <c r="E77" s="646" t="s">
        <v>44</v>
      </c>
      <c r="F77" s="646"/>
      <c r="G77" s="646"/>
      <c r="H77" s="646"/>
      <c r="J77" s="36"/>
      <c r="L77" s="4"/>
      <c r="M77" s="151" t="s">
        <v>428</v>
      </c>
    </row>
    <row r="78" spans="1:13" ht="58.5" customHeight="1">
      <c r="A78" s="3"/>
      <c r="B78" s="11" t="s">
        <v>45</v>
      </c>
      <c r="E78" s="647" t="s">
        <v>141</v>
      </c>
      <c r="F78" s="647"/>
      <c r="G78" s="647"/>
      <c r="H78" s="647"/>
      <c r="J78" s="36"/>
      <c r="L78" s="4"/>
      <c r="M78" s="151" t="s">
        <v>428</v>
      </c>
    </row>
    <row r="79" spans="1:13">
      <c r="A79" s="3"/>
      <c r="J79" s="36"/>
      <c r="L79" s="4"/>
      <c r="M79" s="148"/>
    </row>
    <row r="80" spans="1:13">
      <c r="A80" s="3"/>
      <c r="J80" s="36"/>
      <c r="L80" s="4"/>
      <c r="M80" s="152"/>
    </row>
    <row r="81" spans="1:13" ht="147.75" customHeight="1">
      <c r="A81" s="635" t="s">
        <v>176</v>
      </c>
      <c r="B81" s="635"/>
      <c r="C81" s="635"/>
      <c r="D81" s="635"/>
      <c r="E81" s="635"/>
      <c r="F81" s="635"/>
      <c r="G81" s="635"/>
      <c r="H81" s="635"/>
      <c r="I81" s="635"/>
      <c r="J81" s="36"/>
      <c r="L81" s="4">
        <v>166</v>
      </c>
      <c r="M81" s="148" t="s">
        <v>431</v>
      </c>
    </row>
    <row r="82" spans="1:13">
      <c r="A82" s="3"/>
      <c r="J82" s="36"/>
      <c r="L82" s="4"/>
      <c r="M82" s="152"/>
    </row>
    <row r="83" spans="1:13" ht="58.5" customHeight="1">
      <c r="A83" s="635" t="s">
        <v>578</v>
      </c>
      <c r="B83" s="635"/>
      <c r="C83" s="635"/>
      <c r="D83" s="635"/>
      <c r="E83" s="635"/>
      <c r="F83" s="635"/>
      <c r="G83" s="635"/>
      <c r="H83" s="635"/>
      <c r="I83" s="635"/>
      <c r="J83" s="36"/>
      <c r="L83" s="4">
        <v>166</v>
      </c>
      <c r="M83" s="148" t="s">
        <v>430</v>
      </c>
    </row>
    <row r="84" spans="1:13">
      <c r="A84" s="3"/>
      <c r="J84" s="36"/>
      <c r="L84" s="4"/>
      <c r="M84" s="152"/>
    </row>
    <row r="85" spans="1:13">
      <c r="A85" s="10" t="s">
        <v>49</v>
      </c>
      <c r="J85" s="36"/>
      <c r="L85" s="4">
        <v>168</v>
      </c>
      <c r="M85" s="152"/>
    </row>
    <row r="86" spans="1:13">
      <c r="A86" s="3"/>
      <c r="J86" s="36"/>
      <c r="L86" s="4"/>
      <c r="M86" s="152"/>
    </row>
    <row r="87" spans="1:13">
      <c r="A87" s="632" t="s">
        <v>414</v>
      </c>
      <c r="B87" s="632"/>
      <c r="C87" s="632"/>
      <c r="F87" s="36"/>
      <c r="J87" s="36"/>
      <c r="L87" s="4"/>
      <c r="M87" s="152"/>
    </row>
    <row r="88" spans="1:13" ht="51.75">
      <c r="A88" s="3"/>
      <c r="F88" s="15" t="s">
        <v>50</v>
      </c>
      <c r="G88" s="12"/>
      <c r="H88" s="12"/>
      <c r="I88" s="12"/>
      <c r="J88" s="36"/>
      <c r="L88" s="4"/>
      <c r="M88" s="152"/>
    </row>
    <row r="89" spans="1:13" ht="30">
      <c r="A89" s="239" t="s">
        <v>579</v>
      </c>
      <c r="F89" s="16">
        <f>VLOOKUP($A$2,'LEA Post-65 (1)'!$B:$EC,6,FALSE)/1000</f>
        <v>1241.354</v>
      </c>
      <c r="G89" s="17"/>
      <c r="H89" s="17"/>
      <c r="J89" s="36"/>
      <c r="L89" s="4" t="s">
        <v>51</v>
      </c>
      <c r="M89" s="151" t="s">
        <v>432</v>
      </c>
    </row>
    <row r="90" spans="1:13">
      <c r="A90" s="3" t="s">
        <v>52</v>
      </c>
      <c r="G90" s="36"/>
      <c r="H90" s="36"/>
      <c r="J90" s="36"/>
      <c r="L90" s="4"/>
      <c r="M90" s="151"/>
    </row>
    <row r="91" spans="1:13">
      <c r="A91" s="18" t="s">
        <v>53</v>
      </c>
      <c r="F91" s="19">
        <f>VLOOKUP($A$2,'LEA Post-65 (1)'!$B:$EC,7,FALSE)/1000</f>
        <v>14.69</v>
      </c>
      <c r="G91" s="20"/>
      <c r="H91" s="20"/>
      <c r="J91" s="36"/>
      <c r="L91" s="4" t="s">
        <v>54</v>
      </c>
      <c r="M91" s="151" t="s">
        <v>428</v>
      </c>
    </row>
    <row r="92" spans="1:13">
      <c r="A92" s="18" t="s">
        <v>55</v>
      </c>
      <c r="F92" s="19">
        <f>VLOOKUP($A$2,'LEA Post-65 (1)'!$B:$EC,8,FALSE)/1000</f>
        <v>43.496000000000002</v>
      </c>
      <c r="G92" s="20"/>
      <c r="H92" s="20"/>
      <c r="J92" s="36"/>
      <c r="L92" s="4" t="s">
        <v>56</v>
      </c>
      <c r="M92" s="151" t="s">
        <v>428</v>
      </c>
    </row>
    <row r="93" spans="1:13">
      <c r="A93" s="18" t="s">
        <v>57</v>
      </c>
      <c r="F93" s="19">
        <f>VLOOKUP($A$2,'LEA Post-65 (1)'!$B:$EC,10,FALSE)/1000</f>
        <v>-471.09399999999999</v>
      </c>
      <c r="G93" s="20"/>
      <c r="H93" s="20"/>
      <c r="J93" s="36"/>
      <c r="L93" s="4" t="s">
        <v>58</v>
      </c>
      <c r="M93" s="151" t="s">
        <v>428</v>
      </c>
    </row>
    <row r="94" spans="1:13">
      <c r="A94" s="18" t="s">
        <v>59</v>
      </c>
      <c r="F94" s="19">
        <f>VLOOKUP($A$2,'LEA Post-65 (1)'!$B:$EC,11,FALSE)/1000</f>
        <v>-175.50700000000001</v>
      </c>
      <c r="G94" s="20"/>
      <c r="H94" s="20"/>
      <c r="J94" s="36"/>
      <c r="L94" s="4" t="s">
        <v>60</v>
      </c>
      <c r="M94" s="151" t="s">
        <v>428</v>
      </c>
    </row>
    <row r="95" spans="1:13">
      <c r="A95" s="18" t="s">
        <v>61</v>
      </c>
      <c r="F95" s="19">
        <f>VLOOKUP($A$2,'LEA Post-65 (1)'!$B:$EC,12,FALSE)/1000</f>
        <v>-3.8540000000000001</v>
      </c>
      <c r="G95" s="20"/>
      <c r="H95" s="20"/>
      <c r="J95" s="36"/>
      <c r="L95" s="4" t="s">
        <v>62</v>
      </c>
      <c r="M95" s="151" t="s">
        <v>428</v>
      </c>
    </row>
    <row r="96" spans="1:13">
      <c r="A96" s="18" t="s">
        <v>63</v>
      </c>
      <c r="F96" s="19">
        <f>VLOOKUP($A$2,'LEA Post-65 (1)'!$B:$EC,14,FALSE)/1000</f>
        <v>-68.468000000000004</v>
      </c>
      <c r="G96" s="20"/>
      <c r="H96" s="20"/>
      <c r="J96" s="36"/>
      <c r="L96" s="4" t="s">
        <v>64</v>
      </c>
      <c r="M96" s="151" t="s">
        <v>428</v>
      </c>
    </row>
    <row r="97" spans="1:13">
      <c r="A97" s="3"/>
      <c r="B97" s="3" t="s">
        <v>65</v>
      </c>
      <c r="F97" s="21">
        <f>SUM(F90:F96)</f>
        <v>-660.73699999999997</v>
      </c>
      <c r="G97" s="20"/>
      <c r="H97" s="20"/>
      <c r="J97" s="36"/>
      <c r="L97" s="4"/>
      <c r="M97" s="151"/>
    </row>
    <row r="98" spans="1:13" ht="15.75" thickBot="1">
      <c r="A98" s="239" t="s">
        <v>594</v>
      </c>
      <c r="F98" s="22">
        <f>F89+F97</f>
        <v>580.61700000000008</v>
      </c>
      <c r="G98" s="17"/>
      <c r="H98" s="17"/>
      <c r="J98" s="36"/>
      <c r="L98" s="4" t="s">
        <v>66</v>
      </c>
      <c r="M98" s="151" t="s">
        <v>428</v>
      </c>
    </row>
    <row r="99" spans="1:13" ht="15.75" thickTop="1">
      <c r="A99" s="3"/>
      <c r="G99" s="36"/>
      <c r="H99" s="36"/>
      <c r="J99" s="36"/>
      <c r="L99" s="4"/>
      <c r="M99" s="152"/>
    </row>
    <row r="100" spans="1:13" ht="27.75" customHeight="1">
      <c r="A100" s="635" t="s">
        <v>67</v>
      </c>
      <c r="B100" s="635"/>
      <c r="C100" s="635"/>
      <c r="D100" s="635"/>
      <c r="E100" s="635"/>
      <c r="F100" s="23">
        <f>VLOOKUP($A$2,'LEA Post-65 (3)'!$B:$EC,15,FALSE)/1000</f>
        <v>482.34300000000002</v>
      </c>
      <c r="G100" s="36"/>
      <c r="H100" s="36"/>
      <c r="J100" s="36"/>
      <c r="L100" s="4" t="s">
        <v>68</v>
      </c>
      <c r="M100" s="148" t="s">
        <v>439</v>
      </c>
    </row>
    <row r="101" spans="1:13">
      <c r="A101" s="3"/>
      <c r="G101" s="36"/>
      <c r="H101" s="36"/>
      <c r="J101" s="36"/>
      <c r="L101" s="4"/>
      <c r="M101" s="152"/>
    </row>
    <row r="102" spans="1:13" ht="30.75" customHeight="1">
      <c r="A102" s="635" t="s">
        <v>69</v>
      </c>
      <c r="B102" s="635"/>
      <c r="C102" s="635"/>
      <c r="D102" s="635"/>
      <c r="E102" s="635"/>
      <c r="F102" s="23">
        <f>VLOOKUP($A$2,'LEA Post-65 (2)'!$B:$EC,15,FALSE)/1000</f>
        <v>98.274000000000001</v>
      </c>
      <c r="G102" s="36"/>
      <c r="H102" s="36"/>
      <c r="J102" s="36"/>
      <c r="L102" s="4" t="s">
        <v>70</v>
      </c>
      <c r="M102" s="151" t="s">
        <v>432</v>
      </c>
    </row>
    <row r="103" spans="1:13">
      <c r="A103" s="3"/>
      <c r="G103" s="36"/>
      <c r="H103" s="36"/>
      <c r="J103" s="36"/>
      <c r="L103" s="4"/>
      <c r="M103" s="152"/>
    </row>
    <row r="104" spans="1:13">
      <c r="A104" s="635" t="s">
        <v>71</v>
      </c>
      <c r="B104" s="635"/>
      <c r="C104" s="635"/>
      <c r="D104" s="635"/>
      <c r="E104" s="635"/>
      <c r="F104" s="24">
        <f>VLOOKUP($A$2,'LEA Post-65 (2)'!$B:$EC,2,FALSE)</f>
        <v>0.16925800000000002</v>
      </c>
      <c r="G104" s="36"/>
      <c r="H104" s="36"/>
      <c r="J104" s="36"/>
      <c r="L104" s="4" t="s">
        <v>72</v>
      </c>
      <c r="M104" s="151" t="s">
        <v>428</v>
      </c>
    </row>
    <row r="105" spans="1:13">
      <c r="A105" s="3"/>
      <c r="G105" s="36"/>
      <c r="H105" s="36"/>
      <c r="J105" s="36"/>
      <c r="L105" s="4"/>
      <c r="M105" s="152"/>
    </row>
    <row r="106" spans="1:13" ht="92.25" customHeight="1">
      <c r="A106" s="635" t="s">
        <v>155</v>
      </c>
      <c r="B106" s="635"/>
      <c r="C106" s="635"/>
      <c r="D106" s="635"/>
      <c r="E106" s="635"/>
      <c r="F106" s="635"/>
      <c r="G106" s="635"/>
      <c r="H106" s="635"/>
      <c r="I106" s="635"/>
      <c r="J106" s="36"/>
      <c r="L106" s="4" t="s">
        <v>73</v>
      </c>
      <c r="M106" s="148" t="s">
        <v>425</v>
      </c>
    </row>
    <row r="107" spans="1:13" ht="15.75" thickBot="1">
      <c r="A107" s="3"/>
      <c r="G107" s="36"/>
      <c r="H107" s="36"/>
      <c r="J107" s="36"/>
      <c r="L107" s="4"/>
      <c r="M107" s="152"/>
    </row>
    <row r="108" spans="1:13" s="63" customFormat="1">
      <c r="A108" s="75" t="s">
        <v>371</v>
      </c>
      <c r="B108" s="76"/>
      <c r="C108" s="76"/>
      <c r="D108" s="76"/>
      <c r="E108" s="76"/>
      <c r="F108" s="76"/>
      <c r="G108" s="76"/>
      <c r="H108" s="76"/>
      <c r="I108" s="77"/>
      <c r="J108" s="61"/>
      <c r="K108" s="61"/>
      <c r="L108" s="62"/>
      <c r="M108" s="148"/>
    </row>
    <row r="109" spans="1:13" s="63" customFormat="1">
      <c r="A109" s="78" t="s">
        <v>372</v>
      </c>
      <c r="B109" s="79"/>
      <c r="C109" s="79"/>
      <c r="D109" s="82">
        <f>VLOOKUP($A$2,'LEA Post-65 (2)'!$B:$EC,4,FALSE)</f>
        <v>-0.33356200000000003</v>
      </c>
      <c r="E109" s="79"/>
      <c r="F109" s="79"/>
      <c r="G109" s="79"/>
      <c r="H109" s="79"/>
      <c r="I109" s="80"/>
      <c r="J109" s="61"/>
      <c r="K109" s="61"/>
      <c r="L109" s="62"/>
      <c r="M109" s="148"/>
    </row>
    <row r="110" spans="1:13" s="63" customFormat="1">
      <c r="A110" s="78" t="s">
        <v>373</v>
      </c>
      <c r="B110" s="79"/>
      <c r="C110" s="79"/>
      <c r="D110" s="182">
        <f>VLOOKUP($A$2,'LEA Post-65 (3)'!$B:$EC,19,FALSE)/1000</f>
        <v>-315.81400000000002</v>
      </c>
      <c r="E110" s="79"/>
      <c r="F110" s="79"/>
      <c r="G110" s="79"/>
      <c r="H110" s="79"/>
      <c r="I110" s="80"/>
      <c r="J110" s="61"/>
      <c r="K110" s="61"/>
      <c r="L110" s="62"/>
      <c r="M110" s="148" t="s">
        <v>438</v>
      </c>
    </row>
    <row r="111" spans="1:13" s="63" customFormat="1">
      <c r="A111" s="78"/>
      <c r="B111" s="79"/>
      <c r="C111" s="79"/>
      <c r="D111" s="82"/>
      <c r="E111" s="79"/>
      <c r="F111" s="79"/>
      <c r="G111" s="79"/>
      <c r="H111" s="79"/>
      <c r="I111" s="80"/>
      <c r="J111" s="61"/>
      <c r="K111" s="61"/>
      <c r="L111" s="62"/>
      <c r="M111" s="148"/>
    </row>
    <row r="112" spans="1:13" s="63" customFormat="1" ht="15.75" thickBot="1">
      <c r="A112" s="85"/>
      <c r="B112" s="81"/>
      <c r="C112" s="81"/>
      <c r="D112" s="81"/>
      <c r="E112" s="81"/>
      <c r="F112" s="81"/>
      <c r="G112" s="81"/>
      <c r="H112" s="81"/>
      <c r="I112" s="84"/>
      <c r="J112" s="61"/>
      <c r="K112" s="61"/>
      <c r="L112" s="62"/>
      <c r="M112" s="148"/>
    </row>
    <row r="113" spans="1:14" s="63" customFormat="1">
      <c r="A113" s="83"/>
      <c r="B113" s="64"/>
      <c r="C113" s="64"/>
      <c r="D113" s="64"/>
      <c r="E113" s="64"/>
      <c r="F113" s="64"/>
      <c r="G113" s="64"/>
      <c r="H113" s="64"/>
      <c r="I113" s="64"/>
      <c r="J113" s="61"/>
      <c r="K113" s="61"/>
      <c r="L113" s="62"/>
      <c r="M113" s="148"/>
    </row>
    <row r="114" spans="1:14" ht="42.75" customHeight="1">
      <c r="A114" s="635" t="s">
        <v>580</v>
      </c>
      <c r="B114" s="635"/>
      <c r="C114" s="635"/>
      <c r="D114" s="635"/>
      <c r="E114" s="635"/>
      <c r="F114" s="635"/>
      <c r="G114" s="635"/>
      <c r="H114" s="635"/>
      <c r="I114" s="635"/>
      <c r="J114" s="36"/>
      <c r="L114" s="4" t="s">
        <v>74</v>
      </c>
      <c r="M114" s="148" t="s">
        <v>430</v>
      </c>
    </row>
    <row r="115" spans="1:14">
      <c r="A115" s="3"/>
      <c r="J115" s="36"/>
      <c r="L115" s="4"/>
      <c r="M115" s="152"/>
    </row>
    <row r="116" spans="1:14" ht="66" customHeight="1">
      <c r="A116" s="638" t="s">
        <v>587</v>
      </c>
      <c r="B116" s="635"/>
      <c r="C116" s="635"/>
      <c r="D116" s="635"/>
      <c r="E116" s="635"/>
      <c r="F116" s="635"/>
      <c r="G116" s="635"/>
      <c r="H116" s="635"/>
      <c r="I116" s="635"/>
      <c r="J116" s="36"/>
      <c r="L116" s="4" t="s">
        <v>75</v>
      </c>
      <c r="M116" s="152"/>
      <c r="N116" s="41" t="s">
        <v>76</v>
      </c>
    </row>
    <row r="117" spans="1:14" s="241" customFormat="1" ht="15.75" thickBot="1">
      <c r="A117" s="242"/>
      <c r="B117" s="242"/>
      <c r="C117" s="242"/>
      <c r="D117" s="242"/>
      <c r="E117" s="242"/>
      <c r="F117" s="242"/>
      <c r="G117" s="243"/>
      <c r="H117" s="243"/>
      <c r="I117" s="242"/>
      <c r="J117" s="243"/>
      <c r="K117" s="242"/>
      <c r="L117" s="244"/>
      <c r="M117" s="256"/>
      <c r="N117" s="256"/>
    </row>
    <row r="118" spans="1:14" s="241" customFormat="1">
      <c r="A118" s="246" t="s">
        <v>371</v>
      </c>
      <c r="B118" s="247"/>
      <c r="C118" s="247"/>
      <c r="D118" s="247"/>
      <c r="E118" s="247"/>
      <c r="F118" s="247"/>
      <c r="G118" s="247"/>
      <c r="H118" s="247"/>
      <c r="I118" s="248"/>
      <c r="J118" s="239"/>
      <c r="K118" s="239"/>
      <c r="L118" s="240"/>
      <c r="M118" s="245"/>
    </row>
    <row r="119" spans="1:14" s="241" customFormat="1">
      <c r="A119" s="249"/>
      <c r="B119" s="250"/>
      <c r="C119" s="250"/>
      <c r="D119" s="183"/>
      <c r="E119" s="250"/>
      <c r="F119" s="250"/>
      <c r="G119" s="250"/>
      <c r="H119" s="250"/>
      <c r="I119" s="251"/>
      <c r="J119" s="239"/>
      <c r="K119" s="239"/>
      <c r="L119" s="240"/>
      <c r="M119" s="245"/>
    </row>
    <row r="120" spans="1:14" s="241" customFormat="1">
      <c r="A120" s="249" t="s">
        <v>581</v>
      </c>
      <c r="B120" s="250"/>
      <c r="C120" s="250"/>
      <c r="D120" s="182">
        <f>VLOOKUP($A$2,'LEA Post-65 (1)'!$B:$EC,10,FALSE)/1000</f>
        <v>-471.09399999999999</v>
      </c>
      <c r="E120" s="250"/>
      <c r="F120" s="250"/>
      <c r="G120" s="250"/>
      <c r="H120" s="250"/>
      <c r="I120" s="251"/>
      <c r="J120" s="239"/>
      <c r="K120" s="239"/>
      <c r="L120" s="240"/>
      <c r="M120" s="245" t="s">
        <v>438</v>
      </c>
    </row>
    <row r="121" spans="1:14" s="241" customFormat="1">
      <c r="A121" s="249"/>
      <c r="B121" s="250"/>
      <c r="C121" s="250"/>
      <c r="D121" s="253"/>
      <c r="E121" s="250"/>
      <c r="F121" s="250"/>
      <c r="G121" s="250"/>
      <c r="H121" s="250"/>
      <c r="I121" s="251"/>
      <c r="J121" s="239"/>
      <c r="K121" s="239"/>
      <c r="L121" s="240"/>
      <c r="M121" s="245"/>
    </row>
    <row r="122" spans="1:14" s="241" customFormat="1" ht="15.75" thickBot="1">
      <c r="A122" s="255"/>
      <c r="B122" s="252"/>
      <c r="C122" s="252"/>
      <c r="D122" s="252"/>
      <c r="E122" s="252"/>
      <c r="F122" s="252"/>
      <c r="G122" s="252"/>
      <c r="H122" s="252"/>
      <c r="I122" s="254"/>
      <c r="J122" s="239"/>
      <c r="K122" s="239"/>
      <c r="L122" s="240"/>
      <c r="M122" s="245"/>
    </row>
    <row r="123" spans="1:14">
      <c r="A123" s="3"/>
      <c r="J123" s="36"/>
      <c r="L123" s="4"/>
      <c r="M123" s="152"/>
    </row>
    <row r="124" spans="1:14" ht="31.5" hidden="1" customHeight="1">
      <c r="A124" s="635" t="s">
        <v>179</v>
      </c>
      <c r="B124" s="635"/>
      <c r="C124" s="635"/>
      <c r="D124" s="635"/>
      <c r="E124" s="635"/>
      <c r="F124" s="635"/>
      <c r="G124" s="635"/>
      <c r="H124" s="635"/>
      <c r="I124" s="635"/>
      <c r="J124" s="36"/>
      <c r="L124" s="4" t="s">
        <v>77</v>
      </c>
      <c r="M124" s="152"/>
      <c r="N124" s="41" t="s">
        <v>76</v>
      </c>
    </row>
    <row r="125" spans="1:14" hidden="1">
      <c r="A125" s="3"/>
      <c r="J125" s="36"/>
      <c r="L125" s="4"/>
      <c r="M125" s="152"/>
    </row>
    <row r="126" spans="1:14" ht="54.75" customHeight="1">
      <c r="A126" s="635" t="s">
        <v>582</v>
      </c>
      <c r="B126" s="635"/>
      <c r="C126" s="635"/>
      <c r="D126" s="635"/>
      <c r="E126" s="635"/>
      <c r="F126" s="635"/>
      <c r="G126" s="635"/>
      <c r="H126" s="635"/>
      <c r="I126" s="635"/>
      <c r="J126" s="36"/>
      <c r="L126" s="4" t="s">
        <v>78</v>
      </c>
      <c r="M126" s="152"/>
      <c r="N126" s="41" t="s">
        <v>76</v>
      </c>
    </row>
    <row r="127" spans="1:14">
      <c r="A127" s="3"/>
      <c r="J127" s="36"/>
      <c r="L127" s="4"/>
      <c r="M127" s="152"/>
    </row>
    <row r="128" spans="1:14" ht="71.25" hidden="1" customHeight="1">
      <c r="A128" s="635" t="s">
        <v>421</v>
      </c>
      <c r="B128" s="635"/>
      <c r="C128" s="635"/>
      <c r="D128" s="635"/>
      <c r="E128" s="635"/>
      <c r="F128" s="635"/>
      <c r="G128" s="635"/>
      <c r="H128" s="635"/>
      <c r="I128" s="634"/>
      <c r="J128" s="36"/>
      <c r="L128" s="4" t="s">
        <v>79</v>
      </c>
      <c r="M128" s="148" t="s">
        <v>425</v>
      </c>
    </row>
    <row r="129" spans="1:13" hidden="1">
      <c r="A129" s="3"/>
      <c r="J129" s="36"/>
      <c r="L129" s="4"/>
      <c r="M129" s="152"/>
    </row>
    <row r="130" spans="1:13" ht="26.25" hidden="1" customHeight="1">
      <c r="A130" s="3"/>
      <c r="D130" s="636" t="s">
        <v>80</v>
      </c>
      <c r="E130" s="637"/>
      <c r="F130" s="636" t="s">
        <v>81</v>
      </c>
      <c r="G130" s="637"/>
      <c r="H130" s="636" t="s">
        <v>82</v>
      </c>
      <c r="I130" s="637"/>
      <c r="J130" s="36"/>
      <c r="L130" s="4"/>
      <c r="M130" s="148" t="s">
        <v>433</v>
      </c>
    </row>
    <row r="131" spans="1:13" ht="27" hidden="1" customHeight="1">
      <c r="A131" s="635" t="s">
        <v>83</v>
      </c>
      <c r="B131" s="635"/>
      <c r="C131" s="635"/>
      <c r="D131" s="25" t="s">
        <v>84</v>
      </c>
      <c r="E131" s="19">
        <f>VLOOKUP($A$2,'LEA Post-65 (2)'!$B:$EC,53,FALSE)/1000</f>
        <v>4.95</v>
      </c>
      <c r="F131" s="25" t="s">
        <v>84</v>
      </c>
      <c r="G131" s="19">
        <f>VLOOKUP($A$2,'LEA Post-65 (2)'!$B:$EC,8,FALSE)/1000</f>
        <v>7.3620000000000001</v>
      </c>
      <c r="H131" s="25" t="s">
        <v>84</v>
      </c>
      <c r="I131" s="19">
        <f>VLOOKUP($A$2,'LEA Post-65 (2)'!$B:$EC,54,FALSE)/1000</f>
        <v>-0.09</v>
      </c>
      <c r="J131" s="36"/>
      <c r="L131" s="4"/>
      <c r="M131" s="148"/>
    </row>
    <row r="132" spans="1:13" hidden="1">
      <c r="A132" s="3"/>
      <c r="E132" s="19"/>
      <c r="G132" s="19"/>
      <c r="I132" s="19"/>
      <c r="J132" s="36"/>
      <c r="L132" s="4"/>
    </row>
    <row r="133" spans="1:13" ht="78.75" hidden="1" customHeight="1">
      <c r="A133" s="635" t="s">
        <v>183</v>
      </c>
      <c r="B133" s="635"/>
      <c r="C133" s="635"/>
      <c r="D133" s="635"/>
      <c r="E133" s="635"/>
      <c r="F133" s="635"/>
      <c r="G133" s="635"/>
      <c r="H133" s="635"/>
      <c r="I133" s="634"/>
      <c r="J133" s="36"/>
      <c r="L133" s="4" t="s">
        <v>85</v>
      </c>
      <c r="M133" s="148" t="s">
        <v>425</v>
      </c>
    </row>
    <row r="134" spans="1:13" hidden="1">
      <c r="A134" s="3"/>
      <c r="J134" s="36"/>
      <c r="L134" s="4"/>
      <c r="M134" s="152"/>
    </row>
    <row r="135" spans="1:13" ht="56.25" hidden="1" customHeight="1">
      <c r="A135" s="3"/>
      <c r="D135" s="636" t="s">
        <v>144</v>
      </c>
      <c r="E135" s="637"/>
      <c r="F135" s="636" t="s">
        <v>145</v>
      </c>
      <c r="G135" s="637"/>
      <c r="H135" s="636" t="s">
        <v>146</v>
      </c>
      <c r="I135" s="637"/>
      <c r="J135" s="36"/>
      <c r="L135" s="4"/>
      <c r="M135" s="148" t="s">
        <v>433</v>
      </c>
    </row>
    <row r="136" spans="1:13" ht="27" hidden="1" customHeight="1">
      <c r="A136" s="635" t="s">
        <v>83</v>
      </c>
      <c r="B136" s="635"/>
      <c r="C136" s="635"/>
      <c r="D136" s="25" t="s">
        <v>84</v>
      </c>
      <c r="E136" s="19">
        <v>-22000</v>
      </c>
      <c r="F136" s="25" t="s">
        <v>84</v>
      </c>
      <c r="G136" s="19">
        <v>50000</v>
      </c>
      <c r="H136" s="25" t="s">
        <v>84</v>
      </c>
      <c r="I136" s="19">
        <v>75000</v>
      </c>
      <c r="J136" s="36"/>
      <c r="L136" s="4"/>
      <c r="M136" s="148"/>
    </row>
    <row r="137" spans="1:13" hidden="1">
      <c r="A137" s="3"/>
      <c r="J137" s="36"/>
      <c r="L137" s="4"/>
    </row>
    <row r="138" spans="1:13">
      <c r="A138" s="10" t="s">
        <v>86</v>
      </c>
      <c r="J138" s="36"/>
      <c r="L138" s="4"/>
      <c r="M138" s="152"/>
    </row>
    <row r="139" spans="1:13">
      <c r="A139" s="3"/>
      <c r="J139" s="36"/>
      <c r="L139" s="4"/>
      <c r="M139" s="152"/>
    </row>
    <row r="140" spans="1:13" ht="30" customHeight="1">
      <c r="A140" s="635" t="s">
        <v>589</v>
      </c>
      <c r="B140" s="635"/>
      <c r="C140" s="635"/>
      <c r="D140" s="635"/>
      <c r="E140" s="635"/>
      <c r="F140" s="635"/>
      <c r="G140" s="635"/>
      <c r="H140" s="635"/>
      <c r="I140" s="635"/>
      <c r="J140" s="36"/>
      <c r="L140" s="4" t="s">
        <v>87</v>
      </c>
      <c r="M140" s="148" t="s">
        <v>425</v>
      </c>
    </row>
    <row r="141" spans="1:13" ht="15.75" thickBot="1">
      <c r="A141" s="3"/>
      <c r="J141" s="36"/>
      <c r="L141" s="4"/>
      <c r="M141" s="152"/>
    </row>
    <row r="142" spans="1:13" s="63" customFormat="1">
      <c r="A142" s="75" t="s">
        <v>371</v>
      </c>
      <c r="B142" s="76"/>
      <c r="C142" s="76"/>
      <c r="D142" s="76"/>
      <c r="E142" s="76"/>
      <c r="F142" s="76"/>
      <c r="G142" s="76"/>
      <c r="H142" s="76"/>
      <c r="I142" s="77"/>
      <c r="J142" s="61"/>
      <c r="K142" s="61"/>
      <c r="L142" s="62"/>
      <c r="M142" s="148"/>
    </row>
    <row r="143" spans="1:13" s="63" customFormat="1">
      <c r="A143" s="78" t="s">
        <v>162</v>
      </c>
      <c r="B143" s="79"/>
      <c r="C143" s="79"/>
      <c r="D143" s="182">
        <f>VLOOKUP($A$2,'LEA Post-65 (1)'!$B:$EC,19,FALSE)/1000</f>
        <v>-450.27</v>
      </c>
      <c r="E143" s="79"/>
      <c r="F143" s="79"/>
      <c r="G143" s="79"/>
      <c r="H143" s="79"/>
      <c r="I143" s="80"/>
      <c r="J143" s="61"/>
      <c r="K143" s="61"/>
      <c r="L143" s="62"/>
      <c r="M143" s="148" t="s">
        <v>434</v>
      </c>
    </row>
    <row r="144" spans="1:13" s="63" customFormat="1">
      <c r="A144" s="78"/>
      <c r="B144" s="79"/>
      <c r="C144" s="79"/>
      <c r="D144" s="82"/>
      <c r="E144" s="79"/>
      <c r="F144" s="79"/>
      <c r="G144" s="79"/>
      <c r="H144" s="79"/>
      <c r="I144" s="80"/>
      <c r="J144" s="61"/>
      <c r="K144" s="61"/>
      <c r="L144" s="62"/>
      <c r="M144" s="148"/>
    </row>
    <row r="145" spans="1:13" s="63" customFormat="1" ht="15.75" thickBot="1">
      <c r="A145" s="85"/>
      <c r="B145" s="81"/>
      <c r="C145" s="81"/>
      <c r="D145" s="81"/>
      <c r="E145" s="81"/>
      <c r="F145" s="81"/>
      <c r="G145" s="81"/>
      <c r="H145" s="81"/>
      <c r="I145" s="84"/>
      <c r="J145" s="61"/>
      <c r="K145" s="61"/>
      <c r="L145" s="62"/>
      <c r="M145" s="148"/>
    </row>
    <row r="146" spans="1:13" s="63" customFormat="1">
      <c r="A146" s="83"/>
      <c r="B146" s="64"/>
      <c r="C146" s="64"/>
      <c r="D146" s="64"/>
      <c r="E146" s="64"/>
      <c r="F146" s="64"/>
      <c r="G146" s="64"/>
      <c r="H146" s="64"/>
      <c r="I146" s="64"/>
      <c r="J146" s="61"/>
      <c r="K146" s="61"/>
      <c r="L146" s="62"/>
      <c r="M146" s="148"/>
    </row>
    <row r="147" spans="1:13">
      <c r="A147" s="3"/>
      <c r="J147" s="36"/>
      <c r="L147" s="4"/>
      <c r="M147" s="148"/>
    </row>
    <row r="148" spans="1:13">
      <c r="A148" s="640" t="s">
        <v>107</v>
      </c>
      <c r="B148" s="640"/>
      <c r="C148" s="640"/>
      <c r="D148" s="640"/>
      <c r="E148" s="640"/>
      <c r="F148" s="640"/>
      <c r="G148" s="640"/>
      <c r="H148" s="640"/>
      <c r="I148" s="641"/>
      <c r="J148" s="36"/>
      <c r="K148" s="3" t="s">
        <v>108</v>
      </c>
      <c r="L148" s="4" t="s">
        <v>109</v>
      </c>
      <c r="M148" s="152"/>
    </row>
    <row r="149" spans="1:13" ht="29.25" customHeight="1">
      <c r="A149" s="639" t="s">
        <v>147</v>
      </c>
      <c r="B149" s="639"/>
      <c r="C149" s="639"/>
      <c r="D149" s="639"/>
      <c r="E149" s="639"/>
      <c r="F149" s="639"/>
      <c r="G149" s="639"/>
      <c r="H149" s="639"/>
      <c r="I149" s="643"/>
      <c r="J149" s="36"/>
      <c r="L149" s="4"/>
      <c r="M149" s="152"/>
    </row>
    <row r="150" spans="1:13">
      <c r="A150" s="639" t="s">
        <v>111</v>
      </c>
      <c r="B150" s="640"/>
      <c r="C150" s="640"/>
      <c r="D150" s="640"/>
      <c r="E150" s="640"/>
      <c r="F150" s="640"/>
      <c r="G150" s="640"/>
      <c r="H150" s="640"/>
      <c r="I150" s="641"/>
      <c r="J150" s="36"/>
      <c r="L150" s="4"/>
      <c r="M150" s="152"/>
    </row>
    <row r="151" spans="1:13">
      <c r="A151" s="9" t="s">
        <v>142</v>
      </c>
      <c r="J151" s="36"/>
      <c r="L151" s="4"/>
      <c r="M151" s="151"/>
    </row>
    <row r="152" spans="1:13">
      <c r="A152" s="3"/>
      <c r="E152" s="259">
        <v>2018</v>
      </c>
      <c r="F152" s="259">
        <v>2019</v>
      </c>
      <c r="G152" s="38"/>
      <c r="H152" s="38"/>
      <c r="I152" s="38"/>
      <c r="J152" s="36"/>
      <c r="L152" s="4"/>
      <c r="M152" s="151"/>
    </row>
    <row r="153" spans="1:13" ht="30">
      <c r="A153" s="9" t="s">
        <v>112</v>
      </c>
      <c r="C153" s="38"/>
      <c r="D153" s="38"/>
      <c r="E153" s="260"/>
      <c r="F153" s="260"/>
      <c r="G153" s="38"/>
      <c r="H153" s="38"/>
      <c r="I153" s="38"/>
      <c r="J153" s="38"/>
      <c r="K153" s="38"/>
      <c r="L153" s="44"/>
      <c r="M153" s="151" t="s">
        <v>432</v>
      </c>
    </row>
    <row r="154" spans="1:13" ht="51.75">
      <c r="A154" s="3" t="s">
        <v>113</v>
      </c>
      <c r="C154" s="33"/>
      <c r="D154" s="33"/>
      <c r="E154" s="264" t="s">
        <v>591</v>
      </c>
      <c r="F154" s="261">
        <f>VLOOKUP($A$2,'LEA Post-65 (1)'!$B:$EC,7,FALSE)/1000</f>
        <v>14.69</v>
      </c>
      <c r="G154" s="17"/>
      <c r="H154" s="17"/>
      <c r="I154" s="17"/>
      <c r="J154" s="17"/>
      <c r="K154" s="33"/>
      <c r="L154" s="4" t="s">
        <v>114</v>
      </c>
      <c r="M154" s="151"/>
    </row>
    <row r="155" spans="1:13">
      <c r="A155" s="3" t="s">
        <v>115</v>
      </c>
      <c r="E155" s="257"/>
      <c r="F155" s="257">
        <f>VLOOKUP($A$2,'LEA Post-65 (1)'!$B:$EC,8,FALSE)/1000</f>
        <v>43.496000000000002</v>
      </c>
      <c r="G155" s="36"/>
      <c r="H155" s="36"/>
      <c r="I155" s="36"/>
      <c r="J155" s="36"/>
      <c r="L155" s="4" t="s">
        <v>114</v>
      </c>
      <c r="M155" s="151" t="s">
        <v>428</v>
      </c>
    </row>
    <row r="156" spans="1:13">
      <c r="A156" s="3" t="s">
        <v>116</v>
      </c>
      <c r="E156" s="257"/>
      <c r="F156" s="257">
        <f>VLOOKUP($A$2,'LEA Post-65 (1)'!$B:$EC,10,FALSE)/1000</f>
        <v>-471.09399999999999</v>
      </c>
      <c r="G156" s="36"/>
      <c r="H156" s="36"/>
      <c r="I156" s="36"/>
      <c r="J156" s="36"/>
      <c r="L156" s="4" t="s">
        <v>114</v>
      </c>
      <c r="M156" s="151" t="s">
        <v>428</v>
      </c>
    </row>
    <row r="157" spans="1:13">
      <c r="A157" s="3" t="s">
        <v>117</v>
      </c>
      <c r="E157" s="257"/>
      <c r="F157" s="257">
        <f>VLOOKUP($A$2,'LEA Post-65 (1)'!$B:$EC,11,FALSE)/1000</f>
        <v>-175.50700000000001</v>
      </c>
      <c r="G157" s="36"/>
      <c r="H157" s="36"/>
      <c r="I157" s="36"/>
      <c r="J157" s="36"/>
      <c r="L157" s="4" t="s">
        <v>114</v>
      </c>
      <c r="M157" s="151" t="s">
        <v>428</v>
      </c>
    </row>
    <row r="158" spans="1:13">
      <c r="A158" s="3" t="s">
        <v>118</v>
      </c>
      <c r="E158" s="257"/>
      <c r="F158" s="257">
        <f>VLOOKUP($A$2,'LEA Post-65 (1)'!$B:$EC,12,FALSE)/1000</f>
        <v>-3.8540000000000001</v>
      </c>
      <c r="G158" s="36"/>
      <c r="H158" s="36"/>
      <c r="I158" s="36"/>
      <c r="J158" s="36"/>
      <c r="L158" s="4" t="s">
        <v>114</v>
      </c>
      <c r="M158" s="151" t="s">
        <v>428</v>
      </c>
    </row>
    <row r="159" spans="1:13">
      <c r="A159" s="3" t="s">
        <v>119</v>
      </c>
      <c r="E159" s="263"/>
      <c r="F159" s="263">
        <f>VLOOKUP($A$2,'LEA Post-65 (1)'!$B:$EC,14,FALSE)/1000</f>
        <v>-68.468000000000004</v>
      </c>
      <c r="G159" s="36"/>
      <c r="H159" s="36"/>
      <c r="I159" s="36"/>
      <c r="J159" s="36"/>
      <c r="L159" s="4" t="s">
        <v>114</v>
      </c>
      <c r="M159" s="151" t="s">
        <v>428</v>
      </c>
    </row>
    <row r="160" spans="1:13">
      <c r="A160" s="9" t="s">
        <v>120</v>
      </c>
      <c r="E160" s="261"/>
      <c r="F160" s="261">
        <f>SUM(F153:F159)</f>
        <v>-660.73699999999997</v>
      </c>
      <c r="G160" s="17"/>
      <c r="H160" s="17"/>
      <c r="I160" s="17"/>
      <c r="J160" s="36"/>
      <c r="L160" s="4" t="s">
        <v>114</v>
      </c>
      <c r="M160" s="151" t="s">
        <v>428</v>
      </c>
    </row>
    <row r="161" spans="1:13">
      <c r="A161" s="9" t="s">
        <v>121</v>
      </c>
      <c r="E161" s="263"/>
      <c r="F161" s="263">
        <f>VLOOKUP($A$2,'LEA Post-65 (1)'!$B:$EC,6,FALSE)/1000</f>
        <v>1241.354</v>
      </c>
      <c r="G161" s="36"/>
      <c r="H161" s="36"/>
      <c r="I161" s="36"/>
      <c r="J161" s="36"/>
      <c r="L161" s="4" t="s">
        <v>114</v>
      </c>
      <c r="M161" s="151"/>
    </row>
    <row r="162" spans="1:13" ht="15.75" thickBot="1">
      <c r="A162" s="9" t="s">
        <v>122</v>
      </c>
      <c r="E162" s="258"/>
      <c r="F162" s="258">
        <f>F160+F161</f>
        <v>580.61700000000008</v>
      </c>
      <c r="G162" s="17"/>
      <c r="H162" s="17"/>
      <c r="I162" s="17"/>
      <c r="J162" s="36"/>
      <c r="L162" s="4" t="s">
        <v>123</v>
      </c>
      <c r="M162" s="151" t="s">
        <v>428</v>
      </c>
    </row>
    <row r="163" spans="1:13" ht="15.75" thickTop="1">
      <c r="A163" s="3"/>
      <c r="E163" s="242"/>
      <c r="F163" s="242"/>
      <c r="G163" s="36"/>
      <c r="H163" s="36"/>
      <c r="I163" s="36"/>
      <c r="J163" s="36"/>
      <c r="L163" s="4"/>
      <c r="M163" s="152"/>
    </row>
    <row r="164" spans="1:13" ht="39" customHeight="1">
      <c r="A164" s="644" t="s">
        <v>124</v>
      </c>
      <c r="B164" s="644"/>
      <c r="C164" s="644"/>
      <c r="D164" s="644"/>
      <c r="E164" s="199"/>
      <c r="F164" s="199">
        <f>VLOOKUP($A$2,'LEA Post-65 (3)'!$B:$EC,15,FALSE)/1000</f>
        <v>482.34300000000002</v>
      </c>
      <c r="G164" s="23"/>
      <c r="H164" s="23"/>
      <c r="I164" s="23"/>
      <c r="J164" s="36"/>
      <c r="L164" s="4" t="s">
        <v>125</v>
      </c>
      <c r="M164" s="148" t="s">
        <v>439</v>
      </c>
    </row>
    <row r="165" spans="1:13">
      <c r="A165" s="3"/>
      <c r="E165" s="242"/>
      <c r="F165" s="242"/>
      <c r="G165" s="23"/>
      <c r="H165" s="23"/>
      <c r="I165" s="23"/>
      <c r="J165" s="36"/>
      <c r="L165" s="4"/>
      <c r="M165" s="152"/>
    </row>
    <row r="166" spans="1:13" ht="26.25" customHeight="1">
      <c r="A166" s="644" t="s">
        <v>126</v>
      </c>
      <c r="B166" s="644"/>
      <c r="C166" s="644"/>
      <c r="D166" s="644"/>
      <c r="E166" s="199"/>
      <c r="F166" s="199">
        <f>VLOOKUP($A$2,'LEA Post-65 (2)'!$B:$EC,15,FALSE)/1000</f>
        <v>98.274000000000001</v>
      </c>
      <c r="G166" s="23"/>
      <c r="H166" s="23"/>
      <c r="I166" s="23"/>
      <c r="J166" s="36"/>
      <c r="L166" s="4" t="s">
        <v>127</v>
      </c>
      <c r="M166" s="151" t="s">
        <v>432</v>
      </c>
    </row>
    <row r="167" spans="1:13">
      <c r="A167" s="3"/>
      <c r="E167" s="242"/>
      <c r="F167" s="242"/>
      <c r="J167" s="36"/>
      <c r="L167" s="4"/>
      <c r="M167" s="152"/>
    </row>
    <row r="168" spans="1:13" ht="66" customHeight="1">
      <c r="A168" s="9" t="s">
        <v>128</v>
      </c>
      <c r="E168" s="261"/>
      <c r="F168" s="261" t="s">
        <v>374</v>
      </c>
      <c r="G168" s="33"/>
      <c r="H168" s="33"/>
      <c r="I168" s="33"/>
      <c r="J168" s="36"/>
      <c r="L168" s="4" t="s">
        <v>129</v>
      </c>
      <c r="M168" s="151" t="s">
        <v>428</v>
      </c>
    </row>
    <row r="169" spans="1:13">
      <c r="A169" s="3"/>
      <c r="E169" s="242"/>
      <c r="F169" s="242"/>
      <c r="J169" s="36"/>
      <c r="L169" s="4"/>
      <c r="M169" s="152"/>
    </row>
    <row r="170" spans="1:13" ht="45" customHeight="1">
      <c r="A170" s="644" t="s">
        <v>130</v>
      </c>
      <c r="B170" s="635"/>
      <c r="C170" s="635"/>
      <c r="D170" s="635"/>
      <c r="E170" s="262"/>
      <c r="F170" s="262" t="e">
        <f>F166/F168</f>
        <v>#VALUE!</v>
      </c>
      <c r="G170" s="34"/>
      <c r="H170" s="34"/>
      <c r="I170" s="34"/>
      <c r="J170" s="36"/>
      <c r="L170" s="4" t="s">
        <v>131</v>
      </c>
      <c r="M170" s="148" t="s">
        <v>435</v>
      </c>
    </row>
    <row r="171" spans="1:13">
      <c r="A171" s="3"/>
      <c r="J171" s="36"/>
      <c r="L171" s="4"/>
      <c r="M171" s="152"/>
    </row>
    <row r="172" spans="1:13" ht="17.25" customHeight="1">
      <c r="A172" s="9" t="s">
        <v>132</v>
      </c>
      <c r="J172" s="36"/>
      <c r="M172" s="152"/>
    </row>
    <row r="173" spans="1:13">
      <c r="A173" s="9"/>
      <c r="J173" s="36"/>
      <c r="M173" s="152"/>
    </row>
    <row r="174" spans="1:13" ht="27.75" customHeight="1">
      <c r="A174" s="635" t="s">
        <v>133</v>
      </c>
      <c r="B174" s="635"/>
      <c r="C174" s="635"/>
      <c r="D174" s="635"/>
      <c r="E174" s="635"/>
      <c r="F174" s="635"/>
      <c r="G174" s="635"/>
      <c r="H174" s="635"/>
      <c r="I174" s="635"/>
      <c r="J174" s="36"/>
      <c r="L174" s="4">
        <v>171</v>
      </c>
      <c r="M174" s="151" t="s">
        <v>425</v>
      </c>
    </row>
    <row r="175" spans="1:13">
      <c r="A175" s="3"/>
      <c r="J175" s="36"/>
      <c r="L175" s="4"/>
      <c r="M175" s="151"/>
    </row>
    <row r="176" spans="1:13">
      <c r="A176" s="635" t="s">
        <v>134</v>
      </c>
      <c r="B176" s="635"/>
      <c r="C176" s="635"/>
      <c r="D176" s="635"/>
      <c r="E176" s="635"/>
      <c r="F176" s="635"/>
      <c r="G176" s="635"/>
      <c r="H176" s="635"/>
      <c r="I176" s="635"/>
      <c r="J176" s="36"/>
      <c r="L176" s="4"/>
      <c r="M176" s="151" t="s">
        <v>428</v>
      </c>
    </row>
    <row r="177" spans="1:13">
      <c r="A177" s="3"/>
      <c r="J177" s="36"/>
      <c r="L177" s="4"/>
      <c r="M177" s="151"/>
    </row>
    <row r="178" spans="1:13" ht="25.5" customHeight="1">
      <c r="A178" s="635" t="s">
        <v>135</v>
      </c>
      <c r="B178" s="635"/>
      <c r="C178" s="635"/>
      <c r="D178" s="635"/>
      <c r="E178" s="635"/>
      <c r="F178" s="635"/>
      <c r="G178" s="635"/>
      <c r="H178" s="635"/>
      <c r="I178" s="635"/>
      <c r="J178" s="36"/>
      <c r="L178" s="4"/>
      <c r="M178" s="151" t="s">
        <v>436</v>
      </c>
    </row>
    <row r="179" spans="1:13">
      <c r="A179" s="3"/>
      <c r="J179" s="36"/>
      <c r="L179" s="4"/>
    </row>
    <row r="180" spans="1:13">
      <c r="L180" s="4"/>
    </row>
    <row r="181" spans="1:13">
      <c r="L181" s="4"/>
    </row>
    <row r="182" spans="1:13">
      <c r="L182" s="4"/>
    </row>
    <row r="192" spans="1:13">
      <c r="M192" s="152"/>
    </row>
    <row r="193" spans="13:13">
      <c r="M193" s="148"/>
    </row>
    <row r="194" spans="13:13">
      <c r="M194" s="152"/>
    </row>
    <row r="195" spans="13:13">
      <c r="M195" s="148"/>
    </row>
    <row r="196" spans="13:13">
      <c r="M196" s="152"/>
    </row>
    <row r="197" spans="13:13">
      <c r="M197" s="152"/>
    </row>
    <row r="198" spans="13:13">
      <c r="M198" s="152"/>
    </row>
    <row r="199" spans="13:13">
      <c r="M199" s="148"/>
    </row>
    <row r="200" spans="13:13">
      <c r="M200" s="148"/>
    </row>
    <row r="201" spans="13:13">
      <c r="M201" s="148"/>
    </row>
    <row r="202" spans="13:13">
      <c r="M202" s="148"/>
    </row>
    <row r="203" spans="13:13">
      <c r="M203" s="148"/>
    </row>
  </sheetData>
  <mergeCells count="62">
    <mergeCell ref="A3:I3"/>
    <mergeCell ref="B12:I12"/>
    <mergeCell ref="B7:I7"/>
    <mergeCell ref="B10:I10"/>
    <mergeCell ref="B39:I39"/>
    <mergeCell ref="B15:I15"/>
    <mergeCell ref="B17:I17"/>
    <mergeCell ref="B19:I19"/>
    <mergeCell ref="B21:I21"/>
    <mergeCell ref="B23:I23"/>
    <mergeCell ref="B25:I25"/>
    <mergeCell ref="B27:I27"/>
    <mergeCell ref="B31:I31"/>
    <mergeCell ref="B33:I33"/>
    <mergeCell ref="B35:I35"/>
    <mergeCell ref="B37:I37"/>
    <mergeCell ref="E76:H76"/>
    <mergeCell ref="B42:I42"/>
    <mergeCell ref="B44:I44"/>
    <mergeCell ref="A50:I50"/>
    <mergeCell ref="A56:I56"/>
    <mergeCell ref="A58:I58"/>
    <mergeCell ref="A60:I60"/>
    <mergeCell ref="A63:E63"/>
    <mergeCell ref="A65:E65"/>
    <mergeCell ref="A67:E67"/>
    <mergeCell ref="A70:I70"/>
    <mergeCell ref="A74:I74"/>
    <mergeCell ref="A131:C131"/>
    <mergeCell ref="A133:I133"/>
    <mergeCell ref="D135:E135"/>
    <mergeCell ref="F135:G135"/>
    <mergeCell ref="H135:I135"/>
    <mergeCell ref="A104:E104"/>
    <mergeCell ref="A106:I106"/>
    <mergeCell ref="A114:I114"/>
    <mergeCell ref="A116:I116"/>
    <mergeCell ref="H130:I130"/>
    <mergeCell ref="A2:E2"/>
    <mergeCell ref="A87:C87"/>
    <mergeCell ref="A174:I174"/>
    <mergeCell ref="A140:I140"/>
    <mergeCell ref="A126:I126"/>
    <mergeCell ref="A128:I128"/>
    <mergeCell ref="D130:E130"/>
    <mergeCell ref="F130:G130"/>
    <mergeCell ref="A136:C136"/>
    <mergeCell ref="A124:I124"/>
    <mergeCell ref="E77:H77"/>
    <mergeCell ref="E78:H78"/>
    <mergeCell ref="A81:I81"/>
    <mergeCell ref="A83:I83"/>
    <mergeCell ref="A100:E100"/>
    <mergeCell ref="A102:E102"/>
    <mergeCell ref="A176:I176"/>
    <mergeCell ref="A178:I178"/>
    <mergeCell ref="A148:I148"/>
    <mergeCell ref="A149:I149"/>
    <mergeCell ref="A150:I150"/>
    <mergeCell ref="A164:D164"/>
    <mergeCell ref="A166:D166"/>
    <mergeCell ref="A170:D170"/>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'LEA Pre-65 (1)'!$B$5:$B$150</xm:f>
          </x14:formula1>
          <xm:sqref>A2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239"/>
  <sheetViews>
    <sheetView workbookViewId="0">
      <selection activeCell="B9" sqref="B9"/>
    </sheetView>
  </sheetViews>
  <sheetFormatPr defaultRowHeight="15"/>
  <cols>
    <col min="1" max="1" width="3.42578125" style="49" customWidth="1"/>
    <col min="2" max="2" width="44.42578125" style="49" customWidth="1"/>
    <col min="3" max="5" width="10.85546875" style="49" customWidth="1"/>
    <col min="6" max="6" width="9.28515625" style="49" customWidth="1"/>
    <col min="7" max="8" width="14.28515625" style="49" customWidth="1"/>
    <col min="9" max="11" width="13" style="49" customWidth="1"/>
    <col min="12" max="13" width="13.7109375" style="49" customWidth="1"/>
    <col min="14" max="14" width="13.5703125" style="49" customWidth="1"/>
    <col min="15" max="15" width="15.140625" style="49" customWidth="1"/>
    <col min="16" max="17" width="12.7109375" style="49" customWidth="1"/>
    <col min="18" max="19" width="12.140625" style="49" customWidth="1"/>
    <col min="20" max="20" width="13.7109375" style="49" customWidth="1"/>
    <col min="21" max="21" width="13.42578125" style="49" customWidth="1"/>
    <col min="22" max="25" width="12.140625" style="49" customWidth="1"/>
    <col min="26" max="26" width="13" style="49" customWidth="1"/>
    <col min="27" max="33" width="12.140625" style="49" customWidth="1"/>
    <col min="34" max="34" width="13.42578125" style="49" customWidth="1"/>
    <col min="35" max="35" width="9.28515625" style="48" bestFit="1" customWidth="1"/>
    <col min="36" max="36" width="10.85546875" style="49" bestFit="1" customWidth="1"/>
    <col min="37" max="37" width="9.28515625" style="49" bestFit="1" customWidth="1"/>
    <col min="38" max="38" width="19.42578125" style="49" customWidth="1"/>
    <col min="39" max="110" width="9.140625" style="49"/>
    <col min="111" max="111" width="17.140625" style="172" customWidth="1"/>
    <col min="112" max="16384" width="9.140625" style="49"/>
  </cols>
  <sheetData>
    <row r="1" spans="2:113">
      <c r="B1" s="46">
        <v>1</v>
      </c>
      <c r="C1" s="47">
        <v>2</v>
      </c>
      <c r="D1" s="46">
        <v>3</v>
      </c>
      <c r="E1" s="47">
        <v>4</v>
      </c>
      <c r="F1" s="46">
        <v>5</v>
      </c>
      <c r="G1" s="47">
        <v>6</v>
      </c>
      <c r="H1" s="46">
        <v>7</v>
      </c>
      <c r="I1" s="47">
        <v>8</v>
      </c>
      <c r="J1" s="46">
        <v>9</v>
      </c>
      <c r="K1" s="47">
        <v>10</v>
      </c>
      <c r="L1" s="46">
        <v>11</v>
      </c>
      <c r="M1" s="47">
        <v>12</v>
      </c>
      <c r="N1" s="46">
        <v>13</v>
      </c>
      <c r="O1" s="47">
        <v>14</v>
      </c>
      <c r="P1" s="46">
        <v>15</v>
      </c>
      <c r="Q1" s="47">
        <v>16</v>
      </c>
      <c r="R1" s="46">
        <v>17</v>
      </c>
      <c r="S1" s="47">
        <v>18</v>
      </c>
      <c r="T1" s="46">
        <v>19</v>
      </c>
      <c r="U1" s="47">
        <v>20</v>
      </c>
      <c r="V1" s="46">
        <v>21</v>
      </c>
      <c r="W1" s="47">
        <v>22</v>
      </c>
      <c r="X1" s="46">
        <v>23</v>
      </c>
      <c r="Y1" s="47">
        <v>24</v>
      </c>
      <c r="Z1" s="46">
        <v>25</v>
      </c>
      <c r="AA1" s="47">
        <v>26</v>
      </c>
      <c r="AB1" s="46">
        <v>27</v>
      </c>
      <c r="AC1" s="47">
        <v>28</v>
      </c>
      <c r="AD1" s="46">
        <v>29</v>
      </c>
      <c r="AE1" s="47">
        <v>30</v>
      </c>
      <c r="AF1" s="46">
        <v>31</v>
      </c>
      <c r="AG1" s="47">
        <v>32</v>
      </c>
      <c r="AH1" s="46">
        <v>33</v>
      </c>
      <c r="AI1" s="47">
        <v>34</v>
      </c>
      <c r="AJ1" s="46">
        <v>35</v>
      </c>
      <c r="AK1" s="47">
        <v>36</v>
      </c>
      <c r="AL1" s="46">
        <v>37</v>
      </c>
      <c r="AM1" s="47">
        <v>38</v>
      </c>
      <c r="AN1" s="46">
        <v>39</v>
      </c>
      <c r="AO1" s="47">
        <v>40</v>
      </c>
      <c r="AP1" s="46">
        <v>41</v>
      </c>
      <c r="AQ1" s="47">
        <v>42</v>
      </c>
      <c r="AR1" s="46">
        <v>43</v>
      </c>
      <c r="AS1" s="47">
        <v>44</v>
      </c>
      <c r="AT1" s="46">
        <v>45</v>
      </c>
      <c r="AU1" s="47">
        <v>46</v>
      </c>
      <c r="AV1" s="46">
        <v>47</v>
      </c>
      <c r="AW1" s="47">
        <v>48</v>
      </c>
      <c r="AX1" s="46">
        <v>49</v>
      </c>
      <c r="AY1" s="47">
        <v>50</v>
      </c>
      <c r="AZ1" s="46">
        <v>51</v>
      </c>
      <c r="BA1" s="47">
        <v>52</v>
      </c>
      <c r="BB1" s="46">
        <v>53</v>
      </c>
      <c r="BC1" s="47">
        <v>54</v>
      </c>
      <c r="BD1" s="46">
        <v>55</v>
      </c>
      <c r="BE1" s="47">
        <v>56</v>
      </c>
      <c r="BF1" s="46">
        <v>57</v>
      </c>
      <c r="BG1" s="47">
        <v>58</v>
      </c>
      <c r="BH1" s="46">
        <v>59</v>
      </c>
      <c r="BI1" s="47">
        <v>60</v>
      </c>
      <c r="BJ1" s="46">
        <v>61</v>
      </c>
      <c r="BK1" s="47">
        <v>62</v>
      </c>
      <c r="BL1" s="46">
        <v>63</v>
      </c>
      <c r="BM1" s="47">
        <v>64</v>
      </c>
      <c r="BN1" s="46">
        <v>65</v>
      </c>
      <c r="BO1" s="47">
        <v>66</v>
      </c>
      <c r="BP1" s="46">
        <v>67</v>
      </c>
      <c r="BQ1" s="47">
        <v>68</v>
      </c>
      <c r="BR1" s="46">
        <v>69</v>
      </c>
      <c r="BS1" s="47">
        <v>70</v>
      </c>
      <c r="BT1" s="46">
        <v>71</v>
      </c>
      <c r="BU1" s="47">
        <v>72</v>
      </c>
      <c r="BV1" s="46">
        <v>73</v>
      </c>
      <c r="BW1" s="47">
        <v>74</v>
      </c>
      <c r="BX1" s="46">
        <v>75</v>
      </c>
      <c r="BY1" s="47">
        <v>76</v>
      </c>
      <c r="BZ1" s="46">
        <v>77</v>
      </c>
      <c r="CA1" s="47">
        <v>78</v>
      </c>
      <c r="CB1" s="46">
        <v>79</v>
      </c>
      <c r="CC1" s="47">
        <v>80</v>
      </c>
      <c r="CD1" s="46">
        <v>81</v>
      </c>
      <c r="CE1" s="47">
        <v>82</v>
      </c>
      <c r="CF1" s="46">
        <v>83</v>
      </c>
      <c r="CG1" s="47">
        <v>84</v>
      </c>
      <c r="CH1" s="46">
        <v>85</v>
      </c>
      <c r="CI1" s="47">
        <v>86</v>
      </c>
      <c r="CJ1" s="46">
        <v>87</v>
      </c>
      <c r="CK1" s="47">
        <v>88</v>
      </c>
      <c r="CL1" s="46">
        <v>89</v>
      </c>
      <c r="CM1" s="47">
        <v>90</v>
      </c>
      <c r="CN1" s="46">
        <v>91</v>
      </c>
      <c r="CO1" s="47">
        <v>92</v>
      </c>
      <c r="CP1" s="46">
        <v>93</v>
      </c>
      <c r="CQ1" s="47">
        <v>94</v>
      </c>
      <c r="CR1" s="46">
        <v>95</v>
      </c>
      <c r="CS1" s="47">
        <v>96</v>
      </c>
      <c r="CT1" s="46">
        <v>97</v>
      </c>
      <c r="CU1" s="47">
        <v>98</v>
      </c>
      <c r="CV1" s="46">
        <v>99</v>
      </c>
      <c r="CW1" s="47">
        <v>100</v>
      </c>
      <c r="CX1" s="46">
        <v>101</v>
      </c>
      <c r="CY1" s="47">
        <v>102</v>
      </c>
      <c r="CZ1" s="46">
        <v>103</v>
      </c>
      <c r="DA1" s="47">
        <v>104</v>
      </c>
      <c r="DB1" s="46">
        <v>105</v>
      </c>
      <c r="DC1" s="47">
        <v>106</v>
      </c>
      <c r="DD1" s="46">
        <v>107</v>
      </c>
      <c r="DE1" s="47">
        <v>108</v>
      </c>
      <c r="DF1" s="46">
        <v>109</v>
      </c>
      <c r="DG1" s="47">
        <v>110</v>
      </c>
    </row>
    <row r="2" spans="2:113" ht="24.75" customHeight="1">
      <c r="B2" s="279" t="s">
        <v>185</v>
      </c>
      <c r="C2" s="279"/>
      <c r="D2" s="279"/>
      <c r="E2" s="279"/>
      <c r="F2" s="279"/>
      <c r="G2" s="265"/>
      <c r="H2" s="279"/>
      <c r="I2" s="265"/>
      <c r="J2" s="265"/>
      <c r="K2" s="265"/>
      <c r="L2" s="265"/>
      <c r="M2" s="265"/>
      <c r="N2" s="265"/>
      <c r="O2" s="265"/>
      <c r="P2" s="265"/>
      <c r="Q2" s="279"/>
      <c r="R2" s="265"/>
      <c r="S2" s="265"/>
      <c r="T2" s="265"/>
      <c r="U2" s="279"/>
      <c r="V2" s="265"/>
      <c r="W2" s="265"/>
      <c r="X2" s="265"/>
      <c r="Y2" s="265"/>
      <c r="Z2" s="265"/>
      <c r="AA2" s="265"/>
      <c r="AB2" s="265"/>
      <c r="AC2" s="265"/>
      <c r="AD2" s="265"/>
      <c r="AE2" s="265"/>
      <c r="AF2" s="265"/>
      <c r="AG2" s="265"/>
      <c r="AH2" s="265"/>
      <c r="AI2" s="265"/>
      <c r="AJ2" s="265"/>
      <c r="AK2" s="265"/>
      <c r="AL2" s="265"/>
      <c r="AM2" s="265"/>
      <c r="AN2" s="265"/>
      <c r="AO2" s="265"/>
      <c r="AP2" s="265"/>
      <c r="AQ2" s="664" t="s">
        <v>208</v>
      </c>
      <c r="AR2" s="665"/>
      <c r="AS2" s="665"/>
      <c r="AT2" s="665"/>
      <c r="AU2" s="665"/>
      <c r="AV2" s="665"/>
      <c r="AW2" s="665"/>
      <c r="AX2" s="665"/>
      <c r="AY2" s="665"/>
      <c r="AZ2" s="665"/>
      <c r="BA2" s="665"/>
      <c r="BB2" s="665"/>
      <c r="BC2" s="666"/>
      <c r="BD2" s="664" t="s">
        <v>532</v>
      </c>
      <c r="BE2" s="665"/>
      <c r="BF2" s="665"/>
      <c r="BG2" s="665"/>
      <c r="BH2" s="665"/>
      <c r="BI2" s="665"/>
      <c r="BJ2" s="665"/>
      <c r="BK2" s="665"/>
      <c r="BL2" s="665"/>
      <c r="BM2" s="665"/>
      <c r="BN2" s="665"/>
      <c r="BO2" s="665"/>
      <c r="BP2" s="666"/>
      <c r="BQ2" s="664" t="s">
        <v>546</v>
      </c>
      <c r="BR2" s="665"/>
      <c r="BS2" s="665"/>
      <c r="BT2" s="665"/>
      <c r="BU2" s="665"/>
      <c r="BV2" s="665"/>
      <c r="BW2" s="665"/>
      <c r="BX2" s="665"/>
      <c r="BY2" s="665"/>
      <c r="BZ2" s="665"/>
      <c r="CA2" s="665"/>
      <c r="CB2" s="665"/>
      <c r="CC2" s="666"/>
      <c r="CD2" s="265"/>
      <c r="CE2" s="673" t="s">
        <v>208</v>
      </c>
      <c r="CF2" s="674"/>
      <c r="CG2" s="674"/>
      <c r="CH2" s="674"/>
      <c r="CI2" s="674"/>
      <c r="CJ2" s="674"/>
      <c r="CK2" s="674"/>
      <c r="CL2" s="674"/>
      <c r="CM2" s="674"/>
      <c r="CN2" s="674"/>
      <c r="CO2" s="674"/>
      <c r="CP2" s="674"/>
      <c r="CQ2" s="675"/>
      <c r="CR2" s="673" t="s">
        <v>534</v>
      </c>
      <c r="CS2" s="674"/>
      <c r="CT2" s="674"/>
      <c r="CU2" s="674"/>
      <c r="CV2" s="674"/>
      <c r="CW2" s="674"/>
      <c r="CX2" s="674"/>
      <c r="CY2" s="674"/>
      <c r="CZ2" s="674"/>
      <c r="DA2" s="674"/>
      <c r="DB2" s="674"/>
      <c r="DC2" s="674"/>
      <c r="DD2" s="675"/>
      <c r="DE2" s="109"/>
      <c r="DF2" s="109"/>
      <c r="DH2" s="109"/>
      <c r="DI2" s="109"/>
    </row>
    <row r="3" spans="2:113" ht="15" customHeight="1">
      <c r="B3" s="266"/>
      <c r="C3" s="656" t="s">
        <v>186</v>
      </c>
      <c r="D3" s="657"/>
      <c r="E3" s="657"/>
      <c r="F3" s="658"/>
      <c r="G3" s="659" t="s">
        <v>196</v>
      </c>
      <c r="H3" s="654" t="s">
        <v>188</v>
      </c>
      <c r="I3" s="661" t="s">
        <v>191</v>
      </c>
      <c r="J3" s="662"/>
      <c r="K3" s="662"/>
      <c r="L3" s="662"/>
      <c r="M3" s="662"/>
      <c r="N3" s="662"/>
      <c r="O3" s="662"/>
      <c r="P3" s="663"/>
      <c r="Q3" s="654" t="s">
        <v>187</v>
      </c>
      <c r="R3" s="667" t="s">
        <v>192</v>
      </c>
      <c r="S3" s="668"/>
      <c r="T3" s="669"/>
      <c r="U3" s="654" t="s">
        <v>189</v>
      </c>
      <c r="V3" s="267"/>
      <c r="W3" s="267"/>
      <c r="X3" s="288"/>
      <c r="Y3" s="288"/>
      <c r="Z3" s="670" t="s">
        <v>190</v>
      </c>
      <c r="AA3" s="671"/>
      <c r="AB3" s="671"/>
      <c r="AC3" s="672"/>
      <c r="AD3" s="661" t="s">
        <v>193</v>
      </c>
      <c r="AE3" s="662"/>
      <c r="AF3" s="663"/>
      <c r="AG3" s="661" t="s">
        <v>194</v>
      </c>
      <c r="AH3" s="662"/>
      <c r="AI3" s="663"/>
      <c r="AJ3" s="670" t="s">
        <v>195</v>
      </c>
      <c r="AK3" s="671"/>
      <c r="AL3" s="671"/>
      <c r="AM3" s="671"/>
      <c r="AN3" s="671"/>
      <c r="AO3" s="672"/>
      <c r="AP3" s="265"/>
      <c r="AQ3" s="676" t="s">
        <v>535</v>
      </c>
      <c r="AR3" s="677" t="s">
        <v>536</v>
      </c>
      <c r="AS3" s="678"/>
      <c r="AT3" s="678"/>
      <c r="AU3" s="678"/>
      <c r="AV3" s="678"/>
      <c r="AW3" s="679"/>
      <c r="AX3" s="677" t="s">
        <v>537</v>
      </c>
      <c r="AY3" s="678"/>
      <c r="AZ3" s="678"/>
      <c r="BA3" s="678"/>
      <c r="BB3" s="678"/>
      <c r="BC3" s="679"/>
      <c r="BD3" s="676" t="s">
        <v>535</v>
      </c>
      <c r="BE3" s="677" t="s">
        <v>536</v>
      </c>
      <c r="BF3" s="678"/>
      <c r="BG3" s="678"/>
      <c r="BH3" s="678"/>
      <c r="BI3" s="678"/>
      <c r="BJ3" s="679"/>
      <c r="BK3" s="677" t="s">
        <v>537</v>
      </c>
      <c r="BL3" s="678"/>
      <c r="BM3" s="678"/>
      <c r="BN3" s="678"/>
      <c r="BO3" s="678"/>
      <c r="BP3" s="679"/>
      <c r="BQ3" s="676" t="s">
        <v>535</v>
      </c>
      <c r="BR3" s="677" t="s">
        <v>536</v>
      </c>
      <c r="BS3" s="678"/>
      <c r="BT3" s="678"/>
      <c r="BU3" s="678"/>
      <c r="BV3" s="678"/>
      <c r="BW3" s="679"/>
      <c r="BX3" s="677" t="s">
        <v>537</v>
      </c>
      <c r="BY3" s="678"/>
      <c r="BZ3" s="678"/>
      <c r="CA3" s="678"/>
      <c r="CB3" s="678"/>
      <c r="CC3" s="679"/>
      <c r="CD3" s="680" t="s">
        <v>538</v>
      </c>
      <c r="CE3" s="682" t="s">
        <v>535</v>
      </c>
      <c r="CF3" s="683" t="s">
        <v>536</v>
      </c>
      <c r="CG3" s="684"/>
      <c r="CH3" s="684"/>
      <c r="CI3" s="684"/>
      <c r="CJ3" s="684"/>
      <c r="CK3" s="685"/>
      <c r="CL3" s="683" t="s">
        <v>537</v>
      </c>
      <c r="CM3" s="684"/>
      <c r="CN3" s="684"/>
      <c r="CO3" s="684"/>
      <c r="CP3" s="684"/>
      <c r="CQ3" s="685"/>
      <c r="CR3" s="682" t="s">
        <v>535</v>
      </c>
      <c r="CS3" s="683" t="s">
        <v>536</v>
      </c>
      <c r="CT3" s="684"/>
      <c r="CU3" s="684"/>
      <c r="CV3" s="684"/>
      <c r="CW3" s="684"/>
      <c r="CX3" s="685"/>
      <c r="CY3" s="683" t="s">
        <v>537</v>
      </c>
      <c r="CZ3" s="684"/>
      <c r="DA3" s="684"/>
      <c r="DB3" s="684"/>
      <c r="DC3" s="684"/>
      <c r="DD3" s="685"/>
      <c r="DE3" s="109"/>
      <c r="DF3" s="109"/>
      <c r="DH3" s="109"/>
      <c r="DI3" s="109"/>
    </row>
    <row r="4" spans="2:113" ht="57">
      <c r="B4" s="268" t="s">
        <v>197</v>
      </c>
      <c r="C4" s="270" t="s">
        <v>198</v>
      </c>
      <c r="D4" s="270" t="s">
        <v>199</v>
      </c>
      <c r="E4" s="270" t="s">
        <v>200</v>
      </c>
      <c r="F4" s="270" t="s">
        <v>595</v>
      </c>
      <c r="G4" s="660"/>
      <c r="H4" s="655"/>
      <c r="I4" s="269" t="s">
        <v>206</v>
      </c>
      <c r="J4" s="269" t="s">
        <v>115</v>
      </c>
      <c r="K4" s="269"/>
      <c r="L4" s="269" t="s">
        <v>207</v>
      </c>
      <c r="M4" s="269" t="s">
        <v>208</v>
      </c>
      <c r="N4" s="269" t="s">
        <v>209</v>
      </c>
      <c r="O4" s="269"/>
      <c r="P4" s="269" t="s">
        <v>210</v>
      </c>
      <c r="Q4" s="655"/>
      <c r="R4" s="271" t="s">
        <v>540</v>
      </c>
      <c r="S4" s="271" t="s">
        <v>211</v>
      </c>
      <c r="T4" s="271" t="s">
        <v>547</v>
      </c>
      <c r="U4" s="655"/>
      <c r="V4" s="287" t="s">
        <v>201</v>
      </c>
      <c r="W4" s="287" t="s">
        <v>542</v>
      </c>
      <c r="X4" s="286" t="s">
        <v>543</v>
      </c>
      <c r="Y4" s="287"/>
      <c r="Z4" s="270" t="s">
        <v>202</v>
      </c>
      <c r="AA4" s="270" t="s">
        <v>203</v>
      </c>
      <c r="AB4" s="270" t="s">
        <v>204</v>
      </c>
      <c r="AC4" s="270" t="s">
        <v>205</v>
      </c>
      <c r="AD4" s="269" t="s">
        <v>208</v>
      </c>
      <c r="AE4" s="269" t="s">
        <v>212</v>
      </c>
      <c r="AF4" s="269"/>
      <c r="AG4" s="269" t="s">
        <v>208</v>
      </c>
      <c r="AH4" s="269" t="s">
        <v>212</v>
      </c>
      <c r="AI4" s="269"/>
      <c r="AJ4" s="271" t="s">
        <v>213</v>
      </c>
      <c r="AK4" s="271" t="s">
        <v>214</v>
      </c>
      <c r="AL4" s="271" t="s">
        <v>215</v>
      </c>
      <c r="AM4" s="271" t="s">
        <v>216</v>
      </c>
      <c r="AN4" s="271" t="s">
        <v>217</v>
      </c>
      <c r="AO4" s="271" t="s">
        <v>105</v>
      </c>
      <c r="AP4" s="265"/>
      <c r="AQ4" s="660"/>
      <c r="AR4" s="271" t="s">
        <v>213</v>
      </c>
      <c r="AS4" s="271" t="s">
        <v>214</v>
      </c>
      <c r="AT4" s="271" t="s">
        <v>215</v>
      </c>
      <c r="AU4" s="271" t="s">
        <v>216</v>
      </c>
      <c r="AV4" s="271" t="s">
        <v>217</v>
      </c>
      <c r="AW4" s="271" t="s">
        <v>105</v>
      </c>
      <c r="AX4" s="271" t="s">
        <v>213</v>
      </c>
      <c r="AY4" s="271" t="s">
        <v>214</v>
      </c>
      <c r="AZ4" s="271" t="s">
        <v>215</v>
      </c>
      <c r="BA4" s="271" t="s">
        <v>216</v>
      </c>
      <c r="BB4" s="271" t="s">
        <v>217</v>
      </c>
      <c r="BC4" s="271" t="s">
        <v>105</v>
      </c>
      <c r="BD4" s="660"/>
      <c r="BE4" s="271" t="s">
        <v>213</v>
      </c>
      <c r="BF4" s="271" t="s">
        <v>214</v>
      </c>
      <c r="BG4" s="271" t="s">
        <v>215</v>
      </c>
      <c r="BH4" s="271" t="s">
        <v>216</v>
      </c>
      <c r="BI4" s="271" t="s">
        <v>217</v>
      </c>
      <c r="BJ4" s="271" t="s">
        <v>105</v>
      </c>
      <c r="BK4" s="271" t="s">
        <v>213</v>
      </c>
      <c r="BL4" s="271" t="s">
        <v>214</v>
      </c>
      <c r="BM4" s="271" t="s">
        <v>215</v>
      </c>
      <c r="BN4" s="271" t="s">
        <v>216</v>
      </c>
      <c r="BO4" s="271" t="s">
        <v>217</v>
      </c>
      <c r="BP4" s="271" t="s">
        <v>105</v>
      </c>
      <c r="BQ4" s="660"/>
      <c r="BR4" s="271" t="s">
        <v>213</v>
      </c>
      <c r="BS4" s="271" t="s">
        <v>214</v>
      </c>
      <c r="BT4" s="271" t="s">
        <v>215</v>
      </c>
      <c r="BU4" s="271" t="s">
        <v>216</v>
      </c>
      <c r="BV4" s="271" t="s">
        <v>217</v>
      </c>
      <c r="BW4" s="271" t="s">
        <v>105</v>
      </c>
      <c r="BX4" s="271" t="s">
        <v>213</v>
      </c>
      <c r="BY4" s="271" t="s">
        <v>214</v>
      </c>
      <c r="BZ4" s="271" t="s">
        <v>215</v>
      </c>
      <c r="CA4" s="271" t="s">
        <v>216</v>
      </c>
      <c r="CB4" s="271" t="s">
        <v>217</v>
      </c>
      <c r="CC4" s="271" t="s">
        <v>105</v>
      </c>
      <c r="CD4" s="681"/>
      <c r="CE4" s="681"/>
      <c r="CF4" s="283" t="s">
        <v>213</v>
      </c>
      <c r="CG4" s="283" t="s">
        <v>214</v>
      </c>
      <c r="CH4" s="283" t="s">
        <v>215</v>
      </c>
      <c r="CI4" s="283" t="s">
        <v>216</v>
      </c>
      <c r="CJ4" s="283" t="s">
        <v>217</v>
      </c>
      <c r="CK4" s="283" t="s">
        <v>105</v>
      </c>
      <c r="CL4" s="283" t="s">
        <v>213</v>
      </c>
      <c r="CM4" s="283" t="s">
        <v>214</v>
      </c>
      <c r="CN4" s="283" t="s">
        <v>215</v>
      </c>
      <c r="CO4" s="283" t="s">
        <v>216</v>
      </c>
      <c r="CP4" s="283" t="s">
        <v>217</v>
      </c>
      <c r="CQ4" s="283" t="s">
        <v>105</v>
      </c>
      <c r="CR4" s="681"/>
      <c r="CS4" s="283" t="s">
        <v>213</v>
      </c>
      <c r="CT4" s="283" t="s">
        <v>214</v>
      </c>
      <c r="CU4" s="283" t="s">
        <v>215</v>
      </c>
      <c r="CV4" s="283" t="s">
        <v>216</v>
      </c>
      <c r="CW4" s="283" t="s">
        <v>217</v>
      </c>
      <c r="CX4" s="283" t="s">
        <v>105</v>
      </c>
      <c r="CY4" s="283" t="s">
        <v>213</v>
      </c>
      <c r="CZ4" s="283" t="s">
        <v>214</v>
      </c>
      <c r="DA4" s="283" t="s">
        <v>215</v>
      </c>
      <c r="DB4" s="283" t="s">
        <v>216</v>
      </c>
      <c r="DC4" s="283" t="s">
        <v>217</v>
      </c>
      <c r="DD4" s="283" t="s">
        <v>105</v>
      </c>
      <c r="DE4" s="109"/>
      <c r="DF4" s="109"/>
      <c r="DG4" s="173" t="s">
        <v>545</v>
      </c>
      <c r="DH4" s="109"/>
      <c r="DI4" s="109"/>
    </row>
    <row r="5" spans="2:113">
      <c r="B5" s="272" t="s">
        <v>218</v>
      </c>
      <c r="C5" s="277">
        <v>0</v>
      </c>
      <c r="D5" s="277">
        <v>0</v>
      </c>
      <c r="E5" s="277">
        <v>0</v>
      </c>
      <c r="F5" s="277">
        <v>0</v>
      </c>
      <c r="G5" s="277">
        <v>1</v>
      </c>
      <c r="H5" s="277">
        <v>0</v>
      </c>
      <c r="I5" s="277">
        <v>0</v>
      </c>
      <c r="J5" s="277">
        <v>0</v>
      </c>
      <c r="K5" s="277"/>
      <c r="L5" s="277">
        <v>0</v>
      </c>
      <c r="M5" s="277">
        <v>0</v>
      </c>
      <c r="N5" s="277">
        <v>0</v>
      </c>
      <c r="O5" s="277"/>
      <c r="P5" s="277">
        <v>0</v>
      </c>
      <c r="Q5" s="277">
        <v>0</v>
      </c>
      <c r="R5" s="273">
        <v>0</v>
      </c>
      <c r="S5" s="292">
        <v>0</v>
      </c>
      <c r="T5" s="277"/>
      <c r="U5" s="277">
        <v>0</v>
      </c>
      <c r="V5" s="277">
        <v>0</v>
      </c>
      <c r="W5" s="277">
        <v>0</v>
      </c>
      <c r="X5" s="290">
        <v>0</v>
      </c>
      <c r="Y5" s="273"/>
      <c r="Z5" s="277">
        <v>0</v>
      </c>
      <c r="AA5" s="277">
        <v>0</v>
      </c>
      <c r="AB5" s="277">
        <v>0</v>
      </c>
      <c r="AC5" s="277">
        <v>0</v>
      </c>
      <c r="AD5" s="277">
        <v>0</v>
      </c>
      <c r="AE5" s="277">
        <v>0</v>
      </c>
      <c r="AF5" s="277"/>
      <c r="AG5" s="277">
        <v>0</v>
      </c>
      <c r="AH5" s="277">
        <v>0</v>
      </c>
      <c r="AI5" s="277"/>
      <c r="AJ5" s="277">
        <v>0</v>
      </c>
      <c r="AK5" s="277">
        <v>0</v>
      </c>
      <c r="AL5" s="277">
        <v>0</v>
      </c>
      <c r="AM5" s="277">
        <v>0</v>
      </c>
      <c r="AN5" s="277">
        <v>0</v>
      </c>
      <c r="AO5" s="277">
        <v>0</v>
      </c>
      <c r="AP5" s="265"/>
      <c r="AQ5" s="281">
        <v>0</v>
      </c>
      <c r="AR5" s="277">
        <v>0</v>
      </c>
      <c r="AS5" s="277">
        <v>0</v>
      </c>
      <c r="AT5" s="277">
        <v>0</v>
      </c>
      <c r="AU5" s="277">
        <v>0</v>
      </c>
      <c r="AV5" s="277">
        <v>0</v>
      </c>
      <c r="AW5" s="277">
        <v>0</v>
      </c>
      <c r="AX5" s="280">
        <v>0</v>
      </c>
      <c r="AY5" s="280">
        <v>0</v>
      </c>
      <c r="AZ5" s="280">
        <v>0</v>
      </c>
      <c r="BA5" s="280">
        <v>0</v>
      </c>
      <c r="BB5" s="280">
        <v>0</v>
      </c>
      <c r="BC5" s="280">
        <v>0</v>
      </c>
      <c r="BD5" s="281">
        <v>0</v>
      </c>
      <c r="BE5" s="277">
        <v>0</v>
      </c>
      <c r="BF5" s="277">
        <v>0</v>
      </c>
      <c r="BG5" s="277">
        <v>0</v>
      </c>
      <c r="BH5" s="277">
        <v>0</v>
      </c>
      <c r="BI5" s="277">
        <v>0</v>
      </c>
      <c r="BJ5" s="277">
        <v>0</v>
      </c>
      <c r="BK5" s="280">
        <v>0</v>
      </c>
      <c r="BL5" s="280">
        <v>0</v>
      </c>
      <c r="BM5" s="280">
        <v>0</v>
      </c>
      <c r="BN5" s="280">
        <v>0</v>
      </c>
      <c r="BO5" s="280">
        <v>0</v>
      </c>
      <c r="BP5" s="280">
        <v>0</v>
      </c>
      <c r="BQ5" s="281"/>
      <c r="BR5" s="277"/>
      <c r="BS5" s="277"/>
      <c r="BT5" s="277"/>
      <c r="BU5" s="277"/>
      <c r="BV5" s="277"/>
      <c r="BW5" s="277"/>
      <c r="BX5" s="280"/>
      <c r="BY5" s="280"/>
      <c r="BZ5" s="280"/>
      <c r="CA5" s="280"/>
      <c r="CB5" s="280"/>
      <c r="CC5" s="280"/>
      <c r="CD5" s="289">
        <v>1</v>
      </c>
      <c r="CE5" s="284"/>
      <c r="CF5" s="277"/>
      <c r="CG5" s="277"/>
      <c r="CH5" s="277"/>
      <c r="CI5" s="277"/>
      <c r="CJ5" s="277"/>
      <c r="CK5" s="277"/>
      <c r="CL5" s="280"/>
      <c r="CM5" s="280"/>
      <c r="CN5" s="280"/>
      <c r="CO5" s="280"/>
      <c r="CP5" s="280"/>
      <c r="CQ5" s="280"/>
      <c r="CR5" s="284">
        <v>0</v>
      </c>
      <c r="CS5" s="277"/>
      <c r="CT5" s="277"/>
      <c r="CU5" s="277"/>
      <c r="CV5" s="277"/>
      <c r="CW5" s="277"/>
      <c r="CX5" s="277"/>
      <c r="CY5" s="280">
        <v>0</v>
      </c>
      <c r="CZ5" s="280">
        <v>0</v>
      </c>
      <c r="DA5" s="280">
        <v>0</v>
      </c>
      <c r="DB5" s="280">
        <v>0</v>
      </c>
      <c r="DC5" s="280">
        <v>0</v>
      </c>
      <c r="DD5" s="280">
        <v>0</v>
      </c>
      <c r="DE5" s="168">
        <v>0</v>
      </c>
      <c r="DF5" s="109"/>
      <c r="DG5" s="172">
        <v>0</v>
      </c>
      <c r="DH5" s="109"/>
      <c r="DI5" s="109"/>
    </row>
    <row r="6" spans="2:113">
      <c r="B6" s="272" t="s">
        <v>219</v>
      </c>
      <c r="C6" s="277">
        <v>4</v>
      </c>
      <c r="D6" s="277">
        <v>0</v>
      </c>
      <c r="E6" s="277">
        <v>53</v>
      </c>
      <c r="F6" s="277">
        <v>61</v>
      </c>
      <c r="G6" s="289">
        <v>12.2</v>
      </c>
      <c r="H6" s="277">
        <v>522318</v>
      </c>
      <c r="I6" s="277">
        <v>30414</v>
      </c>
      <c r="J6" s="277">
        <v>18726</v>
      </c>
      <c r="K6" s="277"/>
      <c r="L6" s="277">
        <v>0</v>
      </c>
      <c r="M6" s="277">
        <v>-231344</v>
      </c>
      <c r="N6" s="277">
        <v>1002</v>
      </c>
      <c r="O6" s="277"/>
      <c r="P6" s="277">
        <v>-53420</v>
      </c>
      <c r="Q6" s="277">
        <v>287696</v>
      </c>
      <c r="R6" s="273">
        <v>0</v>
      </c>
      <c r="S6" s="292">
        <v>-21452</v>
      </c>
      <c r="T6" s="277"/>
      <c r="U6" s="277">
        <v>27688</v>
      </c>
      <c r="V6" s="277">
        <v>44382</v>
      </c>
      <c r="W6" s="277">
        <v>-234085</v>
      </c>
      <c r="X6" s="290">
        <v>-25195</v>
      </c>
      <c r="Y6" s="273"/>
      <c r="Z6" s="277">
        <v>308546</v>
      </c>
      <c r="AA6" s="277">
        <v>268276</v>
      </c>
      <c r="AB6" s="277">
        <v>256534</v>
      </c>
      <c r="AC6" s="277">
        <v>326317</v>
      </c>
      <c r="AD6" s="277">
        <v>212381</v>
      </c>
      <c r="AE6" s="277">
        <v>22624</v>
      </c>
      <c r="AF6" s="277"/>
      <c r="AG6" s="277">
        <v>0</v>
      </c>
      <c r="AH6" s="277">
        <v>920</v>
      </c>
      <c r="AI6" s="277"/>
      <c r="AJ6" s="277">
        <v>-21452</v>
      </c>
      <c r="AK6" s="277">
        <v>-21452</v>
      </c>
      <c r="AL6" s="277">
        <v>-21452</v>
      </c>
      <c r="AM6" s="277">
        <v>-21452</v>
      </c>
      <c r="AN6" s="277">
        <v>-21452</v>
      </c>
      <c r="AO6" s="277">
        <v>-126825</v>
      </c>
      <c r="AP6" s="265"/>
      <c r="AQ6" s="281">
        <v>-18963</v>
      </c>
      <c r="AR6" s="277">
        <v>0</v>
      </c>
      <c r="AS6" s="277">
        <v>0</v>
      </c>
      <c r="AT6" s="277">
        <v>0</v>
      </c>
      <c r="AU6" s="277">
        <v>0</v>
      </c>
      <c r="AV6" s="277">
        <v>0</v>
      </c>
      <c r="AW6" s="277">
        <v>0</v>
      </c>
      <c r="AX6" s="280">
        <v>18963</v>
      </c>
      <c r="AY6" s="280">
        <v>18963</v>
      </c>
      <c r="AZ6" s="280">
        <v>18963</v>
      </c>
      <c r="BA6" s="280">
        <v>18963</v>
      </c>
      <c r="BB6" s="280">
        <v>18963</v>
      </c>
      <c r="BC6" s="280">
        <v>117566</v>
      </c>
      <c r="BD6" s="281">
        <v>82</v>
      </c>
      <c r="BE6" s="277">
        <v>82</v>
      </c>
      <c r="BF6" s="277">
        <v>82</v>
      </c>
      <c r="BG6" s="277">
        <v>82</v>
      </c>
      <c r="BH6" s="277">
        <v>82</v>
      </c>
      <c r="BI6" s="277">
        <v>82</v>
      </c>
      <c r="BJ6" s="277">
        <v>510</v>
      </c>
      <c r="BK6" s="280">
        <v>0</v>
      </c>
      <c r="BL6" s="280">
        <v>0</v>
      </c>
      <c r="BM6" s="280">
        <v>0</v>
      </c>
      <c r="BN6" s="280">
        <v>0</v>
      </c>
      <c r="BO6" s="280">
        <v>0</v>
      </c>
      <c r="BP6" s="280">
        <v>0</v>
      </c>
      <c r="BQ6" s="281"/>
      <c r="BR6" s="277"/>
      <c r="BS6" s="277"/>
      <c r="BT6" s="277"/>
      <c r="BU6" s="277"/>
      <c r="BV6" s="277"/>
      <c r="BW6" s="277"/>
      <c r="BX6" s="280"/>
      <c r="BY6" s="280"/>
      <c r="BZ6" s="280"/>
      <c r="CA6" s="280"/>
      <c r="CB6" s="280"/>
      <c r="CC6" s="280"/>
      <c r="CD6" s="289">
        <v>10.8</v>
      </c>
      <c r="CE6" s="284"/>
      <c r="CF6" s="277"/>
      <c r="CG6" s="277"/>
      <c r="CH6" s="277"/>
      <c r="CI6" s="277"/>
      <c r="CJ6" s="277"/>
      <c r="CK6" s="277"/>
      <c r="CL6" s="280"/>
      <c r="CM6" s="280"/>
      <c r="CN6" s="280"/>
      <c r="CO6" s="280"/>
      <c r="CP6" s="280"/>
      <c r="CQ6" s="280"/>
      <c r="CR6" s="284">
        <v>-2571</v>
      </c>
      <c r="CS6" s="277"/>
      <c r="CT6" s="277"/>
      <c r="CU6" s="277"/>
      <c r="CV6" s="277"/>
      <c r="CW6" s="277"/>
      <c r="CX6" s="277"/>
      <c r="CY6" s="280">
        <v>2571</v>
      </c>
      <c r="CZ6" s="280">
        <v>2571</v>
      </c>
      <c r="DA6" s="280">
        <v>2571</v>
      </c>
      <c r="DB6" s="280">
        <v>2571</v>
      </c>
      <c r="DC6" s="280">
        <v>2571</v>
      </c>
      <c r="DD6" s="280">
        <v>9769</v>
      </c>
      <c r="DE6" s="168">
        <v>0</v>
      </c>
      <c r="DF6" s="109"/>
      <c r="DG6" s="172">
        <v>0</v>
      </c>
      <c r="DH6" s="109"/>
      <c r="DI6" s="109"/>
    </row>
    <row r="7" spans="2:113">
      <c r="B7" s="272" t="s">
        <v>220</v>
      </c>
      <c r="C7" s="277">
        <v>19</v>
      </c>
      <c r="D7" s="277">
        <v>0</v>
      </c>
      <c r="E7" s="277">
        <v>184</v>
      </c>
      <c r="F7" s="277">
        <v>190</v>
      </c>
      <c r="G7" s="278">
        <v>10.199999999999999</v>
      </c>
      <c r="H7" s="277">
        <v>6233201</v>
      </c>
      <c r="I7" s="277">
        <v>332787</v>
      </c>
      <c r="J7" s="277">
        <v>228500</v>
      </c>
      <c r="K7" s="277"/>
      <c r="L7" s="277">
        <v>-79273</v>
      </c>
      <c r="M7" s="277">
        <v>-1806470</v>
      </c>
      <c r="N7" s="277">
        <v>238191</v>
      </c>
      <c r="O7" s="277"/>
      <c r="P7" s="277">
        <v>-294894</v>
      </c>
      <c r="Q7" s="277">
        <v>4852042</v>
      </c>
      <c r="R7" s="273">
        <v>-79273</v>
      </c>
      <c r="S7" s="292">
        <v>-182491</v>
      </c>
      <c r="T7" s="277"/>
      <c r="U7" s="277">
        <v>299523</v>
      </c>
      <c r="V7" s="277">
        <v>267700</v>
      </c>
      <c r="W7" s="277">
        <v>-1650180</v>
      </c>
      <c r="X7" s="290">
        <v>-264392</v>
      </c>
      <c r="Y7" s="273"/>
      <c r="Z7" s="277">
        <v>5191086</v>
      </c>
      <c r="AA7" s="277">
        <v>4529551</v>
      </c>
      <c r="AB7" s="277">
        <v>4325005</v>
      </c>
      <c r="AC7" s="277">
        <v>5472948</v>
      </c>
      <c r="AD7" s="277">
        <v>1629365</v>
      </c>
      <c r="AE7" s="277">
        <v>235654</v>
      </c>
      <c r="AF7" s="277"/>
      <c r="AG7" s="277">
        <v>0</v>
      </c>
      <c r="AH7" s="277">
        <v>214839</v>
      </c>
      <c r="AI7" s="277"/>
      <c r="AJ7" s="277">
        <v>-182491</v>
      </c>
      <c r="AK7" s="277">
        <v>-182491</v>
      </c>
      <c r="AL7" s="277">
        <v>-182491</v>
      </c>
      <c r="AM7" s="277">
        <v>-182491</v>
      </c>
      <c r="AN7" s="277">
        <v>-182491</v>
      </c>
      <c r="AO7" s="277">
        <v>-737725</v>
      </c>
      <c r="AP7" s="265"/>
      <c r="AQ7" s="281">
        <v>-177105</v>
      </c>
      <c r="AR7" s="277">
        <v>0</v>
      </c>
      <c r="AS7" s="277">
        <v>0</v>
      </c>
      <c r="AT7" s="277">
        <v>0</v>
      </c>
      <c r="AU7" s="277">
        <v>0</v>
      </c>
      <c r="AV7" s="277">
        <v>0</v>
      </c>
      <c r="AW7" s="277">
        <v>0</v>
      </c>
      <c r="AX7" s="280">
        <v>177105</v>
      </c>
      <c r="AY7" s="280">
        <v>177105</v>
      </c>
      <c r="AZ7" s="280">
        <v>177105</v>
      </c>
      <c r="BA7" s="280">
        <v>177105</v>
      </c>
      <c r="BB7" s="280">
        <v>177105</v>
      </c>
      <c r="BC7" s="280">
        <v>743840</v>
      </c>
      <c r="BD7" s="281">
        <v>23352</v>
      </c>
      <c r="BE7" s="277">
        <v>23352</v>
      </c>
      <c r="BF7" s="277">
        <v>23352</v>
      </c>
      <c r="BG7" s="277">
        <v>23352</v>
      </c>
      <c r="BH7" s="277">
        <v>23352</v>
      </c>
      <c r="BI7" s="277">
        <v>23352</v>
      </c>
      <c r="BJ7" s="277">
        <v>98079</v>
      </c>
      <c r="BK7" s="280">
        <v>0</v>
      </c>
      <c r="BL7" s="280">
        <v>0</v>
      </c>
      <c r="BM7" s="280">
        <v>0</v>
      </c>
      <c r="BN7" s="280">
        <v>0</v>
      </c>
      <c r="BO7" s="280">
        <v>0</v>
      </c>
      <c r="BP7" s="280">
        <v>0</v>
      </c>
      <c r="BQ7" s="281"/>
      <c r="BR7" s="277"/>
      <c r="BS7" s="277"/>
      <c r="BT7" s="277"/>
      <c r="BU7" s="277"/>
      <c r="BV7" s="277"/>
      <c r="BW7" s="277"/>
      <c r="BX7" s="280"/>
      <c r="BY7" s="280"/>
      <c r="BZ7" s="280"/>
      <c r="CA7" s="280"/>
      <c r="CB7" s="280"/>
      <c r="CC7" s="280"/>
      <c r="CD7" s="289">
        <v>10.199999999999999</v>
      </c>
      <c r="CE7" s="284"/>
      <c r="CF7" s="277"/>
      <c r="CG7" s="277"/>
      <c r="CH7" s="277"/>
      <c r="CI7" s="277"/>
      <c r="CJ7" s="277"/>
      <c r="CK7" s="277"/>
      <c r="CL7" s="280"/>
      <c r="CM7" s="280"/>
      <c r="CN7" s="280"/>
      <c r="CO7" s="280"/>
      <c r="CP7" s="280"/>
      <c r="CQ7" s="280"/>
      <c r="CR7" s="284">
        <v>-28738</v>
      </c>
      <c r="CS7" s="277"/>
      <c r="CT7" s="277"/>
      <c r="CU7" s="277"/>
      <c r="CV7" s="277"/>
      <c r="CW7" s="277"/>
      <c r="CX7" s="277"/>
      <c r="CY7" s="280">
        <v>28738</v>
      </c>
      <c r="CZ7" s="280">
        <v>28738</v>
      </c>
      <c r="DA7" s="280">
        <v>28738</v>
      </c>
      <c r="DB7" s="280">
        <v>28738</v>
      </c>
      <c r="DC7" s="280">
        <v>28738</v>
      </c>
      <c r="DD7" s="280">
        <v>91964</v>
      </c>
      <c r="DE7" s="168">
        <v>0</v>
      </c>
      <c r="DF7" s="109"/>
      <c r="DG7" s="172">
        <v>0</v>
      </c>
      <c r="DH7" s="109"/>
      <c r="DI7" s="109"/>
    </row>
    <row r="8" spans="2:113">
      <c r="B8" s="272" t="s">
        <v>221</v>
      </c>
      <c r="C8" s="277">
        <v>54</v>
      </c>
      <c r="D8" s="277">
        <v>0</v>
      </c>
      <c r="E8" s="277">
        <v>697</v>
      </c>
      <c r="F8" s="277">
        <v>743</v>
      </c>
      <c r="G8" s="278">
        <v>10.8</v>
      </c>
      <c r="H8" s="277">
        <v>7118304</v>
      </c>
      <c r="I8" s="277">
        <v>371985</v>
      </c>
      <c r="J8" s="277">
        <v>256470</v>
      </c>
      <c r="K8" s="277"/>
      <c r="L8" s="277">
        <v>0</v>
      </c>
      <c r="M8" s="277">
        <v>-1210835</v>
      </c>
      <c r="N8" s="277">
        <v>174346</v>
      </c>
      <c r="O8" s="277"/>
      <c r="P8" s="277">
        <v>-572144</v>
      </c>
      <c r="Q8" s="277">
        <v>6138126</v>
      </c>
      <c r="R8" s="273">
        <v>0</v>
      </c>
      <c r="S8" s="292">
        <v>-126689</v>
      </c>
      <c r="T8" s="277"/>
      <c r="U8" s="277">
        <v>501766</v>
      </c>
      <c r="V8" s="277">
        <v>507831</v>
      </c>
      <c r="W8" s="277">
        <v>-1204698</v>
      </c>
      <c r="X8" s="290">
        <v>-294898</v>
      </c>
      <c r="Y8" s="273"/>
      <c r="Z8" s="277">
        <v>6576492</v>
      </c>
      <c r="AA8" s="277">
        <v>5724047</v>
      </c>
      <c r="AB8" s="277">
        <v>5483457</v>
      </c>
      <c r="AC8" s="277">
        <v>6917899</v>
      </c>
      <c r="AD8" s="277">
        <v>1098721</v>
      </c>
      <c r="AE8" s="277">
        <v>264180</v>
      </c>
      <c r="AF8" s="277"/>
      <c r="AG8" s="277">
        <v>0</v>
      </c>
      <c r="AH8" s="277">
        <v>158203</v>
      </c>
      <c r="AI8" s="277"/>
      <c r="AJ8" s="277">
        <v>-126689</v>
      </c>
      <c r="AK8" s="277">
        <v>-126689</v>
      </c>
      <c r="AL8" s="277">
        <v>-126689</v>
      </c>
      <c r="AM8" s="277">
        <v>-126689</v>
      </c>
      <c r="AN8" s="277">
        <v>-126689</v>
      </c>
      <c r="AO8" s="277">
        <v>-571253</v>
      </c>
      <c r="AP8" s="265"/>
      <c r="AQ8" s="281">
        <v>-112114</v>
      </c>
      <c r="AR8" s="277">
        <v>0</v>
      </c>
      <c r="AS8" s="277">
        <v>0</v>
      </c>
      <c r="AT8" s="277">
        <v>0</v>
      </c>
      <c r="AU8" s="277">
        <v>0</v>
      </c>
      <c r="AV8" s="277">
        <v>0</v>
      </c>
      <c r="AW8" s="277">
        <v>0</v>
      </c>
      <c r="AX8" s="280">
        <v>112114</v>
      </c>
      <c r="AY8" s="280">
        <v>112114</v>
      </c>
      <c r="AZ8" s="280">
        <v>112114</v>
      </c>
      <c r="BA8" s="280">
        <v>112114</v>
      </c>
      <c r="BB8" s="280">
        <v>112114</v>
      </c>
      <c r="BC8" s="280">
        <v>538151</v>
      </c>
      <c r="BD8" s="281">
        <v>16143</v>
      </c>
      <c r="BE8" s="277">
        <v>16143</v>
      </c>
      <c r="BF8" s="277">
        <v>16143</v>
      </c>
      <c r="BG8" s="277">
        <v>16143</v>
      </c>
      <c r="BH8" s="277">
        <v>16143</v>
      </c>
      <c r="BI8" s="277">
        <v>16143</v>
      </c>
      <c r="BJ8" s="277">
        <v>77488</v>
      </c>
      <c r="BK8" s="280">
        <v>0</v>
      </c>
      <c r="BL8" s="280">
        <v>0</v>
      </c>
      <c r="BM8" s="280">
        <v>0</v>
      </c>
      <c r="BN8" s="280">
        <v>0</v>
      </c>
      <c r="BO8" s="280">
        <v>0</v>
      </c>
      <c r="BP8" s="280">
        <v>0</v>
      </c>
      <c r="BQ8" s="281"/>
      <c r="BR8" s="277"/>
      <c r="BS8" s="277"/>
      <c r="BT8" s="277"/>
      <c r="BU8" s="277"/>
      <c r="BV8" s="277"/>
      <c r="BW8" s="277"/>
      <c r="BX8" s="280"/>
      <c r="BY8" s="280"/>
      <c r="BZ8" s="280"/>
      <c r="CA8" s="280"/>
      <c r="CB8" s="280"/>
      <c r="CC8" s="280"/>
      <c r="CD8" s="289">
        <v>10.6</v>
      </c>
      <c r="CE8" s="284"/>
      <c r="CF8" s="277"/>
      <c r="CG8" s="277"/>
      <c r="CH8" s="277"/>
      <c r="CI8" s="277"/>
      <c r="CJ8" s="277"/>
      <c r="CK8" s="277"/>
      <c r="CL8" s="280"/>
      <c r="CM8" s="280"/>
      <c r="CN8" s="280"/>
      <c r="CO8" s="280"/>
      <c r="CP8" s="280"/>
      <c r="CQ8" s="280"/>
      <c r="CR8" s="284">
        <v>-30718</v>
      </c>
      <c r="CS8" s="277"/>
      <c r="CT8" s="277"/>
      <c r="CU8" s="277"/>
      <c r="CV8" s="277"/>
      <c r="CW8" s="277"/>
      <c r="CX8" s="277"/>
      <c r="CY8" s="280">
        <v>30718</v>
      </c>
      <c r="CZ8" s="280">
        <v>30718</v>
      </c>
      <c r="DA8" s="280">
        <v>30718</v>
      </c>
      <c r="DB8" s="280">
        <v>30718</v>
      </c>
      <c r="DC8" s="280">
        <v>30718</v>
      </c>
      <c r="DD8" s="280">
        <v>110590</v>
      </c>
      <c r="DE8" s="168">
        <v>0</v>
      </c>
      <c r="DF8" s="109"/>
      <c r="DG8" s="172">
        <v>0</v>
      </c>
      <c r="DH8" s="109"/>
      <c r="DI8" s="109"/>
    </row>
    <row r="9" spans="2:113">
      <c r="B9" s="272" t="s">
        <v>222</v>
      </c>
      <c r="C9" s="277">
        <v>18</v>
      </c>
      <c r="D9" s="277">
        <v>0</v>
      </c>
      <c r="E9" s="277">
        <v>169</v>
      </c>
      <c r="F9" s="277">
        <v>180</v>
      </c>
      <c r="G9" s="278">
        <v>10.5</v>
      </c>
      <c r="H9" s="277">
        <v>2637900</v>
      </c>
      <c r="I9" s="277">
        <v>139034</v>
      </c>
      <c r="J9" s="277">
        <v>95367</v>
      </c>
      <c r="K9" s="277"/>
      <c r="L9" s="277">
        <v>-190235</v>
      </c>
      <c r="M9" s="277">
        <v>-433868</v>
      </c>
      <c r="N9" s="277">
        <v>44973</v>
      </c>
      <c r="O9" s="277"/>
      <c r="P9" s="277">
        <v>-196195</v>
      </c>
      <c r="Q9" s="277">
        <v>2096976</v>
      </c>
      <c r="R9" s="273">
        <v>-190235</v>
      </c>
      <c r="S9" s="292">
        <v>-49086</v>
      </c>
      <c r="T9" s="277"/>
      <c r="U9" s="277">
        <v>-4920</v>
      </c>
      <c r="V9" s="277">
        <v>157028</v>
      </c>
      <c r="W9" s="277">
        <v>-451860</v>
      </c>
      <c r="X9" s="290">
        <v>-112051</v>
      </c>
      <c r="Y9" s="273"/>
      <c r="Z9" s="277">
        <v>2254031</v>
      </c>
      <c r="AA9" s="277">
        <v>1949806</v>
      </c>
      <c r="AB9" s="277">
        <v>1863856</v>
      </c>
      <c r="AC9" s="277">
        <v>2377757</v>
      </c>
      <c r="AD9" s="277">
        <v>392547</v>
      </c>
      <c r="AE9" s="277">
        <v>100003</v>
      </c>
      <c r="AF9" s="277"/>
      <c r="AG9" s="277">
        <v>0</v>
      </c>
      <c r="AH9" s="277">
        <v>40690</v>
      </c>
      <c r="AI9" s="277"/>
      <c r="AJ9" s="277">
        <v>-49086</v>
      </c>
      <c r="AK9" s="277">
        <v>-49086</v>
      </c>
      <c r="AL9" s="277">
        <v>-49086</v>
      </c>
      <c r="AM9" s="277">
        <v>-49086</v>
      </c>
      <c r="AN9" s="277">
        <v>-49086</v>
      </c>
      <c r="AO9" s="277">
        <v>-206430</v>
      </c>
      <c r="AP9" s="265"/>
      <c r="AQ9" s="281">
        <v>-41321</v>
      </c>
      <c r="AR9" s="277">
        <v>0</v>
      </c>
      <c r="AS9" s="277">
        <v>0</v>
      </c>
      <c r="AT9" s="277">
        <v>0</v>
      </c>
      <c r="AU9" s="277">
        <v>0</v>
      </c>
      <c r="AV9" s="277">
        <v>0</v>
      </c>
      <c r="AW9" s="277">
        <v>0</v>
      </c>
      <c r="AX9" s="280">
        <v>41321</v>
      </c>
      <c r="AY9" s="280">
        <v>41321</v>
      </c>
      <c r="AZ9" s="280">
        <v>41321</v>
      </c>
      <c r="BA9" s="280">
        <v>41321</v>
      </c>
      <c r="BB9" s="280">
        <v>41321</v>
      </c>
      <c r="BC9" s="280">
        <v>185942</v>
      </c>
      <c r="BD9" s="281">
        <v>4283</v>
      </c>
      <c r="BE9" s="277">
        <v>4283</v>
      </c>
      <c r="BF9" s="277">
        <v>4283</v>
      </c>
      <c r="BG9" s="277">
        <v>4283</v>
      </c>
      <c r="BH9" s="277">
        <v>4283</v>
      </c>
      <c r="BI9" s="277">
        <v>4283</v>
      </c>
      <c r="BJ9" s="277">
        <v>19275</v>
      </c>
      <c r="BK9" s="280">
        <v>0</v>
      </c>
      <c r="BL9" s="280">
        <v>0</v>
      </c>
      <c r="BM9" s="280">
        <v>0</v>
      </c>
      <c r="BN9" s="280">
        <v>0</v>
      </c>
      <c r="BO9" s="280">
        <v>0</v>
      </c>
      <c r="BP9" s="280">
        <v>0</v>
      </c>
      <c r="BQ9" s="281"/>
      <c r="BR9" s="277"/>
      <c r="BS9" s="277"/>
      <c r="BT9" s="277"/>
      <c r="BU9" s="277"/>
      <c r="BV9" s="277"/>
      <c r="BW9" s="277"/>
      <c r="BX9" s="280"/>
      <c r="BY9" s="280"/>
      <c r="BZ9" s="280"/>
      <c r="CA9" s="280"/>
      <c r="CB9" s="280"/>
      <c r="CC9" s="280"/>
      <c r="CD9" s="289">
        <v>10.3</v>
      </c>
      <c r="CE9" s="284"/>
      <c r="CF9" s="277"/>
      <c r="CG9" s="277"/>
      <c r="CH9" s="277"/>
      <c r="CI9" s="277"/>
      <c r="CJ9" s="277"/>
      <c r="CK9" s="277"/>
      <c r="CL9" s="280"/>
      <c r="CM9" s="280"/>
      <c r="CN9" s="280"/>
      <c r="CO9" s="280"/>
      <c r="CP9" s="280"/>
      <c r="CQ9" s="280"/>
      <c r="CR9" s="284">
        <v>-12048</v>
      </c>
      <c r="CS9" s="277"/>
      <c r="CT9" s="277"/>
      <c r="CU9" s="277"/>
      <c r="CV9" s="277"/>
      <c r="CW9" s="277"/>
      <c r="CX9" s="277"/>
      <c r="CY9" s="280">
        <v>12048</v>
      </c>
      <c r="CZ9" s="280">
        <v>12048</v>
      </c>
      <c r="DA9" s="280">
        <v>12048</v>
      </c>
      <c r="DB9" s="280">
        <v>12048</v>
      </c>
      <c r="DC9" s="280">
        <v>12048</v>
      </c>
      <c r="DD9" s="280">
        <v>39763</v>
      </c>
      <c r="DE9" s="168">
        <v>0</v>
      </c>
      <c r="DF9" s="109"/>
      <c r="DG9" s="172">
        <v>0</v>
      </c>
      <c r="DH9" s="109"/>
      <c r="DI9" s="109"/>
    </row>
    <row r="10" spans="2:113">
      <c r="B10" s="272" t="s">
        <v>223</v>
      </c>
      <c r="C10" s="277">
        <v>35</v>
      </c>
      <c r="D10" s="277">
        <v>0</v>
      </c>
      <c r="E10" s="277">
        <v>729</v>
      </c>
      <c r="F10" s="277">
        <v>821</v>
      </c>
      <c r="G10" s="278">
        <v>11.2</v>
      </c>
      <c r="H10" s="277">
        <v>7990972</v>
      </c>
      <c r="I10" s="277">
        <v>474479</v>
      </c>
      <c r="J10" s="277">
        <v>296161</v>
      </c>
      <c r="K10" s="277"/>
      <c r="L10" s="277">
        <v>0</v>
      </c>
      <c r="M10" s="277">
        <v>-1931272</v>
      </c>
      <c r="N10" s="277">
        <v>204864</v>
      </c>
      <c r="O10" s="277"/>
      <c r="P10" s="277">
        <v>-292668</v>
      </c>
      <c r="Q10" s="277">
        <v>6742536</v>
      </c>
      <c r="R10" s="273">
        <v>0</v>
      </c>
      <c r="S10" s="292">
        <v>-191810</v>
      </c>
      <c r="T10" s="277"/>
      <c r="U10" s="277">
        <v>578830</v>
      </c>
      <c r="V10" s="277">
        <v>347623</v>
      </c>
      <c r="W10" s="277">
        <v>-1903721</v>
      </c>
      <c r="X10" s="290">
        <v>-369123</v>
      </c>
      <c r="Y10" s="273"/>
      <c r="Z10" s="277">
        <v>7248707</v>
      </c>
      <c r="AA10" s="277">
        <v>6262180</v>
      </c>
      <c r="AB10" s="277">
        <v>5968983</v>
      </c>
      <c r="AC10" s="277">
        <v>7662713</v>
      </c>
      <c r="AD10" s="277">
        <v>1758837</v>
      </c>
      <c r="AE10" s="277">
        <v>331457</v>
      </c>
      <c r="AF10" s="277"/>
      <c r="AG10" s="277">
        <v>0</v>
      </c>
      <c r="AH10" s="277">
        <v>186573</v>
      </c>
      <c r="AI10" s="277"/>
      <c r="AJ10" s="277">
        <v>-191810</v>
      </c>
      <c r="AK10" s="277">
        <v>-191810</v>
      </c>
      <c r="AL10" s="277">
        <v>-191810</v>
      </c>
      <c r="AM10" s="277">
        <v>-191810</v>
      </c>
      <c r="AN10" s="277">
        <v>-191810</v>
      </c>
      <c r="AO10" s="277">
        <v>-944671</v>
      </c>
      <c r="AP10" s="265"/>
      <c r="AQ10" s="281">
        <v>-172435</v>
      </c>
      <c r="AR10" s="277">
        <v>0</v>
      </c>
      <c r="AS10" s="277">
        <v>0</v>
      </c>
      <c r="AT10" s="277">
        <v>0</v>
      </c>
      <c r="AU10" s="277">
        <v>0</v>
      </c>
      <c r="AV10" s="277">
        <v>0</v>
      </c>
      <c r="AW10" s="277">
        <v>0</v>
      </c>
      <c r="AX10" s="280">
        <v>172435</v>
      </c>
      <c r="AY10" s="280">
        <v>172435</v>
      </c>
      <c r="AZ10" s="280">
        <v>172435</v>
      </c>
      <c r="BA10" s="280">
        <v>172435</v>
      </c>
      <c r="BB10" s="280">
        <v>172435</v>
      </c>
      <c r="BC10" s="280">
        <v>896662</v>
      </c>
      <c r="BD10" s="281">
        <v>18291</v>
      </c>
      <c r="BE10" s="277">
        <v>18291</v>
      </c>
      <c r="BF10" s="277">
        <v>18291</v>
      </c>
      <c r="BG10" s="277">
        <v>18291</v>
      </c>
      <c r="BH10" s="277">
        <v>18291</v>
      </c>
      <c r="BI10" s="277">
        <v>18291</v>
      </c>
      <c r="BJ10" s="277">
        <v>95118</v>
      </c>
      <c r="BK10" s="280">
        <v>0</v>
      </c>
      <c r="BL10" s="280">
        <v>0</v>
      </c>
      <c r="BM10" s="280">
        <v>0</v>
      </c>
      <c r="BN10" s="280">
        <v>0</v>
      </c>
      <c r="BO10" s="280">
        <v>0</v>
      </c>
      <c r="BP10" s="280">
        <v>0</v>
      </c>
      <c r="BQ10" s="281"/>
      <c r="BR10" s="277"/>
      <c r="BS10" s="277"/>
      <c r="BT10" s="277"/>
      <c r="BU10" s="277"/>
      <c r="BV10" s="277"/>
      <c r="BW10" s="277"/>
      <c r="BX10" s="280"/>
      <c r="BY10" s="280"/>
      <c r="BZ10" s="280"/>
      <c r="CA10" s="280"/>
      <c r="CB10" s="280"/>
      <c r="CC10" s="280"/>
      <c r="CD10" s="289">
        <v>10.8</v>
      </c>
      <c r="CE10" s="284"/>
      <c r="CF10" s="277"/>
      <c r="CG10" s="277"/>
      <c r="CH10" s="277"/>
      <c r="CI10" s="277"/>
      <c r="CJ10" s="277"/>
      <c r="CK10" s="277"/>
      <c r="CL10" s="280"/>
      <c r="CM10" s="280"/>
      <c r="CN10" s="280"/>
      <c r="CO10" s="280"/>
      <c r="CP10" s="280"/>
      <c r="CQ10" s="280"/>
      <c r="CR10" s="284">
        <v>-37666</v>
      </c>
      <c r="CS10" s="277"/>
      <c r="CT10" s="277"/>
      <c r="CU10" s="277"/>
      <c r="CV10" s="277"/>
      <c r="CW10" s="277"/>
      <c r="CX10" s="277"/>
      <c r="CY10" s="280">
        <v>37666</v>
      </c>
      <c r="CZ10" s="280">
        <v>37666</v>
      </c>
      <c r="DA10" s="280">
        <v>37666</v>
      </c>
      <c r="DB10" s="280">
        <v>37666</v>
      </c>
      <c r="DC10" s="280">
        <v>37666</v>
      </c>
      <c r="DD10" s="280">
        <v>143127</v>
      </c>
      <c r="DE10" s="168">
        <v>0</v>
      </c>
      <c r="DF10" s="109"/>
      <c r="DG10" s="172">
        <v>0</v>
      </c>
      <c r="DH10" s="109"/>
      <c r="DI10" s="109"/>
    </row>
    <row r="11" spans="2:113">
      <c r="B11" s="272" t="s">
        <v>224</v>
      </c>
      <c r="C11" s="277">
        <v>3</v>
      </c>
      <c r="D11" s="277">
        <v>0</v>
      </c>
      <c r="E11" s="277">
        <v>49</v>
      </c>
      <c r="F11" s="277">
        <v>52</v>
      </c>
      <c r="G11" s="278">
        <v>10.7</v>
      </c>
      <c r="H11" s="277">
        <v>622051</v>
      </c>
      <c r="I11" s="277">
        <v>22867</v>
      </c>
      <c r="J11" s="277">
        <v>22462</v>
      </c>
      <c r="K11" s="277"/>
      <c r="L11" s="277">
        <v>0</v>
      </c>
      <c r="M11" s="277">
        <v>-101408</v>
      </c>
      <c r="N11" s="277">
        <v>20415</v>
      </c>
      <c r="O11" s="277"/>
      <c r="P11" s="277">
        <v>-27906</v>
      </c>
      <c r="Q11" s="277">
        <v>558481</v>
      </c>
      <c r="R11" s="273">
        <v>0</v>
      </c>
      <c r="S11" s="292">
        <v>-10187</v>
      </c>
      <c r="T11" s="277"/>
      <c r="U11" s="277">
        <v>35142</v>
      </c>
      <c r="V11" s="277">
        <v>29862</v>
      </c>
      <c r="W11" s="277">
        <v>-96462</v>
      </c>
      <c r="X11" s="290">
        <v>-25656</v>
      </c>
      <c r="Y11" s="273"/>
      <c r="Z11" s="277">
        <v>590475</v>
      </c>
      <c r="AA11" s="277">
        <v>527702</v>
      </c>
      <c r="AB11" s="277">
        <v>510940</v>
      </c>
      <c r="AC11" s="277">
        <v>612966</v>
      </c>
      <c r="AD11" s="277">
        <v>91931</v>
      </c>
      <c r="AE11" s="277">
        <v>23038</v>
      </c>
      <c r="AF11" s="277"/>
      <c r="AG11" s="277">
        <v>0</v>
      </c>
      <c r="AH11" s="277">
        <v>18507</v>
      </c>
      <c r="AI11" s="277"/>
      <c r="AJ11" s="277">
        <v>-10187</v>
      </c>
      <c r="AK11" s="277">
        <v>-10187</v>
      </c>
      <c r="AL11" s="277">
        <v>-10187</v>
      </c>
      <c r="AM11" s="277">
        <v>-10187</v>
      </c>
      <c r="AN11" s="277">
        <v>-10187</v>
      </c>
      <c r="AO11" s="277">
        <v>-45527</v>
      </c>
      <c r="AP11" s="265"/>
      <c r="AQ11" s="281">
        <v>-9477</v>
      </c>
      <c r="AR11" s="277">
        <v>0</v>
      </c>
      <c r="AS11" s="277">
        <v>0</v>
      </c>
      <c r="AT11" s="277">
        <v>0</v>
      </c>
      <c r="AU11" s="277">
        <v>0</v>
      </c>
      <c r="AV11" s="277">
        <v>0</v>
      </c>
      <c r="AW11" s="277">
        <v>0</v>
      </c>
      <c r="AX11" s="280">
        <v>9477</v>
      </c>
      <c r="AY11" s="280">
        <v>9477</v>
      </c>
      <c r="AZ11" s="280">
        <v>9477</v>
      </c>
      <c r="BA11" s="280">
        <v>9477</v>
      </c>
      <c r="BB11" s="280">
        <v>9477</v>
      </c>
      <c r="BC11" s="280">
        <v>44546</v>
      </c>
      <c r="BD11" s="281">
        <v>1908</v>
      </c>
      <c r="BE11" s="277">
        <v>1908</v>
      </c>
      <c r="BF11" s="277">
        <v>1908</v>
      </c>
      <c r="BG11" s="277">
        <v>1908</v>
      </c>
      <c r="BH11" s="277">
        <v>1908</v>
      </c>
      <c r="BI11" s="277">
        <v>1908</v>
      </c>
      <c r="BJ11" s="277">
        <v>8967</v>
      </c>
      <c r="BK11" s="280">
        <v>0</v>
      </c>
      <c r="BL11" s="280">
        <v>0</v>
      </c>
      <c r="BM11" s="280">
        <v>0</v>
      </c>
      <c r="BN11" s="280">
        <v>0</v>
      </c>
      <c r="BO11" s="280">
        <v>0</v>
      </c>
      <c r="BP11" s="280">
        <v>0</v>
      </c>
      <c r="BQ11" s="281"/>
      <c r="BR11" s="277"/>
      <c r="BS11" s="277"/>
      <c r="BT11" s="277"/>
      <c r="BU11" s="277"/>
      <c r="BV11" s="277"/>
      <c r="BW11" s="277"/>
      <c r="BX11" s="280"/>
      <c r="BY11" s="280"/>
      <c r="BZ11" s="280"/>
      <c r="CA11" s="280"/>
      <c r="CB11" s="280"/>
      <c r="CC11" s="280"/>
      <c r="CD11" s="289">
        <v>10.8</v>
      </c>
      <c r="CE11" s="284"/>
      <c r="CF11" s="277"/>
      <c r="CG11" s="277"/>
      <c r="CH11" s="277"/>
      <c r="CI11" s="277"/>
      <c r="CJ11" s="277"/>
      <c r="CK11" s="277"/>
      <c r="CL11" s="280"/>
      <c r="CM11" s="280"/>
      <c r="CN11" s="280"/>
      <c r="CO11" s="280"/>
      <c r="CP11" s="280"/>
      <c r="CQ11" s="280"/>
      <c r="CR11" s="284">
        <v>-2618</v>
      </c>
      <c r="CS11" s="277"/>
      <c r="CT11" s="277"/>
      <c r="CU11" s="277"/>
      <c r="CV11" s="277"/>
      <c r="CW11" s="277"/>
      <c r="CX11" s="277"/>
      <c r="CY11" s="280">
        <v>2618</v>
      </c>
      <c r="CZ11" s="280">
        <v>2618</v>
      </c>
      <c r="DA11" s="280">
        <v>2618</v>
      </c>
      <c r="DB11" s="280">
        <v>2618</v>
      </c>
      <c r="DC11" s="280">
        <v>2618</v>
      </c>
      <c r="DD11" s="280">
        <v>9948</v>
      </c>
      <c r="DE11" s="168">
        <v>0</v>
      </c>
      <c r="DF11" s="109"/>
      <c r="DG11" s="172">
        <v>0</v>
      </c>
      <c r="DH11" s="109"/>
      <c r="DI11" s="109"/>
    </row>
    <row r="12" spans="2:113">
      <c r="B12" s="272" t="s">
        <v>225</v>
      </c>
      <c r="C12" s="277">
        <v>12</v>
      </c>
      <c r="D12" s="277">
        <v>0</v>
      </c>
      <c r="E12" s="277">
        <v>263</v>
      </c>
      <c r="F12" s="277">
        <v>295</v>
      </c>
      <c r="G12" s="278">
        <v>10.7</v>
      </c>
      <c r="H12" s="277">
        <v>2643616</v>
      </c>
      <c r="I12" s="277">
        <v>167365</v>
      </c>
      <c r="J12" s="277">
        <v>98488</v>
      </c>
      <c r="K12" s="277"/>
      <c r="L12" s="277">
        <v>0</v>
      </c>
      <c r="M12" s="277">
        <v>-314166</v>
      </c>
      <c r="N12" s="277">
        <v>102599</v>
      </c>
      <c r="O12" s="277"/>
      <c r="P12" s="277">
        <v>-88919</v>
      </c>
      <c r="Q12" s="277">
        <v>2608983</v>
      </c>
      <c r="R12" s="273">
        <v>0</v>
      </c>
      <c r="S12" s="292">
        <v>-32438</v>
      </c>
      <c r="T12" s="277"/>
      <c r="U12" s="277">
        <v>233415</v>
      </c>
      <c r="V12" s="277">
        <v>103406</v>
      </c>
      <c r="W12" s="277">
        <v>-296924</v>
      </c>
      <c r="X12" s="290">
        <v>-117795</v>
      </c>
      <c r="Y12" s="273"/>
      <c r="Z12" s="277">
        <v>2804700</v>
      </c>
      <c r="AA12" s="277">
        <v>2421291</v>
      </c>
      <c r="AB12" s="277">
        <v>2296988</v>
      </c>
      <c r="AC12" s="277">
        <v>2977481</v>
      </c>
      <c r="AD12" s="277">
        <v>284805</v>
      </c>
      <c r="AE12" s="277">
        <v>105129</v>
      </c>
      <c r="AF12" s="277"/>
      <c r="AG12" s="277">
        <v>0</v>
      </c>
      <c r="AH12" s="277">
        <v>93010</v>
      </c>
      <c r="AI12" s="277"/>
      <c r="AJ12" s="277">
        <v>-32438</v>
      </c>
      <c r="AK12" s="277">
        <v>-32438</v>
      </c>
      <c r="AL12" s="277">
        <v>-32438</v>
      </c>
      <c r="AM12" s="277">
        <v>-32438</v>
      </c>
      <c r="AN12" s="277">
        <v>-32438</v>
      </c>
      <c r="AO12" s="277">
        <v>-134734</v>
      </c>
      <c r="AP12" s="265"/>
      <c r="AQ12" s="281">
        <v>-29361</v>
      </c>
      <c r="AR12" s="277">
        <v>0</v>
      </c>
      <c r="AS12" s="277">
        <v>0</v>
      </c>
      <c r="AT12" s="277">
        <v>0</v>
      </c>
      <c r="AU12" s="277">
        <v>0</v>
      </c>
      <c r="AV12" s="277">
        <v>0</v>
      </c>
      <c r="AW12" s="277">
        <v>0</v>
      </c>
      <c r="AX12" s="280">
        <v>29361</v>
      </c>
      <c r="AY12" s="280">
        <v>29361</v>
      </c>
      <c r="AZ12" s="280">
        <v>29361</v>
      </c>
      <c r="BA12" s="280">
        <v>29361</v>
      </c>
      <c r="BB12" s="280">
        <v>29361</v>
      </c>
      <c r="BC12" s="280">
        <v>138000</v>
      </c>
      <c r="BD12" s="281">
        <v>9589</v>
      </c>
      <c r="BE12" s="277">
        <v>9589</v>
      </c>
      <c r="BF12" s="277">
        <v>9589</v>
      </c>
      <c r="BG12" s="277">
        <v>9589</v>
      </c>
      <c r="BH12" s="277">
        <v>9589</v>
      </c>
      <c r="BI12" s="277">
        <v>9589</v>
      </c>
      <c r="BJ12" s="277">
        <v>45065</v>
      </c>
      <c r="BK12" s="280">
        <v>0</v>
      </c>
      <c r="BL12" s="280">
        <v>0</v>
      </c>
      <c r="BM12" s="280">
        <v>0</v>
      </c>
      <c r="BN12" s="280">
        <v>0</v>
      </c>
      <c r="BO12" s="280">
        <v>0</v>
      </c>
      <c r="BP12" s="280">
        <v>0</v>
      </c>
      <c r="BQ12" s="281"/>
      <c r="BR12" s="277"/>
      <c r="BS12" s="277"/>
      <c r="BT12" s="277"/>
      <c r="BU12" s="277"/>
      <c r="BV12" s="277"/>
      <c r="BW12" s="277"/>
      <c r="BX12" s="280"/>
      <c r="BY12" s="280"/>
      <c r="BZ12" s="280"/>
      <c r="CA12" s="280"/>
      <c r="CB12" s="280"/>
      <c r="CC12" s="280"/>
      <c r="CD12" s="289">
        <v>10.3</v>
      </c>
      <c r="CE12" s="284"/>
      <c r="CF12" s="277"/>
      <c r="CG12" s="277"/>
      <c r="CH12" s="277"/>
      <c r="CI12" s="277"/>
      <c r="CJ12" s="277"/>
      <c r="CK12" s="277"/>
      <c r="CL12" s="280"/>
      <c r="CM12" s="280"/>
      <c r="CN12" s="280"/>
      <c r="CO12" s="280"/>
      <c r="CP12" s="280"/>
      <c r="CQ12" s="280"/>
      <c r="CR12" s="284">
        <v>-12666</v>
      </c>
      <c r="CS12" s="277"/>
      <c r="CT12" s="277"/>
      <c r="CU12" s="277"/>
      <c r="CV12" s="277"/>
      <c r="CW12" s="277"/>
      <c r="CX12" s="277"/>
      <c r="CY12" s="280">
        <v>12666</v>
      </c>
      <c r="CZ12" s="280">
        <v>12666</v>
      </c>
      <c r="DA12" s="280">
        <v>12666</v>
      </c>
      <c r="DB12" s="280">
        <v>12666</v>
      </c>
      <c r="DC12" s="280">
        <v>12666</v>
      </c>
      <c r="DD12" s="280">
        <v>41799</v>
      </c>
      <c r="DE12" s="168">
        <v>0</v>
      </c>
      <c r="DF12" s="109"/>
      <c r="DG12" s="172">
        <v>0</v>
      </c>
      <c r="DH12" s="109"/>
      <c r="DI12" s="109"/>
    </row>
    <row r="13" spans="2:113">
      <c r="B13" s="272" t="s">
        <v>226</v>
      </c>
      <c r="C13" s="277">
        <v>9</v>
      </c>
      <c r="D13" s="277">
        <v>0</v>
      </c>
      <c r="E13" s="277">
        <v>205</v>
      </c>
      <c r="F13" s="277">
        <v>227</v>
      </c>
      <c r="G13" s="278">
        <v>10.4</v>
      </c>
      <c r="H13" s="277">
        <v>2110644</v>
      </c>
      <c r="I13" s="277">
        <v>108316</v>
      </c>
      <c r="J13" s="277">
        <v>77490</v>
      </c>
      <c r="K13" s="277"/>
      <c r="L13" s="277">
        <v>0</v>
      </c>
      <c r="M13" s="277">
        <v>-568549</v>
      </c>
      <c r="N13" s="277">
        <v>61802</v>
      </c>
      <c r="O13" s="277"/>
      <c r="P13" s="277">
        <v>-84561</v>
      </c>
      <c r="Q13" s="277">
        <v>1705142</v>
      </c>
      <c r="R13" s="273">
        <v>0</v>
      </c>
      <c r="S13" s="292">
        <v>-59261</v>
      </c>
      <c r="T13" s="277"/>
      <c r="U13" s="277">
        <v>126545</v>
      </c>
      <c r="V13" s="277">
        <v>70574</v>
      </c>
      <c r="W13" s="277">
        <v>-540204</v>
      </c>
      <c r="X13" s="290">
        <v>-92718</v>
      </c>
      <c r="Y13" s="273"/>
      <c r="Z13" s="277">
        <v>1833090</v>
      </c>
      <c r="AA13" s="277">
        <v>1584346</v>
      </c>
      <c r="AB13" s="277">
        <v>1513893</v>
      </c>
      <c r="AC13" s="277">
        <v>1930469</v>
      </c>
      <c r="AD13" s="277">
        <v>513881</v>
      </c>
      <c r="AE13" s="277">
        <v>82182</v>
      </c>
      <c r="AF13" s="277"/>
      <c r="AG13" s="277">
        <v>0</v>
      </c>
      <c r="AH13" s="277">
        <v>55859</v>
      </c>
      <c r="AI13" s="277"/>
      <c r="AJ13" s="277">
        <v>-59261</v>
      </c>
      <c r="AK13" s="277">
        <v>-59261</v>
      </c>
      <c r="AL13" s="277">
        <v>-59261</v>
      </c>
      <c r="AM13" s="277">
        <v>-59261</v>
      </c>
      <c r="AN13" s="277">
        <v>-59261</v>
      </c>
      <c r="AO13" s="277">
        <v>-243899</v>
      </c>
      <c r="AP13" s="265"/>
      <c r="AQ13" s="281">
        <v>-54668</v>
      </c>
      <c r="AR13" s="277">
        <v>0</v>
      </c>
      <c r="AS13" s="277">
        <v>0</v>
      </c>
      <c r="AT13" s="277">
        <v>0</v>
      </c>
      <c r="AU13" s="277">
        <v>0</v>
      </c>
      <c r="AV13" s="277">
        <v>0</v>
      </c>
      <c r="AW13" s="277">
        <v>0</v>
      </c>
      <c r="AX13" s="280">
        <v>54668</v>
      </c>
      <c r="AY13" s="280">
        <v>54668</v>
      </c>
      <c r="AZ13" s="280">
        <v>54668</v>
      </c>
      <c r="BA13" s="280">
        <v>54668</v>
      </c>
      <c r="BB13" s="280">
        <v>54668</v>
      </c>
      <c r="BC13" s="280">
        <v>240541</v>
      </c>
      <c r="BD13" s="281">
        <v>5943</v>
      </c>
      <c r="BE13" s="277">
        <v>5943</v>
      </c>
      <c r="BF13" s="277">
        <v>5943</v>
      </c>
      <c r="BG13" s="277">
        <v>5943</v>
      </c>
      <c r="BH13" s="277">
        <v>5943</v>
      </c>
      <c r="BI13" s="277">
        <v>5943</v>
      </c>
      <c r="BJ13" s="277">
        <v>26144</v>
      </c>
      <c r="BK13" s="280">
        <v>0</v>
      </c>
      <c r="BL13" s="280">
        <v>0</v>
      </c>
      <c r="BM13" s="280">
        <v>0</v>
      </c>
      <c r="BN13" s="280">
        <v>0</v>
      </c>
      <c r="BO13" s="280">
        <v>0</v>
      </c>
      <c r="BP13" s="280">
        <v>0</v>
      </c>
      <c r="BQ13" s="281"/>
      <c r="BR13" s="277"/>
      <c r="BS13" s="277"/>
      <c r="BT13" s="277"/>
      <c r="BU13" s="277"/>
      <c r="BV13" s="277"/>
      <c r="BW13" s="277"/>
      <c r="BX13" s="280"/>
      <c r="BY13" s="280"/>
      <c r="BZ13" s="280"/>
      <c r="CA13" s="280"/>
      <c r="CB13" s="280"/>
      <c r="CC13" s="280"/>
      <c r="CD13" s="289">
        <v>9.8000000000000007</v>
      </c>
      <c r="CE13" s="284"/>
      <c r="CF13" s="277"/>
      <c r="CG13" s="277"/>
      <c r="CH13" s="277"/>
      <c r="CI13" s="277"/>
      <c r="CJ13" s="277"/>
      <c r="CK13" s="277"/>
      <c r="CL13" s="280"/>
      <c r="CM13" s="280"/>
      <c r="CN13" s="280"/>
      <c r="CO13" s="280"/>
      <c r="CP13" s="280"/>
      <c r="CQ13" s="280"/>
      <c r="CR13" s="284">
        <v>-10536</v>
      </c>
      <c r="CS13" s="277"/>
      <c r="CT13" s="277"/>
      <c r="CU13" s="277"/>
      <c r="CV13" s="277"/>
      <c r="CW13" s="277"/>
      <c r="CX13" s="277"/>
      <c r="CY13" s="280">
        <v>10536</v>
      </c>
      <c r="CZ13" s="280">
        <v>10536</v>
      </c>
      <c r="DA13" s="280">
        <v>10536</v>
      </c>
      <c r="DB13" s="280">
        <v>10536</v>
      </c>
      <c r="DC13" s="280">
        <v>10536</v>
      </c>
      <c r="DD13" s="280">
        <v>29502</v>
      </c>
      <c r="DE13" s="168">
        <v>0</v>
      </c>
      <c r="DF13" s="109"/>
      <c r="DG13" s="172">
        <v>0</v>
      </c>
      <c r="DH13" s="109"/>
      <c r="DI13" s="109"/>
    </row>
    <row r="14" spans="2:113">
      <c r="B14" s="272" t="s">
        <v>227</v>
      </c>
      <c r="C14" s="277">
        <v>3</v>
      </c>
      <c r="D14" s="277">
        <v>0</v>
      </c>
      <c r="E14" s="277">
        <v>64</v>
      </c>
      <c r="F14" s="277">
        <v>71</v>
      </c>
      <c r="G14" s="278">
        <v>11.6</v>
      </c>
      <c r="H14" s="277">
        <v>610495</v>
      </c>
      <c r="I14" s="277">
        <v>38237</v>
      </c>
      <c r="J14" s="277">
        <v>22652</v>
      </c>
      <c r="K14" s="277"/>
      <c r="L14" s="277">
        <v>0</v>
      </c>
      <c r="M14" s="277">
        <v>-182172</v>
      </c>
      <c r="N14" s="277">
        <v>10545</v>
      </c>
      <c r="O14" s="277"/>
      <c r="P14" s="277">
        <v>-24890</v>
      </c>
      <c r="Q14" s="277">
        <v>474867</v>
      </c>
      <c r="R14" s="273">
        <v>0</v>
      </c>
      <c r="S14" s="292">
        <v>-18003</v>
      </c>
      <c r="T14" s="277"/>
      <c r="U14" s="277">
        <v>42886</v>
      </c>
      <c r="V14" s="277">
        <v>28570</v>
      </c>
      <c r="W14" s="277">
        <v>-185059</v>
      </c>
      <c r="X14" s="290">
        <v>-31435</v>
      </c>
      <c r="Y14" s="273"/>
      <c r="Z14" s="277">
        <v>515111</v>
      </c>
      <c r="AA14" s="277">
        <v>436726</v>
      </c>
      <c r="AB14" s="277">
        <v>411966</v>
      </c>
      <c r="AC14" s="277">
        <v>550567</v>
      </c>
      <c r="AD14" s="277">
        <v>166468</v>
      </c>
      <c r="AE14" s="277">
        <v>28227</v>
      </c>
      <c r="AF14" s="277"/>
      <c r="AG14" s="277">
        <v>0</v>
      </c>
      <c r="AH14" s="277">
        <v>9636</v>
      </c>
      <c r="AI14" s="277"/>
      <c r="AJ14" s="277">
        <v>-18003</v>
      </c>
      <c r="AK14" s="277">
        <v>-18003</v>
      </c>
      <c r="AL14" s="277">
        <v>-18003</v>
      </c>
      <c r="AM14" s="277">
        <v>-18003</v>
      </c>
      <c r="AN14" s="277">
        <v>-18003</v>
      </c>
      <c r="AO14" s="277">
        <v>-95044</v>
      </c>
      <c r="AP14" s="265"/>
      <c r="AQ14" s="281">
        <v>-15704</v>
      </c>
      <c r="AR14" s="277">
        <v>0</v>
      </c>
      <c r="AS14" s="277">
        <v>0</v>
      </c>
      <c r="AT14" s="277">
        <v>0</v>
      </c>
      <c r="AU14" s="277">
        <v>0</v>
      </c>
      <c r="AV14" s="277">
        <v>0</v>
      </c>
      <c r="AW14" s="277">
        <v>0</v>
      </c>
      <c r="AX14" s="280">
        <v>15704</v>
      </c>
      <c r="AY14" s="280">
        <v>15704</v>
      </c>
      <c r="AZ14" s="280">
        <v>15704</v>
      </c>
      <c r="BA14" s="280">
        <v>15704</v>
      </c>
      <c r="BB14" s="280">
        <v>15704</v>
      </c>
      <c r="BC14" s="280">
        <v>87948</v>
      </c>
      <c r="BD14" s="281">
        <v>909</v>
      </c>
      <c r="BE14" s="277">
        <v>909</v>
      </c>
      <c r="BF14" s="277">
        <v>909</v>
      </c>
      <c r="BG14" s="277">
        <v>909</v>
      </c>
      <c r="BH14" s="277">
        <v>909</v>
      </c>
      <c r="BI14" s="277">
        <v>909</v>
      </c>
      <c r="BJ14" s="277">
        <v>5091</v>
      </c>
      <c r="BK14" s="280">
        <v>0</v>
      </c>
      <c r="BL14" s="280">
        <v>0</v>
      </c>
      <c r="BM14" s="280">
        <v>0</v>
      </c>
      <c r="BN14" s="280">
        <v>0</v>
      </c>
      <c r="BO14" s="280">
        <v>0</v>
      </c>
      <c r="BP14" s="280">
        <v>0</v>
      </c>
      <c r="BQ14" s="281"/>
      <c r="BR14" s="277"/>
      <c r="BS14" s="277"/>
      <c r="BT14" s="277"/>
      <c r="BU14" s="277"/>
      <c r="BV14" s="277"/>
      <c r="BW14" s="277"/>
      <c r="BX14" s="280"/>
      <c r="BY14" s="280"/>
      <c r="BZ14" s="280"/>
      <c r="CA14" s="280"/>
      <c r="CB14" s="280"/>
      <c r="CC14" s="280"/>
      <c r="CD14" s="289">
        <v>10.8</v>
      </c>
      <c r="CE14" s="284"/>
      <c r="CF14" s="277"/>
      <c r="CG14" s="277"/>
      <c r="CH14" s="277"/>
      <c r="CI14" s="277"/>
      <c r="CJ14" s="277"/>
      <c r="CK14" s="277"/>
      <c r="CL14" s="280"/>
      <c r="CM14" s="280"/>
      <c r="CN14" s="280"/>
      <c r="CO14" s="280"/>
      <c r="CP14" s="280"/>
      <c r="CQ14" s="280"/>
      <c r="CR14" s="284">
        <v>-3208</v>
      </c>
      <c r="CS14" s="277"/>
      <c r="CT14" s="277"/>
      <c r="CU14" s="277"/>
      <c r="CV14" s="277"/>
      <c r="CW14" s="277"/>
      <c r="CX14" s="277"/>
      <c r="CY14" s="280">
        <v>3208</v>
      </c>
      <c r="CZ14" s="280">
        <v>3208</v>
      </c>
      <c r="DA14" s="280">
        <v>3208</v>
      </c>
      <c r="DB14" s="280">
        <v>3208</v>
      </c>
      <c r="DC14" s="280">
        <v>3208</v>
      </c>
      <c r="DD14" s="280">
        <v>12187</v>
      </c>
      <c r="DE14" s="168">
        <v>0</v>
      </c>
      <c r="DF14" s="109"/>
      <c r="DG14" s="172">
        <v>0</v>
      </c>
      <c r="DH14" s="109"/>
      <c r="DI14" s="109"/>
    </row>
    <row r="15" spans="2:113">
      <c r="B15" s="272" t="s">
        <v>228</v>
      </c>
      <c r="C15" s="277">
        <v>71</v>
      </c>
      <c r="D15" s="277">
        <v>0</v>
      </c>
      <c r="E15" s="277">
        <v>817</v>
      </c>
      <c r="F15" s="277">
        <v>862</v>
      </c>
      <c r="G15" s="278">
        <v>10.7</v>
      </c>
      <c r="H15" s="277">
        <v>19377361</v>
      </c>
      <c r="I15" s="277">
        <v>1136417</v>
      </c>
      <c r="J15" s="277">
        <v>716572</v>
      </c>
      <c r="K15" s="277"/>
      <c r="L15" s="277">
        <v>-604653</v>
      </c>
      <c r="M15" s="277">
        <v>2430440</v>
      </c>
      <c r="N15" s="277">
        <v>875777</v>
      </c>
      <c r="O15" s="277"/>
      <c r="P15" s="277">
        <v>-770720</v>
      </c>
      <c r="Q15" s="277">
        <v>23161194</v>
      </c>
      <c r="R15" s="273">
        <v>-604653</v>
      </c>
      <c r="S15" s="292">
        <v>220927</v>
      </c>
      <c r="T15" s="277"/>
      <c r="U15" s="277">
        <v>1469263</v>
      </c>
      <c r="V15" s="277">
        <v>840870</v>
      </c>
      <c r="W15" s="277">
        <v>2231057</v>
      </c>
      <c r="X15" s="290">
        <v>-854233</v>
      </c>
      <c r="Y15" s="273"/>
      <c r="Z15" s="277">
        <v>24950817</v>
      </c>
      <c r="AA15" s="277">
        <v>21458959</v>
      </c>
      <c r="AB15" s="277">
        <v>20353061</v>
      </c>
      <c r="AC15" s="277">
        <v>26501670</v>
      </c>
      <c r="AD15" s="277">
        <v>0</v>
      </c>
      <c r="AE15" s="277">
        <v>766168</v>
      </c>
      <c r="AF15" s="277"/>
      <c r="AG15" s="277">
        <v>2203296</v>
      </c>
      <c r="AH15" s="277">
        <v>793929</v>
      </c>
      <c r="AI15" s="277"/>
      <c r="AJ15" s="277">
        <v>220927</v>
      </c>
      <c r="AK15" s="277">
        <v>220927</v>
      </c>
      <c r="AL15" s="277">
        <v>220927</v>
      </c>
      <c r="AM15" s="277">
        <v>220927</v>
      </c>
      <c r="AN15" s="277">
        <v>220927</v>
      </c>
      <c r="AO15" s="277">
        <v>1126422</v>
      </c>
      <c r="AP15" s="265"/>
      <c r="AQ15" s="281">
        <v>227144</v>
      </c>
      <c r="AR15" s="277">
        <v>227144</v>
      </c>
      <c r="AS15" s="277">
        <v>227144</v>
      </c>
      <c r="AT15" s="277">
        <v>227144</v>
      </c>
      <c r="AU15" s="277">
        <v>227144</v>
      </c>
      <c r="AV15" s="277">
        <v>227144</v>
      </c>
      <c r="AW15" s="277">
        <v>1067576</v>
      </c>
      <c r="AX15" s="280">
        <v>0</v>
      </c>
      <c r="AY15" s="280">
        <v>0</v>
      </c>
      <c r="AZ15" s="280">
        <v>0</v>
      </c>
      <c r="BA15" s="280">
        <v>0</v>
      </c>
      <c r="BB15" s="280">
        <v>0</v>
      </c>
      <c r="BC15" s="280">
        <v>0</v>
      </c>
      <c r="BD15" s="281">
        <v>81848</v>
      </c>
      <c r="BE15" s="277">
        <v>81848</v>
      </c>
      <c r="BF15" s="277">
        <v>81848</v>
      </c>
      <c r="BG15" s="277">
        <v>81848</v>
      </c>
      <c r="BH15" s="277">
        <v>81848</v>
      </c>
      <c r="BI15" s="277">
        <v>81848</v>
      </c>
      <c r="BJ15" s="277">
        <v>384689</v>
      </c>
      <c r="BK15" s="280">
        <v>0</v>
      </c>
      <c r="BL15" s="280">
        <v>0</v>
      </c>
      <c r="BM15" s="280">
        <v>0</v>
      </c>
      <c r="BN15" s="280">
        <v>0</v>
      </c>
      <c r="BO15" s="280">
        <v>0</v>
      </c>
      <c r="BP15" s="280">
        <v>0</v>
      </c>
      <c r="BQ15" s="281"/>
      <c r="BR15" s="277"/>
      <c r="BS15" s="277"/>
      <c r="BT15" s="277"/>
      <c r="BU15" s="277"/>
      <c r="BV15" s="277"/>
      <c r="BW15" s="277"/>
      <c r="BX15" s="280"/>
      <c r="BY15" s="280"/>
      <c r="BZ15" s="280"/>
      <c r="CA15" s="280"/>
      <c r="CB15" s="280"/>
      <c r="CC15" s="280"/>
      <c r="CD15" s="289">
        <v>10.7</v>
      </c>
      <c r="CE15" s="284"/>
      <c r="CF15" s="277"/>
      <c r="CG15" s="277"/>
      <c r="CH15" s="277"/>
      <c r="CI15" s="277"/>
      <c r="CJ15" s="277"/>
      <c r="CK15" s="277"/>
      <c r="CL15" s="280"/>
      <c r="CM15" s="280"/>
      <c r="CN15" s="280"/>
      <c r="CO15" s="280"/>
      <c r="CP15" s="280"/>
      <c r="CQ15" s="280"/>
      <c r="CR15" s="284">
        <v>-88065</v>
      </c>
      <c r="CS15" s="277"/>
      <c r="CT15" s="277"/>
      <c r="CU15" s="277"/>
      <c r="CV15" s="277"/>
      <c r="CW15" s="277"/>
      <c r="CX15" s="277"/>
      <c r="CY15" s="280">
        <v>88065</v>
      </c>
      <c r="CZ15" s="280">
        <v>88065</v>
      </c>
      <c r="DA15" s="280">
        <v>88065</v>
      </c>
      <c r="DB15" s="280">
        <v>88065</v>
      </c>
      <c r="DC15" s="280">
        <v>88065</v>
      </c>
      <c r="DD15" s="280">
        <v>325843</v>
      </c>
      <c r="DE15" s="168">
        <v>0</v>
      </c>
      <c r="DF15" s="109"/>
      <c r="DG15" s="172">
        <v>0</v>
      </c>
      <c r="DH15" s="109"/>
      <c r="DI15" s="109"/>
    </row>
    <row r="16" spans="2:113">
      <c r="B16" s="272" t="s">
        <v>229</v>
      </c>
      <c r="C16" s="277">
        <v>35</v>
      </c>
      <c r="D16" s="277">
        <v>0</v>
      </c>
      <c r="E16" s="277">
        <v>340</v>
      </c>
      <c r="F16" s="277">
        <v>344</v>
      </c>
      <c r="G16" s="278">
        <v>10.8</v>
      </c>
      <c r="H16" s="277">
        <v>7291007</v>
      </c>
      <c r="I16" s="277">
        <v>394554</v>
      </c>
      <c r="J16" s="277">
        <v>266462</v>
      </c>
      <c r="K16" s="277"/>
      <c r="L16" s="277">
        <v>92631</v>
      </c>
      <c r="M16" s="277">
        <v>-1833232</v>
      </c>
      <c r="N16" s="277">
        <v>236918</v>
      </c>
      <c r="O16" s="277"/>
      <c r="P16" s="277">
        <v>-401336</v>
      </c>
      <c r="Q16" s="277">
        <v>6047004</v>
      </c>
      <c r="R16" s="273">
        <v>92631</v>
      </c>
      <c r="S16" s="292">
        <v>-182580</v>
      </c>
      <c r="T16" s="277"/>
      <c r="U16" s="277">
        <v>571067</v>
      </c>
      <c r="V16" s="277">
        <v>348908</v>
      </c>
      <c r="W16" s="277">
        <v>-1737121</v>
      </c>
      <c r="X16" s="290">
        <v>-323387</v>
      </c>
      <c r="Y16" s="273"/>
      <c r="Z16" s="277">
        <v>6525017</v>
      </c>
      <c r="AA16" s="277">
        <v>5596454</v>
      </c>
      <c r="AB16" s="277">
        <v>5321039</v>
      </c>
      <c r="AC16" s="277">
        <v>6915905</v>
      </c>
      <c r="AD16" s="277">
        <v>1663488</v>
      </c>
      <c r="AE16" s="277">
        <v>288614</v>
      </c>
      <c r="AF16" s="277"/>
      <c r="AG16" s="277">
        <v>0</v>
      </c>
      <c r="AH16" s="277">
        <v>214981</v>
      </c>
      <c r="AI16" s="277"/>
      <c r="AJ16" s="277">
        <v>-182580</v>
      </c>
      <c r="AK16" s="277">
        <v>-182580</v>
      </c>
      <c r="AL16" s="277">
        <v>-182580</v>
      </c>
      <c r="AM16" s="277">
        <v>-182580</v>
      </c>
      <c r="AN16" s="277">
        <v>-182580</v>
      </c>
      <c r="AO16" s="277">
        <v>-824221</v>
      </c>
      <c r="AP16" s="265"/>
      <c r="AQ16" s="281">
        <v>-169744</v>
      </c>
      <c r="AR16" s="277">
        <v>0</v>
      </c>
      <c r="AS16" s="277">
        <v>0</v>
      </c>
      <c r="AT16" s="277">
        <v>0</v>
      </c>
      <c r="AU16" s="277">
        <v>0</v>
      </c>
      <c r="AV16" s="277">
        <v>0</v>
      </c>
      <c r="AW16" s="277">
        <v>0</v>
      </c>
      <c r="AX16" s="280">
        <v>169744</v>
      </c>
      <c r="AY16" s="280">
        <v>169744</v>
      </c>
      <c r="AZ16" s="280">
        <v>169744</v>
      </c>
      <c r="BA16" s="280">
        <v>169744</v>
      </c>
      <c r="BB16" s="280">
        <v>169744</v>
      </c>
      <c r="BC16" s="280">
        <v>814768</v>
      </c>
      <c r="BD16" s="281">
        <v>21937</v>
      </c>
      <c r="BE16" s="277">
        <v>21937</v>
      </c>
      <c r="BF16" s="277">
        <v>21937</v>
      </c>
      <c r="BG16" s="277">
        <v>21937</v>
      </c>
      <c r="BH16" s="277">
        <v>21937</v>
      </c>
      <c r="BI16" s="277">
        <v>21937</v>
      </c>
      <c r="BJ16" s="277">
        <v>105296</v>
      </c>
      <c r="BK16" s="280">
        <v>0</v>
      </c>
      <c r="BL16" s="280">
        <v>0</v>
      </c>
      <c r="BM16" s="280">
        <v>0</v>
      </c>
      <c r="BN16" s="280">
        <v>0</v>
      </c>
      <c r="BO16" s="280">
        <v>0</v>
      </c>
      <c r="BP16" s="280">
        <v>0</v>
      </c>
      <c r="BQ16" s="281"/>
      <c r="BR16" s="277"/>
      <c r="BS16" s="277"/>
      <c r="BT16" s="277"/>
      <c r="BU16" s="277"/>
      <c r="BV16" s="277"/>
      <c r="BW16" s="277"/>
      <c r="BX16" s="280"/>
      <c r="BY16" s="280"/>
      <c r="BZ16" s="280"/>
      <c r="CA16" s="280"/>
      <c r="CB16" s="280"/>
      <c r="CC16" s="280"/>
      <c r="CD16" s="289">
        <v>10.3</v>
      </c>
      <c r="CE16" s="284"/>
      <c r="CF16" s="277"/>
      <c r="CG16" s="277"/>
      <c r="CH16" s="277"/>
      <c r="CI16" s="277"/>
      <c r="CJ16" s="277"/>
      <c r="CK16" s="277"/>
      <c r="CL16" s="280"/>
      <c r="CM16" s="280"/>
      <c r="CN16" s="280"/>
      <c r="CO16" s="280"/>
      <c r="CP16" s="280"/>
      <c r="CQ16" s="280"/>
      <c r="CR16" s="284">
        <v>-34773</v>
      </c>
      <c r="CS16" s="277"/>
      <c r="CT16" s="277"/>
      <c r="CU16" s="277"/>
      <c r="CV16" s="277"/>
      <c r="CW16" s="277"/>
      <c r="CX16" s="277"/>
      <c r="CY16" s="280">
        <v>34773</v>
      </c>
      <c r="CZ16" s="280">
        <v>34773</v>
      </c>
      <c r="DA16" s="280">
        <v>34773</v>
      </c>
      <c r="DB16" s="280">
        <v>34773</v>
      </c>
      <c r="DC16" s="280">
        <v>34773</v>
      </c>
      <c r="DD16" s="280">
        <v>114749</v>
      </c>
      <c r="DE16" s="168">
        <v>0</v>
      </c>
      <c r="DF16" s="109"/>
      <c r="DG16" s="172">
        <v>0</v>
      </c>
      <c r="DH16" s="109"/>
      <c r="DI16" s="109"/>
    </row>
    <row r="17" spans="2:113">
      <c r="B17" s="272" t="s">
        <v>230</v>
      </c>
      <c r="C17" s="277">
        <v>70</v>
      </c>
      <c r="D17" s="277">
        <v>1</v>
      </c>
      <c r="E17" s="277">
        <v>363</v>
      </c>
      <c r="F17" s="277">
        <v>394</v>
      </c>
      <c r="G17" s="278">
        <v>9.6</v>
      </c>
      <c r="H17" s="277">
        <v>11429103</v>
      </c>
      <c r="I17" s="277">
        <v>475762</v>
      </c>
      <c r="J17" s="277">
        <v>409956</v>
      </c>
      <c r="K17" s="277"/>
      <c r="L17" s="277">
        <v>2871</v>
      </c>
      <c r="M17" s="277">
        <v>-2305114</v>
      </c>
      <c r="N17" s="277">
        <v>200051</v>
      </c>
      <c r="O17" s="277"/>
      <c r="P17" s="277">
        <v>-778490</v>
      </c>
      <c r="Q17" s="277">
        <v>9434139</v>
      </c>
      <c r="R17" s="273">
        <v>2871</v>
      </c>
      <c r="S17" s="292">
        <v>-271995</v>
      </c>
      <c r="T17" s="277"/>
      <c r="U17" s="277">
        <v>616594</v>
      </c>
      <c r="V17" s="277">
        <v>738397</v>
      </c>
      <c r="W17" s="277">
        <v>-2260084</v>
      </c>
      <c r="X17" s="290">
        <v>-427016</v>
      </c>
      <c r="Y17" s="273"/>
      <c r="Z17" s="277">
        <v>10055473</v>
      </c>
      <c r="AA17" s="277">
        <v>8844329</v>
      </c>
      <c r="AB17" s="277">
        <v>8517440</v>
      </c>
      <c r="AC17" s="277">
        <v>10512963</v>
      </c>
      <c r="AD17" s="277">
        <v>2064998</v>
      </c>
      <c r="AE17" s="277">
        <v>374298</v>
      </c>
      <c r="AF17" s="277"/>
      <c r="AG17" s="277">
        <v>0</v>
      </c>
      <c r="AH17" s="277">
        <v>179212</v>
      </c>
      <c r="AI17" s="277"/>
      <c r="AJ17" s="277">
        <v>-271995</v>
      </c>
      <c r="AK17" s="277">
        <v>-271995</v>
      </c>
      <c r="AL17" s="277">
        <v>-271995</v>
      </c>
      <c r="AM17" s="277">
        <v>-271995</v>
      </c>
      <c r="AN17" s="277">
        <v>-271995</v>
      </c>
      <c r="AO17" s="277">
        <v>-900109</v>
      </c>
      <c r="AP17" s="265"/>
      <c r="AQ17" s="281">
        <v>-240116</v>
      </c>
      <c r="AR17" s="277">
        <v>0</v>
      </c>
      <c r="AS17" s="277">
        <v>0</v>
      </c>
      <c r="AT17" s="277">
        <v>0</v>
      </c>
      <c r="AU17" s="277">
        <v>0</v>
      </c>
      <c r="AV17" s="277">
        <v>0</v>
      </c>
      <c r="AW17" s="277">
        <v>0</v>
      </c>
      <c r="AX17" s="280">
        <v>240116</v>
      </c>
      <c r="AY17" s="280">
        <v>240116</v>
      </c>
      <c r="AZ17" s="280">
        <v>240116</v>
      </c>
      <c r="BA17" s="280">
        <v>240116</v>
      </c>
      <c r="BB17" s="280">
        <v>240116</v>
      </c>
      <c r="BC17" s="280">
        <v>864418</v>
      </c>
      <c r="BD17" s="281">
        <v>20839</v>
      </c>
      <c r="BE17" s="277">
        <v>20839</v>
      </c>
      <c r="BF17" s="277">
        <v>20839</v>
      </c>
      <c r="BG17" s="277">
        <v>20839</v>
      </c>
      <c r="BH17" s="277">
        <v>20839</v>
      </c>
      <c r="BI17" s="277">
        <v>20839</v>
      </c>
      <c r="BJ17" s="277">
        <v>75017</v>
      </c>
      <c r="BK17" s="280">
        <v>0</v>
      </c>
      <c r="BL17" s="280">
        <v>0</v>
      </c>
      <c r="BM17" s="280">
        <v>0</v>
      </c>
      <c r="BN17" s="280">
        <v>0</v>
      </c>
      <c r="BO17" s="280">
        <v>0</v>
      </c>
      <c r="BP17" s="280">
        <v>0</v>
      </c>
      <c r="BQ17" s="281"/>
      <c r="BR17" s="277"/>
      <c r="BS17" s="277"/>
      <c r="BT17" s="277"/>
      <c r="BU17" s="277"/>
      <c r="BV17" s="277"/>
      <c r="BW17" s="277"/>
      <c r="BX17" s="280"/>
      <c r="BY17" s="280"/>
      <c r="BZ17" s="280"/>
      <c r="CA17" s="280"/>
      <c r="CB17" s="280"/>
      <c r="CC17" s="280"/>
      <c r="CD17" s="289">
        <v>9.1</v>
      </c>
      <c r="CE17" s="284"/>
      <c r="CF17" s="277"/>
      <c r="CG17" s="277"/>
      <c r="CH17" s="277"/>
      <c r="CI17" s="277"/>
      <c r="CJ17" s="277"/>
      <c r="CK17" s="277"/>
      <c r="CL17" s="280"/>
      <c r="CM17" s="280"/>
      <c r="CN17" s="280"/>
      <c r="CO17" s="280"/>
      <c r="CP17" s="280"/>
      <c r="CQ17" s="280"/>
      <c r="CR17" s="284">
        <v>-52718</v>
      </c>
      <c r="CS17" s="277"/>
      <c r="CT17" s="277"/>
      <c r="CU17" s="277"/>
      <c r="CV17" s="277"/>
      <c r="CW17" s="277"/>
      <c r="CX17" s="277"/>
      <c r="CY17" s="280">
        <v>52718</v>
      </c>
      <c r="CZ17" s="280">
        <v>52718</v>
      </c>
      <c r="DA17" s="280">
        <v>52718</v>
      </c>
      <c r="DB17" s="280">
        <v>52718</v>
      </c>
      <c r="DC17" s="280">
        <v>52718</v>
      </c>
      <c r="DD17" s="280">
        <v>110708</v>
      </c>
      <c r="DE17" s="168">
        <v>0</v>
      </c>
      <c r="DF17" s="109"/>
      <c r="DG17" s="172">
        <v>0</v>
      </c>
      <c r="DH17" s="109"/>
      <c r="DI17" s="109"/>
    </row>
    <row r="18" spans="2:113">
      <c r="B18" s="272" t="s">
        <v>231</v>
      </c>
      <c r="C18" s="277">
        <v>7</v>
      </c>
      <c r="D18" s="277">
        <v>0</v>
      </c>
      <c r="E18" s="277">
        <v>181</v>
      </c>
      <c r="F18" s="277">
        <v>208</v>
      </c>
      <c r="G18" s="278">
        <v>10.4</v>
      </c>
      <c r="H18" s="277">
        <v>1935211</v>
      </c>
      <c r="I18" s="277">
        <v>116731</v>
      </c>
      <c r="J18" s="277">
        <v>71813</v>
      </c>
      <c r="K18" s="277"/>
      <c r="L18" s="277">
        <v>0</v>
      </c>
      <c r="M18" s="277">
        <v>-451591</v>
      </c>
      <c r="N18" s="277">
        <v>56195</v>
      </c>
      <c r="O18" s="277"/>
      <c r="P18" s="277">
        <v>-69443</v>
      </c>
      <c r="Q18" s="277">
        <v>1658916</v>
      </c>
      <c r="R18" s="273">
        <v>0</v>
      </c>
      <c r="S18" s="292">
        <v>-47339</v>
      </c>
      <c r="T18" s="277"/>
      <c r="U18" s="277">
        <v>141205</v>
      </c>
      <c r="V18" s="277">
        <v>89104</v>
      </c>
      <c r="W18" s="277">
        <v>-433806</v>
      </c>
      <c r="X18" s="290">
        <v>-85749</v>
      </c>
      <c r="Y18" s="273"/>
      <c r="Z18" s="277">
        <v>1777959</v>
      </c>
      <c r="AA18" s="277">
        <v>1544556</v>
      </c>
      <c r="AB18" s="277">
        <v>1468184</v>
      </c>
      <c r="AC18" s="277">
        <v>1884279</v>
      </c>
      <c r="AD18" s="277">
        <v>408169</v>
      </c>
      <c r="AE18" s="277">
        <v>76429</v>
      </c>
      <c r="AF18" s="277"/>
      <c r="AG18" s="277">
        <v>0</v>
      </c>
      <c r="AH18" s="277">
        <v>50792</v>
      </c>
      <c r="AI18" s="277"/>
      <c r="AJ18" s="277">
        <v>-47339</v>
      </c>
      <c r="AK18" s="277">
        <v>-47339</v>
      </c>
      <c r="AL18" s="277">
        <v>-47339</v>
      </c>
      <c r="AM18" s="277">
        <v>-47339</v>
      </c>
      <c r="AN18" s="277">
        <v>-47339</v>
      </c>
      <c r="AO18" s="277">
        <v>-197111</v>
      </c>
      <c r="AP18" s="265"/>
      <c r="AQ18" s="281">
        <v>-43422</v>
      </c>
      <c r="AR18" s="277">
        <v>0</v>
      </c>
      <c r="AS18" s="277">
        <v>0</v>
      </c>
      <c r="AT18" s="277">
        <v>0</v>
      </c>
      <c r="AU18" s="277">
        <v>0</v>
      </c>
      <c r="AV18" s="277">
        <v>0</v>
      </c>
      <c r="AW18" s="277">
        <v>0</v>
      </c>
      <c r="AX18" s="280">
        <v>43422</v>
      </c>
      <c r="AY18" s="280">
        <v>43422</v>
      </c>
      <c r="AZ18" s="280">
        <v>43422</v>
      </c>
      <c r="BA18" s="280">
        <v>43422</v>
      </c>
      <c r="BB18" s="280">
        <v>43422</v>
      </c>
      <c r="BC18" s="280">
        <v>191059</v>
      </c>
      <c r="BD18" s="281">
        <v>5403</v>
      </c>
      <c r="BE18" s="277">
        <v>5403</v>
      </c>
      <c r="BF18" s="277">
        <v>5403</v>
      </c>
      <c r="BG18" s="277">
        <v>5403</v>
      </c>
      <c r="BH18" s="277">
        <v>5403</v>
      </c>
      <c r="BI18" s="277">
        <v>5403</v>
      </c>
      <c r="BJ18" s="277">
        <v>23777</v>
      </c>
      <c r="BK18" s="280">
        <v>0</v>
      </c>
      <c r="BL18" s="280">
        <v>0</v>
      </c>
      <c r="BM18" s="280">
        <v>0</v>
      </c>
      <c r="BN18" s="280">
        <v>0</v>
      </c>
      <c r="BO18" s="280">
        <v>0</v>
      </c>
      <c r="BP18" s="280">
        <v>0</v>
      </c>
      <c r="BQ18" s="281"/>
      <c r="BR18" s="277"/>
      <c r="BS18" s="277"/>
      <c r="BT18" s="277"/>
      <c r="BU18" s="277"/>
      <c r="BV18" s="277"/>
      <c r="BW18" s="277"/>
      <c r="BX18" s="280"/>
      <c r="BY18" s="280"/>
      <c r="BZ18" s="280"/>
      <c r="CA18" s="280"/>
      <c r="CB18" s="280"/>
      <c r="CC18" s="280"/>
      <c r="CD18" s="289">
        <v>10.199999999999999</v>
      </c>
      <c r="CE18" s="284"/>
      <c r="CF18" s="277"/>
      <c r="CG18" s="277"/>
      <c r="CH18" s="277"/>
      <c r="CI18" s="277"/>
      <c r="CJ18" s="277"/>
      <c r="CK18" s="277"/>
      <c r="CL18" s="280"/>
      <c r="CM18" s="280"/>
      <c r="CN18" s="280"/>
      <c r="CO18" s="280"/>
      <c r="CP18" s="280"/>
      <c r="CQ18" s="280"/>
      <c r="CR18" s="284">
        <v>-9320</v>
      </c>
      <c r="CS18" s="277"/>
      <c r="CT18" s="277"/>
      <c r="CU18" s="277"/>
      <c r="CV18" s="277"/>
      <c r="CW18" s="277"/>
      <c r="CX18" s="277"/>
      <c r="CY18" s="280">
        <v>9320</v>
      </c>
      <c r="CZ18" s="280">
        <v>9320</v>
      </c>
      <c r="DA18" s="280">
        <v>9320</v>
      </c>
      <c r="DB18" s="280">
        <v>9320</v>
      </c>
      <c r="DC18" s="280">
        <v>9320</v>
      </c>
      <c r="DD18" s="280">
        <v>29829</v>
      </c>
      <c r="DE18" s="168">
        <v>0</v>
      </c>
      <c r="DF18" s="109"/>
      <c r="DG18" s="172">
        <v>0</v>
      </c>
      <c r="DH18" s="109"/>
      <c r="DI18" s="109"/>
    </row>
    <row r="19" spans="2:113">
      <c r="B19" s="272" t="s">
        <v>232</v>
      </c>
      <c r="C19" s="277">
        <v>0</v>
      </c>
      <c r="D19" s="277">
        <v>1</v>
      </c>
      <c r="E19" s="277">
        <v>29</v>
      </c>
      <c r="F19" s="277">
        <v>34</v>
      </c>
      <c r="G19" s="278">
        <v>10.5</v>
      </c>
      <c r="H19" s="277">
        <v>195300</v>
      </c>
      <c r="I19" s="277">
        <v>14960</v>
      </c>
      <c r="J19" s="277">
        <v>7289</v>
      </c>
      <c r="K19" s="277"/>
      <c r="L19" s="277">
        <v>0</v>
      </c>
      <c r="M19" s="277">
        <v>-60125</v>
      </c>
      <c r="N19" s="277">
        <v>5094</v>
      </c>
      <c r="O19" s="277"/>
      <c r="P19" s="277">
        <v>-10998</v>
      </c>
      <c r="Q19" s="277">
        <v>151520</v>
      </c>
      <c r="R19" s="273">
        <v>0</v>
      </c>
      <c r="S19" s="292">
        <v>-6091</v>
      </c>
      <c r="T19" s="277"/>
      <c r="U19" s="277">
        <v>16158</v>
      </c>
      <c r="V19" s="277">
        <v>831</v>
      </c>
      <c r="W19" s="277">
        <v>-56932</v>
      </c>
      <c r="X19" s="290">
        <v>-7992</v>
      </c>
      <c r="Y19" s="273"/>
      <c r="Z19" s="277">
        <v>162841</v>
      </c>
      <c r="AA19" s="277">
        <v>140743</v>
      </c>
      <c r="AB19" s="277">
        <v>133185</v>
      </c>
      <c r="AC19" s="277">
        <v>173378</v>
      </c>
      <c r="AD19" s="277">
        <v>54399</v>
      </c>
      <c r="AE19" s="277">
        <v>7142</v>
      </c>
      <c r="AF19" s="277"/>
      <c r="AG19" s="277">
        <v>0</v>
      </c>
      <c r="AH19" s="277">
        <v>4609</v>
      </c>
      <c r="AI19" s="277"/>
      <c r="AJ19" s="277">
        <v>-6091</v>
      </c>
      <c r="AK19" s="277">
        <v>-6091</v>
      </c>
      <c r="AL19" s="277">
        <v>-6091</v>
      </c>
      <c r="AM19" s="277">
        <v>-6091</v>
      </c>
      <c r="AN19" s="277">
        <v>-6091</v>
      </c>
      <c r="AO19" s="277">
        <v>-26477</v>
      </c>
      <c r="AP19" s="265"/>
      <c r="AQ19" s="281">
        <v>-5726</v>
      </c>
      <c r="AR19" s="277">
        <v>0</v>
      </c>
      <c r="AS19" s="277">
        <v>0</v>
      </c>
      <c r="AT19" s="277">
        <v>0</v>
      </c>
      <c r="AU19" s="277">
        <v>0</v>
      </c>
      <c r="AV19" s="277">
        <v>0</v>
      </c>
      <c r="AW19" s="277">
        <v>0</v>
      </c>
      <c r="AX19" s="280">
        <v>5726</v>
      </c>
      <c r="AY19" s="280">
        <v>5726</v>
      </c>
      <c r="AZ19" s="280">
        <v>5726</v>
      </c>
      <c r="BA19" s="280">
        <v>5726</v>
      </c>
      <c r="BB19" s="280">
        <v>5726</v>
      </c>
      <c r="BC19" s="280">
        <v>25769</v>
      </c>
      <c r="BD19" s="281">
        <v>485</v>
      </c>
      <c r="BE19" s="277">
        <v>485</v>
      </c>
      <c r="BF19" s="277">
        <v>485</v>
      </c>
      <c r="BG19" s="277">
        <v>485</v>
      </c>
      <c r="BH19" s="277">
        <v>485</v>
      </c>
      <c r="BI19" s="277">
        <v>485</v>
      </c>
      <c r="BJ19" s="277">
        <v>2184</v>
      </c>
      <c r="BK19" s="280">
        <v>0</v>
      </c>
      <c r="BL19" s="280">
        <v>0</v>
      </c>
      <c r="BM19" s="280">
        <v>0</v>
      </c>
      <c r="BN19" s="280">
        <v>0</v>
      </c>
      <c r="BO19" s="280">
        <v>0</v>
      </c>
      <c r="BP19" s="280">
        <v>0</v>
      </c>
      <c r="BQ19" s="281"/>
      <c r="BR19" s="277"/>
      <c r="BS19" s="277"/>
      <c r="BT19" s="277"/>
      <c r="BU19" s="277"/>
      <c r="BV19" s="277"/>
      <c r="BW19" s="277"/>
      <c r="BX19" s="280"/>
      <c r="BY19" s="280"/>
      <c r="BZ19" s="280"/>
      <c r="CA19" s="280"/>
      <c r="CB19" s="280"/>
      <c r="CC19" s="280"/>
      <c r="CD19" s="289">
        <v>10.4</v>
      </c>
      <c r="CE19" s="284"/>
      <c r="CF19" s="277"/>
      <c r="CG19" s="277"/>
      <c r="CH19" s="277"/>
      <c r="CI19" s="277"/>
      <c r="CJ19" s="277"/>
      <c r="CK19" s="277"/>
      <c r="CL19" s="280"/>
      <c r="CM19" s="280"/>
      <c r="CN19" s="280"/>
      <c r="CO19" s="280"/>
      <c r="CP19" s="280"/>
      <c r="CQ19" s="280"/>
      <c r="CR19" s="284">
        <v>-850</v>
      </c>
      <c r="CS19" s="277"/>
      <c r="CT19" s="277"/>
      <c r="CU19" s="277"/>
      <c r="CV19" s="277"/>
      <c r="CW19" s="277"/>
      <c r="CX19" s="277"/>
      <c r="CY19" s="280">
        <v>850</v>
      </c>
      <c r="CZ19" s="280">
        <v>850</v>
      </c>
      <c r="DA19" s="280">
        <v>850</v>
      </c>
      <c r="DB19" s="280">
        <v>850</v>
      </c>
      <c r="DC19" s="280">
        <v>850</v>
      </c>
      <c r="DD19" s="280">
        <v>2892</v>
      </c>
      <c r="DE19" s="168">
        <v>0</v>
      </c>
      <c r="DF19" s="109"/>
      <c r="DG19" s="172">
        <v>0</v>
      </c>
      <c r="DH19" s="109"/>
      <c r="DI19" s="109"/>
    </row>
    <row r="20" spans="2:113">
      <c r="B20" s="272" t="s">
        <v>233</v>
      </c>
      <c r="C20" s="277">
        <v>90</v>
      </c>
      <c r="D20" s="277">
        <v>0</v>
      </c>
      <c r="E20" s="277">
        <v>615</v>
      </c>
      <c r="F20" s="277">
        <v>672</v>
      </c>
      <c r="G20" s="278">
        <v>8.9</v>
      </c>
      <c r="H20" s="277">
        <v>14208309</v>
      </c>
      <c r="I20" s="277">
        <v>630478</v>
      </c>
      <c r="J20" s="277">
        <v>508713</v>
      </c>
      <c r="K20" s="277"/>
      <c r="L20" s="277">
        <v>2336571</v>
      </c>
      <c r="M20" s="277">
        <v>2390151</v>
      </c>
      <c r="N20" s="277">
        <v>1023786</v>
      </c>
      <c r="O20" s="277"/>
      <c r="P20" s="277">
        <v>-1098186</v>
      </c>
      <c r="Q20" s="277">
        <v>19999822</v>
      </c>
      <c r="R20" s="273">
        <v>2336571</v>
      </c>
      <c r="S20" s="292">
        <v>317316</v>
      </c>
      <c r="T20" s="277"/>
      <c r="U20" s="277">
        <v>3793078</v>
      </c>
      <c r="V20" s="277">
        <v>931865</v>
      </c>
      <c r="W20" s="277">
        <v>2579703</v>
      </c>
      <c r="X20" s="290">
        <v>-516918</v>
      </c>
      <c r="Y20" s="273"/>
      <c r="Z20" s="277">
        <v>21346774</v>
      </c>
      <c r="AA20" s="277">
        <v>18712689</v>
      </c>
      <c r="AB20" s="277">
        <v>17952828</v>
      </c>
      <c r="AC20" s="277">
        <v>22381016</v>
      </c>
      <c r="AD20" s="277">
        <v>0</v>
      </c>
      <c r="AE20" s="277">
        <v>450646</v>
      </c>
      <c r="AF20" s="277"/>
      <c r="AG20" s="277">
        <v>2121595</v>
      </c>
      <c r="AH20" s="277">
        <v>908754</v>
      </c>
      <c r="AI20" s="277"/>
      <c r="AJ20" s="277">
        <v>317316</v>
      </c>
      <c r="AK20" s="277">
        <v>317316</v>
      </c>
      <c r="AL20" s="277">
        <v>317316</v>
      </c>
      <c r="AM20" s="277">
        <v>317316</v>
      </c>
      <c r="AN20" s="277">
        <v>317316</v>
      </c>
      <c r="AO20" s="277">
        <v>993123</v>
      </c>
      <c r="AP20" s="265"/>
      <c r="AQ20" s="281">
        <v>268556</v>
      </c>
      <c r="AR20" s="277">
        <v>268556</v>
      </c>
      <c r="AS20" s="277">
        <v>268556</v>
      </c>
      <c r="AT20" s="277">
        <v>268556</v>
      </c>
      <c r="AU20" s="277">
        <v>268556</v>
      </c>
      <c r="AV20" s="277">
        <v>268556</v>
      </c>
      <c r="AW20" s="277">
        <v>778815</v>
      </c>
      <c r="AX20" s="280">
        <v>0</v>
      </c>
      <c r="AY20" s="280">
        <v>0</v>
      </c>
      <c r="AZ20" s="280">
        <v>0</v>
      </c>
      <c r="BA20" s="280">
        <v>0</v>
      </c>
      <c r="BB20" s="280">
        <v>0</v>
      </c>
      <c r="BC20" s="280">
        <v>0</v>
      </c>
      <c r="BD20" s="281">
        <v>115032</v>
      </c>
      <c r="BE20" s="277">
        <v>115032</v>
      </c>
      <c r="BF20" s="277">
        <v>115032</v>
      </c>
      <c r="BG20" s="277">
        <v>115032</v>
      </c>
      <c r="BH20" s="277">
        <v>115032</v>
      </c>
      <c r="BI20" s="277">
        <v>115032</v>
      </c>
      <c r="BJ20" s="277">
        <v>333594</v>
      </c>
      <c r="BK20" s="280">
        <v>0</v>
      </c>
      <c r="BL20" s="280">
        <v>0</v>
      </c>
      <c r="BM20" s="280">
        <v>0</v>
      </c>
      <c r="BN20" s="280">
        <v>0</v>
      </c>
      <c r="BO20" s="280">
        <v>0</v>
      </c>
      <c r="BP20" s="280">
        <v>0</v>
      </c>
      <c r="BQ20" s="281"/>
      <c r="BR20" s="277"/>
      <c r="BS20" s="277"/>
      <c r="BT20" s="277"/>
      <c r="BU20" s="277"/>
      <c r="BV20" s="277"/>
      <c r="BW20" s="277"/>
      <c r="BX20" s="280"/>
      <c r="BY20" s="280"/>
      <c r="BZ20" s="280"/>
      <c r="CA20" s="280"/>
      <c r="CB20" s="280"/>
      <c r="CC20" s="280"/>
      <c r="CD20" s="289">
        <v>8.8000000000000007</v>
      </c>
      <c r="CE20" s="284"/>
      <c r="CF20" s="277"/>
      <c r="CG20" s="277"/>
      <c r="CH20" s="277"/>
      <c r="CI20" s="277"/>
      <c r="CJ20" s="277"/>
      <c r="CK20" s="277"/>
      <c r="CL20" s="280"/>
      <c r="CM20" s="280"/>
      <c r="CN20" s="280"/>
      <c r="CO20" s="280"/>
      <c r="CP20" s="280"/>
      <c r="CQ20" s="280"/>
      <c r="CR20" s="284">
        <v>-66272</v>
      </c>
      <c r="CS20" s="277"/>
      <c r="CT20" s="277"/>
      <c r="CU20" s="277"/>
      <c r="CV20" s="277"/>
      <c r="CW20" s="277"/>
      <c r="CX20" s="277"/>
      <c r="CY20" s="280">
        <v>66272</v>
      </c>
      <c r="CZ20" s="280">
        <v>66272</v>
      </c>
      <c r="DA20" s="280">
        <v>66272</v>
      </c>
      <c r="DB20" s="280">
        <v>66272</v>
      </c>
      <c r="DC20" s="280">
        <v>66272</v>
      </c>
      <c r="DD20" s="280">
        <v>119286</v>
      </c>
      <c r="DE20" s="168">
        <v>0</v>
      </c>
      <c r="DF20" s="109"/>
      <c r="DG20" s="172">
        <v>0</v>
      </c>
      <c r="DH20" s="109"/>
      <c r="DI20" s="109"/>
    </row>
    <row r="21" spans="2:113">
      <c r="B21" s="272" t="s">
        <v>234</v>
      </c>
      <c r="C21" s="277">
        <v>41</v>
      </c>
      <c r="D21" s="277">
        <v>1</v>
      </c>
      <c r="E21" s="277">
        <v>570</v>
      </c>
      <c r="F21" s="277">
        <v>616</v>
      </c>
      <c r="G21" s="278">
        <v>11.2</v>
      </c>
      <c r="H21" s="277">
        <v>11526524</v>
      </c>
      <c r="I21" s="277">
        <v>686765</v>
      </c>
      <c r="J21" s="277">
        <v>424681</v>
      </c>
      <c r="K21" s="277"/>
      <c r="L21" s="277">
        <v>164860</v>
      </c>
      <c r="M21" s="277">
        <v>-1639614</v>
      </c>
      <c r="N21" s="277">
        <v>521547</v>
      </c>
      <c r="O21" s="277"/>
      <c r="P21" s="277">
        <v>-568083</v>
      </c>
      <c r="Q21" s="277">
        <v>11116680</v>
      </c>
      <c r="R21" s="273">
        <v>164860</v>
      </c>
      <c r="S21" s="292">
        <v>-152409</v>
      </c>
      <c r="T21" s="277"/>
      <c r="U21" s="277">
        <v>1123897</v>
      </c>
      <c r="V21" s="277">
        <v>551934</v>
      </c>
      <c r="W21" s="277">
        <v>-1491477</v>
      </c>
      <c r="X21" s="290">
        <v>-525819</v>
      </c>
      <c r="Y21" s="273"/>
      <c r="Z21" s="277">
        <v>12028813</v>
      </c>
      <c r="AA21" s="277">
        <v>10256303</v>
      </c>
      <c r="AB21" s="277">
        <v>9740652</v>
      </c>
      <c r="AC21" s="277">
        <v>12766862</v>
      </c>
      <c r="AD21" s="277">
        <v>1493220</v>
      </c>
      <c r="AE21" s="277">
        <v>473237</v>
      </c>
      <c r="AF21" s="277"/>
      <c r="AG21" s="277">
        <v>0</v>
      </c>
      <c r="AH21" s="277">
        <v>474980</v>
      </c>
      <c r="AI21" s="277"/>
      <c r="AJ21" s="277">
        <v>-152409</v>
      </c>
      <c r="AK21" s="277">
        <v>-152409</v>
      </c>
      <c r="AL21" s="277">
        <v>-152409</v>
      </c>
      <c r="AM21" s="277">
        <v>-152409</v>
      </c>
      <c r="AN21" s="277">
        <v>-152409</v>
      </c>
      <c r="AO21" s="277">
        <v>-729432</v>
      </c>
      <c r="AP21" s="265"/>
      <c r="AQ21" s="281">
        <v>-146394</v>
      </c>
      <c r="AR21" s="277">
        <v>0</v>
      </c>
      <c r="AS21" s="277">
        <v>0</v>
      </c>
      <c r="AT21" s="277">
        <v>0</v>
      </c>
      <c r="AU21" s="277">
        <v>0</v>
      </c>
      <c r="AV21" s="277">
        <v>0</v>
      </c>
      <c r="AW21" s="277">
        <v>0</v>
      </c>
      <c r="AX21" s="280">
        <v>146394</v>
      </c>
      <c r="AY21" s="280">
        <v>146394</v>
      </c>
      <c r="AZ21" s="280">
        <v>146394</v>
      </c>
      <c r="BA21" s="280">
        <v>146394</v>
      </c>
      <c r="BB21" s="280">
        <v>146394</v>
      </c>
      <c r="BC21" s="280">
        <v>761250</v>
      </c>
      <c r="BD21" s="281">
        <v>46567</v>
      </c>
      <c r="BE21" s="277">
        <v>46567</v>
      </c>
      <c r="BF21" s="277">
        <v>46567</v>
      </c>
      <c r="BG21" s="277">
        <v>46567</v>
      </c>
      <c r="BH21" s="277">
        <v>46567</v>
      </c>
      <c r="BI21" s="277">
        <v>46567</v>
      </c>
      <c r="BJ21" s="277">
        <v>242145</v>
      </c>
      <c r="BK21" s="280">
        <v>0</v>
      </c>
      <c r="BL21" s="280">
        <v>0</v>
      </c>
      <c r="BM21" s="280">
        <v>0</v>
      </c>
      <c r="BN21" s="280">
        <v>0</v>
      </c>
      <c r="BO21" s="280">
        <v>0</v>
      </c>
      <c r="BP21" s="280">
        <v>0</v>
      </c>
      <c r="BQ21" s="281"/>
      <c r="BR21" s="277"/>
      <c r="BS21" s="277"/>
      <c r="BT21" s="277"/>
      <c r="BU21" s="277"/>
      <c r="BV21" s="277"/>
      <c r="BW21" s="277"/>
      <c r="BX21" s="280"/>
      <c r="BY21" s="280"/>
      <c r="BZ21" s="280"/>
      <c r="CA21" s="280"/>
      <c r="CB21" s="280"/>
      <c r="CC21" s="280"/>
      <c r="CD21" s="289">
        <v>11</v>
      </c>
      <c r="CE21" s="284"/>
      <c r="CF21" s="277"/>
      <c r="CG21" s="277"/>
      <c r="CH21" s="277"/>
      <c r="CI21" s="277"/>
      <c r="CJ21" s="277"/>
      <c r="CK21" s="277"/>
      <c r="CL21" s="280"/>
      <c r="CM21" s="280"/>
      <c r="CN21" s="280"/>
      <c r="CO21" s="280"/>
      <c r="CP21" s="280"/>
      <c r="CQ21" s="280"/>
      <c r="CR21" s="284">
        <v>-52582</v>
      </c>
      <c r="CS21" s="277"/>
      <c r="CT21" s="277"/>
      <c r="CU21" s="277"/>
      <c r="CV21" s="277"/>
      <c r="CW21" s="277"/>
      <c r="CX21" s="277"/>
      <c r="CY21" s="280">
        <v>52582</v>
      </c>
      <c r="CZ21" s="280">
        <v>52582</v>
      </c>
      <c r="DA21" s="280">
        <v>52582</v>
      </c>
      <c r="DB21" s="280">
        <v>52582</v>
      </c>
      <c r="DC21" s="280">
        <v>52582</v>
      </c>
      <c r="DD21" s="280">
        <v>210327</v>
      </c>
      <c r="DE21" s="168">
        <v>0</v>
      </c>
      <c r="DF21" s="109"/>
      <c r="DG21" s="172">
        <v>0</v>
      </c>
      <c r="DH21" s="109"/>
      <c r="DI21" s="109"/>
    </row>
    <row r="22" spans="2:113">
      <c r="B22" s="272" t="s">
        <v>235</v>
      </c>
      <c r="C22" s="277">
        <v>0</v>
      </c>
      <c r="D22" s="277">
        <v>0</v>
      </c>
      <c r="E22" s="277">
        <v>0</v>
      </c>
      <c r="F22" s="277">
        <v>0</v>
      </c>
      <c r="G22" s="278">
        <v>1</v>
      </c>
      <c r="H22" s="277">
        <v>0</v>
      </c>
      <c r="I22" s="277">
        <v>0</v>
      </c>
      <c r="J22" s="277">
        <v>0</v>
      </c>
      <c r="K22" s="277"/>
      <c r="L22" s="277">
        <v>0</v>
      </c>
      <c r="M22" s="277">
        <v>0</v>
      </c>
      <c r="N22" s="277">
        <v>0</v>
      </c>
      <c r="O22" s="277"/>
      <c r="P22" s="277">
        <v>0</v>
      </c>
      <c r="Q22" s="277">
        <v>0</v>
      </c>
      <c r="R22" s="273">
        <v>0</v>
      </c>
      <c r="S22" s="292">
        <v>0</v>
      </c>
      <c r="T22" s="277"/>
      <c r="U22" s="277">
        <v>0</v>
      </c>
      <c r="V22" s="277">
        <v>0</v>
      </c>
      <c r="W22" s="277">
        <v>0</v>
      </c>
      <c r="X22" s="290">
        <v>0</v>
      </c>
      <c r="Y22" s="273"/>
      <c r="Z22" s="277">
        <v>0</v>
      </c>
      <c r="AA22" s="277">
        <v>0</v>
      </c>
      <c r="AB22" s="277">
        <v>0</v>
      </c>
      <c r="AC22" s="277">
        <v>0</v>
      </c>
      <c r="AD22" s="277">
        <v>0</v>
      </c>
      <c r="AE22" s="277">
        <v>0</v>
      </c>
      <c r="AF22" s="277"/>
      <c r="AG22" s="277">
        <v>0</v>
      </c>
      <c r="AH22" s="277">
        <v>0</v>
      </c>
      <c r="AI22" s="277"/>
      <c r="AJ22" s="277">
        <v>0</v>
      </c>
      <c r="AK22" s="277">
        <v>0</v>
      </c>
      <c r="AL22" s="277">
        <v>0</v>
      </c>
      <c r="AM22" s="277">
        <v>0</v>
      </c>
      <c r="AN22" s="277">
        <v>0</v>
      </c>
      <c r="AO22" s="277">
        <v>0</v>
      </c>
      <c r="AP22" s="265"/>
      <c r="AQ22" s="281">
        <v>0</v>
      </c>
      <c r="AR22" s="277">
        <v>0</v>
      </c>
      <c r="AS22" s="277">
        <v>0</v>
      </c>
      <c r="AT22" s="277">
        <v>0</v>
      </c>
      <c r="AU22" s="277">
        <v>0</v>
      </c>
      <c r="AV22" s="277">
        <v>0</v>
      </c>
      <c r="AW22" s="277">
        <v>0</v>
      </c>
      <c r="AX22" s="280">
        <v>0</v>
      </c>
      <c r="AY22" s="280">
        <v>0</v>
      </c>
      <c r="AZ22" s="280">
        <v>0</v>
      </c>
      <c r="BA22" s="280">
        <v>0</v>
      </c>
      <c r="BB22" s="280">
        <v>0</v>
      </c>
      <c r="BC22" s="280">
        <v>0</v>
      </c>
      <c r="BD22" s="281">
        <v>0</v>
      </c>
      <c r="BE22" s="277">
        <v>0</v>
      </c>
      <c r="BF22" s="277">
        <v>0</v>
      </c>
      <c r="BG22" s="277">
        <v>0</v>
      </c>
      <c r="BH22" s="277">
        <v>0</v>
      </c>
      <c r="BI22" s="277">
        <v>0</v>
      </c>
      <c r="BJ22" s="277">
        <v>0</v>
      </c>
      <c r="BK22" s="280">
        <v>0</v>
      </c>
      <c r="BL22" s="280">
        <v>0</v>
      </c>
      <c r="BM22" s="280">
        <v>0</v>
      </c>
      <c r="BN22" s="280">
        <v>0</v>
      </c>
      <c r="BO22" s="280">
        <v>0</v>
      </c>
      <c r="BP22" s="280">
        <v>0</v>
      </c>
      <c r="BQ22" s="281"/>
      <c r="BR22" s="277"/>
      <c r="BS22" s="277"/>
      <c r="BT22" s="277"/>
      <c r="BU22" s="277"/>
      <c r="BV22" s="277"/>
      <c r="BW22" s="277"/>
      <c r="BX22" s="280"/>
      <c r="BY22" s="280"/>
      <c r="BZ22" s="280"/>
      <c r="CA22" s="280"/>
      <c r="CB22" s="280"/>
      <c r="CC22" s="280"/>
      <c r="CD22" s="289">
        <v>1</v>
      </c>
      <c r="CE22" s="284"/>
      <c r="CF22" s="277"/>
      <c r="CG22" s="277"/>
      <c r="CH22" s="277"/>
      <c r="CI22" s="277"/>
      <c r="CJ22" s="277"/>
      <c r="CK22" s="277"/>
      <c r="CL22" s="280"/>
      <c r="CM22" s="280"/>
      <c r="CN22" s="280"/>
      <c r="CO22" s="280"/>
      <c r="CP22" s="280"/>
      <c r="CQ22" s="280"/>
      <c r="CR22" s="284">
        <v>0</v>
      </c>
      <c r="CS22" s="277"/>
      <c r="CT22" s="277"/>
      <c r="CU22" s="277"/>
      <c r="CV22" s="277"/>
      <c r="CW22" s="277"/>
      <c r="CX22" s="277"/>
      <c r="CY22" s="280">
        <v>0</v>
      </c>
      <c r="CZ22" s="280">
        <v>0</v>
      </c>
      <c r="DA22" s="280">
        <v>0</v>
      </c>
      <c r="DB22" s="280">
        <v>0</v>
      </c>
      <c r="DC22" s="280">
        <v>0</v>
      </c>
      <c r="DD22" s="280">
        <v>0</v>
      </c>
      <c r="DE22" s="168">
        <v>0</v>
      </c>
      <c r="DF22" s="109"/>
      <c r="DG22" s="172">
        <v>0</v>
      </c>
      <c r="DH22" s="109"/>
      <c r="DI22" s="109"/>
    </row>
    <row r="23" spans="2:113">
      <c r="B23" s="272" t="s">
        <v>236</v>
      </c>
      <c r="C23" s="277">
        <v>5</v>
      </c>
      <c r="D23" s="277">
        <v>1</v>
      </c>
      <c r="E23" s="277">
        <v>78</v>
      </c>
      <c r="F23" s="277">
        <v>82</v>
      </c>
      <c r="G23" s="278">
        <v>10.8</v>
      </c>
      <c r="H23" s="277">
        <v>915433</v>
      </c>
      <c r="I23" s="277">
        <v>50593</v>
      </c>
      <c r="J23" s="277">
        <v>33237</v>
      </c>
      <c r="K23" s="277"/>
      <c r="L23" s="277">
        <v>0</v>
      </c>
      <c r="M23" s="277">
        <v>-220053</v>
      </c>
      <c r="N23" s="277">
        <v>25596</v>
      </c>
      <c r="O23" s="277"/>
      <c r="P23" s="277">
        <v>-64800</v>
      </c>
      <c r="Q23" s="277">
        <v>740006</v>
      </c>
      <c r="R23" s="273">
        <v>0</v>
      </c>
      <c r="S23" s="292">
        <v>-22252</v>
      </c>
      <c r="T23" s="277"/>
      <c r="U23" s="277">
        <v>61578</v>
      </c>
      <c r="V23" s="277">
        <v>41496</v>
      </c>
      <c r="W23" s="277">
        <v>-212125</v>
      </c>
      <c r="X23" s="290">
        <v>-39920</v>
      </c>
      <c r="Y23" s="273"/>
      <c r="Z23" s="277">
        <v>796171</v>
      </c>
      <c r="AA23" s="277">
        <v>686945</v>
      </c>
      <c r="AB23" s="277">
        <v>652517</v>
      </c>
      <c r="AC23" s="277">
        <v>844628</v>
      </c>
      <c r="AD23" s="277">
        <v>199678</v>
      </c>
      <c r="AE23" s="277">
        <v>35673</v>
      </c>
      <c r="AF23" s="277"/>
      <c r="AG23" s="277">
        <v>0</v>
      </c>
      <c r="AH23" s="277">
        <v>23226</v>
      </c>
      <c r="AI23" s="277"/>
      <c r="AJ23" s="277">
        <v>-22252</v>
      </c>
      <c r="AK23" s="277">
        <v>-22252</v>
      </c>
      <c r="AL23" s="277">
        <v>-22252</v>
      </c>
      <c r="AM23" s="277">
        <v>-22252</v>
      </c>
      <c r="AN23" s="277">
        <v>-22252</v>
      </c>
      <c r="AO23" s="277">
        <v>-100865</v>
      </c>
      <c r="AP23" s="265"/>
      <c r="AQ23" s="281">
        <v>-20375</v>
      </c>
      <c r="AR23" s="277">
        <v>0</v>
      </c>
      <c r="AS23" s="277">
        <v>0</v>
      </c>
      <c r="AT23" s="277">
        <v>0</v>
      </c>
      <c r="AU23" s="277">
        <v>0</v>
      </c>
      <c r="AV23" s="277">
        <v>0</v>
      </c>
      <c r="AW23" s="277">
        <v>0</v>
      </c>
      <c r="AX23" s="280">
        <v>20375</v>
      </c>
      <c r="AY23" s="280">
        <v>20375</v>
      </c>
      <c r="AZ23" s="280">
        <v>20375</v>
      </c>
      <c r="BA23" s="280">
        <v>20375</v>
      </c>
      <c r="BB23" s="280">
        <v>20375</v>
      </c>
      <c r="BC23" s="280">
        <v>97803</v>
      </c>
      <c r="BD23" s="281">
        <v>2370</v>
      </c>
      <c r="BE23" s="277">
        <v>2370</v>
      </c>
      <c r="BF23" s="277">
        <v>2370</v>
      </c>
      <c r="BG23" s="277">
        <v>2370</v>
      </c>
      <c r="BH23" s="277">
        <v>2370</v>
      </c>
      <c r="BI23" s="277">
        <v>2370</v>
      </c>
      <c r="BJ23" s="277">
        <v>11376</v>
      </c>
      <c r="BK23" s="280">
        <v>0</v>
      </c>
      <c r="BL23" s="280">
        <v>0</v>
      </c>
      <c r="BM23" s="280">
        <v>0</v>
      </c>
      <c r="BN23" s="280">
        <v>0</v>
      </c>
      <c r="BO23" s="280">
        <v>0</v>
      </c>
      <c r="BP23" s="280">
        <v>0</v>
      </c>
      <c r="BQ23" s="281"/>
      <c r="BR23" s="277"/>
      <c r="BS23" s="277"/>
      <c r="BT23" s="277"/>
      <c r="BU23" s="277"/>
      <c r="BV23" s="277"/>
      <c r="BW23" s="277"/>
      <c r="BX23" s="280"/>
      <c r="BY23" s="280"/>
      <c r="BZ23" s="280"/>
      <c r="CA23" s="280"/>
      <c r="CB23" s="280"/>
      <c r="CC23" s="280"/>
      <c r="CD23" s="289">
        <v>10.4</v>
      </c>
      <c r="CE23" s="284"/>
      <c r="CF23" s="277"/>
      <c r="CG23" s="277"/>
      <c r="CH23" s="277"/>
      <c r="CI23" s="277"/>
      <c r="CJ23" s="277"/>
      <c r="CK23" s="277"/>
      <c r="CL23" s="280"/>
      <c r="CM23" s="280"/>
      <c r="CN23" s="280"/>
      <c r="CO23" s="280"/>
      <c r="CP23" s="280"/>
      <c r="CQ23" s="280"/>
      <c r="CR23" s="284">
        <v>-4247</v>
      </c>
      <c r="CS23" s="277"/>
      <c r="CT23" s="277"/>
      <c r="CU23" s="277"/>
      <c r="CV23" s="277"/>
      <c r="CW23" s="277"/>
      <c r="CX23" s="277"/>
      <c r="CY23" s="280">
        <v>4247</v>
      </c>
      <c r="CZ23" s="280">
        <v>4247</v>
      </c>
      <c r="DA23" s="280">
        <v>4247</v>
      </c>
      <c r="DB23" s="280">
        <v>4247</v>
      </c>
      <c r="DC23" s="280">
        <v>4247</v>
      </c>
      <c r="DD23" s="280">
        <v>14438</v>
      </c>
      <c r="DE23" s="168">
        <v>0</v>
      </c>
      <c r="DF23" s="109"/>
      <c r="DG23" s="172">
        <v>0</v>
      </c>
      <c r="DH23" s="109"/>
      <c r="DI23" s="109"/>
    </row>
    <row r="24" spans="2:113">
      <c r="B24" s="272" t="s">
        <v>237</v>
      </c>
      <c r="C24" s="277">
        <v>0</v>
      </c>
      <c r="D24" s="277">
        <v>0</v>
      </c>
      <c r="E24" s="277">
        <v>0</v>
      </c>
      <c r="F24" s="277">
        <v>0</v>
      </c>
      <c r="G24" s="278">
        <v>1</v>
      </c>
      <c r="H24" s="277">
        <v>0</v>
      </c>
      <c r="I24" s="277">
        <v>0</v>
      </c>
      <c r="J24" s="277">
        <v>0</v>
      </c>
      <c r="K24" s="277"/>
      <c r="L24" s="277">
        <v>0</v>
      </c>
      <c r="M24" s="277">
        <v>0</v>
      </c>
      <c r="N24" s="277">
        <v>0</v>
      </c>
      <c r="O24" s="277"/>
      <c r="P24" s="277">
        <v>0</v>
      </c>
      <c r="Q24" s="277">
        <v>0</v>
      </c>
      <c r="R24" s="273">
        <v>0</v>
      </c>
      <c r="S24" s="292">
        <v>0</v>
      </c>
      <c r="T24" s="277"/>
      <c r="U24" s="277">
        <v>0</v>
      </c>
      <c r="V24" s="277">
        <v>0</v>
      </c>
      <c r="W24" s="277">
        <v>0</v>
      </c>
      <c r="X24" s="290">
        <v>0</v>
      </c>
      <c r="Y24" s="273"/>
      <c r="Z24" s="277">
        <v>0</v>
      </c>
      <c r="AA24" s="277">
        <v>0</v>
      </c>
      <c r="AB24" s="277">
        <v>0</v>
      </c>
      <c r="AC24" s="277">
        <v>0</v>
      </c>
      <c r="AD24" s="277">
        <v>0</v>
      </c>
      <c r="AE24" s="277">
        <v>0</v>
      </c>
      <c r="AF24" s="277"/>
      <c r="AG24" s="277">
        <v>0</v>
      </c>
      <c r="AH24" s="277">
        <v>0</v>
      </c>
      <c r="AI24" s="277"/>
      <c r="AJ24" s="277">
        <v>0</v>
      </c>
      <c r="AK24" s="277">
        <v>0</v>
      </c>
      <c r="AL24" s="277">
        <v>0</v>
      </c>
      <c r="AM24" s="277">
        <v>0</v>
      </c>
      <c r="AN24" s="277">
        <v>0</v>
      </c>
      <c r="AO24" s="277">
        <v>0</v>
      </c>
      <c r="AP24" s="265"/>
      <c r="AQ24" s="281">
        <v>0</v>
      </c>
      <c r="AR24" s="277">
        <v>0</v>
      </c>
      <c r="AS24" s="277">
        <v>0</v>
      </c>
      <c r="AT24" s="277">
        <v>0</v>
      </c>
      <c r="AU24" s="277">
        <v>0</v>
      </c>
      <c r="AV24" s="277">
        <v>0</v>
      </c>
      <c r="AW24" s="277">
        <v>0</v>
      </c>
      <c r="AX24" s="280">
        <v>0</v>
      </c>
      <c r="AY24" s="280">
        <v>0</v>
      </c>
      <c r="AZ24" s="280">
        <v>0</v>
      </c>
      <c r="BA24" s="280">
        <v>0</v>
      </c>
      <c r="BB24" s="280">
        <v>0</v>
      </c>
      <c r="BC24" s="280">
        <v>0</v>
      </c>
      <c r="BD24" s="281">
        <v>0</v>
      </c>
      <c r="BE24" s="277">
        <v>0</v>
      </c>
      <c r="BF24" s="277">
        <v>0</v>
      </c>
      <c r="BG24" s="277">
        <v>0</v>
      </c>
      <c r="BH24" s="277">
        <v>0</v>
      </c>
      <c r="BI24" s="277">
        <v>0</v>
      </c>
      <c r="BJ24" s="277">
        <v>0</v>
      </c>
      <c r="BK24" s="280">
        <v>0</v>
      </c>
      <c r="BL24" s="280">
        <v>0</v>
      </c>
      <c r="BM24" s="280">
        <v>0</v>
      </c>
      <c r="BN24" s="280">
        <v>0</v>
      </c>
      <c r="BO24" s="280">
        <v>0</v>
      </c>
      <c r="BP24" s="280">
        <v>0</v>
      </c>
      <c r="BQ24" s="281"/>
      <c r="BR24" s="277"/>
      <c r="BS24" s="277"/>
      <c r="BT24" s="277"/>
      <c r="BU24" s="277"/>
      <c r="BV24" s="277"/>
      <c r="BW24" s="277"/>
      <c r="BX24" s="280"/>
      <c r="BY24" s="280"/>
      <c r="BZ24" s="280"/>
      <c r="CA24" s="280"/>
      <c r="CB24" s="280"/>
      <c r="CC24" s="280"/>
      <c r="CD24" s="289">
        <v>1</v>
      </c>
      <c r="CE24" s="284"/>
      <c r="CF24" s="277"/>
      <c r="CG24" s="277"/>
      <c r="CH24" s="277"/>
      <c r="CI24" s="277"/>
      <c r="CJ24" s="277"/>
      <c r="CK24" s="277"/>
      <c r="CL24" s="280"/>
      <c r="CM24" s="280"/>
      <c r="CN24" s="280"/>
      <c r="CO24" s="280"/>
      <c r="CP24" s="280"/>
      <c r="CQ24" s="280"/>
      <c r="CR24" s="284">
        <v>0</v>
      </c>
      <c r="CS24" s="277"/>
      <c r="CT24" s="277"/>
      <c r="CU24" s="277"/>
      <c r="CV24" s="277"/>
      <c r="CW24" s="277"/>
      <c r="CX24" s="277"/>
      <c r="CY24" s="280">
        <v>0</v>
      </c>
      <c r="CZ24" s="280">
        <v>0</v>
      </c>
      <c r="DA24" s="280">
        <v>0</v>
      </c>
      <c r="DB24" s="280">
        <v>0</v>
      </c>
      <c r="DC24" s="280">
        <v>0</v>
      </c>
      <c r="DD24" s="280">
        <v>0</v>
      </c>
      <c r="DE24" s="168">
        <v>0</v>
      </c>
      <c r="DF24" s="109"/>
      <c r="DG24" s="172">
        <v>0</v>
      </c>
      <c r="DH24" s="109"/>
      <c r="DI24" s="109"/>
    </row>
    <row r="25" spans="2:113">
      <c r="B25" s="272" t="s">
        <v>238</v>
      </c>
      <c r="C25" s="277">
        <v>49</v>
      </c>
      <c r="D25" s="277">
        <v>1</v>
      </c>
      <c r="E25" s="277">
        <v>485</v>
      </c>
      <c r="F25" s="277">
        <v>541</v>
      </c>
      <c r="G25" s="278">
        <v>11</v>
      </c>
      <c r="H25" s="277">
        <v>11842901</v>
      </c>
      <c r="I25" s="277">
        <v>769923</v>
      </c>
      <c r="J25" s="277">
        <v>437462</v>
      </c>
      <c r="K25" s="277"/>
      <c r="L25" s="277">
        <v>-75172</v>
      </c>
      <c r="M25" s="277">
        <v>-3150465</v>
      </c>
      <c r="N25" s="277">
        <v>573433</v>
      </c>
      <c r="O25" s="277"/>
      <c r="P25" s="277">
        <v>-649138</v>
      </c>
      <c r="Q25" s="277">
        <v>9748944</v>
      </c>
      <c r="R25" s="273">
        <v>-75172</v>
      </c>
      <c r="S25" s="292">
        <v>-287782</v>
      </c>
      <c r="T25" s="277"/>
      <c r="U25" s="277">
        <v>844431</v>
      </c>
      <c r="V25" s="277">
        <v>523362</v>
      </c>
      <c r="W25" s="277">
        <v>-2802911</v>
      </c>
      <c r="X25" s="290">
        <v>-513661</v>
      </c>
      <c r="Y25" s="273"/>
      <c r="Z25" s="277">
        <v>10509386</v>
      </c>
      <c r="AA25" s="277">
        <v>9031437</v>
      </c>
      <c r="AB25" s="277">
        <v>8566852</v>
      </c>
      <c r="AC25" s="277">
        <v>11161741</v>
      </c>
      <c r="AD25" s="277">
        <v>2864059</v>
      </c>
      <c r="AE25" s="277">
        <v>460155</v>
      </c>
      <c r="AF25" s="277"/>
      <c r="AG25" s="277">
        <v>0</v>
      </c>
      <c r="AH25" s="277">
        <v>521303</v>
      </c>
      <c r="AI25" s="277"/>
      <c r="AJ25" s="277">
        <v>-287782</v>
      </c>
      <c r="AK25" s="277">
        <v>-287782</v>
      </c>
      <c r="AL25" s="277">
        <v>-287782</v>
      </c>
      <c r="AM25" s="277">
        <v>-287782</v>
      </c>
      <c r="AN25" s="277">
        <v>-287782</v>
      </c>
      <c r="AO25" s="277">
        <v>-1364001</v>
      </c>
      <c r="AP25" s="265"/>
      <c r="AQ25" s="281">
        <v>-286406</v>
      </c>
      <c r="AR25" s="277">
        <v>0</v>
      </c>
      <c r="AS25" s="277">
        <v>0</v>
      </c>
      <c r="AT25" s="277">
        <v>0</v>
      </c>
      <c r="AU25" s="277">
        <v>0</v>
      </c>
      <c r="AV25" s="277">
        <v>0</v>
      </c>
      <c r="AW25" s="277">
        <v>0</v>
      </c>
      <c r="AX25" s="280">
        <v>286406</v>
      </c>
      <c r="AY25" s="280">
        <v>286406</v>
      </c>
      <c r="AZ25" s="280">
        <v>286406</v>
      </c>
      <c r="BA25" s="280">
        <v>286406</v>
      </c>
      <c r="BB25" s="280">
        <v>286406</v>
      </c>
      <c r="BC25" s="280">
        <v>1432029</v>
      </c>
      <c r="BD25" s="281">
        <v>52130</v>
      </c>
      <c r="BE25" s="277">
        <v>52130</v>
      </c>
      <c r="BF25" s="277">
        <v>52130</v>
      </c>
      <c r="BG25" s="277">
        <v>52130</v>
      </c>
      <c r="BH25" s="277">
        <v>52130</v>
      </c>
      <c r="BI25" s="277">
        <v>52130</v>
      </c>
      <c r="BJ25" s="277">
        <v>260653</v>
      </c>
      <c r="BK25" s="280">
        <v>0</v>
      </c>
      <c r="BL25" s="280">
        <v>0</v>
      </c>
      <c r="BM25" s="280">
        <v>0</v>
      </c>
      <c r="BN25" s="280">
        <v>0</v>
      </c>
      <c r="BO25" s="280">
        <v>0</v>
      </c>
      <c r="BP25" s="280">
        <v>0</v>
      </c>
      <c r="BQ25" s="281"/>
      <c r="BR25" s="277"/>
      <c r="BS25" s="277"/>
      <c r="BT25" s="277"/>
      <c r="BU25" s="277"/>
      <c r="BV25" s="277"/>
      <c r="BW25" s="277"/>
      <c r="BX25" s="280"/>
      <c r="BY25" s="280"/>
      <c r="BZ25" s="280"/>
      <c r="CA25" s="280"/>
      <c r="CB25" s="280"/>
      <c r="CC25" s="280"/>
      <c r="CD25" s="289">
        <v>10.6</v>
      </c>
      <c r="CE25" s="284"/>
      <c r="CF25" s="277"/>
      <c r="CG25" s="277"/>
      <c r="CH25" s="277"/>
      <c r="CI25" s="277"/>
      <c r="CJ25" s="277"/>
      <c r="CK25" s="277"/>
      <c r="CL25" s="280"/>
      <c r="CM25" s="280"/>
      <c r="CN25" s="280"/>
      <c r="CO25" s="280"/>
      <c r="CP25" s="280"/>
      <c r="CQ25" s="280"/>
      <c r="CR25" s="284">
        <v>-53506</v>
      </c>
      <c r="CS25" s="277"/>
      <c r="CT25" s="277"/>
      <c r="CU25" s="277"/>
      <c r="CV25" s="277"/>
      <c r="CW25" s="277"/>
      <c r="CX25" s="277"/>
      <c r="CY25" s="280">
        <v>53506</v>
      </c>
      <c r="CZ25" s="280">
        <v>53506</v>
      </c>
      <c r="DA25" s="280">
        <v>53506</v>
      </c>
      <c r="DB25" s="280">
        <v>53506</v>
      </c>
      <c r="DC25" s="280">
        <v>53506</v>
      </c>
      <c r="DD25" s="280">
        <v>192625</v>
      </c>
      <c r="DE25" s="168">
        <v>0</v>
      </c>
      <c r="DF25" s="109"/>
      <c r="DG25" s="172">
        <v>14871.82928</v>
      </c>
      <c r="DH25" s="109"/>
      <c r="DI25" s="109"/>
    </row>
    <row r="26" spans="2:113">
      <c r="B26" s="272" t="s">
        <v>239</v>
      </c>
      <c r="C26" s="277">
        <v>11</v>
      </c>
      <c r="D26" s="277">
        <v>0</v>
      </c>
      <c r="E26" s="277">
        <v>98</v>
      </c>
      <c r="F26" s="277">
        <v>102</v>
      </c>
      <c r="G26" s="278">
        <v>10.199999999999999</v>
      </c>
      <c r="H26" s="277">
        <v>996576</v>
      </c>
      <c r="I26" s="277">
        <v>52622</v>
      </c>
      <c r="J26" s="277">
        <v>35581</v>
      </c>
      <c r="K26" s="277"/>
      <c r="L26" s="277">
        <v>0</v>
      </c>
      <c r="M26" s="277">
        <v>40558</v>
      </c>
      <c r="N26" s="277">
        <v>11443</v>
      </c>
      <c r="O26" s="277"/>
      <c r="P26" s="277">
        <v>-99473</v>
      </c>
      <c r="Q26" s="277">
        <v>1037307</v>
      </c>
      <c r="R26" s="273">
        <v>0</v>
      </c>
      <c r="S26" s="292">
        <v>967</v>
      </c>
      <c r="T26" s="277"/>
      <c r="U26" s="277">
        <v>89170</v>
      </c>
      <c r="V26" s="277">
        <v>84143</v>
      </c>
      <c r="W26" s="277">
        <v>13860</v>
      </c>
      <c r="X26" s="290">
        <v>-37174</v>
      </c>
      <c r="Y26" s="273"/>
      <c r="Z26" s="277">
        <v>1105309</v>
      </c>
      <c r="AA26" s="277">
        <v>973162</v>
      </c>
      <c r="AB26" s="277">
        <v>939617</v>
      </c>
      <c r="AC26" s="277">
        <v>1153958</v>
      </c>
      <c r="AD26" s="277">
        <v>0</v>
      </c>
      <c r="AE26" s="277">
        <v>33043</v>
      </c>
      <c r="AF26" s="277"/>
      <c r="AG26" s="277">
        <v>36582</v>
      </c>
      <c r="AH26" s="277">
        <v>10321</v>
      </c>
      <c r="AI26" s="277"/>
      <c r="AJ26" s="277">
        <v>967</v>
      </c>
      <c r="AK26" s="277">
        <v>967</v>
      </c>
      <c r="AL26" s="277">
        <v>967</v>
      </c>
      <c r="AM26" s="277">
        <v>967</v>
      </c>
      <c r="AN26" s="277">
        <v>967</v>
      </c>
      <c r="AO26" s="277">
        <v>9025</v>
      </c>
      <c r="AP26" s="265"/>
      <c r="AQ26" s="281">
        <v>3976</v>
      </c>
      <c r="AR26" s="277">
        <v>3976</v>
      </c>
      <c r="AS26" s="277">
        <v>3976</v>
      </c>
      <c r="AT26" s="277">
        <v>3976</v>
      </c>
      <c r="AU26" s="277">
        <v>3976</v>
      </c>
      <c r="AV26" s="277">
        <v>3976</v>
      </c>
      <c r="AW26" s="277">
        <v>16702</v>
      </c>
      <c r="AX26" s="280">
        <v>0</v>
      </c>
      <c r="AY26" s="280">
        <v>0</v>
      </c>
      <c r="AZ26" s="280">
        <v>0</v>
      </c>
      <c r="BA26" s="280">
        <v>0</v>
      </c>
      <c r="BB26" s="280">
        <v>0</v>
      </c>
      <c r="BC26" s="280">
        <v>0</v>
      </c>
      <c r="BD26" s="281">
        <v>1122</v>
      </c>
      <c r="BE26" s="277">
        <v>1122</v>
      </c>
      <c r="BF26" s="277">
        <v>1122</v>
      </c>
      <c r="BG26" s="277">
        <v>1122</v>
      </c>
      <c r="BH26" s="277">
        <v>1122</v>
      </c>
      <c r="BI26" s="277">
        <v>1122</v>
      </c>
      <c r="BJ26" s="277">
        <v>4711</v>
      </c>
      <c r="BK26" s="280">
        <v>0</v>
      </c>
      <c r="BL26" s="280">
        <v>0</v>
      </c>
      <c r="BM26" s="280">
        <v>0</v>
      </c>
      <c r="BN26" s="280">
        <v>0</v>
      </c>
      <c r="BO26" s="280">
        <v>0</v>
      </c>
      <c r="BP26" s="280">
        <v>0</v>
      </c>
      <c r="BQ26" s="281"/>
      <c r="BR26" s="277"/>
      <c r="BS26" s="277"/>
      <c r="BT26" s="277"/>
      <c r="BU26" s="277"/>
      <c r="BV26" s="277"/>
      <c r="BW26" s="277"/>
      <c r="BX26" s="280"/>
      <c r="BY26" s="280"/>
      <c r="BZ26" s="280"/>
      <c r="CA26" s="280"/>
      <c r="CB26" s="280"/>
      <c r="CC26" s="280"/>
      <c r="CD26" s="289">
        <v>10</v>
      </c>
      <c r="CE26" s="284"/>
      <c r="CF26" s="277"/>
      <c r="CG26" s="277"/>
      <c r="CH26" s="277"/>
      <c r="CI26" s="277"/>
      <c r="CJ26" s="277"/>
      <c r="CK26" s="277"/>
      <c r="CL26" s="280"/>
      <c r="CM26" s="280"/>
      <c r="CN26" s="280"/>
      <c r="CO26" s="280"/>
      <c r="CP26" s="280"/>
      <c r="CQ26" s="280"/>
      <c r="CR26" s="284">
        <v>-4131</v>
      </c>
      <c r="CS26" s="277"/>
      <c r="CT26" s="277"/>
      <c r="CU26" s="277"/>
      <c r="CV26" s="277"/>
      <c r="CW26" s="277"/>
      <c r="CX26" s="277"/>
      <c r="CY26" s="280">
        <v>4131</v>
      </c>
      <c r="CZ26" s="280">
        <v>4131</v>
      </c>
      <c r="DA26" s="280">
        <v>4131</v>
      </c>
      <c r="DB26" s="280">
        <v>4131</v>
      </c>
      <c r="DC26" s="280">
        <v>4131</v>
      </c>
      <c r="DD26" s="280">
        <v>12388</v>
      </c>
      <c r="DE26" s="168">
        <v>0</v>
      </c>
      <c r="DF26" s="109"/>
      <c r="DG26" s="172">
        <v>0</v>
      </c>
      <c r="DH26" s="109"/>
      <c r="DI26" s="109"/>
    </row>
    <row r="27" spans="2:113">
      <c r="B27" s="272" t="s">
        <v>240</v>
      </c>
      <c r="C27" s="277">
        <v>37</v>
      </c>
      <c r="D27" s="277">
        <v>1</v>
      </c>
      <c r="E27" s="277">
        <v>495</v>
      </c>
      <c r="F27" s="277">
        <v>563</v>
      </c>
      <c r="G27" s="278">
        <v>9.6999999999999993</v>
      </c>
      <c r="H27" s="277">
        <v>8935486</v>
      </c>
      <c r="I27" s="277">
        <v>490283</v>
      </c>
      <c r="J27" s="277">
        <v>325636</v>
      </c>
      <c r="K27" s="277"/>
      <c r="L27" s="277">
        <v>-189350</v>
      </c>
      <c r="M27" s="277">
        <v>1809920</v>
      </c>
      <c r="N27" s="277">
        <v>205182</v>
      </c>
      <c r="O27" s="277"/>
      <c r="P27" s="277">
        <v>-557381</v>
      </c>
      <c r="Q27" s="277">
        <v>11019776</v>
      </c>
      <c r="R27" s="273">
        <v>-189350</v>
      </c>
      <c r="S27" s="292">
        <v>168034</v>
      </c>
      <c r="T27" s="277"/>
      <c r="U27" s="277">
        <v>794603</v>
      </c>
      <c r="V27" s="277">
        <v>489530</v>
      </c>
      <c r="W27" s="277">
        <v>1505569</v>
      </c>
      <c r="X27" s="290">
        <v>-341499</v>
      </c>
      <c r="Y27" s="273"/>
      <c r="Z27" s="277">
        <v>11761762</v>
      </c>
      <c r="AA27" s="277">
        <v>10309622</v>
      </c>
      <c r="AB27" s="277">
        <v>9865376</v>
      </c>
      <c r="AC27" s="277">
        <v>12372563</v>
      </c>
      <c r="AD27" s="277">
        <v>0</v>
      </c>
      <c r="AE27" s="277">
        <v>301790</v>
      </c>
      <c r="AF27" s="277"/>
      <c r="AG27" s="277">
        <v>1623330</v>
      </c>
      <c r="AH27" s="277">
        <v>184029</v>
      </c>
      <c r="AI27" s="277"/>
      <c r="AJ27" s="277">
        <v>168034</v>
      </c>
      <c r="AK27" s="277">
        <v>168034</v>
      </c>
      <c r="AL27" s="277">
        <v>168034</v>
      </c>
      <c r="AM27" s="277">
        <v>168034</v>
      </c>
      <c r="AN27" s="277">
        <v>168034</v>
      </c>
      <c r="AO27" s="277">
        <v>665399</v>
      </c>
      <c r="AP27" s="265"/>
      <c r="AQ27" s="281">
        <v>186590</v>
      </c>
      <c r="AR27" s="277">
        <v>186590</v>
      </c>
      <c r="AS27" s="277">
        <v>186590</v>
      </c>
      <c r="AT27" s="277">
        <v>186590</v>
      </c>
      <c r="AU27" s="277">
        <v>186590</v>
      </c>
      <c r="AV27" s="277">
        <v>186590</v>
      </c>
      <c r="AW27" s="277">
        <v>690380</v>
      </c>
      <c r="AX27" s="280">
        <v>0</v>
      </c>
      <c r="AY27" s="280">
        <v>0</v>
      </c>
      <c r="AZ27" s="280">
        <v>0</v>
      </c>
      <c r="BA27" s="280">
        <v>0</v>
      </c>
      <c r="BB27" s="280">
        <v>0</v>
      </c>
      <c r="BC27" s="280">
        <v>0</v>
      </c>
      <c r="BD27" s="281">
        <v>21153</v>
      </c>
      <c r="BE27" s="277">
        <v>21153</v>
      </c>
      <c r="BF27" s="277">
        <v>21153</v>
      </c>
      <c r="BG27" s="277">
        <v>21153</v>
      </c>
      <c r="BH27" s="277">
        <v>21153</v>
      </c>
      <c r="BI27" s="277">
        <v>21153</v>
      </c>
      <c r="BJ27" s="277">
        <v>78264</v>
      </c>
      <c r="BK27" s="280">
        <v>0</v>
      </c>
      <c r="BL27" s="280">
        <v>0</v>
      </c>
      <c r="BM27" s="280">
        <v>0</v>
      </c>
      <c r="BN27" s="280">
        <v>0</v>
      </c>
      <c r="BO27" s="280">
        <v>0</v>
      </c>
      <c r="BP27" s="280">
        <v>0</v>
      </c>
      <c r="BQ27" s="281"/>
      <c r="BR27" s="277"/>
      <c r="BS27" s="277"/>
      <c r="BT27" s="277"/>
      <c r="BU27" s="277"/>
      <c r="BV27" s="277"/>
      <c r="BW27" s="277"/>
      <c r="BX27" s="280"/>
      <c r="BY27" s="280"/>
      <c r="BZ27" s="280"/>
      <c r="CA27" s="280"/>
      <c r="CB27" s="280"/>
      <c r="CC27" s="280"/>
      <c r="CD27" s="289">
        <v>9.6</v>
      </c>
      <c r="CE27" s="284"/>
      <c r="CF27" s="277"/>
      <c r="CG27" s="277"/>
      <c r="CH27" s="277"/>
      <c r="CI27" s="277"/>
      <c r="CJ27" s="277"/>
      <c r="CK27" s="277"/>
      <c r="CL27" s="280"/>
      <c r="CM27" s="280"/>
      <c r="CN27" s="280"/>
      <c r="CO27" s="280"/>
      <c r="CP27" s="280"/>
      <c r="CQ27" s="280"/>
      <c r="CR27" s="284">
        <v>-39709</v>
      </c>
      <c r="CS27" s="277"/>
      <c r="CT27" s="277"/>
      <c r="CU27" s="277"/>
      <c r="CV27" s="277"/>
      <c r="CW27" s="277"/>
      <c r="CX27" s="277"/>
      <c r="CY27" s="280">
        <v>39709</v>
      </c>
      <c r="CZ27" s="280">
        <v>39709</v>
      </c>
      <c r="DA27" s="280">
        <v>39709</v>
      </c>
      <c r="DB27" s="280">
        <v>39709</v>
      </c>
      <c r="DC27" s="280">
        <v>39709</v>
      </c>
      <c r="DD27" s="280">
        <v>103245</v>
      </c>
      <c r="DE27" s="168">
        <v>0</v>
      </c>
      <c r="DF27" s="109"/>
      <c r="DG27" s="172">
        <v>0</v>
      </c>
      <c r="DH27" s="109"/>
      <c r="DI27" s="109"/>
    </row>
    <row r="28" spans="2:113">
      <c r="B28" s="272" t="s">
        <v>241</v>
      </c>
      <c r="C28" s="277">
        <v>35</v>
      </c>
      <c r="D28" s="277">
        <v>2</v>
      </c>
      <c r="E28" s="277">
        <v>469</v>
      </c>
      <c r="F28" s="277">
        <v>521</v>
      </c>
      <c r="G28" s="278">
        <v>10.199999999999999</v>
      </c>
      <c r="H28" s="277">
        <v>12766749</v>
      </c>
      <c r="I28" s="277">
        <v>747737</v>
      </c>
      <c r="J28" s="277">
        <v>472350</v>
      </c>
      <c r="K28" s="277"/>
      <c r="L28" s="277">
        <v>0</v>
      </c>
      <c r="M28" s="277">
        <v>-3293370</v>
      </c>
      <c r="N28" s="277">
        <v>206542</v>
      </c>
      <c r="O28" s="277"/>
      <c r="P28" s="277">
        <v>-492462</v>
      </c>
      <c r="Q28" s="277">
        <v>10407546</v>
      </c>
      <c r="R28" s="273">
        <v>0</v>
      </c>
      <c r="S28" s="292">
        <v>-367039</v>
      </c>
      <c r="T28" s="277"/>
      <c r="U28" s="277">
        <v>853048</v>
      </c>
      <c r="V28" s="277">
        <v>429764</v>
      </c>
      <c r="W28" s="277">
        <v>-3286591</v>
      </c>
      <c r="X28" s="290">
        <v>-566802</v>
      </c>
      <c r="Y28" s="273"/>
      <c r="Z28" s="277">
        <v>11214885</v>
      </c>
      <c r="AA28" s="277">
        <v>9640894</v>
      </c>
      <c r="AB28" s="277">
        <v>9160588</v>
      </c>
      <c r="AC28" s="277">
        <v>11889454</v>
      </c>
      <c r="AD28" s="277">
        <v>2970491</v>
      </c>
      <c r="AE28" s="277">
        <v>502393</v>
      </c>
      <c r="AF28" s="277"/>
      <c r="AG28" s="277">
        <v>0</v>
      </c>
      <c r="AH28" s="277">
        <v>186293</v>
      </c>
      <c r="AI28" s="277"/>
      <c r="AJ28" s="277">
        <v>-367039</v>
      </c>
      <c r="AK28" s="277">
        <v>-367039</v>
      </c>
      <c r="AL28" s="277">
        <v>-367039</v>
      </c>
      <c r="AM28" s="277">
        <v>-367039</v>
      </c>
      <c r="AN28" s="277">
        <v>-367039</v>
      </c>
      <c r="AO28" s="277">
        <v>-1451396</v>
      </c>
      <c r="AP28" s="265"/>
      <c r="AQ28" s="281">
        <v>-322879</v>
      </c>
      <c r="AR28" s="277">
        <v>0</v>
      </c>
      <c r="AS28" s="277">
        <v>0</v>
      </c>
      <c r="AT28" s="277">
        <v>0</v>
      </c>
      <c r="AU28" s="277">
        <v>0</v>
      </c>
      <c r="AV28" s="277">
        <v>0</v>
      </c>
      <c r="AW28" s="277">
        <v>0</v>
      </c>
      <c r="AX28" s="280">
        <v>322879</v>
      </c>
      <c r="AY28" s="280">
        <v>322879</v>
      </c>
      <c r="AZ28" s="280">
        <v>322879</v>
      </c>
      <c r="BA28" s="280">
        <v>322879</v>
      </c>
      <c r="BB28" s="280">
        <v>322879</v>
      </c>
      <c r="BC28" s="280">
        <v>1356096</v>
      </c>
      <c r="BD28" s="281">
        <v>20249</v>
      </c>
      <c r="BE28" s="277">
        <v>20249</v>
      </c>
      <c r="BF28" s="277">
        <v>20249</v>
      </c>
      <c r="BG28" s="277">
        <v>20249</v>
      </c>
      <c r="BH28" s="277">
        <v>20249</v>
      </c>
      <c r="BI28" s="277">
        <v>20249</v>
      </c>
      <c r="BJ28" s="277">
        <v>85048</v>
      </c>
      <c r="BK28" s="280">
        <v>0</v>
      </c>
      <c r="BL28" s="280">
        <v>0</v>
      </c>
      <c r="BM28" s="280">
        <v>0</v>
      </c>
      <c r="BN28" s="280">
        <v>0</v>
      </c>
      <c r="BO28" s="280">
        <v>0</v>
      </c>
      <c r="BP28" s="280">
        <v>0</v>
      </c>
      <c r="BQ28" s="281"/>
      <c r="BR28" s="277"/>
      <c r="BS28" s="277"/>
      <c r="BT28" s="277"/>
      <c r="BU28" s="277"/>
      <c r="BV28" s="277"/>
      <c r="BW28" s="277"/>
      <c r="BX28" s="280"/>
      <c r="BY28" s="280"/>
      <c r="BZ28" s="280"/>
      <c r="CA28" s="280"/>
      <c r="CB28" s="280"/>
      <c r="CC28" s="280"/>
      <c r="CD28" s="289">
        <v>9.8000000000000007</v>
      </c>
      <c r="CE28" s="284"/>
      <c r="CF28" s="277"/>
      <c r="CG28" s="277"/>
      <c r="CH28" s="277"/>
      <c r="CI28" s="277"/>
      <c r="CJ28" s="277"/>
      <c r="CK28" s="277"/>
      <c r="CL28" s="280"/>
      <c r="CM28" s="280"/>
      <c r="CN28" s="280"/>
      <c r="CO28" s="280"/>
      <c r="CP28" s="280"/>
      <c r="CQ28" s="280"/>
      <c r="CR28" s="284">
        <v>-64409</v>
      </c>
      <c r="CS28" s="277"/>
      <c r="CT28" s="277"/>
      <c r="CU28" s="277"/>
      <c r="CV28" s="277"/>
      <c r="CW28" s="277"/>
      <c r="CX28" s="277"/>
      <c r="CY28" s="280">
        <v>64409</v>
      </c>
      <c r="CZ28" s="280">
        <v>64409</v>
      </c>
      <c r="DA28" s="280">
        <v>64409</v>
      </c>
      <c r="DB28" s="280">
        <v>64409</v>
      </c>
      <c r="DC28" s="280">
        <v>64409</v>
      </c>
      <c r="DD28" s="280">
        <v>180348</v>
      </c>
      <c r="DE28" s="168">
        <v>0</v>
      </c>
      <c r="DF28" s="109"/>
      <c r="DG28" s="172">
        <v>0</v>
      </c>
      <c r="DH28" s="109"/>
      <c r="DI28" s="109"/>
    </row>
    <row r="29" spans="2:113">
      <c r="B29" s="272" t="s">
        <v>242</v>
      </c>
      <c r="C29" s="277">
        <v>0</v>
      </c>
      <c r="D29" s="277">
        <v>0</v>
      </c>
      <c r="E29" s="277">
        <v>0</v>
      </c>
      <c r="F29" s="277">
        <v>0</v>
      </c>
      <c r="G29" s="278">
        <v>1</v>
      </c>
      <c r="H29" s="277">
        <v>0</v>
      </c>
      <c r="I29" s="277">
        <v>0</v>
      </c>
      <c r="J29" s="277">
        <v>0</v>
      </c>
      <c r="K29" s="277"/>
      <c r="L29" s="277">
        <v>0</v>
      </c>
      <c r="M29" s="277">
        <v>0</v>
      </c>
      <c r="N29" s="277">
        <v>0</v>
      </c>
      <c r="O29" s="277"/>
      <c r="P29" s="277">
        <v>0</v>
      </c>
      <c r="Q29" s="277">
        <v>0</v>
      </c>
      <c r="R29" s="273">
        <v>0</v>
      </c>
      <c r="S29" s="292">
        <v>0</v>
      </c>
      <c r="T29" s="277"/>
      <c r="U29" s="277">
        <v>0</v>
      </c>
      <c r="V29" s="277">
        <v>0</v>
      </c>
      <c r="W29" s="277">
        <v>0</v>
      </c>
      <c r="X29" s="290">
        <v>0</v>
      </c>
      <c r="Y29" s="273"/>
      <c r="Z29" s="277">
        <v>0</v>
      </c>
      <c r="AA29" s="277">
        <v>0</v>
      </c>
      <c r="AB29" s="277">
        <v>0</v>
      </c>
      <c r="AC29" s="277">
        <v>0</v>
      </c>
      <c r="AD29" s="277">
        <v>0</v>
      </c>
      <c r="AE29" s="277">
        <v>0</v>
      </c>
      <c r="AF29" s="277"/>
      <c r="AG29" s="277">
        <v>0</v>
      </c>
      <c r="AH29" s="277">
        <v>0</v>
      </c>
      <c r="AI29" s="277"/>
      <c r="AJ29" s="277">
        <v>0</v>
      </c>
      <c r="AK29" s="277">
        <v>0</v>
      </c>
      <c r="AL29" s="277">
        <v>0</v>
      </c>
      <c r="AM29" s="277">
        <v>0</v>
      </c>
      <c r="AN29" s="277">
        <v>0</v>
      </c>
      <c r="AO29" s="277">
        <v>0</v>
      </c>
      <c r="AP29" s="265"/>
      <c r="AQ29" s="281">
        <v>0</v>
      </c>
      <c r="AR29" s="277">
        <v>0</v>
      </c>
      <c r="AS29" s="277">
        <v>0</v>
      </c>
      <c r="AT29" s="277">
        <v>0</v>
      </c>
      <c r="AU29" s="277">
        <v>0</v>
      </c>
      <c r="AV29" s="277">
        <v>0</v>
      </c>
      <c r="AW29" s="277">
        <v>0</v>
      </c>
      <c r="AX29" s="280">
        <v>0</v>
      </c>
      <c r="AY29" s="280">
        <v>0</v>
      </c>
      <c r="AZ29" s="280">
        <v>0</v>
      </c>
      <c r="BA29" s="280">
        <v>0</v>
      </c>
      <c r="BB29" s="280">
        <v>0</v>
      </c>
      <c r="BC29" s="280">
        <v>0</v>
      </c>
      <c r="BD29" s="281">
        <v>0</v>
      </c>
      <c r="BE29" s="277">
        <v>0</v>
      </c>
      <c r="BF29" s="277">
        <v>0</v>
      </c>
      <c r="BG29" s="277">
        <v>0</v>
      </c>
      <c r="BH29" s="277">
        <v>0</v>
      </c>
      <c r="BI29" s="277">
        <v>0</v>
      </c>
      <c r="BJ29" s="277">
        <v>0</v>
      </c>
      <c r="BK29" s="280">
        <v>0</v>
      </c>
      <c r="BL29" s="280">
        <v>0</v>
      </c>
      <c r="BM29" s="280">
        <v>0</v>
      </c>
      <c r="BN29" s="280">
        <v>0</v>
      </c>
      <c r="BO29" s="280">
        <v>0</v>
      </c>
      <c r="BP29" s="280">
        <v>0</v>
      </c>
      <c r="BQ29" s="281"/>
      <c r="BR29" s="277"/>
      <c r="BS29" s="277"/>
      <c r="BT29" s="277"/>
      <c r="BU29" s="277"/>
      <c r="BV29" s="277"/>
      <c r="BW29" s="277"/>
      <c r="BX29" s="280"/>
      <c r="BY29" s="280"/>
      <c r="BZ29" s="280"/>
      <c r="CA29" s="280"/>
      <c r="CB29" s="280"/>
      <c r="CC29" s="280"/>
      <c r="CD29" s="289">
        <v>1</v>
      </c>
      <c r="CE29" s="284"/>
      <c r="CF29" s="277"/>
      <c r="CG29" s="277"/>
      <c r="CH29" s="277"/>
      <c r="CI29" s="277"/>
      <c r="CJ29" s="277"/>
      <c r="CK29" s="277"/>
      <c r="CL29" s="280"/>
      <c r="CM29" s="280"/>
      <c r="CN29" s="280"/>
      <c r="CO29" s="280"/>
      <c r="CP29" s="280"/>
      <c r="CQ29" s="280"/>
      <c r="CR29" s="284">
        <v>0</v>
      </c>
      <c r="CS29" s="277"/>
      <c r="CT29" s="277"/>
      <c r="CU29" s="277"/>
      <c r="CV29" s="277"/>
      <c r="CW29" s="277"/>
      <c r="CX29" s="277"/>
      <c r="CY29" s="280">
        <v>0</v>
      </c>
      <c r="CZ29" s="280">
        <v>0</v>
      </c>
      <c r="DA29" s="280">
        <v>0</v>
      </c>
      <c r="DB29" s="280">
        <v>0</v>
      </c>
      <c r="DC29" s="280">
        <v>0</v>
      </c>
      <c r="DD29" s="280">
        <v>0</v>
      </c>
      <c r="DE29" s="168">
        <v>0</v>
      </c>
      <c r="DF29" s="109"/>
      <c r="DG29" s="172">
        <v>0</v>
      </c>
      <c r="DH29" s="109"/>
      <c r="DI29" s="109"/>
    </row>
    <row r="30" spans="2:113">
      <c r="B30" s="272" t="s">
        <v>243</v>
      </c>
      <c r="C30" s="277">
        <v>0</v>
      </c>
      <c r="D30" s="277">
        <v>0</v>
      </c>
      <c r="E30" s="277">
        <v>0</v>
      </c>
      <c r="F30" s="277">
        <v>0</v>
      </c>
      <c r="G30" s="278">
        <v>1</v>
      </c>
      <c r="H30" s="277">
        <v>0</v>
      </c>
      <c r="I30" s="277">
        <v>0</v>
      </c>
      <c r="J30" s="277">
        <v>0</v>
      </c>
      <c r="K30" s="277"/>
      <c r="L30" s="277">
        <v>0</v>
      </c>
      <c r="M30" s="277">
        <v>0</v>
      </c>
      <c r="N30" s="277">
        <v>0</v>
      </c>
      <c r="O30" s="277"/>
      <c r="P30" s="277">
        <v>0</v>
      </c>
      <c r="Q30" s="277">
        <v>0</v>
      </c>
      <c r="R30" s="273">
        <v>0</v>
      </c>
      <c r="S30" s="292">
        <v>0</v>
      </c>
      <c r="T30" s="277"/>
      <c r="U30" s="277">
        <v>0</v>
      </c>
      <c r="V30" s="277">
        <v>0</v>
      </c>
      <c r="W30" s="277">
        <v>0</v>
      </c>
      <c r="X30" s="290">
        <v>0</v>
      </c>
      <c r="Y30" s="273"/>
      <c r="Z30" s="277">
        <v>0</v>
      </c>
      <c r="AA30" s="277">
        <v>0</v>
      </c>
      <c r="AB30" s="277">
        <v>0</v>
      </c>
      <c r="AC30" s="277">
        <v>0</v>
      </c>
      <c r="AD30" s="277">
        <v>0</v>
      </c>
      <c r="AE30" s="277">
        <v>0</v>
      </c>
      <c r="AF30" s="277"/>
      <c r="AG30" s="277">
        <v>0</v>
      </c>
      <c r="AH30" s="277">
        <v>0</v>
      </c>
      <c r="AI30" s="277"/>
      <c r="AJ30" s="277">
        <v>0</v>
      </c>
      <c r="AK30" s="277">
        <v>0</v>
      </c>
      <c r="AL30" s="277">
        <v>0</v>
      </c>
      <c r="AM30" s="277">
        <v>0</v>
      </c>
      <c r="AN30" s="277">
        <v>0</v>
      </c>
      <c r="AO30" s="277">
        <v>0</v>
      </c>
      <c r="AP30" s="265"/>
      <c r="AQ30" s="281">
        <v>0</v>
      </c>
      <c r="AR30" s="277">
        <v>0</v>
      </c>
      <c r="AS30" s="277">
        <v>0</v>
      </c>
      <c r="AT30" s="277">
        <v>0</v>
      </c>
      <c r="AU30" s="277">
        <v>0</v>
      </c>
      <c r="AV30" s="277">
        <v>0</v>
      </c>
      <c r="AW30" s="277">
        <v>0</v>
      </c>
      <c r="AX30" s="280">
        <v>0</v>
      </c>
      <c r="AY30" s="280">
        <v>0</v>
      </c>
      <c r="AZ30" s="280">
        <v>0</v>
      </c>
      <c r="BA30" s="280">
        <v>0</v>
      </c>
      <c r="BB30" s="280">
        <v>0</v>
      </c>
      <c r="BC30" s="280">
        <v>0</v>
      </c>
      <c r="BD30" s="281">
        <v>0</v>
      </c>
      <c r="BE30" s="277">
        <v>0</v>
      </c>
      <c r="BF30" s="277">
        <v>0</v>
      </c>
      <c r="BG30" s="277">
        <v>0</v>
      </c>
      <c r="BH30" s="277">
        <v>0</v>
      </c>
      <c r="BI30" s="277">
        <v>0</v>
      </c>
      <c r="BJ30" s="277">
        <v>0</v>
      </c>
      <c r="BK30" s="280">
        <v>0</v>
      </c>
      <c r="BL30" s="280">
        <v>0</v>
      </c>
      <c r="BM30" s="280">
        <v>0</v>
      </c>
      <c r="BN30" s="280">
        <v>0</v>
      </c>
      <c r="BO30" s="280">
        <v>0</v>
      </c>
      <c r="BP30" s="280">
        <v>0</v>
      </c>
      <c r="BQ30" s="281"/>
      <c r="BR30" s="277"/>
      <c r="BS30" s="277"/>
      <c r="BT30" s="277"/>
      <c r="BU30" s="277"/>
      <c r="BV30" s="277"/>
      <c r="BW30" s="277"/>
      <c r="BX30" s="280"/>
      <c r="BY30" s="280"/>
      <c r="BZ30" s="280"/>
      <c r="CA30" s="280"/>
      <c r="CB30" s="280"/>
      <c r="CC30" s="280"/>
      <c r="CD30" s="289">
        <v>1</v>
      </c>
      <c r="CE30" s="284"/>
      <c r="CF30" s="277"/>
      <c r="CG30" s="277"/>
      <c r="CH30" s="277"/>
      <c r="CI30" s="277"/>
      <c r="CJ30" s="277"/>
      <c r="CK30" s="277"/>
      <c r="CL30" s="280"/>
      <c r="CM30" s="280"/>
      <c r="CN30" s="280"/>
      <c r="CO30" s="280"/>
      <c r="CP30" s="280"/>
      <c r="CQ30" s="280"/>
      <c r="CR30" s="284">
        <v>0</v>
      </c>
      <c r="CS30" s="277"/>
      <c r="CT30" s="277"/>
      <c r="CU30" s="277"/>
      <c r="CV30" s="277"/>
      <c r="CW30" s="277"/>
      <c r="CX30" s="277"/>
      <c r="CY30" s="280">
        <v>0</v>
      </c>
      <c r="CZ30" s="280">
        <v>0</v>
      </c>
      <c r="DA30" s="280">
        <v>0</v>
      </c>
      <c r="DB30" s="280">
        <v>0</v>
      </c>
      <c r="DC30" s="280">
        <v>0</v>
      </c>
      <c r="DD30" s="280">
        <v>0</v>
      </c>
      <c r="DE30" s="168">
        <v>0</v>
      </c>
      <c r="DF30" s="109"/>
      <c r="DG30" s="172">
        <v>0</v>
      </c>
      <c r="DH30" s="109"/>
      <c r="DI30" s="109"/>
    </row>
    <row r="31" spans="2:113">
      <c r="B31" s="272" t="s">
        <v>244</v>
      </c>
      <c r="C31" s="277">
        <v>73</v>
      </c>
      <c r="D31" s="277">
        <v>2</v>
      </c>
      <c r="E31" s="277">
        <v>702</v>
      </c>
      <c r="F31" s="277">
        <v>791</v>
      </c>
      <c r="G31" s="278">
        <v>9.9</v>
      </c>
      <c r="H31" s="277">
        <v>23772353</v>
      </c>
      <c r="I31" s="277">
        <v>1477023</v>
      </c>
      <c r="J31" s="277">
        <v>880006</v>
      </c>
      <c r="K31" s="277"/>
      <c r="L31" s="277">
        <v>-4491425</v>
      </c>
      <c r="M31" s="277">
        <v>-5160022</v>
      </c>
      <c r="N31" s="277">
        <v>622391</v>
      </c>
      <c r="O31" s="277"/>
      <c r="P31" s="277">
        <v>-1060211</v>
      </c>
      <c r="Q31" s="277">
        <v>16040115</v>
      </c>
      <c r="R31" s="273">
        <v>-4491425</v>
      </c>
      <c r="S31" s="292">
        <v>-569418</v>
      </c>
      <c r="T31" s="277"/>
      <c r="U31" s="277">
        <v>-2703814</v>
      </c>
      <c r="V31" s="277">
        <v>912801</v>
      </c>
      <c r="W31" s="277">
        <v>-4945651</v>
      </c>
      <c r="X31" s="290">
        <v>-977438</v>
      </c>
      <c r="Y31" s="273"/>
      <c r="Z31" s="277">
        <v>17270368</v>
      </c>
      <c r="AA31" s="277">
        <v>14875631</v>
      </c>
      <c r="AB31" s="277">
        <v>14194519</v>
      </c>
      <c r="AC31" s="277">
        <v>18235121</v>
      </c>
      <c r="AD31" s="277">
        <v>4638808</v>
      </c>
      <c r="AE31" s="277">
        <v>866366</v>
      </c>
      <c r="AF31" s="277"/>
      <c r="AG31" s="277">
        <v>0</v>
      </c>
      <c r="AH31" s="277">
        <v>559523</v>
      </c>
      <c r="AI31" s="277"/>
      <c r="AJ31" s="277">
        <v>-569418</v>
      </c>
      <c r="AK31" s="277">
        <v>-569418</v>
      </c>
      <c r="AL31" s="277">
        <v>-569418</v>
      </c>
      <c r="AM31" s="277">
        <v>-569418</v>
      </c>
      <c r="AN31" s="277">
        <v>-569418</v>
      </c>
      <c r="AO31" s="277">
        <v>-2098561</v>
      </c>
      <c r="AP31" s="265"/>
      <c r="AQ31" s="281">
        <v>-521214</v>
      </c>
      <c r="AR31" s="277">
        <v>0</v>
      </c>
      <c r="AS31" s="277">
        <v>0</v>
      </c>
      <c r="AT31" s="277">
        <v>0</v>
      </c>
      <c r="AU31" s="277">
        <v>0</v>
      </c>
      <c r="AV31" s="277">
        <v>0</v>
      </c>
      <c r="AW31" s="277">
        <v>0</v>
      </c>
      <c r="AX31" s="280">
        <v>521214</v>
      </c>
      <c r="AY31" s="280">
        <v>521214</v>
      </c>
      <c r="AZ31" s="280">
        <v>521214</v>
      </c>
      <c r="BA31" s="280">
        <v>521214</v>
      </c>
      <c r="BB31" s="280">
        <v>521214</v>
      </c>
      <c r="BC31" s="280">
        <v>2032738</v>
      </c>
      <c r="BD31" s="281">
        <v>62868</v>
      </c>
      <c r="BE31" s="277">
        <v>62868</v>
      </c>
      <c r="BF31" s="277">
        <v>62868</v>
      </c>
      <c r="BG31" s="277">
        <v>62868</v>
      </c>
      <c r="BH31" s="277">
        <v>62868</v>
      </c>
      <c r="BI31" s="277">
        <v>62868</v>
      </c>
      <c r="BJ31" s="277">
        <v>245183</v>
      </c>
      <c r="BK31" s="280">
        <v>0</v>
      </c>
      <c r="BL31" s="280">
        <v>0</v>
      </c>
      <c r="BM31" s="280">
        <v>0</v>
      </c>
      <c r="BN31" s="280">
        <v>0</v>
      </c>
      <c r="BO31" s="280">
        <v>0</v>
      </c>
      <c r="BP31" s="280">
        <v>0</v>
      </c>
      <c r="BQ31" s="281"/>
      <c r="BR31" s="277"/>
      <c r="BS31" s="277"/>
      <c r="BT31" s="277"/>
      <c r="BU31" s="277"/>
      <c r="BV31" s="277"/>
      <c r="BW31" s="277"/>
      <c r="BX31" s="280"/>
      <c r="BY31" s="280"/>
      <c r="BZ31" s="280"/>
      <c r="CA31" s="280"/>
      <c r="CB31" s="280"/>
      <c r="CC31" s="280"/>
      <c r="CD31" s="289">
        <v>9.8000000000000007</v>
      </c>
      <c r="CE31" s="284"/>
      <c r="CF31" s="277"/>
      <c r="CG31" s="277"/>
      <c r="CH31" s="277"/>
      <c r="CI31" s="277"/>
      <c r="CJ31" s="277"/>
      <c r="CK31" s="277"/>
      <c r="CL31" s="280"/>
      <c r="CM31" s="280"/>
      <c r="CN31" s="280"/>
      <c r="CO31" s="280"/>
      <c r="CP31" s="280"/>
      <c r="CQ31" s="280"/>
      <c r="CR31" s="284">
        <v>-111072</v>
      </c>
      <c r="CS31" s="277"/>
      <c r="CT31" s="277"/>
      <c r="CU31" s="277"/>
      <c r="CV31" s="277"/>
      <c r="CW31" s="277"/>
      <c r="CX31" s="277"/>
      <c r="CY31" s="280">
        <v>111072</v>
      </c>
      <c r="CZ31" s="280">
        <v>111072</v>
      </c>
      <c r="DA31" s="280">
        <v>111072</v>
      </c>
      <c r="DB31" s="280">
        <v>111072</v>
      </c>
      <c r="DC31" s="280">
        <v>111072</v>
      </c>
      <c r="DD31" s="280">
        <v>311006</v>
      </c>
      <c r="DE31" s="168">
        <v>0</v>
      </c>
      <c r="DF31" s="109"/>
      <c r="DG31" s="172">
        <v>0</v>
      </c>
      <c r="DH31" s="109"/>
      <c r="DI31" s="109"/>
    </row>
    <row r="32" spans="2:113">
      <c r="B32" s="272" t="s">
        <v>245</v>
      </c>
      <c r="C32" s="277">
        <v>10</v>
      </c>
      <c r="D32" s="277">
        <v>0</v>
      </c>
      <c r="E32" s="277">
        <v>172</v>
      </c>
      <c r="F32" s="277">
        <v>200</v>
      </c>
      <c r="G32" s="278">
        <v>10.4</v>
      </c>
      <c r="H32" s="277">
        <v>2069679</v>
      </c>
      <c r="I32" s="277">
        <v>103157</v>
      </c>
      <c r="J32" s="277">
        <v>75542</v>
      </c>
      <c r="K32" s="277"/>
      <c r="L32" s="277">
        <v>0</v>
      </c>
      <c r="M32" s="277">
        <v>-512691</v>
      </c>
      <c r="N32" s="277">
        <v>43364</v>
      </c>
      <c r="O32" s="277"/>
      <c r="P32" s="277">
        <v>-101751</v>
      </c>
      <c r="Q32" s="277">
        <v>1677300</v>
      </c>
      <c r="R32" s="273">
        <v>0</v>
      </c>
      <c r="S32" s="292">
        <v>-54551</v>
      </c>
      <c r="T32" s="277"/>
      <c r="U32" s="277">
        <v>124148</v>
      </c>
      <c r="V32" s="277">
        <v>85811</v>
      </c>
      <c r="W32" s="277">
        <v>-497707</v>
      </c>
      <c r="X32" s="290">
        <v>-82931</v>
      </c>
      <c r="Y32" s="273"/>
      <c r="Z32" s="277">
        <v>1793773</v>
      </c>
      <c r="AA32" s="277">
        <v>1567232</v>
      </c>
      <c r="AB32" s="277">
        <v>1506297</v>
      </c>
      <c r="AC32" s="277">
        <v>1878746</v>
      </c>
      <c r="AD32" s="277">
        <v>463394</v>
      </c>
      <c r="AE32" s="277">
        <v>73507</v>
      </c>
      <c r="AF32" s="277"/>
      <c r="AG32" s="277">
        <v>0</v>
      </c>
      <c r="AH32" s="277">
        <v>39194</v>
      </c>
      <c r="AI32" s="277"/>
      <c r="AJ32" s="277">
        <v>-54551</v>
      </c>
      <c r="AK32" s="277">
        <v>-54551</v>
      </c>
      <c r="AL32" s="277">
        <v>-54551</v>
      </c>
      <c r="AM32" s="277">
        <v>-54551</v>
      </c>
      <c r="AN32" s="277">
        <v>-54551</v>
      </c>
      <c r="AO32" s="277">
        <v>-224952</v>
      </c>
      <c r="AP32" s="265"/>
      <c r="AQ32" s="281">
        <v>-49297</v>
      </c>
      <c r="AR32" s="277">
        <v>0</v>
      </c>
      <c r="AS32" s="277">
        <v>0</v>
      </c>
      <c r="AT32" s="277">
        <v>0</v>
      </c>
      <c r="AU32" s="277">
        <v>0</v>
      </c>
      <c r="AV32" s="277">
        <v>0</v>
      </c>
      <c r="AW32" s="277">
        <v>0</v>
      </c>
      <c r="AX32" s="280">
        <v>49297</v>
      </c>
      <c r="AY32" s="280">
        <v>49297</v>
      </c>
      <c r="AZ32" s="280">
        <v>49297</v>
      </c>
      <c r="BA32" s="280">
        <v>49297</v>
      </c>
      <c r="BB32" s="280">
        <v>49297</v>
      </c>
      <c r="BC32" s="280">
        <v>216909</v>
      </c>
      <c r="BD32" s="281">
        <v>4170</v>
      </c>
      <c r="BE32" s="277">
        <v>4170</v>
      </c>
      <c r="BF32" s="277">
        <v>4170</v>
      </c>
      <c r="BG32" s="277">
        <v>4170</v>
      </c>
      <c r="BH32" s="277">
        <v>4170</v>
      </c>
      <c r="BI32" s="277">
        <v>4170</v>
      </c>
      <c r="BJ32" s="277">
        <v>18344</v>
      </c>
      <c r="BK32" s="280">
        <v>0</v>
      </c>
      <c r="BL32" s="280">
        <v>0</v>
      </c>
      <c r="BM32" s="280">
        <v>0</v>
      </c>
      <c r="BN32" s="280">
        <v>0</v>
      </c>
      <c r="BO32" s="280">
        <v>0</v>
      </c>
      <c r="BP32" s="280">
        <v>0</v>
      </c>
      <c r="BQ32" s="281"/>
      <c r="BR32" s="277"/>
      <c r="BS32" s="277"/>
      <c r="BT32" s="277"/>
      <c r="BU32" s="277"/>
      <c r="BV32" s="277"/>
      <c r="BW32" s="277"/>
      <c r="BX32" s="280"/>
      <c r="BY32" s="280"/>
      <c r="BZ32" s="280"/>
      <c r="CA32" s="280"/>
      <c r="CB32" s="280"/>
      <c r="CC32" s="280"/>
      <c r="CD32" s="289">
        <v>9.8000000000000007</v>
      </c>
      <c r="CE32" s="284"/>
      <c r="CF32" s="277"/>
      <c r="CG32" s="277"/>
      <c r="CH32" s="277"/>
      <c r="CI32" s="277"/>
      <c r="CJ32" s="277"/>
      <c r="CK32" s="277"/>
      <c r="CL32" s="280"/>
      <c r="CM32" s="280"/>
      <c r="CN32" s="280"/>
      <c r="CO32" s="280"/>
      <c r="CP32" s="280"/>
      <c r="CQ32" s="280"/>
      <c r="CR32" s="284">
        <v>-9424</v>
      </c>
      <c r="CS32" s="277"/>
      <c r="CT32" s="277"/>
      <c r="CU32" s="277"/>
      <c r="CV32" s="277"/>
      <c r="CW32" s="277"/>
      <c r="CX32" s="277"/>
      <c r="CY32" s="280">
        <v>9424</v>
      </c>
      <c r="CZ32" s="280">
        <v>9424</v>
      </c>
      <c r="DA32" s="280">
        <v>9424</v>
      </c>
      <c r="DB32" s="280">
        <v>9424</v>
      </c>
      <c r="DC32" s="280">
        <v>9424</v>
      </c>
      <c r="DD32" s="280">
        <v>26387</v>
      </c>
      <c r="DE32" s="168">
        <v>0</v>
      </c>
      <c r="DF32" s="109"/>
      <c r="DG32" s="172">
        <v>-47661.892019999999</v>
      </c>
      <c r="DH32" s="109"/>
      <c r="DI32" s="109"/>
    </row>
    <row r="33" spans="2:113">
      <c r="B33" s="272" t="s">
        <v>246</v>
      </c>
      <c r="C33" s="277">
        <v>19</v>
      </c>
      <c r="D33" s="277">
        <v>0</v>
      </c>
      <c r="E33" s="277">
        <v>289</v>
      </c>
      <c r="F33" s="277">
        <v>323</v>
      </c>
      <c r="G33" s="278">
        <v>10.6</v>
      </c>
      <c r="H33" s="277">
        <v>3551777</v>
      </c>
      <c r="I33" s="277">
        <v>182348</v>
      </c>
      <c r="J33" s="277">
        <v>128979</v>
      </c>
      <c r="K33" s="277"/>
      <c r="L33" s="277">
        <v>0</v>
      </c>
      <c r="M33" s="277">
        <v>-590821</v>
      </c>
      <c r="N33" s="277">
        <v>100114</v>
      </c>
      <c r="O33" s="277"/>
      <c r="P33" s="277">
        <v>-222249</v>
      </c>
      <c r="Q33" s="277">
        <v>3150148</v>
      </c>
      <c r="R33" s="273">
        <v>0</v>
      </c>
      <c r="S33" s="292">
        <v>-63122</v>
      </c>
      <c r="T33" s="277"/>
      <c r="U33" s="277">
        <v>248205</v>
      </c>
      <c r="V33" s="277">
        <v>179227</v>
      </c>
      <c r="W33" s="277">
        <v>-584094</v>
      </c>
      <c r="X33" s="290">
        <v>-156509</v>
      </c>
      <c r="Y33" s="273"/>
      <c r="Z33" s="277">
        <v>3407980</v>
      </c>
      <c r="AA33" s="277">
        <v>2913127</v>
      </c>
      <c r="AB33" s="277">
        <v>2782230</v>
      </c>
      <c r="AC33" s="277">
        <v>3591256</v>
      </c>
      <c r="AD33" s="277">
        <v>535083</v>
      </c>
      <c r="AE33" s="277">
        <v>139680</v>
      </c>
      <c r="AF33" s="277"/>
      <c r="AG33" s="277">
        <v>0</v>
      </c>
      <c r="AH33" s="277">
        <v>90669</v>
      </c>
      <c r="AI33" s="277"/>
      <c r="AJ33" s="277">
        <v>-63122</v>
      </c>
      <c r="AK33" s="277">
        <v>-63122</v>
      </c>
      <c r="AL33" s="277">
        <v>-63122</v>
      </c>
      <c r="AM33" s="277">
        <v>-63122</v>
      </c>
      <c r="AN33" s="277">
        <v>-63122</v>
      </c>
      <c r="AO33" s="277">
        <v>-268484</v>
      </c>
      <c r="AP33" s="265"/>
      <c r="AQ33" s="281">
        <v>-55738</v>
      </c>
      <c r="AR33" s="277">
        <v>0</v>
      </c>
      <c r="AS33" s="277">
        <v>0</v>
      </c>
      <c r="AT33" s="277">
        <v>0</v>
      </c>
      <c r="AU33" s="277">
        <v>0</v>
      </c>
      <c r="AV33" s="277">
        <v>0</v>
      </c>
      <c r="AW33" s="277">
        <v>0</v>
      </c>
      <c r="AX33" s="280">
        <v>55738</v>
      </c>
      <c r="AY33" s="280">
        <v>55738</v>
      </c>
      <c r="AZ33" s="280">
        <v>55738</v>
      </c>
      <c r="BA33" s="280">
        <v>55738</v>
      </c>
      <c r="BB33" s="280">
        <v>55738</v>
      </c>
      <c r="BC33" s="280">
        <v>256393</v>
      </c>
      <c r="BD33" s="281">
        <v>9445</v>
      </c>
      <c r="BE33" s="277">
        <v>9445</v>
      </c>
      <c r="BF33" s="277">
        <v>9445</v>
      </c>
      <c r="BG33" s="277">
        <v>9445</v>
      </c>
      <c r="BH33" s="277">
        <v>9445</v>
      </c>
      <c r="BI33" s="277">
        <v>9445</v>
      </c>
      <c r="BJ33" s="277">
        <v>43444</v>
      </c>
      <c r="BK33" s="280">
        <v>0</v>
      </c>
      <c r="BL33" s="280">
        <v>0</v>
      </c>
      <c r="BM33" s="280">
        <v>0</v>
      </c>
      <c r="BN33" s="280">
        <v>0</v>
      </c>
      <c r="BO33" s="280">
        <v>0</v>
      </c>
      <c r="BP33" s="280">
        <v>0</v>
      </c>
      <c r="BQ33" s="281"/>
      <c r="BR33" s="277"/>
      <c r="BS33" s="277"/>
      <c r="BT33" s="277"/>
      <c r="BU33" s="277"/>
      <c r="BV33" s="277"/>
      <c r="BW33" s="277"/>
      <c r="BX33" s="280"/>
      <c r="BY33" s="280"/>
      <c r="BZ33" s="280"/>
      <c r="CA33" s="280"/>
      <c r="CB33" s="280"/>
      <c r="CC33" s="280"/>
      <c r="CD33" s="289">
        <v>10.3</v>
      </c>
      <c r="CE33" s="284"/>
      <c r="CF33" s="277"/>
      <c r="CG33" s="277"/>
      <c r="CH33" s="277"/>
      <c r="CI33" s="277"/>
      <c r="CJ33" s="277"/>
      <c r="CK33" s="277"/>
      <c r="CL33" s="280"/>
      <c r="CM33" s="280"/>
      <c r="CN33" s="280"/>
      <c r="CO33" s="280"/>
      <c r="CP33" s="280"/>
      <c r="CQ33" s="280"/>
      <c r="CR33" s="284">
        <v>-16829</v>
      </c>
      <c r="CS33" s="277"/>
      <c r="CT33" s="277"/>
      <c r="CU33" s="277"/>
      <c r="CV33" s="277"/>
      <c r="CW33" s="277"/>
      <c r="CX33" s="277"/>
      <c r="CY33" s="280">
        <v>16829</v>
      </c>
      <c r="CZ33" s="280">
        <v>16829</v>
      </c>
      <c r="DA33" s="280">
        <v>16829</v>
      </c>
      <c r="DB33" s="280">
        <v>16829</v>
      </c>
      <c r="DC33" s="280">
        <v>16829</v>
      </c>
      <c r="DD33" s="280">
        <v>55535</v>
      </c>
      <c r="DE33" s="168">
        <v>0</v>
      </c>
      <c r="DF33" s="109"/>
      <c r="DG33" s="172">
        <v>0</v>
      </c>
      <c r="DH33" s="109"/>
      <c r="DI33" s="109"/>
    </row>
    <row r="34" spans="2:113">
      <c r="B34" s="272" t="s">
        <v>247</v>
      </c>
      <c r="C34" s="277">
        <v>53</v>
      </c>
      <c r="D34" s="277">
        <v>0</v>
      </c>
      <c r="E34" s="277">
        <v>778</v>
      </c>
      <c r="F34" s="277">
        <v>842</v>
      </c>
      <c r="G34" s="278">
        <v>9.6</v>
      </c>
      <c r="H34" s="277">
        <v>12506629</v>
      </c>
      <c r="I34" s="277">
        <v>691174</v>
      </c>
      <c r="J34" s="277">
        <v>460272</v>
      </c>
      <c r="K34" s="277"/>
      <c r="L34" s="277">
        <v>-4376255</v>
      </c>
      <c r="M34" s="277">
        <v>-170992</v>
      </c>
      <c r="N34" s="277">
        <v>280852</v>
      </c>
      <c r="O34" s="277"/>
      <c r="P34" s="277">
        <v>-537652</v>
      </c>
      <c r="Q34" s="277">
        <v>8854028</v>
      </c>
      <c r="R34" s="273">
        <v>-4376255</v>
      </c>
      <c r="S34" s="292">
        <v>-47286</v>
      </c>
      <c r="T34" s="277"/>
      <c r="U34" s="277">
        <v>-3272095</v>
      </c>
      <c r="V34" s="277">
        <v>455670</v>
      </c>
      <c r="W34" s="277">
        <v>-347925</v>
      </c>
      <c r="X34" s="290">
        <v>-505071</v>
      </c>
      <c r="Y34" s="273"/>
      <c r="Z34" s="277">
        <v>9475867</v>
      </c>
      <c r="AA34" s="277">
        <v>8258967</v>
      </c>
      <c r="AB34" s="277">
        <v>7887466</v>
      </c>
      <c r="AC34" s="277">
        <v>9991994</v>
      </c>
      <c r="AD34" s="277">
        <v>153180</v>
      </c>
      <c r="AE34" s="277">
        <v>446342</v>
      </c>
      <c r="AF34" s="277"/>
      <c r="AG34" s="277">
        <v>0</v>
      </c>
      <c r="AH34" s="277">
        <v>251597</v>
      </c>
      <c r="AI34" s="277"/>
      <c r="AJ34" s="277">
        <v>-47286</v>
      </c>
      <c r="AK34" s="277">
        <v>-47286</v>
      </c>
      <c r="AL34" s="277">
        <v>-47286</v>
      </c>
      <c r="AM34" s="277">
        <v>-47286</v>
      </c>
      <c r="AN34" s="277">
        <v>-47286</v>
      </c>
      <c r="AO34" s="277">
        <v>-111495</v>
      </c>
      <c r="AP34" s="265"/>
      <c r="AQ34" s="281">
        <v>-17812</v>
      </c>
      <c r="AR34" s="277">
        <v>0</v>
      </c>
      <c r="AS34" s="277">
        <v>0</v>
      </c>
      <c r="AT34" s="277">
        <v>0</v>
      </c>
      <c r="AU34" s="277">
        <v>0</v>
      </c>
      <c r="AV34" s="277">
        <v>0</v>
      </c>
      <c r="AW34" s="277">
        <v>0</v>
      </c>
      <c r="AX34" s="280">
        <v>17812</v>
      </c>
      <c r="AY34" s="280">
        <v>17812</v>
      </c>
      <c r="AZ34" s="280">
        <v>17812</v>
      </c>
      <c r="BA34" s="280">
        <v>17812</v>
      </c>
      <c r="BB34" s="280">
        <v>17812</v>
      </c>
      <c r="BC34" s="280">
        <v>64120</v>
      </c>
      <c r="BD34" s="281">
        <v>29255</v>
      </c>
      <c r="BE34" s="277">
        <v>29255</v>
      </c>
      <c r="BF34" s="277">
        <v>29255</v>
      </c>
      <c r="BG34" s="277">
        <v>29255</v>
      </c>
      <c r="BH34" s="277">
        <v>29255</v>
      </c>
      <c r="BI34" s="277">
        <v>29255</v>
      </c>
      <c r="BJ34" s="277">
        <v>105322</v>
      </c>
      <c r="BK34" s="280">
        <v>0</v>
      </c>
      <c r="BL34" s="280">
        <v>0</v>
      </c>
      <c r="BM34" s="280">
        <v>0</v>
      </c>
      <c r="BN34" s="280">
        <v>0</v>
      </c>
      <c r="BO34" s="280">
        <v>0</v>
      </c>
      <c r="BP34" s="280">
        <v>0</v>
      </c>
      <c r="BQ34" s="281"/>
      <c r="BR34" s="277"/>
      <c r="BS34" s="277"/>
      <c r="BT34" s="277"/>
      <c r="BU34" s="277"/>
      <c r="BV34" s="277"/>
      <c r="BW34" s="277"/>
      <c r="BX34" s="280"/>
      <c r="BY34" s="280"/>
      <c r="BZ34" s="280"/>
      <c r="CA34" s="280"/>
      <c r="CB34" s="280"/>
      <c r="CC34" s="280"/>
      <c r="CD34" s="289">
        <v>9.6</v>
      </c>
      <c r="CE34" s="284"/>
      <c r="CF34" s="277"/>
      <c r="CG34" s="277"/>
      <c r="CH34" s="277"/>
      <c r="CI34" s="277"/>
      <c r="CJ34" s="277"/>
      <c r="CK34" s="277"/>
      <c r="CL34" s="280"/>
      <c r="CM34" s="280"/>
      <c r="CN34" s="280"/>
      <c r="CO34" s="280"/>
      <c r="CP34" s="280"/>
      <c r="CQ34" s="280"/>
      <c r="CR34" s="284">
        <v>-58729</v>
      </c>
      <c r="CS34" s="277"/>
      <c r="CT34" s="277"/>
      <c r="CU34" s="277"/>
      <c r="CV34" s="277"/>
      <c r="CW34" s="277"/>
      <c r="CX34" s="277"/>
      <c r="CY34" s="280">
        <v>58729</v>
      </c>
      <c r="CZ34" s="280">
        <v>58729</v>
      </c>
      <c r="DA34" s="280">
        <v>58729</v>
      </c>
      <c r="DB34" s="280">
        <v>58729</v>
      </c>
      <c r="DC34" s="280">
        <v>58729</v>
      </c>
      <c r="DD34" s="280">
        <v>152697</v>
      </c>
      <c r="DE34" s="168">
        <v>0</v>
      </c>
      <c r="DF34" s="109"/>
      <c r="DG34" s="172">
        <v>0</v>
      </c>
      <c r="DH34" s="109"/>
      <c r="DI34" s="109"/>
    </row>
    <row r="35" spans="2:113">
      <c r="B35" s="272" t="s">
        <v>248</v>
      </c>
      <c r="C35" s="277">
        <v>0</v>
      </c>
      <c r="D35" s="277">
        <v>0</v>
      </c>
      <c r="E35" s="277">
        <v>0</v>
      </c>
      <c r="F35" s="277">
        <v>0</v>
      </c>
      <c r="G35" s="278">
        <v>1</v>
      </c>
      <c r="H35" s="277">
        <v>36929</v>
      </c>
      <c r="I35" s="277">
        <v>0</v>
      </c>
      <c r="J35" s="277">
        <v>1272</v>
      </c>
      <c r="K35" s="277"/>
      <c r="L35" s="277">
        <v>0</v>
      </c>
      <c r="M35" s="277">
        <v>-35819</v>
      </c>
      <c r="N35" s="277">
        <v>0</v>
      </c>
      <c r="O35" s="277"/>
      <c r="P35" s="277">
        <v>-2382</v>
      </c>
      <c r="Q35" s="277">
        <v>0</v>
      </c>
      <c r="R35" s="273">
        <v>0</v>
      </c>
      <c r="S35" s="292">
        <v>-35819</v>
      </c>
      <c r="T35" s="277"/>
      <c r="U35" s="277">
        <v>-34547</v>
      </c>
      <c r="V35" s="277">
        <v>0</v>
      </c>
      <c r="W35" s="277">
        <v>0</v>
      </c>
      <c r="X35" s="290">
        <v>0</v>
      </c>
      <c r="Y35" s="273"/>
      <c r="Z35" s="277">
        <v>0</v>
      </c>
      <c r="AA35" s="277">
        <v>0</v>
      </c>
      <c r="AB35" s="277">
        <v>0</v>
      </c>
      <c r="AC35" s="277">
        <v>0</v>
      </c>
      <c r="AD35" s="277">
        <v>0</v>
      </c>
      <c r="AE35" s="277">
        <v>0</v>
      </c>
      <c r="AF35" s="277"/>
      <c r="AG35" s="277">
        <v>0</v>
      </c>
      <c r="AH35" s="277">
        <v>0</v>
      </c>
      <c r="AI35" s="277"/>
      <c r="AJ35" s="277">
        <v>0</v>
      </c>
      <c r="AK35" s="277">
        <v>0</v>
      </c>
      <c r="AL35" s="277">
        <v>0</v>
      </c>
      <c r="AM35" s="277">
        <v>0</v>
      </c>
      <c r="AN35" s="277">
        <v>0</v>
      </c>
      <c r="AO35" s="277">
        <v>0</v>
      </c>
      <c r="AP35" s="265"/>
      <c r="AQ35" s="281">
        <v>-35819</v>
      </c>
      <c r="AR35" s="277">
        <v>0</v>
      </c>
      <c r="AS35" s="277">
        <v>0</v>
      </c>
      <c r="AT35" s="277">
        <v>0</v>
      </c>
      <c r="AU35" s="277">
        <v>0</v>
      </c>
      <c r="AV35" s="277">
        <v>0</v>
      </c>
      <c r="AW35" s="277">
        <v>0</v>
      </c>
      <c r="AX35" s="280">
        <v>0</v>
      </c>
      <c r="AY35" s="280">
        <v>0</v>
      </c>
      <c r="AZ35" s="280">
        <v>0</v>
      </c>
      <c r="BA35" s="280">
        <v>0</v>
      </c>
      <c r="BB35" s="280">
        <v>0</v>
      </c>
      <c r="BC35" s="280">
        <v>0</v>
      </c>
      <c r="BD35" s="281">
        <v>0</v>
      </c>
      <c r="BE35" s="277">
        <v>0</v>
      </c>
      <c r="BF35" s="277">
        <v>0</v>
      </c>
      <c r="BG35" s="277">
        <v>0</v>
      </c>
      <c r="BH35" s="277">
        <v>0</v>
      </c>
      <c r="BI35" s="277">
        <v>0</v>
      </c>
      <c r="BJ35" s="277">
        <v>0</v>
      </c>
      <c r="BK35" s="280">
        <v>0</v>
      </c>
      <c r="BL35" s="280">
        <v>0</v>
      </c>
      <c r="BM35" s="280">
        <v>0</v>
      </c>
      <c r="BN35" s="280">
        <v>0</v>
      </c>
      <c r="BO35" s="280">
        <v>0</v>
      </c>
      <c r="BP35" s="280">
        <v>0</v>
      </c>
      <c r="BQ35" s="281"/>
      <c r="BR35" s="277"/>
      <c r="BS35" s="277"/>
      <c r="BT35" s="277"/>
      <c r="BU35" s="277"/>
      <c r="BV35" s="277"/>
      <c r="BW35" s="277"/>
      <c r="BX35" s="280"/>
      <c r="BY35" s="280"/>
      <c r="BZ35" s="280"/>
      <c r="CA35" s="280"/>
      <c r="CB35" s="280"/>
      <c r="CC35" s="280"/>
      <c r="CD35" s="289">
        <v>1</v>
      </c>
      <c r="CE35" s="284"/>
      <c r="CF35" s="277"/>
      <c r="CG35" s="277"/>
      <c r="CH35" s="277"/>
      <c r="CI35" s="277"/>
      <c r="CJ35" s="277"/>
      <c r="CK35" s="277"/>
      <c r="CL35" s="280"/>
      <c r="CM35" s="280"/>
      <c r="CN35" s="280"/>
      <c r="CO35" s="280"/>
      <c r="CP35" s="280"/>
      <c r="CQ35" s="280"/>
      <c r="CR35" s="284">
        <v>0</v>
      </c>
      <c r="CS35" s="277"/>
      <c r="CT35" s="277"/>
      <c r="CU35" s="277"/>
      <c r="CV35" s="277"/>
      <c r="CW35" s="277"/>
      <c r="CX35" s="277"/>
      <c r="CY35" s="280">
        <v>0</v>
      </c>
      <c r="CZ35" s="280">
        <v>0</v>
      </c>
      <c r="DA35" s="280">
        <v>0</v>
      </c>
      <c r="DB35" s="280">
        <v>0</v>
      </c>
      <c r="DC35" s="280">
        <v>0</v>
      </c>
      <c r="DD35" s="280">
        <v>0</v>
      </c>
      <c r="DE35" s="168">
        <v>0</v>
      </c>
      <c r="DF35" s="109"/>
      <c r="DG35" s="172">
        <v>0</v>
      </c>
      <c r="DH35" s="109"/>
      <c r="DI35" s="109"/>
    </row>
    <row r="36" spans="2:113">
      <c r="B36" s="272" t="s">
        <v>249</v>
      </c>
      <c r="C36" s="277">
        <v>23</v>
      </c>
      <c r="D36" s="277">
        <v>0</v>
      </c>
      <c r="E36" s="277">
        <v>348</v>
      </c>
      <c r="F36" s="277">
        <v>396</v>
      </c>
      <c r="G36" s="278">
        <v>10.9</v>
      </c>
      <c r="H36" s="277">
        <v>9104393</v>
      </c>
      <c r="I36" s="277">
        <v>562621</v>
      </c>
      <c r="J36" s="277">
        <v>338918</v>
      </c>
      <c r="K36" s="277"/>
      <c r="L36" s="277">
        <v>-57637</v>
      </c>
      <c r="M36" s="277">
        <v>-2478265</v>
      </c>
      <c r="N36" s="277">
        <v>191089</v>
      </c>
      <c r="O36" s="277"/>
      <c r="P36" s="277">
        <v>-293683</v>
      </c>
      <c r="Q36" s="277">
        <v>7367436</v>
      </c>
      <c r="R36" s="273">
        <v>-57637</v>
      </c>
      <c r="S36" s="292">
        <v>-254478</v>
      </c>
      <c r="T36" s="277"/>
      <c r="U36" s="277">
        <v>589424</v>
      </c>
      <c r="V36" s="277">
        <v>291237</v>
      </c>
      <c r="W36" s="277">
        <v>-2474682</v>
      </c>
      <c r="X36" s="290">
        <v>-441984</v>
      </c>
      <c r="Y36" s="273"/>
      <c r="Z36" s="277">
        <v>7944756</v>
      </c>
      <c r="AA36" s="277">
        <v>6816468</v>
      </c>
      <c r="AB36" s="277">
        <v>6455934</v>
      </c>
      <c r="AC36" s="277">
        <v>8451354</v>
      </c>
      <c r="AD36" s="277">
        <v>2250901</v>
      </c>
      <c r="AE36" s="277">
        <v>397339</v>
      </c>
      <c r="AF36" s="277"/>
      <c r="AG36" s="277">
        <v>0</v>
      </c>
      <c r="AH36" s="277">
        <v>173558</v>
      </c>
      <c r="AI36" s="277"/>
      <c r="AJ36" s="277">
        <v>-254478</v>
      </c>
      <c r="AK36" s="277">
        <v>-254478</v>
      </c>
      <c r="AL36" s="277">
        <v>-254478</v>
      </c>
      <c r="AM36" s="277">
        <v>-254478</v>
      </c>
      <c r="AN36" s="277">
        <v>-254478</v>
      </c>
      <c r="AO36" s="277">
        <v>-1202292</v>
      </c>
      <c r="AP36" s="265"/>
      <c r="AQ36" s="281">
        <v>-227364</v>
      </c>
      <c r="AR36" s="277">
        <v>0</v>
      </c>
      <c r="AS36" s="277">
        <v>0</v>
      </c>
      <c r="AT36" s="277">
        <v>0</v>
      </c>
      <c r="AU36" s="277">
        <v>0</v>
      </c>
      <c r="AV36" s="277">
        <v>0</v>
      </c>
      <c r="AW36" s="277">
        <v>0</v>
      </c>
      <c r="AX36" s="280">
        <v>227364</v>
      </c>
      <c r="AY36" s="280">
        <v>227364</v>
      </c>
      <c r="AZ36" s="280">
        <v>227364</v>
      </c>
      <c r="BA36" s="280">
        <v>227364</v>
      </c>
      <c r="BB36" s="280">
        <v>227364</v>
      </c>
      <c r="BC36" s="280">
        <v>1114081</v>
      </c>
      <c r="BD36" s="281">
        <v>17531</v>
      </c>
      <c r="BE36" s="277">
        <v>17531</v>
      </c>
      <c r="BF36" s="277">
        <v>17531</v>
      </c>
      <c r="BG36" s="277">
        <v>17531</v>
      </c>
      <c r="BH36" s="277">
        <v>17531</v>
      </c>
      <c r="BI36" s="277">
        <v>17531</v>
      </c>
      <c r="BJ36" s="277">
        <v>85903</v>
      </c>
      <c r="BK36" s="280">
        <v>0</v>
      </c>
      <c r="BL36" s="280">
        <v>0</v>
      </c>
      <c r="BM36" s="280">
        <v>0</v>
      </c>
      <c r="BN36" s="280">
        <v>0</v>
      </c>
      <c r="BO36" s="280">
        <v>0</v>
      </c>
      <c r="BP36" s="280">
        <v>0</v>
      </c>
      <c r="BQ36" s="281"/>
      <c r="BR36" s="277"/>
      <c r="BS36" s="277"/>
      <c r="BT36" s="277"/>
      <c r="BU36" s="277"/>
      <c r="BV36" s="277"/>
      <c r="BW36" s="277"/>
      <c r="BX36" s="280"/>
      <c r="BY36" s="280"/>
      <c r="BZ36" s="280"/>
      <c r="CA36" s="280"/>
      <c r="CB36" s="280"/>
      <c r="CC36" s="280"/>
      <c r="CD36" s="289">
        <v>10.9</v>
      </c>
      <c r="CE36" s="284"/>
      <c r="CF36" s="277"/>
      <c r="CG36" s="277"/>
      <c r="CH36" s="277"/>
      <c r="CI36" s="277"/>
      <c r="CJ36" s="277"/>
      <c r="CK36" s="277"/>
      <c r="CL36" s="280"/>
      <c r="CM36" s="280"/>
      <c r="CN36" s="280"/>
      <c r="CO36" s="280"/>
      <c r="CP36" s="280"/>
      <c r="CQ36" s="280"/>
      <c r="CR36" s="284">
        <v>-44645</v>
      </c>
      <c r="CS36" s="277"/>
      <c r="CT36" s="277"/>
      <c r="CU36" s="277"/>
      <c r="CV36" s="277"/>
      <c r="CW36" s="277"/>
      <c r="CX36" s="277"/>
      <c r="CY36" s="280">
        <v>44645</v>
      </c>
      <c r="CZ36" s="280">
        <v>44645</v>
      </c>
      <c r="DA36" s="280">
        <v>44645</v>
      </c>
      <c r="DB36" s="280">
        <v>44645</v>
      </c>
      <c r="DC36" s="280">
        <v>44645</v>
      </c>
      <c r="DD36" s="280">
        <v>174114</v>
      </c>
      <c r="DE36" s="168">
        <v>0</v>
      </c>
      <c r="DF36" s="109"/>
      <c r="DG36" s="172">
        <v>2175932.3480000002</v>
      </c>
      <c r="DH36" s="109"/>
      <c r="DI36" s="109"/>
    </row>
    <row r="37" spans="2:113">
      <c r="B37" s="272" t="s">
        <v>250</v>
      </c>
      <c r="C37" s="277">
        <v>0</v>
      </c>
      <c r="D37" s="277">
        <v>0</v>
      </c>
      <c r="E37" s="277">
        <v>0</v>
      </c>
      <c r="F37" s="277">
        <v>0</v>
      </c>
      <c r="G37" s="278">
        <v>1</v>
      </c>
      <c r="H37" s="277">
        <v>0</v>
      </c>
      <c r="I37" s="277">
        <v>0</v>
      </c>
      <c r="J37" s="277">
        <v>0</v>
      </c>
      <c r="K37" s="277"/>
      <c r="L37" s="277">
        <v>0</v>
      </c>
      <c r="M37" s="277">
        <v>0</v>
      </c>
      <c r="N37" s="277">
        <v>0</v>
      </c>
      <c r="O37" s="277"/>
      <c r="P37" s="277">
        <v>0</v>
      </c>
      <c r="Q37" s="277">
        <v>0</v>
      </c>
      <c r="R37" s="273">
        <v>0</v>
      </c>
      <c r="S37" s="292">
        <v>0</v>
      </c>
      <c r="T37" s="277"/>
      <c r="U37" s="277">
        <v>0</v>
      </c>
      <c r="V37" s="277">
        <v>0</v>
      </c>
      <c r="W37" s="277">
        <v>0</v>
      </c>
      <c r="X37" s="290">
        <v>0</v>
      </c>
      <c r="Y37" s="273"/>
      <c r="Z37" s="277">
        <v>0</v>
      </c>
      <c r="AA37" s="277">
        <v>0</v>
      </c>
      <c r="AB37" s="277">
        <v>0</v>
      </c>
      <c r="AC37" s="277">
        <v>0</v>
      </c>
      <c r="AD37" s="277">
        <v>0</v>
      </c>
      <c r="AE37" s="277">
        <v>0</v>
      </c>
      <c r="AF37" s="277"/>
      <c r="AG37" s="277">
        <v>0</v>
      </c>
      <c r="AH37" s="277">
        <v>0</v>
      </c>
      <c r="AI37" s="277"/>
      <c r="AJ37" s="277">
        <v>0</v>
      </c>
      <c r="AK37" s="277">
        <v>0</v>
      </c>
      <c r="AL37" s="277">
        <v>0</v>
      </c>
      <c r="AM37" s="277">
        <v>0</v>
      </c>
      <c r="AN37" s="277">
        <v>0</v>
      </c>
      <c r="AO37" s="277">
        <v>0</v>
      </c>
      <c r="AP37" s="265"/>
      <c r="AQ37" s="281">
        <v>0</v>
      </c>
      <c r="AR37" s="277">
        <v>0</v>
      </c>
      <c r="AS37" s="277">
        <v>0</v>
      </c>
      <c r="AT37" s="277">
        <v>0</v>
      </c>
      <c r="AU37" s="277">
        <v>0</v>
      </c>
      <c r="AV37" s="277">
        <v>0</v>
      </c>
      <c r="AW37" s="277">
        <v>0</v>
      </c>
      <c r="AX37" s="280">
        <v>0</v>
      </c>
      <c r="AY37" s="280">
        <v>0</v>
      </c>
      <c r="AZ37" s="280">
        <v>0</v>
      </c>
      <c r="BA37" s="280">
        <v>0</v>
      </c>
      <c r="BB37" s="280">
        <v>0</v>
      </c>
      <c r="BC37" s="280">
        <v>0</v>
      </c>
      <c r="BD37" s="281">
        <v>0</v>
      </c>
      <c r="BE37" s="277">
        <v>0</v>
      </c>
      <c r="BF37" s="277">
        <v>0</v>
      </c>
      <c r="BG37" s="277">
        <v>0</v>
      </c>
      <c r="BH37" s="277">
        <v>0</v>
      </c>
      <c r="BI37" s="277">
        <v>0</v>
      </c>
      <c r="BJ37" s="277">
        <v>0</v>
      </c>
      <c r="BK37" s="280">
        <v>0</v>
      </c>
      <c r="BL37" s="280">
        <v>0</v>
      </c>
      <c r="BM37" s="280">
        <v>0</v>
      </c>
      <c r="BN37" s="280">
        <v>0</v>
      </c>
      <c r="BO37" s="280">
        <v>0</v>
      </c>
      <c r="BP37" s="280">
        <v>0</v>
      </c>
      <c r="BQ37" s="281"/>
      <c r="BR37" s="277"/>
      <c r="BS37" s="277"/>
      <c r="BT37" s="277"/>
      <c r="BU37" s="277"/>
      <c r="BV37" s="277"/>
      <c r="BW37" s="277"/>
      <c r="BX37" s="280"/>
      <c r="BY37" s="280"/>
      <c r="BZ37" s="280"/>
      <c r="CA37" s="280"/>
      <c r="CB37" s="280"/>
      <c r="CC37" s="280"/>
      <c r="CD37" s="289">
        <v>1</v>
      </c>
      <c r="CE37" s="284"/>
      <c r="CF37" s="277"/>
      <c r="CG37" s="277"/>
      <c r="CH37" s="277"/>
      <c r="CI37" s="277"/>
      <c r="CJ37" s="277"/>
      <c r="CK37" s="277"/>
      <c r="CL37" s="280"/>
      <c r="CM37" s="280"/>
      <c r="CN37" s="280"/>
      <c r="CO37" s="280"/>
      <c r="CP37" s="280"/>
      <c r="CQ37" s="280"/>
      <c r="CR37" s="284">
        <v>0</v>
      </c>
      <c r="CS37" s="277"/>
      <c r="CT37" s="277"/>
      <c r="CU37" s="277"/>
      <c r="CV37" s="277"/>
      <c r="CW37" s="277"/>
      <c r="CX37" s="277"/>
      <c r="CY37" s="280">
        <v>0</v>
      </c>
      <c r="CZ37" s="280">
        <v>0</v>
      </c>
      <c r="DA37" s="280">
        <v>0</v>
      </c>
      <c r="DB37" s="280">
        <v>0</v>
      </c>
      <c r="DC37" s="280">
        <v>0</v>
      </c>
      <c r="DD37" s="280">
        <v>0</v>
      </c>
      <c r="DE37" s="168">
        <v>0</v>
      </c>
      <c r="DF37" s="109"/>
      <c r="DG37" s="172">
        <v>0</v>
      </c>
      <c r="DH37" s="109"/>
      <c r="DI37" s="109"/>
    </row>
    <row r="38" spans="2:113">
      <c r="B38" s="272" t="s">
        <v>251</v>
      </c>
      <c r="C38" s="277">
        <v>32</v>
      </c>
      <c r="D38" s="277">
        <v>1</v>
      </c>
      <c r="E38" s="277">
        <v>256</v>
      </c>
      <c r="F38" s="277">
        <v>269</v>
      </c>
      <c r="G38" s="278">
        <v>10.199999999999999</v>
      </c>
      <c r="H38" s="277">
        <v>5933858</v>
      </c>
      <c r="I38" s="277">
        <v>300296</v>
      </c>
      <c r="J38" s="277">
        <v>215294</v>
      </c>
      <c r="K38" s="277"/>
      <c r="L38" s="277">
        <v>0</v>
      </c>
      <c r="M38" s="277">
        <v>1113535</v>
      </c>
      <c r="N38" s="277">
        <v>471548</v>
      </c>
      <c r="O38" s="277"/>
      <c r="P38" s="277">
        <v>-373156</v>
      </c>
      <c r="Q38" s="277">
        <v>7661375</v>
      </c>
      <c r="R38" s="273">
        <v>0</v>
      </c>
      <c r="S38" s="292">
        <v>127936</v>
      </c>
      <c r="T38" s="277"/>
      <c r="U38" s="277">
        <v>643526</v>
      </c>
      <c r="V38" s="277">
        <v>409882</v>
      </c>
      <c r="W38" s="277">
        <v>1209971</v>
      </c>
      <c r="X38" s="290">
        <v>-247176</v>
      </c>
      <c r="Y38" s="273"/>
      <c r="Z38" s="277">
        <v>8197224</v>
      </c>
      <c r="AA38" s="277">
        <v>7155412</v>
      </c>
      <c r="AB38" s="277">
        <v>6860948</v>
      </c>
      <c r="AC38" s="277">
        <v>8600246</v>
      </c>
      <c r="AD38" s="277">
        <v>0</v>
      </c>
      <c r="AE38" s="277">
        <v>219712</v>
      </c>
      <c r="AF38" s="277"/>
      <c r="AG38" s="277">
        <v>1004365</v>
      </c>
      <c r="AH38" s="277">
        <v>425318</v>
      </c>
      <c r="AI38" s="277"/>
      <c r="AJ38" s="277">
        <v>127936</v>
      </c>
      <c r="AK38" s="277">
        <v>127936</v>
      </c>
      <c r="AL38" s="277">
        <v>127936</v>
      </c>
      <c r="AM38" s="277">
        <v>127936</v>
      </c>
      <c r="AN38" s="277">
        <v>127936</v>
      </c>
      <c r="AO38" s="277">
        <v>570291</v>
      </c>
      <c r="AP38" s="265"/>
      <c r="AQ38" s="281">
        <v>109170</v>
      </c>
      <c r="AR38" s="277">
        <v>109170</v>
      </c>
      <c r="AS38" s="277">
        <v>109170</v>
      </c>
      <c r="AT38" s="277">
        <v>109170</v>
      </c>
      <c r="AU38" s="277">
        <v>109170</v>
      </c>
      <c r="AV38" s="277">
        <v>109170</v>
      </c>
      <c r="AW38" s="277">
        <v>458515</v>
      </c>
      <c r="AX38" s="280">
        <v>0</v>
      </c>
      <c r="AY38" s="280">
        <v>0</v>
      </c>
      <c r="AZ38" s="280">
        <v>0</v>
      </c>
      <c r="BA38" s="280">
        <v>0</v>
      </c>
      <c r="BB38" s="280">
        <v>0</v>
      </c>
      <c r="BC38" s="280">
        <v>0</v>
      </c>
      <c r="BD38" s="281">
        <v>46230</v>
      </c>
      <c r="BE38" s="277">
        <v>46230</v>
      </c>
      <c r="BF38" s="277">
        <v>46230</v>
      </c>
      <c r="BG38" s="277">
        <v>46230</v>
      </c>
      <c r="BH38" s="277">
        <v>46230</v>
      </c>
      <c r="BI38" s="277">
        <v>46230</v>
      </c>
      <c r="BJ38" s="277">
        <v>194168</v>
      </c>
      <c r="BK38" s="280">
        <v>0</v>
      </c>
      <c r="BL38" s="280">
        <v>0</v>
      </c>
      <c r="BM38" s="280">
        <v>0</v>
      </c>
      <c r="BN38" s="280">
        <v>0</v>
      </c>
      <c r="BO38" s="280">
        <v>0</v>
      </c>
      <c r="BP38" s="280">
        <v>0</v>
      </c>
      <c r="BQ38" s="281"/>
      <c r="BR38" s="277"/>
      <c r="BS38" s="277"/>
      <c r="BT38" s="277"/>
      <c r="BU38" s="277"/>
      <c r="BV38" s="277"/>
      <c r="BW38" s="277"/>
      <c r="BX38" s="280"/>
      <c r="BY38" s="280"/>
      <c r="BZ38" s="280"/>
      <c r="CA38" s="280"/>
      <c r="CB38" s="280"/>
      <c r="CC38" s="280"/>
      <c r="CD38" s="289">
        <v>10</v>
      </c>
      <c r="CE38" s="284"/>
      <c r="CF38" s="277"/>
      <c r="CG38" s="277"/>
      <c r="CH38" s="277"/>
      <c r="CI38" s="277"/>
      <c r="CJ38" s="277"/>
      <c r="CK38" s="277"/>
      <c r="CL38" s="280"/>
      <c r="CM38" s="280"/>
      <c r="CN38" s="280"/>
      <c r="CO38" s="280"/>
      <c r="CP38" s="280"/>
      <c r="CQ38" s="280"/>
      <c r="CR38" s="284">
        <v>-27464</v>
      </c>
      <c r="CS38" s="277"/>
      <c r="CT38" s="277"/>
      <c r="CU38" s="277"/>
      <c r="CV38" s="277"/>
      <c r="CW38" s="277"/>
      <c r="CX38" s="277"/>
      <c r="CY38" s="280">
        <v>27464</v>
      </c>
      <c r="CZ38" s="280">
        <v>27464</v>
      </c>
      <c r="DA38" s="280">
        <v>27464</v>
      </c>
      <c r="DB38" s="280">
        <v>27464</v>
      </c>
      <c r="DC38" s="280">
        <v>27464</v>
      </c>
      <c r="DD38" s="280">
        <v>82392</v>
      </c>
      <c r="DE38" s="168">
        <v>0</v>
      </c>
      <c r="DF38" s="109"/>
      <c r="DG38" s="172">
        <v>0</v>
      </c>
      <c r="DH38" s="109"/>
      <c r="DI38" s="109"/>
    </row>
    <row r="39" spans="2:113">
      <c r="B39" s="272" t="s">
        <v>252</v>
      </c>
      <c r="C39" s="277">
        <v>1</v>
      </c>
      <c r="D39" s="277">
        <v>0</v>
      </c>
      <c r="E39" s="277">
        <v>39</v>
      </c>
      <c r="F39" s="277">
        <v>40</v>
      </c>
      <c r="G39" s="278">
        <v>11.6</v>
      </c>
      <c r="H39" s="277">
        <v>280289</v>
      </c>
      <c r="I39" s="277">
        <v>23123</v>
      </c>
      <c r="J39" s="277">
        <v>10624</v>
      </c>
      <c r="K39" s="277"/>
      <c r="L39" s="277">
        <v>0</v>
      </c>
      <c r="M39" s="277">
        <v>-101582</v>
      </c>
      <c r="N39" s="277">
        <v>6633</v>
      </c>
      <c r="O39" s="277"/>
      <c r="P39" s="277">
        <v>-9996</v>
      </c>
      <c r="Q39" s="277">
        <v>209091</v>
      </c>
      <c r="R39" s="273">
        <v>0</v>
      </c>
      <c r="S39" s="292">
        <v>-9497</v>
      </c>
      <c r="T39" s="277"/>
      <c r="U39" s="277">
        <v>24250</v>
      </c>
      <c r="V39" s="277">
        <v>11095</v>
      </c>
      <c r="W39" s="277">
        <v>-99752</v>
      </c>
      <c r="X39" s="290">
        <v>-14300</v>
      </c>
      <c r="Y39" s="273"/>
      <c r="Z39" s="277">
        <v>226707</v>
      </c>
      <c r="AA39" s="277">
        <v>192736</v>
      </c>
      <c r="AB39" s="277">
        <v>181387</v>
      </c>
      <c r="AC39" s="277">
        <v>242820</v>
      </c>
      <c r="AD39" s="277">
        <v>92825</v>
      </c>
      <c r="AE39" s="277">
        <v>12988</v>
      </c>
      <c r="AF39" s="277"/>
      <c r="AG39" s="277">
        <v>0</v>
      </c>
      <c r="AH39" s="277">
        <v>6061</v>
      </c>
      <c r="AI39" s="277"/>
      <c r="AJ39" s="277">
        <v>-9497</v>
      </c>
      <c r="AK39" s="277">
        <v>-9497</v>
      </c>
      <c r="AL39" s="277">
        <v>-9497</v>
      </c>
      <c r="AM39" s="277">
        <v>-9497</v>
      </c>
      <c r="AN39" s="277">
        <v>-9497</v>
      </c>
      <c r="AO39" s="277">
        <v>-52267</v>
      </c>
      <c r="AP39" s="265"/>
      <c r="AQ39" s="281">
        <v>-8757</v>
      </c>
      <c r="AR39" s="277">
        <v>0</v>
      </c>
      <c r="AS39" s="277">
        <v>0</v>
      </c>
      <c r="AT39" s="277">
        <v>0</v>
      </c>
      <c r="AU39" s="277">
        <v>0</v>
      </c>
      <c r="AV39" s="277">
        <v>0</v>
      </c>
      <c r="AW39" s="277">
        <v>0</v>
      </c>
      <c r="AX39" s="280">
        <v>8757</v>
      </c>
      <c r="AY39" s="280">
        <v>8757</v>
      </c>
      <c r="AZ39" s="280">
        <v>8757</v>
      </c>
      <c r="BA39" s="280">
        <v>8757</v>
      </c>
      <c r="BB39" s="280">
        <v>8757</v>
      </c>
      <c r="BC39" s="280">
        <v>49040</v>
      </c>
      <c r="BD39" s="281">
        <v>572</v>
      </c>
      <c r="BE39" s="277">
        <v>572</v>
      </c>
      <c r="BF39" s="277">
        <v>572</v>
      </c>
      <c r="BG39" s="277">
        <v>572</v>
      </c>
      <c r="BH39" s="277">
        <v>572</v>
      </c>
      <c r="BI39" s="277">
        <v>572</v>
      </c>
      <c r="BJ39" s="277">
        <v>3201</v>
      </c>
      <c r="BK39" s="280">
        <v>0</v>
      </c>
      <c r="BL39" s="280">
        <v>0</v>
      </c>
      <c r="BM39" s="280">
        <v>0</v>
      </c>
      <c r="BN39" s="280">
        <v>0</v>
      </c>
      <c r="BO39" s="280">
        <v>0</v>
      </c>
      <c r="BP39" s="280">
        <v>0</v>
      </c>
      <c r="BQ39" s="281"/>
      <c r="BR39" s="277"/>
      <c r="BS39" s="277"/>
      <c r="BT39" s="277"/>
      <c r="BU39" s="277"/>
      <c r="BV39" s="277"/>
      <c r="BW39" s="277"/>
      <c r="BX39" s="280"/>
      <c r="BY39" s="280"/>
      <c r="BZ39" s="280"/>
      <c r="CA39" s="280"/>
      <c r="CB39" s="280"/>
      <c r="CC39" s="280"/>
      <c r="CD39" s="289">
        <v>11.9</v>
      </c>
      <c r="CE39" s="284"/>
      <c r="CF39" s="277"/>
      <c r="CG39" s="277"/>
      <c r="CH39" s="277"/>
      <c r="CI39" s="277"/>
      <c r="CJ39" s="277"/>
      <c r="CK39" s="277"/>
      <c r="CL39" s="280"/>
      <c r="CM39" s="280"/>
      <c r="CN39" s="280"/>
      <c r="CO39" s="280"/>
      <c r="CP39" s="280"/>
      <c r="CQ39" s="280"/>
      <c r="CR39" s="284">
        <v>-1312</v>
      </c>
      <c r="CS39" s="277"/>
      <c r="CT39" s="277"/>
      <c r="CU39" s="277"/>
      <c r="CV39" s="277"/>
      <c r="CW39" s="277"/>
      <c r="CX39" s="277"/>
      <c r="CY39" s="280">
        <v>1312</v>
      </c>
      <c r="CZ39" s="280">
        <v>1312</v>
      </c>
      <c r="DA39" s="280">
        <v>1312</v>
      </c>
      <c r="DB39" s="280">
        <v>1312</v>
      </c>
      <c r="DC39" s="280">
        <v>1312</v>
      </c>
      <c r="DD39" s="280">
        <v>6428</v>
      </c>
      <c r="DE39" s="168">
        <v>0</v>
      </c>
      <c r="DF39" s="109"/>
      <c r="DG39" s="172">
        <v>0</v>
      </c>
      <c r="DH39" s="109"/>
      <c r="DI39" s="109"/>
    </row>
    <row r="40" spans="2:113">
      <c r="B40" s="272" t="s">
        <v>253</v>
      </c>
      <c r="C40" s="277">
        <v>9</v>
      </c>
      <c r="D40" s="277">
        <v>0</v>
      </c>
      <c r="E40" s="277">
        <v>328</v>
      </c>
      <c r="F40" s="277">
        <v>387</v>
      </c>
      <c r="G40" s="278">
        <v>10.9</v>
      </c>
      <c r="H40" s="277">
        <v>2524935</v>
      </c>
      <c r="I40" s="277">
        <v>168829</v>
      </c>
      <c r="J40" s="277">
        <v>94344</v>
      </c>
      <c r="K40" s="277"/>
      <c r="L40" s="277">
        <v>0</v>
      </c>
      <c r="M40" s="277">
        <v>-1006386</v>
      </c>
      <c r="N40" s="277">
        <v>61099</v>
      </c>
      <c r="O40" s="277"/>
      <c r="P40" s="277">
        <v>-87287</v>
      </c>
      <c r="Q40" s="277">
        <v>1755534</v>
      </c>
      <c r="R40" s="273">
        <v>0</v>
      </c>
      <c r="S40" s="292">
        <v>-98195</v>
      </c>
      <c r="T40" s="277"/>
      <c r="U40" s="277">
        <v>164978</v>
      </c>
      <c r="V40" s="277">
        <v>72837</v>
      </c>
      <c r="W40" s="277">
        <v>-950334</v>
      </c>
      <c r="X40" s="290">
        <v>-103242</v>
      </c>
      <c r="Y40" s="273"/>
      <c r="Z40" s="277">
        <v>1884838</v>
      </c>
      <c r="AA40" s="277">
        <v>1632254</v>
      </c>
      <c r="AB40" s="277">
        <v>1550407</v>
      </c>
      <c r="AC40" s="277">
        <v>1998930</v>
      </c>
      <c r="AD40" s="277">
        <v>914057</v>
      </c>
      <c r="AE40" s="277">
        <v>91771</v>
      </c>
      <c r="AF40" s="277"/>
      <c r="AG40" s="277">
        <v>0</v>
      </c>
      <c r="AH40" s="277">
        <v>55494</v>
      </c>
      <c r="AI40" s="277"/>
      <c r="AJ40" s="277">
        <v>-98195</v>
      </c>
      <c r="AK40" s="277">
        <v>-98195</v>
      </c>
      <c r="AL40" s="277">
        <v>-98195</v>
      </c>
      <c r="AM40" s="277">
        <v>-98195</v>
      </c>
      <c r="AN40" s="277">
        <v>-98195</v>
      </c>
      <c r="AO40" s="277">
        <v>-459359</v>
      </c>
      <c r="AP40" s="265"/>
      <c r="AQ40" s="281">
        <v>-92329</v>
      </c>
      <c r="AR40" s="277">
        <v>0</v>
      </c>
      <c r="AS40" s="277">
        <v>0</v>
      </c>
      <c r="AT40" s="277">
        <v>0</v>
      </c>
      <c r="AU40" s="277">
        <v>0</v>
      </c>
      <c r="AV40" s="277">
        <v>0</v>
      </c>
      <c r="AW40" s="277">
        <v>0</v>
      </c>
      <c r="AX40" s="280">
        <v>92329</v>
      </c>
      <c r="AY40" s="280">
        <v>92329</v>
      </c>
      <c r="AZ40" s="280">
        <v>92329</v>
      </c>
      <c r="BA40" s="280">
        <v>92329</v>
      </c>
      <c r="BB40" s="280">
        <v>92329</v>
      </c>
      <c r="BC40" s="280">
        <v>452412</v>
      </c>
      <c r="BD40" s="281">
        <v>5605</v>
      </c>
      <c r="BE40" s="277">
        <v>5605</v>
      </c>
      <c r="BF40" s="277">
        <v>5605</v>
      </c>
      <c r="BG40" s="277">
        <v>5605</v>
      </c>
      <c r="BH40" s="277">
        <v>5605</v>
      </c>
      <c r="BI40" s="277">
        <v>5605</v>
      </c>
      <c r="BJ40" s="277">
        <v>27469</v>
      </c>
      <c r="BK40" s="280">
        <v>0</v>
      </c>
      <c r="BL40" s="280">
        <v>0</v>
      </c>
      <c r="BM40" s="280">
        <v>0</v>
      </c>
      <c r="BN40" s="280">
        <v>0</v>
      </c>
      <c r="BO40" s="280">
        <v>0</v>
      </c>
      <c r="BP40" s="280">
        <v>0</v>
      </c>
      <c r="BQ40" s="281"/>
      <c r="BR40" s="277"/>
      <c r="BS40" s="277"/>
      <c r="BT40" s="277"/>
      <c r="BU40" s="277"/>
      <c r="BV40" s="277"/>
      <c r="BW40" s="277"/>
      <c r="BX40" s="280"/>
      <c r="BY40" s="280"/>
      <c r="BZ40" s="280"/>
      <c r="CA40" s="280"/>
      <c r="CB40" s="280"/>
      <c r="CC40" s="280"/>
      <c r="CD40" s="289">
        <v>10</v>
      </c>
      <c r="CE40" s="284"/>
      <c r="CF40" s="277"/>
      <c r="CG40" s="277"/>
      <c r="CH40" s="277"/>
      <c r="CI40" s="277"/>
      <c r="CJ40" s="277"/>
      <c r="CK40" s="277"/>
      <c r="CL40" s="280"/>
      <c r="CM40" s="280"/>
      <c r="CN40" s="280"/>
      <c r="CO40" s="280"/>
      <c r="CP40" s="280"/>
      <c r="CQ40" s="280"/>
      <c r="CR40" s="284">
        <v>-11471</v>
      </c>
      <c r="CS40" s="277"/>
      <c r="CT40" s="277"/>
      <c r="CU40" s="277"/>
      <c r="CV40" s="277"/>
      <c r="CW40" s="277"/>
      <c r="CX40" s="277"/>
      <c r="CY40" s="280">
        <v>11471</v>
      </c>
      <c r="CZ40" s="280">
        <v>11471</v>
      </c>
      <c r="DA40" s="280">
        <v>11471</v>
      </c>
      <c r="DB40" s="280">
        <v>11471</v>
      </c>
      <c r="DC40" s="280">
        <v>11471</v>
      </c>
      <c r="DD40" s="280">
        <v>34416</v>
      </c>
      <c r="DE40" s="168">
        <v>0</v>
      </c>
      <c r="DF40" s="109"/>
      <c r="DG40" s="172">
        <v>0</v>
      </c>
      <c r="DH40" s="109"/>
      <c r="DI40" s="109"/>
    </row>
    <row r="41" spans="2:113">
      <c r="B41" s="272" t="s">
        <v>254</v>
      </c>
      <c r="C41" s="277">
        <v>7</v>
      </c>
      <c r="D41" s="277">
        <v>0</v>
      </c>
      <c r="E41" s="277">
        <v>160</v>
      </c>
      <c r="F41" s="277">
        <v>170</v>
      </c>
      <c r="G41" s="278">
        <v>11.1</v>
      </c>
      <c r="H41" s="277">
        <v>1572271</v>
      </c>
      <c r="I41" s="277">
        <v>85550</v>
      </c>
      <c r="J41" s="277">
        <v>57392</v>
      </c>
      <c r="K41" s="277"/>
      <c r="L41" s="277">
        <v>0</v>
      </c>
      <c r="M41" s="277">
        <v>-400742</v>
      </c>
      <c r="N41" s="277">
        <v>28451</v>
      </c>
      <c r="O41" s="277"/>
      <c r="P41" s="277">
        <v>-91392</v>
      </c>
      <c r="Q41" s="277">
        <v>1251530</v>
      </c>
      <c r="R41" s="273">
        <v>0</v>
      </c>
      <c r="S41" s="292">
        <v>-40602</v>
      </c>
      <c r="T41" s="277"/>
      <c r="U41" s="277">
        <v>102340</v>
      </c>
      <c r="V41" s="277">
        <v>68869</v>
      </c>
      <c r="W41" s="277">
        <v>-400193</v>
      </c>
      <c r="X41" s="290">
        <v>-68504</v>
      </c>
      <c r="Y41" s="273"/>
      <c r="Z41" s="277">
        <v>1342791</v>
      </c>
      <c r="AA41" s="277">
        <v>1165663</v>
      </c>
      <c r="AB41" s="277">
        <v>1115536</v>
      </c>
      <c r="AC41" s="277">
        <v>1414766</v>
      </c>
      <c r="AD41" s="277">
        <v>364639</v>
      </c>
      <c r="AE41" s="277">
        <v>61442</v>
      </c>
      <c r="AF41" s="277"/>
      <c r="AG41" s="277">
        <v>0</v>
      </c>
      <c r="AH41" s="277">
        <v>25888</v>
      </c>
      <c r="AI41" s="277"/>
      <c r="AJ41" s="277">
        <v>-40602</v>
      </c>
      <c r="AK41" s="277">
        <v>-40602</v>
      </c>
      <c r="AL41" s="277">
        <v>-40602</v>
      </c>
      <c r="AM41" s="277">
        <v>-40602</v>
      </c>
      <c r="AN41" s="277">
        <v>-40602</v>
      </c>
      <c r="AO41" s="277">
        <v>-197183</v>
      </c>
      <c r="AP41" s="265"/>
      <c r="AQ41" s="281">
        <v>-36103</v>
      </c>
      <c r="AR41" s="277">
        <v>0</v>
      </c>
      <c r="AS41" s="277">
        <v>0</v>
      </c>
      <c r="AT41" s="277">
        <v>0</v>
      </c>
      <c r="AU41" s="277">
        <v>0</v>
      </c>
      <c r="AV41" s="277">
        <v>0</v>
      </c>
      <c r="AW41" s="277">
        <v>0</v>
      </c>
      <c r="AX41" s="280">
        <v>36103</v>
      </c>
      <c r="AY41" s="280">
        <v>36103</v>
      </c>
      <c r="AZ41" s="280">
        <v>36103</v>
      </c>
      <c r="BA41" s="280">
        <v>36103</v>
      </c>
      <c r="BB41" s="280">
        <v>36103</v>
      </c>
      <c r="BC41" s="280">
        <v>184124</v>
      </c>
      <c r="BD41" s="281">
        <v>2563</v>
      </c>
      <c r="BE41" s="277">
        <v>2563</v>
      </c>
      <c r="BF41" s="277">
        <v>2563</v>
      </c>
      <c r="BG41" s="277">
        <v>2563</v>
      </c>
      <c r="BH41" s="277">
        <v>2563</v>
      </c>
      <c r="BI41" s="277">
        <v>2563</v>
      </c>
      <c r="BJ41" s="277">
        <v>13073</v>
      </c>
      <c r="BK41" s="280">
        <v>0</v>
      </c>
      <c r="BL41" s="280">
        <v>0</v>
      </c>
      <c r="BM41" s="280">
        <v>0</v>
      </c>
      <c r="BN41" s="280">
        <v>0</v>
      </c>
      <c r="BO41" s="280">
        <v>0</v>
      </c>
      <c r="BP41" s="280">
        <v>0</v>
      </c>
      <c r="BQ41" s="281"/>
      <c r="BR41" s="277"/>
      <c r="BS41" s="277"/>
      <c r="BT41" s="277"/>
      <c r="BU41" s="277"/>
      <c r="BV41" s="277"/>
      <c r="BW41" s="277"/>
      <c r="BX41" s="280"/>
      <c r="BY41" s="280"/>
      <c r="BZ41" s="280"/>
      <c r="CA41" s="280"/>
      <c r="CB41" s="280"/>
      <c r="CC41" s="280"/>
      <c r="CD41" s="289">
        <v>10.7</v>
      </c>
      <c r="CE41" s="284"/>
      <c r="CF41" s="277"/>
      <c r="CG41" s="277"/>
      <c r="CH41" s="277"/>
      <c r="CI41" s="277"/>
      <c r="CJ41" s="277"/>
      <c r="CK41" s="277"/>
      <c r="CL41" s="280"/>
      <c r="CM41" s="280"/>
      <c r="CN41" s="280"/>
      <c r="CO41" s="280"/>
      <c r="CP41" s="280"/>
      <c r="CQ41" s="280"/>
      <c r="CR41" s="284">
        <v>-7062</v>
      </c>
      <c r="CS41" s="277"/>
      <c r="CT41" s="277"/>
      <c r="CU41" s="277"/>
      <c r="CV41" s="277"/>
      <c r="CW41" s="277"/>
      <c r="CX41" s="277"/>
      <c r="CY41" s="280">
        <v>7062</v>
      </c>
      <c r="CZ41" s="280">
        <v>7062</v>
      </c>
      <c r="DA41" s="280">
        <v>7062</v>
      </c>
      <c r="DB41" s="280">
        <v>7062</v>
      </c>
      <c r="DC41" s="280">
        <v>7062</v>
      </c>
      <c r="DD41" s="280">
        <v>26132</v>
      </c>
      <c r="DE41" s="168">
        <v>0</v>
      </c>
      <c r="DF41" s="109"/>
      <c r="DG41" s="172">
        <v>0</v>
      </c>
      <c r="DH41" s="109"/>
      <c r="DI41" s="109"/>
    </row>
    <row r="42" spans="2:113">
      <c r="B42" s="272" t="s">
        <v>255</v>
      </c>
      <c r="C42" s="277">
        <v>24</v>
      </c>
      <c r="D42" s="277">
        <v>0</v>
      </c>
      <c r="E42" s="277">
        <v>224</v>
      </c>
      <c r="F42" s="277">
        <v>260</v>
      </c>
      <c r="G42" s="278">
        <v>10.8</v>
      </c>
      <c r="H42" s="277">
        <v>4784594</v>
      </c>
      <c r="I42" s="277">
        <v>251325</v>
      </c>
      <c r="J42" s="277">
        <v>173337</v>
      </c>
      <c r="K42" s="277"/>
      <c r="L42" s="277">
        <v>-835560</v>
      </c>
      <c r="M42" s="277">
        <v>-510677</v>
      </c>
      <c r="N42" s="277">
        <v>107975</v>
      </c>
      <c r="O42" s="277"/>
      <c r="P42" s="277">
        <v>-333823</v>
      </c>
      <c r="Q42" s="277">
        <v>3637171</v>
      </c>
      <c r="R42" s="273">
        <v>-835560</v>
      </c>
      <c r="S42" s="292">
        <v>-57711</v>
      </c>
      <c r="T42" s="277"/>
      <c r="U42" s="277">
        <v>-468609</v>
      </c>
      <c r="V42" s="277">
        <v>247031</v>
      </c>
      <c r="W42" s="277">
        <v>-532896</v>
      </c>
      <c r="X42" s="290">
        <v>-187905</v>
      </c>
      <c r="Y42" s="273"/>
      <c r="Z42" s="277">
        <v>3900744</v>
      </c>
      <c r="AA42" s="277">
        <v>3385029</v>
      </c>
      <c r="AB42" s="277">
        <v>3239238</v>
      </c>
      <c r="AC42" s="277">
        <v>4105592</v>
      </c>
      <c r="AD42" s="277">
        <v>463392</v>
      </c>
      <c r="AE42" s="277">
        <v>167481</v>
      </c>
      <c r="AF42" s="277"/>
      <c r="AG42" s="277">
        <v>0</v>
      </c>
      <c r="AH42" s="277">
        <v>97977</v>
      </c>
      <c r="AI42" s="277"/>
      <c r="AJ42" s="277">
        <v>-57711</v>
      </c>
      <c r="AK42" s="277">
        <v>-57711</v>
      </c>
      <c r="AL42" s="277">
        <v>-57711</v>
      </c>
      <c r="AM42" s="277">
        <v>-57711</v>
      </c>
      <c r="AN42" s="277">
        <v>-57711</v>
      </c>
      <c r="AO42" s="277">
        <v>-244341</v>
      </c>
      <c r="AP42" s="265"/>
      <c r="AQ42" s="281">
        <v>-47285</v>
      </c>
      <c r="AR42" s="277">
        <v>0</v>
      </c>
      <c r="AS42" s="277">
        <v>0</v>
      </c>
      <c r="AT42" s="277">
        <v>0</v>
      </c>
      <c r="AU42" s="277">
        <v>0</v>
      </c>
      <c r="AV42" s="277">
        <v>0</v>
      </c>
      <c r="AW42" s="277">
        <v>0</v>
      </c>
      <c r="AX42" s="280">
        <v>47285</v>
      </c>
      <c r="AY42" s="280">
        <v>47285</v>
      </c>
      <c r="AZ42" s="280">
        <v>47285</v>
      </c>
      <c r="BA42" s="280">
        <v>47285</v>
      </c>
      <c r="BB42" s="280">
        <v>47285</v>
      </c>
      <c r="BC42" s="280">
        <v>226967</v>
      </c>
      <c r="BD42" s="281">
        <v>9998</v>
      </c>
      <c r="BE42" s="277">
        <v>9998</v>
      </c>
      <c r="BF42" s="277">
        <v>9998</v>
      </c>
      <c r="BG42" s="277">
        <v>9998</v>
      </c>
      <c r="BH42" s="277">
        <v>9998</v>
      </c>
      <c r="BI42" s="277">
        <v>9998</v>
      </c>
      <c r="BJ42" s="277">
        <v>47987</v>
      </c>
      <c r="BK42" s="280">
        <v>0</v>
      </c>
      <c r="BL42" s="280">
        <v>0</v>
      </c>
      <c r="BM42" s="280">
        <v>0</v>
      </c>
      <c r="BN42" s="280">
        <v>0</v>
      </c>
      <c r="BO42" s="280">
        <v>0</v>
      </c>
      <c r="BP42" s="280">
        <v>0</v>
      </c>
      <c r="BQ42" s="281"/>
      <c r="BR42" s="277"/>
      <c r="BS42" s="277"/>
      <c r="BT42" s="277"/>
      <c r="BU42" s="277"/>
      <c r="BV42" s="277"/>
      <c r="BW42" s="277"/>
      <c r="BX42" s="280"/>
      <c r="BY42" s="280"/>
      <c r="BZ42" s="280"/>
      <c r="CA42" s="280"/>
      <c r="CB42" s="280"/>
      <c r="CC42" s="280"/>
      <c r="CD42" s="289">
        <v>10.199999999999999</v>
      </c>
      <c r="CE42" s="284"/>
      <c r="CF42" s="277"/>
      <c r="CG42" s="277"/>
      <c r="CH42" s="277"/>
      <c r="CI42" s="277"/>
      <c r="CJ42" s="277"/>
      <c r="CK42" s="277"/>
      <c r="CL42" s="280"/>
      <c r="CM42" s="280"/>
      <c r="CN42" s="280"/>
      <c r="CO42" s="280"/>
      <c r="CP42" s="280"/>
      <c r="CQ42" s="280"/>
      <c r="CR42" s="284">
        <v>-20424</v>
      </c>
      <c r="CS42" s="277"/>
      <c r="CT42" s="277"/>
      <c r="CU42" s="277"/>
      <c r="CV42" s="277"/>
      <c r="CW42" s="277"/>
      <c r="CX42" s="277"/>
      <c r="CY42" s="280">
        <v>20424</v>
      </c>
      <c r="CZ42" s="280">
        <v>20424</v>
      </c>
      <c r="DA42" s="280">
        <v>20424</v>
      </c>
      <c r="DB42" s="280">
        <v>20424</v>
      </c>
      <c r="DC42" s="280">
        <v>20424</v>
      </c>
      <c r="DD42" s="280">
        <v>65361</v>
      </c>
      <c r="DE42" s="168">
        <v>0</v>
      </c>
      <c r="DF42" s="109"/>
      <c r="DG42" s="172">
        <v>0</v>
      </c>
      <c r="DH42" s="109"/>
      <c r="DI42" s="109"/>
    </row>
    <row r="43" spans="2:113">
      <c r="B43" s="272" t="s">
        <v>256</v>
      </c>
      <c r="C43" s="277">
        <v>32</v>
      </c>
      <c r="D43" s="277">
        <v>0</v>
      </c>
      <c r="E43" s="277">
        <v>555</v>
      </c>
      <c r="F43" s="277">
        <v>615</v>
      </c>
      <c r="G43" s="278">
        <v>9.4</v>
      </c>
      <c r="H43" s="277">
        <v>11915237</v>
      </c>
      <c r="I43" s="277">
        <v>639011</v>
      </c>
      <c r="J43" s="277">
        <v>439661</v>
      </c>
      <c r="K43" s="277"/>
      <c r="L43" s="277">
        <v>-224851</v>
      </c>
      <c r="M43" s="277">
        <v>-1580961</v>
      </c>
      <c r="N43" s="277">
        <v>273083</v>
      </c>
      <c r="O43" s="277"/>
      <c r="P43" s="277">
        <v>-408418</v>
      </c>
      <c r="Q43" s="277">
        <v>11052762</v>
      </c>
      <c r="R43" s="273">
        <v>-224851</v>
      </c>
      <c r="S43" s="292">
        <v>-197873</v>
      </c>
      <c r="T43" s="277"/>
      <c r="U43" s="277">
        <v>655948</v>
      </c>
      <c r="V43" s="277">
        <v>423241</v>
      </c>
      <c r="W43" s="277">
        <v>-1597519</v>
      </c>
      <c r="X43" s="290">
        <v>-487514</v>
      </c>
      <c r="Y43" s="273"/>
      <c r="Z43" s="277">
        <v>11865772</v>
      </c>
      <c r="AA43" s="277">
        <v>10278300</v>
      </c>
      <c r="AB43" s="277">
        <v>9820071</v>
      </c>
      <c r="AC43" s="277">
        <v>12502605</v>
      </c>
      <c r="AD43" s="277">
        <v>1412774</v>
      </c>
      <c r="AE43" s="277">
        <v>428777</v>
      </c>
      <c r="AF43" s="277"/>
      <c r="AG43" s="277">
        <v>0</v>
      </c>
      <c r="AH43" s="277">
        <v>244032</v>
      </c>
      <c r="AI43" s="277"/>
      <c r="AJ43" s="277">
        <v>-197873</v>
      </c>
      <c r="AK43" s="277">
        <v>-197873</v>
      </c>
      <c r="AL43" s="277">
        <v>-197873</v>
      </c>
      <c r="AM43" s="277">
        <v>-197873</v>
      </c>
      <c r="AN43" s="277">
        <v>-197873</v>
      </c>
      <c r="AO43" s="277">
        <v>-608154</v>
      </c>
      <c r="AP43" s="265"/>
      <c r="AQ43" s="281">
        <v>-168187</v>
      </c>
      <c r="AR43" s="277">
        <v>0</v>
      </c>
      <c r="AS43" s="277">
        <v>0</v>
      </c>
      <c r="AT43" s="277">
        <v>0</v>
      </c>
      <c r="AU43" s="277">
        <v>0</v>
      </c>
      <c r="AV43" s="277">
        <v>0</v>
      </c>
      <c r="AW43" s="277">
        <v>0</v>
      </c>
      <c r="AX43" s="280">
        <v>168187</v>
      </c>
      <c r="AY43" s="280">
        <v>168187</v>
      </c>
      <c r="AZ43" s="280">
        <v>168187</v>
      </c>
      <c r="BA43" s="280">
        <v>168187</v>
      </c>
      <c r="BB43" s="280">
        <v>168187</v>
      </c>
      <c r="BC43" s="280">
        <v>571839</v>
      </c>
      <c r="BD43" s="281">
        <v>29051</v>
      </c>
      <c r="BE43" s="277">
        <v>29051</v>
      </c>
      <c r="BF43" s="277">
        <v>29051</v>
      </c>
      <c r="BG43" s="277">
        <v>29051</v>
      </c>
      <c r="BH43" s="277">
        <v>29051</v>
      </c>
      <c r="BI43" s="277">
        <v>29051</v>
      </c>
      <c r="BJ43" s="277">
        <v>98777</v>
      </c>
      <c r="BK43" s="280">
        <v>0</v>
      </c>
      <c r="BL43" s="280">
        <v>0</v>
      </c>
      <c r="BM43" s="280">
        <v>0</v>
      </c>
      <c r="BN43" s="280">
        <v>0</v>
      </c>
      <c r="BO43" s="280">
        <v>0</v>
      </c>
      <c r="BP43" s="280">
        <v>0</v>
      </c>
      <c r="BQ43" s="281"/>
      <c r="BR43" s="277"/>
      <c r="BS43" s="277"/>
      <c r="BT43" s="277"/>
      <c r="BU43" s="277"/>
      <c r="BV43" s="277"/>
      <c r="BW43" s="277"/>
      <c r="BX43" s="280"/>
      <c r="BY43" s="280"/>
      <c r="BZ43" s="280"/>
      <c r="CA43" s="280"/>
      <c r="CB43" s="280"/>
      <c r="CC43" s="280"/>
      <c r="CD43" s="289">
        <v>9.3000000000000007</v>
      </c>
      <c r="CE43" s="284"/>
      <c r="CF43" s="277"/>
      <c r="CG43" s="277"/>
      <c r="CH43" s="277"/>
      <c r="CI43" s="277"/>
      <c r="CJ43" s="277"/>
      <c r="CK43" s="277"/>
      <c r="CL43" s="280"/>
      <c r="CM43" s="280"/>
      <c r="CN43" s="280"/>
      <c r="CO43" s="280"/>
      <c r="CP43" s="280"/>
      <c r="CQ43" s="280"/>
      <c r="CR43" s="284">
        <v>-58737</v>
      </c>
      <c r="CS43" s="277"/>
      <c r="CT43" s="277"/>
      <c r="CU43" s="277"/>
      <c r="CV43" s="277"/>
      <c r="CW43" s="277"/>
      <c r="CX43" s="277"/>
      <c r="CY43" s="280">
        <v>58737</v>
      </c>
      <c r="CZ43" s="280">
        <v>58737</v>
      </c>
      <c r="DA43" s="280">
        <v>58737</v>
      </c>
      <c r="DB43" s="280">
        <v>58737</v>
      </c>
      <c r="DC43" s="280">
        <v>58737</v>
      </c>
      <c r="DD43" s="280">
        <v>135092</v>
      </c>
      <c r="DE43" s="168">
        <v>0</v>
      </c>
      <c r="DF43" s="109"/>
      <c r="DG43" s="172">
        <v>0</v>
      </c>
      <c r="DH43" s="109"/>
      <c r="DI43" s="109"/>
    </row>
    <row r="44" spans="2:113">
      <c r="B44" s="272" t="s">
        <v>257</v>
      </c>
      <c r="C44" s="277">
        <v>77</v>
      </c>
      <c r="D44" s="277">
        <v>2</v>
      </c>
      <c r="E44" s="277">
        <v>456</v>
      </c>
      <c r="F44" s="277">
        <v>494</v>
      </c>
      <c r="G44" s="278">
        <v>9.1</v>
      </c>
      <c r="H44" s="277">
        <v>14681153</v>
      </c>
      <c r="I44" s="277">
        <v>766478</v>
      </c>
      <c r="J44" s="277">
        <v>530344</v>
      </c>
      <c r="K44" s="277"/>
      <c r="L44" s="277">
        <v>0</v>
      </c>
      <c r="M44" s="277">
        <v>-3691605</v>
      </c>
      <c r="N44" s="277">
        <v>638382</v>
      </c>
      <c r="O44" s="277"/>
      <c r="P44" s="277">
        <v>-1100681</v>
      </c>
      <c r="Q44" s="277">
        <v>11824071</v>
      </c>
      <c r="R44" s="273">
        <v>0</v>
      </c>
      <c r="S44" s="292">
        <v>-399209</v>
      </c>
      <c r="T44" s="277"/>
      <c r="U44" s="277">
        <v>897613</v>
      </c>
      <c r="V44" s="277">
        <v>910227</v>
      </c>
      <c r="W44" s="277">
        <v>-3144430</v>
      </c>
      <c r="X44" s="290">
        <v>-490416</v>
      </c>
      <c r="Y44" s="273"/>
      <c r="Z44" s="277">
        <v>12494638</v>
      </c>
      <c r="AA44" s="277">
        <v>11178886</v>
      </c>
      <c r="AB44" s="277">
        <v>10779729</v>
      </c>
      <c r="AC44" s="277">
        <v>13025770</v>
      </c>
      <c r="AD44" s="277">
        <v>3285934</v>
      </c>
      <c r="AE44" s="277">
        <v>426726</v>
      </c>
      <c r="AF44" s="277"/>
      <c r="AG44" s="277">
        <v>0</v>
      </c>
      <c r="AH44" s="277">
        <v>568230</v>
      </c>
      <c r="AI44" s="277"/>
      <c r="AJ44" s="277">
        <v>-399209</v>
      </c>
      <c r="AK44" s="277">
        <v>-399209</v>
      </c>
      <c r="AL44" s="277">
        <v>-399209</v>
      </c>
      <c r="AM44" s="277">
        <v>-399209</v>
      </c>
      <c r="AN44" s="277">
        <v>-399209</v>
      </c>
      <c r="AO44" s="277">
        <v>-1148385</v>
      </c>
      <c r="AP44" s="265"/>
      <c r="AQ44" s="281">
        <v>-405671</v>
      </c>
      <c r="AR44" s="277">
        <v>0</v>
      </c>
      <c r="AS44" s="277">
        <v>0</v>
      </c>
      <c r="AT44" s="277">
        <v>0</v>
      </c>
      <c r="AU44" s="277">
        <v>0</v>
      </c>
      <c r="AV44" s="277">
        <v>0</v>
      </c>
      <c r="AW44" s="277">
        <v>0</v>
      </c>
      <c r="AX44" s="280">
        <v>405671</v>
      </c>
      <c r="AY44" s="280">
        <v>405671</v>
      </c>
      <c r="AZ44" s="280">
        <v>405671</v>
      </c>
      <c r="BA44" s="280">
        <v>405671</v>
      </c>
      <c r="BB44" s="280">
        <v>405671</v>
      </c>
      <c r="BC44" s="280">
        <v>1257579</v>
      </c>
      <c r="BD44" s="281">
        <v>70152</v>
      </c>
      <c r="BE44" s="277">
        <v>70152</v>
      </c>
      <c r="BF44" s="277">
        <v>70152</v>
      </c>
      <c r="BG44" s="277">
        <v>70152</v>
      </c>
      <c r="BH44" s="277">
        <v>70152</v>
      </c>
      <c r="BI44" s="277">
        <v>70152</v>
      </c>
      <c r="BJ44" s="277">
        <v>217470</v>
      </c>
      <c r="BK44" s="280">
        <v>0</v>
      </c>
      <c r="BL44" s="280">
        <v>0</v>
      </c>
      <c r="BM44" s="280">
        <v>0</v>
      </c>
      <c r="BN44" s="280">
        <v>0</v>
      </c>
      <c r="BO44" s="280">
        <v>0</v>
      </c>
      <c r="BP44" s="280">
        <v>0</v>
      </c>
      <c r="BQ44" s="281"/>
      <c r="BR44" s="277"/>
      <c r="BS44" s="277"/>
      <c r="BT44" s="277"/>
      <c r="BU44" s="277"/>
      <c r="BV44" s="277"/>
      <c r="BW44" s="277"/>
      <c r="BX44" s="280"/>
      <c r="BY44" s="280"/>
      <c r="BZ44" s="280"/>
      <c r="CA44" s="280"/>
      <c r="CB44" s="280"/>
      <c r="CC44" s="280"/>
      <c r="CD44" s="289">
        <v>8.6999999999999993</v>
      </c>
      <c r="CE44" s="284"/>
      <c r="CF44" s="277"/>
      <c r="CG44" s="277"/>
      <c r="CH44" s="277"/>
      <c r="CI44" s="277"/>
      <c r="CJ44" s="277"/>
      <c r="CK44" s="277"/>
      <c r="CL44" s="280"/>
      <c r="CM44" s="280"/>
      <c r="CN44" s="280"/>
      <c r="CO44" s="280"/>
      <c r="CP44" s="280"/>
      <c r="CQ44" s="280"/>
      <c r="CR44" s="284">
        <v>-63690</v>
      </c>
      <c r="CS44" s="277"/>
      <c r="CT44" s="277"/>
      <c r="CU44" s="277"/>
      <c r="CV44" s="277"/>
      <c r="CW44" s="277"/>
      <c r="CX44" s="277"/>
      <c r="CY44" s="280">
        <v>63690</v>
      </c>
      <c r="CZ44" s="280">
        <v>63690</v>
      </c>
      <c r="DA44" s="280">
        <v>63690</v>
      </c>
      <c r="DB44" s="280">
        <v>63690</v>
      </c>
      <c r="DC44" s="280">
        <v>63690</v>
      </c>
      <c r="DD44" s="280">
        <v>108276</v>
      </c>
      <c r="DE44" s="168">
        <v>0</v>
      </c>
      <c r="DF44" s="109"/>
      <c r="DG44" s="172">
        <v>0</v>
      </c>
      <c r="DH44" s="109"/>
      <c r="DI44" s="109"/>
    </row>
    <row r="45" spans="2:113">
      <c r="B45" s="272" t="s">
        <v>258</v>
      </c>
      <c r="C45" s="277">
        <v>0</v>
      </c>
      <c r="D45" s="277">
        <v>0</v>
      </c>
      <c r="E45" s="277">
        <v>45</v>
      </c>
      <c r="F45" s="277">
        <v>47</v>
      </c>
      <c r="G45" s="278">
        <v>15.2</v>
      </c>
      <c r="H45" s="277">
        <v>147764</v>
      </c>
      <c r="I45" s="277">
        <v>21350</v>
      </c>
      <c r="J45" s="277">
        <v>6020</v>
      </c>
      <c r="K45" s="277"/>
      <c r="L45" s="277">
        <v>0</v>
      </c>
      <c r="M45" s="277">
        <v>-125908</v>
      </c>
      <c r="N45" s="277">
        <v>129</v>
      </c>
      <c r="O45" s="277"/>
      <c r="P45" s="277">
        <v>-43</v>
      </c>
      <c r="Q45" s="277">
        <v>49312</v>
      </c>
      <c r="R45" s="273">
        <v>0</v>
      </c>
      <c r="S45" s="292">
        <v>-9090</v>
      </c>
      <c r="T45" s="277"/>
      <c r="U45" s="277">
        <v>18280</v>
      </c>
      <c r="V45" s="277">
        <v>0</v>
      </c>
      <c r="W45" s="277">
        <v>-128256</v>
      </c>
      <c r="X45" s="290">
        <v>-11567</v>
      </c>
      <c r="Y45" s="273"/>
      <c r="Z45" s="277">
        <v>56264</v>
      </c>
      <c r="AA45" s="277">
        <v>43279</v>
      </c>
      <c r="AB45" s="277">
        <v>39046</v>
      </c>
      <c r="AC45" s="277">
        <v>62882</v>
      </c>
      <c r="AD45" s="277">
        <v>117625</v>
      </c>
      <c r="AE45" s="277">
        <v>10752</v>
      </c>
      <c r="AF45" s="277"/>
      <c r="AG45" s="277">
        <v>0</v>
      </c>
      <c r="AH45" s="277">
        <v>121</v>
      </c>
      <c r="AI45" s="277"/>
      <c r="AJ45" s="277">
        <v>-9090</v>
      </c>
      <c r="AK45" s="277">
        <v>-9090</v>
      </c>
      <c r="AL45" s="277">
        <v>-9090</v>
      </c>
      <c r="AM45" s="277">
        <v>-9090</v>
      </c>
      <c r="AN45" s="277">
        <v>-9090</v>
      </c>
      <c r="AO45" s="277">
        <v>-82806</v>
      </c>
      <c r="AP45" s="265"/>
      <c r="AQ45" s="281">
        <v>-8283</v>
      </c>
      <c r="AR45" s="277">
        <v>0</v>
      </c>
      <c r="AS45" s="277">
        <v>0</v>
      </c>
      <c r="AT45" s="277">
        <v>0</v>
      </c>
      <c r="AU45" s="277">
        <v>0</v>
      </c>
      <c r="AV45" s="277">
        <v>0</v>
      </c>
      <c r="AW45" s="277">
        <v>0</v>
      </c>
      <c r="AX45" s="280">
        <v>8283</v>
      </c>
      <c r="AY45" s="280">
        <v>8283</v>
      </c>
      <c r="AZ45" s="280">
        <v>8283</v>
      </c>
      <c r="BA45" s="280">
        <v>8283</v>
      </c>
      <c r="BB45" s="280">
        <v>8283</v>
      </c>
      <c r="BC45" s="280">
        <v>76210</v>
      </c>
      <c r="BD45" s="281">
        <v>8</v>
      </c>
      <c r="BE45" s="277">
        <v>8</v>
      </c>
      <c r="BF45" s="277">
        <v>8</v>
      </c>
      <c r="BG45" s="277">
        <v>8</v>
      </c>
      <c r="BH45" s="277">
        <v>8</v>
      </c>
      <c r="BI45" s="277">
        <v>8</v>
      </c>
      <c r="BJ45" s="277">
        <v>81</v>
      </c>
      <c r="BK45" s="280">
        <v>0</v>
      </c>
      <c r="BL45" s="280">
        <v>0</v>
      </c>
      <c r="BM45" s="280">
        <v>0</v>
      </c>
      <c r="BN45" s="280">
        <v>0</v>
      </c>
      <c r="BO45" s="280">
        <v>0</v>
      </c>
      <c r="BP45" s="280">
        <v>0</v>
      </c>
      <c r="BQ45" s="281"/>
      <c r="BR45" s="277"/>
      <c r="BS45" s="277"/>
      <c r="BT45" s="277"/>
      <c r="BU45" s="277"/>
      <c r="BV45" s="277"/>
      <c r="BW45" s="277"/>
      <c r="BX45" s="280"/>
      <c r="BY45" s="280"/>
      <c r="BZ45" s="280"/>
      <c r="CA45" s="280"/>
      <c r="CB45" s="280"/>
      <c r="CC45" s="280"/>
      <c r="CD45" s="289">
        <v>15.2</v>
      </c>
      <c r="CE45" s="284"/>
      <c r="CF45" s="277"/>
      <c r="CG45" s="277"/>
      <c r="CH45" s="277"/>
      <c r="CI45" s="277"/>
      <c r="CJ45" s="277"/>
      <c r="CK45" s="277"/>
      <c r="CL45" s="280"/>
      <c r="CM45" s="280"/>
      <c r="CN45" s="280"/>
      <c r="CO45" s="280"/>
      <c r="CP45" s="280"/>
      <c r="CQ45" s="280"/>
      <c r="CR45" s="284">
        <v>-815</v>
      </c>
      <c r="CS45" s="277"/>
      <c r="CT45" s="277"/>
      <c r="CU45" s="277"/>
      <c r="CV45" s="277"/>
      <c r="CW45" s="277"/>
      <c r="CX45" s="277"/>
      <c r="CY45" s="280">
        <v>815</v>
      </c>
      <c r="CZ45" s="280">
        <v>815</v>
      </c>
      <c r="DA45" s="280">
        <v>815</v>
      </c>
      <c r="DB45" s="280">
        <v>815</v>
      </c>
      <c r="DC45" s="280">
        <v>815</v>
      </c>
      <c r="DD45" s="280">
        <v>6677</v>
      </c>
      <c r="DE45" s="168">
        <v>0</v>
      </c>
      <c r="DF45" s="109"/>
      <c r="DG45" s="172">
        <v>0</v>
      </c>
      <c r="DH45" s="109"/>
      <c r="DI45" s="109"/>
    </row>
    <row r="46" spans="2:113">
      <c r="B46" s="272" t="s">
        <v>259</v>
      </c>
      <c r="C46" s="277">
        <v>0</v>
      </c>
      <c r="D46" s="277">
        <v>0</v>
      </c>
      <c r="E46" s="277">
        <v>0</v>
      </c>
      <c r="F46" s="277">
        <v>0</v>
      </c>
      <c r="G46" s="278">
        <v>1</v>
      </c>
      <c r="H46" s="277">
        <v>0</v>
      </c>
      <c r="I46" s="277">
        <v>0</v>
      </c>
      <c r="J46" s="277">
        <v>0</v>
      </c>
      <c r="K46" s="277"/>
      <c r="L46" s="277">
        <v>0</v>
      </c>
      <c r="M46" s="277">
        <v>0</v>
      </c>
      <c r="N46" s="277">
        <v>0</v>
      </c>
      <c r="O46" s="277"/>
      <c r="P46" s="277">
        <v>0</v>
      </c>
      <c r="Q46" s="277">
        <v>0</v>
      </c>
      <c r="R46" s="273">
        <v>0</v>
      </c>
      <c r="S46" s="292">
        <v>0</v>
      </c>
      <c r="T46" s="277"/>
      <c r="U46" s="277">
        <v>0</v>
      </c>
      <c r="V46" s="277">
        <v>0</v>
      </c>
      <c r="W46" s="277">
        <v>0</v>
      </c>
      <c r="X46" s="290">
        <v>0</v>
      </c>
      <c r="Y46" s="273"/>
      <c r="Z46" s="277">
        <v>0</v>
      </c>
      <c r="AA46" s="277">
        <v>0</v>
      </c>
      <c r="AB46" s="277">
        <v>0</v>
      </c>
      <c r="AC46" s="277">
        <v>0</v>
      </c>
      <c r="AD46" s="277">
        <v>0</v>
      </c>
      <c r="AE46" s="277">
        <v>0</v>
      </c>
      <c r="AF46" s="277"/>
      <c r="AG46" s="277">
        <v>0</v>
      </c>
      <c r="AH46" s="277">
        <v>0</v>
      </c>
      <c r="AI46" s="277"/>
      <c r="AJ46" s="277">
        <v>0</v>
      </c>
      <c r="AK46" s="277">
        <v>0</v>
      </c>
      <c r="AL46" s="277">
        <v>0</v>
      </c>
      <c r="AM46" s="277">
        <v>0</v>
      </c>
      <c r="AN46" s="277">
        <v>0</v>
      </c>
      <c r="AO46" s="277">
        <v>0</v>
      </c>
      <c r="AP46" s="265"/>
      <c r="AQ46" s="281">
        <v>0</v>
      </c>
      <c r="AR46" s="277">
        <v>0</v>
      </c>
      <c r="AS46" s="277">
        <v>0</v>
      </c>
      <c r="AT46" s="277">
        <v>0</v>
      </c>
      <c r="AU46" s="277">
        <v>0</v>
      </c>
      <c r="AV46" s="277">
        <v>0</v>
      </c>
      <c r="AW46" s="277">
        <v>0</v>
      </c>
      <c r="AX46" s="280">
        <v>0</v>
      </c>
      <c r="AY46" s="280">
        <v>0</v>
      </c>
      <c r="AZ46" s="280">
        <v>0</v>
      </c>
      <c r="BA46" s="280">
        <v>0</v>
      </c>
      <c r="BB46" s="280">
        <v>0</v>
      </c>
      <c r="BC46" s="280">
        <v>0</v>
      </c>
      <c r="BD46" s="281">
        <v>0</v>
      </c>
      <c r="BE46" s="277">
        <v>0</v>
      </c>
      <c r="BF46" s="277">
        <v>0</v>
      </c>
      <c r="BG46" s="277">
        <v>0</v>
      </c>
      <c r="BH46" s="277">
        <v>0</v>
      </c>
      <c r="BI46" s="277">
        <v>0</v>
      </c>
      <c r="BJ46" s="277">
        <v>0</v>
      </c>
      <c r="BK46" s="280">
        <v>0</v>
      </c>
      <c r="BL46" s="280">
        <v>0</v>
      </c>
      <c r="BM46" s="280">
        <v>0</v>
      </c>
      <c r="BN46" s="280">
        <v>0</v>
      </c>
      <c r="BO46" s="280">
        <v>0</v>
      </c>
      <c r="BP46" s="280">
        <v>0</v>
      </c>
      <c r="BQ46" s="281"/>
      <c r="BR46" s="277"/>
      <c r="BS46" s="277"/>
      <c r="BT46" s="277"/>
      <c r="BU46" s="277"/>
      <c r="BV46" s="277"/>
      <c r="BW46" s="277"/>
      <c r="BX46" s="280"/>
      <c r="BY46" s="280"/>
      <c r="BZ46" s="280"/>
      <c r="CA46" s="280"/>
      <c r="CB46" s="280"/>
      <c r="CC46" s="280"/>
      <c r="CD46" s="289">
        <v>1</v>
      </c>
      <c r="CE46" s="284"/>
      <c r="CF46" s="277"/>
      <c r="CG46" s="277"/>
      <c r="CH46" s="277"/>
      <c r="CI46" s="277"/>
      <c r="CJ46" s="277"/>
      <c r="CK46" s="277"/>
      <c r="CL46" s="280"/>
      <c r="CM46" s="280"/>
      <c r="CN46" s="280"/>
      <c r="CO46" s="280"/>
      <c r="CP46" s="280"/>
      <c r="CQ46" s="280"/>
      <c r="CR46" s="284">
        <v>0</v>
      </c>
      <c r="CS46" s="277"/>
      <c r="CT46" s="277"/>
      <c r="CU46" s="277"/>
      <c r="CV46" s="277"/>
      <c r="CW46" s="277"/>
      <c r="CX46" s="277"/>
      <c r="CY46" s="280">
        <v>0</v>
      </c>
      <c r="CZ46" s="280">
        <v>0</v>
      </c>
      <c r="DA46" s="280">
        <v>0</v>
      </c>
      <c r="DB46" s="280">
        <v>0</v>
      </c>
      <c r="DC46" s="280">
        <v>0</v>
      </c>
      <c r="DD46" s="280">
        <v>0</v>
      </c>
      <c r="DE46" s="168">
        <v>0</v>
      </c>
      <c r="DF46" s="109"/>
      <c r="DG46" s="172">
        <v>0</v>
      </c>
      <c r="DH46" s="109"/>
      <c r="DI46" s="109"/>
    </row>
    <row r="47" spans="2:113">
      <c r="B47" s="272" t="s">
        <v>260</v>
      </c>
      <c r="C47" s="277">
        <v>0</v>
      </c>
      <c r="D47" s="277">
        <v>0</v>
      </c>
      <c r="E47" s="277">
        <v>0</v>
      </c>
      <c r="F47" s="277">
        <v>0</v>
      </c>
      <c r="G47" s="278">
        <v>1</v>
      </c>
      <c r="H47" s="277">
        <v>0</v>
      </c>
      <c r="I47" s="277">
        <v>0</v>
      </c>
      <c r="J47" s="277">
        <v>0</v>
      </c>
      <c r="K47" s="277"/>
      <c r="L47" s="277">
        <v>0</v>
      </c>
      <c r="M47" s="277">
        <v>0</v>
      </c>
      <c r="N47" s="277">
        <v>0</v>
      </c>
      <c r="O47" s="277"/>
      <c r="P47" s="277">
        <v>0</v>
      </c>
      <c r="Q47" s="277">
        <v>0</v>
      </c>
      <c r="R47" s="273">
        <v>0</v>
      </c>
      <c r="S47" s="292">
        <v>0</v>
      </c>
      <c r="T47" s="277"/>
      <c r="U47" s="277">
        <v>0</v>
      </c>
      <c r="V47" s="277">
        <v>0</v>
      </c>
      <c r="W47" s="277">
        <v>0</v>
      </c>
      <c r="X47" s="290">
        <v>0</v>
      </c>
      <c r="Y47" s="273"/>
      <c r="Z47" s="277">
        <v>0</v>
      </c>
      <c r="AA47" s="277">
        <v>0</v>
      </c>
      <c r="AB47" s="277">
        <v>0</v>
      </c>
      <c r="AC47" s="277">
        <v>0</v>
      </c>
      <c r="AD47" s="277">
        <v>0</v>
      </c>
      <c r="AE47" s="277">
        <v>0</v>
      </c>
      <c r="AF47" s="277"/>
      <c r="AG47" s="277">
        <v>0</v>
      </c>
      <c r="AH47" s="277">
        <v>0</v>
      </c>
      <c r="AI47" s="277"/>
      <c r="AJ47" s="277">
        <v>0</v>
      </c>
      <c r="AK47" s="277">
        <v>0</v>
      </c>
      <c r="AL47" s="277">
        <v>0</v>
      </c>
      <c r="AM47" s="277">
        <v>0</v>
      </c>
      <c r="AN47" s="277">
        <v>0</v>
      </c>
      <c r="AO47" s="277">
        <v>0</v>
      </c>
      <c r="AP47" s="265"/>
      <c r="AQ47" s="281">
        <v>0</v>
      </c>
      <c r="AR47" s="277">
        <v>0</v>
      </c>
      <c r="AS47" s="277">
        <v>0</v>
      </c>
      <c r="AT47" s="277">
        <v>0</v>
      </c>
      <c r="AU47" s="277">
        <v>0</v>
      </c>
      <c r="AV47" s="277">
        <v>0</v>
      </c>
      <c r="AW47" s="277">
        <v>0</v>
      </c>
      <c r="AX47" s="280">
        <v>0</v>
      </c>
      <c r="AY47" s="280">
        <v>0</v>
      </c>
      <c r="AZ47" s="280">
        <v>0</v>
      </c>
      <c r="BA47" s="280">
        <v>0</v>
      </c>
      <c r="BB47" s="280">
        <v>0</v>
      </c>
      <c r="BC47" s="280">
        <v>0</v>
      </c>
      <c r="BD47" s="281">
        <v>0</v>
      </c>
      <c r="BE47" s="277">
        <v>0</v>
      </c>
      <c r="BF47" s="277">
        <v>0</v>
      </c>
      <c r="BG47" s="277">
        <v>0</v>
      </c>
      <c r="BH47" s="277">
        <v>0</v>
      </c>
      <c r="BI47" s="277">
        <v>0</v>
      </c>
      <c r="BJ47" s="277">
        <v>0</v>
      </c>
      <c r="BK47" s="280">
        <v>0</v>
      </c>
      <c r="BL47" s="280">
        <v>0</v>
      </c>
      <c r="BM47" s="280">
        <v>0</v>
      </c>
      <c r="BN47" s="280">
        <v>0</v>
      </c>
      <c r="BO47" s="280">
        <v>0</v>
      </c>
      <c r="BP47" s="280">
        <v>0</v>
      </c>
      <c r="BQ47" s="281"/>
      <c r="BR47" s="277"/>
      <c r="BS47" s="277"/>
      <c r="BT47" s="277"/>
      <c r="BU47" s="277"/>
      <c r="BV47" s="277"/>
      <c r="BW47" s="277"/>
      <c r="BX47" s="280"/>
      <c r="BY47" s="280"/>
      <c r="BZ47" s="280"/>
      <c r="CA47" s="280"/>
      <c r="CB47" s="280"/>
      <c r="CC47" s="280"/>
      <c r="CD47" s="289">
        <v>1</v>
      </c>
      <c r="CE47" s="284"/>
      <c r="CF47" s="277"/>
      <c r="CG47" s="277"/>
      <c r="CH47" s="277"/>
      <c r="CI47" s="277"/>
      <c r="CJ47" s="277"/>
      <c r="CK47" s="277"/>
      <c r="CL47" s="280"/>
      <c r="CM47" s="280"/>
      <c r="CN47" s="280"/>
      <c r="CO47" s="280"/>
      <c r="CP47" s="280"/>
      <c r="CQ47" s="280"/>
      <c r="CR47" s="284">
        <v>0</v>
      </c>
      <c r="CS47" s="277"/>
      <c r="CT47" s="277"/>
      <c r="CU47" s="277"/>
      <c r="CV47" s="277"/>
      <c r="CW47" s="277"/>
      <c r="CX47" s="277"/>
      <c r="CY47" s="280">
        <v>0</v>
      </c>
      <c r="CZ47" s="280">
        <v>0</v>
      </c>
      <c r="DA47" s="280">
        <v>0</v>
      </c>
      <c r="DB47" s="280">
        <v>0</v>
      </c>
      <c r="DC47" s="280">
        <v>0</v>
      </c>
      <c r="DD47" s="280">
        <v>0</v>
      </c>
      <c r="DE47" s="168">
        <v>0</v>
      </c>
      <c r="DF47" s="109"/>
      <c r="DG47" s="172">
        <v>36784.5</v>
      </c>
      <c r="DH47" s="109"/>
      <c r="DI47" s="109"/>
    </row>
    <row r="48" spans="2:113">
      <c r="B48" s="272" t="s">
        <v>261</v>
      </c>
      <c r="C48" s="277">
        <v>14</v>
      </c>
      <c r="D48" s="277">
        <v>0</v>
      </c>
      <c r="E48" s="277">
        <v>346</v>
      </c>
      <c r="F48" s="277">
        <v>371</v>
      </c>
      <c r="G48" s="278">
        <v>11.9</v>
      </c>
      <c r="H48" s="277">
        <v>3290160</v>
      </c>
      <c r="I48" s="277">
        <v>188017</v>
      </c>
      <c r="J48" s="277">
        <v>121436</v>
      </c>
      <c r="K48" s="277"/>
      <c r="L48" s="277">
        <v>0</v>
      </c>
      <c r="M48" s="277">
        <v>-602181</v>
      </c>
      <c r="N48" s="277">
        <v>70775</v>
      </c>
      <c r="O48" s="277"/>
      <c r="P48" s="277">
        <v>-134122</v>
      </c>
      <c r="Q48" s="277">
        <v>2934085</v>
      </c>
      <c r="R48" s="273">
        <v>0</v>
      </c>
      <c r="S48" s="292">
        <v>-60752</v>
      </c>
      <c r="T48" s="277"/>
      <c r="U48" s="277">
        <v>248701</v>
      </c>
      <c r="V48" s="277">
        <v>107860</v>
      </c>
      <c r="W48" s="277">
        <v>-644493</v>
      </c>
      <c r="X48" s="290">
        <v>-173839</v>
      </c>
      <c r="Y48" s="273"/>
      <c r="Z48" s="277">
        <v>3188038</v>
      </c>
      <c r="AA48" s="277">
        <v>2695752</v>
      </c>
      <c r="AB48" s="277">
        <v>2557756</v>
      </c>
      <c r="AC48" s="277">
        <v>3386040</v>
      </c>
      <c r="AD48" s="277">
        <v>551578</v>
      </c>
      <c r="AE48" s="277">
        <v>157743</v>
      </c>
      <c r="AF48" s="277"/>
      <c r="AG48" s="277">
        <v>0</v>
      </c>
      <c r="AH48" s="277">
        <v>64828</v>
      </c>
      <c r="AI48" s="277"/>
      <c r="AJ48" s="277">
        <v>-60752</v>
      </c>
      <c r="AK48" s="277">
        <v>-60752</v>
      </c>
      <c r="AL48" s="277">
        <v>-60752</v>
      </c>
      <c r="AM48" s="277">
        <v>-60752</v>
      </c>
      <c r="AN48" s="277">
        <v>-60752</v>
      </c>
      <c r="AO48" s="277">
        <v>-340733</v>
      </c>
      <c r="AP48" s="265"/>
      <c r="AQ48" s="281">
        <v>-50603</v>
      </c>
      <c r="AR48" s="277">
        <v>0</v>
      </c>
      <c r="AS48" s="277">
        <v>0</v>
      </c>
      <c r="AT48" s="277">
        <v>0</v>
      </c>
      <c r="AU48" s="277">
        <v>0</v>
      </c>
      <c r="AV48" s="277">
        <v>0</v>
      </c>
      <c r="AW48" s="277">
        <v>0</v>
      </c>
      <c r="AX48" s="280">
        <v>50603</v>
      </c>
      <c r="AY48" s="280">
        <v>50603</v>
      </c>
      <c r="AZ48" s="280">
        <v>50603</v>
      </c>
      <c r="BA48" s="280">
        <v>50603</v>
      </c>
      <c r="BB48" s="280">
        <v>50603</v>
      </c>
      <c r="BC48" s="280">
        <v>298563</v>
      </c>
      <c r="BD48" s="281">
        <v>5947</v>
      </c>
      <c r="BE48" s="277">
        <v>5947</v>
      </c>
      <c r="BF48" s="277">
        <v>5947</v>
      </c>
      <c r="BG48" s="277">
        <v>5947</v>
      </c>
      <c r="BH48" s="277">
        <v>5947</v>
      </c>
      <c r="BI48" s="277">
        <v>5947</v>
      </c>
      <c r="BJ48" s="277">
        <v>35093</v>
      </c>
      <c r="BK48" s="280">
        <v>0</v>
      </c>
      <c r="BL48" s="280">
        <v>0</v>
      </c>
      <c r="BM48" s="280">
        <v>0</v>
      </c>
      <c r="BN48" s="280">
        <v>0</v>
      </c>
      <c r="BO48" s="280">
        <v>0</v>
      </c>
      <c r="BP48" s="280">
        <v>0</v>
      </c>
      <c r="BQ48" s="281"/>
      <c r="BR48" s="277"/>
      <c r="BS48" s="277"/>
      <c r="BT48" s="277"/>
      <c r="BU48" s="277"/>
      <c r="BV48" s="277"/>
      <c r="BW48" s="277"/>
      <c r="BX48" s="280"/>
      <c r="BY48" s="280"/>
      <c r="BZ48" s="280"/>
      <c r="CA48" s="280"/>
      <c r="CB48" s="280"/>
      <c r="CC48" s="280"/>
      <c r="CD48" s="289">
        <v>11.8</v>
      </c>
      <c r="CE48" s="284"/>
      <c r="CF48" s="277"/>
      <c r="CG48" s="277"/>
      <c r="CH48" s="277"/>
      <c r="CI48" s="277"/>
      <c r="CJ48" s="277"/>
      <c r="CK48" s="277"/>
      <c r="CL48" s="280"/>
      <c r="CM48" s="280"/>
      <c r="CN48" s="280"/>
      <c r="CO48" s="280"/>
      <c r="CP48" s="280"/>
      <c r="CQ48" s="280"/>
      <c r="CR48" s="284">
        <v>-16096</v>
      </c>
      <c r="CS48" s="277"/>
      <c r="CT48" s="277"/>
      <c r="CU48" s="277"/>
      <c r="CV48" s="277"/>
      <c r="CW48" s="277"/>
      <c r="CX48" s="277"/>
      <c r="CY48" s="280">
        <v>16096</v>
      </c>
      <c r="CZ48" s="280">
        <v>16096</v>
      </c>
      <c r="DA48" s="280">
        <v>16096</v>
      </c>
      <c r="DB48" s="280">
        <v>16096</v>
      </c>
      <c r="DC48" s="280">
        <v>16096</v>
      </c>
      <c r="DD48" s="280">
        <v>77263</v>
      </c>
      <c r="DE48" s="168">
        <v>0</v>
      </c>
      <c r="DF48" s="109"/>
      <c r="DG48" s="172">
        <v>0</v>
      </c>
      <c r="DH48" s="109"/>
      <c r="DI48" s="109"/>
    </row>
    <row r="49" spans="2:113">
      <c r="B49" s="272" t="s">
        <v>262</v>
      </c>
      <c r="C49" s="277">
        <v>61</v>
      </c>
      <c r="D49" s="277">
        <v>0</v>
      </c>
      <c r="E49" s="277">
        <v>382</v>
      </c>
      <c r="F49" s="277">
        <v>447</v>
      </c>
      <c r="G49" s="278">
        <v>8.9</v>
      </c>
      <c r="H49" s="277">
        <v>10741682</v>
      </c>
      <c r="I49" s="277">
        <v>481933</v>
      </c>
      <c r="J49" s="277">
        <v>386944</v>
      </c>
      <c r="K49" s="277"/>
      <c r="L49" s="277">
        <v>1079737</v>
      </c>
      <c r="M49" s="277">
        <v>-2434031</v>
      </c>
      <c r="N49" s="277">
        <v>331943</v>
      </c>
      <c r="O49" s="277"/>
      <c r="P49" s="277">
        <v>-708784</v>
      </c>
      <c r="Q49" s="277">
        <v>9879424</v>
      </c>
      <c r="R49" s="273">
        <v>1079737</v>
      </c>
      <c r="S49" s="292">
        <v>-287746</v>
      </c>
      <c r="T49" s="277"/>
      <c r="U49" s="277">
        <v>1660868</v>
      </c>
      <c r="V49" s="277">
        <v>700063</v>
      </c>
      <c r="W49" s="277">
        <v>-2221630</v>
      </c>
      <c r="X49" s="290">
        <v>-407288</v>
      </c>
      <c r="Y49" s="273"/>
      <c r="Z49" s="277">
        <v>10518521</v>
      </c>
      <c r="AA49" s="277">
        <v>9265958</v>
      </c>
      <c r="AB49" s="277">
        <v>8912658</v>
      </c>
      <c r="AC49" s="277">
        <v>11001381</v>
      </c>
      <c r="AD49" s="277">
        <v>2160544</v>
      </c>
      <c r="AE49" s="277">
        <v>355732</v>
      </c>
      <c r="AF49" s="277"/>
      <c r="AG49" s="277">
        <v>0</v>
      </c>
      <c r="AH49" s="277">
        <v>294646</v>
      </c>
      <c r="AI49" s="277"/>
      <c r="AJ49" s="277">
        <v>-287746</v>
      </c>
      <c r="AK49" s="277">
        <v>-287746</v>
      </c>
      <c r="AL49" s="277">
        <v>-287746</v>
      </c>
      <c r="AM49" s="277">
        <v>-287746</v>
      </c>
      <c r="AN49" s="277">
        <v>-287746</v>
      </c>
      <c r="AO49" s="277">
        <v>-782900</v>
      </c>
      <c r="AP49" s="265"/>
      <c r="AQ49" s="281">
        <v>-273487</v>
      </c>
      <c r="AR49" s="277">
        <v>0</v>
      </c>
      <c r="AS49" s="277">
        <v>0</v>
      </c>
      <c r="AT49" s="277">
        <v>0</v>
      </c>
      <c r="AU49" s="277">
        <v>0</v>
      </c>
      <c r="AV49" s="277">
        <v>0</v>
      </c>
      <c r="AW49" s="277">
        <v>0</v>
      </c>
      <c r="AX49" s="280">
        <v>273487</v>
      </c>
      <c r="AY49" s="280">
        <v>273487</v>
      </c>
      <c r="AZ49" s="280">
        <v>273487</v>
      </c>
      <c r="BA49" s="280">
        <v>273487</v>
      </c>
      <c r="BB49" s="280">
        <v>273487</v>
      </c>
      <c r="BC49" s="280">
        <v>793109</v>
      </c>
      <c r="BD49" s="281">
        <v>37297</v>
      </c>
      <c r="BE49" s="277">
        <v>37297</v>
      </c>
      <c r="BF49" s="277">
        <v>37297</v>
      </c>
      <c r="BG49" s="277">
        <v>37297</v>
      </c>
      <c r="BH49" s="277">
        <v>37297</v>
      </c>
      <c r="BI49" s="277">
        <v>37297</v>
      </c>
      <c r="BJ49" s="277">
        <v>108161</v>
      </c>
      <c r="BK49" s="280">
        <v>0</v>
      </c>
      <c r="BL49" s="280">
        <v>0</v>
      </c>
      <c r="BM49" s="280">
        <v>0</v>
      </c>
      <c r="BN49" s="280">
        <v>0</v>
      </c>
      <c r="BO49" s="280">
        <v>0</v>
      </c>
      <c r="BP49" s="280">
        <v>0</v>
      </c>
      <c r="BQ49" s="281"/>
      <c r="BR49" s="277"/>
      <c r="BS49" s="277"/>
      <c r="BT49" s="277"/>
      <c r="BU49" s="277"/>
      <c r="BV49" s="277"/>
      <c r="BW49" s="277"/>
      <c r="BX49" s="280"/>
      <c r="BY49" s="280"/>
      <c r="BZ49" s="280"/>
      <c r="CA49" s="280"/>
      <c r="CB49" s="280"/>
      <c r="CC49" s="280"/>
      <c r="CD49" s="289">
        <v>8.9</v>
      </c>
      <c r="CE49" s="284"/>
      <c r="CF49" s="277"/>
      <c r="CG49" s="277"/>
      <c r="CH49" s="277"/>
      <c r="CI49" s="277"/>
      <c r="CJ49" s="277"/>
      <c r="CK49" s="277"/>
      <c r="CL49" s="280"/>
      <c r="CM49" s="280"/>
      <c r="CN49" s="280"/>
      <c r="CO49" s="280"/>
      <c r="CP49" s="280"/>
      <c r="CQ49" s="280"/>
      <c r="CR49" s="284">
        <v>-51556</v>
      </c>
      <c r="CS49" s="277"/>
      <c r="CT49" s="277"/>
      <c r="CU49" s="277"/>
      <c r="CV49" s="277"/>
      <c r="CW49" s="277"/>
      <c r="CX49" s="277"/>
      <c r="CY49" s="280">
        <v>51556</v>
      </c>
      <c r="CZ49" s="280">
        <v>51556</v>
      </c>
      <c r="DA49" s="280">
        <v>51556</v>
      </c>
      <c r="DB49" s="280">
        <v>51556</v>
      </c>
      <c r="DC49" s="280">
        <v>51556</v>
      </c>
      <c r="DD49" s="280">
        <v>97952</v>
      </c>
      <c r="DE49" s="168">
        <v>0</v>
      </c>
      <c r="DF49" s="109"/>
      <c r="DG49" s="172">
        <v>33663.069439999999</v>
      </c>
      <c r="DH49" s="109"/>
      <c r="DI49" s="109"/>
    </row>
    <row r="50" spans="2:113">
      <c r="B50" s="272" t="s">
        <v>263</v>
      </c>
      <c r="C50" s="277">
        <v>0</v>
      </c>
      <c r="D50" s="277">
        <v>0</v>
      </c>
      <c r="E50" s="277">
        <v>6</v>
      </c>
      <c r="F50" s="277">
        <v>6</v>
      </c>
      <c r="G50" s="278">
        <v>17.3</v>
      </c>
      <c r="H50" s="277">
        <v>138034</v>
      </c>
      <c r="I50" s="277">
        <v>20379</v>
      </c>
      <c r="J50" s="277">
        <v>5639</v>
      </c>
      <c r="K50" s="277"/>
      <c r="L50" s="277">
        <v>0</v>
      </c>
      <c r="M50" s="277">
        <v>-159573</v>
      </c>
      <c r="N50" s="277">
        <v>-389</v>
      </c>
      <c r="O50" s="277"/>
      <c r="P50" s="277">
        <v>-53</v>
      </c>
      <c r="Q50" s="277">
        <v>4037</v>
      </c>
      <c r="R50" s="273">
        <v>0</v>
      </c>
      <c r="S50" s="292">
        <v>-9984</v>
      </c>
      <c r="T50" s="277"/>
      <c r="U50" s="277">
        <v>16034</v>
      </c>
      <c r="V50" s="277">
        <v>0</v>
      </c>
      <c r="W50" s="277">
        <v>-160082</v>
      </c>
      <c r="X50" s="290">
        <v>-10104</v>
      </c>
      <c r="Y50" s="273"/>
      <c r="Z50" s="277">
        <v>4690</v>
      </c>
      <c r="AA50" s="277">
        <v>3360</v>
      </c>
      <c r="AB50" s="277">
        <v>2927</v>
      </c>
      <c r="AC50" s="277">
        <v>5415</v>
      </c>
      <c r="AD50" s="277">
        <v>150349</v>
      </c>
      <c r="AE50" s="277">
        <v>9733</v>
      </c>
      <c r="AF50" s="277"/>
      <c r="AG50" s="277">
        <v>0</v>
      </c>
      <c r="AH50" s="277">
        <v>0</v>
      </c>
      <c r="AI50" s="277"/>
      <c r="AJ50" s="277">
        <v>-9984</v>
      </c>
      <c r="AK50" s="277">
        <v>-9984</v>
      </c>
      <c r="AL50" s="277">
        <v>-9984</v>
      </c>
      <c r="AM50" s="277">
        <v>-9984</v>
      </c>
      <c r="AN50" s="277">
        <v>-9984</v>
      </c>
      <c r="AO50" s="277">
        <v>-110162</v>
      </c>
      <c r="AP50" s="265"/>
      <c r="AQ50" s="281">
        <v>-9224</v>
      </c>
      <c r="AR50" s="277">
        <v>0</v>
      </c>
      <c r="AS50" s="277">
        <v>0</v>
      </c>
      <c r="AT50" s="277">
        <v>0</v>
      </c>
      <c r="AU50" s="277">
        <v>0</v>
      </c>
      <c r="AV50" s="277">
        <v>0</v>
      </c>
      <c r="AW50" s="277">
        <v>0</v>
      </c>
      <c r="AX50" s="280">
        <v>9224</v>
      </c>
      <c r="AY50" s="280">
        <v>9224</v>
      </c>
      <c r="AZ50" s="280">
        <v>9224</v>
      </c>
      <c r="BA50" s="280">
        <v>9224</v>
      </c>
      <c r="BB50" s="280">
        <v>9224</v>
      </c>
      <c r="BC50" s="280">
        <v>104229</v>
      </c>
      <c r="BD50" s="281">
        <v>-22</v>
      </c>
      <c r="BE50" s="277">
        <v>0</v>
      </c>
      <c r="BF50" s="277">
        <v>0</v>
      </c>
      <c r="BG50" s="277">
        <v>0</v>
      </c>
      <c r="BH50" s="277">
        <v>0</v>
      </c>
      <c r="BI50" s="277">
        <v>0</v>
      </c>
      <c r="BJ50" s="277">
        <v>0</v>
      </c>
      <c r="BK50" s="280">
        <v>22</v>
      </c>
      <c r="BL50" s="280">
        <v>22</v>
      </c>
      <c r="BM50" s="280">
        <v>22</v>
      </c>
      <c r="BN50" s="280">
        <v>22</v>
      </c>
      <c r="BO50" s="280">
        <v>22</v>
      </c>
      <c r="BP50" s="280">
        <v>257</v>
      </c>
      <c r="BQ50" s="281"/>
      <c r="BR50" s="277"/>
      <c r="BS50" s="277"/>
      <c r="BT50" s="277"/>
      <c r="BU50" s="277"/>
      <c r="BV50" s="277"/>
      <c r="BW50" s="277"/>
      <c r="BX50" s="280"/>
      <c r="BY50" s="280"/>
      <c r="BZ50" s="280"/>
      <c r="CA50" s="280"/>
      <c r="CB50" s="280"/>
      <c r="CC50" s="280"/>
      <c r="CD50" s="289">
        <v>14.7</v>
      </c>
      <c r="CE50" s="284"/>
      <c r="CF50" s="277"/>
      <c r="CG50" s="277"/>
      <c r="CH50" s="277"/>
      <c r="CI50" s="277"/>
      <c r="CJ50" s="277"/>
      <c r="CK50" s="277"/>
      <c r="CL50" s="280"/>
      <c r="CM50" s="280"/>
      <c r="CN50" s="280"/>
      <c r="CO50" s="280"/>
      <c r="CP50" s="280"/>
      <c r="CQ50" s="280"/>
      <c r="CR50" s="284">
        <v>-738</v>
      </c>
      <c r="CS50" s="277"/>
      <c r="CT50" s="277"/>
      <c r="CU50" s="277"/>
      <c r="CV50" s="277"/>
      <c r="CW50" s="277"/>
      <c r="CX50" s="277"/>
      <c r="CY50" s="280">
        <v>738</v>
      </c>
      <c r="CZ50" s="280">
        <v>738</v>
      </c>
      <c r="DA50" s="280">
        <v>738</v>
      </c>
      <c r="DB50" s="280">
        <v>738</v>
      </c>
      <c r="DC50" s="280">
        <v>738</v>
      </c>
      <c r="DD50" s="280">
        <v>5676</v>
      </c>
      <c r="DE50" s="168">
        <v>0</v>
      </c>
      <c r="DF50" s="109"/>
      <c r="DG50" s="172">
        <v>0</v>
      </c>
      <c r="DH50" s="109"/>
      <c r="DI50" s="109"/>
    </row>
    <row r="51" spans="2:113">
      <c r="B51" s="272" t="s">
        <v>264</v>
      </c>
      <c r="C51" s="277">
        <v>35</v>
      </c>
      <c r="D51" s="277">
        <v>0</v>
      </c>
      <c r="E51" s="277">
        <v>352</v>
      </c>
      <c r="F51" s="277">
        <v>374</v>
      </c>
      <c r="G51" s="278">
        <v>9.8000000000000007</v>
      </c>
      <c r="H51" s="277">
        <v>9542819</v>
      </c>
      <c r="I51" s="277">
        <v>454344</v>
      </c>
      <c r="J51" s="277">
        <v>348900</v>
      </c>
      <c r="K51" s="277"/>
      <c r="L51" s="277">
        <v>0</v>
      </c>
      <c r="M51" s="277">
        <v>-366480</v>
      </c>
      <c r="N51" s="277">
        <v>239879</v>
      </c>
      <c r="O51" s="277"/>
      <c r="P51" s="277">
        <v>-393213</v>
      </c>
      <c r="Q51" s="277">
        <v>9826249</v>
      </c>
      <c r="R51" s="273">
        <v>0</v>
      </c>
      <c r="S51" s="292">
        <v>-58894</v>
      </c>
      <c r="T51" s="277"/>
      <c r="U51" s="277">
        <v>744350</v>
      </c>
      <c r="V51" s="277">
        <v>450625</v>
      </c>
      <c r="W51" s="277">
        <v>-472286</v>
      </c>
      <c r="X51" s="290">
        <v>-404579</v>
      </c>
      <c r="Y51" s="273"/>
      <c r="Z51" s="277">
        <v>10561888</v>
      </c>
      <c r="AA51" s="277">
        <v>9122101</v>
      </c>
      <c r="AB51" s="277">
        <v>8701462</v>
      </c>
      <c r="AC51" s="277">
        <v>11152700</v>
      </c>
      <c r="AD51" s="277">
        <v>329084</v>
      </c>
      <c r="AE51" s="277">
        <v>358604</v>
      </c>
      <c r="AF51" s="277"/>
      <c r="AG51" s="277">
        <v>0</v>
      </c>
      <c r="AH51" s="277">
        <v>215402</v>
      </c>
      <c r="AI51" s="277"/>
      <c r="AJ51" s="277">
        <v>-58894</v>
      </c>
      <c r="AK51" s="277">
        <v>-58894</v>
      </c>
      <c r="AL51" s="277">
        <v>-58894</v>
      </c>
      <c r="AM51" s="277">
        <v>-58894</v>
      </c>
      <c r="AN51" s="277">
        <v>-58894</v>
      </c>
      <c r="AO51" s="277">
        <v>-177816</v>
      </c>
      <c r="AP51" s="265"/>
      <c r="AQ51" s="281">
        <v>-37396</v>
      </c>
      <c r="AR51" s="277">
        <v>0</v>
      </c>
      <c r="AS51" s="277">
        <v>0</v>
      </c>
      <c r="AT51" s="277">
        <v>0</v>
      </c>
      <c r="AU51" s="277">
        <v>0</v>
      </c>
      <c r="AV51" s="277">
        <v>0</v>
      </c>
      <c r="AW51" s="277">
        <v>0</v>
      </c>
      <c r="AX51" s="280">
        <v>37396</v>
      </c>
      <c r="AY51" s="280">
        <v>37396</v>
      </c>
      <c r="AZ51" s="280">
        <v>37396</v>
      </c>
      <c r="BA51" s="280">
        <v>37396</v>
      </c>
      <c r="BB51" s="280">
        <v>37396</v>
      </c>
      <c r="BC51" s="280">
        <v>142104</v>
      </c>
      <c r="BD51" s="281">
        <v>24477</v>
      </c>
      <c r="BE51" s="277">
        <v>24477</v>
      </c>
      <c r="BF51" s="277">
        <v>24477</v>
      </c>
      <c r="BG51" s="277">
        <v>24477</v>
      </c>
      <c r="BH51" s="277">
        <v>24477</v>
      </c>
      <c r="BI51" s="277">
        <v>24477</v>
      </c>
      <c r="BJ51" s="277">
        <v>93017</v>
      </c>
      <c r="BK51" s="280">
        <v>0</v>
      </c>
      <c r="BL51" s="280">
        <v>0</v>
      </c>
      <c r="BM51" s="280">
        <v>0</v>
      </c>
      <c r="BN51" s="280">
        <v>0</v>
      </c>
      <c r="BO51" s="280">
        <v>0</v>
      </c>
      <c r="BP51" s="280">
        <v>0</v>
      </c>
      <c r="BQ51" s="281"/>
      <c r="BR51" s="277"/>
      <c r="BS51" s="277"/>
      <c r="BT51" s="277"/>
      <c r="BU51" s="277"/>
      <c r="BV51" s="277"/>
      <c r="BW51" s="277"/>
      <c r="BX51" s="280"/>
      <c r="BY51" s="280"/>
      <c r="BZ51" s="280"/>
      <c r="CA51" s="280"/>
      <c r="CB51" s="280"/>
      <c r="CC51" s="280"/>
      <c r="CD51" s="289">
        <v>9.8000000000000007</v>
      </c>
      <c r="CE51" s="284"/>
      <c r="CF51" s="277"/>
      <c r="CG51" s="277"/>
      <c r="CH51" s="277"/>
      <c r="CI51" s="277"/>
      <c r="CJ51" s="277"/>
      <c r="CK51" s="277"/>
      <c r="CL51" s="280"/>
      <c r="CM51" s="280"/>
      <c r="CN51" s="280"/>
      <c r="CO51" s="280"/>
      <c r="CP51" s="280"/>
      <c r="CQ51" s="280"/>
      <c r="CR51" s="284">
        <v>-45975</v>
      </c>
      <c r="CS51" s="277"/>
      <c r="CT51" s="277"/>
      <c r="CU51" s="277"/>
      <c r="CV51" s="277"/>
      <c r="CW51" s="277"/>
      <c r="CX51" s="277"/>
      <c r="CY51" s="280">
        <v>45975</v>
      </c>
      <c r="CZ51" s="280">
        <v>45975</v>
      </c>
      <c r="DA51" s="280">
        <v>45975</v>
      </c>
      <c r="DB51" s="280">
        <v>45975</v>
      </c>
      <c r="DC51" s="280">
        <v>45975</v>
      </c>
      <c r="DD51" s="280">
        <v>128729</v>
      </c>
      <c r="DE51" s="168">
        <v>0</v>
      </c>
      <c r="DF51" s="109"/>
      <c r="DG51" s="172">
        <v>0</v>
      </c>
      <c r="DH51" s="109"/>
      <c r="DI51" s="109"/>
    </row>
    <row r="52" spans="2:113">
      <c r="B52" s="272" t="s">
        <v>265</v>
      </c>
      <c r="C52" s="277">
        <v>105</v>
      </c>
      <c r="D52" s="277">
        <v>0</v>
      </c>
      <c r="E52" s="277">
        <v>611</v>
      </c>
      <c r="F52" s="277">
        <v>654</v>
      </c>
      <c r="G52" s="278">
        <v>9.6</v>
      </c>
      <c r="H52" s="277">
        <v>23971168</v>
      </c>
      <c r="I52" s="277">
        <v>1370299</v>
      </c>
      <c r="J52" s="277">
        <v>879623</v>
      </c>
      <c r="K52" s="277"/>
      <c r="L52" s="277">
        <v>-4085290</v>
      </c>
      <c r="M52" s="277">
        <v>-3648599</v>
      </c>
      <c r="N52" s="277">
        <v>402732</v>
      </c>
      <c r="O52" s="277"/>
      <c r="P52" s="277">
        <v>-1265925</v>
      </c>
      <c r="Q52" s="277">
        <v>17624008</v>
      </c>
      <c r="R52" s="273">
        <v>-4085290</v>
      </c>
      <c r="S52" s="292">
        <v>-451621</v>
      </c>
      <c r="T52" s="277"/>
      <c r="U52" s="277">
        <v>-2286989</v>
      </c>
      <c r="V52" s="277">
        <v>1200389</v>
      </c>
      <c r="W52" s="277">
        <v>-3781787</v>
      </c>
      <c r="X52" s="290">
        <v>-987541</v>
      </c>
      <c r="Y52" s="273"/>
      <c r="Z52" s="277">
        <v>18950994</v>
      </c>
      <c r="AA52" s="277">
        <v>16367782</v>
      </c>
      <c r="AB52" s="277">
        <v>15653660</v>
      </c>
      <c r="AC52" s="277">
        <v>19965294</v>
      </c>
      <c r="AD52" s="277">
        <v>3268537</v>
      </c>
      <c r="AE52" s="277">
        <v>874031</v>
      </c>
      <c r="AF52" s="277"/>
      <c r="AG52" s="277">
        <v>0</v>
      </c>
      <c r="AH52" s="277">
        <v>360781</v>
      </c>
      <c r="AI52" s="277"/>
      <c r="AJ52" s="277">
        <v>-451621</v>
      </c>
      <c r="AK52" s="277">
        <v>-451621</v>
      </c>
      <c r="AL52" s="277">
        <v>-451621</v>
      </c>
      <c r="AM52" s="277">
        <v>-451621</v>
      </c>
      <c r="AN52" s="277">
        <v>-451621</v>
      </c>
      <c r="AO52" s="277">
        <v>-1523682</v>
      </c>
      <c r="AP52" s="265"/>
      <c r="AQ52" s="281">
        <v>-380062</v>
      </c>
      <c r="AR52" s="277">
        <v>0</v>
      </c>
      <c r="AS52" s="277">
        <v>0</v>
      </c>
      <c r="AT52" s="277">
        <v>0</v>
      </c>
      <c r="AU52" s="277">
        <v>0</v>
      </c>
      <c r="AV52" s="277">
        <v>0</v>
      </c>
      <c r="AW52" s="277">
        <v>0</v>
      </c>
      <c r="AX52" s="280">
        <v>380062</v>
      </c>
      <c r="AY52" s="280">
        <v>380062</v>
      </c>
      <c r="AZ52" s="280">
        <v>380062</v>
      </c>
      <c r="BA52" s="280">
        <v>380062</v>
      </c>
      <c r="BB52" s="280">
        <v>380062</v>
      </c>
      <c r="BC52" s="280">
        <v>1368227</v>
      </c>
      <c r="BD52" s="281">
        <v>41951</v>
      </c>
      <c r="BE52" s="277">
        <v>41951</v>
      </c>
      <c r="BF52" s="277">
        <v>41951</v>
      </c>
      <c r="BG52" s="277">
        <v>41951</v>
      </c>
      <c r="BH52" s="277">
        <v>41951</v>
      </c>
      <c r="BI52" s="277">
        <v>41951</v>
      </c>
      <c r="BJ52" s="277">
        <v>151026</v>
      </c>
      <c r="BK52" s="280">
        <v>0</v>
      </c>
      <c r="BL52" s="280">
        <v>0</v>
      </c>
      <c r="BM52" s="280">
        <v>0</v>
      </c>
      <c r="BN52" s="280">
        <v>0</v>
      </c>
      <c r="BO52" s="280">
        <v>0</v>
      </c>
      <c r="BP52" s="280">
        <v>0</v>
      </c>
      <c r="BQ52" s="281"/>
      <c r="BR52" s="277"/>
      <c r="BS52" s="277"/>
      <c r="BT52" s="277"/>
      <c r="BU52" s="277"/>
      <c r="BV52" s="277"/>
      <c r="BW52" s="277"/>
      <c r="BX52" s="280"/>
      <c r="BY52" s="280"/>
      <c r="BZ52" s="280"/>
      <c r="CA52" s="280"/>
      <c r="CB52" s="280"/>
      <c r="CC52" s="280"/>
      <c r="CD52" s="289">
        <v>9.6999999999999993</v>
      </c>
      <c r="CE52" s="284"/>
      <c r="CF52" s="277"/>
      <c r="CG52" s="277"/>
      <c r="CH52" s="277"/>
      <c r="CI52" s="277"/>
      <c r="CJ52" s="277"/>
      <c r="CK52" s="277"/>
      <c r="CL52" s="280"/>
      <c r="CM52" s="280"/>
      <c r="CN52" s="280"/>
      <c r="CO52" s="280"/>
      <c r="CP52" s="280"/>
      <c r="CQ52" s="280"/>
      <c r="CR52" s="284">
        <v>-113510</v>
      </c>
      <c r="CS52" s="277"/>
      <c r="CT52" s="277"/>
      <c r="CU52" s="277"/>
      <c r="CV52" s="277"/>
      <c r="CW52" s="277"/>
      <c r="CX52" s="277"/>
      <c r="CY52" s="280">
        <v>113510</v>
      </c>
      <c r="CZ52" s="280">
        <v>113510</v>
      </c>
      <c r="DA52" s="280">
        <v>113510</v>
      </c>
      <c r="DB52" s="280">
        <v>113510</v>
      </c>
      <c r="DC52" s="280">
        <v>113510</v>
      </c>
      <c r="DD52" s="280">
        <v>306481</v>
      </c>
      <c r="DE52" s="168">
        <v>0</v>
      </c>
      <c r="DF52" s="109"/>
      <c r="DG52" s="172">
        <v>0</v>
      </c>
      <c r="DH52" s="109"/>
      <c r="DI52" s="109"/>
    </row>
    <row r="53" spans="2:113">
      <c r="B53" s="272" t="s">
        <v>266</v>
      </c>
      <c r="C53" s="277">
        <v>57</v>
      </c>
      <c r="D53" s="277">
        <v>0</v>
      </c>
      <c r="E53" s="277">
        <v>282</v>
      </c>
      <c r="F53" s="277">
        <v>303</v>
      </c>
      <c r="G53" s="278">
        <v>9.1999999999999993</v>
      </c>
      <c r="H53" s="277">
        <v>8893279</v>
      </c>
      <c r="I53" s="277">
        <v>384896</v>
      </c>
      <c r="J53" s="277">
        <v>319123</v>
      </c>
      <c r="K53" s="277"/>
      <c r="L53" s="277">
        <v>1048187</v>
      </c>
      <c r="M53" s="277">
        <v>692404</v>
      </c>
      <c r="N53" s="277">
        <v>441149</v>
      </c>
      <c r="O53" s="277"/>
      <c r="P53" s="277">
        <v>-628111</v>
      </c>
      <c r="Q53" s="277">
        <v>11150927</v>
      </c>
      <c r="R53" s="273">
        <v>1048187</v>
      </c>
      <c r="S53" s="292">
        <v>78805</v>
      </c>
      <c r="T53" s="277"/>
      <c r="U53" s="277">
        <v>1831011</v>
      </c>
      <c r="V53" s="277">
        <v>644655</v>
      </c>
      <c r="W53" s="277">
        <v>690610</v>
      </c>
      <c r="X53" s="290">
        <v>-364138</v>
      </c>
      <c r="Y53" s="273"/>
      <c r="Z53" s="277">
        <v>11907193</v>
      </c>
      <c r="AA53" s="277">
        <v>10426070</v>
      </c>
      <c r="AB53" s="277">
        <v>9967536</v>
      </c>
      <c r="AC53" s="277">
        <v>12538018</v>
      </c>
      <c r="AD53" s="277">
        <v>0</v>
      </c>
      <c r="AE53" s="277">
        <v>319731</v>
      </c>
      <c r="AF53" s="277"/>
      <c r="AG53" s="277">
        <v>617143</v>
      </c>
      <c r="AH53" s="277">
        <v>393198</v>
      </c>
      <c r="AI53" s="277"/>
      <c r="AJ53" s="277">
        <v>78805</v>
      </c>
      <c r="AK53" s="277">
        <v>78805</v>
      </c>
      <c r="AL53" s="277">
        <v>78805</v>
      </c>
      <c r="AM53" s="277">
        <v>78805</v>
      </c>
      <c r="AN53" s="277">
        <v>78805</v>
      </c>
      <c r="AO53" s="277">
        <v>296585</v>
      </c>
      <c r="AP53" s="265"/>
      <c r="AQ53" s="281">
        <v>75261</v>
      </c>
      <c r="AR53" s="277">
        <v>75261</v>
      </c>
      <c r="AS53" s="277">
        <v>75261</v>
      </c>
      <c r="AT53" s="277">
        <v>75261</v>
      </c>
      <c r="AU53" s="277">
        <v>75261</v>
      </c>
      <c r="AV53" s="277">
        <v>75261</v>
      </c>
      <c r="AW53" s="277">
        <v>240838</v>
      </c>
      <c r="AX53" s="280">
        <v>0</v>
      </c>
      <c r="AY53" s="280">
        <v>0</v>
      </c>
      <c r="AZ53" s="280">
        <v>0</v>
      </c>
      <c r="BA53" s="280">
        <v>0</v>
      </c>
      <c r="BB53" s="280">
        <v>0</v>
      </c>
      <c r="BC53" s="280">
        <v>0</v>
      </c>
      <c r="BD53" s="281">
        <v>47951</v>
      </c>
      <c r="BE53" s="277">
        <v>47951</v>
      </c>
      <c r="BF53" s="277">
        <v>47951</v>
      </c>
      <c r="BG53" s="277">
        <v>47951</v>
      </c>
      <c r="BH53" s="277">
        <v>47951</v>
      </c>
      <c r="BI53" s="277">
        <v>47951</v>
      </c>
      <c r="BJ53" s="277">
        <v>153443</v>
      </c>
      <c r="BK53" s="280">
        <v>0</v>
      </c>
      <c r="BL53" s="280">
        <v>0</v>
      </c>
      <c r="BM53" s="280">
        <v>0</v>
      </c>
      <c r="BN53" s="280">
        <v>0</v>
      </c>
      <c r="BO53" s="280">
        <v>0</v>
      </c>
      <c r="BP53" s="280">
        <v>0</v>
      </c>
      <c r="BQ53" s="281"/>
      <c r="BR53" s="277"/>
      <c r="BS53" s="277"/>
      <c r="BT53" s="277"/>
      <c r="BU53" s="277"/>
      <c r="BV53" s="277"/>
      <c r="BW53" s="277"/>
      <c r="BX53" s="280"/>
      <c r="BY53" s="280"/>
      <c r="BZ53" s="280"/>
      <c r="CA53" s="280"/>
      <c r="CB53" s="280"/>
      <c r="CC53" s="280"/>
      <c r="CD53" s="289">
        <v>9.1999999999999993</v>
      </c>
      <c r="CE53" s="284"/>
      <c r="CF53" s="277"/>
      <c r="CG53" s="277"/>
      <c r="CH53" s="277"/>
      <c r="CI53" s="277"/>
      <c r="CJ53" s="277"/>
      <c r="CK53" s="277"/>
      <c r="CL53" s="280"/>
      <c r="CM53" s="280"/>
      <c r="CN53" s="280"/>
      <c r="CO53" s="280"/>
      <c r="CP53" s="280"/>
      <c r="CQ53" s="280"/>
      <c r="CR53" s="284">
        <v>-44407</v>
      </c>
      <c r="CS53" s="277"/>
      <c r="CT53" s="277"/>
      <c r="CU53" s="277"/>
      <c r="CV53" s="277"/>
      <c r="CW53" s="277"/>
      <c r="CX53" s="277"/>
      <c r="CY53" s="280">
        <v>44407</v>
      </c>
      <c r="CZ53" s="280">
        <v>44407</v>
      </c>
      <c r="DA53" s="280">
        <v>44407</v>
      </c>
      <c r="DB53" s="280">
        <v>44407</v>
      </c>
      <c r="DC53" s="280">
        <v>44407</v>
      </c>
      <c r="DD53" s="280">
        <v>97696</v>
      </c>
      <c r="DE53" s="168">
        <v>0</v>
      </c>
      <c r="DF53" s="109"/>
      <c r="DG53" s="172">
        <v>0</v>
      </c>
      <c r="DH53" s="109"/>
      <c r="DI53" s="109"/>
    </row>
    <row r="54" spans="2:113">
      <c r="B54" s="272" t="s">
        <v>267</v>
      </c>
      <c r="C54" s="277">
        <v>18</v>
      </c>
      <c r="D54" s="277">
        <v>0</v>
      </c>
      <c r="E54" s="277">
        <v>197</v>
      </c>
      <c r="F54" s="277">
        <v>208</v>
      </c>
      <c r="G54" s="278">
        <v>10.1</v>
      </c>
      <c r="H54" s="277">
        <v>2443710</v>
      </c>
      <c r="I54" s="277">
        <v>119259</v>
      </c>
      <c r="J54" s="277">
        <v>88223</v>
      </c>
      <c r="K54" s="277"/>
      <c r="L54" s="277">
        <v>0</v>
      </c>
      <c r="M54" s="277">
        <v>-348230</v>
      </c>
      <c r="N54" s="277">
        <v>60377</v>
      </c>
      <c r="O54" s="277"/>
      <c r="P54" s="277">
        <v>-169610</v>
      </c>
      <c r="Q54" s="277">
        <v>2193729</v>
      </c>
      <c r="R54" s="273">
        <v>0</v>
      </c>
      <c r="S54" s="292">
        <v>-38945</v>
      </c>
      <c r="T54" s="277"/>
      <c r="U54" s="277">
        <v>168537</v>
      </c>
      <c r="V54" s="277">
        <v>147098</v>
      </c>
      <c r="W54" s="277">
        <v>-343956</v>
      </c>
      <c r="X54" s="290">
        <v>-95048</v>
      </c>
      <c r="Y54" s="273"/>
      <c r="Z54" s="277">
        <v>2335725</v>
      </c>
      <c r="AA54" s="277">
        <v>2057364</v>
      </c>
      <c r="AB54" s="277">
        <v>1970954</v>
      </c>
      <c r="AC54" s="277">
        <v>2456632</v>
      </c>
      <c r="AD54" s="277">
        <v>313752</v>
      </c>
      <c r="AE54" s="277">
        <v>84603</v>
      </c>
      <c r="AF54" s="277"/>
      <c r="AG54" s="277">
        <v>0</v>
      </c>
      <c r="AH54" s="277">
        <v>54399</v>
      </c>
      <c r="AI54" s="277"/>
      <c r="AJ54" s="277">
        <v>-38945</v>
      </c>
      <c r="AK54" s="277">
        <v>-38945</v>
      </c>
      <c r="AL54" s="277">
        <v>-38945</v>
      </c>
      <c r="AM54" s="277">
        <v>-38945</v>
      </c>
      <c r="AN54" s="277">
        <v>-38945</v>
      </c>
      <c r="AO54" s="277">
        <v>-149231</v>
      </c>
      <c r="AP54" s="265"/>
      <c r="AQ54" s="281">
        <v>-34478</v>
      </c>
      <c r="AR54" s="277">
        <v>0</v>
      </c>
      <c r="AS54" s="277">
        <v>0</v>
      </c>
      <c r="AT54" s="277">
        <v>0</v>
      </c>
      <c r="AU54" s="277">
        <v>0</v>
      </c>
      <c r="AV54" s="277">
        <v>0</v>
      </c>
      <c r="AW54" s="277">
        <v>0</v>
      </c>
      <c r="AX54" s="280">
        <v>34478</v>
      </c>
      <c r="AY54" s="280">
        <v>34478</v>
      </c>
      <c r="AZ54" s="280">
        <v>34478</v>
      </c>
      <c r="BA54" s="280">
        <v>34478</v>
      </c>
      <c r="BB54" s="280">
        <v>34478</v>
      </c>
      <c r="BC54" s="280">
        <v>141362</v>
      </c>
      <c r="BD54" s="281">
        <v>5978</v>
      </c>
      <c r="BE54" s="277">
        <v>5978</v>
      </c>
      <c r="BF54" s="277">
        <v>5978</v>
      </c>
      <c r="BG54" s="277">
        <v>5978</v>
      </c>
      <c r="BH54" s="277">
        <v>5978</v>
      </c>
      <c r="BI54" s="277">
        <v>5978</v>
      </c>
      <c r="BJ54" s="277">
        <v>24509</v>
      </c>
      <c r="BK54" s="280">
        <v>0</v>
      </c>
      <c r="BL54" s="280">
        <v>0</v>
      </c>
      <c r="BM54" s="280">
        <v>0</v>
      </c>
      <c r="BN54" s="280">
        <v>0</v>
      </c>
      <c r="BO54" s="280">
        <v>0</v>
      </c>
      <c r="BP54" s="280">
        <v>0</v>
      </c>
      <c r="BQ54" s="281"/>
      <c r="BR54" s="277"/>
      <c r="BS54" s="277"/>
      <c r="BT54" s="277"/>
      <c r="BU54" s="277"/>
      <c r="BV54" s="277"/>
      <c r="BW54" s="277"/>
      <c r="BX54" s="280"/>
      <c r="BY54" s="280"/>
      <c r="BZ54" s="280"/>
      <c r="CA54" s="280"/>
      <c r="CB54" s="280"/>
      <c r="CC54" s="280"/>
      <c r="CD54" s="289">
        <v>10.1</v>
      </c>
      <c r="CE54" s="284"/>
      <c r="CF54" s="277"/>
      <c r="CG54" s="277"/>
      <c r="CH54" s="277"/>
      <c r="CI54" s="277"/>
      <c r="CJ54" s="277"/>
      <c r="CK54" s="277"/>
      <c r="CL54" s="280"/>
      <c r="CM54" s="280"/>
      <c r="CN54" s="280"/>
      <c r="CO54" s="280"/>
      <c r="CP54" s="280"/>
      <c r="CQ54" s="280"/>
      <c r="CR54" s="284">
        <v>-10445</v>
      </c>
      <c r="CS54" s="277"/>
      <c r="CT54" s="277"/>
      <c r="CU54" s="277"/>
      <c r="CV54" s="277"/>
      <c r="CW54" s="277"/>
      <c r="CX54" s="277"/>
      <c r="CY54" s="280">
        <v>10445</v>
      </c>
      <c r="CZ54" s="280">
        <v>10445</v>
      </c>
      <c r="DA54" s="280">
        <v>10445</v>
      </c>
      <c r="DB54" s="280">
        <v>10445</v>
      </c>
      <c r="DC54" s="280">
        <v>10445</v>
      </c>
      <c r="DD54" s="280">
        <v>32378</v>
      </c>
      <c r="DE54" s="168">
        <v>0</v>
      </c>
      <c r="DF54" s="109"/>
      <c r="DG54" s="172">
        <v>0</v>
      </c>
      <c r="DH54" s="109"/>
      <c r="DI54" s="109"/>
    </row>
    <row r="55" spans="2:113">
      <c r="B55" s="272" t="s">
        <v>268</v>
      </c>
      <c r="C55" s="277">
        <v>6</v>
      </c>
      <c r="D55" s="277">
        <v>0</v>
      </c>
      <c r="E55" s="277">
        <v>60</v>
      </c>
      <c r="F55" s="277">
        <v>64</v>
      </c>
      <c r="G55" s="278">
        <v>11.1</v>
      </c>
      <c r="H55" s="277">
        <v>711788</v>
      </c>
      <c r="I55" s="277">
        <v>32314</v>
      </c>
      <c r="J55" s="277">
        <v>25422</v>
      </c>
      <c r="K55" s="277"/>
      <c r="L55" s="277">
        <v>0</v>
      </c>
      <c r="M55" s="277">
        <v>-137317</v>
      </c>
      <c r="N55" s="277">
        <v>21186</v>
      </c>
      <c r="O55" s="277"/>
      <c r="P55" s="277">
        <v>-60021</v>
      </c>
      <c r="Q55" s="277">
        <v>593372</v>
      </c>
      <c r="R55" s="273">
        <v>0</v>
      </c>
      <c r="S55" s="292">
        <v>-13190</v>
      </c>
      <c r="T55" s="277"/>
      <c r="U55" s="277">
        <v>44546</v>
      </c>
      <c r="V55" s="277">
        <v>45062</v>
      </c>
      <c r="W55" s="277">
        <v>-129671</v>
      </c>
      <c r="X55" s="290">
        <v>-26730</v>
      </c>
      <c r="Y55" s="273"/>
      <c r="Z55" s="277">
        <v>632014</v>
      </c>
      <c r="AA55" s="277">
        <v>556327</v>
      </c>
      <c r="AB55" s="277">
        <v>534529</v>
      </c>
      <c r="AC55" s="277">
        <v>662425</v>
      </c>
      <c r="AD55" s="277">
        <v>124946</v>
      </c>
      <c r="AE55" s="277">
        <v>24002</v>
      </c>
      <c r="AF55" s="277"/>
      <c r="AG55" s="277">
        <v>0</v>
      </c>
      <c r="AH55" s="277">
        <v>19277</v>
      </c>
      <c r="AI55" s="277"/>
      <c r="AJ55" s="277">
        <v>-13190</v>
      </c>
      <c r="AK55" s="277">
        <v>-13190</v>
      </c>
      <c r="AL55" s="277">
        <v>-13190</v>
      </c>
      <c r="AM55" s="277">
        <v>-13190</v>
      </c>
      <c r="AN55" s="277">
        <v>-13190</v>
      </c>
      <c r="AO55" s="277">
        <v>-63721</v>
      </c>
      <c r="AP55" s="265"/>
      <c r="AQ55" s="281">
        <v>-12371</v>
      </c>
      <c r="AR55" s="277">
        <v>0</v>
      </c>
      <c r="AS55" s="277">
        <v>0</v>
      </c>
      <c r="AT55" s="277">
        <v>0</v>
      </c>
      <c r="AU55" s="277">
        <v>0</v>
      </c>
      <c r="AV55" s="277">
        <v>0</v>
      </c>
      <c r="AW55" s="277">
        <v>0</v>
      </c>
      <c r="AX55" s="280">
        <v>12371</v>
      </c>
      <c r="AY55" s="280">
        <v>12371</v>
      </c>
      <c r="AZ55" s="280">
        <v>12371</v>
      </c>
      <c r="BA55" s="280">
        <v>12371</v>
      </c>
      <c r="BB55" s="280">
        <v>12371</v>
      </c>
      <c r="BC55" s="280">
        <v>63091</v>
      </c>
      <c r="BD55" s="281">
        <v>1909</v>
      </c>
      <c r="BE55" s="277">
        <v>1909</v>
      </c>
      <c r="BF55" s="277">
        <v>1909</v>
      </c>
      <c r="BG55" s="277">
        <v>1909</v>
      </c>
      <c r="BH55" s="277">
        <v>1909</v>
      </c>
      <c r="BI55" s="277">
        <v>1909</v>
      </c>
      <c r="BJ55" s="277">
        <v>9732</v>
      </c>
      <c r="BK55" s="280">
        <v>0</v>
      </c>
      <c r="BL55" s="280">
        <v>0</v>
      </c>
      <c r="BM55" s="280">
        <v>0</v>
      </c>
      <c r="BN55" s="280">
        <v>0</v>
      </c>
      <c r="BO55" s="280">
        <v>0</v>
      </c>
      <c r="BP55" s="280">
        <v>0</v>
      </c>
      <c r="BQ55" s="281"/>
      <c r="BR55" s="277"/>
      <c r="BS55" s="277"/>
      <c r="BT55" s="277"/>
      <c r="BU55" s="277"/>
      <c r="BV55" s="277"/>
      <c r="BW55" s="277"/>
      <c r="BX55" s="280"/>
      <c r="BY55" s="280"/>
      <c r="BZ55" s="280"/>
      <c r="CA55" s="280"/>
      <c r="CB55" s="280"/>
      <c r="CC55" s="280"/>
      <c r="CD55" s="289">
        <v>10.8</v>
      </c>
      <c r="CE55" s="284"/>
      <c r="CF55" s="277"/>
      <c r="CG55" s="277"/>
      <c r="CH55" s="277"/>
      <c r="CI55" s="277"/>
      <c r="CJ55" s="277"/>
      <c r="CK55" s="277"/>
      <c r="CL55" s="280"/>
      <c r="CM55" s="280"/>
      <c r="CN55" s="280"/>
      <c r="CO55" s="280"/>
      <c r="CP55" s="280"/>
      <c r="CQ55" s="280"/>
      <c r="CR55" s="284">
        <v>-2728</v>
      </c>
      <c r="CS55" s="277"/>
      <c r="CT55" s="277"/>
      <c r="CU55" s="277"/>
      <c r="CV55" s="277"/>
      <c r="CW55" s="277"/>
      <c r="CX55" s="277"/>
      <c r="CY55" s="280">
        <v>2728</v>
      </c>
      <c r="CZ55" s="280">
        <v>2728</v>
      </c>
      <c r="DA55" s="280">
        <v>2728</v>
      </c>
      <c r="DB55" s="280">
        <v>2728</v>
      </c>
      <c r="DC55" s="280">
        <v>2728</v>
      </c>
      <c r="DD55" s="280">
        <v>10362</v>
      </c>
      <c r="DE55" s="168">
        <v>0</v>
      </c>
      <c r="DF55" s="109"/>
      <c r="DG55" s="172">
        <v>0</v>
      </c>
      <c r="DH55" s="109"/>
      <c r="DI55" s="109"/>
    </row>
    <row r="56" spans="2:113">
      <c r="B56" s="272" t="s">
        <v>269</v>
      </c>
      <c r="C56" s="277">
        <v>126</v>
      </c>
      <c r="D56" s="277">
        <v>0</v>
      </c>
      <c r="E56" s="277">
        <v>865</v>
      </c>
      <c r="F56" s="277">
        <v>939</v>
      </c>
      <c r="G56" s="278">
        <v>9.9</v>
      </c>
      <c r="H56" s="277">
        <v>34837483</v>
      </c>
      <c r="I56" s="277">
        <v>2049205</v>
      </c>
      <c r="J56" s="277">
        <v>1282386</v>
      </c>
      <c r="K56" s="277"/>
      <c r="L56" s="277">
        <v>-2454445</v>
      </c>
      <c r="M56" s="277">
        <v>-3928886</v>
      </c>
      <c r="N56" s="277">
        <v>681741</v>
      </c>
      <c r="O56" s="277"/>
      <c r="P56" s="277">
        <v>-1729244</v>
      </c>
      <c r="Q56" s="277">
        <v>30738240</v>
      </c>
      <c r="R56" s="273">
        <v>-2454445</v>
      </c>
      <c r="S56" s="292">
        <v>-492054</v>
      </c>
      <c r="T56" s="277"/>
      <c r="U56" s="277">
        <v>385092</v>
      </c>
      <c r="V56" s="277">
        <v>1604785</v>
      </c>
      <c r="W56" s="277">
        <v>-4198816</v>
      </c>
      <c r="X56" s="290">
        <v>-1443725</v>
      </c>
      <c r="Y56" s="273"/>
      <c r="Z56" s="277">
        <v>32940259</v>
      </c>
      <c r="AA56" s="277">
        <v>28644805</v>
      </c>
      <c r="AB56" s="277">
        <v>27389423</v>
      </c>
      <c r="AC56" s="277">
        <v>34691222</v>
      </c>
      <c r="AD56" s="277">
        <v>3532029</v>
      </c>
      <c r="AE56" s="277">
        <v>1279665</v>
      </c>
      <c r="AF56" s="277"/>
      <c r="AG56" s="277">
        <v>0</v>
      </c>
      <c r="AH56" s="277">
        <v>612878</v>
      </c>
      <c r="AI56" s="277"/>
      <c r="AJ56" s="277">
        <v>-492054</v>
      </c>
      <c r="AK56" s="277">
        <v>-492054</v>
      </c>
      <c r="AL56" s="277">
        <v>-492054</v>
      </c>
      <c r="AM56" s="277">
        <v>-492054</v>
      </c>
      <c r="AN56" s="277">
        <v>-492054</v>
      </c>
      <c r="AO56" s="277">
        <v>-1738546</v>
      </c>
      <c r="AP56" s="265"/>
      <c r="AQ56" s="281">
        <v>-396857</v>
      </c>
      <c r="AR56" s="277">
        <v>0</v>
      </c>
      <c r="AS56" s="277">
        <v>0</v>
      </c>
      <c r="AT56" s="277">
        <v>0</v>
      </c>
      <c r="AU56" s="277">
        <v>0</v>
      </c>
      <c r="AV56" s="277">
        <v>0</v>
      </c>
      <c r="AW56" s="277">
        <v>0</v>
      </c>
      <c r="AX56" s="280">
        <v>396857</v>
      </c>
      <c r="AY56" s="280">
        <v>396857</v>
      </c>
      <c r="AZ56" s="280">
        <v>396857</v>
      </c>
      <c r="BA56" s="280">
        <v>396857</v>
      </c>
      <c r="BB56" s="280">
        <v>396857</v>
      </c>
      <c r="BC56" s="280">
        <v>1547744</v>
      </c>
      <c r="BD56" s="281">
        <v>68863</v>
      </c>
      <c r="BE56" s="277">
        <v>68863</v>
      </c>
      <c r="BF56" s="277">
        <v>68863</v>
      </c>
      <c r="BG56" s="277">
        <v>68863</v>
      </c>
      <c r="BH56" s="277">
        <v>68863</v>
      </c>
      <c r="BI56" s="277">
        <v>68863</v>
      </c>
      <c r="BJ56" s="277">
        <v>268563</v>
      </c>
      <c r="BK56" s="280">
        <v>0</v>
      </c>
      <c r="BL56" s="280">
        <v>0</v>
      </c>
      <c r="BM56" s="280">
        <v>0</v>
      </c>
      <c r="BN56" s="280">
        <v>0</v>
      </c>
      <c r="BO56" s="280">
        <v>0</v>
      </c>
      <c r="BP56" s="280">
        <v>0</v>
      </c>
      <c r="BQ56" s="281"/>
      <c r="BR56" s="277"/>
      <c r="BS56" s="277"/>
      <c r="BT56" s="277"/>
      <c r="BU56" s="277"/>
      <c r="BV56" s="277"/>
      <c r="BW56" s="277"/>
      <c r="BX56" s="280"/>
      <c r="BY56" s="280"/>
      <c r="BZ56" s="280"/>
      <c r="CA56" s="280"/>
      <c r="CB56" s="280"/>
      <c r="CC56" s="280"/>
      <c r="CD56" s="289">
        <v>9.8000000000000007</v>
      </c>
      <c r="CE56" s="284"/>
      <c r="CF56" s="277"/>
      <c r="CG56" s="277"/>
      <c r="CH56" s="277"/>
      <c r="CI56" s="277"/>
      <c r="CJ56" s="277"/>
      <c r="CK56" s="277"/>
      <c r="CL56" s="280"/>
      <c r="CM56" s="280"/>
      <c r="CN56" s="280"/>
      <c r="CO56" s="280"/>
      <c r="CP56" s="280"/>
      <c r="CQ56" s="280"/>
      <c r="CR56" s="284">
        <v>-164060</v>
      </c>
      <c r="CS56" s="277"/>
      <c r="CT56" s="277"/>
      <c r="CU56" s="277"/>
      <c r="CV56" s="277"/>
      <c r="CW56" s="277"/>
      <c r="CX56" s="277"/>
      <c r="CY56" s="280">
        <v>164060</v>
      </c>
      <c r="CZ56" s="280">
        <v>164060</v>
      </c>
      <c r="DA56" s="280">
        <v>164060</v>
      </c>
      <c r="DB56" s="280">
        <v>164060</v>
      </c>
      <c r="DC56" s="280">
        <v>164060</v>
      </c>
      <c r="DD56" s="280">
        <v>459365</v>
      </c>
      <c r="DE56" s="168">
        <v>0</v>
      </c>
      <c r="DF56" s="109"/>
      <c r="DG56" s="172">
        <v>0</v>
      </c>
      <c r="DH56" s="109"/>
      <c r="DI56" s="109"/>
    </row>
    <row r="57" spans="2:113">
      <c r="B57" s="272" t="s">
        <v>270</v>
      </c>
      <c r="C57" s="277">
        <v>9</v>
      </c>
      <c r="D57" s="277">
        <v>0</v>
      </c>
      <c r="E57" s="277">
        <v>128</v>
      </c>
      <c r="F57" s="277">
        <v>133</v>
      </c>
      <c r="G57" s="278">
        <v>11.1</v>
      </c>
      <c r="H57" s="277">
        <v>1342025</v>
      </c>
      <c r="I57" s="277">
        <v>71586</v>
      </c>
      <c r="J57" s="277">
        <v>49045</v>
      </c>
      <c r="K57" s="277"/>
      <c r="L57" s="277">
        <v>0</v>
      </c>
      <c r="M57" s="277">
        <v>-214689</v>
      </c>
      <c r="N57" s="277">
        <v>20103</v>
      </c>
      <c r="O57" s="277"/>
      <c r="P57" s="277">
        <v>-71874</v>
      </c>
      <c r="Q57" s="277">
        <v>1196196</v>
      </c>
      <c r="R57" s="273">
        <v>0</v>
      </c>
      <c r="S57" s="292">
        <v>-23541</v>
      </c>
      <c r="T57" s="277"/>
      <c r="U57" s="277">
        <v>97090</v>
      </c>
      <c r="V57" s="277">
        <v>86004</v>
      </c>
      <c r="W57" s="277">
        <v>-230556</v>
      </c>
      <c r="X57" s="290">
        <v>-59511</v>
      </c>
      <c r="Y57" s="273"/>
      <c r="Z57" s="277">
        <v>1284453</v>
      </c>
      <c r="AA57" s="277">
        <v>1113287</v>
      </c>
      <c r="AB57" s="277">
        <v>1069017</v>
      </c>
      <c r="AC57" s="277">
        <v>1347509</v>
      </c>
      <c r="AD57" s="277">
        <v>195348</v>
      </c>
      <c r="AE57" s="277">
        <v>53500</v>
      </c>
      <c r="AF57" s="277"/>
      <c r="AG57" s="277">
        <v>0</v>
      </c>
      <c r="AH57" s="277">
        <v>18292</v>
      </c>
      <c r="AI57" s="277"/>
      <c r="AJ57" s="277">
        <v>-23541</v>
      </c>
      <c r="AK57" s="277">
        <v>-23541</v>
      </c>
      <c r="AL57" s="277">
        <v>-23541</v>
      </c>
      <c r="AM57" s="277">
        <v>-23541</v>
      </c>
      <c r="AN57" s="277">
        <v>-23541</v>
      </c>
      <c r="AO57" s="277">
        <v>-112851</v>
      </c>
      <c r="AP57" s="265"/>
      <c r="AQ57" s="281">
        <v>-19341</v>
      </c>
      <c r="AR57" s="277">
        <v>0</v>
      </c>
      <c r="AS57" s="277">
        <v>0</v>
      </c>
      <c r="AT57" s="277">
        <v>0</v>
      </c>
      <c r="AU57" s="277">
        <v>0</v>
      </c>
      <c r="AV57" s="277">
        <v>0</v>
      </c>
      <c r="AW57" s="277">
        <v>0</v>
      </c>
      <c r="AX57" s="280">
        <v>19341</v>
      </c>
      <c r="AY57" s="280">
        <v>19341</v>
      </c>
      <c r="AZ57" s="280">
        <v>19341</v>
      </c>
      <c r="BA57" s="280">
        <v>19341</v>
      </c>
      <c r="BB57" s="280">
        <v>19341</v>
      </c>
      <c r="BC57" s="280">
        <v>98643</v>
      </c>
      <c r="BD57" s="281">
        <v>1811</v>
      </c>
      <c r="BE57" s="277">
        <v>1811</v>
      </c>
      <c r="BF57" s="277">
        <v>1811</v>
      </c>
      <c r="BG57" s="277">
        <v>1811</v>
      </c>
      <c r="BH57" s="277">
        <v>1811</v>
      </c>
      <c r="BI57" s="277">
        <v>1811</v>
      </c>
      <c r="BJ57" s="277">
        <v>9237</v>
      </c>
      <c r="BK57" s="280">
        <v>0</v>
      </c>
      <c r="BL57" s="280">
        <v>0</v>
      </c>
      <c r="BM57" s="280">
        <v>0</v>
      </c>
      <c r="BN57" s="280">
        <v>0</v>
      </c>
      <c r="BO57" s="280">
        <v>0</v>
      </c>
      <c r="BP57" s="280">
        <v>0</v>
      </c>
      <c r="BQ57" s="281"/>
      <c r="BR57" s="277"/>
      <c r="BS57" s="277"/>
      <c r="BT57" s="277"/>
      <c r="BU57" s="277"/>
      <c r="BV57" s="277"/>
      <c r="BW57" s="277"/>
      <c r="BX57" s="280"/>
      <c r="BY57" s="280"/>
      <c r="BZ57" s="280"/>
      <c r="CA57" s="280"/>
      <c r="CB57" s="280"/>
      <c r="CC57" s="280"/>
      <c r="CD57" s="289">
        <v>10.9</v>
      </c>
      <c r="CE57" s="284"/>
      <c r="CF57" s="277"/>
      <c r="CG57" s="277"/>
      <c r="CH57" s="277"/>
      <c r="CI57" s="277"/>
      <c r="CJ57" s="277"/>
      <c r="CK57" s="277"/>
      <c r="CL57" s="280"/>
      <c r="CM57" s="280"/>
      <c r="CN57" s="280"/>
      <c r="CO57" s="280"/>
      <c r="CP57" s="280"/>
      <c r="CQ57" s="280"/>
      <c r="CR57" s="284">
        <v>-6011</v>
      </c>
      <c r="CS57" s="277"/>
      <c r="CT57" s="277"/>
      <c r="CU57" s="277"/>
      <c r="CV57" s="277"/>
      <c r="CW57" s="277"/>
      <c r="CX57" s="277"/>
      <c r="CY57" s="280">
        <v>6011</v>
      </c>
      <c r="CZ57" s="280">
        <v>6011</v>
      </c>
      <c r="DA57" s="280">
        <v>6011</v>
      </c>
      <c r="DB57" s="280">
        <v>6011</v>
      </c>
      <c r="DC57" s="280">
        <v>6011</v>
      </c>
      <c r="DD57" s="280">
        <v>23445</v>
      </c>
      <c r="DE57" s="168">
        <v>0</v>
      </c>
      <c r="DF57" s="109"/>
      <c r="DG57" s="172">
        <v>0</v>
      </c>
      <c r="DH57" s="109"/>
      <c r="DI57" s="109"/>
    </row>
    <row r="58" spans="2:113">
      <c r="B58" s="272" t="s">
        <v>271</v>
      </c>
      <c r="C58" s="277">
        <v>34</v>
      </c>
      <c r="D58" s="277">
        <v>0</v>
      </c>
      <c r="E58" s="277">
        <v>385</v>
      </c>
      <c r="F58" s="277">
        <v>440</v>
      </c>
      <c r="G58" s="278">
        <v>10.3</v>
      </c>
      <c r="H58" s="277">
        <v>4989590</v>
      </c>
      <c r="I58" s="277">
        <v>238226</v>
      </c>
      <c r="J58" s="277">
        <v>181280</v>
      </c>
      <c r="K58" s="277"/>
      <c r="L58" s="277">
        <v>0</v>
      </c>
      <c r="M58" s="277">
        <v>-361660</v>
      </c>
      <c r="N58" s="277">
        <v>160451</v>
      </c>
      <c r="O58" s="277"/>
      <c r="P58" s="277">
        <v>-271380</v>
      </c>
      <c r="Q58" s="277">
        <v>4936507</v>
      </c>
      <c r="R58" s="273">
        <v>0</v>
      </c>
      <c r="S58" s="292">
        <v>-42629</v>
      </c>
      <c r="T58" s="277"/>
      <c r="U58" s="277">
        <v>376877</v>
      </c>
      <c r="V58" s="277">
        <v>269649</v>
      </c>
      <c r="W58" s="277">
        <v>-361811</v>
      </c>
      <c r="X58" s="290">
        <v>-203231</v>
      </c>
      <c r="Y58" s="273"/>
      <c r="Z58" s="277">
        <v>5278342</v>
      </c>
      <c r="AA58" s="277">
        <v>4609894</v>
      </c>
      <c r="AB58" s="277">
        <v>4424786</v>
      </c>
      <c r="AC58" s="277">
        <v>5535037</v>
      </c>
      <c r="AD58" s="277">
        <v>326547</v>
      </c>
      <c r="AE58" s="277">
        <v>180137</v>
      </c>
      <c r="AF58" s="277"/>
      <c r="AG58" s="277">
        <v>0</v>
      </c>
      <c r="AH58" s="277">
        <v>144873</v>
      </c>
      <c r="AI58" s="277"/>
      <c r="AJ58" s="277">
        <v>-42629</v>
      </c>
      <c r="AK58" s="277">
        <v>-42629</v>
      </c>
      <c r="AL58" s="277">
        <v>-42629</v>
      </c>
      <c r="AM58" s="277">
        <v>-42629</v>
      </c>
      <c r="AN58" s="277">
        <v>-42629</v>
      </c>
      <c r="AO58" s="277">
        <v>-148666</v>
      </c>
      <c r="AP58" s="265"/>
      <c r="AQ58" s="281">
        <v>-35113</v>
      </c>
      <c r="AR58" s="277">
        <v>0</v>
      </c>
      <c r="AS58" s="277">
        <v>0</v>
      </c>
      <c r="AT58" s="277">
        <v>0</v>
      </c>
      <c r="AU58" s="277">
        <v>0</v>
      </c>
      <c r="AV58" s="277">
        <v>0</v>
      </c>
      <c r="AW58" s="277">
        <v>0</v>
      </c>
      <c r="AX58" s="280">
        <v>35113</v>
      </c>
      <c r="AY58" s="280">
        <v>35113</v>
      </c>
      <c r="AZ58" s="280">
        <v>35113</v>
      </c>
      <c r="BA58" s="280">
        <v>35113</v>
      </c>
      <c r="BB58" s="280">
        <v>35113</v>
      </c>
      <c r="BC58" s="280">
        <v>150982</v>
      </c>
      <c r="BD58" s="281">
        <v>15578</v>
      </c>
      <c r="BE58" s="277">
        <v>15578</v>
      </c>
      <c r="BF58" s="277">
        <v>15578</v>
      </c>
      <c r="BG58" s="277">
        <v>15578</v>
      </c>
      <c r="BH58" s="277">
        <v>15578</v>
      </c>
      <c r="BI58" s="277">
        <v>15578</v>
      </c>
      <c r="BJ58" s="277">
        <v>66983</v>
      </c>
      <c r="BK58" s="280">
        <v>0</v>
      </c>
      <c r="BL58" s="280">
        <v>0</v>
      </c>
      <c r="BM58" s="280">
        <v>0</v>
      </c>
      <c r="BN58" s="280">
        <v>0</v>
      </c>
      <c r="BO58" s="280">
        <v>0</v>
      </c>
      <c r="BP58" s="280">
        <v>0</v>
      </c>
      <c r="BQ58" s="281"/>
      <c r="BR58" s="277"/>
      <c r="BS58" s="277"/>
      <c r="BT58" s="277"/>
      <c r="BU58" s="277"/>
      <c r="BV58" s="277"/>
      <c r="BW58" s="277"/>
      <c r="BX58" s="280"/>
      <c r="BY58" s="280"/>
      <c r="BZ58" s="280"/>
      <c r="CA58" s="280"/>
      <c r="CB58" s="280"/>
      <c r="CC58" s="280"/>
      <c r="CD58" s="289">
        <v>9.8000000000000007</v>
      </c>
      <c r="CE58" s="284"/>
      <c r="CF58" s="277"/>
      <c r="CG58" s="277"/>
      <c r="CH58" s="277"/>
      <c r="CI58" s="277"/>
      <c r="CJ58" s="277"/>
      <c r="CK58" s="277"/>
      <c r="CL58" s="280"/>
      <c r="CM58" s="280"/>
      <c r="CN58" s="280"/>
      <c r="CO58" s="280"/>
      <c r="CP58" s="280"/>
      <c r="CQ58" s="280"/>
      <c r="CR58" s="284">
        <v>-23094</v>
      </c>
      <c r="CS58" s="277"/>
      <c r="CT58" s="277"/>
      <c r="CU58" s="277"/>
      <c r="CV58" s="277"/>
      <c r="CW58" s="277"/>
      <c r="CX58" s="277"/>
      <c r="CY58" s="280">
        <v>23094</v>
      </c>
      <c r="CZ58" s="280">
        <v>23094</v>
      </c>
      <c r="DA58" s="280">
        <v>23094</v>
      </c>
      <c r="DB58" s="280">
        <v>23094</v>
      </c>
      <c r="DC58" s="280">
        <v>23094</v>
      </c>
      <c r="DD58" s="280">
        <v>64667</v>
      </c>
      <c r="DE58" s="168">
        <v>0</v>
      </c>
      <c r="DF58" s="109"/>
      <c r="DG58" s="172">
        <v>0</v>
      </c>
      <c r="DH58" s="109"/>
      <c r="DI58" s="109"/>
    </row>
    <row r="59" spans="2:113">
      <c r="B59" s="272" t="s">
        <v>272</v>
      </c>
      <c r="C59" s="277">
        <v>58</v>
      </c>
      <c r="D59" s="277">
        <v>0</v>
      </c>
      <c r="E59" s="277">
        <v>340</v>
      </c>
      <c r="F59" s="277">
        <v>380</v>
      </c>
      <c r="G59" s="278">
        <v>8.6999999999999993</v>
      </c>
      <c r="H59" s="277">
        <v>11597300</v>
      </c>
      <c r="I59" s="277">
        <v>614279</v>
      </c>
      <c r="J59" s="277">
        <v>423383</v>
      </c>
      <c r="K59" s="277"/>
      <c r="L59" s="277">
        <v>-1386052</v>
      </c>
      <c r="M59" s="277">
        <v>-2113834</v>
      </c>
      <c r="N59" s="277">
        <v>246246</v>
      </c>
      <c r="O59" s="277"/>
      <c r="P59" s="277">
        <v>-637587</v>
      </c>
      <c r="Q59" s="277">
        <v>8743735</v>
      </c>
      <c r="R59" s="273">
        <v>-1386052</v>
      </c>
      <c r="S59" s="292">
        <v>-269995</v>
      </c>
      <c r="T59" s="277"/>
      <c r="U59" s="277">
        <v>-618385</v>
      </c>
      <c r="V59" s="277">
        <v>642550</v>
      </c>
      <c r="W59" s="277">
        <v>-2029165</v>
      </c>
      <c r="X59" s="290">
        <v>-431572</v>
      </c>
      <c r="Y59" s="273"/>
      <c r="Z59" s="277">
        <v>9372439</v>
      </c>
      <c r="AA59" s="277">
        <v>8145081</v>
      </c>
      <c r="AB59" s="277">
        <v>7797552</v>
      </c>
      <c r="AC59" s="277">
        <v>9861126</v>
      </c>
      <c r="AD59" s="277">
        <v>1870865</v>
      </c>
      <c r="AE59" s="277">
        <v>376242</v>
      </c>
      <c r="AF59" s="277"/>
      <c r="AG59" s="277">
        <v>0</v>
      </c>
      <c r="AH59" s="277">
        <v>217942</v>
      </c>
      <c r="AI59" s="277"/>
      <c r="AJ59" s="277">
        <v>-269995</v>
      </c>
      <c r="AK59" s="277">
        <v>-269995</v>
      </c>
      <c r="AL59" s="277">
        <v>-269995</v>
      </c>
      <c r="AM59" s="277">
        <v>-269995</v>
      </c>
      <c r="AN59" s="277">
        <v>-269995</v>
      </c>
      <c r="AO59" s="277">
        <v>-679190</v>
      </c>
      <c r="AP59" s="265"/>
      <c r="AQ59" s="281">
        <v>-242969</v>
      </c>
      <c r="AR59" s="277">
        <v>0</v>
      </c>
      <c r="AS59" s="277">
        <v>0</v>
      </c>
      <c r="AT59" s="277">
        <v>0</v>
      </c>
      <c r="AU59" s="277">
        <v>0</v>
      </c>
      <c r="AV59" s="277">
        <v>0</v>
      </c>
      <c r="AW59" s="277">
        <v>0</v>
      </c>
      <c r="AX59" s="280">
        <v>242969</v>
      </c>
      <c r="AY59" s="280">
        <v>242969</v>
      </c>
      <c r="AZ59" s="280">
        <v>242969</v>
      </c>
      <c r="BA59" s="280">
        <v>242969</v>
      </c>
      <c r="BB59" s="280">
        <v>242969</v>
      </c>
      <c r="BC59" s="280">
        <v>656020</v>
      </c>
      <c r="BD59" s="281">
        <v>28304</v>
      </c>
      <c r="BE59" s="277">
        <v>28304</v>
      </c>
      <c r="BF59" s="277">
        <v>28304</v>
      </c>
      <c r="BG59" s="277">
        <v>28304</v>
      </c>
      <c r="BH59" s="277">
        <v>28304</v>
      </c>
      <c r="BI59" s="277">
        <v>28304</v>
      </c>
      <c r="BJ59" s="277">
        <v>76422</v>
      </c>
      <c r="BK59" s="280">
        <v>0</v>
      </c>
      <c r="BL59" s="280">
        <v>0</v>
      </c>
      <c r="BM59" s="280">
        <v>0</v>
      </c>
      <c r="BN59" s="280">
        <v>0</v>
      </c>
      <c r="BO59" s="280">
        <v>0</v>
      </c>
      <c r="BP59" s="280">
        <v>0</v>
      </c>
      <c r="BQ59" s="281"/>
      <c r="BR59" s="277"/>
      <c r="BS59" s="277"/>
      <c r="BT59" s="277"/>
      <c r="BU59" s="277"/>
      <c r="BV59" s="277"/>
      <c r="BW59" s="277"/>
      <c r="BX59" s="280"/>
      <c r="BY59" s="280"/>
      <c r="BZ59" s="280"/>
      <c r="CA59" s="280"/>
      <c r="CB59" s="280"/>
      <c r="CC59" s="280"/>
      <c r="CD59" s="289">
        <v>8.8000000000000007</v>
      </c>
      <c r="CE59" s="284"/>
      <c r="CF59" s="277"/>
      <c r="CG59" s="277"/>
      <c r="CH59" s="277"/>
      <c r="CI59" s="277"/>
      <c r="CJ59" s="277"/>
      <c r="CK59" s="277"/>
      <c r="CL59" s="280"/>
      <c r="CM59" s="280"/>
      <c r="CN59" s="280"/>
      <c r="CO59" s="280"/>
      <c r="CP59" s="280"/>
      <c r="CQ59" s="280"/>
      <c r="CR59" s="284">
        <v>-55330</v>
      </c>
      <c r="CS59" s="277"/>
      <c r="CT59" s="277"/>
      <c r="CU59" s="277"/>
      <c r="CV59" s="277"/>
      <c r="CW59" s="277"/>
      <c r="CX59" s="277"/>
      <c r="CY59" s="280">
        <v>55330</v>
      </c>
      <c r="CZ59" s="280">
        <v>55330</v>
      </c>
      <c r="DA59" s="280">
        <v>55330</v>
      </c>
      <c r="DB59" s="280">
        <v>55330</v>
      </c>
      <c r="DC59" s="280">
        <v>55330</v>
      </c>
      <c r="DD59" s="280">
        <v>99592</v>
      </c>
      <c r="DE59" s="168">
        <v>0</v>
      </c>
      <c r="DF59" s="109"/>
      <c r="DG59" s="172">
        <v>0</v>
      </c>
      <c r="DH59" s="109"/>
      <c r="DI59" s="109"/>
    </row>
    <row r="60" spans="2:113">
      <c r="B60" s="272" t="s">
        <v>273</v>
      </c>
      <c r="C60" s="277">
        <v>0</v>
      </c>
      <c r="D60" s="277">
        <v>0</v>
      </c>
      <c r="E60" s="277">
        <v>0</v>
      </c>
      <c r="F60" s="277">
        <v>0</v>
      </c>
      <c r="G60" s="278">
        <v>1</v>
      </c>
      <c r="H60" s="277">
        <v>0</v>
      </c>
      <c r="I60" s="277">
        <v>0</v>
      </c>
      <c r="J60" s="277">
        <v>0</v>
      </c>
      <c r="K60" s="277"/>
      <c r="L60" s="277">
        <v>0</v>
      </c>
      <c r="M60" s="277">
        <v>0</v>
      </c>
      <c r="N60" s="277">
        <v>0</v>
      </c>
      <c r="O60" s="277"/>
      <c r="P60" s="277">
        <v>0</v>
      </c>
      <c r="Q60" s="277">
        <v>0</v>
      </c>
      <c r="R60" s="273">
        <v>0</v>
      </c>
      <c r="S60" s="292">
        <v>0</v>
      </c>
      <c r="T60" s="277"/>
      <c r="U60" s="277">
        <v>0</v>
      </c>
      <c r="V60" s="277">
        <v>0</v>
      </c>
      <c r="W60" s="277">
        <v>0</v>
      </c>
      <c r="X60" s="290">
        <v>0</v>
      </c>
      <c r="Y60" s="273"/>
      <c r="Z60" s="277">
        <v>0</v>
      </c>
      <c r="AA60" s="277">
        <v>0</v>
      </c>
      <c r="AB60" s="277">
        <v>0</v>
      </c>
      <c r="AC60" s="277">
        <v>0</v>
      </c>
      <c r="AD60" s="277">
        <v>0</v>
      </c>
      <c r="AE60" s="277">
        <v>0</v>
      </c>
      <c r="AF60" s="277"/>
      <c r="AG60" s="277">
        <v>0</v>
      </c>
      <c r="AH60" s="277">
        <v>0</v>
      </c>
      <c r="AI60" s="277"/>
      <c r="AJ60" s="277">
        <v>0</v>
      </c>
      <c r="AK60" s="277">
        <v>0</v>
      </c>
      <c r="AL60" s="277">
        <v>0</v>
      </c>
      <c r="AM60" s="277">
        <v>0</v>
      </c>
      <c r="AN60" s="277">
        <v>0</v>
      </c>
      <c r="AO60" s="277">
        <v>0</v>
      </c>
      <c r="AP60" s="265"/>
      <c r="AQ60" s="281">
        <v>0</v>
      </c>
      <c r="AR60" s="277">
        <v>0</v>
      </c>
      <c r="AS60" s="277">
        <v>0</v>
      </c>
      <c r="AT60" s="277">
        <v>0</v>
      </c>
      <c r="AU60" s="277">
        <v>0</v>
      </c>
      <c r="AV60" s="277">
        <v>0</v>
      </c>
      <c r="AW60" s="277">
        <v>0</v>
      </c>
      <c r="AX60" s="280">
        <v>0</v>
      </c>
      <c r="AY60" s="280">
        <v>0</v>
      </c>
      <c r="AZ60" s="280">
        <v>0</v>
      </c>
      <c r="BA60" s="280">
        <v>0</v>
      </c>
      <c r="BB60" s="280">
        <v>0</v>
      </c>
      <c r="BC60" s="280">
        <v>0</v>
      </c>
      <c r="BD60" s="281">
        <v>0</v>
      </c>
      <c r="BE60" s="277">
        <v>0</v>
      </c>
      <c r="BF60" s="277">
        <v>0</v>
      </c>
      <c r="BG60" s="277">
        <v>0</v>
      </c>
      <c r="BH60" s="277">
        <v>0</v>
      </c>
      <c r="BI60" s="277">
        <v>0</v>
      </c>
      <c r="BJ60" s="277">
        <v>0</v>
      </c>
      <c r="BK60" s="280">
        <v>0</v>
      </c>
      <c r="BL60" s="280">
        <v>0</v>
      </c>
      <c r="BM60" s="280">
        <v>0</v>
      </c>
      <c r="BN60" s="280">
        <v>0</v>
      </c>
      <c r="BO60" s="280">
        <v>0</v>
      </c>
      <c r="BP60" s="280">
        <v>0</v>
      </c>
      <c r="BQ60" s="281"/>
      <c r="BR60" s="277"/>
      <c r="BS60" s="277"/>
      <c r="BT60" s="277"/>
      <c r="BU60" s="277"/>
      <c r="BV60" s="277"/>
      <c r="BW60" s="277"/>
      <c r="BX60" s="280"/>
      <c r="BY60" s="280"/>
      <c r="BZ60" s="280"/>
      <c r="CA60" s="280"/>
      <c r="CB60" s="280"/>
      <c r="CC60" s="280"/>
      <c r="CD60" s="289">
        <v>1</v>
      </c>
      <c r="CE60" s="284"/>
      <c r="CF60" s="277"/>
      <c r="CG60" s="277"/>
      <c r="CH60" s="277"/>
      <c r="CI60" s="277"/>
      <c r="CJ60" s="277"/>
      <c r="CK60" s="277"/>
      <c r="CL60" s="280"/>
      <c r="CM60" s="280"/>
      <c r="CN60" s="280"/>
      <c r="CO60" s="280"/>
      <c r="CP60" s="280"/>
      <c r="CQ60" s="280"/>
      <c r="CR60" s="284">
        <v>0</v>
      </c>
      <c r="CS60" s="277"/>
      <c r="CT60" s="277"/>
      <c r="CU60" s="277"/>
      <c r="CV60" s="277"/>
      <c r="CW60" s="277"/>
      <c r="CX60" s="277"/>
      <c r="CY60" s="280">
        <v>0</v>
      </c>
      <c r="CZ60" s="280">
        <v>0</v>
      </c>
      <c r="DA60" s="280">
        <v>0</v>
      </c>
      <c r="DB60" s="280">
        <v>0</v>
      </c>
      <c r="DC60" s="280">
        <v>0</v>
      </c>
      <c r="DD60" s="280">
        <v>0</v>
      </c>
      <c r="DE60" s="168">
        <v>0</v>
      </c>
      <c r="DF60" s="109"/>
      <c r="DG60" s="172">
        <v>0</v>
      </c>
      <c r="DH60" s="109"/>
      <c r="DI60" s="109"/>
    </row>
    <row r="61" spans="2:113">
      <c r="B61" s="272" t="s">
        <v>274</v>
      </c>
      <c r="C61" s="277">
        <v>81</v>
      </c>
      <c r="D61" s="277">
        <v>0</v>
      </c>
      <c r="E61" s="277">
        <v>809</v>
      </c>
      <c r="F61" s="277">
        <v>901</v>
      </c>
      <c r="G61" s="278">
        <v>10.1</v>
      </c>
      <c r="H61" s="277">
        <v>15050896</v>
      </c>
      <c r="I61" s="277">
        <v>819891</v>
      </c>
      <c r="J61" s="277">
        <v>547363</v>
      </c>
      <c r="K61" s="277"/>
      <c r="L61" s="277">
        <v>-2633339</v>
      </c>
      <c r="M61" s="277">
        <v>1858982</v>
      </c>
      <c r="N61" s="277">
        <v>325543</v>
      </c>
      <c r="O61" s="277"/>
      <c r="P61" s="277">
        <v>-990826</v>
      </c>
      <c r="Q61" s="277">
        <v>14978510</v>
      </c>
      <c r="R61" s="273">
        <v>-2633339</v>
      </c>
      <c r="S61" s="292">
        <v>150698</v>
      </c>
      <c r="T61" s="277"/>
      <c r="U61" s="277">
        <v>-1115387</v>
      </c>
      <c r="V61" s="277">
        <v>881777</v>
      </c>
      <c r="W61" s="277">
        <v>1443502</v>
      </c>
      <c r="X61" s="290">
        <v>-590325</v>
      </c>
      <c r="Y61" s="273"/>
      <c r="Z61" s="277">
        <v>16014736</v>
      </c>
      <c r="AA61" s="277">
        <v>13993438</v>
      </c>
      <c r="AB61" s="277">
        <v>13440329</v>
      </c>
      <c r="AC61" s="277">
        <v>16778865</v>
      </c>
      <c r="AD61" s="277">
        <v>0</v>
      </c>
      <c r="AE61" s="277">
        <v>524733</v>
      </c>
      <c r="AF61" s="277"/>
      <c r="AG61" s="277">
        <v>1674924</v>
      </c>
      <c r="AH61" s="277">
        <v>293311</v>
      </c>
      <c r="AI61" s="277"/>
      <c r="AJ61" s="277">
        <v>150698</v>
      </c>
      <c r="AK61" s="277">
        <v>150698</v>
      </c>
      <c r="AL61" s="277">
        <v>150698</v>
      </c>
      <c r="AM61" s="277">
        <v>150698</v>
      </c>
      <c r="AN61" s="277">
        <v>150698</v>
      </c>
      <c r="AO61" s="277">
        <v>690012</v>
      </c>
      <c r="AP61" s="265"/>
      <c r="AQ61" s="281">
        <v>184058</v>
      </c>
      <c r="AR61" s="277">
        <v>184058</v>
      </c>
      <c r="AS61" s="277">
        <v>184058</v>
      </c>
      <c r="AT61" s="277">
        <v>184058</v>
      </c>
      <c r="AU61" s="277">
        <v>184058</v>
      </c>
      <c r="AV61" s="277">
        <v>184058</v>
      </c>
      <c r="AW61" s="277">
        <v>754634</v>
      </c>
      <c r="AX61" s="280">
        <v>0</v>
      </c>
      <c r="AY61" s="280">
        <v>0</v>
      </c>
      <c r="AZ61" s="280">
        <v>0</v>
      </c>
      <c r="BA61" s="280">
        <v>0</v>
      </c>
      <c r="BB61" s="280">
        <v>0</v>
      </c>
      <c r="BC61" s="280">
        <v>0</v>
      </c>
      <c r="BD61" s="281">
        <v>32232</v>
      </c>
      <c r="BE61" s="277">
        <v>32232</v>
      </c>
      <c r="BF61" s="277">
        <v>32232</v>
      </c>
      <c r="BG61" s="277">
        <v>32232</v>
      </c>
      <c r="BH61" s="277">
        <v>32232</v>
      </c>
      <c r="BI61" s="277">
        <v>32232</v>
      </c>
      <c r="BJ61" s="277">
        <v>132151</v>
      </c>
      <c r="BK61" s="280">
        <v>0</v>
      </c>
      <c r="BL61" s="280">
        <v>0</v>
      </c>
      <c r="BM61" s="280">
        <v>0</v>
      </c>
      <c r="BN61" s="280">
        <v>0</v>
      </c>
      <c r="BO61" s="280">
        <v>0</v>
      </c>
      <c r="BP61" s="280">
        <v>0</v>
      </c>
      <c r="BQ61" s="281"/>
      <c r="BR61" s="277"/>
      <c r="BS61" s="277"/>
      <c r="BT61" s="277"/>
      <c r="BU61" s="277"/>
      <c r="BV61" s="277"/>
      <c r="BW61" s="277"/>
      <c r="BX61" s="280"/>
      <c r="BY61" s="280"/>
      <c r="BZ61" s="280"/>
      <c r="CA61" s="280"/>
      <c r="CB61" s="280"/>
      <c r="CC61" s="280"/>
      <c r="CD61" s="289">
        <v>10</v>
      </c>
      <c r="CE61" s="284"/>
      <c r="CF61" s="277"/>
      <c r="CG61" s="277"/>
      <c r="CH61" s="277"/>
      <c r="CI61" s="277"/>
      <c r="CJ61" s="277"/>
      <c r="CK61" s="277"/>
      <c r="CL61" s="280"/>
      <c r="CM61" s="280"/>
      <c r="CN61" s="280"/>
      <c r="CO61" s="280"/>
      <c r="CP61" s="280"/>
      <c r="CQ61" s="280"/>
      <c r="CR61" s="284">
        <v>-65592</v>
      </c>
      <c r="CS61" s="277"/>
      <c r="CT61" s="277"/>
      <c r="CU61" s="277"/>
      <c r="CV61" s="277"/>
      <c r="CW61" s="277"/>
      <c r="CX61" s="277"/>
      <c r="CY61" s="280">
        <v>65592</v>
      </c>
      <c r="CZ61" s="280">
        <v>65592</v>
      </c>
      <c r="DA61" s="280">
        <v>65592</v>
      </c>
      <c r="DB61" s="280">
        <v>65592</v>
      </c>
      <c r="DC61" s="280">
        <v>65592</v>
      </c>
      <c r="DD61" s="280">
        <v>196773</v>
      </c>
      <c r="DE61" s="168">
        <v>0</v>
      </c>
      <c r="DF61" s="109"/>
      <c r="DG61" s="172">
        <v>0</v>
      </c>
      <c r="DH61" s="109"/>
      <c r="DI61" s="109"/>
    </row>
    <row r="62" spans="2:113">
      <c r="B62" s="272" t="s">
        <v>275</v>
      </c>
      <c r="C62" s="277">
        <v>20</v>
      </c>
      <c r="D62" s="277">
        <v>0</v>
      </c>
      <c r="E62" s="277">
        <v>314</v>
      </c>
      <c r="F62" s="277">
        <v>354</v>
      </c>
      <c r="G62" s="278">
        <v>10.7</v>
      </c>
      <c r="H62" s="277">
        <v>3153310</v>
      </c>
      <c r="I62" s="277">
        <v>183494</v>
      </c>
      <c r="J62" s="277">
        <v>115175</v>
      </c>
      <c r="K62" s="277"/>
      <c r="L62" s="277">
        <v>0</v>
      </c>
      <c r="M62" s="277">
        <v>-1105028</v>
      </c>
      <c r="N62" s="277">
        <v>82520</v>
      </c>
      <c r="O62" s="277"/>
      <c r="P62" s="277">
        <v>-203104</v>
      </c>
      <c r="Q62" s="277">
        <v>2226367</v>
      </c>
      <c r="R62" s="273">
        <v>0</v>
      </c>
      <c r="S62" s="292">
        <v>-109943</v>
      </c>
      <c r="T62" s="277"/>
      <c r="U62" s="277">
        <v>188726</v>
      </c>
      <c r="V62" s="277">
        <v>149714</v>
      </c>
      <c r="W62" s="277">
        <v>-1043428</v>
      </c>
      <c r="X62" s="290">
        <v>-130863</v>
      </c>
      <c r="Y62" s="273"/>
      <c r="Z62" s="277">
        <v>2400479</v>
      </c>
      <c r="AA62" s="277">
        <v>2064266</v>
      </c>
      <c r="AB62" s="277">
        <v>1969033</v>
      </c>
      <c r="AC62" s="277">
        <v>2533996</v>
      </c>
      <c r="AD62" s="277">
        <v>1001754</v>
      </c>
      <c r="AE62" s="277">
        <v>116482</v>
      </c>
      <c r="AF62" s="277"/>
      <c r="AG62" s="277">
        <v>0</v>
      </c>
      <c r="AH62" s="277">
        <v>74808</v>
      </c>
      <c r="AI62" s="277"/>
      <c r="AJ62" s="277">
        <v>-109943</v>
      </c>
      <c r="AK62" s="277">
        <v>-109943</v>
      </c>
      <c r="AL62" s="277">
        <v>-109943</v>
      </c>
      <c r="AM62" s="277">
        <v>-109943</v>
      </c>
      <c r="AN62" s="277">
        <v>-109943</v>
      </c>
      <c r="AO62" s="277">
        <v>-493713</v>
      </c>
      <c r="AP62" s="265"/>
      <c r="AQ62" s="281">
        <v>-103274</v>
      </c>
      <c r="AR62" s="277">
        <v>0</v>
      </c>
      <c r="AS62" s="277">
        <v>0</v>
      </c>
      <c r="AT62" s="277">
        <v>0</v>
      </c>
      <c r="AU62" s="277">
        <v>0</v>
      </c>
      <c r="AV62" s="277">
        <v>0</v>
      </c>
      <c r="AW62" s="277">
        <v>0</v>
      </c>
      <c r="AX62" s="280">
        <v>103274</v>
      </c>
      <c r="AY62" s="280">
        <v>103274</v>
      </c>
      <c r="AZ62" s="280">
        <v>103274</v>
      </c>
      <c r="BA62" s="280">
        <v>103274</v>
      </c>
      <c r="BB62" s="280">
        <v>103274</v>
      </c>
      <c r="BC62" s="280">
        <v>485384</v>
      </c>
      <c r="BD62" s="281">
        <v>7712</v>
      </c>
      <c r="BE62" s="277">
        <v>7712</v>
      </c>
      <c r="BF62" s="277">
        <v>7712</v>
      </c>
      <c r="BG62" s="277">
        <v>7712</v>
      </c>
      <c r="BH62" s="277">
        <v>7712</v>
      </c>
      <c r="BI62" s="277">
        <v>7712</v>
      </c>
      <c r="BJ62" s="277">
        <v>36248</v>
      </c>
      <c r="BK62" s="280">
        <v>0</v>
      </c>
      <c r="BL62" s="280">
        <v>0</v>
      </c>
      <c r="BM62" s="280">
        <v>0</v>
      </c>
      <c r="BN62" s="280">
        <v>0</v>
      </c>
      <c r="BO62" s="280">
        <v>0</v>
      </c>
      <c r="BP62" s="280">
        <v>0</v>
      </c>
      <c r="BQ62" s="281"/>
      <c r="BR62" s="277"/>
      <c r="BS62" s="277"/>
      <c r="BT62" s="277"/>
      <c r="BU62" s="277"/>
      <c r="BV62" s="277"/>
      <c r="BW62" s="277"/>
      <c r="BX62" s="280"/>
      <c r="BY62" s="280"/>
      <c r="BZ62" s="280"/>
      <c r="CA62" s="280"/>
      <c r="CB62" s="280"/>
      <c r="CC62" s="280"/>
      <c r="CD62" s="289">
        <v>10.1</v>
      </c>
      <c r="CE62" s="284"/>
      <c r="CF62" s="277"/>
      <c r="CG62" s="277"/>
      <c r="CH62" s="277"/>
      <c r="CI62" s="277"/>
      <c r="CJ62" s="277"/>
      <c r="CK62" s="277"/>
      <c r="CL62" s="280"/>
      <c r="CM62" s="280"/>
      <c r="CN62" s="280"/>
      <c r="CO62" s="280"/>
      <c r="CP62" s="280"/>
      <c r="CQ62" s="280"/>
      <c r="CR62" s="284">
        <v>-14381</v>
      </c>
      <c r="CS62" s="277"/>
      <c r="CT62" s="277"/>
      <c r="CU62" s="277"/>
      <c r="CV62" s="277"/>
      <c r="CW62" s="277"/>
      <c r="CX62" s="277"/>
      <c r="CY62" s="280">
        <v>14381</v>
      </c>
      <c r="CZ62" s="280">
        <v>14381</v>
      </c>
      <c r="DA62" s="280">
        <v>14381</v>
      </c>
      <c r="DB62" s="280">
        <v>14381</v>
      </c>
      <c r="DC62" s="280">
        <v>14381</v>
      </c>
      <c r="DD62" s="280">
        <v>44577</v>
      </c>
      <c r="DE62" s="168">
        <v>0</v>
      </c>
      <c r="DF62" s="109"/>
      <c r="DG62" s="172">
        <v>0</v>
      </c>
      <c r="DH62" s="109"/>
      <c r="DI62" s="109"/>
    </row>
    <row r="63" spans="2:113">
      <c r="B63" s="272" t="s">
        <v>276</v>
      </c>
      <c r="C63" s="277">
        <v>18</v>
      </c>
      <c r="D63" s="277">
        <v>0</v>
      </c>
      <c r="E63" s="277">
        <v>402</v>
      </c>
      <c r="F63" s="277">
        <v>438</v>
      </c>
      <c r="G63" s="278">
        <v>11.3</v>
      </c>
      <c r="H63" s="277">
        <v>4104871</v>
      </c>
      <c r="I63" s="277">
        <v>227679</v>
      </c>
      <c r="J63" s="277">
        <v>150806</v>
      </c>
      <c r="K63" s="277"/>
      <c r="L63" s="277">
        <v>0</v>
      </c>
      <c r="M63" s="277">
        <v>-1172972</v>
      </c>
      <c r="N63" s="277">
        <v>97011</v>
      </c>
      <c r="O63" s="277"/>
      <c r="P63" s="277">
        <v>-192874</v>
      </c>
      <c r="Q63" s="277">
        <v>3214521</v>
      </c>
      <c r="R63" s="273">
        <v>0</v>
      </c>
      <c r="S63" s="292">
        <v>-112368</v>
      </c>
      <c r="T63" s="277"/>
      <c r="U63" s="277">
        <v>266117</v>
      </c>
      <c r="V63" s="277">
        <v>183739</v>
      </c>
      <c r="W63" s="277">
        <v>-1136805</v>
      </c>
      <c r="X63" s="290">
        <v>-173212</v>
      </c>
      <c r="Y63" s="273"/>
      <c r="Z63" s="277">
        <v>3453450</v>
      </c>
      <c r="AA63" s="277">
        <v>2988585</v>
      </c>
      <c r="AB63" s="277">
        <v>2849267</v>
      </c>
      <c r="AC63" s="277">
        <v>3649677</v>
      </c>
      <c r="AD63" s="277">
        <v>1069169</v>
      </c>
      <c r="AE63" s="277">
        <v>156062</v>
      </c>
      <c r="AF63" s="277"/>
      <c r="AG63" s="277">
        <v>0</v>
      </c>
      <c r="AH63" s="277">
        <v>88426</v>
      </c>
      <c r="AI63" s="277"/>
      <c r="AJ63" s="277">
        <v>-112368</v>
      </c>
      <c r="AK63" s="277">
        <v>-112368</v>
      </c>
      <c r="AL63" s="277">
        <v>-112368</v>
      </c>
      <c r="AM63" s="277">
        <v>-112368</v>
      </c>
      <c r="AN63" s="277">
        <v>-112368</v>
      </c>
      <c r="AO63" s="277">
        <v>-574965</v>
      </c>
      <c r="AP63" s="265"/>
      <c r="AQ63" s="281">
        <v>-103803</v>
      </c>
      <c r="AR63" s="277">
        <v>0</v>
      </c>
      <c r="AS63" s="277">
        <v>0</v>
      </c>
      <c r="AT63" s="277">
        <v>0</v>
      </c>
      <c r="AU63" s="277">
        <v>0</v>
      </c>
      <c r="AV63" s="277">
        <v>0</v>
      </c>
      <c r="AW63" s="277">
        <v>0</v>
      </c>
      <c r="AX63" s="280">
        <v>103803</v>
      </c>
      <c r="AY63" s="280">
        <v>103803</v>
      </c>
      <c r="AZ63" s="280">
        <v>103803</v>
      </c>
      <c r="BA63" s="280">
        <v>103803</v>
      </c>
      <c r="BB63" s="280">
        <v>103803</v>
      </c>
      <c r="BC63" s="280">
        <v>550154</v>
      </c>
      <c r="BD63" s="281">
        <v>8585</v>
      </c>
      <c r="BE63" s="277">
        <v>8585</v>
      </c>
      <c r="BF63" s="277">
        <v>8585</v>
      </c>
      <c r="BG63" s="277">
        <v>8585</v>
      </c>
      <c r="BH63" s="277">
        <v>8585</v>
      </c>
      <c r="BI63" s="277">
        <v>8585</v>
      </c>
      <c r="BJ63" s="277">
        <v>45501</v>
      </c>
      <c r="BK63" s="280">
        <v>0</v>
      </c>
      <c r="BL63" s="280">
        <v>0</v>
      </c>
      <c r="BM63" s="280">
        <v>0</v>
      </c>
      <c r="BN63" s="280">
        <v>0</v>
      </c>
      <c r="BO63" s="280">
        <v>0</v>
      </c>
      <c r="BP63" s="280">
        <v>0</v>
      </c>
      <c r="BQ63" s="281"/>
      <c r="BR63" s="277"/>
      <c r="BS63" s="277"/>
      <c r="BT63" s="277"/>
      <c r="BU63" s="277"/>
      <c r="BV63" s="277"/>
      <c r="BW63" s="277"/>
      <c r="BX63" s="280"/>
      <c r="BY63" s="280"/>
      <c r="BZ63" s="280"/>
      <c r="CA63" s="280"/>
      <c r="CB63" s="280"/>
      <c r="CC63" s="280"/>
      <c r="CD63" s="289">
        <v>11.1</v>
      </c>
      <c r="CE63" s="284"/>
      <c r="CF63" s="277"/>
      <c r="CG63" s="277"/>
      <c r="CH63" s="277"/>
      <c r="CI63" s="277"/>
      <c r="CJ63" s="277"/>
      <c r="CK63" s="277"/>
      <c r="CL63" s="280"/>
      <c r="CM63" s="280"/>
      <c r="CN63" s="280"/>
      <c r="CO63" s="280"/>
      <c r="CP63" s="280"/>
      <c r="CQ63" s="280"/>
      <c r="CR63" s="284">
        <v>-17150</v>
      </c>
      <c r="CS63" s="277"/>
      <c r="CT63" s="277"/>
      <c r="CU63" s="277"/>
      <c r="CV63" s="277"/>
      <c r="CW63" s="277"/>
      <c r="CX63" s="277"/>
      <c r="CY63" s="280">
        <v>17150</v>
      </c>
      <c r="CZ63" s="280">
        <v>17150</v>
      </c>
      <c r="DA63" s="280">
        <v>17150</v>
      </c>
      <c r="DB63" s="280">
        <v>17150</v>
      </c>
      <c r="DC63" s="280">
        <v>17150</v>
      </c>
      <c r="DD63" s="280">
        <v>70312</v>
      </c>
      <c r="DE63" s="168">
        <v>0</v>
      </c>
      <c r="DF63" s="109"/>
      <c r="DG63" s="172">
        <v>0</v>
      </c>
      <c r="DH63" s="109"/>
      <c r="DI63" s="109"/>
    </row>
    <row r="64" spans="2:113">
      <c r="B64" s="272" t="s">
        <v>277</v>
      </c>
      <c r="C64" s="277">
        <v>22</v>
      </c>
      <c r="D64" s="277">
        <v>0</v>
      </c>
      <c r="E64" s="277">
        <v>276</v>
      </c>
      <c r="F64" s="277">
        <v>295</v>
      </c>
      <c r="G64" s="278">
        <v>10.4</v>
      </c>
      <c r="H64" s="277">
        <v>3546936</v>
      </c>
      <c r="I64" s="277">
        <v>164705</v>
      </c>
      <c r="J64" s="277">
        <v>127057</v>
      </c>
      <c r="K64" s="277"/>
      <c r="L64" s="277">
        <v>68900</v>
      </c>
      <c r="M64" s="277">
        <v>-573762</v>
      </c>
      <c r="N64" s="277">
        <v>98118</v>
      </c>
      <c r="O64" s="277"/>
      <c r="P64" s="277">
        <v>-285232</v>
      </c>
      <c r="Q64" s="277">
        <v>3146722</v>
      </c>
      <c r="R64" s="273">
        <v>68900</v>
      </c>
      <c r="S64" s="292">
        <v>-60927</v>
      </c>
      <c r="T64" s="277"/>
      <c r="U64" s="277">
        <v>299735</v>
      </c>
      <c r="V64" s="277">
        <v>257909</v>
      </c>
      <c r="W64" s="277">
        <v>-551448</v>
      </c>
      <c r="X64" s="290">
        <v>-136731</v>
      </c>
      <c r="Y64" s="273"/>
      <c r="Z64" s="277">
        <v>3359466</v>
      </c>
      <c r="AA64" s="277">
        <v>2944518</v>
      </c>
      <c r="AB64" s="277">
        <v>2824348</v>
      </c>
      <c r="AC64" s="277">
        <v>3528573</v>
      </c>
      <c r="AD64" s="277">
        <v>518593</v>
      </c>
      <c r="AE64" s="277">
        <v>121539</v>
      </c>
      <c r="AF64" s="277"/>
      <c r="AG64" s="277">
        <v>0</v>
      </c>
      <c r="AH64" s="277">
        <v>88684</v>
      </c>
      <c r="AI64" s="277"/>
      <c r="AJ64" s="277">
        <v>-60927</v>
      </c>
      <c r="AK64" s="277">
        <v>-60927</v>
      </c>
      <c r="AL64" s="277">
        <v>-60927</v>
      </c>
      <c r="AM64" s="277">
        <v>-60927</v>
      </c>
      <c r="AN64" s="277">
        <v>-60927</v>
      </c>
      <c r="AO64" s="277">
        <v>-246813</v>
      </c>
      <c r="AP64" s="265"/>
      <c r="AQ64" s="281">
        <v>-55169</v>
      </c>
      <c r="AR64" s="277">
        <v>0</v>
      </c>
      <c r="AS64" s="277">
        <v>0</v>
      </c>
      <c r="AT64" s="277">
        <v>0</v>
      </c>
      <c r="AU64" s="277">
        <v>0</v>
      </c>
      <c r="AV64" s="277">
        <v>0</v>
      </c>
      <c r="AW64" s="277">
        <v>0</v>
      </c>
      <c r="AX64" s="280">
        <v>55169</v>
      </c>
      <c r="AY64" s="280">
        <v>55169</v>
      </c>
      <c r="AZ64" s="280">
        <v>55169</v>
      </c>
      <c r="BA64" s="280">
        <v>55169</v>
      </c>
      <c r="BB64" s="280">
        <v>55169</v>
      </c>
      <c r="BC64" s="280">
        <v>242748</v>
      </c>
      <c r="BD64" s="281">
        <v>9434</v>
      </c>
      <c r="BE64" s="277">
        <v>9434</v>
      </c>
      <c r="BF64" s="277">
        <v>9434</v>
      </c>
      <c r="BG64" s="277">
        <v>9434</v>
      </c>
      <c r="BH64" s="277">
        <v>9434</v>
      </c>
      <c r="BI64" s="277">
        <v>9434</v>
      </c>
      <c r="BJ64" s="277">
        <v>41514</v>
      </c>
      <c r="BK64" s="280">
        <v>0</v>
      </c>
      <c r="BL64" s="280">
        <v>0</v>
      </c>
      <c r="BM64" s="280">
        <v>0</v>
      </c>
      <c r="BN64" s="280">
        <v>0</v>
      </c>
      <c r="BO64" s="280">
        <v>0</v>
      </c>
      <c r="BP64" s="280">
        <v>0</v>
      </c>
      <c r="BQ64" s="281"/>
      <c r="BR64" s="277"/>
      <c r="BS64" s="277"/>
      <c r="BT64" s="277"/>
      <c r="BU64" s="277"/>
      <c r="BV64" s="277"/>
      <c r="BW64" s="277"/>
      <c r="BX64" s="280"/>
      <c r="BY64" s="280"/>
      <c r="BZ64" s="280"/>
      <c r="CA64" s="280"/>
      <c r="CB64" s="280"/>
      <c r="CC64" s="280"/>
      <c r="CD64" s="289">
        <v>10</v>
      </c>
      <c r="CE64" s="284"/>
      <c r="CF64" s="277"/>
      <c r="CG64" s="277"/>
      <c r="CH64" s="277"/>
      <c r="CI64" s="277"/>
      <c r="CJ64" s="277"/>
      <c r="CK64" s="277"/>
      <c r="CL64" s="280"/>
      <c r="CM64" s="280"/>
      <c r="CN64" s="280"/>
      <c r="CO64" s="280"/>
      <c r="CP64" s="280"/>
      <c r="CQ64" s="280"/>
      <c r="CR64" s="284">
        <v>-15192</v>
      </c>
      <c r="CS64" s="277"/>
      <c r="CT64" s="277"/>
      <c r="CU64" s="277"/>
      <c r="CV64" s="277"/>
      <c r="CW64" s="277"/>
      <c r="CX64" s="277"/>
      <c r="CY64" s="280">
        <v>15192</v>
      </c>
      <c r="CZ64" s="280">
        <v>15192</v>
      </c>
      <c r="DA64" s="280">
        <v>15192</v>
      </c>
      <c r="DB64" s="280">
        <v>15192</v>
      </c>
      <c r="DC64" s="280">
        <v>15192</v>
      </c>
      <c r="DD64" s="280">
        <v>45579</v>
      </c>
      <c r="DE64" s="168">
        <v>0</v>
      </c>
      <c r="DF64" s="109"/>
      <c r="DG64" s="172">
        <v>0</v>
      </c>
      <c r="DH64" s="109"/>
      <c r="DI64" s="109"/>
    </row>
    <row r="65" spans="2:113">
      <c r="B65" s="272" t="s">
        <v>278</v>
      </c>
      <c r="C65" s="277">
        <v>11</v>
      </c>
      <c r="D65" s="277">
        <v>2</v>
      </c>
      <c r="E65" s="277">
        <v>354</v>
      </c>
      <c r="F65" s="277">
        <v>394</v>
      </c>
      <c r="G65" s="278">
        <v>11.1</v>
      </c>
      <c r="H65" s="277">
        <v>5022911</v>
      </c>
      <c r="I65" s="277">
        <v>354716</v>
      </c>
      <c r="J65" s="277">
        <v>188358</v>
      </c>
      <c r="K65" s="277"/>
      <c r="L65" s="277">
        <v>-657264</v>
      </c>
      <c r="M65" s="277">
        <v>-1682737</v>
      </c>
      <c r="N65" s="277">
        <v>119863</v>
      </c>
      <c r="O65" s="277"/>
      <c r="P65" s="277">
        <v>-173362</v>
      </c>
      <c r="Q65" s="277">
        <v>3172485</v>
      </c>
      <c r="R65" s="273">
        <v>-657264</v>
      </c>
      <c r="S65" s="292">
        <v>-165537</v>
      </c>
      <c r="T65" s="277"/>
      <c r="U65" s="277">
        <v>-279727</v>
      </c>
      <c r="V65" s="277">
        <v>119166</v>
      </c>
      <c r="W65" s="277">
        <v>-1634808</v>
      </c>
      <c r="X65" s="290">
        <v>-237471</v>
      </c>
      <c r="Y65" s="273"/>
      <c r="Z65" s="277">
        <v>3436432</v>
      </c>
      <c r="AA65" s="277">
        <v>2923703</v>
      </c>
      <c r="AB65" s="277">
        <v>2764519</v>
      </c>
      <c r="AC65" s="277">
        <v>3663016</v>
      </c>
      <c r="AD65" s="277">
        <v>1531139</v>
      </c>
      <c r="AE65" s="277">
        <v>212734</v>
      </c>
      <c r="AF65" s="277"/>
      <c r="AG65" s="277">
        <v>0</v>
      </c>
      <c r="AH65" s="277">
        <v>109065</v>
      </c>
      <c r="AI65" s="277"/>
      <c r="AJ65" s="277">
        <v>-165537</v>
      </c>
      <c r="AK65" s="277">
        <v>-165537</v>
      </c>
      <c r="AL65" s="277">
        <v>-165537</v>
      </c>
      <c r="AM65" s="277">
        <v>-165537</v>
      </c>
      <c r="AN65" s="277">
        <v>-165537</v>
      </c>
      <c r="AO65" s="277">
        <v>-807123</v>
      </c>
      <c r="AP65" s="265"/>
      <c r="AQ65" s="281">
        <v>-151598</v>
      </c>
      <c r="AR65" s="277">
        <v>0</v>
      </c>
      <c r="AS65" s="277">
        <v>0</v>
      </c>
      <c r="AT65" s="277">
        <v>0</v>
      </c>
      <c r="AU65" s="277">
        <v>0</v>
      </c>
      <c r="AV65" s="277">
        <v>0</v>
      </c>
      <c r="AW65" s="277">
        <v>0</v>
      </c>
      <c r="AX65" s="280">
        <v>151598</v>
      </c>
      <c r="AY65" s="280">
        <v>151598</v>
      </c>
      <c r="AZ65" s="280">
        <v>151598</v>
      </c>
      <c r="BA65" s="280">
        <v>151598</v>
      </c>
      <c r="BB65" s="280">
        <v>151598</v>
      </c>
      <c r="BC65" s="280">
        <v>773149</v>
      </c>
      <c r="BD65" s="281">
        <v>10798</v>
      </c>
      <c r="BE65" s="277">
        <v>10798</v>
      </c>
      <c r="BF65" s="277">
        <v>10798</v>
      </c>
      <c r="BG65" s="277">
        <v>10798</v>
      </c>
      <c r="BH65" s="277">
        <v>10798</v>
      </c>
      <c r="BI65" s="277">
        <v>10798</v>
      </c>
      <c r="BJ65" s="277">
        <v>55075</v>
      </c>
      <c r="BK65" s="280">
        <v>0</v>
      </c>
      <c r="BL65" s="280">
        <v>0</v>
      </c>
      <c r="BM65" s="280">
        <v>0</v>
      </c>
      <c r="BN65" s="280">
        <v>0</v>
      </c>
      <c r="BO65" s="280">
        <v>0</v>
      </c>
      <c r="BP65" s="280">
        <v>0</v>
      </c>
      <c r="BQ65" s="281"/>
      <c r="BR65" s="277"/>
      <c r="BS65" s="277"/>
      <c r="BT65" s="277"/>
      <c r="BU65" s="277"/>
      <c r="BV65" s="277"/>
      <c r="BW65" s="277"/>
      <c r="BX65" s="280"/>
      <c r="BY65" s="280"/>
      <c r="BZ65" s="280"/>
      <c r="CA65" s="280"/>
      <c r="CB65" s="280"/>
      <c r="CC65" s="280"/>
      <c r="CD65" s="289">
        <v>10.6</v>
      </c>
      <c r="CE65" s="284"/>
      <c r="CF65" s="277"/>
      <c r="CG65" s="277"/>
      <c r="CH65" s="277"/>
      <c r="CI65" s="277"/>
      <c r="CJ65" s="277"/>
      <c r="CK65" s="277"/>
      <c r="CL65" s="280"/>
      <c r="CM65" s="280"/>
      <c r="CN65" s="280"/>
      <c r="CO65" s="280"/>
      <c r="CP65" s="280"/>
      <c r="CQ65" s="280"/>
      <c r="CR65" s="284">
        <v>-24737</v>
      </c>
      <c r="CS65" s="277"/>
      <c r="CT65" s="277"/>
      <c r="CU65" s="277"/>
      <c r="CV65" s="277"/>
      <c r="CW65" s="277"/>
      <c r="CX65" s="277"/>
      <c r="CY65" s="280">
        <v>24737</v>
      </c>
      <c r="CZ65" s="280">
        <v>24737</v>
      </c>
      <c r="DA65" s="280">
        <v>24737</v>
      </c>
      <c r="DB65" s="280">
        <v>24737</v>
      </c>
      <c r="DC65" s="280">
        <v>24737</v>
      </c>
      <c r="DD65" s="280">
        <v>89049</v>
      </c>
      <c r="DE65" s="168">
        <v>0</v>
      </c>
      <c r="DF65" s="109"/>
      <c r="DG65" s="172">
        <v>0</v>
      </c>
      <c r="DH65" s="109"/>
      <c r="DI65" s="109"/>
    </row>
    <row r="66" spans="2:113">
      <c r="B66" s="272" t="s">
        <v>279</v>
      </c>
      <c r="C66" s="277">
        <v>0</v>
      </c>
      <c r="D66" s="277">
        <v>0</v>
      </c>
      <c r="E66" s="277">
        <v>0</v>
      </c>
      <c r="F66" s="277">
        <v>0</v>
      </c>
      <c r="G66" s="278">
        <v>1</v>
      </c>
      <c r="H66" s="277">
        <v>0</v>
      </c>
      <c r="I66" s="277">
        <v>0</v>
      </c>
      <c r="J66" s="277">
        <v>0</v>
      </c>
      <c r="K66" s="277"/>
      <c r="L66" s="277">
        <v>0</v>
      </c>
      <c r="M66" s="277">
        <v>0</v>
      </c>
      <c r="N66" s="277">
        <v>0</v>
      </c>
      <c r="O66" s="277"/>
      <c r="P66" s="277">
        <v>0</v>
      </c>
      <c r="Q66" s="277">
        <v>0</v>
      </c>
      <c r="R66" s="273">
        <v>0</v>
      </c>
      <c r="S66" s="292">
        <v>0</v>
      </c>
      <c r="T66" s="277"/>
      <c r="U66" s="277">
        <v>0</v>
      </c>
      <c r="V66" s="277">
        <v>0</v>
      </c>
      <c r="W66" s="277">
        <v>0</v>
      </c>
      <c r="X66" s="290">
        <v>0</v>
      </c>
      <c r="Y66" s="273"/>
      <c r="Z66" s="277">
        <v>0</v>
      </c>
      <c r="AA66" s="277">
        <v>0</v>
      </c>
      <c r="AB66" s="277">
        <v>0</v>
      </c>
      <c r="AC66" s="277">
        <v>0</v>
      </c>
      <c r="AD66" s="277">
        <v>0</v>
      </c>
      <c r="AE66" s="277">
        <v>0</v>
      </c>
      <c r="AF66" s="277"/>
      <c r="AG66" s="277">
        <v>0</v>
      </c>
      <c r="AH66" s="277">
        <v>0</v>
      </c>
      <c r="AI66" s="277"/>
      <c r="AJ66" s="277">
        <v>0</v>
      </c>
      <c r="AK66" s="277">
        <v>0</v>
      </c>
      <c r="AL66" s="277">
        <v>0</v>
      </c>
      <c r="AM66" s="277">
        <v>0</v>
      </c>
      <c r="AN66" s="277">
        <v>0</v>
      </c>
      <c r="AO66" s="277">
        <v>0</v>
      </c>
      <c r="AP66" s="265"/>
      <c r="AQ66" s="281">
        <v>0</v>
      </c>
      <c r="AR66" s="277">
        <v>0</v>
      </c>
      <c r="AS66" s="277">
        <v>0</v>
      </c>
      <c r="AT66" s="277">
        <v>0</v>
      </c>
      <c r="AU66" s="277">
        <v>0</v>
      </c>
      <c r="AV66" s="277">
        <v>0</v>
      </c>
      <c r="AW66" s="277">
        <v>0</v>
      </c>
      <c r="AX66" s="280">
        <v>0</v>
      </c>
      <c r="AY66" s="280">
        <v>0</v>
      </c>
      <c r="AZ66" s="280">
        <v>0</v>
      </c>
      <c r="BA66" s="280">
        <v>0</v>
      </c>
      <c r="BB66" s="280">
        <v>0</v>
      </c>
      <c r="BC66" s="280">
        <v>0</v>
      </c>
      <c r="BD66" s="281">
        <v>0</v>
      </c>
      <c r="BE66" s="277">
        <v>0</v>
      </c>
      <c r="BF66" s="277">
        <v>0</v>
      </c>
      <c r="BG66" s="277">
        <v>0</v>
      </c>
      <c r="BH66" s="277">
        <v>0</v>
      </c>
      <c r="BI66" s="277">
        <v>0</v>
      </c>
      <c r="BJ66" s="277">
        <v>0</v>
      </c>
      <c r="BK66" s="280">
        <v>0</v>
      </c>
      <c r="BL66" s="280">
        <v>0</v>
      </c>
      <c r="BM66" s="280">
        <v>0</v>
      </c>
      <c r="BN66" s="280">
        <v>0</v>
      </c>
      <c r="BO66" s="280">
        <v>0</v>
      </c>
      <c r="BP66" s="280">
        <v>0</v>
      </c>
      <c r="BQ66" s="281"/>
      <c r="BR66" s="277"/>
      <c r="BS66" s="277"/>
      <c r="BT66" s="277"/>
      <c r="BU66" s="277"/>
      <c r="BV66" s="277"/>
      <c r="BW66" s="277"/>
      <c r="BX66" s="280"/>
      <c r="BY66" s="280"/>
      <c r="BZ66" s="280"/>
      <c r="CA66" s="280"/>
      <c r="CB66" s="280"/>
      <c r="CC66" s="280"/>
      <c r="CD66" s="289">
        <v>1</v>
      </c>
      <c r="CE66" s="284"/>
      <c r="CF66" s="277"/>
      <c r="CG66" s="277"/>
      <c r="CH66" s="277"/>
      <c r="CI66" s="277"/>
      <c r="CJ66" s="277"/>
      <c r="CK66" s="277"/>
      <c r="CL66" s="280"/>
      <c r="CM66" s="280"/>
      <c r="CN66" s="280"/>
      <c r="CO66" s="280"/>
      <c r="CP66" s="280"/>
      <c r="CQ66" s="280"/>
      <c r="CR66" s="284">
        <v>0</v>
      </c>
      <c r="CS66" s="277"/>
      <c r="CT66" s="277"/>
      <c r="CU66" s="277"/>
      <c r="CV66" s="277"/>
      <c r="CW66" s="277"/>
      <c r="CX66" s="277"/>
      <c r="CY66" s="280">
        <v>0</v>
      </c>
      <c r="CZ66" s="280">
        <v>0</v>
      </c>
      <c r="DA66" s="280">
        <v>0</v>
      </c>
      <c r="DB66" s="280">
        <v>0</v>
      </c>
      <c r="DC66" s="280">
        <v>0</v>
      </c>
      <c r="DD66" s="280">
        <v>0</v>
      </c>
      <c r="DE66" s="168">
        <v>0</v>
      </c>
      <c r="DF66" s="109"/>
      <c r="DG66" s="172">
        <v>0</v>
      </c>
      <c r="DH66" s="109"/>
      <c r="DI66" s="109"/>
    </row>
    <row r="67" spans="2:113">
      <c r="B67" s="272" t="s">
        <v>280</v>
      </c>
      <c r="C67" s="277">
        <v>9</v>
      </c>
      <c r="D67" s="277">
        <v>0</v>
      </c>
      <c r="E67" s="277">
        <v>119</v>
      </c>
      <c r="F67" s="277">
        <v>136</v>
      </c>
      <c r="G67" s="278">
        <v>11</v>
      </c>
      <c r="H67" s="277">
        <v>1094760</v>
      </c>
      <c r="I67" s="277">
        <v>60659</v>
      </c>
      <c r="J67" s="277">
        <v>39526</v>
      </c>
      <c r="K67" s="277"/>
      <c r="L67" s="277">
        <v>0</v>
      </c>
      <c r="M67" s="277">
        <v>-147739</v>
      </c>
      <c r="N67" s="277">
        <v>34317</v>
      </c>
      <c r="O67" s="277"/>
      <c r="P67" s="277">
        <v>-90290</v>
      </c>
      <c r="Q67" s="277">
        <v>991233</v>
      </c>
      <c r="R67" s="273">
        <v>0</v>
      </c>
      <c r="S67" s="292">
        <v>-14666</v>
      </c>
      <c r="T67" s="277"/>
      <c r="U67" s="277">
        <v>85519</v>
      </c>
      <c r="V67" s="277">
        <v>101182</v>
      </c>
      <c r="W67" s="277">
        <v>-141873</v>
      </c>
      <c r="X67" s="290">
        <v>-43117</v>
      </c>
      <c r="Y67" s="273"/>
      <c r="Z67" s="277">
        <v>1055059</v>
      </c>
      <c r="AA67" s="277">
        <v>930402</v>
      </c>
      <c r="AB67" s="277">
        <v>893877</v>
      </c>
      <c r="AC67" s="277">
        <v>1105613</v>
      </c>
      <c r="AD67" s="277">
        <v>134308</v>
      </c>
      <c r="AE67" s="277">
        <v>38762</v>
      </c>
      <c r="AF67" s="277"/>
      <c r="AG67" s="277">
        <v>0</v>
      </c>
      <c r="AH67" s="277">
        <v>31197</v>
      </c>
      <c r="AI67" s="277"/>
      <c r="AJ67" s="277">
        <v>-14666</v>
      </c>
      <c r="AK67" s="277">
        <v>-14666</v>
      </c>
      <c r="AL67" s="277">
        <v>-14666</v>
      </c>
      <c r="AM67" s="277">
        <v>-14666</v>
      </c>
      <c r="AN67" s="277">
        <v>-14666</v>
      </c>
      <c r="AO67" s="277">
        <v>-68543</v>
      </c>
      <c r="AP67" s="265"/>
      <c r="AQ67" s="281">
        <v>-13431</v>
      </c>
      <c r="AR67" s="277">
        <v>0</v>
      </c>
      <c r="AS67" s="277">
        <v>0</v>
      </c>
      <c r="AT67" s="277">
        <v>0</v>
      </c>
      <c r="AU67" s="277">
        <v>0</v>
      </c>
      <c r="AV67" s="277">
        <v>0</v>
      </c>
      <c r="AW67" s="277">
        <v>0</v>
      </c>
      <c r="AX67" s="280">
        <v>13431</v>
      </c>
      <c r="AY67" s="280">
        <v>13431</v>
      </c>
      <c r="AZ67" s="280">
        <v>13431</v>
      </c>
      <c r="BA67" s="280">
        <v>13431</v>
      </c>
      <c r="BB67" s="280">
        <v>13431</v>
      </c>
      <c r="BC67" s="280">
        <v>67153</v>
      </c>
      <c r="BD67" s="281">
        <v>3120</v>
      </c>
      <c r="BE67" s="277">
        <v>3120</v>
      </c>
      <c r="BF67" s="277">
        <v>3120</v>
      </c>
      <c r="BG67" s="277">
        <v>3120</v>
      </c>
      <c r="BH67" s="277">
        <v>3120</v>
      </c>
      <c r="BI67" s="277">
        <v>3120</v>
      </c>
      <c r="BJ67" s="277">
        <v>15597</v>
      </c>
      <c r="BK67" s="280">
        <v>0</v>
      </c>
      <c r="BL67" s="280">
        <v>0</v>
      </c>
      <c r="BM67" s="280">
        <v>0</v>
      </c>
      <c r="BN67" s="280">
        <v>0</v>
      </c>
      <c r="BO67" s="280">
        <v>0</v>
      </c>
      <c r="BP67" s="280">
        <v>0</v>
      </c>
      <c r="BQ67" s="281"/>
      <c r="BR67" s="277"/>
      <c r="BS67" s="277"/>
      <c r="BT67" s="277"/>
      <c r="BU67" s="277"/>
      <c r="BV67" s="277"/>
      <c r="BW67" s="277"/>
      <c r="BX67" s="280"/>
      <c r="BY67" s="280"/>
      <c r="BZ67" s="280"/>
      <c r="CA67" s="280"/>
      <c r="CB67" s="280"/>
      <c r="CC67" s="280"/>
      <c r="CD67" s="289">
        <v>10.9</v>
      </c>
      <c r="CE67" s="284"/>
      <c r="CF67" s="277"/>
      <c r="CG67" s="277"/>
      <c r="CH67" s="277"/>
      <c r="CI67" s="277"/>
      <c r="CJ67" s="277"/>
      <c r="CK67" s="277"/>
      <c r="CL67" s="280"/>
      <c r="CM67" s="280"/>
      <c r="CN67" s="280"/>
      <c r="CO67" s="280"/>
      <c r="CP67" s="280"/>
      <c r="CQ67" s="280"/>
      <c r="CR67" s="284">
        <v>-4355</v>
      </c>
      <c r="CS67" s="277"/>
      <c r="CT67" s="277"/>
      <c r="CU67" s="277"/>
      <c r="CV67" s="277"/>
      <c r="CW67" s="277"/>
      <c r="CX67" s="277"/>
      <c r="CY67" s="280">
        <v>4355</v>
      </c>
      <c r="CZ67" s="280">
        <v>4355</v>
      </c>
      <c r="DA67" s="280">
        <v>4355</v>
      </c>
      <c r="DB67" s="280">
        <v>4355</v>
      </c>
      <c r="DC67" s="280">
        <v>4355</v>
      </c>
      <c r="DD67" s="280">
        <v>16987</v>
      </c>
      <c r="DE67" s="168">
        <v>0</v>
      </c>
      <c r="DF67" s="109"/>
      <c r="DG67" s="172">
        <v>0</v>
      </c>
      <c r="DH67" s="109"/>
      <c r="DI67" s="109"/>
    </row>
    <row r="68" spans="2:113">
      <c r="B68" s="272" t="s">
        <v>281</v>
      </c>
      <c r="C68" s="277">
        <v>16</v>
      </c>
      <c r="D68" s="277">
        <v>2</v>
      </c>
      <c r="E68" s="277">
        <v>132</v>
      </c>
      <c r="F68" s="277">
        <v>157</v>
      </c>
      <c r="G68" s="278">
        <v>10.9</v>
      </c>
      <c r="H68" s="277">
        <v>2124449</v>
      </c>
      <c r="I68" s="277">
        <v>124462</v>
      </c>
      <c r="J68" s="277">
        <v>76915</v>
      </c>
      <c r="K68" s="277"/>
      <c r="L68" s="277">
        <v>0</v>
      </c>
      <c r="M68" s="277">
        <v>146753</v>
      </c>
      <c r="N68" s="277">
        <v>25250</v>
      </c>
      <c r="O68" s="277"/>
      <c r="P68" s="277">
        <v>-176777</v>
      </c>
      <c r="Q68" s="277">
        <v>2321052</v>
      </c>
      <c r="R68" s="273">
        <v>0</v>
      </c>
      <c r="S68" s="292">
        <v>5909</v>
      </c>
      <c r="T68" s="277"/>
      <c r="U68" s="277">
        <v>207286</v>
      </c>
      <c r="V68" s="277">
        <v>191820</v>
      </c>
      <c r="W68" s="277">
        <v>77251</v>
      </c>
      <c r="X68" s="290">
        <v>-88843</v>
      </c>
      <c r="Y68" s="273"/>
      <c r="Z68" s="277">
        <v>2482746</v>
      </c>
      <c r="AA68" s="277">
        <v>2169603</v>
      </c>
      <c r="AB68" s="277">
        <v>2074969</v>
      </c>
      <c r="AC68" s="277">
        <v>2619009</v>
      </c>
      <c r="AD68" s="277">
        <v>0</v>
      </c>
      <c r="AE68" s="277">
        <v>78971</v>
      </c>
      <c r="AF68" s="277"/>
      <c r="AG68" s="277">
        <v>133289</v>
      </c>
      <c r="AH68" s="277">
        <v>22933</v>
      </c>
      <c r="AI68" s="277"/>
      <c r="AJ68" s="277">
        <v>5909</v>
      </c>
      <c r="AK68" s="277">
        <v>5909</v>
      </c>
      <c r="AL68" s="277">
        <v>5909</v>
      </c>
      <c r="AM68" s="277">
        <v>5909</v>
      </c>
      <c r="AN68" s="277">
        <v>5909</v>
      </c>
      <c r="AO68" s="277">
        <v>47706</v>
      </c>
      <c r="AP68" s="265"/>
      <c r="AQ68" s="281">
        <v>13464</v>
      </c>
      <c r="AR68" s="277">
        <v>13464</v>
      </c>
      <c r="AS68" s="277">
        <v>13464</v>
      </c>
      <c r="AT68" s="277">
        <v>13464</v>
      </c>
      <c r="AU68" s="277">
        <v>13464</v>
      </c>
      <c r="AV68" s="277">
        <v>13464</v>
      </c>
      <c r="AW68" s="277">
        <v>65969</v>
      </c>
      <c r="AX68" s="280">
        <v>0</v>
      </c>
      <c r="AY68" s="280">
        <v>0</v>
      </c>
      <c r="AZ68" s="280">
        <v>0</v>
      </c>
      <c r="BA68" s="280">
        <v>0</v>
      </c>
      <c r="BB68" s="280">
        <v>0</v>
      </c>
      <c r="BC68" s="280">
        <v>0</v>
      </c>
      <c r="BD68" s="281">
        <v>2317</v>
      </c>
      <c r="BE68" s="277">
        <v>2317</v>
      </c>
      <c r="BF68" s="277">
        <v>2317</v>
      </c>
      <c r="BG68" s="277">
        <v>2317</v>
      </c>
      <c r="BH68" s="277">
        <v>2317</v>
      </c>
      <c r="BI68" s="277">
        <v>2317</v>
      </c>
      <c r="BJ68" s="277">
        <v>11348</v>
      </c>
      <c r="BK68" s="280">
        <v>0</v>
      </c>
      <c r="BL68" s="280">
        <v>0</v>
      </c>
      <c r="BM68" s="280">
        <v>0</v>
      </c>
      <c r="BN68" s="280">
        <v>0</v>
      </c>
      <c r="BO68" s="280">
        <v>0</v>
      </c>
      <c r="BP68" s="280">
        <v>0</v>
      </c>
      <c r="BQ68" s="281"/>
      <c r="BR68" s="277"/>
      <c r="BS68" s="277"/>
      <c r="BT68" s="277"/>
      <c r="BU68" s="277"/>
      <c r="BV68" s="277"/>
      <c r="BW68" s="277"/>
      <c r="BX68" s="280"/>
      <c r="BY68" s="280"/>
      <c r="BZ68" s="280"/>
      <c r="CA68" s="280"/>
      <c r="CB68" s="280"/>
      <c r="CC68" s="280"/>
      <c r="CD68" s="289">
        <v>10</v>
      </c>
      <c r="CE68" s="284"/>
      <c r="CF68" s="277"/>
      <c r="CG68" s="277"/>
      <c r="CH68" s="277"/>
      <c r="CI68" s="277"/>
      <c r="CJ68" s="277"/>
      <c r="CK68" s="277"/>
      <c r="CL68" s="280"/>
      <c r="CM68" s="280"/>
      <c r="CN68" s="280"/>
      <c r="CO68" s="280"/>
      <c r="CP68" s="280"/>
      <c r="CQ68" s="280"/>
      <c r="CR68" s="284">
        <v>-9872</v>
      </c>
      <c r="CS68" s="277"/>
      <c r="CT68" s="277"/>
      <c r="CU68" s="277"/>
      <c r="CV68" s="277"/>
      <c r="CW68" s="277"/>
      <c r="CX68" s="277"/>
      <c r="CY68" s="280">
        <v>9872</v>
      </c>
      <c r="CZ68" s="280">
        <v>9872</v>
      </c>
      <c r="DA68" s="280">
        <v>9872</v>
      </c>
      <c r="DB68" s="280">
        <v>9872</v>
      </c>
      <c r="DC68" s="280">
        <v>9872</v>
      </c>
      <c r="DD68" s="280">
        <v>29611</v>
      </c>
      <c r="DE68" s="168">
        <v>0</v>
      </c>
      <c r="DF68" s="109"/>
      <c r="DG68" s="172">
        <v>0</v>
      </c>
      <c r="DH68" s="109"/>
      <c r="DI68" s="109"/>
    </row>
    <row r="69" spans="2:113">
      <c r="B69" s="272" t="s">
        <v>282</v>
      </c>
      <c r="C69" s="277">
        <v>21</v>
      </c>
      <c r="D69" s="277">
        <v>0</v>
      </c>
      <c r="E69" s="277">
        <v>318</v>
      </c>
      <c r="F69" s="277">
        <v>340</v>
      </c>
      <c r="G69" s="278">
        <v>10.199999999999999</v>
      </c>
      <c r="H69" s="277">
        <v>6328405</v>
      </c>
      <c r="I69" s="277">
        <v>317418</v>
      </c>
      <c r="J69" s="277">
        <v>231585</v>
      </c>
      <c r="K69" s="277"/>
      <c r="L69" s="277">
        <v>-751675</v>
      </c>
      <c r="M69" s="277">
        <v>2021382</v>
      </c>
      <c r="N69" s="277">
        <v>224358</v>
      </c>
      <c r="O69" s="277"/>
      <c r="P69" s="277">
        <v>-281258</v>
      </c>
      <c r="Q69" s="277">
        <v>8090215</v>
      </c>
      <c r="R69" s="273">
        <v>-751675</v>
      </c>
      <c r="S69" s="292">
        <v>190521</v>
      </c>
      <c r="T69" s="277"/>
      <c r="U69" s="277">
        <v>-12151</v>
      </c>
      <c r="V69" s="277">
        <v>288352</v>
      </c>
      <c r="W69" s="277">
        <v>1779473</v>
      </c>
      <c r="X69" s="290">
        <v>-275746</v>
      </c>
      <c r="Y69" s="273"/>
      <c r="Z69" s="277">
        <v>8719018</v>
      </c>
      <c r="AA69" s="277">
        <v>7489081</v>
      </c>
      <c r="AB69" s="277">
        <v>7128533</v>
      </c>
      <c r="AC69" s="277">
        <v>9221472</v>
      </c>
      <c r="AD69" s="277">
        <v>0</v>
      </c>
      <c r="AE69" s="277">
        <v>246096</v>
      </c>
      <c r="AF69" s="277"/>
      <c r="AG69" s="277">
        <v>1823207</v>
      </c>
      <c r="AH69" s="277">
        <v>202362</v>
      </c>
      <c r="AI69" s="277"/>
      <c r="AJ69" s="277">
        <v>190521</v>
      </c>
      <c r="AK69" s="277">
        <v>190521</v>
      </c>
      <c r="AL69" s="277">
        <v>190521</v>
      </c>
      <c r="AM69" s="277">
        <v>190521</v>
      </c>
      <c r="AN69" s="277">
        <v>190521</v>
      </c>
      <c r="AO69" s="277">
        <v>826868</v>
      </c>
      <c r="AP69" s="265"/>
      <c r="AQ69" s="281">
        <v>198175</v>
      </c>
      <c r="AR69" s="277">
        <v>198175</v>
      </c>
      <c r="AS69" s="277">
        <v>198175</v>
      </c>
      <c r="AT69" s="277">
        <v>198175</v>
      </c>
      <c r="AU69" s="277">
        <v>198175</v>
      </c>
      <c r="AV69" s="277">
        <v>198175</v>
      </c>
      <c r="AW69" s="277">
        <v>832332</v>
      </c>
      <c r="AX69" s="280">
        <v>0</v>
      </c>
      <c r="AY69" s="280">
        <v>0</v>
      </c>
      <c r="AZ69" s="280">
        <v>0</v>
      </c>
      <c r="BA69" s="280">
        <v>0</v>
      </c>
      <c r="BB69" s="280">
        <v>0</v>
      </c>
      <c r="BC69" s="280">
        <v>0</v>
      </c>
      <c r="BD69" s="281">
        <v>21996</v>
      </c>
      <c r="BE69" s="277">
        <v>21996</v>
      </c>
      <c r="BF69" s="277">
        <v>21996</v>
      </c>
      <c r="BG69" s="277">
        <v>21996</v>
      </c>
      <c r="BH69" s="277">
        <v>21996</v>
      </c>
      <c r="BI69" s="277">
        <v>21996</v>
      </c>
      <c r="BJ69" s="277">
        <v>92382</v>
      </c>
      <c r="BK69" s="280">
        <v>0</v>
      </c>
      <c r="BL69" s="280">
        <v>0</v>
      </c>
      <c r="BM69" s="280">
        <v>0</v>
      </c>
      <c r="BN69" s="280">
        <v>0</v>
      </c>
      <c r="BO69" s="280">
        <v>0</v>
      </c>
      <c r="BP69" s="280">
        <v>0</v>
      </c>
      <c r="BQ69" s="281"/>
      <c r="BR69" s="277"/>
      <c r="BS69" s="277"/>
      <c r="BT69" s="277"/>
      <c r="BU69" s="277"/>
      <c r="BV69" s="277"/>
      <c r="BW69" s="277"/>
      <c r="BX69" s="280"/>
      <c r="BY69" s="280"/>
      <c r="BZ69" s="280"/>
      <c r="CA69" s="280"/>
      <c r="CB69" s="280"/>
      <c r="CC69" s="280"/>
      <c r="CD69" s="289">
        <v>10.3</v>
      </c>
      <c r="CE69" s="284"/>
      <c r="CF69" s="277"/>
      <c r="CG69" s="277"/>
      <c r="CH69" s="277"/>
      <c r="CI69" s="277"/>
      <c r="CJ69" s="277"/>
      <c r="CK69" s="277"/>
      <c r="CL69" s="280"/>
      <c r="CM69" s="280"/>
      <c r="CN69" s="280"/>
      <c r="CO69" s="280"/>
      <c r="CP69" s="280"/>
      <c r="CQ69" s="280"/>
      <c r="CR69" s="284">
        <v>-29650</v>
      </c>
      <c r="CS69" s="277"/>
      <c r="CT69" s="277"/>
      <c r="CU69" s="277"/>
      <c r="CV69" s="277"/>
      <c r="CW69" s="277"/>
      <c r="CX69" s="277"/>
      <c r="CY69" s="280">
        <v>29650</v>
      </c>
      <c r="CZ69" s="280">
        <v>29650</v>
      </c>
      <c r="DA69" s="280">
        <v>29650</v>
      </c>
      <c r="DB69" s="280">
        <v>29650</v>
      </c>
      <c r="DC69" s="280">
        <v>29650</v>
      </c>
      <c r="DD69" s="280">
        <v>97846</v>
      </c>
      <c r="DE69" s="168">
        <v>0</v>
      </c>
      <c r="DF69" s="109"/>
      <c r="DG69" s="172">
        <v>0</v>
      </c>
      <c r="DH69" s="109"/>
      <c r="DI69" s="109"/>
    </row>
    <row r="70" spans="2:113">
      <c r="B70" s="272" t="s">
        <v>283</v>
      </c>
      <c r="C70" s="277">
        <v>11</v>
      </c>
      <c r="D70" s="277">
        <v>0</v>
      </c>
      <c r="E70" s="277">
        <v>121</v>
      </c>
      <c r="F70" s="277">
        <v>127</v>
      </c>
      <c r="G70" s="278">
        <v>11.2</v>
      </c>
      <c r="H70" s="277">
        <v>1461833</v>
      </c>
      <c r="I70" s="277">
        <v>70641</v>
      </c>
      <c r="J70" s="277">
        <v>52471</v>
      </c>
      <c r="K70" s="277"/>
      <c r="L70" s="277">
        <v>0</v>
      </c>
      <c r="M70" s="277">
        <v>-294142</v>
      </c>
      <c r="N70" s="277">
        <v>30735</v>
      </c>
      <c r="O70" s="277"/>
      <c r="P70" s="277">
        <v>-117129</v>
      </c>
      <c r="Q70" s="277">
        <v>1204409</v>
      </c>
      <c r="R70" s="273">
        <v>0</v>
      </c>
      <c r="S70" s="292">
        <v>-29449</v>
      </c>
      <c r="T70" s="277"/>
      <c r="U70" s="277">
        <v>93663</v>
      </c>
      <c r="V70" s="277">
        <v>101567</v>
      </c>
      <c r="W70" s="277">
        <v>-293254</v>
      </c>
      <c r="X70" s="290">
        <v>-59296</v>
      </c>
      <c r="Y70" s="273"/>
      <c r="Z70" s="277">
        <v>1284888</v>
      </c>
      <c r="AA70" s="277">
        <v>1127308</v>
      </c>
      <c r="AB70" s="277">
        <v>1076939</v>
      </c>
      <c r="AC70" s="277">
        <v>1355876</v>
      </c>
      <c r="AD70" s="277">
        <v>267879</v>
      </c>
      <c r="AE70" s="277">
        <v>53366</v>
      </c>
      <c r="AF70" s="277"/>
      <c r="AG70" s="277">
        <v>0</v>
      </c>
      <c r="AH70" s="277">
        <v>27991</v>
      </c>
      <c r="AI70" s="277"/>
      <c r="AJ70" s="277">
        <v>-29449</v>
      </c>
      <c r="AK70" s="277">
        <v>-29449</v>
      </c>
      <c r="AL70" s="277">
        <v>-29449</v>
      </c>
      <c r="AM70" s="277">
        <v>-29449</v>
      </c>
      <c r="AN70" s="277">
        <v>-29449</v>
      </c>
      <c r="AO70" s="277">
        <v>-146009</v>
      </c>
      <c r="AP70" s="265"/>
      <c r="AQ70" s="281">
        <v>-26263</v>
      </c>
      <c r="AR70" s="277">
        <v>0</v>
      </c>
      <c r="AS70" s="277">
        <v>0</v>
      </c>
      <c r="AT70" s="277">
        <v>0</v>
      </c>
      <c r="AU70" s="277">
        <v>0</v>
      </c>
      <c r="AV70" s="277">
        <v>0</v>
      </c>
      <c r="AW70" s="277">
        <v>0</v>
      </c>
      <c r="AX70" s="280">
        <v>26263</v>
      </c>
      <c r="AY70" s="280">
        <v>26263</v>
      </c>
      <c r="AZ70" s="280">
        <v>26263</v>
      </c>
      <c r="BA70" s="280">
        <v>26263</v>
      </c>
      <c r="BB70" s="280">
        <v>26263</v>
      </c>
      <c r="BC70" s="280">
        <v>136564</v>
      </c>
      <c r="BD70" s="281">
        <v>2744</v>
      </c>
      <c r="BE70" s="277">
        <v>2744</v>
      </c>
      <c r="BF70" s="277">
        <v>2744</v>
      </c>
      <c r="BG70" s="277">
        <v>2744</v>
      </c>
      <c r="BH70" s="277">
        <v>2744</v>
      </c>
      <c r="BI70" s="277">
        <v>2744</v>
      </c>
      <c r="BJ70" s="277">
        <v>14271</v>
      </c>
      <c r="BK70" s="280">
        <v>0</v>
      </c>
      <c r="BL70" s="280">
        <v>0</v>
      </c>
      <c r="BM70" s="280">
        <v>0</v>
      </c>
      <c r="BN70" s="280">
        <v>0</v>
      </c>
      <c r="BO70" s="280">
        <v>0</v>
      </c>
      <c r="BP70" s="280">
        <v>0</v>
      </c>
      <c r="BQ70" s="281"/>
      <c r="BR70" s="277"/>
      <c r="BS70" s="277"/>
      <c r="BT70" s="277"/>
      <c r="BU70" s="277"/>
      <c r="BV70" s="277"/>
      <c r="BW70" s="277"/>
      <c r="BX70" s="280"/>
      <c r="BY70" s="280"/>
      <c r="BZ70" s="280"/>
      <c r="CA70" s="280"/>
      <c r="CB70" s="280"/>
      <c r="CC70" s="280"/>
      <c r="CD70" s="289">
        <v>11</v>
      </c>
      <c r="CE70" s="284"/>
      <c r="CF70" s="277"/>
      <c r="CG70" s="277"/>
      <c r="CH70" s="277"/>
      <c r="CI70" s="277"/>
      <c r="CJ70" s="277"/>
      <c r="CK70" s="277"/>
      <c r="CL70" s="280"/>
      <c r="CM70" s="280"/>
      <c r="CN70" s="280"/>
      <c r="CO70" s="280"/>
      <c r="CP70" s="280"/>
      <c r="CQ70" s="280"/>
      <c r="CR70" s="284">
        <v>-5930</v>
      </c>
      <c r="CS70" s="277"/>
      <c r="CT70" s="277"/>
      <c r="CU70" s="277"/>
      <c r="CV70" s="277"/>
      <c r="CW70" s="277"/>
      <c r="CX70" s="277"/>
      <c r="CY70" s="280">
        <v>5930</v>
      </c>
      <c r="CZ70" s="280">
        <v>5930</v>
      </c>
      <c r="DA70" s="280">
        <v>5930</v>
      </c>
      <c r="DB70" s="280">
        <v>5930</v>
      </c>
      <c r="DC70" s="280">
        <v>5930</v>
      </c>
      <c r="DD70" s="280">
        <v>23716</v>
      </c>
      <c r="DE70" s="168">
        <v>0</v>
      </c>
      <c r="DF70" s="109"/>
      <c r="DG70" s="172">
        <v>0</v>
      </c>
      <c r="DH70" s="109"/>
      <c r="DI70" s="109"/>
    </row>
    <row r="71" spans="2:113">
      <c r="B71" s="272" t="s">
        <v>284</v>
      </c>
      <c r="C71" s="277">
        <v>13</v>
      </c>
      <c r="D71" s="277">
        <v>0</v>
      </c>
      <c r="E71" s="277">
        <v>181</v>
      </c>
      <c r="F71" s="277">
        <v>209</v>
      </c>
      <c r="G71" s="278">
        <v>10.5</v>
      </c>
      <c r="H71" s="277">
        <v>1786173</v>
      </c>
      <c r="I71" s="277">
        <v>91167</v>
      </c>
      <c r="J71" s="277">
        <v>64720</v>
      </c>
      <c r="K71" s="277"/>
      <c r="L71" s="277">
        <v>0</v>
      </c>
      <c r="M71" s="277">
        <v>-128348</v>
      </c>
      <c r="N71" s="277">
        <v>43375</v>
      </c>
      <c r="O71" s="277"/>
      <c r="P71" s="277">
        <v>-118738</v>
      </c>
      <c r="Q71" s="277">
        <v>1738349</v>
      </c>
      <c r="R71" s="273">
        <v>0</v>
      </c>
      <c r="S71" s="292">
        <v>-15422</v>
      </c>
      <c r="T71" s="277"/>
      <c r="U71" s="277">
        <v>140465</v>
      </c>
      <c r="V71" s="277">
        <v>127868</v>
      </c>
      <c r="W71" s="277">
        <v>-136978</v>
      </c>
      <c r="X71" s="290">
        <v>-67427</v>
      </c>
      <c r="Y71" s="273"/>
      <c r="Z71" s="277">
        <v>1849527</v>
      </c>
      <c r="AA71" s="277">
        <v>1631442</v>
      </c>
      <c r="AB71" s="277">
        <v>1568060</v>
      </c>
      <c r="AC71" s="277">
        <v>1937864</v>
      </c>
      <c r="AD71" s="277">
        <v>116124</v>
      </c>
      <c r="AE71" s="277">
        <v>60098</v>
      </c>
      <c r="AF71" s="277"/>
      <c r="AG71" s="277">
        <v>0</v>
      </c>
      <c r="AH71" s="277">
        <v>39244</v>
      </c>
      <c r="AI71" s="277"/>
      <c r="AJ71" s="277">
        <v>-15422</v>
      </c>
      <c r="AK71" s="277">
        <v>-15422</v>
      </c>
      <c r="AL71" s="277">
        <v>-15422</v>
      </c>
      <c r="AM71" s="277">
        <v>-15422</v>
      </c>
      <c r="AN71" s="277">
        <v>-15422</v>
      </c>
      <c r="AO71" s="277">
        <v>-59868</v>
      </c>
      <c r="AP71" s="265"/>
      <c r="AQ71" s="281">
        <v>-12224</v>
      </c>
      <c r="AR71" s="277">
        <v>0</v>
      </c>
      <c r="AS71" s="277">
        <v>0</v>
      </c>
      <c r="AT71" s="277">
        <v>0</v>
      </c>
      <c r="AU71" s="277">
        <v>0</v>
      </c>
      <c r="AV71" s="277">
        <v>0</v>
      </c>
      <c r="AW71" s="277">
        <v>0</v>
      </c>
      <c r="AX71" s="280">
        <v>12224</v>
      </c>
      <c r="AY71" s="280">
        <v>12224</v>
      </c>
      <c r="AZ71" s="280">
        <v>12224</v>
      </c>
      <c r="BA71" s="280">
        <v>12224</v>
      </c>
      <c r="BB71" s="280">
        <v>12224</v>
      </c>
      <c r="BC71" s="280">
        <v>55004</v>
      </c>
      <c r="BD71" s="281">
        <v>4131</v>
      </c>
      <c r="BE71" s="277">
        <v>4131</v>
      </c>
      <c r="BF71" s="277">
        <v>4131</v>
      </c>
      <c r="BG71" s="277">
        <v>4131</v>
      </c>
      <c r="BH71" s="277">
        <v>4131</v>
      </c>
      <c r="BI71" s="277">
        <v>4131</v>
      </c>
      <c r="BJ71" s="277">
        <v>18589</v>
      </c>
      <c r="BK71" s="280">
        <v>0</v>
      </c>
      <c r="BL71" s="280">
        <v>0</v>
      </c>
      <c r="BM71" s="280">
        <v>0</v>
      </c>
      <c r="BN71" s="280">
        <v>0</v>
      </c>
      <c r="BO71" s="280">
        <v>0</v>
      </c>
      <c r="BP71" s="280">
        <v>0</v>
      </c>
      <c r="BQ71" s="281"/>
      <c r="BR71" s="277"/>
      <c r="BS71" s="277"/>
      <c r="BT71" s="277"/>
      <c r="BU71" s="277"/>
      <c r="BV71" s="277"/>
      <c r="BW71" s="277"/>
      <c r="BX71" s="280"/>
      <c r="BY71" s="280"/>
      <c r="BZ71" s="280"/>
      <c r="CA71" s="280"/>
      <c r="CB71" s="280"/>
      <c r="CC71" s="280"/>
      <c r="CD71" s="289">
        <v>10.199999999999999</v>
      </c>
      <c r="CE71" s="284"/>
      <c r="CF71" s="277"/>
      <c r="CG71" s="277"/>
      <c r="CH71" s="277"/>
      <c r="CI71" s="277"/>
      <c r="CJ71" s="277"/>
      <c r="CK71" s="277"/>
      <c r="CL71" s="280"/>
      <c r="CM71" s="280"/>
      <c r="CN71" s="280"/>
      <c r="CO71" s="280"/>
      <c r="CP71" s="280"/>
      <c r="CQ71" s="280"/>
      <c r="CR71" s="284">
        <v>-7329</v>
      </c>
      <c r="CS71" s="277"/>
      <c r="CT71" s="277"/>
      <c r="CU71" s="277"/>
      <c r="CV71" s="277"/>
      <c r="CW71" s="277"/>
      <c r="CX71" s="277"/>
      <c r="CY71" s="280">
        <v>7329</v>
      </c>
      <c r="CZ71" s="280">
        <v>7329</v>
      </c>
      <c r="DA71" s="280">
        <v>7329</v>
      </c>
      <c r="DB71" s="280">
        <v>7329</v>
      </c>
      <c r="DC71" s="280">
        <v>7329</v>
      </c>
      <c r="DD71" s="280">
        <v>23453</v>
      </c>
      <c r="DE71" s="168">
        <v>0</v>
      </c>
      <c r="DF71" s="109"/>
      <c r="DG71" s="172">
        <v>0</v>
      </c>
      <c r="DH71" s="109"/>
      <c r="DI71" s="109"/>
    </row>
    <row r="72" spans="2:113">
      <c r="B72" s="272" t="s">
        <v>285</v>
      </c>
      <c r="C72" s="277">
        <v>165</v>
      </c>
      <c r="D72" s="277">
        <v>1</v>
      </c>
      <c r="E72" s="277">
        <v>1242</v>
      </c>
      <c r="F72" s="277">
        <v>1394</v>
      </c>
      <c r="G72" s="278">
        <v>9.5</v>
      </c>
      <c r="H72" s="277">
        <v>21274540</v>
      </c>
      <c r="I72" s="277">
        <v>984850</v>
      </c>
      <c r="J72" s="277">
        <v>761070</v>
      </c>
      <c r="K72" s="277"/>
      <c r="L72" s="277">
        <v>-1838293</v>
      </c>
      <c r="M72" s="277">
        <v>-769533</v>
      </c>
      <c r="N72" s="277">
        <v>885319</v>
      </c>
      <c r="O72" s="277"/>
      <c r="P72" s="277">
        <v>-1762038</v>
      </c>
      <c r="Q72" s="277">
        <v>19535915</v>
      </c>
      <c r="R72" s="273">
        <v>-1838293</v>
      </c>
      <c r="S72" s="292">
        <v>-77453</v>
      </c>
      <c r="T72" s="277"/>
      <c r="U72" s="277">
        <v>-169826</v>
      </c>
      <c r="V72" s="277">
        <v>1827094</v>
      </c>
      <c r="W72" s="277">
        <v>-559747</v>
      </c>
      <c r="X72" s="290">
        <v>-752986</v>
      </c>
      <c r="Y72" s="273"/>
      <c r="Z72" s="277">
        <v>20629145</v>
      </c>
      <c r="AA72" s="277">
        <v>18493509</v>
      </c>
      <c r="AB72" s="277">
        <v>17930623</v>
      </c>
      <c r="AC72" s="277">
        <v>21389773</v>
      </c>
      <c r="AD72" s="277">
        <v>688530</v>
      </c>
      <c r="AE72" s="277">
        <v>663345</v>
      </c>
      <c r="AF72" s="277"/>
      <c r="AG72" s="277">
        <v>0</v>
      </c>
      <c r="AH72" s="277">
        <v>792128</v>
      </c>
      <c r="AI72" s="277"/>
      <c r="AJ72" s="277">
        <v>-77453</v>
      </c>
      <c r="AK72" s="277">
        <v>-77453</v>
      </c>
      <c r="AL72" s="277">
        <v>-77453</v>
      </c>
      <c r="AM72" s="277">
        <v>-77453</v>
      </c>
      <c r="AN72" s="277">
        <v>-77453</v>
      </c>
      <c r="AO72" s="277">
        <v>-172482</v>
      </c>
      <c r="AP72" s="265"/>
      <c r="AQ72" s="281">
        <v>-81003</v>
      </c>
      <c r="AR72" s="277">
        <v>0</v>
      </c>
      <c r="AS72" s="277">
        <v>0</v>
      </c>
      <c r="AT72" s="277">
        <v>0</v>
      </c>
      <c r="AU72" s="277">
        <v>0</v>
      </c>
      <c r="AV72" s="277">
        <v>0</v>
      </c>
      <c r="AW72" s="277">
        <v>0</v>
      </c>
      <c r="AX72" s="280">
        <v>81003</v>
      </c>
      <c r="AY72" s="280">
        <v>81003</v>
      </c>
      <c r="AZ72" s="280">
        <v>81003</v>
      </c>
      <c r="BA72" s="280">
        <v>81003</v>
      </c>
      <c r="BB72" s="280">
        <v>81003</v>
      </c>
      <c r="BC72" s="280">
        <v>283515</v>
      </c>
      <c r="BD72" s="281">
        <v>93191</v>
      </c>
      <c r="BE72" s="277">
        <v>93191</v>
      </c>
      <c r="BF72" s="277">
        <v>93191</v>
      </c>
      <c r="BG72" s="277">
        <v>93191</v>
      </c>
      <c r="BH72" s="277">
        <v>93191</v>
      </c>
      <c r="BI72" s="277">
        <v>93191</v>
      </c>
      <c r="BJ72" s="277">
        <v>326173</v>
      </c>
      <c r="BK72" s="280">
        <v>0</v>
      </c>
      <c r="BL72" s="280">
        <v>0</v>
      </c>
      <c r="BM72" s="280">
        <v>0</v>
      </c>
      <c r="BN72" s="280">
        <v>0</v>
      </c>
      <c r="BO72" s="280">
        <v>0</v>
      </c>
      <c r="BP72" s="280">
        <v>0</v>
      </c>
      <c r="BQ72" s="281"/>
      <c r="BR72" s="277"/>
      <c r="BS72" s="277"/>
      <c r="BT72" s="277"/>
      <c r="BU72" s="277"/>
      <c r="BV72" s="277"/>
      <c r="BW72" s="277"/>
      <c r="BX72" s="280"/>
      <c r="BY72" s="280"/>
      <c r="BZ72" s="280"/>
      <c r="CA72" s="280"/>
      <c r="CB72" s="280"/>
      <c r="CC72" s="280"/>
      <c r="CD72" s="289">
        <v>9.4</v>
      </c>
      <c r="CE72" s="284"/>
      <c r="CF72" s="277"/>
      <c r="CG72" s="277"/>
      <c r="CH72" s="277"/>
      <c r="CI72" s="277"/>
      <c r="CJ72" s="277"/>
      <c r="CK72" s="277"/>
      <c r="CL72" s="280"/>
      <c r="CM72" s="280"/>
      <c r="CN72" s="280"/>
      <c r="CO72" s="280"/>
      <c r="CP72" s="280"/>
      <c r="CQ72" s="280"/>
      <c r="CR72" s="284">
        <v>-89641</v>
      </c>
      <c r="CS72" s="277"/>
      <c r="CT72" s="277"/>
      <c r="CU72" s="277"/>
      <c r="CV72" s="277"/>
      <c r="CW72" s="277"/>
      <c r="CX72" s="277"/>
      <c r="CY72" s="280">
        <v>89641</v>
      </c>
      <c r="CZ72" s="280">
        <v>89641</v>
      </c>
      <c r="DA72" s="280">
        <v>89641</v>
      </c>
      <c r="DB72" s="280">
        <v>89641</v>
      </c>
      <c r="DC72" s="280">
        <v>89641</v>
      </c>
      <c r="DD72" s="280">
        <v>215140</v>
      </c>
      <c r="DE72" s="168">
        <v>0</v>
      </c>
      <c r="DF72" s="109"/>
      <c r="DG72" s="172">
        <v>0</v>
      </c>
      <c r="DH72" s="109"/>
      <c r="DI72" s="109"/>
    </row>
    <row r="73" spans="2:113">
      <c r="B73" s="272" t="s">
        <v>286</v>
      </c>
      <c r="C73" s="277">
        <v>79</v>
      </c>
      <c r="D73" s="277">
        <v>3</v>
      </c>
      <c r="E73" s="277">
        <v>697</v>
      </c>
      <c r="F73" s="277">
        <v>740</v>
      </c>
      <c r="G73" s="278">
        <v>9.8000000000000007</v>
      </c>
      <c r="H73" s="277">
        <v>20666956</v>
      </c>
      <c r="I73" s="277">
        <v>1139357</v>
      </c>
      <c r="J73" s="277">
        <v>758746</v>
      </c>
      <c r="K73" s="277"/>
      <c r="L73" s="277">
        <v>0</v>
      </c>
      <c r="M73" s="277">
        <v>-2457397</v>
      </c>
      <c r="N73" s="277">
        <v>412102</v>
      </c>
      <c r="O73" s="277"/>
      <c r="P73" s="277">
        <v>-986443</v>
      </c>
      <c r="Q73" s="277">
        <v>19533321</v>
      </c>
      <c r="R73" s="273">
        <v>0</v>
      </c>
      <c r="S73" s="292">
        <v>-303750</v>
      </c>
      <c r="T73" s="277"/>
      <c r="U73" s="277">
        <v>1594353</v>
      </c>
      <c r="V73" s="277">
        <v>976217</v>
      </c>
      <c r="W73" s="277">
        <v>-2587457</v>
      </c>
      <c r="X73" s="290">
        <v>-845912</v>
      </c>
      <c r="Y73" s="273"/>
      <c r="Z73" s="277">
        <v>20917930</v>
      </c>
      <c r="AA73" s="277">
        <v>18218727</v>
      </c>
      <c r="AB73" s="277">
        <v>17450455</v>
      </c>
      <c r="AC73" s="277">
        <v>21987050</v>
      </c>
      <c r="AD73" s="277">
        <v>2206642</v>
      </c>
      <c r="AE73" s="277">
        <v>750866</v>
      </c>
      <c r="AF73" s="277"/>
      <c r="AG73" s="277">
        <v>0</v>
      </c>
      <c r="AH73" s="277">
        <v>370051</v>
      </c>
      <c r="AI73" s="277"/>
      <c r="AJ73" s="277">
        <v>-303750</v>
      </c>
      <c r="AK73" s="277">
        <v>-303750</v>
      </c>
      <c r="AL73" s="277">
        <v>-303750</v>
      </c>
      <c r="AM73" s="277">
        <v>-303750</v>
      </c>
      <c r="AN73" s="277">
        <v>-303750</v>
      </c>
      <c r="AO73" s="277">
        <v>-1068707</v>
      </c>
      <c r="AP73" s="265"/>
      <c r="AQ73" s="281">
        <v>-250755</v>
      </c>
      <c r="AR73" s="277">
        <v>0</v>
      </c>
      <c r="AS73" s="277">
        <v>0</v>
      </c>
      <c r="AT73" s="277">
        <v>0</v>
      </c>
      <c r="AU73" s="277">
        <v>0</v>
      </c>
      <c r="AV73" s="277">
        <v>0</v>
      </c>
      <c r="AW73" s="277">
        <v>0</v>
      </c>
      <c r="AX73" s="280">
        <v>250755</v>
      </c>
      <c r="AY73" s="280">
        <v>250755</v>
      </c>
      <c r="AZ73" s="280">
        <v>250755</v>
      </c>
      <c r="BA73" s="280">
        <v>250755</v>
      </c>
      <c r="BB73" s="280">
        <v>250755</v>
      </c>
      <c r="BC73" s="280">
        <v>952867</v>
      </c>
      <c r="BD73" s="281">
        <v>42051</v>
      </c>
      <c r="BE73" s="277">
        <v>42051</v>
      </c>
      <c r="BF73" s="277">
        <v>42051</v>
      </c>
      <c r="BG73" s="277">
        <v>42051</v>
      </c>
      <c r="BH73" s="277">
        <v>42051</v>
      </c>
      <c r="BI73" s="277">
        <v>42051</v>
      </c>
      <c r="BJ73" s="277">
        <v>159796</v>
      </c>
      <c r="BK73" s="280">
        <v>0</v>
      </c>
      <c r="BL73" s="280">
        <v>0</v>
      </c>
      <c r="BM73" s="280">
        <v>0</v>
      </c>
      <c r="BN73" s="280">
        <v>0</v>
      </c>
      <c r="BO73" s="280">
        <v>0</v>
      </c>
      <c r="BP73" s="280">
        <v>0</v>
      </c>
      <c r="BQ73" s="281"/>
      <c r="BR73" s="277"/>
      <c r="BS73" s="277"/>
      <c r="BT73" s="277"/>
      <c r="BU73" s="277"/>
      <c r="BV73" s="277"/>
      <c r="BW73" s="277"/>
      <c r="BX73" s="280"/>
      <c r="BY73" s="280"/>
      <c r="BZ73" s="280"/>
      <c r="CA73" s="280"/>
      <c r="CB73" s="280"/>
      <c r="CC73" s="280"/>
      <c r="CD73" s="289">
        <v>9.9</v>
      </c>
      <c r="CE73" s="284"/>
      <c r="CF73" s="277"/>
      <c r="CG73" s="277"/>
      <c r="CH73" s="277"/>
      <c r="CI73" s="277"/>
      <c r="CJ73" s="277"/>
      <c r="CK73" s="277"/>
      <c r="CL73" s="280"/>
      <c r="CM73" s="280"/>
      <c r="CN73" s="280"/>
      <c r="CO73" s="280"/>
      <c r="CP73" s="280"/>
      <c r="CQ73" s="280"/>
      <c r="CR73" s="284">
        <v>-95046</v>
      </c>
      <c r="CS73" s="277"/>
      <c r="CT73" s="277"/>
      <c r="CU73" s="277"/>
      <c r="CV73" s="277"/>
      <c r="CW73" s="277"/>
      <c r="CX73" s="277"/>
      <c r="CY73" s="280">
        <v>95046</v>
      </c>
      <c r="CZ73" s="280">
        <v>95046</v>
      </c>
      <c r="DA73" s="280">
        <v>95046</v>
      </c>
      <c r="DB73" s="280">
        <v>95046</v>
      </c>
      <c r="DC73" s="280">
        <v>95046</v>
      </c>
      <c r="DD73" s="280">
        <v>275636</v>
      </c>
      <c r="DE73" s="168">
        <v>0</v>
      </c>
      <c r="DF73" s="109"/>
      <c r="DG73" s="172">
        <v>0</v>
      </c>
      <c r="DH73" s="109"/>
      <c r="DI73" s="109"/>
    </row>
    <row r="74" spans="2:113">
      <c r="B74" s="272" t="s">
        <v>287</v>
      </c>
      <c r="C74" s="277">
        <v>36</v>
      </c>
      <c r="D74" s="277">
        <v>0</v>
      </c>
      <c r="E74" s="277">
        <v>251</v>
      </c>
      <c r="F74" s="277">
        <v>295</v>
      </c>
      <c r="G74" s="278">
        <v>9.9</v>
      </c>
      <c r="H74" s="277">
        <v>8966804</v>
      </c>
      <c r="I74" s="277">
        <v>454123</v>
      </c>
      <c r="J74" s="277">
        <v>328191</v>
      </c>
      <c r="K74" s="277"/>
      <c r="L74" s="277">
        <v>-212137</v>
      </c>
      <c r="M74" s="277">
        <v>-4520156</v>
      </c>
      <c r="N74" s="277">
        <v>123267</v>
      </c>
      <c r="O74" s="277"/>
      <c r="P74" s="277">
        <v>-404142</v>
      </c>
      <c r="Q74" s="277">
        <v>4735950</v>
      </c>
      <c r="R74" s="273">
        <v>-212137</v>
      </c>
      <c r="S74" s="292">
        <v>-491700</v>
      </c>
      <c r="T74" s="277"/>
      <c r="U74" s="277">
        <v>78477</v>
      </c>
      <c r="V74" s="277">
        <v>334221</v>
      </c>
      <c r="W74" s="277">
        <v>-4295264</v>
      </c>
      <c r="X74" s="290">
        <v>-390075</v>
      </c>
      <c r="Y74" s="273"/>
      <c r="Z74" s="277">
        <v>5098270</v>
      </c>
      <c r="AA74" s="277">
        <v>4395089</v>
      </c>
      <c r="AB74" s="277">
        <v>4210086</v>
      </c>
      <c r="AC74" s="277">
        <v>5359480</v>
      </c>
      <c r="AD74" s="277">
        <v>4063575</v>
      </c>
      <c r="AE74" s="277">
        <v>342505</v>
      </c>
      <c r="AF74" s="277"/>
      <c r="AG74" s="277">
        <v>0</v>
      </c>
      <c r="AH74" s="277">
        <v>110816</v>
      </c>
      <c r="AI74" s="277"/>
      <c r="AJ74" s="277">
        <v>-491700</v>
      </c>
      <c r="AK74" s="277">
        <v>-491700</v>
      </c>
      <c r="AL74" s="277">
        <v>-491700</v>
      </c>
      <c r="AM74" s="277">
        <v>-491700</v>
      </c>
      <c r="AN74" s="277">
        <v>-491700</v>
      </c>
      <c r="AO74" s="277">
        <v>-1836764</v>
      </c>
      <c r="AP74" s="265"/>
      <c r="AQ74" s="281">
        <v>-456581</v>
      </c>
      <c r="AR74" s="277">
        <v>0</v>
      </c>
      <c r="AS74" s="277">
        <v>0</v>
      </c>
      <c r="AT74" s="277">
        <v>0</v>
      </c>
      <c r="AU74" s="277">
        <v>0</v>
      </c>
      <c r="AV74" s="277">
        <v>0</v>
      </c>
      <c r="AW74" s="277">
        <v>0</v>
      </c>
      <c r="AX74" s="280">
        <v>456581</v>
      </c>
      <c r="AY74" s="280">
        <v>456581</v>
      </c>
      <c r="AZ74" s="280">
        <v>456581</v>
      </c>
      <c r="BA74" s="280">
        <v>456581</v>
      </c>
      <c r="BB74" s="280">
        <v>456581</v>
      </c>
      <c r="BC74" s="280">
        <v>1780670</v>
      </c>
      <c r="BD74" s="281">
        <v>12451</v>
      </c>
      <c r="BE74" s="277">
        <v>12451</v>
      </c>
      <c r="BF74" s="277">
        <v>12451</v>
      </c>
      <c r="BG74" s="277">
        <v>12451</v>
      </c>
      <c r="BH74" s="277">
        <v>12451</v>
      </c>
      <c r="BI74" s="277">
        <v>12451</v>
      </c>
      <c r="BJ74" s="277">
        <v>48561</v>
      </c>
      <c r="BK74" s="280">
        <v>0</v>
      </c>
      <c r="BL74" s="280">
        <v>0</v>
      </c>
      <c r="BM74" s="280">
        <v>0</v>
      </c>
      <c r="BN74" s="280">
        <v>0</v>
      </c>
      <c r="BO74" s="280">
        <v>0</v>
      </c>
      <c r="BP74" s="280">
        <v>0</v>
      </c>
      <c r="BQ74" s="281"/>
      <c r="BR74" s="277"/>
      <c r="BS74" s="277"/>
      <c r="BT74" s="277"/>
      <c r="BU74" s="277"/>
      <c r="BV74" s="277"/>
      <c r="BW74" s="277"/>
      <c r="BX74" s="280"/>
      <c r="BY74" s="280"/>
      <c r="BZ74" s="280"/>
      <c r="CA74" s="280"/>
      <c r="CB74" s="280"/>
      <c r="CC74" s="280"/>
      <c r="CD74" s="289">
        <v>9.1999999999999993</v>
      </c>
      <c r="CE74" s="284"/>
      <c r="CF74" s="277"/>
      <c r="CG74" s="277"/>
      <c r="CH74" s="277"/>
      <c r="CI74" s="277"/>
      <c r="CJ74" s="277"/>
      <c r="CK74" s="277"/>
      <c r="CL74" s="280"/>
      <c r="CM74" s="280"/>
      <c r="CN74" s="280"/>
      <c r="CO74" s="280"/>
      <c r="CP74" s="280"/>
      <c r="CQ74" s="280"/>
      <c r="CR74" s="284">
        <v>-47570</v>
      </c>
      <c r="CS74" s="277"/>
      <c r="CT74" s="277"/>
      <c r="CU74" s="277"/>
      <c r="CV74" s="277"/>
      <c r="CW74" s="277"/>
      <c r="CX74" s="277"/>
      <c r="CY74" s="280">
        <v>47570</v>
      </c>
      <c r="CZ74" s="280">
        <v>47570</v>
      </c>
      <c r="DA74" s="280">
        <v>47570</v>
      </c>
      <c r="DB74" s="280">
        <v>47570</v>
      </c>
      <c r="DC74" s="280">
        <v>47570</v>
      </c>
      <c r="DD74" s="280">
        <v>104655</v>
      </c>
      <c r="DE74" s="168">
        <v>0</v>
      </c>
      <c r="DF74" s="109"/>
      <c r="DG74" s="172">
        <v>0</v>
      </c>
      <c r="DH74" s="109"/>
      <c r="DI74" s="109"/>
    </row>
    <row r="75" spans="2:113">
      <c r="B75" s="272" t="s">
        <v>288</v>
      </c>
      <c r="C75" s="277">
        <v>0</v>
      </c>
      <c r="D75" s="277">
        <v>0</v>
      </c>
      <c r="E75" s="277">
        <v>0</v>
      </c>
      <c r="F75" s="277">
        <v>0</v>
      </c>
      <c r="G75" s="278">
        <v>1</v>
      </c>
      <c r="H75" s="277">
        <v>0</v>
      </c>
      <c r="I75" s="277">
        <v>0</v>
      </c>
      <c r="J75" s="277">
        <v>0</v>
      </c>
      <c r="K75" s="277"/>
      <c r="L75" s="277">
        <v>0</v>
      </c>
      <c r="M75" s="277">
        <v>0</v>
      </c>
      <c r="N75" s="277">
        <v>0</v>
      </c>
      <c r="O75" s="277"/>
      <c r="P75" s="277">
        <v>0</v>
      </c>
      <c r="Q75" s="277">
        <v>0</v>
      </c>
      <c r="R75" s="273">
        <v>0</v>
      </c>
      <c r="S75" s="292">
        <v>0</v>
      </c>
      <c r="T75" s="277"/>
      <c r="U75" s="277">
        <v>0</v>
      </c>
      <c r="V75" s="277">
        <v>0</v>
      </c>
      <c r="W75" s="277">
        <v>0</v>
      </c>
      <c r="X75" s="290">
        <v>0</v>
      </c>
      <c r="Y75" s="273"/>
      <c r="Z75" s="277">
        <v>0</v>
      </c>
      <c r="AA75" s="277">
        <v>0</v>
      </c>
      <c r="AB75" s="277">
        <v>0</v>
      </c>
      <c r="AC75" s="277">
        <v>0</v>
      </c>
      <c r="AD75" s="277">
        <v>0</v>
      </c>
      <c r="AE75" s="277">
        <v>0</v>
      </c>
      <c r="AF75" s="277"/>
      <c r="AG75" s="277">
        <v>0</v>
      </c>
      <c r="AH75" s="277">
        <v>0</v>
      </c>
      <c r="AI75" s="277"/>
      <c r="AJ75" s="277">
        <v>0</v>
      </c>
      <c r="AK75" s="277">
        <v>0</v>
      </c>
      <c r="AL75" s="277">
        <v>0</v>
      </c>
      <c r="AM75" s="277">
        <v>0</v>
      </c>
      <c r="AN75" s="277">
        <v>0</v>
      </c>
      <c r="AO75" s="277">
        <v>0</v>
      </c>
      <c r="AP75" s="265"/>
      <c r="AQ75" s="281">
        <v>0</v>
      </c>
      <c r="AR75" s="277">
        <v>0</v>
      </c>
      <c r="AS75" s="277">
        <v>0</v>
      </c>
      <c r="AT75" s="277">
        <v>0</v>
      </c>
      <c r="AU75" s="277">
        <v>0</v>
      </c>
      <c r="AV75" s="277">
        <v>0</v>
      </c>
      <c r="AW75" s="277">
        <v>0</v>
      </c>
      <c r="AX75" s="280">
        <v>0</v>
      </c>
      <c r="AY75" s="280">
        <v>0</v>
      </c>
      <c r="AZ75" s="280">
        <v>0</v>
      </c>
      <c r="BA75" s="280">
        <v>0</v>
      </c>
      <c r="BB75" s="280">
        <v>0</v>
      </c>
      <c r="BC75" s="280">
        <v>0</v>
      </c>
      <c r="BD75" s="281">
        <v>0</v>
      </c>
      <c r="BE75" s="277">
        <v>0</v>
      </c>
      <c r="BF75" s="277">
        <v>0</v>
      </c>
      <c r="BG75" s="277">
        <v>0</v>
      </c>
      <c r="BH75" s="277">
        <v>0</v>
      </c>
      <c r="BI75" s="277">
        <v>0</v>
      </c>
      <c r="BJ75" s="277">
        <v>0</v>
      </c>
      <c r="BK75" s="280">
        <v>0</v>
      </c>
      <c r="BL75" s="280">
        <v>0</v>
      </c>
      <c r="BM75" s="280">
        <v>0</v>
      </c>
      <c r="BN75" s="280">
        <v>0</v>
      </c>
      <c r="BO75" s="280">
        <v>0</v>
      </c>
      <c r="BP75" s="280">
        <v>0</v>
      </c>
      <c r="BQ75" s="281"/>
      <c r="BR75" s="277"/>
      <c r="BS75" s="277"/>
      <c r="BT75" s="277"/>
      <c r="BU75" s="277"/>
      <c r="BV75" s="277"/>
      <c r="BW75" s="277"/>
      <c r="BX75" s="280"/>
      <c r="BY75" s="280"/>
      <c r="BZ75" s="280"/>
      <c r="CA75" s="280"/>
      <c r="CB75" s="280"/>
      <c r="CC75" s="280"/>
      <c r="CD75" s="289">
        <v>1</v>
      </c>
      <c r="CE75" s="284"/>
      <c r="CF75" s="277"/>
      <c r="CG75" s="277"/>
      <c r="CH75" s="277"/>
      <c r="CI75" s="277"/>
      <c r="CJ75" s="277"/>
      <c r="CK75" s="277"/>
      <c r="CL75" s="280"/>
      <c r="CM75" s="280"/>
      <c r="CN75" s="280"/>
      <c r="CO75" s="280"/>
      <c r="CP75" s="280"/>
      <c r="CQ75" s="280"/>
      <c r="CR75" s="284">
        <v>0</v>
      </c>
      <c r="CS75" s="277"/>
      <c r="CT75" s="277"/>
      <c r="CU75" s="277"/>
      <c r="CV75" s="277"/>
      <c r="CW75" s="277"/>
      <c r="CX75" s="277"/>
      <c r="CY75" s="280">
        <v>0</v>
      </c>
      <c r="CZ75" s="280">
        <v>0</v>
      </c>
      <c r="DA75" s="280">
        <v>0</v>
      </c>
      <c r="DB75" s="280">
        <v>0</v>
      </c>
      <c r="DC75" s="280">
        <v>0</v>
      </c>
      <c r="DD75" s="280">
        <v>0</v>
      </c>
      <c r="DE75" s="168">
        <v>0</v>
      </c>
      <c r="DF75" s="109"/>
      <c r="DG75" s="172">
        <v>0</v>
      </c>
      <c r="DH75" s="109"/>
      <c r="DI75" s="109"/>
    </row>
    <row r="76" spans="2:113">
      <c r="B76" s="272" t="s">
        <v>289</v>
      </c>
      <c r="C76" s="277">
        <v>88</v>
      </c>
      <c r="D76" s="277">
        <v>0</v>
      </c>
      <c r="E76" s="277">
        <v>654</v>
      </c>
      <c r="F76" s="277">
        <v>753</v>
      </c>
      <c r="G76" s="278">
        <v>11</v>
      </c>
      <c r="H76" s="277">
        <v>19866282</v>
      </c>
      <c r="I76" s="277">
        <v>1153973</v>
      </c>
      <c r="J76" s="277">
        <v>728693</v>
      </c>
      <c r="K76" s="277"/>
      <c r="L76" s="277">
        <v>-822660</v>
      </c>
      <c r="M76" s="277">
        <v>-9682354</v>
      </c>
      <c r="N76" s="277">
        <v>263689</v>
      </c>
      <c r="O76" s="277"/>
      <c r="P76" s="277">
        <v>-1102686</v>
      </c>
      <c r="Q76" s="277">
        <v>10404937</v>
      </c>
      <c r="R76" s="273">
        <v>-822660</v>
      </c>
      <c r="S76" s="292">
        <v>-943829</v>
      </c>
      <c r="T76" s="277"/>
      <c r="U76" s="277">
        <v>116177</v>
      </c>
      <c r="V76" s="277">
        <v>1099473</v>
      </c>
      <c r="W76" s="277">
        <v>-9245601</v>
      </c>
      <c r="X76" s="290">
        <v>-770765</v>
      </c>
      <c r="Y76" s="273"/>
      <c r="Z76" s="277">
        <v>11030213</v>
      </c>
      <c r="AA76" s="277">
        <v>9813058</v>
      </c>
      <c r="AB76" s="277">
        <v>9520205</v>
      </c>
      <c r="AC76" s="277">
        <v>11433696</v>
      </c>
      <c r="AD76" s="277">
        <v>8802140</v>
      </c>
      <c r="AE76" s="277">
        <v>683178</v>
      </c>
      <c r="AF76" s="277"/>
      <c r="AG76" s="277">
        <v>0</v>
      </c>
      <c r="AH76" s="277">
        <v>239717</v>
      </c>
      <c r="AI76" s="277"/>
      <c r="AJ76" s="277">
        <v>-943829</v>
      </c>
      <c r="AK76" s="277">
        <v>-943829</v>
      </c>
      <c r="AL76" s="277">
        <v>-943829</v>
      </c>
      <c r="AM76" s="277">
        <v>-943829</v>
      </c>
      <c r="AN76" s="277">
        <v>-943829</v>
      </c>
      <c r="AO76" s="277">
        <v>-4526456</v>
      </c>
      <c r="AP76" s="265"/>
      <c r="AQ76" s="281">
        <v>-880214</v>
      </c>
      <c r="AR76" s="277">
        <v>0</v>
      </c>
      <c r="AS76" s="277">
        <v>0</v>
      </c>
      <c r="AT76" s="277">
        <v>0</v>
      </c>
      <c r="AU76" s="277">
        <v>0</v>
      </c>
      <c r="AV76" s="277">
        <v>0</v>
      </c>
      <c r="AW76" s="277">
        <v>0</v>
      </c>
      <c r="AX76" s="280">
        <v>880214</v>
      </c>
      <c r="AY76" s="280">
        <v>880214</v>
      </c>
      <c r="AZ76" s="280">
        <v>880214</v>
      </c>
      <c r="BA76" s="280">
        <v>880214</v>
      </c>
      <c r="BB76" s="280">
        <v>880214</v>
      </c>
      <c r="BC76" s="280">
        <v>4401070</v>
      </c>
      <c r="BD76" s="281">
        <v>23972</v>
      </c>
      <c r="BE76" s="277">
        <v>23972</v>
      </c>
      <c r="BF76" s="277">
        <v>23972</v>
      </c>
      <c r="BG76" s="277">
        <v>23972</v>
      </c>
      <c r="BH76" s="277">
        <v>23972</v>
      </c>
      <c r="BI76" s="277">
        <v>23972</v>
      </c>
      <c r="BJ76" s="277">
        <v>119857</v>
      </c>
      <c r="BK76" s="280">
        <v>0</v>
      </c>
      <c r="BL76" s="280">
        <v>0</v>
      </c>
      <c r="BM76" s="280">
        <v>0</v>
      </c>
      <c r="BN76" s="280">
        <v>0</v>
      </c>
      <c r="BO76" s="280">
        <v>0</v>
      </c>
      <c r="BP76" s="280">
        <v>0</v>
      </c>
      <c r="BQ76" s="281"/>
      <c r="BR76" s="277"/>
      <c r="BS76" s="277"/>
      <c r="BT76" s="277"/>
      <c r="BU76" s="277"/>
      <c r="BV76" s="277"/>
      <c r="BW76" s="277"/>
      <c r="BX76" s="280"/>
      <c r="BY76" s="280"/>
      <c r="BZ76" s="280"/>
      <c r="CA76" s="280"/>
      <c r="CB76" s="280"/>
      <c r="CC76" s="280"/>
      <c r="CD76" s="289">
        <v>9.8000000000000007</v>
      </c>
      <c r="CE76" s="284"/>
      <c r="CF76" s="277"/>
      <c r="CG76" s="277"/>
      <c r="CH76" s="277"/>
      <c r="CI76" s="277"/>
      <c r="CJ76" s="277"/>
      <c r="CK76" s="277"/>
      <c r="CL76" s="280"/>
      <c r="CM76" s="280"/>
      <c r="CN76" s="280"/>
      <c r="CO76" s="280"/>
      <c r="CP76" s="280"/>
      <c r="CQ76" s="280"/>
      <c r="CR76" s="284">
        <v>-87587</v>
      </c>
      <c r="CS76" s="277"/>
      <c r="CT76" s="277"/>
      <c r="CU76" s="277"/>
      <c r="CV76" s="277"/>
      <c r="CW76" s="277"/>
      <c r="CX76" s="277"/>
      <c r="CY76" s="280">
        <v>87587</v>
      </c>
      <c r="CZ76" s="280">
        <v>87587</v>
      </c>
      <c r="DA76" s="280">
        <v>87587</v>
      </c>
      <c r="DB76" s="280">
        <v>87587</v>
      </c>
      <c r="DC76" s="280">
        <v>87587</v>
      </c>
      <c r="DD76" s="280">
        <v>245243</v>
      </c>
      <c r="DE76" s="168">
        <v>0</v>
      </c>
      <c r="DF76" s="109"/>
      <c r="DG76" s="172">
        <v>0</v>
      </c>
      <c r="DH76" s="109"/>
      <c r="DI76" s="109"/>
    </row>
    <row r="77" spans="2:113">
      <c r="B77" s="272" t="s">
        <v>290</v>
      </c>
      <c r="C77" s="277">
        <v>0</v>
      </c>
      <c r="D77" s="277">
        <v>0</v>
      </c>
      <c r="E77" s="277">
        <v>0</v>
      </c>
      <c r="F77" s="277">
        <v>0</v>
      </c>
      <c r="G77" s="278">
        <v>1</v>
      </c>
      <c r="H77" s="277">
        <v>0</v>
      </c>
      <c r="I77" s="277">
        <v>0</v>
      </c>
      <c r="J77" s="277">
        <v>0</v>
      </c>
      <c r="K77" s="277"/>
      <c r="L77" s="277">
        <v>0</v>
      </c>
      <c r="M77" s="277">
        <v>0</v>
      </c>
      <c r="N77" s="277">
        <v>0</v>
      </c>
      <c r="O77" s="277"/>
      <c r="P77" s="277">
        <v>0</v>
      </c>
      <c r="Q77" s="277">
        <v>0</v>
      </c>
      <c r="R77" s="273">
        <v>0</v>
      </c>
      <c r="S77" s="292">
        <v>0</v>
      </c>
      <c r="T77" s="277"/>
      <c r="U77" s="277">
        <v>0</v>
      </c>
      <c r="V77" s="277">
        <v>0</v>
      </c>
      <c r="W77" s="277">
        <v>0</v>
      </c>
      <c r="X77" s="290">
        <v>0</v>
      </c>
      <c r="Y77" s="273"/>
      <c r="Z77" s="277">
        <v>0</v>
      </c>
      <c r="AA77" s="277">
        <v>0</v>
      </c>
      <c r="AB77" s="277">
        <v>0</v>
      </c>
      <c r="AC77" s="277">
        <v>0</v>
      </c>
      <c r="AD77" s="277">
        <v>0</v>
      </c>
      <c r="AE77" s="277">
        <v>0</v>
      </c>
      <c r="AF77" s="277"/>
      <c r="AG77" s="277">
        <v>0</v>
      </c>
      <c r="AH77" s="277">
        <v>0</v>
      </c>
      <c r="AI77" s="277"/>
      <c r="AJ77" s="277">
        <v>0</v>
      </c>
      <c r="AK77" s="277">
        <v>0</v>
      </c>
      <c r="AL77" s="277">
        <v>0</v>
      </c>
      <c r="AM77" s="277">
        <v>0</v>
      </c>
      <c r="AN77" s="277">
        <v>0</v>
      </c>
      <c r="AO77" s="277">
        <v>0</v>
      </c>
      <c r="AP77" s="265"/>
      <c r="AQ77" s="281">
        <v>0</v>
      </c>
      <c r="AR77" s="277">
        <v>0</v>
      </c>
      <c r="AS77" s="277">
        <v>0</v>
      </c>
      <c r="AT77" s="277">
        <v>0</v>
      </c>
      <c r="AU77" s="277">
        <v>0</v>
      </c>
      <c r="AV77" s="277">
        <v>0</v>
      </c>
      <c r="AW77" s="277">
        <v>0</v>
      </c>
      <c r="AX77" s="280">
        <v>0</v>
      </c>
      <c r="AY77" s="280">
        <v>0</v>
      </c>
      <c r="AZ77" s="280">
        <v>0</v>
      </c>
      <c r="BA77" s="280">
        <v>0</v>
      </c>
      <c r="BB77" s="280">
        <v>0</v>
      </c>
      <c r="BC77" s="280">
        <v>0</v>
      </c>
      <c r="BD77" s="281">
        <v>0</v>
      </c>
      <c r="BE77" s="277">
        <v>0</v>
      </c>
      <c r="BF77" s="277">
        <v>0</v>
      </c>
      <c r="BG77" s="277">
        <v>0</v>
      </c>
      <c r="BH77" s="277">
        <v>0</v>
      </c>
      <c r="BI77" s="277">
        <v>0</v>
      </c>
      <c r="BJ77" s="277">
        <v>0</v>
      </c>
      <c r="BK77" s="280">
        <v>0</v>
      </c>
      <c r="BL77" s="280">
        <v>0</v>
      </c>
      <c r="BM77" s="280">
        <v>0</v>
      </c>
      <c r="BN77" s="280">
        <v>0</v>
      </c>
      <c r="BO77" s="280">
        <v>0</v>
      </c>
      <c r="BP77" s="280">
        <v>0</v>
      </c>
      <c r="BQ77" s="281"/>
      <c r="BR77" s="277"/>
      <c r="BS77" s="277"/>
      <c r="BT77" s="277"/>
      <c r="BU77" s="277"/>
      <c r="BV77" s="277"/>
      <c r="BW77" s="277"/>
      <c r="BX77" s="280"/>
      <c r="BY77" s="280"/>
      <c r="BZ77" s="280"/>
      <c r="CA77" s="280"/>
      <c r="CB77" s="280"/>
      <c r="CC77" s="280"/>
      <c r="CD77" s="289">
        <v>1</v>
      </c>
      <c r="CE77" s="284"/>
      <c r="CF77" s="277"/>
      <c r="CG77" s="277"/>
      <c r="CH77" s="277"/>
      <c r="CI77" s="277"/>
      <c r="CJ77" s="277"/>
      <c r="CK77" s="277"/>
      <c r="CL77" s="280"/>
      <c r="CM77" s="280"/>
      <c r="CN77" s="280"/>
      <c r="CO77" s="280"/>
      <c r="CP77" s="280"/>
      <c r="CQ77" s="280"/>
      <c r="CR77" s="284">
        <v>0</v>
      </c>
      <c r="CS77" s="277"/>
      <c r="CT77" s="277"/>
      <c r="CU77" s="277"/>
      <c r="CV77" s="277"/>
      <c r="CW77" s="277"/>
      <c r="CX77" s="277"/>
      <c r="CY77" s="280">
        <v>0</v>
      </c>
      <c r="CZ77" s="280">
        <v>0</v>
      </c>
      <c r="DA77" s="280">
        <v>0</v>
      </c>
      <c r="DB77" s="280">
        <v>0</v>
      </c>
      <c r="DC77" s="280">
        <v>0</v>
      </c>
      <c r="DD77" s="280">
        <v>0</v>
      </c>
      <c r="DE77" s="168">
        <v>0</v>
      </c>
      <c r="DF77" s="109"/>
      <c r="DG77" s="172">
        <v>0</v>
      </c>
      <c r="DH77" s="109"/>
      <c r="DI77" s="109"/>
    </row>
    <row r="78" spans="2:113">
      <c r="B78" s="272" t="s">
        <v>291</v>
      </c>
      <c r="C78" s="277">
        <v>335</v>
      </c>
      <c r="D78" s="277">
        <v>5</v>
      </c>
      <c r="E78" s="277">
        <v>5475</v>
      </c>
      <c r="F78" s="277">
        <v>5900</v>
      </c>
      <c r="G78" s="278">
        <v>11</v>
      </c>
      <c r="H78" s="277">
        <v>50307674</v>
      </c>
      <c r="I78" s="277">
        <v>2948633</v>
      </c>
      <c r="J78" s="277">
        <v>1837596</v>
      </c>
      <c r="K78" s="277"/>
      <c r="L78" s="277">
        <v>0</v>
      </c>
      <c r="M78" s="277">
        <v>-9298013</v>
      </c>
      <c r="N78" s="277">
        <v>1404969</v>
      </c>
      <c r="O78" s="277"/>
      <c r="P78" s="277">
        <v>-3276865</v>
      </c>
      <c r="Q78" s="277">
        <v>43923994</v>
      </c>
      <c r="R78" s="273">
        <v>0</v>
      </c>
      <c r="S78" s="292">
        <v>-935558</v>
      </c>
      <c r="T78" s="277"/>
      <c r="U78" s="277">
        <v>3850671</v>
      </c>
      <c r="V78" s="277">
        <v>3064918</v>
      </c>
      <c r="W78" s="277">
        <v>-9115762</v>
      </c>
      <c r="X78" s="290">
        <v>-2158276</v>
      </c>
      <c r="Y78" s="273"/>
      <c r="Z78" s="277">
        <v>47170760</v>
      </c>
      <c r="AA78" s="277">
        <v>40876127</v>
      </c>
      <c r="AB78" s="277">
        <v>39109977</v>
      </c>
      <c r="AC78" s="277">
        <v>49669217</v>
      </c>
      <c r="AD78" s="277">
        <v>8452739</v>
      </c>
      <c r="AE78" s="277">
        <v>1940268</v>
      </c>
      <c r="AF78" s="277"/>
      <c r="AG78" s="277">
        <v>0</v>
      </c>
      <c r="AH78" s="277">
        <v>1277245</v>
      </c>
      <c r="AI78" s="277"/>
      <c r="AJ78" s="277">
        <v>-935558</v>
      </c>
      <c r="AK78" s="277">
        <v>-935558</v>
      </c>
      <c r="AL78" s="277">
        <v>-935558</v>
      </c>
      <c r="AM78" s="277">
        <v>-935558</v>
      </c>
      <c r="AN78" s="277">
        <v>-935558</v>
      </c>
      <c r="AO78" s="277">
        <v>-4437972</v>
      </c>
      <c r="AP78" s="265"/>
      <c r="AQ78" s="281">
        <v>-845274</v>
      </c>
      <c r="AR78" s="277">
        <v>0</v>
      </c>
      <c r="AS78" s="277">
        <v>0</v>
      </c>
      <c r="AT78" s="277">
        <v>0</v>
      </c>
      <c r="AU78" s="277">
        <v>0</v>
      </c>
      <c r="AV78" s="277">
        <v>0</v>
      </c>
      <c r="AW78" s="277">
        <v>0</v>
      </c>
      <c r="AX78" s="280">
        <v>845274</v>
      </c>
      <c r="AY78" s="280">
        <v>845274</v>
      </c>
      <c r="AZ78" s="280">
        <v>845274</v>
      </c>
      <c r="BA78" s="280">
        <v>845274</v>
      </c>
      <c r="BB78" s="280">
        <v>845274</v>
      </c>
      <c r="BC78" s="280">
        <v>4226369</v>
      </c>
      <c r="BD78" s="281">
        <v>127724</v>
      </c>
      <c r="BE78" s="277">
        <v>127724</v>
      </c>
      <c r="BF78" s="277">
        <v>127724</v>
      </c>
      <c r="BG78" s="277">
        <v>127724</v>
      </c>
      <c r="BH78" s="277">
        <v>127724</v>
      </c>
      <c r="BI78" s="277">
        <v>127724</v>
      </c>
      <c r="BJ78" s="277">
        <v>638625</v>
      </c>
      <c r="BK78" s="280">
        <v>0</v>
      </c>
      <c r="BL78" s="280">
        <v>0</v>
      </c>
      <c r="BM78" s="280">
        <v>0</v>
      </c>
      <c r="BN78" s="280">
        <v>0</v>
      </c>
      <c r="BO78" s="280">
        <v>0</v>
      </c>
      <c r="BP78" s="280">
        <v>0</v>
      </c>
      <c r="BQ78" s="281"/>
      <c r="BR78" s="277"/>
      <c r="BS78" s="277"/>
      <c r="BT78" s="277"/>
      <c r="BU78" s="277"/>
      <c r="BV78" s="277"/>
      <c r="BW78" s="277"/>
      <c r="BX78" s="280"/>
      <c r="BY78" s="280"/>
      <c r="BZ78" s="280"/>
      <c r="CA78" s="280"/>
      <c r="CB78" s="280"/>
      <c r="CC78" s="280"/>
      <c r="CD78" s="289">
        <v>10.9</v>
      </c>
      <c r="CE78" s="284"/>
      <c r="CF78" s="277"/>
      <c r="CG78" s="277"/>
      <c r="CH78" s="277"/>
      <c r="CI78" s="277"/>
      <c r="CJ78" s="277"/>
      <c r="CK78" s="277"/>
      <c r="CL78" s="280"/>
      <c r="CM78" s="280"/>
      <c r="CN78" s="280"/>
      <c r="CO78" s="280"/>
      <c r="CP78" s="280"/>
      <c r="CQ78" s="280"/>
      <c r="CR78" s="284">
        <v>-218008</v>
      </c>
      <c r="CS78" s="277"/>
      <c r="CT78" s="277"/>
      <c r="CU78" s="277"/>
      <c r="CV78" s="277"/>
      <c r="CW78" s="277"/>
      <c r="CX78" s="277"/>
      <c r="CY78" s="280">
        <v>218008</v>
      </c>
      <c r="CZ78" s="280">
        <v>218008</v>
      </c>
      <c r="DA78" s="280">
        <v>218008</v>
      </c>
      <c r="DB78" s="280">
        <v>218008</v>
      </c>
      <c r="DC78" s="280">
        <v>218008</v>
      </c>
      <c r="DD78" s="280">
        <v>850228</v>
      </c>
      <c r="DE78" s="168">
        <v>0</v>
      </c>
      <c r="DF78" s="109"/>
      <c r="DG78" s="172">
        <v>0</v>
      </c>
      <c r="DH78" s="109"/>
      <c r="DI78" s="109"/>
    </row>
    <row r="79" spans="2:113">
      <c r="B79" s="272" t="s">
        <v>292</v>
      </c>
      <c r="C79" s="277">
        <v>6</v>
      </c>
      <c r="D79" s="277">
        <v>0</v>
      </c>
      <c r="E79" s="277">
        <v>79</v>
      </c>
      <c r="F79" s="277">
        <v>86</v>
      </c>
      <c r="G79" s="278">
        <v>10.5</v>
      </c>
      <c r="H79" s="277">
        <v>1852509</v>
      </c>
      <c r="I79" s="277">
        <v>119703</v>
      </c>
      <c r="J79" s="277">
        <v>68860</v>
      </c>
      <c r="K79" s="277"/>
      <c r="L79" s="277">
        <v>-294090</v>
      </c>
      <c r="M79" s="277">
        <v>-459873</v>
      </c>
      <c r="N79" s="277">
        <v>40739</v>
      </c>
      <c r="O79" s="277"/>
      <c r="P79" s="277">
        <v>-75902</v>
      </c>
      <c r="Q79" s="277">
        <v>1251946</v>
      </c>
      <c r="R79" s="273">
        <v>-294090</v>
      </c>
      <c r="S79" s="292">
        <v>-48005</v>
      </c>
      <c r="T79" s="277"/>
      <c r="U79" s="277">
        <v>-153532</v>
      </c>
      <c r="V79" s="277">
        <v>84208</v>
      </c>
      <c r="W79" s="277">
        <v>-450387</v>
      </c>
      <c r="X79" s="290">
        <v>-79258</v>
      </c>
      <c r="Y79" s="273"/>
      <c r="Z79" s="277">
        <v>1331427</v>
      </c>
      <c r="AA79" s="277">
        <v>1175861</v>
      </c>
      <c r="AB79" s="277">
        <v>1128023</v>
      </c>
      <c r="AC79" s="277">
        <v>1398278</v>
      </c>
      <c r="AD79" s="277">
        <v>416076</v>
      </c>
      <c r="AE79" s="277">
        <v>71170</v>
      </c>
      <c r="AF79" s="277"/>
      <c r="AG79" s="277">
        <v>0</v>
      </c>
      <c r="AH79" s="277">
        <v>36859</v>
      </c>
      <c r="AI79" s="277"/>
      <c r="AJ79" s="277">
        <v>-48005</v>
      </c>
      <c r="AK79" s="277">
        <v>-48005</v>
      </c>
      <c r="AL79" s="277">
        <v>-48005</v>
      </c>
      <c r="AM79" s="277">
        <v>-48005</v>
      </c>
      <c r="AN79" s="277">
        <v>-48005</v>
      </c>
      <c r="AO79" s="277">
        <v>-210362</v>
      </c>
      <c r="AP79" s="265"/>
      <c r="AQ79" s="281">
        <v>-43797</v>
      </c>
      <c r="AR79" s="277">
        <v>0</v>
      </c>
      <c r="AS79" s="277">
        <v>0</v>
      </c>
      <c r="AT79" s="277">
        <v>0</v>
      </c>
      <c r="AU79" s="277">
        <v>0</v>
      </c>
      <c r="AV79" s="277">
        <v>0</v>
      </c>
      <c r="AW79" s="277">
        <v>0</v>
      </c>
      <c r="AX79" s="280">
        <v>43797</v>
      </c>
      <c r="AY79" s="280">
        <v>43797</v>
      </c>
      <c r="AZ79" s="280">
        <v>43797</v>
      </c>
      <c r="BA79" s="280">
        <v>43797</v>
      </c>
      <c r="BB79" s="280">
        <v>43797</v>
      </c>
      <c r="BC79" s="280">
        <v>197091</v>
      </c>
      <c r="BD79" s="281">
        <v>3880</v>
      </c>
      <c r="BE79" s="277">
        <v>3880</v>
      </c>
      <c r="BF79" s="277">
        <v>3880</v>
      </c>
      <c r="BG79" s="277">
        <v>3880</v>
      </c>
      <c r="BH79" s="277">
        <v>3880</v>
      </c>
      <c r="BI79" s="277">
        <v>3880</v>
      </c>
      <c r="BJ79" s="277">
        <v>17459</v>
      </c>
      <c r="BK79" s="280">
        <v>0</v>
      </c>
      <c r="BL79" s="280">
        <v>0</v>
      </c>
      <c r="BM79" s="280">
        <v>0</v>
      </c>
      <c r="BN79" s="280">
        <v>0</v>
      </c>
      <c r="BO79" s="280">
        <v>0</v>
      </c>
      <c r="BP79" s="280">
        <v>0</v>
      </c>
      <c r="BQ79" s="281"/>
      <c r="BR79" s="277"/>
      <c r="BS79" s="277"/>
      <c r="BT79" s="277"/>
      <c r="BU79" s="277"/>
      <c r="BV79" s="277"/>
      <c r="BW79" s="277"/>
      <c r="BX79" s="280"/>
      <c r="BY79" s="280"/>
      <c r="BZ79" s="280"/>
      <c r="CA79" s="280"/>
      <c r="CB79" s="280"/>
      <c r="CC79" s="280"/>
      <c r="CD79" s="289">
        <v>10.8</v>
      </c>
      <c r="CE79" s="284"/>
      <c r="CF79" s="277"/>
      <c r="CG79" s="277"/>
      <c r="CH79" s="277"/>
      <c r="CI79" s="277"/>
      <c r="CJ79" s="277"/>
      <c r="CK79" s="277"/>
      <c r="CL79" s="280"/>
      <c r="CM79" s="280"/>
      <c r="CN79" s="280"/>
      <c r="CO79" s="280"/>
      <c r="CP79" s="280"/>
      <c r="CQ79" s="280"/>
      <c r="CR79" s="284">
        <v>-8088</v>
      </c>
      <c r="CS79" s="277"/>
      <c r="CT79" s="277"/>
      <c r="CU79" s="277"/>
      <c r="CV79" s="277"/>
      <c r="CW79" s="277"/>
      <c r="CX79" s="277"/>
      <c r="CY79" s="280">
        <v>8088</v>
      </c>
      <c r="CZ79" s="280">
        <v>8088</v>
      </c>
      <c r="DA79" s="280">
        <v>8088</v>
      </c>
      <c r="DB79" s="280">
        <v>8088</v>
      </c>
      <c r="DC79" s="280">
        <v>8088</v>
      </c>
      <c r="DD79" s="280">
        <v>30730</v>
      </c>
      <c r="DE79" s="168">
        <v>0</v>
      </c>
      <c r="DF79" s="109"/>
      <c r="DG79" s="172">
        <v>0</v>
      </c>
      <c r="DH79" s="109"/>
      <c r="DI79" s="109"/>
    </row>
    <row r="80" spans="2:113">
      <c r="B80" s="272" t="s">
        <v>293</v>
      </c>
      <c r="C80" s="277">
        <v>22</v>
      </c>
      <c r="D80" s="277">
        <v>0</v>
      </c>
      <c r="E80" s="277">
        <v>374</v>
      </c>
      <c r="F80" s="277">
        <v>416</v>
      </c>
      <c r="G80" s="278">
        <v>10.4</v>
      </c>
      <c r="H80" s="277">
        <v>6437670</v>
      </c>
      <c r="I80" s="277">
        <v>399530</v>
      </c>
      <c r="J80" s="277">
        <v>238943</v>
      </c>
      <c r="K80" s="277"/>
      <c r="L80" s="277">
        <v>-876203</v>
      </c>
      <c r="M80" s="277">
        <v>-1693919</v>
      </c>
      <c r="N80" s="277">
        <v>153956</v>
      </c>
      <c r="O80" s="277"/>
      <c r="P80" s="277">
        <v>-250661</v>
      </c>
      <c r="Q80" s="277">
        <v>4409316</v>
      </c>
      <c r="R80" s="273">
        <v>-876203</v>
      </c>
      <c r="S80" s="292">
        <v>-178082</v>
      </c>
      <c r="T80" s="277"/>
      <c r="U80" s="277">
        <v>-415812</v>
      </c>
      <c r="V80" s="277">
        <v>247542</v>
      </c>
      <c r="W80" s="277">
        <v>-1631953</v>
      </c>
      <c r="X80" s="290">
        <v>-270072</v>
      </c>
      <c r="Y80" s="273"/>
      <c r="Z80" s="277">
        <v>4718000</v>
      </c>
      <c r="AA80" s="277">
        <v>4114299</v>
      </c>
      <c r="AB80" s="277">
        <v>3926910</v>
      </c>
      <c r="AC80" s="277">
        <v>4979464</v>
      </c>
      <c r="AD80" s="277">
        <v>1531042</v>
      </c>
      <c r="AE80" s="277">
        <v>240064</v>
      </c>
      <c r="AF80" s="277"/>
      <c r="AG80" s="277">
        <v>0</v>
      </c>
      <c r="AH80" s="277">
        <v>139153</v>
      </c>
      <c r="AI80" s="277"/>
      <c r="AJ80" s="277">
        <v>-178082</v>
      </c>
      <c r="AK80" s="277">
        <v>-178082</v>
      </c>
      <c r="AL80" s="277">
        <v>-178082</v>
      </c>
      <c r="AM80" s="277">
        <v>-178082</v>
      </c>
      <c r="AN80" s="277">
        <v>-178082</v>
      </c>
      <c r="AO80" s="277">
        <v>-741543</v>
      </c>
      <c r="AP80" s="265"/>
      <c r="AQ80" s="281">
        <v>-162877</v>
      </c>
      <c r="AR80" s="277">
        <v>0</v>
      </c>
      <c r="AS80" s="277">
        <v>0</v>
      </c>
      <c r="AT80" s="277">
        <v>0</v>
      </c>
      <c r="AU80" s="277">
        <v>0</v>
      </c>
      <c r="AV80" s="277">
        <v>0</v>
      </c>
      <c r="AW80" s="277">
        <v>0</v>
      </c>
      <c r="AX80" s="280">
        <v>162877</v>
      </c>
      <c r="AY80" s="280">
        <v>162877</v>
      </c>
      <c r="AZ80" s="280">
        <v>162877</v>
      </c>
      <c r="BA80" s="280">
        <v>162877</v>
      </c>
      <c r="BB80" s="280">
        <v>162877</v>
      </c>
      <c r="BC80" s="280">
        <v>716657</v>
      </c>
      <c r="BD80" s="281">
        <v>14803</v>
      </c>
      <c r="BE80" s="277">
        <v>14803</v>
      </c>
      <c r="BF80" s="277">
        <v>14803</v>
      </c>
      <c r="BG80" s="277">
        <v>14803</v>
      </c>
      <c r="BH80" s="277">
        <v>14803</v>
      </c>
      <c r="BI80" s="277">
        <v>14803</v>
      </c>
      <c r="BJ80" s="277">
        <v>65138</v>
      </c>
      <c r="BK80" s="280">
        <v>0</v>
      </c>
      <c r="BL80" s="280">
        <v>0</v>
      </c>
      <c r="BM80" s="280">
        <v>0</v>
      </c>
      <c r="BN80" s="280">
        <v>0</v>
      </c>
      <c r="BO80" s="280">
        <v>0</v>
      </c>
      <c r="BP80" s="280">
        <v>0</v>
      </c>
      <c r="BQ80" s="281"/>
      <c r="BR80" s="277"/>
      <c r="BS80" s="277"/>
      <c r="BT80" s="277"/>
      <c r="BU80" s="277"/>
      <c r="BV80" s="277"/>
      <c r="BW80" s="277"/>
      <c r="BX80" s="280"/>
      <c r="BY80" s="280"/>
      <c r="BZ80" s="280"/>
      <c r="CA80" s="280"/>
      <c r="CB80" s="280"/>
      <c r="CC80" s="280"/>
      <c r="CD80" s="289">
        <v>10</v>
      </c>
      <c r="CE80" s="284"/>
      <c r="CF80" s="277"/>
      <c r="CG80" s="277"/>
      <c r="CH80" s="277"/>
      <c r="CI80" s="277"/>
      <c r="CJ80" s="277"/>
      <c r="CK80" s="277"/>
      <c r="CL80" s="280"/>
      <c r="CM80" s="280"/>
      <c r="CN80" s="280"/>
      <c r="CO80" s="280"/>
      <c r="CP80" s="280"/>
      <c r="CQ80" s="280"/>
      <c r="CR80" s="284">
        <v>-30008</v>
      </c>
      <c r="CS80" s="277"/>
      <c r="CT80" s="277"/>
      <c r="CU80" s="277"/>
      <c r="CV80" s="277"/>
      <c r="CW80" s="277"/>
      <c r="CX80" s="277"/>
      <c r="CY80" s="280">
        <v>30008</v>
      </c>
      <c r="CZ80" s="280">
        <v>30008</v>
      </c>
      <c r="DA80" s="280">
        <v>30008</v>
      </c>
      <c r="DB80" s="280">
        <v>30008</v>
      </c>
      <c r="DC80" s="280">
        <v>30008</v>
      </c>
      <c r="DD80" s="280">
        <v>90024</v>
      </c>
      <c r="DE80" s="168">
        <v>0</v>
      </c>
      <c r="DF80" s="109"/>
      <c r="DG80" s="172">
        <v>0</v>
      </c>
      <c r="DH80" s="109"/>
      <c r="DI80" s="109"/>
    </row>
    <row r="81" spans="2:113">
      <c r="B81" s="272" t="s">
        <v>294</v>
      </c>
      <c r="C81" s="277">
        <v>64</v>
      </c>
      <c r="D81" s="277">
        <v>0</v>
      </c>
      <c r="E81" s="277">
        <v>715</v>
      </c>
      <c r="F81" s="277">
        <v>786</v>
      </c>
      <c r="G81" s="278">
        <v>9.8000000000000007</v>
      </c>
      <c r="H81" s="277">
        <v>23687720</v>
      </c>
      <c r="I81" s="277">
        <v>1502935</v>
      </c>
      <c r="J81" s="277">
        <v>880300</v>
      </c>
      <c r="K81" s="277"/>
      <c r="L81" s="277">
        <v>-3585307</v>
      </c>
      <c r="M81" s="277">
        <v>-3610217</v>
      </c>
      <c r="N81" s="277">
        <v>676565</v>
      </c>
      <c r="O81" s="277"/>
      <c r="P81" s="277">
        <v>-926251</v>
      </c>
      <c r="Q81" s="277">
        <v>18625745</v>
      </c>
      <c r="R81" s="273">
        <v>-3585307</v>
      </c>
      <c r="S81" s="292">
        <v>-410829</v>
      </c>
      <c r="T81" s="277"/>
      <c r="U81" s="277">
        <v>-1612901</v>
      </c>
      <c r="V81" s="277">
        <v>820874</v>
      </c>
      <c r="W81" s="277">
        <v>-3470379</v>
      </c>
      <c r="X81" s="290">
        <v>-947556</v>
      </c>
      <c r="Y81" s="273"/>
      <c r="Z81" s="277">
        <v>19955956</v>
      </c>
      <c r="AA81" s="277">
        <v>17346980</v>
      </c>
      <c r="AB81" s="277">
        <v>16510957</v>
      </c>
      <c r="AC81" s="277">
        <v>21113633</v>
      </c>
      <c r="AD81" s="277">
        <v>3241828</v>
      </c>
      <c r="AE81" s="277">
        <v>836079</v>
      </c>
      <c r="AF81" s="277"/>
      <c r="AG81" s="277">
        <v>0</v>
      </c>
      <c r="AH81" s="277">
        <v>607528</v>
      </c>
      <c r="AI81" s="277"/>
      <c r="AJ81" s="277">
        <v>-410829</v>
      </c>
      <c r="AK81" s="277">
        <v>-410829</v>
      </c>
      <c r="AL81" s="277">
        <v>-410829</v>
      </c>
      <c r="AM81" s="277">
        <v>-410829</v>
      </c>
      <c r="AN81" s="277">
        <v>-410829</v>
      </c>
      <c r="AO81" s="277">
        <v>-1416234</v>
      </c>
      <c r="AP81" s="265"/>
      <c r="AQ81" s="281">
        <v>-368389</v>
      </c>
      <c r="AR81" s="277">
        <v>0</v>
      </c>
      <c r="AS81" s="277">
        <v>0</v>
      </c>
      <c r="AT81" s="277">
        <v>0</v>
      </c>
      <c r="AU81" s="277">
        <v>0</v>
      </c>
      <c r="AV81" s="277">
        <v>0</v>
      </c>
      <c r="AW81" s="277">
        <v>0</v>
      </c>
      <c r="AX81" s="280">
        <v>368389</v>
      </c>
      <c r="AY81" s="280">
        <v>368389</v>
      </c>
      <c r="AZ81" s="280">
        <v>368389</v>
      </c>
      <c r="BA81" s="280">
        <v>368389</v>
      </c>
      <c r="BB81" s="280">
        <v>368389</v>
      </c>
      <c r="BC81" s="280">
        <v>1399883</v>
      </c>
      <c r="BD81" s="281">
        <v>69037</v>
      </c>
      <c r="BE81" s="277">
        <v>69037</v>
      </c>
      <c r="BF81" s="277">
        <v>69037</v>
      </c>
      <c r="BG81" s="277">
        <v>69037</v>
      </c>
      <c r="BH81" s="277">
        <v>69037</v>
      </c>
      <c r="BI81" s="277">
        <v>69037</v>
      </c>
      <c r="BJ81" s="277">
        <v>262343</v>
      </c>
      <c r="BK81" s="280">
        <v>0</v>
      </c>
      <c r="BL81" s="280">
        <v>0</v>
      </c>
      <c r="BM81" s="280">
        <v>0</v>
      </c>
      <c r="BN81" s="280">
        <v>0</v>
      </c>
      <c r="BO81" s="280">
        <v>0</v>
      </c>
      <c r="BP81" s="280">
        <v>0</v>
      </c>
      <c r="BQ81" s="281"/>
      <c r="BR81" s="277"/>
      <c r="BS81" s="277"/>
      <c r="BT81" s="277"/>
      <c r="BU81" s="277"/>
      <c r="BV81" s="277"/>
      <c r="BW81" s="277"/>
      <c r="BX81" s="280"/>
      <c r="BY81" s="280"/>
      <c r="BZ81" s="280"/>
      <c r="CA81" s="280"/>
      <c r="CB81" s="280"/>
      <c r="CC81" s="280"/>
      <c r="CD81" s="289">
        <v>9.5</v>
      </c>
      <c r="CE81" s="284"/>
      <c r="CF81" s="277"/>
      <c r="CG81" s="277"/>
      <c r="CH81" s="277"/>
      <c r="CI81" s="277"/>
      <c r="CJ81" s="277"/>
      <c r="CK81" s="277"/>
      <c r="CL81" s="280"/>
      <c r="CM81" s="280"/>
      <c r="CN81" s="280"/>
      <c r="CO81" s="280"/>
      <c r="CP81" s="280"/>
      <c r="CQ81" s="280"/>
      <c r="CR81" s="284">
        <v>-111477</v>
      </c>
      <c r="CS81" s="277"/>
      <c r="CT81" s="277"/>
      <c r="CU81" s="277"/>
      <c r="CV81" s="277"/>
      <c r="CW81" s="277"/>
      <c r="CX81" s="277"/>
      <c r="CY81" s="280">
        <v>111477</v>
      </c>
      <c r="CZ81" s="280">
        <v>111477</v>
      </c>
      <c r="DA81" s="280">
        <v>111477</v>
      </c>
      <c r="DB81" s="280">
        <v>111477</v>
      </c>
      <c r="DC81" s="280">
        <v>111477</v>
      </c>
      <c r="DD81" s="280">
        <v>278694</v>
      </c>
      <c r="DE81" s="168">
        <v>0</v>
      </c>
      <c r="DF81" s="109"/>
      <c r="DG81" s="172">
        <v>0</v>
      </c>
      <c r="DH81" s="109"/>
      <c r="DI81" s="109"/>
    </row>
    <row r="82" spans="2:113">
      <c r="B82" s="272" t="s">
        <v>295</v>
      </c>
      <c r="C82" s="277">
        <v>0</v>
      </c>
      <c r="D82" s="277">
        <v>0</v>
      </c>
      <c r="E82" s="277">
        <v>0</v>
      </c>
      <c r="F82" s="277">
        <v>0</v>
      </c>
      <c r="G82" s="278">
        <v>1</v>
      </c>
      <c r="H82" s="277">
        <v>0</v>
      </c>
      <c r="I82" s="277">
        <v>0</v>
      </c>
      <c r="J82" s="277">
        <v>0</v>
      </c>
      <c r="K82" s="277"/>
      <c r="L82" s="277">
        <v>0</v>
      </c>
      <c r="M82" s="277">
        <v>0</v>
      </c>
      <c r="N82" s="277">
        <v>0</v>
      </c>
      <c r="O82" s="277"/>
      <c r="P82" s="277">
        <v>0</v>
      </c>
      <c r="Q82" s="277">
        <v>0</v>
      </c>
      <c r="R82" s="273">
        <v>0</v>
      </c>
      <c r="S82" s="292">
        <v>0</v>
      </c>
      <c r="T82" s="277"/>
      <c r="U82" s="277">
        <v>0</v>
      </c>
      <c r="V82" s="277">
        <v>0</v>
      </c>
      <c r="W82" s="277">
        <v>0</v>
      </c>
      <c r="X82" s="290">
        <v>0</v>
      </c>
      <c r="Y82" s="273"/>
      <c r="Z82" s="277">
        <v>0</v>
      </c>
      <c r="AA82" s="277">
        <v>0</v>
      </c>
      <c r="AB82" s="277">
        <v>0</v>
      </c>
      <c r="AC82" s="277">
        <v>0</v>
      </c>
      <c r="AD82" s="277">
        <v>0</v>
      </c>
      <c r="AE82" s="277">
        <v>0</v>
      </c>
      <c r="AF82" s="277"/>
      <c r="AG82" s="277">
        <v>0</v>
      </c>
      <c r="AH82" s="277">
        <v>0</v>
      </c>
      <c r="AI82" s="277"/>
      <c r="AJ82" s="277">
        <v>0</v>
      </c>
      <c r="AK82" s="277">
        <v>0</v>
      </c>
      <c r="AL82" s="277">
        <v>0</v>
      </c>
      <c r="AM82" s="277">
        <v>0</v>
      </c>
      <c r="AN82" s="277">
        <v>0</v>
      </c>
      <c r="AO82" s="277">
        <v>0</v>
      </c>
      <c r="AP82" s="265"/>
      <c r="AQ82" s="281">
        <v>0</v>
      </c>
      <c r="AR82" s="277">
        <v>0</v>
      </c>
      <c r="AS82" s="277">
        <v>0</v>
      </c>
      <c r="AT82" s="277">
        <v>0</v>
      </c>
      <c r="AU82" s="277">
        <v>0</v>
      </c>
      <c r="AV82" s="277">
        <v>0</v>
      </c>
      <c r="AW82" s="277">
        <v>0</v>
      </c>
      <c r="AX82" s="280">
        <v>0</v>
      </c>
      <c r="AY82" s="280">
        <v>0</v>
      </c>
      <c r="AZ82" s="280">
        <v>0</v>
      </c>
      <c r="BA82" s="280">
        <v>0</v>
      </c>
      <c r="BB82" s="280">
        <v>0</v>
      </c>
      <c r="BC82" s="280">
        <v>0</v>
      </c>
      <c r="BD82" s="281">
        <v>0</v>
      </c>
      <c r="BE82" s="277">
        <v>0</v>
      </c>
      <c r="BF82" s="277">
        <v>0</v>
      </c>
      <c r="BG82" s="277">
        <v>0</v>
      </c>
      <c r="BH82" s="277">
        <v>0</v>
      </c>
      <c r="BI82" s="277">
        <v>0</v>
      </c>
      <c r="BJ82" s="277">
        <v>0</v>
      </c>
      <c r="BK82" s="280">
        <v>0</v>
      </c>
      <c r="BL82" s="280">
        <v>0</v>
      </c>
      <c r="BM82" s="280">
        <v>0</v>
      </c>
      <c r="BN82" s="280">
        <v>0</v>
      </c>
      <c r="BO82" s="280">
        <v>0</v>
      </c>
      <c r="BP82" s="280">
        <v>0</v>
      </c>
      <c r="BQ82" s="281"/>
      <c r="BR82" s="277"/>
      <c r="BS82" s="277"/>
      <c r="BT82" s="277"/>
      <c r="BU82" s="277"/>
      <c r="BV82" s="277"/>
      <c r="BW82" s="277"/>
      <c r="BX82" s="280"/>
      <c r="BY82" s="280"/>
      <c r="BZ82" s="280"/>
      <c r="CA82" s="280"/>
      <c r="CB82" s="280"/>
      <c r="CC82" s="280"/>
      <c r="CD82" s="289">
        <v>1</v>
      </c>
      <c r="CE82" s="284"/>
      <c r="CF82" s="277"/>
      <c r="CG82" s="277"/>
      <c r="CH82" s="277"/>
      <c r="CI82" s="277"/>
      <c r="CJ82" s="277"/>
      <c r="CK82" s="277"/>
      <c r="CL82" s="280"/>
      <c r="CM82" s="280"/>
      <c r="CN82" s="280"/>
      <c r="CO82" s="280"/>
      <c r="CP82" s="280"/>
      <c r="CQ82" s="280"/>
      <c r="CR82" s="284">
        <v>0</v>
      </c>
      <c r="CS82" s="277"/>
      <c r="CT82" s="277"/>
      <c r="CU82" s="277"/>
      <c r="CV82" s="277"/>
      <c r="CW82" s="277"/>
      <c r="CX82" s="277"/>
      <c r="CY82" s="280">
        <v>0</v>
      </c>
      <c r="CZ82" s="280">
        <v>0</v>
      </c>
      <c r="DA82" s="280">
        <v>0</v>
      </c>
      <c r="DB82" s="280">
        <v>0</v>
      </c>
      <c r="DC82" s="280">
        <v>0</v>
      </c>
      <c r="DD82" s="280">
        <v>0</v>
      </c>
      <c r="DE82" s="168">
        <v>0</v>
      </c>
      <c r="DF82" s="109"/>
      <c r="DG82" s="172">
        <v>0</v>
      </c>
      <c r="DH82" s="109"/>
      <c r="DI82" s="109"/>
    </row>
    <row r="83" spans="2:113">
      <c r="B83" s="272" t="s">
        <v>296</v>
      </c>
      <c r="C83" s="277">
        <v>25</v>
      </c>
      <c r="D83" s="277">
        <v>0</v>
      </c>
      <c r="E83" s="277">
        <v>331</v>
      </c>
      <c r="F83" s="277">
        <v>350</v>
      </c>
      <c r="G83" s="278">
        <v>10.9</v>
      </c>
      <c r="H83" s="277">
        <v>7283444</v>
      </c>
      <c r="I83" s="277">
        <v>381296</v>
      </c>
      <c r="J83" s="277">
        <v>268208</v>
      </c>
      <c r="K83" s="277"/>
      <c r="L83" s="277">
        <v>-592691</v>
      </c>
      <c r="M83" s="277">
        <v>-1582520</v>
      </c>
      <c r="N83" s="277">
        <v>189615</v>
      </c>
      <c r="O83" s="277"/>
      <c r="P83" s="277">
        <v>-261631</v>
      </c>
      <c r="Q83" s="277">
        <v>5685721</v>
      </c>
      <c r="R83" s="273">
        <v>-592691</v>
      </c>
      <c r="S83" s="292">
        <v>-162642</v>
      </c>
      <c r="T83" s="277"/>
      <c r="U83" s="277">
        <v>-105829</v>
      </c>
      <c r="V83" s="277">
        <v>243559</v>
      </c>
      <c r="W83" s="277">
        <v>-1571817</v>
      </c>
      <c r="X83" s="290">
        <v>-341554</v>
      </c>
      <c r="Y83" s="273"/>
      <c r="Z83" s="277">
        <v>6152035</v>
      </c>
      <c r="AA83" s="277">
        <v>5248777</v>
      </c>
      <c r="AB83" s="277">
        <v>5010585</v>
      </c>
      <c r="AC83" s="277">
        <v>6492185</v>
      </c>
      <c r="AD83" s="277">
        <v>1437335</v>
      </c>
      <c r="AE83" s="277">
        <v>306701</v>
      </c>
      <c r="AF83" s="277"/>
      <c r="AG83" s="277">
        <v>0</v>
      </c>
      <c r="AH83" s="277">
        <v>172219</v>
      </c>
      <c r="AI83" s="277"/>
      <c r="AJ83" s="277">
        <v>-162642</v>
      </c>
      <c r="AK83" s="277">
        <v>-162642</v>
      </c>
      <c r="AL83" s="277">
        <v>-162642</v>
      </c>
      <c r="AM83" s="277">
        <v>-162642</v>
      </c>
      <c r="AN83" s="277">
        <v>-162642</v>
      </c>
      <c r="AO83" s="277">
        <v>-758607</v>
      </c>
      <c r="AP83" s="265"/>
      <c r="AQ83" s="281">
        <v>-145185</v>
      </c>
      <c r="AR83" s="277">
        <v>0</v>
      </c>
      <c r="AS83" s="277">
        <v>0</v>
      </c>
      <c r="AT83" s="277">
        <v>0</v>
      </c>
      <c r="AU83" s="277">
        <v>0</v>
      </c>
      <c r="AV83" s="277">
        <v>0</v>
      </c>
      <c r="AW83" s="277">
        <v>0</v>
      </c>
      <c r="AX83" s="280">
        <v>145185</v>
      </c>
      <c r="AY83" s="280">
        <v>145185</v>
      </c>
      <c r="AZ83" s="280">
        <v>145185</v>
      </c>
      <c r="BA83" s="280">
        <v>145185</v>
      </c>
      <c r="BB83" s="280">
        <v>145185</v>
      </c>
      <c r="BC83" s="280">
        <v>711410</v>
      </c>
      <c r="BD83" s="281">
        <v>17396</v>
      </c>
      <c r="BE83" s="277">
        <v>17396</v>
      </c>
      <c r="BF83" s="277">
        <v>17396</v>
      </c>
      <c r="BG83" s="277">
        <v>17396</v>
      </c>
      <c r="BH83" s="277">
        <v>17396</v>
      </c>
      <c r="BI83" s="277">
        <v>17396</v>
      </c>
      <c r="BJ83" s="277">
        <v>85239</v>
      </c>
      <c r="BK83" s="280">
        <v>0</v>
      </c>
      <c r="BL83" s="280">
        <v>0</v>
      </c>
      <c r="BM83" s="280">
        <v>0</v>
      </c>
      <c r="BN83" s="280">
        <v>0</v>
      </c>
      <c r="BO83" s="280">
        <v>0</v>
      </c>
      <c r="BP83" s="280">
        <v>0</v>
      </c>
      <c r="BQ83" s="281"/>
      <c r="BR83" s="277"/>
      <c r="BS83" s="277"/>
      <c r="BT83" s="277"/>
      <c r="BU83" s="277"/>
      <c r="BV83" s="277"/>
      <c r="BW83" s="277"/>
      <c r="BX83" s="280"/>
      <c r="BY83" s="280"/>
      <c r="BZ83" s="280"/>
      <c r="CA83" s="280"/>
      <c r="CB83" s="280"/>
      <c r="CC83" s="280"/>
      <c r="CD83" s="289">
        <v>10.8</v>
      </c>
      <c r="CE83" s="284"/>
      <c r="CF83" s="277"/>
      <c r="CG83" s="277"/>
      <c r="CH83" s="277"/>
      <c r="CI83" s="277"/>
      <c r="CJ83" s="277"/>
      <c r="CK83" s="277"/>
      <c r="CL83" s="280"/>
      <c r="CM83" s="280"/>
      <c r="CN83" s="280"/>
      <c r="CO83" s="280"/>
      <c r="CP83" s="280"/>
      <c r="CQ83" s="280"/>
      <c r="CR83" s="284">
        <v>-34853</v>
      </c>
      <c r="CS83" s="277"/>
      <c r="CT83" s="277"/>
      <c r="CU83" s="277"/>
      <c r="CV83" s="277"/>
      <c r="CW83" s="277"/>
      <c r="CX83" s="277"/>
      <c r="CY83" s="280">
        <v>34853</v>
      </c>
      <c r="CZ83" s="280">
        <v>34853</v>
      </c>
      <c r="DA83" s="280">
        <v>34853</v>
      </c>
      <c r="DB83" s="280">
        <v>34853</v>
      </c>
      <c r="DC83" s="280">
        <v>34853</v>
      </c>
      <c r="DD83" s="280">
        <v>132436</v>
      </c>
      <c r="DE83" s="168">
        <v>0</v>
      </c>
      <c r="DF83" s="109"/>
      <c r="DG83" s="172">
        <v>0</v>
      </c>
      <c r="DH83" s="109"/>
      <c r="DI83" s="109"/>
    </row>
    <row r="84" spans="2:113">
      <c r="B84" s="272" t="s">
        <v>297</v>
      </c>
      <c r="C84" s="277">
        <v>19</v>
      </c>
      <c r="D84" s="277">
        <v>0</v>
      </c>
      <c r="E84" s="277">
        <v>202</v>
      </c>
      <c r="F84" s="277">
        <v>223</v>
      </c>
      <c r="G84" s="278">
        <v>10.1</v>
      </c>
      <c r="H84" s="277">
        <v>3028375</v>
      </c>
      <c r="I84" s="277">
        <v>156080</v>
      </c>
      <c r="J84" s="277">
        <v>109951</v>
      </c>
      <c r="K84" s="277"/>
      <c r="L84" s="277">
        <v>43055</v>
      </c>
      <c r="M84" s="277">
        <v>-252636</v>
      </c>
      <c r="N84" s="277">
        <v>102733</v>
      </c>
      <c r="O84" s="277"/>
      <c r="P84" s="277">
        <v>-191873</v>
      </c>
      <c r="Q84" s="277">
        <v>2995685</v>
      </c>
      <c r="R84" s="273">
        <v>43055</v>
      </c>
      <c r="S84" s="292">
        <v>-29279</v>
      </c>
      <c r="T84" s="277"/>
      <c r="U84" s="277">
        <v>279807</v>
      </c>
      <c r="V84" s="277">
        <v>200273</v>
      </c>
      <c r="W84" s="277">
        <v>-244795</v>
      </c>
      <c r="X84" s="290">
        <v>-124171</v>
      </c>
      <c r="Y84" s="273"/>
      <c r="Z84" s="277">
        <v>3215718</v>
      </c>
      <c r="AA84" s="277">
        <v>2788122</v>
      </c>
      <c r="AB84" s="277">
        <v>2672515</v>
      </c>
      <c r="AC84" s="277">
        <v>3376804</v>
      </c>
      <c r="AD84" s="277">
        <v>227623</v>
      </c>
      <c r="AE84" s="277">
        <v>109733</v>
      </c>
      <c r="AF84" s="277"/>
      <c r="AG84" s="277">
        <v>0</v>
      </c>
      <c r="AH84" s="277">
        <v>92561</v>
      </c>
      <c r="AI84" s="277"/>
      <c r="AJ84" s="277">
        <v>-29279</v>
      </c>
      <c r="AK84" s="277">
        <v>-29279</v>
      </c>
      <c r="AL84" s="277">
        <v>-29279</v>
      </c>
      <c r="AM84" s="277">
        <v>-29279</v>
      </c>
      <c r="AN84" s="277">
        <v>-29279</v>
      </c>
      <c r="AO84" s="277">
        <v>-98400</v>
      </c>
      <c r="AP84" s="265"/>
      <c r="AQ84" s="281">
        <v>-25013</v>
      </c>
      <c r="AR84" s="277">
        <v>0</v>
      </c>
      <c r="AS84" s="277">
        <v>0</v>
      </c>
      <c r="AT84" s="277">
        <v>0</v>
      </c>
      <c r="AU84" s="277">
        <v>0</v>
      </c>
      <c r="AV84" s="277">
        <v>0</v>
      </c>
      <c r="AW84" s="277">
        <v>0</v>
      </c>
      <c r="AX84" s="280">
        <v>25013</v>
      </c>
      <c r="AY84" s="280">
        <v>25013</v>
      </c>
      <c r="AZ84" s="280">
        <v>25013</v>
      </c>
      <c r="BA84" s="280">
        <v>25013</v>
      </c>
      <c r="BB84" s="280">
        <v>25013</v>
      </c>
      <c r="BC84" s="280">
        <v>102558</v>
      </c>
      <c r="BD84" s="281">
        <v>10172</v>
      </c>
      <c r="BE84" s="277">
        <v>10172</v>
      </c>
      <c r="BF84" s="277">
        <v>10172</v>
      </c>
      <c r="BG84" s="277">
        <v>10172</v>
      </c>
      <c r="BH84" s="277">
        <v>10172</v>
      </c>
      <c r="BI84" s="277">
        <v>10172</v>
      </c>
      <c r="BJ84" s="277">
        <v>41701</v>
      </c>
      <c r="BK84" s="280">
        <v>0</v>
      </c>
      <c r="BL84" s="280">
        <v>0</v>
      </c>
      <c r="BM84" s="280">
        <v>0</v>
      </c>
      <c r="BN84" s="280">
        <v>0</v>
      </c>
      <c r="BO84" s="280">
        <v>0</v>
      </c>
      <c r="BP84" s="280">
        <v>0</v>
      </c>
      <c r="BQ84" s="281"/>
      <c r="BR84" s="277"/>
      <c r="BS84" s="277"/>
      <c r="BT84" s="277"/>
      <c r="BU84" s="277"/>
      <c r="BV84" s="277"/>
      <c r="BW84" s="277"/>
      <c r="BX84" s="280"/>
      <c r="BY84" s="280"/>
      <c r="BZ84" s="280"/>
      <c r="CA84" s="280"/>
      <c r="CB84" s="280"/>
      <c r="CC84" s="280"/>
      <c r="CD84" s="289">
        <v>9.6</v>
      </c>
      <c r="CE84" s="284"/>
      <c r="CF84" s="277"/>
      <c r="CG84" s="277"/>
      <c r="CH84" s="277"/>
      <c r="CI84" s="277"/>
      <c r="CJ84" s="277"/>
      <c r="CK84" s="277"/>
      <c r="CL84" s="280"/>
      <c r="CM84" s="280"/>
      <c r="CN84" s="280"/>
      <c r="CO84" s="280"/>
      <c r="CP84" s="280"/>
      <c r="CQ84" s="280"/>
      <c r="CR84" s="284">
        <v>-14438</v>
      </c>
      <c r="CS84" s="277"/>
      <c r="CT84" s="277"/>
      <c r="CU84" s="277"/>
      <c r="CV84" s="277"/>
      <c r="CW84" s="277"/>
      <c r="CX84" s="277"/>
      <c r="CY84" s="280">
        <v>14438</v>
      </c>
      <c r="CZ84" s="280">
        <v>14438</v>
      </c>
      <c r="DA84" s="280">
        <v>14438</v>
      </c>
      <c r="DB84" s="280">
        <v>14438</v>
      </c>
      <c r="DC84" s="280">
        <v>14438</v>
      </c>
      <c r="DD84" s="280">
        <v>37543</v>
      </c>
      <c r="DE84" s="168">
        <v>0</v>
      </c>
      <c r="DF84" s="109"/>
      <c r="DG84" s="172">
        <v>0</v>
      </c>
      <c r="DH84" s="109"/>
      <c r="DI84" s="109"/>
    </row>
    <row r="85" spans="2:113">
      <c r="B85" s="272" t="s">
        <v>298</v>
      </c>
      <c r="C85" s="277">
        <v>7</v>
      </c>
      <c r="D85" s="277">
        <v>0</v>
      </c>
      <c r="E85" s="277">
        <v>175</v>
      </c>
      <c r="F85" s="277">
        <v>195</v>
      </c>
      <c r="G85" s="278">
        <v>10.7</v>
      </c>
      <c r="H85" s="277">
        <v>1658043</v>
      </c>
      <c r="I85" s="277">
        <v>89846</v>
      </c>
      <c r="J85" s="277">
        <v>60949</v>
      </c>
      <c r="K85" s="277"/>
      <c r="L85" s="277">
        <v>0</v>
      </c>
      <c r="M85" s="277">
        <v>-147152</v>
      </c>
      <c r="N85" s="277">
        <v>57819</v>
      </c>
      <c r="O85" s="277"/>
      <c r="P85" s="277">
        <v>-71671</v>
      </c>
      <c r="Q85" s="277">
        <v>1647834</v>
      </c>
      <c r="R85" s="273">
        <v>0</v>
      </c>
      <c r="S85" s="292">
        <v>-15701</v>
      </c>
      <c r="T85" s="277"/>
      <c r="U85" s="277">
        <v>135094</v>
      </c>
      <c r="V85" s="277">
        <v>76595</v>
      </c>
      <c r="W85" s="277">
        <v>-142739</v>
      </c>
      <c r="X85" s="290">
        <v>-69107</v>
      </c>
      <c r="Y85" s="273"/>
      <c r="Z85" s="277">
        <v>1767843</v>
      </c>
      <c r="AA85" s="277">
        <v>1533177</v>
      </c>
      <c r="AB85" s="277">
        <v>1466118</v>
      </c>
      <c r="AC85" s="277">
        <v>1860045</v>
      </c>
      <c r="AD85" s="277">
        <v>133399</v>
      </c>
      <c r="AE85" s="277">
        <v>61755</v>
      </c>
      <c r="AF85" s="277"/>
      <c r="AG85" s="277">
        <v>0</v>
      </c>
      <c r="AH85" s="277">
        <v>52415</v>
      </c>
      <c r="AI85" s="277"/>
      <c r="AJ85" s="277">
        <v>-15701</v>
      </c>
      <c r="AK85" s="277">
        <v>-15701</v>
      </c>
      <c r="AL85" s="277">
        <v>-15701</v>
      </c>
      <c r="AM85" s="277">
        <v>-15701</v>
      </c>
      <c r="AN85" s="277">
        <v>-15701</v>
      </c>
      <c r="AO85" s="277">
        <v>-64234</v>
      </c>
      <c r="AP85" s="265"/>
      <c r="AQ85" s="281">
        <v>-13753</v>
      </c>
      <c r="AR85" s="277">
        <v>0</v>
      </c>
      <c r="AS85" s="277">
        <v>0</v>
      </c>
      <c r="AT85" s="277">
        <v>0</v>
      </c>
      <c r="AU85" s="277">
        <v>0</v>
      </c>
      <c r="AV85" s="277">
        <v>0</v>
      </c>
      <c r="AW85" s="277">
        <v>0</v>
      </c>
      <c r="AX85" s="280">
        <v>13753</v>
      </c>
      <c r="AY85" s="280">
        <v>13753</v>
      </c>
      <c r="AZ85" s="280">
        <v>13753</v>
      </c>
      <c r="BA85" s="280">
        <v>13753</v>
      </c>
      <c r="BB85" s="280">
        <v>13753</v>
      </c>
      <c r="BC85" s="280">
        <v>64634</v>
      </c>
      <c r="BD85" s="281">
        <v>5404</v>
      </c>
      <c r="BE85" s="277">
        <v>5404</v>
      </c>
      <c r="BF85" s="277">
        <v>5404</v>
      </c>
      <c r="BG85" s="277">
        <v>5404</v>
      </c>
      <c r="BH85" s="277">
        <v>5404</v>
      </c>
      <c r="BI85" s="277">
        <v>5404</v>
      </c>
      <c r="BJ85" s="277">
        <v>25395</v>
      </c>
      <c r="BK85" s="280">
        <v>0</v>
      </c>
      <c r="BL85" s="280">
        <v>0</v>
      </c>
      <c r="BM85" s="280">
        <v>0</v>
      </c>
      <c r="BN85" s="280">
        <v>0</v>
      </c>
      <c r="BO85" s="280">
        <v>0</v>
      </c>
      <c r="BP85" s="280">
        <v>0</v>
      </c>
      <c r="BQ85" s="281"/>
      <c r="BR85" s="277"/>
      <c r="BS85" s="277"/>
      <c r="BT85" s="277"/>
      <c r="BU85" s="277"/>
      <c r="BV85" s="277"/>
      <c r="BW85" s="277"/>
      <c r="BX85" s="280"/>
      <c r="BY85" s="280"/>
      <c r="BZ85" s="280"/>
      <c r="CA85" s="280"/>
      <c r="CB85" s="280"/>
      <c r="CC85" s="280"/>
      <c r="CD85" s="289">
        <v>10.4</v>
      </c>
      <c r="CE85" s="284"/>
      <c r="CF85" s="277"/>
      <c r="CG85" s="277"/>
      <c r="CH85" s="277"/>
      <c r="CI85" s="277"/>
      <c r="CJ85" s="277"/>
      <c r="CK85" s="277"/>
      <c r="CL85" s="280"/>
      <c r="CM85" s="280"/>
      <c r="CN85" s="280"/>
      <c r="CO85" s="280"/>
      <c r="CP85" s="280"/>
      <c r="CQ85" s="280"/>
      <c r="CR85" s="284">
        <v>-7352</v>
      </c>
      <c r="CS85" s="277"/>
      <c r="CT85" s="277"/>
      <c r="CU85" s="277"/>
      <c r="CV85" s="277"/>
      <c r="CW85" s="277"/>
      <c r="CX85" s="277"/>
      <c r="CY85" s="280">
        <v>7352</v>
      </c>
      <c r="CZ85" s="280">
        <v>7352</v>
      </c>
      <c r="DA85" s="280">
        <v>7352</v>
      </c>
      <c r="DB85" s="280">
        <v>7352</v>
      </c>
      <c r="DC85" s="280">
        <v>7352</v>
      </c>
      <c r="DD85" s="280">
        <v>24995</v>
      </c>
      <c r="DE85" s="168">
        <v>0</v>
      </c>
      <c r="DF85" s="109"/>
      <c r="DG85" s="172">
        <v>0</v>
      </c>
      <c r="DH85" s="109"/>
      <c r="DI85" s="109"/>
    </row>
    <row r="86" spans="2:113">
      <c r="B86" s="272" t="s">
        <v>299</v>
      </c>
      <c r="C86" s="277">
        <v>3</v>
      </c>
      <c r="D86" s="277">
        <v>0</v>
      </c>
      <c r="E86" s="277">
        <v>92</v>
      </c>
      <c r="F86" s="277">
        <v>100</v>
      </c>
      <c r="G86" s="278">
        <v>11.1</v>
      </c>
      <c r="H86" s="277">
        <v>906000</v>
      </c>
      <c r="I86" s="277">
        <v>66644</v>
      </c>
      <c r="J86" s="277">
        <v>33837</v>
      </c>
      <c r="K86" s="277"/>
      <c r="L86" s="277">
        <v>0</v>
      </c>
      <c r="M86" s="277">
        <v>-165635</v>
      </c>
      <c r="N86" s="277">
        <v>18521</v>
      </c>
      <c r="O86" s="277"/>
      <c r="P86" s="277">
        <v>-44350</v>
      </c>
      <c r="Q86" s="277">
        <v>815017</v>
      </c>
      <c r="R86" s="273">
        <v>0</v>
      </c>
      <c r="S86" s="292">
        <v>-17915</v>
      </c>
      <c r="T86" s="277"/>
      <c r="U86" s="277">
        <v>82566</v>
      </c>
      <c r="V86" s="277">
        <v>26185</v>
      </c>
      <c r="W86" s="277">
        <v>-173019</v>
      </c>
      <c r="X86" s="290">
        <v>-43820</v>
      </c>
      <c r="Y86" s="273"/>
      <c r="Z86" s="277">
        <v>885315</v>
      </c>
      <c r="AA86" s="277">
        <v>748791</v>
      </c>
      <c r="AB86" s="277">
        <v>704736</v>
      </c>
      <c r="AC86" s="277">
        <v>948422</v>
      </c>
      <c r="AD86" s="277">
        <v>150713</v>
      </c>
      <c r="AE86" s="277">
        <v>39158</v>
      </c>
      <c r="AF86" s="277"/>
      <c r="AG86" s="277">
        <v>0</v>
      </c>
      <c r="AH86" s="277">
        <v>16852</v>
      </c>
      <c r="AI86" s="277"/>
      <c r="AJ86" s="277">
        <v>-17915</v>
      </c>
      <c r="AK86" s="277">
        <v>-17915</v>
      </c>
      <c r="AL86" s="277">
        <v>-17915</v>
      </c>
      <c r="AM86" s="277">
        <v>-17915</v>
      </c>
      <c r="AN86" s="277">
        <v>-17915</v>
      </c>
      <c r="AO86" s="277">
        <v>-83444</v>
      </c>
      <c r="AP86" s="265"/>
      <c r="AQ86" s="281">
        <v>-14922</v>
      </c>
      <c r="AR86" s="277">
        <v>0</v>
      </c>
      <c r="AS86" s="277">
        <v>0</v>
      </c>
      <c r="AT86" s="277">
        <v>0</v>
      </c>
      <c r="AU86" s="277">
        <v>0</v>
      </c>
      <c r="AV86" s="277">
        <v>0</v>
      </c>
      <c r="AW86" s="277">
        <v>0</v>
      </c>
      <c r="AX86" s="280">
        <v>14922</v>
      </c>
      <c r="AY86" s="280">
        <v>14922</v>
      </c>
      <c r="AZ86" s="280">
        <v>14922</v>
      </c>
      <c r="BA86" s="280">
        <v>14922</v>
      </c>
      <c r="BB86" s="280">
        <v>14922</v>
      </c>
      <c r="BC86" s="280">
        <v>76103</v>
      </c>
      <c r="BD86" s="281">
        <v>1669</v>
      </c>
      <c r="BE86" s="277">
        <v>1669</v>
      </c>
      <c r="BF86" s="277">
        <v>1669</v>
      </c>
      <c r="BG86" s="277">
        <v>1669</v>
      </c>
      <c r="BH86" s="277">
        <v>1669</v>
      </c>
      <c r="BI86" s="277">
        <v>1669</v>
      </c>
      <c r="BJ86" s="277">
        <v>8507</v>
      </c>
      <c r="BK86" s="280">
        <v>0</v>
      </c>
      <c r="BL86" s="280">
        <v>0</v>
      </c>
      <c r="BM86" s="280">
        <v>0</v>
      </c>
      <c r="BN86" s="280">
        <v>0</v>
      </c>
      <c r="BO86" s="280">
        <v>0</v>
      </c>
      <c r="BP86" s="280">
        <v>0</v>
      </c>
      <c r="BQ86" s="281"/>
      <c r="BR86" s="277"/>
      <c r="BS86" s="277"/>
      <c r="BT86" s="277"/>
      <c r="BU86" s="277"/>
      <c r="BV86" s="277"/>
      <c r="BW86" s="277"/>
      <c r="BX86" s="280"/>
      <c r="BY86" s="280"/>
      <c r="BZ86" s="280"/>
      <c r="CA86" s="280"/>
      <c r="CB86" s="280"/>
      <c r="CC86" s="280"/>
      <c r="CD86" s="289">
        <v>10.4</v>
      </c>
      <c r="CE86" s="284"/>
      <c r="CF86" s="277"/>
      <c r="CG86" s="277"/>
      <c r="CH86" s="277"/>
      <c r="CI86" s="277"/>
      <c r="CJ86" s="277"/>
      <c r="CK86" s="277"/>
      <c r="CL86" s="280"/>
      <c r="CM86" s="280"/>
      <c r="CN86" s="280"/>
      <c r="CO86" s="280"/>
      <c r="CP86" s="280"/>
      <c r="CQ86" s="280"/>
      <c r="CR86" s="284">
        <v>-4662</v>
      </c>
      <c r="CS86" s="277"/>
      <c r="CT86" s="277"/>
      <c r="CU86" s="277"/>
      <c r="CV86" s="277"/>
      <c r="CW86" s="277"/>
      <c r="CX86" s="277"/>
      <c r="CY86" s="280">
        <v>4662</v>
      </c>
      <c r="CZ86" s="280">
        <v>4662</v>
      </c>
      <c r="DA86" s="280">
        <v>4662</v>
      </c>
      <c r="DB86" s="280">
        <v>4662</v>
      </c>
      <c r="DC86" s="280">
        <v>4662</v>
      </c>
      <c r="DD86" s="280">
        <v>15848</v>
      </c>
      <c r="DE86" s="168">
        <v>0</v>
      </c>
      <c r="DF86" s="109"/>
      <c r="DG86" s="172">
        <v>0</v>
      </c>
      <c r="DH86" s="109"/>
      <c r="DI86" s="109"/>
    </row>
    <row r="87" spans="2:113">
      <c r="B87" s="272" t="s">
        <v>300</v>
      </c>
      <c r="C87" s="277">
        <v>0</v>
      </c>
      <c r="D87" s="277">
        <v>0</v>
      </c>
      <c r="E87" s="277">
        <v>0</v>
      </c>
      <c r="F87" s="277">
        <v>0</v>
      </c>
      <c r="G87" s="278">
        <v>1</v>
      </c>
      <c r="H87" s="277">
        <v>865</v>
      </c>
      <c r="I87" s="277">
        <v>95</v>
      </c>
      <c r="J87" s="277">
        <v>33</v>
      </c>
      <c r="K87" s="277"/>
      <c r="L87" s="277">
        <v>0</v>
      </c>
      <c r="M87" s="277">
        <v>-934</v>
      </c>
      <c r="N87" s="277">
        <v>0</v>
      </c>
      <c r="O87" s="277"/>
      <c r="P87" s="277">
        <v>-59</v>
      </c>
      <c r="Q87" s="277">
        <v>0</v>
      </c>
      <c r="R87" s="273">
        <v>0</v>
      </c>
      <c r="S87" s="292">
        <v>-936</v>
      </c>
      <c r="T87" s="277"/>
      <c r="U87" s="277">
        <v>-808</v>
      </c>
      <c r="V87" s="277">
        <v>0</v>
      </c>
      <c r="W87" s="277">
        <v>-1</v>
      </c>
      <c r="X87" s="290">
        <v>-3</v>
      </c>
      <c r="Y87" s="273"/>
      <c r="Z87" s="277">
        <v>0</v>
      </c>
      <c r="AA87" s="277">
        <v>0</v>
      </c>
      <c r="AB87" s="277">
        <v>0</v>
      </c>
      <c r="AC87" s="277">
        <v>0</v>
      </c>
      <c r="AD87" s="277">
        <v>0</v>
      </c>
      <c r="AE87" s="277">
        <v>1</v>
      </c>
      <c r="AF87" s="277"/>
      <c r="AG87" s="277">
        <v>0</v>
      </c>
      <c r="AH87" s="277">
        <v>0</v>
      </c>
      <c r="AI87" s="277"/>
      <c r="AJ87" s="277">
        <v>-1</v>
      </c>
      <c r="AK87" s="277">
        <v>0</v>
      </c>
      <c r="AL87" s="277">
        <v>0</v>
      </c>
      <c r="AM87" s="277">
        <v>0</v>
      </c>
      <c r="AN87" s="277">
        <v>0</v>
      </c>
      <c r="AO87" s="277">
        <v>0</v>
      </c>
      <c r="AP87" s="265"/>
      <c r="AQ87" s="281">
        <v>-934</v>
      </c>
      <c r="AR87" s="277">
        <v>0</v>
      </c>
      <c r="AS87" s="277">
        <v>0</v>
      </c>
      <c r="AT87" s="277">
        <v>0</v>
      </c>
      <c r="AU87" s="277">
        <v>0</v>
      </c>
      <c r="AV87" s="277">
        <v>0</v>
      </c>
      <c r="AW87" s="277">
        <v>0</v>
      </c>
      <c r="AX87" s="280">
        <v>0</v>
      </c>
      <c r="AY87" s="280">
        <v>0</v>
      </c>
      <c r="AZ87" s="280">
        <v>0</v>
      </c>
      <c r="BA87" s="280">
        <v>0</v>
      </c>
      <c r="BB87" s="280">
        <v>0</v>
      </c>
      <c r="BC87" s="280">
        <v>0</v>
      </c>
      <c r="BD87" s="281">
        <v>0</v>
      </c>
      <c r="BE87" s="277">
        <v>0</v>
      </c>
      <c r="BF87" s="277">
        <v>0</v>
      </c>
      <c r="BG87" s="277">
        <v>0</v>
      </c>
      <c r="BH87" s="277">
        <v>0</v>
      </c>
      <c r="BI87" s="277">
        <v>0</v>
      </c>
      <c r="BJ87" s="277">
        <v>0</v>
      </c>
      <c r="BK87" s="280">
        <v>0</v>
      </c>
      <c r="BL87" s="280">
        <v>0</v>
      </c>
      <c r="BM87" s="280">
        <v>0</v>
      </c>
      <c r="BN87" s="280">
        <v>0</v>
      </c>
      <c r="BO87" s="280">
        <v>0</v>
      </c>
      <c r="BP87" s="280">
        <v>0</v>
      </c>
      <c r="BQ87" s="281"/>
      <c r="BR87" s="277"/>
      <c r="BS87" s="277"/>
      <c r="BT87" s="277"/>
      <c r="BU87" s="277"/>
      <c r="BV87" s="277"/>
      <c r="BW87" s="277"/>
      <c r="BX87" s="280"/>
      <c r="BY87" s="280"/>
      <c r="BZ87" s="280"/>
      <c r="CA87" s="280"/>
      <c r="CB87" s="280"/>
      <c r="CC87" s="280"/>
      <c r="CD87" s="289">
        <v>2.6</v>
      </c>
      <c r="CE87" s="284"/>
      <c r="CF87" s="277"/>
      <c r="CG87" s="277"/>
      <c r="CH87" s="277"/>
      <c r="CI87" s="277"/>
      <c r="CJ87" s="277"/>
      <c r="CK87" s="277"/>
      <c r="CL87" s="280"/>
      <c r="CM87" s="280"/>
      <c r="CN87" s="280"/>
      <c r="CO87" s="280"/>
      <c r="CP87" s="280"/>
      <c r="CQ87" s="280"/>
      <c r="CR87" s="284">
        <v>-2</v>
      </c>
      <c r="CS87" s="277"/>
      <c r="CT87" s="277"/>
      <c r="CU87" s="277"/>
      <c r="CV87" s="277"/>
      <c r="CW87" s="277"/>
      <c r="CX87" s="277"/>
      <c r="CY87" s="280">
        <v>1</v>
      </c>
      <c r="CZ87" s="280">
        <v>0</v>
      </c>
      <c r="DA87" s="280">
        <v>0</v>
      </c>
      <c r="DB87" s="280">
        <v>0</v>
      </c>
      <c r="DC87" s="280">
        <v>0</v>
      </c>
      <c r="DD87" s="280">
        <v>0</v>
      </c>
      <c r="DE87" s="168">
        <v>0</v>
      </c>
      <c r="DF87" s="109"/>
      <c r="DG87" s="172">
        <v>0</v>
      </c>
      <c r="DH87" s="109"/>
      <c r="DI87" s="109"/>
    </row>
    <row r="88" spans="2:113">
      <c r="B88" s="272" t="s">
        <v>301</v>
      </c>
      <c r="C88" s="277">
        <v>25</v>
      </c>
      <c r="D88" s="277">
        <v>0</v>
      </c>
      <c r="E88" s="277">
        <v>372</v>
      </c>
      <c r="F88" s="277">
        <v>413</v>
      </c>
      <c r="G88" s="278">
        <v>10.6</v>
      </c>
      <c r="H88" s="277">
        <v>4063832</v>
      </c>
      <c r="I88" s="277">
        <v>212678</v>
      </c>
      <c r="J88" s="277">
        <v>148020</v>
      </c>
      <c r="K88" s="277"/>
      <c r="L88" s="277">
        <v>0</v>
      </c>
      <c r="M88" s="277">
        <v>-786604</v>
      </c>
      <c r="N88" s="277">
        <v>93846</v>
      </c>
      <c r="O88" s="277"/>
      <c r="P88" s="277">
        <v>-237293</v>
      </c>
      <c r="Q88" s="277">
        <v>3494479</v>
      </c>
      <c r="R88" s="273">
        <v>0</v>
      </c>
      <c r="S88" s="292">
        <v>-84826</v>
      </c>
      <c r="T88" s="277"/>
      <c r="U88" s="277">
        <v>275872</v>
      </c>
      <c r="V88" s="277">
        <v>248606</v>
      </c>
      <c r="W88" s="277">
        <v>-783175</v>
      </c>
      <c r="X88" s="290">
        <v>-175243</v>
      </c>
      <c r="Y88" s="273"/>
      <c r="Z88" s="277">
        <v>3736896</v>
      </c>
      <c r="AA88" s="277">
        <v>3263889</v>
      </c>
      <c r="AB88" s="277">
        <v>3128795</v>
      </c>
      <c r="AC88" s="277">
        <v>3927265</v>
      </c>
      <c r="AD88" s="277">
        <v>712396</v>
      </c>
      <c r="AE88" s="277">
        <v>155772</v>
      </c>
      <c r="AF88" s="277"/>
      <c r="AG88" s="277">
        <v>0</v>
      </c>
      <c r="AH88" s="277">
        <v>84993</v>
      </c>
      <c r="AI88" s="277"/>
      <c r="AJ88" s="277">
        <v>-84826</v>
      </c>
      <c r="AK88" s="277">
        <v>-84826</v>
      </c>
      <c r="AL88" s="277">
        <v>-84826</v>
      </c>
      <c r="AM88" s="277">
        <v>-84826</v>
      </c>
      <c r="AN88" s="277">
        <v>-84826</v>
      </c>
      <c r="AO88" s="277">
        <v>-359045</v>
      </c>
      <c r="AP88" s="265"/>
      <c r="AQ88" s="281">
        <v>-74208</v>
      </c>
      <c r="AR88" s="277">
        <v>0</v>
      </c>
      <c r="AS88" s="277">
        <v>0</v>
      </c>
      <c r="AT88" s="277">
        <v>0</v>
      </c>
      <c r="AU88" s="277">
        <v>0</v>
      </c>
      <c r="AV88" s="277">
        <v>0</v>
      </c>
      <c r="AW88" s="277">
        <v>0</v>
      </c>
      <c r="AX88" s="280">
        <v>74208</v>
      </c>
      <c r="AY88" s="280">
        <v>74208</v>
      </c>
      <c r="AZ88" s="280">
        <v>74208</v>
      </c>
      <c r="BA88" s="280">
        <v>74208</v>
      </c>
      <c r="BB88" s="280">
        <v>74208</v>
      </c>
      <c r="BC88" s="280">
        <v>341356</v>
      </c>
      <c r="BD88" s="281">
        <v>8853</v>
      </c>
      <c r="BE88" s="277">
        <v>8853</v>
      </c>
      <c r="BF88" s="277">
        <v>8853</v>
      </c>
      <c r="BG88" s="277">
        <v>8853</v>
      </c>
      <c r="BH88" s="277">
        <v>8853</v>
      </c>
      <c r="BI88" s="277">
        <v>8853</v>
      </c>
      <c r="BJ88" s="277">
        <v>40728</v>
      </c>
      <c r="BK88" s="280">
        <v>0</v>
      </c>
      <c r="BL88" s="280">
        <v>0</v>
      </c>
      <c r="BM88" s="280">
        <v>0</v>
      </c>
      <c r="BN88" s="280">
        <v>0</v>
      </c>
      <c r="BO88" s="280">
        <v>0</v>
      </c>
      <c r="BP88" s="280">
        <v>0</v>
      </c>
      <c r="BQ88" s="281"/>
      <c r="BR88" s="277"/>
      <c r="BS88" s="277"/>
      <c r="BT88" s="277"/>
      <c r="BU88" s="277"/>
      <c r="BV88" s="277"/>
      <c r="BW88" s="277"/>
      <c r="BX88" s="280"/>
      <c r="BY88" s="280"/>
      <c r="BZ88" s="280"/>
      <c r="CA88" s="280"/>
      <c r="CB88" s="280"/>
      <c r="CC88" s="280"/>
      <c r="CD88" s="289">
        <v>10</v>
      </c>
      <c r="CE88" s="284"/>
      <c r="CF88" s="277"/>
      <c r="CG88" s="277"/>
      <c r="CH88" s="277"/>
      <c r="CI88" s="277"/>
      <c r="CJ88" s="277"/>
      <c r="CK88" s="277"/>
      <c r="CL88" s="280"/>
      <c r="CM88" s="280"/>
      <c r="CN88" s="280"/>
      <c r="CO88" s="280"/>
      <c r="CP88" s="280"/>
      <c r="CQ88" s="280"/>
      <c r="CR88" s="284">
        <v>-19471</v>
      </c>
      <c r="CS88" s="277"/>
      <c r="CT88" s="277"/>
      <c r="CU88" s="277"/>
      <c r="CV88" s="277"/>
      <c r="CW88" s="277"/>
      <c r="CX88" s="277"/>
      <c r="CY88" s="280">
        <v>19471</v>
      </c>
      <c r="CZ88" s="280">
        <v>19471</v>
      </c>
      <c r="DA88" s="280">
        <v>19471</v>
      </c>
      <c r="DB88" s="280">
        <v>19471</v>
      </c>
      <c r="DC88" s="280">
        <v>19471</v>
      </c>
      <c r="DD88" s="280">
        <v>58417</v>
      </c>
      <c r="DE88" s="168">
        <v>0</v>
      </c>
      <c r="DF88" s="109"/>
      <c r="DG88" s="172">
        <v>0</v>
      </c>
      <c r="DH88" s="109"/>
      <c r="DI88" s="109"/>
    </row>
    <row r="89" spans="2:113">
      <c r="B89" s="272" t="s">
        <v>302</v>
      </c>
      <c r="C89" s="277">
        <v>1</v>
      </c>
      <c r="D89" s="277">
        <v>0</v>
      </c>
      <c r="E89" s="277">
        <v>7</v>
      </c>
      <c r="F89" s="277">
        <v>8</v>
      </c>
      <c r="G89" s="278">
        <v>10.9</v>
      </c>
      <c r="H89" s="277">
        <v>37928</v>
      </c>
      <c r="I89" s="277">
        <v>1019</v>
      </c>
      <c r="J89" s="277">
        <v>1233</v>
      </c>
      <c r="K89" s="277"/>
      <c r="L89" s="277">
        <v>0</v>
      </c>
      <c r="M89" s="277">
        <v>-8696</v>
      </c>
      <c r="N89" s="277">
        <v>514</v>
      </c>
      <c r="O89" s="277"/>
      <c r="P89" s="277">
        <v>-8650</v>
      </c>
      <c r="Q89" s="277">
        <v>23348</v>
      </c>
      <c r="R89" s="273">
        <v>0</v>
      </c>
      <c r="S89" s="292">
        <v>-880</v>
      </c>
      <c r="T89" s="277"/>
      <c r="U89" s="277">
        <v>1372</v>
      </c>
      <c r="V89" s="277">
        <v>9849</v>
      </c>
      <c r="W89" s="277">
        <v>-7998</v>
      </c>
      <c r="X89" s="290">
        <v>-696</v>
      </c>
      <c r="Y89" s="273"/>
      <c r="Z89" s="277">
        <v>24245</v>
      </c>
      <c r="AA89" s="277">
        <v>22485</v>
      </c>
      <c r="AB89" s="277">
        <v>21961</v>
      </c>
      <c r="AC89" s="277">
        <v>24961</v>
      </c>
      <c r="AD89" s="277">
        <v>7898</v>
      </c>
      <c r="AE89" s="277">
        <v>567</v>
      </c>
      <c r="AF89" s="277"/>
      <c r="AG89" s="277">
        <v>0</v>
      </c>
      <c r="AH89" s="277">
        <v>467</v>
      </c>
      <c r="AI89" s="277"/>
      <c r="AJ89" s="277">
        <v>-880</v>
      </c>
      <c r="AK89" s="277">
        <v>-880</v>
      </c>
      <c r="AL89" s="277">
        <v>-880</v>
      </c>
      <c r="AM89" s="277">
        <v>-880</v>
      </c>
      <c r="AN89" s="277">
        <v>-802</v>
      </c>
      <c r="AO89" s="277">
        <v>-3676</v>
      </c>
      <c r="AP89" s="265"/>
      <c r="AQ89" s="281">
        <v>-798</v>
      </c>
      <c r="AR89" s="277">
        <v>0</v>
      </c>
      <c r="AS89" s="277">
        <v>0</v>
      </c>
      <c r="AT89" s="277">
        <v>0</v>
      </c>
      <c r="AU89" s="277">
        <v>0</v>
      </c>
      <c r="AV89" s="277">
        <v>0</v>
      </c>
      <c r="AW89" s="277">
        <v>0</v>
      </c>
      <c r="AX89" s="280">
        <v>798</v>
      </c>
      <c r="AY89" s="280">
        <v>798</v>
      </c>
      <c r="AZ89" s="280">
        <v>798</v>
      </c>
      <c r="BA89" s="280">
        <v>798</v>
      </c>
      <c r="BB89" s="280">
        <v>798</v>
      </c>
      <c r="BC89" s="280">
        <v>3908</v>
      </c>
      <c r="BD89" s="281">
        <v>47</v>
      </c>
      <c r="BE89" s="277">
        <v>47</v>
      </c>
      <c r="BF89" s="277">
        <v>47</v>
      </c>
      <c r="BG89" s="277">
        <v>47</v>
      </c>
      <c r="BH89" s="277">
        <v>47</v>
      </c>
      <c r="BI89" s="277">
        <v>47</v>
      </c>
      <c r="BJ89" s="277">
        <v>232</v>
      </c>
      <c r="BK89" s="280">
        <v>0</v>
      </c>
      <c r="BL89" s="280">
        <v>0</v>
      </c>
      <c r="BM89" s="280">
        <v>0</v>
      </c>
      <c r="BN89" s="280">
        <v>0</v>
      </c>
      <c r="BO89" s="280">
        <v>0</v>
      </c>
      <c r="BP89" s="280">
        <v>0</v>
      </c>
      <c r="BQ89" s="281"/>
      <c r="BR89" s="277"/>
      <c r="BS89" s="277"/>
      <c r="BT89" s="277"/>
      <c r="BU89" s="277"/>
      <c r="BV89" s="277"/>
      <c r="BW89" s="277"/>
      <c r="BX89" s="280"/>
      <c r="BY89" s="280"/>
      <c r="BZ89" s="280"/>
      <c r="CA89" s="280"/>
      <c r="CB89" s="280"/>
      <c r="CC89" s="280"/>
      <c r="CD89" s="289">
        <v>6.4</v>
      </c>
      <c r="CE89" s="284"/>
      <c r="CF89" s="277"/>
      <c r="CG89" s="277"/>
      <c r="CH89" s="277"/>
      <c r="CI89" s="277"/>
      <c r="CJ89" s="277"/>
      <c r="CK89" s="277"/>
      <c r="CL89" s="280"/>
      <c r="CM89" s="280"/>
      <c r="CN89" s="280"/>
      <c r="CO89" s="280"/>
      <c r="CP89" s="280"/>
      <c r="CQ89" s="280"/>
      <c r="CR89" s="284">
        <v>-129</v>
      </c>
      <c r="CS89" s="277"/>
      <c r="CT89" s="277"/>
      <c r="CU89" s="277"/>
      <c r="CV89" s="277"/>
      <c r="CW89" s="277"/>
      <c r="CX89" s="277"/>
      <c r="CY89" s="280">
        <v>129</v>
      </c>
      <c r="CZ89" s="280">
        <v>129</v>
      </c>
      <c r="DA89" s="280">
        <v>129</v>
      </c>
      <c r="DB89" s="280">
        <v>129</v>
      </c>
      <c r="DC89" s="280">
        <v>51</v>
      </c>
      <c r="DD89" s="280">
        <v>0</v>
      </c>
      <c r="DE89" s="168">
        <v>0</v>
      </c>
      <c r="DF89" s="109"/>
      <c r="DG89" s="172">
        <v>81000.842829999994</v>
      </c>
      <c r="DH89" s="109"/>
      <c r="DI89" s="109"/>
    </row>
    <row r="90" spans="2:113">
      <c r="B90" s="272" t="s">
        <v>303</v>
      </c>
      <c r="C90" s="277">
        <v>37</v>
      </c>
      <c r="D90" s="277">
        <v>0</v>
      </c>
      <c r="E90" s="277">
        <v>427</v>
      </c>
      <c r="F90" s="277">
        <v>452</v>
      </c>
      <c r="G90" s="278">
        <v>10.4</v>
      </c>
      <c r="H90" s="277">
        <v>7239833</v>
      </c>
      <c r="I90" s="277">
        <v>369672</v>
      </c>
      <c r="J90" s="277">
        <v>264214</v>
      </c>
      <c r="K90" s="277"/>
      <c r="L90" s="277">
        <v>-2479</v>
      </c>
      <c r="M90" s="277">
        <v>-1437089</v>
      </c>
      <c r="N90" s="277">
        <v>162307</v>
      </c>
      <c r="O90" s="277"/>
      <c r="P90" s="277">
        <v>-375525</v>
      </c>
      <c r="Q90" s="277">
        <v>6220933</v>
      </c>
      <c r="R90" s="273">
        <v>-2479</v>
      </c>
      <c r="S90" s="292">
        <v>-156598</v>
      </c>
      <c r="T90" s="277"/>
      <c r="U90" s="277">
        <v>474809</v>
      </c>
      <c r="V90" s="277">
        <v>373925</v>
      </c>
      <c r="W90" s="277">
        <v>-1434591</v>
      </c>
      <c r="X90" s="290">
        <v>-316407</v>
      </c>
      <c r="Y90" s="273"/>
      <c r="Z90" s="277">
        <v>6689125</v>
      </c>
      <c r="AA90" s="277">
        <v>5778743</v>
      </c>
      <c r="AB90" s="277">
        <v>5524915</v>
      </c>
      <c r="AC90" s="277">
        <v>7050982</v>
      </c>
      <c r="AD90" s="277">
        <v>1298907</v>
      </c>
      <c r="AE90" s="277">
        <v>282385</v>
      </c>
      <c r="AF90" s="277"/>
      <c r="AG90" s="277">
        <v>0</v>
      </c>
      <c r="AH90" s="277">
        <v>146701</v>
      </c>
      <c r="AI90" s="277"/>
      <c r="AJ90" s="277">
        <v>-156598</v>
      </c>
      <c r="AK90" s="277">
        <v>-156598</v>
      </c>
      <c r="AL90" s="277">
        <v>-156598</v>
      </c>
      <c r="AM90" s="277">
        <v>-156598</v>
      </c>
      <c r="AN90" s="277">
        <v>-156598</v>
      </c>
      <c r="AO90" s="277">
        <v>-651601</v>
      </c>
      <c r="AP90" s="265"/>
      <c r="AQ90" s="281">
        <v>-138182</v>
      </c>
      <c r="AR90" s="277">
        <v>0</v>
      </c>
      <c r="AS90" s="277">
        <v>0</v>
      </c>
      <c r="AT90" s="277">
        <v>0</v>
      </c>
      <c r="AU90" s="277">
        <v>0</v>
      </c>
      <c r="AV90" s="277">
        <v>0</v>
      </c>
      <c r="AW90" s="277">
        <v>0</v>
      </c>
      <c r="AX90" s="280">
        <v>138182</v>
      </c>
      <c r="AY90" s="280">
        <v>138182</v>
      </c>
      <c r="AZ90" s="280">
        <v>138182</v>
      </c>
      <c r="BA90" s="280">
        <v>138182</v>
      </c>
      <c r="BB90" s="280">
        <v>138182</v>
      </c>
      <c r="BC90" s="280">
        <v>607997</v>
      </c>
      <c r="BD90" s="281">
        <v>15606</v>
      </c>
      <c r="BE90" s="277">
        <v>15606</v>
      </c>
      <c r="BF90" s="277">
        <v>15606</v>
      </c>
      <c r="BG90" s="277">
        <v>15606</v>
      </c>
      <c r="BH90" s="277">
        <v>15606</v>
      </c>
      <c r="BI90" s="277">
        <v>15606</v>
      </c>
      <c r="BJ90" s="277">
        <v>68671</v>
      </c>
      <c r="BK90" s="280">
        <v>0</v>
      </c>
      <c r="BL90" s="280">
        <v>0</v>
      </c>
      <c r="BM90" s="280">
        <v>0</v>
      </c>
      <c r="BN90" s="280">
        <v>0</v>
      </c>
      <c r="BO90" s="280">
        <v>0</v>
      </c>
      <c r="BP90" s="280">
        <v>0</v>
      </c>
      <c r="BQ90" s="281"/>
      <c r="BR90" s="277"/>
      <c r="BS90" s="277"/>
      <c r="BT90" s="277"/>
      <c r="BU90" s="277"/>
      <c r="BV90" s="277"/>
      <c r="BW90" s="277"/>
      <c r="BX90" s="280"/>
      <c r="BY90" s="280"/>
      <c r="BZ90" s="280"/>
      <c r="CA90" s="280"/>
      <c r="CB90" s="280"/>
      <c r="CC90" s="280"/>
      <c r="CD90" s="289">
        <v>10.3</v>
      </c>
      <c r="CE90" s="284"/>
      <c r="CF90" s="277"/>
      <c r="CG90" s="277"/>
      <c r="CH90" s="277"/>
      <c r="CI90" s="277"/>
      <c r="CJ90" s="277"/>
      <c r="CK90" s="277"/>
      <c r="CL90" s="280"/>
      <c r="CM90" s="280"/>
      <c r="CN90" s="280"/>
      <c r="CO90" s="280"/>
      <c r="CP90" s="280"/>
      <c r="CQ90" s="280"/>
      <c r="CR90" s="284">
        <v>-34022</v>
      </c>
      <c r="CS90" s="277"/>
      <c r="CT90" s="277"/>
      <c r="CU90" s="277"/>
      <c r="CV90" s="277"/>
      <c r="CW90" s="277"/>
      <c r="CX90" s="277"/>
      <c r="CY90" s="280">
        <v>34022</v>
      </c>
      <c r="CZ90" s="280">
        <v>34022</v>
      </c>
      <c r="DA90" s="280">
        <v>34022</v>
      </c>
      <c r="DB90" s="280">
        <v>34022</v>
      </c>
      <c r="DC90" s="280">
        <v>34022</v>
      </c>
      <c r="DD90" s="280">
        <v>112275</v>
      </c>
      <c r="DE90" s="168">
        <v>0</v>
      </c>
      <c r="DF90" s="109"/>
      <c r="DG90" s="172">
        <v>0</v>
      </c>
      <c r="DH90" s="109"/>
      <c r="DI90" s="109"/>
    </row>
    <row r="91" spans="2:113">
      <c r="B91" s="272" t="s">
        <v>304</v>
      </c>
      <c r="C91" s="277">
        <v>25</v>
      </c>
      <c r="D91" s="277">
        <v>0</v>
      </c>
      <c r="E91" s="277">
        <v>393</v>
      </c>
      <c r="F91" s="277">
        <v>440</v>
      </c>
      <c r="G91" s="278">
        <v>10.6</v>
      </c>
      <c r="H91" s="277">
        <v>5362700</v>
      </c>
      <c r="I91" s="277">
        <v>283823</v>
      </c>
      <c r="J91" s="277">
        <v>197104</v>
      </c>
      <c r="K91" s="277"/>
      <c r="L91" s="277">
        <v>24979</v>
      </c>
      <c r="M91" s="277">
        <v>-382666</v>
      </c>
      <c r="N91" s="277">
        <v>146235</v>
      </c>
      <c r="O91" s="277"/>
      <c r="P91" s="277">
        <v>-219806</v>
      </c>
      <c r="Q91" s="277">
        <v>5412369</v>
      </c>
      <c r="R91" s="273">
        <v>24979</v>
      </c>
      <c r="S91" s="292">
        <v>-48825</v>
      </c>
      <c r="T91" s="277"/>
      <c r="U91" s="277">
        <v>457081</v>
      </c>
      <c r="V91" s="277">
        <v>225732</v>
      </c>
      <c r="W91" s="277">
        <v>-436891</v>
      </c>
      <c r="X91" s="290">
        <v>-249285</v>
      </c>
      <c r="Y91" s="273"/>
      <c r="Z91" s="277">
        <v>5843659</v>
      </c>
      <c r="AA91" s="277">
        <v>5003266</v>
      </c>
      <c r="AB91" s="277">
        <v>4766444</v>
      </c>
      <c r="AC91" s="277">
        <v>6180292</v>
      </c>
      <c r="AD91" s="277">
        <v>346565</v>
      </c>
      <c r="AE91" s="277">
        <v>222765</v>
      </c>
      <c r="AF91" s="277"/>
      <c r="AG91" s="277">
        <v>0</v>
      </c>
      <c r="AH91" s="277">
        <v>132439</v>
      </c>
      <c r="AI91" s="277"/>
      <c r="AJ91" s="277">
        <v>-48825</v>
      </c>
      <c r="AK91" s="277">
        <v>-48825</v>
      </c>
      <c r="AL91" s="277">
        <v>-48825</v>
      </c>
      <c r="AM91" s="277">
        <v>-48825</v>
      </c>
      <c r="AN91" s="277">
        <v>-48825</v>
      </c>
      <c r="AO91" s="277">
        <v>-192766</v>
      </c>
      <c r="AP91" s="265"/>
      <c r="AQ91" s="281">
        <v>-36101</v>
      </c>
      <c r="AR91" s="277">
        <v>0</v>
      </c>
      <c r="AS91" s="277">
        <v>0</v>
      </c>
      <c r="AT91" s="277">
        <v>0</v>
      </c>
      <c r="AU91" s="277">
        <v>0</v>
      </c>
      <c r="AV91" s="277">
        <v>0</v>
      </c>
      <c r="AW91" s="277">
        <v>0</v>
      </c>
      <c r="AX91" s="280">
        <v>36101</v>
      </c>
      <c r="AY91" s="280">
        <v>36101</v>
      </c>
      <c r="AZ91" s="280">
        <v>36101</v>
      </c>
      <c r="BA91" s="280">
        <v>36101</v>
      </c>
      <c r="BB91" s="280">
        <v>36101</v>
      </c>
      <c r="BC91" s="280">
        <v>166060</v>
      </c>
      <c r="BD91" s="281">
        <v>13796</v>
      </c>
      <c r="BE91" s="277">
        <v>13796</v>
      </c>
      <c r="BF91" s="277">
        <v>13796</v>
      </c>
      <c r="BG91" s="277">
        <v>13796</v>
      </c>
      <c r="BH91" s="277">
        <v>13796</v>
      </c>
      <c r="BI91" s="277">
        <v>13796</v>
      </c>
      <c r="BJ91" s="277">
        <v>63459</v>
      </c>
      <c r="BK91" s="280">
        <v>0</v>
      </c>
      <c r="BL91" s="280">
        <v>0</v>
      </c>
      <c r="BM91" s="280">
        <v>0</v>
      </c>
      <c r="BN91" s="280">
        <v>0</v>
      </c>
      <c r="BO91" s="280">
        <v>0</v>
      </c>
      <c r="BP91" s="280">
        <v>0</v>
      </c>
      <c r="BQ91" s="281"/>
      <c r="BR91" s="277"/>
      <c r="BS91" s="277"/>
      <c r="BT91" s="277"/>
      <c r="BU91" s="277"/>
      <c r="BV91" s="277"/>
      <c r="BW91" s="277"/>
      <c r="BX91" s="280"/>
      <c r="BY91" s="280"/>
      <c r="BZ91" s="280"/>
      <c r="CA91" s="280"/>
      <c r="CB91" s="280"/>
      <c r="CC91" s="280"/>
      <c r="CD91" s="289">
        <v>10.4</v>
      </c>
      <c r="CE91" s="284"/>
      <c r="CF91" s="277"/>
      <c r="CG91" s="277"/>
      <c r="CH91" s="277"/>
      <c r="CI91" s="277"/>
      <c r="CJ91" s="277"/>
      <c r="CK91" s="277"/>
      <c r="CL91" s="280"/>
      <c r="CM91" s="280"/>
      <c r="CN91" s="280"/>
      <c r="CO91" s="280"/>
      <c r="CP91" s="280"/>
      <c r="CQ91" s="280"/>
      <c r="CR91" s="284">
        <v>-26520</v>
      </c>
      <c r="CS91" s="277"/>
      <c r="CT91" s="277"/>
      <c r="CU91" s="277"/>
      <c r="CV91" s="277"/>
      <c r="CW91" s="277"/>
      <c r="CX91" s="277"/>
      <c r="CY91" s="280">
        <v>26520</v>
      </c>
      <c r="CZ91" s="280">
        <v>26520</v>
      </c>
      <c r="DA91" s="280">
        <v>26520</v>
      </c>
      <c r="DB91" s="280">
        <v>26520</v>
      </c>
      <c r="DC91" s="280">
        <v>26520</v>
      </c>
      <c r="DD91" s="280">
        <v>90165</v>
      </c>
      <c r="DE91" s="168">
        <v>0</v>
      </c>
      <c r="DF91" s="109"/>
      <c r="DG91" s="172">
        <v>0</v>
      </c>
      <c r="DH91" s="109"/>
      <c r="DI91" s="109"/>
    </row>
    <row r="92" spans="2:113">
      <c r="B92" s="272" t="s">
        <v>305</v>
      </c>
      <c r="C92" s="277">
        <v>19</v>
      </c>
      <c r="D92" s="277">
        <v>0</v>
      </c>
      <c r="E92" s="277">
        <v>161</v>
      </c>
      <c r="F92" s="277">
        <v>172</v>
      </c>
      <c r="G92" s="278">
        <v>10.3</v>
      </c>
      <c r="H92" s="277">
        <v>3407546</v>
      </c>
      <c r="I92" s="277">
        <v>147249</v>
      </c>
      <c r="J92" s="277">
        <v>123011</v>
      </c>
      <c r="K92" s="277"/>
      <c r="L92" s="277">
        <v>-664516</v>
      </c>
      <c r="M92" s="277">
        <v>-404188</v>
      </c>
      <c r="N92" s="277">
        <v>69314</v>
      </c>
      <c r="O92" s="277"/>
      <c r="P92" s="277">
        <v>-198836</v>
      </c>
      <c r="Q92" s="277">
        <v>2479580</v>
      </c>
      <c r="R92" s="273">
        <v>-664516</v>
      </c>
      <c r="S92" s="292">
        <v>-48099</v>
      </c>
      <c r="T92" s="277"/>
      <c r="U92" s="277">
        <v>-442355</v>
      </c>
      <c r="V92" s="277">
        <v>190558</v>
      </c>
      <c r="W92" s="277">
        <v>-423939</v>
      </c>
      <c r="X92" s="290">
        <v>-137164</v>
      </c>
      <c r="Y92" s="273"/>
      <c r="Z92" s="277">
        <v>2649990</v>
      </c>
      <c r="AA92" s="277">
        <v>2318484</v>
      </c>
      <c r="AB92" s="277">
        <v>2233089</v>
      </c>
      <c r="AC92" s="277">
        <v>2770278</v>
      </c>
      <c r="AD92" s="277">
        <v>364946</v>
      </c>
      <c r="AE92" s="277">
        <v>121577</v>
      </c>
      <c r="AF92" s="277"/>
      <c r="AG92" s="277">
        <v>0</v>
      </c>
      <c r="AH92" s="277">
        <v>62584</v>
      </c>
      <c r="AI92" s="277"/>
      <c r="AJ92" s="277">
        <v>-48099</v>
      </c>
      <c r="AK92" s="277">
        <v>-48099</v>
      </c>
      <c r="AL92" s="277">
        <v>-48099</v>
      </c>
      <c r="AM92" s="277">
        <v>-48099</v>
      </c>
      <c r="AN92" s="277">
        <v>-48099</v>
      </c>
      <c r="AO92" s="277">
        <v>-183444</v>
      </c>
      <c r="AP92" s="265"/>
      <c r="AQ92" s="281">
        <v>-39242</v>
      </c>
      <c r="AR92" s="277">
        <v>0</v>
      </c>
      <c r="AS92" s="277">
        <v>0</v>
      </c>
      <c r="AT92" s="277">
        <v>0</v>
      </c>
      <c r="AU92" s="277">
        <v>0</v>
      </c>
      <c r="AV92" s="277">
        <v>0</v>
      </c>
      <c r="AW92" s="277">
        <v>0</v>
      </c>
      <c r="AX92" s="280">
        <v>39242</v>
      </c>
      <c r="AY92" s="280">
        <v>39242</v>
      </c>
      <c r="AZ92" s="280">
        <v>39242</v>
      </c>
      <c r="BA92" s="280">
        <v>39242</v>
      </c>
      <c r="BB92" s="280">
        <v>39242</v>
      </c>
      <c r="BC92" s="280">
        <v>168736</v>
      </c>
      <c r="BD92" s="281">
        <v>6730</v>
      </c>
      <c r="BE92" s="277">
        <v>6730</v>
      </c>
      <c r="BF92" s="277">
        <v>6730</v>
      </c>
      <c r="BG92" s="277">
        <v>6730</v>
      </c>
      <c r="BH92" s="277">
        <v>6730</v>
      </c>
      <c r="BI92" s="277">
        <v>6730</v>
      </c>
      <c r="BJ92" s="277">
        <v>28934</v>
      </c>
      <c r="BK92" s="280">
        <v>0</v>
      </c>
      <c r="BL92" s="280">
        <v>0</v>
      </c>
      <c r="BM92" s="280">
        <v>0</v>
      </c>
      <c r="BN92" s="280">
        <v>0</v>
      </c>
      <c r="BO92" s="280">
        <v>0</v>
      </c>
      <c r="BP92" s="280">
        <v>0</v>
      </c>
      <c r="BQ92" s="281"/>
      <c r="BR92" s="277"/>
      <c r="BS92" s="277"/>
      <c r="BT92" s="277"/>
      <c r="BU92" s="277"/>
      <c r="BV92" s="277"/>
      <c r="BW92" s="277"/>
      <c r="BX92" s="280"/>
      <c r="BY92" s="280"/>
      <c r="BZ92" s="280"/>
      <c r="CA92" s="280"/>
      <c r="CB92" s="280"/>
      <c r="CC92" s="280"/>
      <c r="CD92" s="289">
        <v>9.8000000000000007</v>
      </c>
      <c r="CE92" s="284"/>
      <c r="CF92" s="277"/>
      <c r="CG92" s="277"/>
      <c r="CH92" s="277"/>
      <c r="CI92" s="277"/>
      <c r="CJ92" s="277"/>
      <c r="CK92" s="277"/>
      <c r="CL92" s="280"/>
      <c r="CM92" s="280"/>
      <c r="CN92" s="280"/>
      <c r="CO92" s="280"/>
      <c r="CP92" s="280"/>
      <c r="CQ92" s="280"/>
      <c r="CR92" s="284">
        <v>-15587</v>
      </c>
      <c r="CS92" s="277"/>
      <c r="CT92" s="277"/>
      <c r="CU92" s="277"/>
      <c r="CV92" s="277"/>
      <c r="CW92" s="277"/>
      <c r="CX92" s="277"/>
      <c r="CY92" s="280">
        <v>15587</v>
      </c>
      <c r="CZ92" s="280">
        <v>15587</v>
      </c>
      <c r="DA92" s="280">
        <v>15587</v>
      </c>
      <c r="DB92" s="280">
        <v>15587</v>
      </c>
      <c r="DC92" s="280">
        <v>15587</v>
      </c>
      <c r="DD92" s="280">
        <v>43642</v>
      </c>
      <c r="DE92" s="168">
        <v>0</v>
      </c>
      <c r="DF92" s="109"/>
      <c r="DG92" s="172">
        <v>318490.81589999999</v>
      </c>
      <c r="DH92" s="109"/>
      <c r="DI92" s="109"/>
    </row>
    <row r="93" spans="2:113">
      <c r="B93" s="272" t="s">
        <v>306</v>
      </c>
      <c r="C93" s="277">
        <v>24</v>
      </c>
      <c r="D93" s="277">
        <v>0</v>
      </c>
      <c r="E93" s="277">
        <v>393</v>
      </c>
      <c r="F93" s="277">
        <v>430</v>
      </c>
      <c r="G93" s="278">
        <v>10.199999999999999</v>
      </c>
      <c r="H93" s="277">
        <v>4529031</v>
      </c>
      <c r="I93" s="277">
        <v>243395</v>
      </c>
      <c r="J93" s="277">
        <v>164224</v>
      </c>
      <c r="K93" s="277"/>
      <c r="L93" s="277">
        <v>0</v>
      </c>
      <c r="M93" s="277">
        <v>-1119453</v>
      </c>
      <c r="N93" s="277">
        <v>146166</v>
      </c>
      <c r="O93" s="277"/>
      <c r="P93" s="277">
        <v>-318772</v>
      </c>
      <c r="Q93" s="277">
        <v>3644591</v>
      </c>
      <c r="R93" s="273">
        <v>0</v>
      </c>
      <c r="S93" s="292">
        <v>-116385</v>
      </c>
      <c r="T93" s="277"/>
      <c r="U93" s="277">
        <v>291234</v>
      </c>
      <c r="V93" s="277">
        <v>245890</v>
      </c>
      <c r="W93" s="277">
        <v>-1043491</v>
      </c>
      <c r="X93" s="290">
        <v>-186589</v>
      </c>
      <c r="Y93" s="273"/>
      <c r="Z93" s="277">
        <v>3905415</v>
      </c>
      <c r="AA93" s="277">
        <v>3394478</v>
      </c>
      <c r="AB93" s="277">
        <v>3230604</v>
      </c>
      <c r="AC93" s="277">
        <v>4132998</v>
      </c>
      <c r="AD93" s="277">
        <v>1009703</v>
      </c>
      <c r="AE93" s="277">
        <v>165624</v>
      </c>
      <c r="AF93" s="277"/>
      <c r="AG93" s="277">
        <v>0</v>
      </c>
      <c r="AH93" s="277">
        <v>131836</v>
      </c>
      <c r="AI93" s="277"/>
      <c r="AJ93" s="277">
        <v>-116385</v>
      </c>
      <c r="AK93" s="277">
        <v>-116385</v>
      </c>
      <c r="AL93" s="277">
        <v>-116385</v>
      </c>
      <c r="AM93" s="277">
        <v>-116385</v>
      </c>
      <c r="AN93" s="277">
        <v>-116385</v>
      </c>
      <c r="AO93" s="277">
        <v>-461566</v>
      </c>
      <c r="AP93" s="265"/>
      <c r="AQ93" s="281">
        <v>-109750</v>
      </c>
      <c r="AR93" s="277">
        <v>0</v>
      </c>
      <c r="AS93" s="277">
        <v>0</v>
      </c>
      <c r="AT93" s="277">
        <v>0</v>
      </c>
      <c r="AU93" s="277">
        <v>0</v>
      </c>
      <c r="AV93" s="277">
        <v>0</v>
      </c>
      <c r="AW93" s="277">
        <v>0</v>
      </c>
      <c r="AX93" s="280">
        <v>109750</v>
      </c>
      <c r="AY93" s="280">
        <v>109750</v>
      </c>
      <c r="AZ93" s="280">
        <v>109750</v>
      </c>
      <c r="BA93" s="280">
        <v>109750</v>
      </c>
      <c r="BB93" s="280">
        <v>109750</v>
      </c>
      <c r="BC93" s="280">
        <v>460953</v>
      </c>
      <c r="BD93" s="281">
        <v>14330</v>
      </c>
      <c r="BE93" s="277">
        <v>14330</v>
      </c>
      <c r="BF93" s="277">
        <v>14330</v>
      </c>
      <c r="BG93" s="277">
        <v>14330</v>
      </c>
      <c r="BH93" s="277">
        <v>14330</v>
      </c>
      <c r="BI93" s="277">
        <v>14330</v>
      </c>
      <c r="BJ93" s="277">
        <v>60186</v>
      </c>
      <c r="BK93" s="280">
        <v>0</v>
      </c>
      <c r="BL93" s="280">
        <v>0</v>
      </c>
      <c r="BM93" s="280">
        <v>0</v>
      </c>
      <c r="BN93" s="280">
        <v>0</v>
      </c>
      <c r="BO93" s="280">
        <v>0</v>
      </c>
      <c r="BP93" s="280">
        <v>0</v>
      </c>
      <c r="BQ93" s="281"/>
      <c r="BR93" s="277"/>
      <c r="BS93" s="277"/>
      <c r="BT93" s="277"/>
      <c r="BU93" s="277"/>
      <c r="BV93" s="277"/>
      <c r="BW93" s="277"/>
      <c r="BX93" s="280"/>
      <c r="BY93" s="280"/>
      <c r="BZ93" s="280"/>
      <c r="CA93" s="280"/>
      <c r="CB93" s="280"/>
      <c r="CC93" s="280"/>
      <c r="CD93" s="289">
        <v>9.9</v>
      </c>
      <c r="CE93" s="284"/>
      <c r="CF93" s="277"/>
      <c r="CG93" s="277"/>
      <c r="CH93" s="277"/>
      <c r="CI93" s="277"/>
      <c r="CJ93" s="277"/>
      <c r="CK93" s="277"/>
      <c r="CL93" s="280"/>
      <c r="CM93" s="280"/>
      <c r="CN93" s="280"/>
      <c r="CO93" s="280"/>
      <c r="CP93" s="280"/>
      <c r="CQ93" s="280"/>
      <c r="CR93" s="284">
        <v>-20965</v>
      </c>
      <c r="CS93" s="277"/>
      <c r="CT93" s="277"/>
      <c r="CU93" s="277"/>
      <c r="CV93" s="277"/>
      <c r="CW93" s="277"/>
      <c r="CX93" s="277"/>
      <c r="CY93" s="280">
        <v>20965</v>
      </c>
      <c r="CZ93" s="280">
        <v>20965</v>
      </c>
      <c r="DA93" s="280">
        <v>20965</v>
      </c>
      <c r="DB93" s="280">
        <v>20965</v>
      </c>
      <c r="DC93" s="280">
        <v>20965</v>
      </c>
      <c r="DD93" s="280">
        <v>60799</v>
      </c>
      <c r="DE93" s="168">
        <v>0</v>
      </c>
      <c r="DF93" s="109"/>
      <c r="DG93" s="172">
        <v>0</v>
      </c>
      <c r="DH93" s="109"/>
      <c r="DI93" s="109"/>
    </row>
    <row r="94" spans="2:113">
      <c r="B94" s="272" t="s">
        <v>307</v>
      </c>
      <c r="C94" s="277">
        <v>35</v>
      </c>
      <c r="D94" s="277">
        <v>0</v>
      </c>
      <c r="E94" s="277">
        <v>502</v>
      </c>
      <c r="F94" s="277">
        <v>565</v>
      </c>
      <c r="G94" s="278">
        <v>10.4</v>
      </c>
      <c r="H94" s="277">
        <v>8579449</v>
      </c>
      <c r="I94" s="277">
        <v>498120</v>
      </c>
      <c r="J94" s="277">
        <v>315270</v>
      </c>
      <c r="K94" s="277"/>
      <c r="L94" s="277">
        <v>0</v>
      </c>
      <c r="M94" s="277">
        <v>1184072</v>
      </c>
      <c r="N94" s="277">
        <v>452558</v>
      </c>
      <c r="O94" s="277"/>
      <c r="P94" s="277">
        <v>-443364</v>
      </c>
      <c r="Q94" s="277">
        <v>10586105</v>
      </c>
      <c r="R94" s="273">
        <v>0</v>
      </c>
      <c r="S94" s="292">
        <v>115468</v>
      </c>
      <c r="T94" s="277"/>
      <c r="U94" s="277">
        <v>928858</v>
      </c>
      <c r="V94" s="277">
        <v>372185</v>
      </c>
      <c r="W94" s="277">
        <v>1139868</v>
      </c>
      <c r="X94" s="290">
        <v>-381294</v>
      </c>
      <c r="Y94" s="273"/>
      <c r="Z94" s="277">
        <v>11379440</v>
      </c>
      <c r="AA94" s="277">
        <v>9826698</v>
      </c>
      <c r="AB94" s="277">
        <v>9328354</v>
      </c>
      <c r="AC94" s="277">
        <v>12066275</v>
      </c>
      <c r="AD94" s="277">
        <v>0</v>
      </c>
      <c r="AE94" s="277">
        <v>339394</v>
      </c>
      <c r="AF94" s="277"/>
      <c r="AG94" s="277">
        <v>1070219</v>
      </c>
      <c r="AH94" s="277">
        <v>409043</v>
      </c>
      <c r="AI94" s="277"/>
      <c r="AJ94" s="277">
        <v>115468</v>
      </c>
      <c r="AK94" s="277">
        <v>115468</v>
      </c>
      <c r="AL94" s="277">
        <v>115468</v>
      </c>
      <c r="AM94" s="277">
        <v>115468</v>
      </c>
      <c r="AN94" s="277">
        <v>115468</v>
      </c>
      <c r="AO94" s="277">
        <v>562528</v>
      </c>
      <c r="AP94" s="265"/>
      <c r="AQ94" s="281">
        <v>113853</v>
      </c>
      <c r="AR94" s="277">
        <v>113853</v>
      </c>
      <c r="AS94" s="277">
        <v>113853</v>
      </c>
      <c r="AT94" s="277">
        <v>113853</v>
      </c>
      <c r="AU94" s="277">
        <v>113853</v>
      </c>
      <c r="AV94" s="277">
        <v>113853</v>
      </c>
      <c r="AW94" s="277">
        <v>500954</v>
      </c>
      <c r="AX94" s="280">
        <v>0</v>
      </c>
      <c r="AY94" s="280">
        <v>0</v>
      </c>
      <c r="AZ94" s="280">
        <v>0</v>
      </c>
      <c r="BA94" s="280">
        <v>0</v>
      </c>
      <c r="BB94" s="280">
        <v>0</v>
      </c>
      <c r="BC94" s="280">
        <v>0</v>
      </c>
      <c r="BD94" s="281">
        <v>43515</v>
      </c>
      <c r="BE94" s="277">
        <v>43515</v>
      </c>
      <c r="BF94" s="277">
        <v>43515</v>
      </c>
      <c r="BG94" s="277">
        <v>43515</v>
      </c>
      <c r="BH94" s="277">
        <v>43515</v>
      </c>
      <c r="BI94" s="277">
        <v>43515</v>
      </c>
      <c r="BJ94" s="277">
        <v>191468</v>
      </c>
      <c r="BK94" s="280">
        <v>0</v>
      </c>
      <c r="BL94" s="280">
        <v>0</v>
      </c>
      <c r="BM94" s="280">
        <v>0</v>
      </c>
      <c r="BN94" s="280">
        <v>0</v>
      </c>
      <c r="BO94" s="280">
        <v>0</v>
      </c>
      <c r="BP94" s="280">
        <v>0</v>
      </c>
      <c r="BQ94" s="281"/>
      <c r="BR94" s="277"/>
      <c r="BS94" s="277"/>
      <c r="BT94" s="277"/>
      <c r="BU94" s="277"/>
      <c r="BV94" s="277"/>
      <c r="BW94" s="277"/>
      <c r="BX94" s="280"/>
      <c r="BY94" s="280"/>
      <c r="BZ94" s="280"/>
      <c r="CA94" s="280"/>
      <c r="CB94" s="280"/>
      <c r="CC94" s="280"/>
      <c r="CD94" s="289">
        <v>10.1</v>
      </c>
      <c r="CE94" s="284"/>
      <c r="CF94" s="277"/>
      <c r="CG94" s="277"/>
      <c r="CH94" s="277"/>
      <c r="CI94" s="277"/>
      <c r="CJ94" s="277"/>
      <c r="CK94" s="277"/>
      <c r="CL94" s="280"/>
      <c r="CM94" s="280"/>
      <c r="CN94" s="280"/>
      <c r="CO94" s="280"/>
      <c r="CP94" s="280"/>
      <c r="CQ94" s="280"/>
      <c r="CR94" s="284">
        <v>-41900</v>
      </c>
      <c r="CS94" s="277"/>
      <c r="CT94" s="277"/>
      <c r="CU94" s="277"/>
      <c r="CV94" s="277"/>
      <c r="CW94" s="277"/>
      <c r="CX94" s="277"/>
      <c r="CY94" s="280">
        <v>41900</v>
      </c>
      <c r="CZ94" s="280">
        <v>41900</v>
      </c>
      <c r="DA94" s="280">
        <v>41900</v>
      </c>
      <c r="DB94" s="280">
        <v>41900</v>
      </c>
      <c r="DC94" s="280">
        <v>41900</v>
      </c>
      <c r="DD94" s="280">
        <v>129894</v>
      </c>
      <c r="DE94" s="168">
        <v>0</v>
      </c>
      <c r="DF94" s="109"/>
      <c r="DG94" s="172">
        <v>0</v>
      </c>
      <c r="DH94" s="109"/>
      <c r="DI94" s="109"/>
    </row>
    <row r="95" spans="2:113">
      <c r="B95" s="272" t="s">
        <v>308</v>
      </c>
      <c r="C95" s="277">
        <v>170</v>
      </c>
      <c r="D95" s="277">
        <v>1</v>
      </c>
      <c r="E95" s="277">
        <v>1109</v>
      </c>
      <c r="F95" s="277">
        <v>1249</v>
      </c>
      <c r="G95" s="278">
        <v>9.5</v>
      </c>
      <c r="H95" s="277">
        <v>30190680</v>
      </c>
      <c r="I95" s="277">
        <v>1661402</v>
      </c>
      <c r="J95" s="277">
        <v>1099129</v>
      </c>
      <c r="K95" s="277"/>
      <c r="L95" s="277">
        <v>-705696</v>
      </c>
      <c r="M95" s="277">
        <v>3611214</v>
      </c>
      <c r="N95" s="277">
        <v>1681114</v>
      </c>
      <c r="O95" s="277"/>
      <c r="P95" s="277">
        <v>-1955367</v>
      </c>
      <c r="Q95" s="277">
        <v>35582476</v>
      </c>
      <c r="R95" s="273">
        <v>-705696</v>
      </c>
      <c r="S95" s="292">
        <v>420774</v>
      </c>
      <c r="T95" s="277"/>
      <c r="U95" s="277">
        <v>2475609</v>
      </c>
      <c r="V95" s="277">
        <v>2184328</v>
      </c>
      <c r="W95" s="277">
        <v>3726524</v>
      </c>
      <c r="X95" s="290">
        <v>-1145030</v>
      </c>
      <c r="Y95" s="273"/>
      <c r="Z95" s="277">
        <v>37848795</v>
      </c>
      <c r="AA95" s="277">
        <v>33416534</v>
      </c>
      <c r="AB95" s="277">
        <v>32065945</v>
      </c>
      <c r="AC95" s="277">
        <v>39688733</v>
      </c>
      <c r="AD95" s="277">
        <v>0</v>
      </c>
      <c r="AE95" s="277">
        <v>1008717</v>
      </c>
      <c r="AF95" s="277"/>
      <c r="AG95" s="277">
        <v>3231086</v>
      </c>
      <c r="AH95" s="277">
        <v>1504155</v>
      </c>
      <c r="AI95" s="277"/>
      <c r="AJ95" s="277">
        <v>420774</v>
      </c>
      <c r="AK95" s="277">
        <v>420774</v>
      </c>
      <c r="AL95" s="277">
        <v>420774</v>
      </c>
      <c r="AM95" s="277">
        <v>420774</v>
      </c>
      <c r="AN95" s="277">
        <v>420774</v>
      </c>
      <c r="AO95" s="277">
        <v>1622654</v>
      </c>
      <c r="AP95" s="265"/>
      <c r="AQ95" s="281">
        <v>380128</v>
      </c>
      <c r="AR95" s="277">
        <v>380128</v>
      </c>
      <c r="AS95" s="277">
        <v>380128</v>
      </c>
      <c r="AT95" s="277">
        <v>380128</v>
      </c>
      <c r="AU95" s="277">
        <v>380128</v>
      </c>
      <c r="AV95" s="277">
        <v>380128</v>
      </c>
      <c r="AW95" s="277">
        <v>1330446</v>
      </c>
      <c r="AX95" s="280">
        <v>0</v>
      </c>
      <c r="AY95" s="280">
        <v>0</v>
      </c>
      <c r="AZ95" s="280">
        <v>0</v>
      </c>
      <c r="BA95" s="280">
        <v>0</v>
      </c>
      <c r="BB95" s="280">
        <v>0</v>
      </c>
      <c r="BC95" s="280">
        <v>0</v>
      </c>
      <c r="BD95" s="281">
        <v>176959</v>
      </c>
      <c r="BE95" s="277">
        <v>176959</v>
      </c>
      <c r="BF95" s="277">
        <v>176959</v>
      </c>
      <c r="BG95" s="277">
        <v>176959</v>
      </c>
      <c r="BH95" s="277">
        <v>176959</v>
      </c>
      <c r="BI95" s="277">
        <v>176959</v>
      </c>
      <c r="BJ95" s="277">
        <v>619360</v>
      </c>
      <c r="BK95" s="280">
        <v>0</v>
      </c>
      <c r="BL95" s="280">
        <v>0</v>
      </c>
      <c r="BM95" s="280">
        <v>0</v>
      </c>
      <c r="BN95" s="280">
        <v>0</v>
      </c>
      <c r="BO95" s="280">
        <v>0</v>
      </c>
      <c r="BP95" s="280">
        <v>0</v>
      </c>
      <c r="BQ95" s="281"/>
      <c r="BR95" s="277"/>
      <c r="BS95" s="277"/>
      <c r="BT95" s="277"/>
      <c r="BU95" s="277"/>
      <c r="BV95" s="277"/>
      <c r="BW95" s="277"/>
      <c r="BX95" s="280"/>
      <c r="BY95" s="280"/>
      <c r="BZ95" s="280"/>
      <c r="CA95" s="280"/>
      <c r="CB95" s="280"/>
      <c r="CC95" s="280"/>
      <c r="CD95" s="289">
        <v>9.4</v>
      </c>
      <c r="CE95" s="284"/>
      <c r="CF95" s="277"/>
      <c r="CG95" s="277"/>
      <c r="CH95" s="277"/>
      <c r="CI95" s="277"/>
      <c r="CJ95" s="277"/>
      <c r="CK95" s="277"/>
      <c r="CL95" s="280"/>
      <c r="CM95" s="280"/>
      <c r="CN95" s="280"/>
      <c r="CO95" s="280"/>
      <c r="CP95" s="280"/>
      <c r="CQ95" s="280"/>
      <c r="CR95" s="284">
        <v>-136313</v>
      </c>
      <c r="CS95" s="277"/>
      <c r="CT95" s="277"/>
      <c r="CU95" s="277"/>
      <c r="CV95" s="277"/>
      <c r="CW95" s="277"/>
      <c r="CX95" s="277"/>
      <c r="CY95" s="280">
        <v>136313</v>
      </c>
      <c r="CZ95" s="280">
        <v>136313</v>
      </c>
      <c r="DA95" s="280">
        <v>136313</v>
      </c>
      <c r="DB95" s="280">
        <v>136313</v>
      </c>
      <c r="DC95" s="280">
        <v>136313</v>
      </c>
      <c r="DD95" s="280">
        <v>327152</v>
      </c>
      <c r="DE95" s="168">
        <v>0</v>
      </c>
      <c r="DF95" s="109"/>
      <c r="DG95" s="172">
        <v>0</v>
      </c>
      <c r="DH95" s="109"/>
      <c r="DI95" s="109"/>
    </row>
    <row r="96" spans="2:113">
      <c r="B96" s="272" t="s">
        <v>309</v>
      </c>
      <c r="C96" s="277">
        <v>4</v>
      </c>
      <c r="D96" s="277">
        <v>0</v>
      </c>
      <c r="E96" s="277">
        <v>107</v>
      </c>
      <c r="F96" s="277">
        <v>118</v>
      </c>
      <c r="G96" s="278">
        <v>10.9</v>
      </c>
      <c r="H96" s="277">
        <v>1561788</v>
      </c>
      <c r="I96" s="277">
        <v>78231</v>
      </c>
      <c r="J96" s="277">
        <v>57569</v>
      </c>
      <c r="K96" s="277"/>
      <c r="L96" s="277">
        <v>0</v>
      </c>
      <c r="M96" s="277">
        <v>-464824</v>
      </c>
      <c r="N96" s="277">
        <v>33450</v>
      </c>
      <c r="O96" s="277"/>
      <c r="P96" s="277">
        <v>-45804</v>
      </c>
      <c r="Q96" s="277">
        <v>1220410</v>
      </c>
      <c r="R96" s="273">
        <v>0</v>
      </c>
      <c r="S96" s="292">
        <v>-47043</v>
      </c>
      <c r="T96" s="277"/>
      <c r="U96" s="277">
        <v>88757</v>
      </c>
      <c r="V96" s="277">
        <v>39469</v>
      </c>
      <c r="W96" s="277">
        <v>-453038</v>
      </c>
      <c r="X96" s="290">
        <v>-68707</v>
      </c>
      <c r="Y96" s="273"/>
      <c r="Z96" s="277">
        <v>1312710</v>
      </c>
      <c r="AA96" s="277">
        <v>1132606</v>
      </c>
      <c r="AB96" s="277">
        <v>1080962</v>
      </c>
      <c r="AC96" s="277">
        <v>1384532</v>
      </c>
      <c r="AD96" s="277">
        <v>422180</v>
      </c>
      <c r="AE96" s="277">
        <v>61239</v>
      </c>
      <c r="AF96" s="277"/>
      <c r="AG96" s="277">
        <v>0</v>
      </c>
      <c r="AH96" s="277">
        <v>30381</v>
      </c>
      <c r="AI96" s="277"/>
      <c r="AJ96" s="277">
        <v>-47043</v>
      </c>
      <c r="AK96" s="277">
        <v>-47043</v>
      </c>
      <c r="AL96" s="277">
        <v>-47043</v>
      </c>
      <c r="AM96" s="277">
        <v>-47043</v>
      </c>
      <c r="AN96" s="277">
        <v>-47043</v>
      </c>
      <c r="AO96" s="277">
        <v>-217823</v>
      </c>
      <c r="AP96" s="265"/>
      <c r="AQ96" s="281">
        <v>-42644</v>
      </c>
      <c r="AR96" s="277">
        <v>0</v>
      </c>
      <c r="AS96" s="277">
        <v>0</v>
      </c>
      <c r="AT96" s="277">
        <v>0</v>
      </c>
      <c r="AU96" s="277">
        <v>0</v>
      </c>
      <c r="AV96" s="277">
        <v>0</v>
      </c>
      <c r="AW96" s="277">
        <v>0</v>
      </c>
      <c r="AX96" s="280">
        <v>42644</v>
      </c>
      <c r="AY96" s="280">
        <v>42644</v>
      </c>
      <c r="AZ96" s="280">
        <v>42644</v>
      </c>
      <c r="BA96" s="280">
        <v>42644</v>
      </c>
      <c r="BB96" s="280">
        <v>42644</v>
      </c>
      <c r="BC96" s="280">
        <v>208960</v>
      </c>
      <c r="BD96" s="281">
        <v>3069</v>
      </c>
      <c r="BE96" s="277">
        <v>3069</v>
      </c>
      <c r="BF96" s="277">
        <v>3069</v>
      </c>
      <c r="BG96" s="277">
        <v>3069</v>
      </c>
      <c r="BH96" s="277">
        <v>3069</v>
      </c>
      <c r="BI96" s="277">
        <v>3069</v>
      </c>
      <c r="BJ96" s="277">
        <v>15036</v>
      </c>
      <c r="BK96" s="280">
        <v>0</v>
      </c>
      <c r="BL96" s="280">
        <v>0</v>
      </c>
      <c r="BM96" s="280">
        <v>0</v>
      </c>
      <c r="BN96" s="280">
        <v>0</v>
      </c>
      <c r="BO96" s="280">
        <v>0</v>
      </c>
      <c r="BP96" s="280">
        <v>0</v>
      </c>
      <c r="BQ96" s="281"/>
      <c r="BR96" s="277"/>
      <c r="BS96" s="277"/>
      <c r="BT96" s="277"/>
      <c r="BU96" s="277"/>
      <c r="BV96" s="277"/>
      <c r="BW96" s="277"/>
      <c r="BX96" s="280"/>
      <c r="BY96" s="280"/>
      <c r="BZ96" s="280"/>
      <c r="CA96" s="280"/>
      <c r="CB96" s="280"/>
      <c r="CC96" s="280"/>
      <c r="CD96" s="289">
        <v>10.199999999999999</v>
      </c>
      <c r="CE96" s="284"/>
      <c r="CF96" s="277"/>
      <c r="CG96" s="277"/>
      <c r="CH96" s="277"/>
      <c r="CI96" s="277"/>
      <c r="CJ96" s="277"/>
      <c r="CK96" s="277"/>
      <c r="CL96" s="280"/>
      <c r="CM96" s="280"/>
      <c r="CN96" s="280"/>
      <c r="CO96" s="280"/>
      <c r="CP96" s="280"/>
      <c r="CQ96" s="280"/>
      <c r="CR96" s="284">
        <v>-7468</v>
      </c>
      <c r="CS96" s="277"/>
      <c r="CT96" s="277"/>
      <c r="CU96" s="277"/>
      <c r="CV96" s="277"/>
      <c r="CW96" s="277"/>
      <c r="CX96" s="277"/>
      <c r="CY96" s="280">
        <v>7468</v>
      </c>
      <c r="CZ96" s="280">
        <v>7468</v>
      </c>
      <c r="DA96" s="280">
        <v>7468</v>
      </c>
      <c r="DB96" s="280">
        <v>7468</v>
      </c>
      <c r="DC96" s="280">
        <v>7468</v>
      </c>
      <c r="DD96" s="280">
        <v>23899</v>
      </c>
      <c r="DE96" s="168">
        <v>0</v>
      </c>
      <c r="DF96" s="109"/>
      <c r="DG96" s="172">
        <v>0</v>
      </c>
      <c r="DH96" s="109"/>
      <c r="DI96" s="109"/>
    </row>
    <row r="97" spans="2:113">
      <c r="B97" s="272" t="s">
        <v>310</v>
      </c>
      <c r="C97" s="277">
        <v>39</v>
      </c>
      <c r="D97" s="277">
        <v>1</v>
      </c>
      <c r="E97" s="277">
        <v>498</v>
      </c>
      <c r="F97" s="277">
        <v>558</v>
      </c>
      <c r="G97" s="278">
        <v>10</v>
      </c>
      <c r="H97" s="277">
        <v>5996971</v>
      </c>
      <c r="I97" s="277">
        <v>344213</v>
      </c>
      <c r="J97" s="277">
        <v>219431</v>
      </c>
      <c r="K97" s="277"/>
      <c r="L97" s="277">
        <v>0</v>
      </c>
      <c r="M97" s="277">
        <v>-788482</v>
      </c>
      <c r="N97" s="277">
        <v>159550</v>
      </c>
      <c r="O97" s="277"/>
      <c r="P97" s="277">
        <v>-354804</v>
      </c>
      <c r="Q97" s="277">
        <v>5576879</v>
      </c>
      <c r="R97" s="273">
        <v>0</v>
      </c>
      <c r="S97" s="292">
        <v>-91747</v>
      </c>
      <c r="T97" s="277"/>
      <c r="U97" s="277">
        <v>471897</v>
      </c>
      <c r="V97" s="277">
        <v>354116</v>
      </c>
      <c r="W97" s="277">
        <v>-791098</v>
      </c>
      <c r="X97" s="290">
        <v>-253913</v>
      </c>
      <c r="Y97" s="273"/>
      <c r="Z97" s="277">
        <v>5986455</v>
      </c>
      <c r="AA97" s="277">
        <v>5186977</v>
      </c>
      <c r="AB97" s="277">
        <v>4939354</v>
      </c>
      <c r="AC97" s="277">
        <v>6336241</v>
      </c>
      <c r="AD97" s="277">
        <v>709634</v>
      </c>
      <c r="AE97" s="277">
        <v>225059</v>
      </c>
      <c r="AF97" s="277"/>
      <c r="AG97" s="277">
        <v>0</v>
      </c>
      <c r="AH97" s="277">
        <v>143595</v>
      </c>
      <c r="AI97" s="277"/>
      <c r="AJ97" s="277">
        <v>-91747</v>
      </c>
      <c r="AK97" s="277">
        <v>-91747</v>
      </c>
      <c r="AL97" s="277">
        <v>-91747</v>
      </c>
      <c r="AM97" s="277">
        <v>-91747</v>
      </c>
      <c r="AN97" s="277">
        <v>-91747</v>
      </c>
      <c r="AO97" s="277">
        <v>-332363</v>
      </c>
      <c r="AP97" s="265"/>
      <c r="AQ97" s="281">
        <v>-78848</v>
      </c>
      <c r="AR97" s="277">
        <v>0</v>
      </c>
      <c r="AS97" s="277">
        <v>0</v>
      </c>
      <c r="AT97" s="277">
        <v>0</v>
      </c>
      <c r="AU97" s="277">
        <v>0</v>
      </c>
      <c r="AV97" s="277">
        <v>0</v>
      </c>
      <c r="AW97" s="277">
        <v>0</v>
      </c>
      <c r="AX97" s="280">
        <v>78848</v>
      </c>
      <c r="AY97" s="280">
        <v>78848</v>
      </c>
      <c r="AZ97" s="280">
        <v>78848</v>
      </c>
      <c r="BA97" s="280">
        <v>78848</v>
      </c>
      <c r="BB97" s="280">
        <v>78848</v>
      </c>
      <c r="BC97" s="280">
        <v>315394</v>
      </c>
      <c r="BD97" s="281">
        <v>15955</v>
      </c>
      <c r="BE97" s="277">
        <v>15955</v>
      </c>
      <c r="BF97" s="277">
        <v>15955</v>
      </c>
      <c r="BG97" s="277">
        <v>15955</v>
      </c>
      <c r="BH97" s="277">
        <v>15955</v>
      </c>
      <c r="BI97" s="277">
        <v>15955</v>
      </c>
      <c r="BJ97" s="277">
        <v>63820</v>
      </c>
      <c r="BK97" s="280">
        <v>0</v>
      </c>
      <c r="BL97" s="280">
        <v>0</v>
      </c>
      <c r="BM97" s="280">
        <v>0</v>
      </c>
      <c r="BN97" s="280">
        <v>0</v>
      </c>
      <c r="BO97" s="280">
        <v>0</v>
      </c>
      <c r="BP97" s="280">
        <v>0</v>
      </c>
      <c r="BQ97" s="281"/>
      <c r="BR97" s="277"/>
      <c r="BS97" s="277"/>
      <c r="BT97" s="277"/>
      <c r="BU97" s="277"/>
      <c r="BV97" s="277"/>
      <c r="BW97" s="277"/>
      <c r="BX97" s="280"/>
      <c r="BY97" s="280"/>
      <c r="BZ97" s="280"/>
      <c r="CA97" s="280"/>
      <c r="CB97" s="280"/>
      <c r="CC97" s="280"/>
      <c r="CD97" s="289">
        <v>9.8000000000000007</v>
      </c>
      <c r="CE97" s="284"/>
      <c r="CF97" s="277"/>
      <c r="CG97" s="277"/>
      <c r="CH97" s="277"/>
      <c r="CI97" s="277"/>
      <c r="CJ97" s="277"/>
      <c r="CK97" s="277"/>
      <c r="CL97" s="280"/>
      <c r="CM97" s="280"/>
      <c r="CN97" s="280"/>
      <c r="CO97" s="280"/>
      <c r="CP97" s="280"/>
      <c r="CQ97" s="280"/>
      <c r="CR97" s="284">
        <v>-28854</v>
      </c>
      <c r="CS97" s="277"/>
      <c r="CT97" s="277"/>
      <c r="CU97" s="277"/>
      <c r="CV97" s="277"/>
      <c r="CW97" s="277"/>
      <c r="CX97" s="277"/>
      <c r="CY97" s="280">
        <v>28854</v>
      </c>
      <c r="CZ97" s="280">
        <v>28854</v>
      </c>
      <c r="DA97" s="280">
        <v>28854</v>
      </c>
      <c r="DB97" s="280">
        <v>28854</v>
      </c>
      <c r="DC97" s="280">
        <v>28854</v>
      </c>
      <c r="DD97" s="280">
        <v>80789</v>
      </c>
      <c r="DE97" s="168">
        <v>0</v>
      </c>
      <c r="DF97" s="109"/>
      <c r="DG97" s="172">
        <v>0</v>
      </c>
      <c r="DH97" s="109"/>
      <c r="DI97" s="109"/>
    </row>
    <row r="98" spans="2:113">
      <c r="B98" s="272" t="s">
        <v>311</v>
      </c>
      <c r="C98" s="277">
        <v>25</v>
      </c>
      <c r="D98" s="277">
        <v>0</v>
      </c>
      <c r="E98" s="277">
        <v>467</v>
      </c>
      <c r="F98" s="277">
        <v>517</v>
      </c>
      <c r="G98" s="278">
        <v>10.7</v>
      </c>
      <c r="H98" s="277">
        <v>8947353</v>
      </c>
      <c r="I98" s="277">
        <v>527746</v>
      </c>
      <c r="J98" s="277">
        <v>330540</v>
      </c>
      <c r="K98" s="277"/>
      <c r="L98" s="277">
        <v>-6822040</v>
      </c>
      <c r="M98" s="277">
        <v>2787329</v>
      </c>
      <c r="N98" s="277">
        <v>181006</v>
      </c>
      <c r="O98" s="277"/>
      <c r="P98" s="277">
        <v>-380546</v>
      </c>
      <c r="Q98" s="277">
        <v>5571388</v>
      </c>
      <c r="R98" s="273">
        <v>-6822040</v>
      </c>
      <c r="S98" s="292">
        <v>236911</v>
      </c>
      <c r="T98" s="277"/>
      <c r="U98" s="277">
        <v>-5726843</v>
      </c>
      <c r="V98" s="277">
        <v>265465</v>
      </c>
      <c r="W98" s="277">
        <v>2342597</v>
      </c>
      <c r="X98" s="290">
        <v>-388827</v>
      </c>
      <c r="Y98" s="273"/>
      <c r="Z98" s="277">
        <v>5986385</v>
      </c>
      <c r="AA98" s="277">
        <v>5175695</v>
      </c>
      <c r="AB98" s="277">
        <v>4920541</v>
      </c>
      <c r="AC98" s="277">
        <v>6348077</v>
      </c>
      <c r="AD98" s="277">
        <v>0</v>
      </c>
      <c r="AE98" s="277">
        <v>348324</v>
      </c>
      <c r="AF98" s="277"/>
      <c r="AG98" s="277">
        <v>2526831</v>
      </c>
      <c r="AH98" s="277">
        <v>164090</v>
      </c>
      <c r="AI98" s="277"/>
      <c r="AJ98" s="277">
        <v>236911</v>
      </c>
      <c r="AK98" s="277">
        <v>236911</v>
      </c>
      <c r="AL98" s="277">
        <v>236911</v>
      </c>
      <c r="AM98" s="277">
        <v>236911</v>
      </c>
      <c r="AN98" s="277">
        <v>236911</v>
      </c>
      <c r="AO98" s="277">
        <v>1158042</v>
      </c>
      <c r="AP98" s="265"/>
      <c r="AQ98" s="281">
        <v>260498</v>
      </c>
      <c r="AR98" s="277">
        <v>260498</v>
      </c>
      <c r="AS98" s="277">
        <v>260498</v>
      </c>
      <c r="AT98" s="277">
        <v>260498</v>
      </c>
      <c r="AU98" s="277">
        <v>260498</v>
      </c>
      <c r="AV98" s="277">
        <v>260498</v>
      </c>
      <c r="AW98" s="277">
        <v>1224341</v>
      </c>
      <c r="AX98" s="280">
        <v>0</v>
      </c>
      <c r="AY98" s="280">
        <v>0</v>
      </c>
      <c r="AZ98" s="280">
        <v>0</v>
      </c>
      <c r="BA98" s="280">
        <v>0</v>
      </c>
      <c r="BB98" s="280">
        <v>0</v>
      </c>
      <c r="BC98" s="280">
        <v>0</v>
      </c>
      <c r="BD98" s="281">
        <v>16916</v>
      </c>
      <c r="BE98" s="277">
        <v>16916</v>
      </c>
      <c r="BF98" s="277">
        <v>16916</v>
      </c>
      <c r="BG98" s="277">
        <v>16916</v>
      </c>
      <c r="BH98" s="277">
        <v>16916</v>
      </c>
      <c r="BI98" s="277">
        <v>16916</v>
      </c>
      <c r="BJ98" s="277">
        <v>79510</v>
      </c>
      <c r="BK98" s="280">
        <v>0</v>
      </c>
      <c r="BL98" s="280">
        <v>0</v>
      </c>
      <c r="BM98" s="280">
        <v>0</v>
      </c>
      <c r="BN98" s="280">
        <v>0</v>
      </c>
      <c r="BO98" s="280">
        <v>0</v>
      </c>
      <c r="BP98" s="280">
        <v>0</v>
      </c>
      <c r="BQ98" s="281"/>
      <c r="BR98" s="277"/>
      <c r="BS98" s="277"/>
      <c r="BT98" s="277"/>
      <c r="BU98" s="277"/>
      <c r="BV98" s="277"/>
      <c r="BW98" s="277"/>
      <c r="BX98" s="280"/>
      <c r="BY98" s="280"/>
      <c r="BZ98" s="280"/>
      <c r="CA98" s="280"/>
      <c r="CB98" s="280"/>
      <c r="CC98" s="280"/>
      <c r="CD98" s="289">
        <v>10.6</v>
      </c>
      <c r="CE98" s="284"/>
      <c r="CF98" s="277"/>
      <c r="CG98" s="277"/>
      <c r="CH98" s="277"/>
      <c r="CI98" s="277"/>
      <c r="CJ98" s="277"/>
      <c r="CK98" s="277"/>
      <c r="CL98" s="280"/>
      <c r="CM98" s="280"/>
      <c r="CN98" s="280"/>
      <c r="CO98" s="280"/>
      <c r="CP98" s="280"/>
      <c r="CQ98" s="280"/>
      <c r="CR98" s="284">
        <v>-40503</v>
      </c>
      <c r="CS98" s="277"/>
      <c r="CT98" s="277"/>
      <c r="CU98" s="277"/>
      <c r="CV98" s="277"/>
      <c r="CW98" s="277"/>
      <c r="CX98" s="277"/>
      <c r="CY98" s="280">
        <v>40503</v>
      </c>
      <c r="CZ98" s="280">
        <v>40503</v>
      </c>
      <c r="DA98" s="280">
        <v>40503</v>
      </c>
      <c r="DB98" s="280">
        <v>40503</v>
      </c>
      <c r="DC98" s="280">
        <v>40503</v>
      </c>
      <c r="DD98" s="280">
        <v>145809</v>
      </c>
      <c r="DE98" s="168">
        <v>0</v>
      </c>
      <c r="DF98" s="109"/>
      <c r="DG98" s="172">
        <v>0</v>
      </c>
      <c r="DH98" s="109"/>
      <c r="DI98" s="109"/>
    </row>
    <row r="99" spans="2:113">
      <c r="B99" s="272" t="s">
        <v>312</v>
      </c>
      <c r="C99" s="277">
        <v>9</v>
      </c>
      <c r="D99" s="277">
        <v>0</v>
      </c>
      <c r="E99" s="277">
        <v>191</v>
      </c>
      <c r="F99" s="277">
        <v>202</v>
      </c>
      <c r="G99" s="278">
        <v>11.2</v>
      </c>
      <c r="H99" s="277">
        <v>1849079</v>
      </c>
      <c r="I99" s="277">
        <v>113956</v>
      </c>
      <c r="J99" s="277">
        <v>68520</v>
      </c>
      <c r="K99" s="277"/>
      <c r="L99" s="277">
        <v>0</v>
      </c>
      <c r="M99" s="277">
        <v>-176661</v>
      </c>
      <c r="N99" s="277">
        <v>52390</v>
      </c>
      <c r="O99" s="277"/>
      <c r="P99" s="277">
        <v>-76634</v>
      </c>
      <c r="Q99" s="277">
        <v>1830650</v>
      </c>
      <c r="R99" s="273">
        <v>0</v>
      </c>
      <c r="S99" s="292">
        <v>-19497</v>
      </c>
      <c r="T99" s="277"/>
      <c r="U99" s="277">
        <v>162979</v>
      </c>
      <c r="V99" s="277">
        <v>85567</v>
      </c>
      <c r="W99" s="277">
        <v>-189637</v>
      </c>
      <c r="X99" s="290">
        <v>-84863</v>
      </c>
      <c r="Y99" s="273"/>
      <c r="Z99" s="277">
        <v>1973118</v>
      </c>
      <c r="AA99" s="277">
        <v>1695282</v>
      </c>
      <c r="AB99" s="277">
        <v>1606247</v>
      </c>
      <c r="AC99" s="277">
        <v>2099281</v>
      </c>
      <c r="AD99" s="277">
        <v>160888</v>
      </c>
      <c r="AE99" s="277">
        <v>76461</v>
      </c>
      <c r="AF99" s="277"/>
      <c r="AG99" s="277">
        <v>0</v>
      </c>
      <c r="AH99" s="277">
        <v>47712</v>
      </c>
      <c r="AI99" s="277"/>
      <c r="AJ99" s="277">
        <v>-19497</v>
      </c>
      <c r="AK99" s="277">
        <v>-19497</v>
      </c>
      <c r="AL99" s="277">
        <v>-19497</v>
      </c>
      <c r="AM99" s="277">
        <v>-19497</v>
      </c>
      <c r="AN99" s="277">
        <v>-19497</v>
      </c>
      <c r="AO99" s="277">
        <v>-92152</v>
      </c>
      <c r="AP99" s="265"/>
      <c r="AQ99" s="281">
        <v>-15773</v>
      </c>
      <c r="AR99" s="277">
        <v>0</v>
      </c>
      <c r="AS99" s="277">
        <v>0</v>
      </c>
      <c r="AT99" s="277">
        <v>0</v>
      </c>
      <c r="AU99" s="277">
        <v>0</v>
      </c>
      <c r="AV99" s="277">
        <v>0</v>
      </c>
      <c r="AW99" s="277">
        <v>0</v>
      </c>
      <c r="AX99" s="280">
        <v>15773</v>
      </c>
      <c r="AY99" s="280">
        <v>15773</v>
      </c>
      <c r="AZ99" s="280">
        <v>15773</v>
      </c>
      <c r="BA99" s="280">
        <v>15773</v>
      </c>
      <c r="BB99" s="280">
        <v>15773</v>
      </c>
      <c r="BC99" s="280">
        <v>82023</v>
      </c>
      <c r="BD99" s="281">
        <v>4678</v>
      </c>
      <c r="BE99" s="277">
        <v>4678</v>
      </c>
      <c r="BF99" s="277">
        <v>4678</v>
      </c>
      <c r="BG99" s="277">
        <v>4678</v>
      </c>
      <c r="BH99" s="277">
        <v>4678</v>
      </c>
      <c r="BI99" s="277">
        <v>4678</v>
      </c>
      <c r="BJ99" s="277">
        <v>24322</v>
      </c>
      <c r="BK99" s="280">
        <v>0</v>
      </c>
      <c r="BL99" s="280">
        <v>0</v>
      </c>
      <c r="BM99" s="280">
        <v>0</v>
      </c>
      <c r="BN99" s="280">
        <v>0</v>
      </c>
      <c r="BO99" s="280">
        <v>0</v>
      </c>
      <c r="BP99" s="280">
        <v>0</v>
      </c>
      <c r="BQ99" s="281"/>
      <c r="BR99" s="277"/>
      <c r="BS99" s="277"/>
      <c r="BT99" s="277"/>
      <c r="BU99" s="277"/>
      <c r="BV99" s="277"/>
      <c r="BW99" s="277"/>
      <c r="BX99" s="280"/>
      <c r="BY99" s="280"/>
      <c r="BZ99" s="280"/>
      <c r="CA99" s="280"/>
      <c r="CB99" s="280"/>
      <c r="CC99" s="280"/>
      <c r="CD99" s="289">
        <v>11.1</v>
      </c>
      <c r="CE99" s="284"/>
      <c r="CF99" s="277"/>
      <c r="CG99" s="277"/>
      <c r="CH99" s="277"/>
      <c r="CI99" s="277"/>
      <c r="CJ99" s="277"/>
      <c r="CK99" s="277"/>
      <c r="CL99" s="280"/>
      <c r="CM99" s="280"/>
      <c r="CN99" s="280"/>
      <c r="CO99" s="280"/>
      <c r="CP99" s="280"/>
      <c r="CQ99" s="280"/>
      <c r="CR99" s="284">
        <v>-8402</v>
      </c>
      <c r="CS99" s="277"/>
      <c r="CT99" s="277"/>
      <c r="CU99" s="277"/>
      <c r="CV99" s="277"/>
      <c r="CW99" s="277"/>
      <c r="CX99" s="277"/>
      <c r="CY99" s="280">
        <v>8402</v>
      </c>
      <c r="CZ99" s="280">
        <v>8402</v>
      </c>
      <c r="DA99" s="280">
        <v>8402</v>
      </c>
      <c r="DB99" s="280">
        <v>8402</v>
      </c>
      <c r="DC99" s="280">
        <v>8402</v>
      </c>
      <c r="DD99" s="280">
        <v>34451</v>
      </c>
      <c r="DE99" s="168">
        <v>0</v>
      </c>
      <c r="DF99" s="109"/>
      <c r="DG99" s="172">
        <v>16870.194149999999</v>
      </c>
      <c r="DH99" s="109"/>
      <c r="DI99" s="109"/>
    </row>
    <row r="100" spans="2:113">
      <c r="B100" s="272" t="s">
        <v>313</v>
      </c>
      <c r="C100" s="277">
        <v>20</v>
      </c>
      <c r="D100" s="277">
        <v>0</v>
      </c>
      <c r="E100" s="277">
        <v>219</v>
      </c>
      <c r="F100" s="277">
        <v>235</v>
      </c>
      <c r="G100" s="278">
        <v>10.4</v>
      </c>
      <c r="H100" s="277">
        <v>4113531</v>
      </c>
      <c r="I100" s="277">
        <v>203584</v>
      </c>
      <c r="J100" s="277">
        <v>147488</v>
      </c>
      <c r="K100" s="277"/>
      <c r="L100" s="277">
        <v>-881</v>
      </c>
      <c r="M100" s="277">
        <v>251197</v>
      </c>
      <c r="N100" s="277">
        <v>174038</v>
      </c>
      <c r="O100" s="277"/>
      <c r="P100" s="277">
        <v>-348393</v>
      </c>
      <c r="Q100" s="277">
        <v>4540564</v>
      </c>
      <c r="R100" s="273">
        <v>-881</v>
      </c>
      <c r="S100" s="292">
        <v>23908</v>
      </c>
      <c r="T100" s="277"/>
      <c r="U100" s="277">
        <v>374099</v>
      </c>
      <c r="V100" s="277">
        <v>264104</v>
      </c>
      <c r="W100" s="277">
        <v>251903</v>
      </c>
      <c r="X100" s="290">
        <v>-149424</v>
      </c>
      <c r="Y100" s="273"/>
      <c r="Z100" s="277">
        <v>4822840</v>
      </c>
      <c r="AA100" s="277">
        <v>4270362</v>
      </c>
      <c r="AB100" s="277">
        <v>4099770</v>
      </c>
      <c r="AC100" s="277">
        <v>5056283</v>
      </c>
      <c r="AD100" s="277">
        <v>0</v>
      </c>
      <c r="AE100" s="277">
        <v>132444</v>
      </c>
      <c r="AF100" s="277"/>
      <c r="AG100" s="277">
        <v>227043</v>
      </c>
      <c r="AH100" s="277">
        <v>157304</v>
      </c>
      <c r="AI100" s="277"/>
      <c r="AJ100" s="277">
        <v>23908</v>
      </c>
      <c r="AK100" s="277">
        <v>23908</v>
      </c>
      <c r="AL100" s="277">
        <v>23908</v>
      </c>
      <c r="AM100" s="277">
        <v>23908</v>
      </c>
      <c r="AN100" s="277">
        <v>23908</v>
      </c>
      <c r="AO100" s="277">
        <v>132363</v>
      </c>
      <c r="AP100" s="265"/>
      <c r="AQ100" s="281">
        <v>24154</v>
      </c>
      <c r="AR100" s="277">
        <v>24154</v>
      </c>
      <c r="AS100" s="277">
        <v>24154</v>
      </c>
      <c r="AT100" s="277">
        <v>24154</v>
      </c>
      <c r="AU100" s="277">
        <v>24154</v>
      </c>
      <c r="AV100" s="277">
        <v>24154</v>
      </c>
      <c r="AW100" s="277">
        <v>106273</v>
      </c>
      <c r="AX100" s="280">
        <v>0</v>
      </c>
      <c r="AY100" s="280">
        <v>0</v>
      </c>
      <c r="AZ100" s="280">
        <v>0</v>
      </c>
      <c r="BA100" s="280">
        <v>0</v>
      </c>
      <c r="BB100" s="280">
        <v>0</v>
      </c>
      <c r="BC100" s="280">
        <v>0</v>
      </c>
      <c r="BD100" s="281">
        <v>16734</v>
      </c>
      <c r="BE100" s="277">
        <v>16734</v>
      </c>
      <c r="BF100" s="277">
        <v>16734</v>
      </c>
      <c r="BG100" s="277">
        <v>16734</v>
      </c>
      <c r="BH100" s="277">
        <v>16734</v>
      </c>
      <c r="BI100" s="277">
        <v>16734</v>
      </c>
      <c r="BJ100" s="277">
        <v>73634</v>
      </c>
      <c r="BK100" s="280">
        <v>0</v>
      </c>
      <c r="BL100" s="280">
        <v>0</v>
      </c>
      <c r="BM100" s="280">
        <v>0</v>
      </c>
      <c r="BN100" s="280">
        <v>0</v>
      </c>
      <c r="BO100" s="280">
        <v>0</v>
      </c>
      <c r="BP100" s="280">
        <v>0</v>
      </c>
      <c r="BQ100" s="281"/>
      <c r="BR100" s="277"/>
      <c r="BS100" s="277"/>
      <c r="BT100" s="277"/>
      <c r="BU100" s="277"/>
      <c r="BV100" s="277"/>
      <c r="BW100" s="277"/>
      <c r="BX100" s="280"/>
      <c r="BY100" s="280"/>
      <c r="BZ100" s="280"/>
      <c r="CA100" s="280"/>
      <c r="CB100" s="280"/>
      <c r="CC100" s="280"/>
      <c r="CD100" s="289">
        <v>9.8000000000000007</v>
      </c>
      <c r="CE100" s="284"/>
      <c r="CF100" s="277"/>
      <c r="CG100" s="277"/>
      <c r="CH100" s="277"/>
      <c r="CI100" s="277"/>
      <c r="CJ100" s="277"/>
      <c r="CK100" s="277"/>
      <c r="CL100" s="280"/>
      <c r="CM100" s="280"/>
      <c r="CN100" s="280"/>
      <c r="CO100" s="280"/>
      <c r="CP100" s="280"/>
      <c r="CQ100" s="280"/>
      <c r="CR100" s="284">
        <v>-16980</v>
      </c>
      <c r="CS100" s="277"/>
      <c r="CT100" s="277"/>
      <c r="CU100" s="277"/>
      <c r="CV100" s="277"/>
      <c r="CW100" s="277"/>
      <c r="CX100" s="277"/>
      <c r="CY100" s="280">
        <v>16980</v>
      </c>
      <c r="CZ100" s="280">
        <v>16980</v>
      </c>
      <c r="DA100" s="280">
        <v>16980</v>
      </c>
      <c r="DB100" s="280">
        <v>16980</v>
      </c>
      <c r="DC100" s="280">
        <v>16980</v>
      </c>
      <c r="DD100" s="280">
        <v>47544</v>
      </c>
      <c r="DE100" s="168">
        <v>0</v>
      </c>
      <c r="DF100" s="109"/>
      <c r="DG100" s="172">
        <v>0</v>
      </c>
      <c r="DH100" s="109"/>
      <c r="DI100" s="109"/>
    </row>
    <row r="101" spans="2:113">
      <c r="B101" s="272" t="s">
        <v>314</v>
      </c>
      <c r="C101" s="277">
        <v>28</v>
      </c>
      <c r="D101" s="277">
        <v>2</v>
      </c>
      <c r="E101" s="277">
        <v>493</v>
      </c>
      <c r="F101" s="277">
        <v>534</v>
      </c>
      <c r="G101" s="278">
        <v>10</v>
      </c>
      <c r="H101" s="277">
        <v>10569718</v>
      </c>
      <c r="I101" s="277">
        <v>596357</v>
      </c>
      <c r="J101" s="277">
        <v>390983</v>
      </c>
      <c r="K101" s="277"/>
      <c r="L101" s="277">
        <v>-360636</v>
      </c>
      <c r="M101" s="277">
        <v>1965213</v>
      </c>
      <c r="N101" s="277">
        <v>421952</v>
      </c>
      <c r="O101" s="277"/>
      <c r="P101" s="277">
        <v>-366829</v>
      </c>
      <c r="Q101" s="277">
        <v>13216758</v>
      </c>
      <c r="R101" s="273">
        <v>-360636</v>
      </c>
      <c r="S101" s="292">
        <v>189105</v>
      </c>
      <c r="T101" s="277"/>
      <c r="U101" s="277">
        <v>815809</v>
      </c>
      <c r="V101" s="277">
        <v>389974</v>
      </c>
      <c r="W101" s="277">
        <v>1741638</v>
      </c>
      <c r="X101" s="290">
        <v>-456422</v>
      </c>
      <c r="Y101" s="273"/>
      <c r="Z101" s="277">
        <v>14180878</v>
      </c>
      <c r="AA101" s="277">
        <v>12288048</v>
      </c>
      <c r="AB101" s="277">
        <v>11665716</v>
      </c>
      <c r="AC101" s="277">
        <v>15038802</v>
      </c>
      <c r="AD101" s="277">
        <v>0</v>
      </c>
      <c r="AE101" s="277">
        <v>406811</v>
      </c>
      <c r="AF101" s="277"/>
      <c r="AG101" s="277">
        <v>1768692</v>
      </c>
      <c r="AH101" s="277">
        <v>379757</v>
      </c>
      <c r="AI101" s="277"/>
      <c r="AJ101" s="277">
        <v>189105</v>
      </c>
      <c r="AK101" s="277">
        <v>189105</v>
      </c>
      <c r="AL101" s="277">
        <v>189105</v>
      </c>
      <c r="AM101" s="277">
        <v>189105</v>
      </c>
      <c r="AN101" s="277">
        <v>189105</v>
      </c>
      <c r="AO101" s="277">
        <v>796113</v>
      </c>
      <c r="AP101" s="265"/>
      <c r="AQ101" s="281">
        <v>196521</v>
      </c>
      <c r="AR101" s="277">
        <v>196521</v>
      </c>
      <c r="AS101" s="277">
        <v>196521</v>
      </c>
      <c r="AT101" s="277">
        <v>196521</v>
      </c>
      <c r="AU101" s="277">
        <v>196521</v>
      </c>
      <c r="AV101" s="277">
        <v>196521</v>
      </c>
      <c r="AW101" s="277">
        <v>786087</v>
      </c>
      <c r="AX101" s="280">
        <v>0</v>
      </c>
      <c r="AY101" s="280">
        <v>0</v>
      </c>
      <c r="AZ101" s="280">
        <v>0</v>
      </c>
      <c r="BA101" s="280">
        <v>0</v>
      </c>
      <c r="BB101" s="280">
        <v>0</v>
      </c>
      <c r="BC101" s="280">
        <v>0</v>
      </c>
      <c r="BD101" s="281">
        <v>42195</v>
      </c>
      <c r="BE101" s="277">
        <v>42195</v>
      </c>
      <c r="BF101" s="277">
        <v>42195</v>
      </c>
      <c r="BG101" s="277">
        <v>42195</v>
      </c>
      <c r="BH101" s="277">
        <v>42195</v>
      </c>
      <c r="BI101" s="277">
        <v>42195</v>
      </c>
      <c r="BJ101" s="277">
        <v>168782</v>
      </c>
      <c r="BK101" s="280">
        <v>0</v>
      </c>
      <c r="BL101" s="280">
        <v>0</v>
      </c>
      <c r="BM101" s="280">
        <v>0</v>
      </c>
      <c r="BN101" s="280">
        <v>0</v>
      </c>
      <c r="BO101" s="280">
        <v>0</v>
      </c>
      <c r="BP101" s="280">
        <v>0</v>
      </c>
      <c r="BQ101" s="281"/>
      <c r="BR101" s="277"/>
      <c r="BS101" s="277"/>
      <c r="BT101" s="277"/>
      <c r="BU101" s="277"/>
      <c r="BV101" s="277"/>
      <c r="BW101" s="277"/>
      <c r="BX101" s="280"/>
      <c r="BY101" s="280"/>
      <c r="BZ101" s="280"/>
      <c r="CA101" s="280"/>
      <c r="CB101" s="280"/>
      <c r="CC101" s="280"/>
      <c r="CD101" s="289">
        <v>10.199999999999999</v>
      </c>
      <c r="CE101" s="284"/>
      <c r="CF101" s="277"/>
      <c r="CG101" s="277"/>
      <c r="CH101" s="277"/>
      <c r="CI101" s="277"/>
      <c r="CJ101" s="277"/>
      <c r="CK101" s="277"/>
      <c r="CL101" s="280"/>
      <c r="CM101" s="280"/>
      <c r="CN101" s="280"/>
      <c r="CO101" s="280"/>
      <c r="CP101" s="280"/>
      <c r="CQ101" s="280"/>
      <c r="CR101" s="284">
        <v>-49611</v>
      </c>
      <c r="CS101" s="277"/>
      <c r="CT101" s="277"/>
      <c r="CU101" s="277"/>
      <c r="CV101" s="277"/>
      <c r="CW101" s="277"/>
      <c r="CX101" s="277"/>
      <c r="CY101" s="280">
        <v>49611</v>
      </c>
      <c r="CZ101" s="280">
        <v>49611</v>
      </c>
      <c r="DA101" s="280">
        <v>49611</v>
      </c>
      <c r="DB101" s="280">
        <v>49611</v>
      </c>
      <c r="DC101" s="280">
        <v>49611</v>
      </c>
      <c r="DD101" s="280">
        <v>158756</v>
      </c>
      <c r="DE101" s="168">
        <v>0</v>
      </c>
      <c r="DF101" s="109"/>
      <c r="DG101" s="172">
        <v>0</v>
      </c>
      <c r="DH101" s="109"/>
      <c r="DI101" s="109"/>
    </row>
    <row r="102" spans="2:113">
      <c r="B102" s="272" t="s">
        <v>315</v>
      </c>
      <c r="C102" s="277">
        <v>6</v>
      </c>
      <c r="D102" s="277">
        <v>0</v>
      </c>
      <c r="E102" s="277">
        <v>106</v>
      </c>
      <c r="F102" s="277">
        <v>115</v>
      </c>
      <c r="G102" s="278">
        <v>10.7</v>
      </c>
      <c r="H102" s="277">
        <v>1826314</v>
      </c>
      <c r="I102" s="277">
        <v>91570</v>
      </c>
      <c r="J102" s="277">
        <v>66184</v>
      </c>
      <c r="K102" s="277"/>
      <c r="L102" s="277">
        <v>-33522</v>
      </c>
      <c r="M102" s="277">
        <v>-73214</v>
      </c>
      <c r="N102" s="277">
        <v>57851</v>
      </c>
      <c r="O102" s="277"/>
      <c r="P102" s="277">
        <v>-117546</v>
      </c>
      <c r="Q102" s="277">
        <v>1817637</v>
      </c>
      <c r="R102" s="273">
        <v>-33522</v>
      </c>
      <c r="S102" s="292">
        <v>-10673</v>
      </c>
      <c r="T102" s="277"/>
      <c r="U102" s="277">
        <v>113559</v>
      </c>
      <c r="V102" s="277">
        <v>86016</v>
      </c>
      <c r="W102" s="277">
        <v>-87832</v>
      </c>
      <c r="X102" s="290">
        <v>-83142</v>
      </c>
      <c r="Y102" s="273"/>
      <c r="Z102" s="277">
        <v>1971204</v>
      </c>
      <c r="AA102" s="277">
        <v>1671943</v>
      </c>
      <c r="AB102" s="277">
        <v>1582974</v>
      </c>
      <c r="AC102" s="277">
        <v>2098301</v>
      </c>
      <c r="AD102" s="277">
        <v>66372</v>
      </c>
      <c r="AE102" s="277">
        <v>73904</v>
      </c>
      <c r="AF102" s="277"/>
      <c r="AG102" s="277">
        <v>0</v>
      </c>
      <c r="AH102" s="277">
        <v>52444</v>
      </c>
      <c r="AI102" s="277"/>
      <c r="AJ102" s="277">
        <v>-10673</v>
      </c>
      <c r="AK102" s="277">
        <v>-10673</v>
      </c>
      <c r="AL102" s="277">
        <v>-10673</v>
      </c>
      <c r="AM102" s="277">
        <v>-10673</v>
      </c>
      <c r="AN102" s="277">
        <v>-10673</v>
      </c>
      <c r="AO102" s="277">
        <v>-34467</v>
      </c>
      <c r="AP102" s="265"/>
      <c r="AQ102" s="281">
        <v>-6842</v>
      </c>
      <c r="AR102" s="277">
        <v>0</v>
      </c>
      <c r="AS102" s="277">
        <v>0</v>
      </c>
      <c r="AT102" s="277">
        <v>0</v>
      </c>
      <c r="AU102" s="277">
        <v>0</v>
      </c>
      <c r="AV102" s="277">
        <v>0</v>
      </c>
      <c r="AW102" s="277">
        <v>0</v>
      </c>
      <c r="AX102" s="280">
        <v>6842</v>
      </c>
      <c r="AY102" s="280">
        <v>6842</v>
      </c>
      <c r="AZ102" s="280">
        <v>6842</v>
      </c>
      <c r="BA102" s="280">
        <v>6842</v>
      </c>
      <c r="BB102" s="280">
        <v>6842</v>
      </c>
      <c r="BC102" s="280">
        <v>32162</v>
      </c>
      <c r="BD102" s="281">
        <v>5407</v>
      </c>
      <c r="BE102" s="277">
        <v>5407</v>
      </c>
      <c r="BF102" s="277">
        <v>5407</v>
      </c>
      <c r="BG102" s="277">
        <v>5407</v>
      </c>
      <c r="BH102" s="277">
        <v>5407</v>
      </c>
      <c r="BI102" s="277">
        <v>5407</v>
      </c>
      <c r="BJ102" s="277">
        <v>25409</v>
      </c>
      <c r="BK102" s="280">
        <v>0</v>
      </c>
      <c r="BL102" s="280">
        <v>0</v>
      </c>
      <c r="BM102" s="280">
        <v>0</v>
      </c>
      <c r="BN102" s="280">
        <v>0</v>
      </c>
      <c r="BO102" s="280">
        <v>0</v>
      </c>
      <c r="BP102" s="280">
        <v>0</v>
      </c>
      <c r="BQ102" s="281"/>
      <c r="BR102" s="277"/>
      <c r="BS102" s="277"/>
      <c r="BT102" s="277"/>
      <c r="BU102" s="277"/>
      <c r="BV102" s="277"/>
      <c r="BW102" s="277"/>
      <c r="BX102" s="280"/>
      <c r="BY102" s="280"/>
      <c r="BZ102" s="280"/>
      <c r="CA102" s="280"/>
      <c r="CB102" s="280"/>
      <c r="CC102" s="280"/>
      <c r="CD102" s="289">
        <v>10</v>
      </c>
      <c r="CE102" s="284"/>
      <c r="CF102" s="277"/>
      <c r="CG102" s="277"/>
      <c r="CH102" s="277"/>
      <c r="CI102" s="277"/>
      <c r="CJ102" s="277"/>
      <c r="CK102" s="277"/>
      <c r="CL102" s="280"/>
      <c r="CM102" s="280"/>
      <c r="CN102" s="280"/>
      <c r="CO102" s="280"/>
      <c r="CP102" s="280"/>
      <c r="CQ102" s="280"/>
      <c r="CR102" s="284">
        <v>-9238</v>
      </c>
      <c r="CS102" s="277"/>
      <c r="CT102" s="277"/>
      <c r="CU102" s="277"/>
      <c r="CV102" s="277"/>
      <c r="CW102" s="277"/>
      <c r="CX102" s="277"/>
      <c r="CY102" s="280">
        <v>9238</v>
      </c>
      <c r="CZ102" s="280">
        <v>9238</v>
      </c>
      <c r="DA102" s="280">
        <v>9238</v>
      </c>
      <c r="DB102" s="280">
        <v>9238</v>
      </c>
      <c r="DC102" s="280">
        <v>9238</v>
      </c>
      <c r="DD102" s="280">
        <v>27714</v>
      </c>
      <c r="DE102" s="168">
        <v>0</v>
      </c>
      <c r="DF102" s="109"/>
      <c r="DG102" s="172">
        <v>0</v>
      </c>
      <c r="DH102" s="109"/>
      <c r="DI102" s="109"/>
    </row>
    <row r="103" spans="2:113">
      <c r="B103" s="272" t="s">
        <v>316</v>
      </c>
      <c r="C103" s="277">
        <v>15</v>
      </c>
      <c r="D103" s="277">
        <v>0</v>
      </c>
      <c r="E103" s="277">
        <v>311</v>
      </c>
      <c r="F103" s="277">
        <v>344</v>
      </c>
      <c r="G103" s="278">
        <v>10.9</v>
      </c>
      <c r="H103" s="277">
        <v>3859090</v>
      </c>
      <c r="I103" s="277">
        <v>221639</v>
      </c>
      <c r="J103" s="277">
        <v>142465</v>
      </c>
      <c r="K103" s="277"/>
      <c r="L103" s="277">
        <v>0</v>
      </c>
      <c r="M103" s="277">
        <v>-1131168</v>
      </c>
      <c r="N103" s="277">
        <v>122007</v>
      </c>
      <c r="O103" s="277"/>
      <c r="P103" s="277">
        <v>-157822</v>
      </c>
      <c r="Q103" s="277">
        <v>3056211</v>
      </c>
      <c r="R103" s="273">
        <v>0</v>
      </c>
      <c r="S103" s="292">
        <v>-110296</v>
      </c>
      <c r="T103" s="277"/>
      <c r="U103" s="277">
        <v>253808</v>
      </c>
      <c r="V103" s="277">
        <v>132684</v>
      </c>
      <c r="W103" s="277">
        <v>-1067128</v>
      </c>
      <c r="X103" s="290">
        <v>-168263</v>
      </c>
      <c r="Y103" s="273"/>
      <c r="Z103" s="277">
        <v>3287667</v>
      </c>
      <c r="AA103" s="277">
        <v>2835070</v>
      </c>
      <c r="AB103" s="277">
        <v>2691341</v>
      </c>
      <c r="AC103" s="277">
        <v>3488150</v>
      </c>
      <c r="AD103" s="277">
        <v>1027391</v>
      </c>
      <c r="AE103" s="277">
        <v>150551</v>
      </c>
      <c r="AF103" s="277"/>
      <c r="AG103" s="277">
        <v>0</v>
      </c>
      <c r="AH103" s="277">
        <v>110814</v>
      </c>
      <c r="AI103" s="277"/>
      <c r="AJ103" s="277">
        <v>-110296</v>
      </c>
      <c r="AK103" s="277">
        <v>-110296</v>
      </c>
      <c r="AL103" s="277">
        <v>-110296</v>
      </c>
      <c r="AM103" s="277">
        <v>-110296</v>
      </c>
      <c r="AN103" s="277">
        <v>-110296</v>
      </c>
      <c r="AO103" s="277">
        <v>-515648</v>
      </c>
      <c r="AP103" s="265"/>
      <c r="AQ103" s="281">
        <v>-103777</v>
      </c>
      <c r="AR103" s="277">
        <v>0</v>
      </c>
      <c r="AS103" s="277">
        <v>0</v>
      </c>
      <c r="AT103" s="277">
        <v>0</v>
      </c>
      <c r="AU103" s="277">
        <v>0</v>
      </c>
      <c r="AV103" s="277">
        <v>0</v>
      </c>
      <c r="AW103" s="277">
        <v>0</v>
      </c>
      <c r="AX103" s="280">
        <v>103777</v>
      </c>
      <c r="AY103" s="280">
        <v>103777</v>
      </c>
      <c r="AZ103" s="280">
        <v>103777</v>
      </c>
      <c r="BA103" s="280">
        <v>103777</v>
      </c>
      <c r="BB103" s="280">
        <v>103777</v>
      </c>
      <c r="BC103" s="280">
        <v>508506</v>
      </c>
      <c r="BD103" s="281">
        <v>11193</v>
      </c>
      <c r="BE103" s="277">
        <v>11193</v>
      </c>
      <c r="BF103" s="277">
        <v>11193</v>
      </c>
      <c r="BG103" s="277">
        <v>11193</v>
      </c>
      <c r="BH103" s="277">
        <v>11193</v>
      </c>
      <c r="BI103" s="277">
        <v>11193</v>
      </c>
      <c r="BJ103" s="277">
        <v>54849</v>
      </c>
      <c r="BK103" s="280">
        <v>0</v>
      </c>
      <c r="BL103" s="280">
        <v>0</v>
      </c>
      <c r="BM103" s="280">
        <v>0</v>
      </c>
      <c r="BN103" s="280">
        <v>0</v>
      </c>
      <c r="BO103" s="280">
        <v>0</v>
      </c>
      <c r="BP103" s="280">
        <v>0</v>
      </c>
      <c r="BQ103" s="281"/>
      <c r="BR103" s="277"/>
      <c r="BS103" s="277"/>
      <c r="BT103" s="277"/>
      <c r="BU103" s="277"/>
      <c r="BV103" s="277"/>
      <c r="BW103" s="277"/>
      <c r="BX103" s="280"/>
      <c r="BY103" s="280"/>
      <c r="BZ103" s="280"/>
      <c r="CA103" s="280"/>
      <c r="CB103" s="280"/>
      <c r="CC103" s="280"/>
      <c r="CD103" s="289">
        <v>10.5</v>
      </c>
      <c r="CE103" s="284"/>
      <c r="CF103" s="277"/>
      <c r="CG103" s="277"/>
      <c r="CH103" s="277"/>
      <c r="CI103" s="277"/>
      <c r="CJ103" s="277"/>
      <c r="CK103" s="277"/>
      <c r="CL103" s="280"/>
      <c r="CM103" s="280"/>
      <c r="CN103" s="280"/>
      <c r="CO103" s="280"/>
      <c r="CP103" s="280"/>
      <c r="CQ103" s="280"/>
      <c r="CR103" s="284">
        <v>-17712</v>
      </c>
      <c r="CS103" s="277"/>
      <c r="CT103" s="277"/>
      <c r="CU103" s="277"/>
      <c r="CV103" s="277"/>
      <c r="CW103" s="277"/>
      <c r="CX103" s="277"/>
      <c r="CY103" s="280">
        <v>17712</v>
      </c>
      <c r="CZ103" s="280">
        <v>17712</v>
      </c>
      <c r="DA103" s="280">
        <v>17712</v>
      </c>
      <c r="DB103" s="280">
        <v>17712</v>
      </c>
      <c r="DC103" s="280">
        <v>17712</v>
      </c>
      <c r="DD103" s="280">
        <v>61991</v>
      </c>
      <c r="DE103" s="168">
        <v>0</v>
      </c>
      <c r="DF103" s="109"/>
      <c r="DG103" s="172">
        <v>14217.383099999999</v>
      </c>
      <c r="DH103" s="109"/>
      <c r="DI103" s="109"/>
    </row>
    <row r="104" spans="2:113">
      <c r="B104" s="272" t="s">
        <v>317</v>
      </c>
      <c r="C104" s="277">
        <v>0</v>
      </c>
      <c r="D104" s="277">
        <v>0</v>
      </c>
      <c r="E104" s="277">
        <v>0</v>
      </c>
      <c r="F104" s="277">
        <v>0</v>
      </c>
      <c r="G104" s="278">
        <v>1</v>
      </c>
      <c r="H104" s="277">
        <v>0</v>
      </c>
      <c r="I104" s="277">
        <v>0</v>
      </c>
      <c r="J104" s="277">
        <v>0</v>
      </c>
      <c r="K104" s="277"/>
      <c r="L104" s="277">
        <v>0</v>
      </c>
      <c r="M104" s="277">
        <v>0</v>
      </c>
      <c r="N104" s="277">
        <v>0</v>
      </c>
      <c r="O104" s="277"/>
      <c r="P104" s="277">
        <v>0</v>
      </c>
      <c r="Q104" s="277">
        <v>0</v>
      </c>
      <c r="R104" s="273">
        <v>0</v>
      </c>
      <c r="S104" s="292">
        <v>0</v>
      </c>
      <c r="T104" s="277"/>
      <c r="U104" s="277">
        <v>0</v>
      </c>
      <c r="V104" s="277">
        <v>0</v>
      </c>
      <c r="W104" s="277">
        <v>0</v>
      </c>
      <c r="X104" s="290">
        <v>0</v>
      </c>
      <c r="Y104" s="273"/>
      <c r="Z104" s="277">
        <v>0</v>
      </c>
      <c r="AA104" s="277">
        <v>0</v>
      </c>
      <c r="AB104" s="277">
        <v>0</v>
      </c>
      <c r="AC104" s="277">
        <v>0</v>
      </c>
      <c r="AD104" s="277">
        <v>0</v>
      </c>
      <c r="AE104" s="277">
        <v>0</v>
      </c>
      <c r="AF104" s="277"/>
      <c r="AG104" s="277">
        <v>0</v>
      </c>
      <c r="AH104" s="277">
        <v>0</v>
      </c>
      <c r="AI104" s="277"/>
      <c r="AJ104" s="277">
        <v>0</v>
      </c>
      <c r="AK104" s="277">
        <v>0</v>
      </c>
      <c r="AL104" s="277">
        <v>0</v>
      </c>
      <c r="AM104" s="277">
        <v>0</v>
      </c>
      <c r="AN104" s="277">
        <v>0</v>
      </c>
      <c r="AO104" s="277">
        <v>0</v>
      </c>
      <c r="AP104" s="265"/>
      <c r="AQ104" s="281">
        <v>0</v>
      </c>
      <c r="AR104" s="277">
        <v>0</v>
      </c>
      <c r="AS104" s="277">
        <v>0</v>
      </c>
      <c r="AT104" s="277">
        <v>0</v>
      </c>
      <c r="AU104" s="277">
        <v>0</v>
      </c>
      <c r="AV104" s="277">
        <v>0</v>
      </c>
      <c r="AW104" s="277">
        <v>0</v>
      </c>
      <c r="AX104" s="280">
        <v>0</v>
      </c>
      <c r="AY104" s="280">
        <v>0</v>
      </c>
      <c r="AZ104" s="280">
        <v>0</v>
      </c>
      <c r="BA104" s="280">
        <v>0</v>
      </c>
      <c r="BB104" s="280">
        <v>0</v>
      </c>
      <c r="BC104" s="280">
        <v>0</v>
      </c>
      <c r="BD104" s="281">
        <v>0</v>
      </c>
      <c r="BE104" s="277">
        <v>0</v>
      </c>
      <c r="BF104" s="277">
        <v>0</v>
      </c>
      <c r="BG104" s="277">
        <v>0</v>
      </c>
      <c r="BH104" s="277">
        <v>0</v>
      </c>
      <c r="BI104" s="277">
        <v>0</v>
      </c>
      <c r="BJ104" s="277">
        <v>0</v>
      </c>
      <c r="BK104" s="280">
        <v>0</v>
      </c>
      <c r="BL104" s="280">
        <v>0</v>
      </c>
      <c r="BM104" s="280">
        <v>0</v>
      </c>
      <c r="BN104" s="280">
        <v>0</v>
      </c>
      <c r="BO104" s="280">
        <v>0</v>
      </c>
      <c r="BP104" s="280">
        <v>0</v>
      </c>
      <c r="BQ104" s="281"/>
      <c r="BR104" s="277"/>
      <c r="BS104" s="277"/>
      <c r="BT104" s="277"/>
      <c r="BU104" s="277"/>
      <c r="BV104" s="277"/>
      <c r="BW104" s="277"/>
      <c r="BX104" s="280"/>
      <c r="BY104" s="280"/>
      <c r="BZ104" s="280"/>
      <c r="CA104" s="280"/>
      <c r="CB104" s="280"/>
      <c r="CC104" s="280"/>
      <c r="CD104" s="289">
        <v>1</v>
      </c>
      <c r="CE104" s="284"/>
      <c r="CF104" s="277"/>
      <c r="CG104" s="277"/>
      <c r="CH104" s="277"/>
      <c r="CI104" s="277"/>
      <c r="CJ104" s="277"/>
      <c r="CK104" s="277"/>
      <c r="CL104" s="280"/>
      <c r="CM104" s="280"/>
      <c r="CN104" s="280"/>
      <c r="CO104" s="280"/>
      <c r="CP104" s="280"/>
      <c r="CQ104" s="280"/>
      <c r="CR104" s="284">
        <v>0</v>
      </c>
      <c r="CS104" s="277"/>
      <c r="CT104" s="277"/>
      <c r="CU104" s="277"/>
      <c r="CV104" s="277"/>
      <c r="CW104" s="277"/>
      <c r="CX104" s="277"/>
      <c r="CY104" s="280">
        <v>0</v>
      </c>
      <c r="CZ104" s="280">
        <v>0</v>
      </c>
      <c r="DA104" s="280">
        <v>0</v>
      </c>
      <c r="DB104" s="280">
        <v>0</v>
      </c>
      <c r="DC104" s="280">
        <v>0</v>
      </c>
      <c r="DD104" s="280">
        <v>0</v>
      </c>
      <c r="DE104" s="168">
        <v>0</v>
      </c>
      <c r="DF104" s="109"/>
      <c r="DG104" s="172">
        <v>0</v>
      </c>
      <c r="DH104" s="109"/>
      <c r="DI104" s="109"/>
    </row>
    <row r="105" spans="2:113">
      <c r="B105" s="272" t="s">
        <v>318</v>
      </c>
      <c r="C105" s="277">
        <v>0</v>
      </c>
      <c r="D105" s="277">
        <v>0</v>
      </c>
      <c r="E105" s="277">
        <v>0</v>
      </c>
      <c r="F105" s="277">
        <v>0</v>
      </c>
      <c r="G105" s="278">
        <v>1</v>
      </c>
      <c r="H105" s="277">
        <v>0</v>
      </c>
      <c r="I105" s="277">
        <v>0</v>
      </c>
      <c r="J105" s="277">
        <v>0</v>
      </c>
      <c r="K105" s="277"/>
      <c r="L105" s="277">
        <v>0</v>
      </c>
      <c r="M105" s="277">
        <v>0</v>
      </c>
      <c r="N105" s="277">
        <v>0</v>
      </c>
      <c r="O105" s="277"/>
      <c r="P105" s="277">
        <v>0</v>
      </c>
      <c r="Q105" s="277">
        <v>0</v>
      </c>
      <c r="R105" s="273">
        <v>0</v>
      </c>
      <c r="S105" s="292">
        <v>0</v>
      </c>
      <c r="T105" s="277"/>
      <c r="U105" s="277">
        <v>0</v>
      </c>
      <c r="V105" s="277">
        <v>0</v>
      </c>
      <c r="W105" s="277">
        <v>0</v>
      </c>
      <c r="X105" s="290">
        <v>0</v>
      </c>
      <c r="Y105" s="273"/>
      <c r="Z105" s="277">
        <v>0</v>
      </c>
      <c r="AA105" s="277">
        <v>0</v>
      </c>
      <c r="AB105" s="277">
        <v>0</v>
      </c>
      <c r="AC105" s="277">
        <v>0</v>
      </c>
      <c r="AD105" s="277">
        <v>0</v>
      </c>
      <c r="AE105" s="277">
        <v>0</v>
      </c>
      <c r="AF105" s="277"/>
      <c r="AG105" s="277">
        <v>0</v>
      </c>
      <c r="AH105" s="277">
        <v>0</v>
      </c>
      <c r="AI105" s="277"/>
      <c r="AJ105" s="277">
        <v>0</v>
      </c>
      <c r="AK105" s="277">
        <v>0</v>
      </c>
      <c r="AL105" s="277">
        <v>0</v>
      </c>
      <c r="AM105" s="277">
        <v>0</v>
      </c>
      <c r="AN105" s="277">
        <v>0</v>
      </c>
      <c r="AO105" s="277">
        <v>0</v>
      </c>
      <c r="AP105" s="265"/>
      <c r="AQ105" s="281">
        <v>0</v>
      </c>
      <c r="AR105" s="277">
        <v>0</v>
      </c>
      <c r="AS105" s="277">
        <v>0</v>
      </c>
      <c r="AT105" s="277">
        <v>0</v>
      </c>
      <c r="AU105" s="277">
        <v>0</v>
      </c>
      <c r="AV105" s="277">
        <v>0</v>
      </c>
      <c r="AW105" s="277">
        <v>0</v>
      </c>
      <c r="AX105" s="280">
        <v>0</v>
      </c>
      <c r="AY105" s="280">
        <v>0</v>
      </c>
      <c r="AZ105" s="280">
        <v>0</v>
      </c>
      <c r="BA105" s="280">
        <v>0</v>
      </c>
      <c r="BB105" s="280">
        <v>0</v>
      </c>
      <c r="BC105" s="280">
        <v>0</v>
      </c>
      <c r="BD105" s="281">
        <v>0</v>
      </c>
      <c r="BE105" s="277">
        <v>0</v>
      </c>
      <c r="BF105" s="277">
        <v>0</v>
      </c>
      <c r="BG105" s="277">
        <v>0</v>
      </c>
      <c r="BH105" s="277">
        <v>0</v>
      </c>
      <c r="BI105" s="277">
        <v>0</v>
      </c>
      <c r="BJ105" s="277">
        <v>0</v>
      </c>
      <c r="BK105" s="280">
        <v>0</v>
      </c>
      <c r="BL105" s="280">
        <v>0</v>
      </c>
      <c r="BM105" s="280">
        <v>0</v>
      </c>
      <c r="BN105" s="280">
        <v>0</v>
      </c>
      <c r="BO105" s="280">
        <v>0</v>
      </c>
      <c r="BP105" s="280">
        <v>0</v>
      </c>
      <c r="BQ105" s="281"/>
      <c r="BR105" s="277"/>
      <c r="BS105" s="277"/>
      <c r="BT105" s="277"/>
      <c r="BU105" s="277"/>
      <c r="BV105" s="277"/>
      <c r="BW105" s="277"/>
      <c r="BX105" s="280"/>
      <c r="BY105" s="280"/>
      <c r="BZ105" s="280"/>
      <c r="CA105" s="280"/>
      <c r="CB105" s="280"/>
      <c r="CC105" s="280"/>
      <c r="CD105" s="289">
        <v>1</v>
      </c>
      <c r="CE105" s="284"/>
      <c r="CF105" s="277"/>
      <c r="CG105" s="277"/>
      <c r="CH105" s="277"/>
      <c r="CI105" s="277"/>
      <c r="CJ105" s="277"/>
      <c r="CK105" s="277"/>
      <c r="CL105" s="280"/>
      <c r="CM105" s="280"/>
      <c r="CN105" s="280"/>
      <c r="CO105" s="280"/>
      <c r="CP105" s="280"/>
      <c r="CQ105" s="280"/>
      <c r="CR105" s="284">
        <v>0</v>
      </c>
      <c r="CS105" s="277"/>
      <c r="CT105" s="277"/>
      <c r="CU105" s="277"/>
      <c r="CV105" s="277"/>
      <c r="CW105" s="277"/>
      <c r="CX105" s="277"/>
      <c r="CY105" s="280">
        <v>0</v>
      </c>
      <c r="CZ105" s="280">
        <v>0</v>
      </c>
      <c r="DA105" s="280">
        <v>0</v>
      </c>
      <c r="DB105" s="280">
        <v>0</v>
      </c>
      <c r="DC105" s="280">
        <v>0</v>
      </c>
      <c r="DD105" s="280">
        <v>0</v>
      </c>
      <c r="DE105" s="168">
        <v>0</v>
      </c>
      <c r="DF105" s="109"/>
      <c r="DG105" s="172">
        <v>0</v>
      </c>
      <c r="DH105" s="109"/>
      <c r="DI105" s="109"/>
    </row>
    <row r="106" spans="2:113">
      <c r="B106" s="272" t="s">
        <v>319</v>
      </c>
      <c r="C106" s="277">
        <v>0</v>
      </c>
      <c r="D106" s="277">
        <v>0</v>
      </c>
      <c r="E106" s="277">
        <v>0</v>
      </c>
      <c r="F106" s="277">
        <v>0</v>
      </c>
      <c r="G106" s="278">
        <v>1</v>
      </c>
      <c r="H106" s="277">
        <v>0</v>
      </c>
      <c r="I106" s="277">
        <v>0</v>
      </c>
      <c r="J106" s="277">
        <v>0</v>
      </c>
      <c r="K106" s="277"/>
      <c r="L106" s="277">
        <v>0</v>
      </c>
      <c r="M106" s="277">
        <v>0</v>
      </c>
      <c r="N106" s="277">
        <v>0</v>
      </c>
      <c r="O106" s="277"/>
      <c r="P106" s="277">
        <v>0</v>
      </c>
      <c r="Q106" s="277">
        <v>0</v>
      </c>
      <c r="R106" s="273">
        <v>0</v>
      </c>
      <c r="S106" s="292">
        <v>0</v>
      </c>
      <c r="T106" s="277"/>
      <c r="U106" s="277">
        <v>0</v>
      </c>
      <c r="V106" s="277">
        <v>0</v>
      </c>
      <c r="W106" s="277">
        <v>0</v>
      </c>
      <c r="X106" s="290">
        <v>0</v>
      </c>
      <c r="Y106" s="273"/>
      <c r="Z106" s="277">
        <v>0</v>
      </c>
      <c r="AA106" s="277">
        <v>0</v>
      </c>
      <c r="AB106" s="277">
        <v>0</v>
      </c>
      <c r="AC106" s="277">
        <v>0</v>
      </c>
      <c r="AD106" s="277">
        <v>0</v>
      </c>
      <c r="AE106" s="277">
        <v>0</v>
      </c>
      <c r="AF106" s="277"/>
      <c r="AG106" s="277">
        <v>0</v>
      </c>
      <c r="AH106" s="277">
        <v>0</v>
      </c>
      <c r="AI106" s="277"/>
      <c r="AJ106" s="277">
        <v>0</v>
      </c>
      <c r="AK106" s="277">
        <v>0</v>
      </c>
      <c r="AL106" s="277">
        <v>0</v>
      </c>
      <c r="AM106" s="277">
        <v>0</v>
      </c>
      <c r="AN106" s="277">
        <v>0</v>
      </c>
      <c r="AO106" s="277">
        <v>0</v>
      </c>
      <c r="AP106" s="265"/>
      <c r="AQ106" s="281">
        <v>0</v>
      </c>
      <c r="AR106" s="277">
        <v>0</v>
      </c>
      <c r="AS106" s="277">
        <v>0</v>
      </c>
      <c r="AT106" s="277">
        <v>0</v>
      </c>
      <c r="AU106" s="277">
        <v>0</v>
      </c>
      <c r="AV106" s="277">
        <v>0</v>
      </c>
      <c r="AW106" s="277">
        <v>0</v>
      </c>
      <c r="AX106" s="280">
        <v>0</v>
      </c>
      <c r="AY106" s="280">
        <v>0</v>
      </c>
      <c r="AZ106" s="280">
        <v>0</v>
      </c>
      <c r="BA106" s="280">
        <v>0</v>
      </c>
      <c r="BB106" s="280">
        <v>0</v>
      </c>
      <c r="BC106" s="280">
        <v>0</v>
      </c>
      <c r="BD106" s="281">
        <v>0</v>
      </c>
      <c r="BE106" s="277">
        <v>0</v>
      </c>
      <c r="BF106" s="277">
        <v>0</v>
      </c>
      <c r="BG106" s="277">
        <v>0</v>
      </c>
      <c r="BH106" s="277">
        <v>0</v>
      </c>
      <c r="BI106" s="277">
        <v>0</v>
      </c>
      <c r="BJ106" s="277">
        <v>0</v>
      </c>
      <c r="BK106" s="280">
        <v>0</v>
      </c>
      <c r="BL106" s="280">
        <v>0</v>
      </c>
      <c r="BM106" s="280">
        <v>0</v>
      </c>
      <c r="BN106" s="280">
        <v>0</v>
      </c>
      <c r="BO106" s="280">
        <v>0</v>
      </c>
      <c r="BP106" s="280">
        <v>0</v>
      </c>
      <c r="BQ106" s="281"/>
      <c r="BR106" s="277"/>
      <c r="BS106" s="277"/>
      <c r="BT106" s="277"/>
      <c r="BU106" s="277"/>
      <c r="BV106" s="277"/>
      <c r="BW106" s="277"/>
      <c r="BX106" s="280"/>
      <c r="BY106" s="280"/>
      <c r="BZ106" s="280"/>
      <c r="CA106" s="280"/>
      <c r="CB106" s="280"/>
      <c r="CC106" s="280"/>
      <c r="CD106" s="289">
        <v>1</v>
      </c>
      <c r="CE106" s="284"/>
      <c r="CF106" s="277"/>
      <c r="CG106" s="277"/>
      <c r="CH106" s="277"/>
      <c r="CI106" s="277"/>
      <c r="CJ106" s="277"/>
      <c r="CK106" s="277"/>
      <c r="CL106" s="280"/>
      <c r="CM106" s="280"/>
      <c r="CN106" s="280"/>
      <c r="CO106" s="280"/>
      <c r="CP106" s="280"/>
      <c r="CQ106" s="280"/>
      <c r="CR106" s="284">
        <v>0</v>
      </c>
      <c r="CS106" s="277"/>
      <c r="CT106" s="277"/>
      <c r="CU106" s="277"/>
      <c r="CV106" s="277"/>
      <c r="CW106" s="277"/>
      <c r="CX106" s="277"/>
      <c r="CY106" s="280">
        <v>0</v>
      </c>
      <c r="CZ106" s="280">
        <v>0</v>
      </c>
      <c r="DA106" s="280">
        <v>0</v>
      </c>
      <c r="DB106" s="280">
        <v>0</v>
      </c>
      <c r="DC106" s="280">
        <v>0</v>
      </c>
      <c r="DD106" s="280">
        <v>0</v>
      </c>
      <c r="DE106" s="168">
        <v>0</v>
      </c>
      <c r="DF106" s="109"/>
      <c r="DG106" s="172">
        <v>42570.752480000003</v>
      </c>
      <c r="DH106" s="109"/>
      <c r="DI106" s="109"/>
    </row>
    <row r="107" spans="2:113">
      <c r="B107" s="272" t="s">
        <v>320</v>
      </c>
      <c r="C107" s="277">
        <v>44</v>
      </c>
      <c r="D107" s="277">
        <v>1</v>
      </c>
      <c r="E107" s="277">
        <v>791</v>
      </c>
      <c r="F107" s="277">
        <v>831</v>
      </c>
      <c r="G107" s="278">
        <v>11.5</v>
      </c>
      <c r="H107" s="277">
        <v>7937113</v>
      </c>
      <c r="I107" s="277">
        <v>463455</v>
      </c>
      <c r="J107" s="277">
        <v>292097</v>
      </c>
      <c r="K107" s="277"/>
      <c r="L107" s="277">
        <v>0</v>
      </c>
      <c r="M107" s="277">
        <v>-2931123</v>
      </c>
      <c r="N107" s="277">
        <v>215843</v>
      </c>
      <c r="O107" s="277"/>
      <c r="P107" s="277">
        <v>-391196</v>
      </c>
      <c r="Q107" s="277">
        <v>5586189</v>
      </c>
      <c r="R107" s="273">
        <v>0</v>
      </c>
      <c r="S107" s="292">
        <v>-272211</v>
      </c>
      <c r="T107" s="277"/>
      <c r="U107" s="277">
        <v>483341</v>
      </c>
      <c r="V107" s="277">
        <v>356105</v>
      </c>
      <c r="W107" s="277">
        <v>-2818510</v>
      </c>
      <c r="X107" s="290">
        <v>-375441</v>
      </c>
      <c r="Y107" s="273"/>
      <c r="Z107" s="277">
        <v>6021004</v>
      </c>
      <c r="AA107" s="277">
        <v>5176269</v>
      </c>
      <c r="AB107" s="277">
        <v>4918661</v>
      </c>
      <c r="AC107" s="277">
        <v>6385958</v>
      </c>
      <c r="AD107" s="277">
        <v>2676243</v>
      </c>
      <c r="AE107" s="277">
        <v>339341</v>
      </c>
      <c r="AF107" s="277"/>
      <c r="AG107" s="277">
        <v>0</v>
      </c>
      <c r="AH107" s="277">
        <v>197074</v>
      </c>
      <c r="AI107" s="277"/>
      <c r="AJ107" s="277">
        <v>-272211</v>
      </c>
      <c r="AK107" s="277">
        <v>-272211</v>
      </c>
      <c r="AL107" s="277">
        <v>-272211</v>
      </c>
      <c r="AM107" s="277">
        <v>-272211</v>
      </c>
      <c r="AN107" s="277">
        <v>-272211</v>
      </c>
      <c r="AO107" s="277">
        <v>-1457455</v>
      </c>
      <c r="AP107" s="265"/>
      <c r="AQ107" s="281">
        <v>-254880</v>
      </c>
      <c r="AR107" s="277">
        <v>0</v>
      </c>
      <c r="AS107" s="277">
        <v>0</v>
      </c>
      <c r="AT107" s="277">
        <v>0</v>
      </c>
      <c r="AU107" s="277">
        <v>0</v>
      </c>
      <c r="AV107" s="277">
        <v>0</v>
      </c>
      <c r="AW107" s="277">
        <v>0</v>
      </c>
      <c r="AX107" s="280">
        <v>254880</v>
      </c>
      <c r="AY107" s="280">
        <v>254880</v>
      </c>
      <c r="AZ107" s="280">
        <v>254880</v>
      </c>
      <c r="BA107" s="280">
        <v>254880</v>
      </c>
      <c r="BB107" s="280">
        <v>254880</v>
      </c>
      <c r="BC107" s="280">
        <v>1401843</v>
      </c>
      <c r="BD107" s="281">
        <v>18769</v>
      </c>
      <c r="BE107" s="277">
        <v>18769</v>
      </c>
      <c r="BF107" s="277">
        <v>18769</v>
      </c>
      <c r="BG107" s="277">
        <v>18769</v>
      </c>
      <c r="BH107" s="277">
        <v>18769</v>
      </c>
      <c r="BI107" s="277">
        <v>18769</v>
      </c>
      <c r="BJ107" s="277">
        <v>103229</v>
      </c>
      <c r="BK107" s="280">
        <v>0</v>
      </c>
      <c r="BL107" s="280">
        <v>0</v>
      </c>
      <c r="BM107" s="280">
        <v>0</v>
      </c>
      <c r="BN107" s="280">
        <v>0</v>
      </c>
      <c r="BO107" s="280">
        <v>0</v>
      </c>
      <c r="BP107" s="280">
        <v>0</v>
      </c>
      <c r="BQ107" s="281"/>
      <c r="BR107" s="277"/>
      <c r="BS107" s="277"/>
      <c r="BT107" s="277"/>
      <c r="BU107" s="277"/>
      <c r="BV107" s="277"/>
      <c r="BW107" s="277"/>
      <c r="BX107" s="280"/>
      <c r="BY107" s="280"/>
      <c r="BZ107" s="280"/>
      <c r="CA107" s="280"/>
      <c r="CB107" s="280"/>
      <c r="CC107" s="280"/>
      <c r="CD107" s="289">
        <v>11.4</v>
      </c>
      <c r="CE107" s="284"/>
      <c r="CF107" s="277"/>
      <c r="CG107" s="277"/>
      <c r="CH107" s="277"/>
      <c r="CI107" s="277"/>
      <c r="CJ107" s="277"/>
      <c r="CK107" s="277"/>
      <c r="CL107" s="280"/>
      <c r="CM107" s="280"/>
      <c r="CN107" s="280"/>
      <c r="CO107" s="280"/>
      <c r="CP107" s="280"/>
      <c r="CQ107" s="280"/>
      <c r="CR107" s="284">
        <v>-36100</v>
      </c>
      <c r="CS107" s="277"/>
      <c r="CT107" s="277"/>
      <c r="CU107" s="277"/>
      <c r="CV107" s="277"/>
      <c r="CW107" s="277"/>
      <c r="CX107" s="277"/>
      <c r="CY107" s="280">
        <v>36100</v>
      </c>
      <c r="CZ107" s="280">
        <v>36100</v>
      </c>
      <c r="DA107" s="280">
        <v>36100</v>
      </c>
      <c r="DB107" s="280">
        <v>36100</v>
      </c>
      <c r="DC107" s="280">
        <v>36100</v>
      </c>
      <c r="DD107" s="280">
        <v>158841</v>
      </c>
      <c r="DE107" s="168">
        <v>0</v>
      </c>
      <c r="DF107" s="109"/>
      <c r="DG107" s="172">
        <v>0</v>
      </c>
      <c r="DH107" s="109"/>
      <c r="DI107" s="109"/>
    </row>
    <row r="108" spans="2:113">
      <c r="B108" s="272" t="s">
        <v>321</v>
      </c>
      <c r="C108" s="277">
        <v>8</v>
      </c>
      <c r="D108" s="277">
        <v>0</v>
      </c>
      <c r="E108" s="277">
        <v>76</v>
      </c>
      <c r="F108" s="277">
        <v>83</v>
      </c>
      <c r="G108" s="278">
        <v>9.6999999999999993</v>
      </c>
      <c r="H108" s="277">
        <v>1196488</v>
      </c>
      <c r="I108" s="277">
        <v>55629</v>
      </c>
      <c r="J108" s="277">
        <v>43209</v>
      </c>
      <c r="K108" s="277"/>
      <c r="L108" s="277">
        <v>0</v>
      </c>
      <c r="M108" s="277">
        <v>-258768</v>
      </c>
      <c r="N108" s="277">
        <v>28562</v>
      </c>
      <c r="O108" s="277"/>
      <c r="P108" s="277">
        <v>-76780</v>
      </c>
      <c r="Q108" s="277">
        <v>988340</v>
      </c>
      <c r="R108" s="273">
        <v>0</v>
      </c>
      <c r="S108" s="292">
        <v>-29073</v>
      </c>
      <c r="T108" s="277"/>
      <c r="U108" s="277">
        <v>69765</v>
      </c>
      <c r="V108" s="277">
        <v>60119</v>
      </c>
      <c r="W108" s="277">
        <v>-246531</v>
      </c>
      <c r="X108" s="290">
        <v>-45398</v>
      </c>
      <c r="Y108" s="273"/>
      <c r="Z108" s="277">
        <v>1057226</v>
      </c>
      <c r="AA108" s="277">
        <v>923070</v>
      </c>
      <c r="AB108" s="277">
        <v>886414</v>
      </c>
      <c r="AC108" s="277">
        <v>1108562</v>
      </c>
      <c r="AD108" s="277">
        <v>232091</v>
      </c>
      <c r="AE108" s="277">
        <v>40057</v>
      </c>
      <c r="AF108" s="277"/>
      <c r="AG108" s="277">
        <v>0</v>
      </c>
      <c r="AH108" s="277">
        <v>25617</v>
      </c>
      <c r="AI108" s="277"/>
      <c r="AJ108" s="277">
        <v>-29073</v>
      </c>
      <c r="AK108" s="277">
        <v>-29073</v>
      </c>
      <c r="AL108" s="277">
        <v>-29073</v>
      </c>
      <c r="AM108" s="277">
        <v>-29073</v>
      </c>
      <c r="AN108" s="277">
        <v>-29073</v>
      </c>
      <c r="AO108" s="277">
        <v>-101166</v>
      </c>
      <c r="AP108" s="265"/>
      <c r="AQ108" s="281">
        <v>-26677</v>
      </c>
      <c r="AR108" s="277">
        <v>0</v>
      </c>
      <c r="AS108" s="277">
        <v>0</v>
      </c>
      <c r="AT108" s="277">
        <v>0</v>
      </c>
      <c r="AU108" s="277">
        <v>0</v>
      </c>
      <c r="AV108" s="277">
        <v>0</v>
      </c>
      <c r="AW108" s="277">
        <v>0</v>
      </c>
      <c r="AX108" s="280">
        <v>26677</v>
      </c>
      <c r="AY108" s="280">
        <v>26677</v>
      </c>
      <c r="AZ108" s="280">
        <v>26677</v>
      </c>
      <c r="BA108" s="280">
        <v>26677</v>
      </c>
      <c r="BB108" s="280">
        <v>26677</v>
      </c>
      <c r="BC108" s="280">
        <v>98706</v>
      </c>
      <c r="BD108" s="281">
        <v>2945</v>
      </c>
      <c r="BE108" s="277">
        <v>2945</v>
      </c>
      <c r="BF108" s="277">
        <v>2945</v>
      </c>
      <c r="BG108" s="277">
        <v>2945</v>
      </c>
      <c r="BH108" s="277">
        <v>2945</v>
      </c>
      <c r="BI108" s="277">
        <v>2945</v>
      </c>
      <c r="BJ108" s="277">
        <v>10892</v>
      </c>
      <c r="BK108" s="280">
        <v>0</v>
      </c>
      <c r="BL108" s="280">
        <v>0</v>
      </c>
      <c r="BM108" s="280">
        <v>0</v>
      </c>
      <c r="BN108" s="280">
        <v>0</v>
      </c>
      <c r="BO108" s="280">
        <v>0</v>
      </c>
      <c r="BP108" s="280">
        <v>0</v>
      </c>
      <c r="BQ108" s="281"/>
      <c r="BR108" s="277"/>
      <c r="BS108" s="277"/>
      <c r="BT108" s="277"/>
      <c r="BU108" s="277"/>
      <c r="BV108" s="277"/>
      <c r="BW108" s="277"/>
      <c r="BX108" s="280"/>
      <c r="BY108" s="280"/>
      <c r="BZ108" s="280"/>
      <c r="CA108" s="280"/>
      <c r="CB108" s="280"/>
      <c r="CC108" s="280"/>
      <c r="CD108" s="289">
        <v>9.5</v>
      </c>
      <c r="CE108" s="284"/>
      <c r="CF108" s="277"/>
      <c r="CG108" s="277"/>
      <c r="CH108" s="277"/>
      <c r="CI108" s="277"/>
      <c r="CJ108" s="277"/>
      <c r="CK108" s="277"/>
      <c r="CL108" s="280"/>
      <c r="CM108" s="280"/>
      <c r="CN108" s="280"/>
      <c r="CO108" s="280"/>
      <c r="CP108" s="280"/>
      <c r="CQ108" s="280"/>
      <c r="CR108" s="284">
        <v>-5341</v>
      </c>
      <c r="CS108" s="277"/>
      <c r="CT108" s="277"/>
      <c r="CU108" s="277"/>
      <c r="CV108" s="277"/>
      <c r="CW108" s="277"/>
      <c r="CX108" s="277"/>
      <c r="CY108" s="280">
        <v>5341</v>
      </c>
      <c r="CZ108" s="280">
        <v>5341</v>
      </c>
      <c r="DA108" s="280">
        <v>5341</v>
      </c>
      <c r="DB108" s="280">
        <v>5341</v>
      </c>
      <c r="DC108" s="280">
        <v>5341</v>
      </c>
      <c r="DD108" s="280">
        <v>13352</v>
      </c>
      <c r="DE108" s="168">
        <v>0</v>
      </c>
      <c r="DF108" s="109"/>
      <c r="DG108" s="172">
        <v>0</v>
      </c>
      <c r="DH108" s="109"/>
      <c r="DI108" s="109"/>
    </row>
    <row r="109" spans="2:113">
      <c r="B109" s="272" t="s">
        <v>322</v>
      </c>
      <c r="C109" s="277">
        <v>33</v>
      </c>
      <c r="D109" s="277">
        <v>2</v>
      </c>
      <c r="E109" s="277">
        <v>493</v>
      </c>
      <c r="F109" s="277">
        <v>526</v>
      </c>
      <c r="G109" s="278">
        <v>10.1</v>
      </c>
      <c r="H109" s="277">
        <v>10674873</v>
      </c>
      <c r="I109" s="277">
        <v>579515</v>
      </c>
      <c r="J109" s="277">
        <v>392019</v>
      </c>
      <c r="K109" s="277"/>
      <c r="L109" s="277">
        <v>-896256</v>
      </c>
      <c r="M109" s="277">
        <v>-2696855</v>
      </c>
      <c r="N109" s="277">
        <v>370006</v>
      </c>
      <c r="O109" s="277"/>
      <c r="P109" s="277">
        <v>-485212</v>
      </c>
      <c r="Q109" s="277">
        <v>7938090</v>
      </c>
      <c r="R109" s="273">
        <v>-896256</v>
      </c>
      <c r="S109" s="292">
        <v>-280914</v>
      </c>
      <c r="T109" s="277"/>
      <c r="U109" s="277">
        <v>-205636</v>
      </c>
      <c r="V109" s="277">
        <v>334382</v>
      </c>
      <c r="W109" s="277">
        <v>-2485576</v>
      </c>
      <c r="X109" s="290">
        <v>-439641</v>
      </c>
      <c r="Y109" s="273"/>
      <c r="Z109" s="277">
        <v>8498186</v>
      </c>
      <c r="AA109" s="277">
        <v>7404728</v>
      </c>
      <c r="AB109" s="277">
        <v>7077434</v>
      </c>
      <c r="AC109" s="277">
        <v>8941848</v>
      </c>
      <c r="AD109" s="277">
        <v>2429840</v>
      </c>
      <c r="AE109" s="277">
        <v>389108</v>
      </c>
      <c r="AF109" s="277"/>
      <c r="AG109" s="277">
        <v>0</v>
      </c>
      <c r="AH109" s="277">
        <v>333372</v>
      </c>
      <c r="AI109" s="277"/>
      <c r="AJ109" s="277">
        <v>-280914</v>
      </c>
      <c r="AK109" s="277">
        <v>-280914</v>
      </c>
      <c r="AL109" s="277">
        <v>-280914</v>
      </c>
      <c r="AM109" s="277">
        <v>-280914</v>
      </c>
      <c r="AN109" s="277">
        <v>-280914</v>
      </c>
      <c r="AO109" s="277">
        <v>-1081006</v>
      </c>
      <c r="AP109" s="265"/>
      <c r="AQ109" s="281">
        <v>-267015</v>
      </c>
      <c r="AR109" s="277">
        <v>0</v>
      </c>
      <c r="AS109" s="277">
        <v>0</v>
      </c>
      <c r="AT109" s="277">
        <v>0</v>
      </c>
      <c r="AU109" s="277">
        <v>0</v>
      </c>
      <c r="AV109" s="277">
        <v>0</v>
      </c>
      <c r="AW109" s="277">
        <v>0</v>
      </c>
      <c r="AX109" s="280">
        <v>267015</v>
      </c>
      <c r="AY109" s="280">
        <v>267015</v>
      </c>
      <c r="AZ109" s="280">
        <v>267015</v>
      </c>
      <c r="BA109" s="280">
        <v>267015</v>
      </c>
      <c r="BB109" s="280">
        <v>267015</v>
      </c>
      <c r="BC109" s="280">
        <v>1094765</v>
      </c>
      <c r="BD109" s="281">
        <v>36634</v>
      </c>
      <c r="BE109" s="277">
        <v>36634</v>
      </c>
      <c r="BF109" s="277">
        <v>36634</v>
      </c>
      <c r="BG109" s="277">
        <v>36634</v>
      </c>
      <c r="BH109" s="277">
        <v>36634</v>
      </c>
      <c r="BI109" s="277">
        <v>36634</v>
      </c>
      <c r="BJ109" s="277">
        <v>150202</v>
      </c>
      <c r="BK109" s="280">
        <v>0</v>
      </c>
      <c r="BL109" s="280">
        <v>0</v>
      </c>
      <c r="BM109" s="280">
        <v>0</v>
      </c>
      <c r="BN109" s="280">
        <v>0</v>
      </c>
      <c r="BO109" s="280">
        <v>0</v>
      </c>
      <c r="BP109" s="280">
        <v>0</v>
      </c>
      <c r="BQ109" s="281"/>
      <c r="BR109" s="277"/>
      <c r="BS109" s="277"/>
      <c r="BT109" s="277"/>
      <c r="BU109" s="277"/>
      <c r="BV109" s="277"/>
      <c r="BW109" s="277"/>
      <c r="BX109" s="280"/>
      <c r="BY109" s="280"/>
      <c r="BZ109" s="280"/>
      <c r="CA109" s="280"/>
      <c r="CB109" s="280"/>
      <c r="CC109" s="280"/>
      <c r="CD109" s="289">
        <v>9.6999999999999993</v>
      </c>
      <c r="CE109" s="284"/>
      <c r="CF109" s="277"/>
      <c r="CG109" s="277"/>
      <c r="CH109" s="277"/>
      <c r="CI109" s="277"/>
      <c r="CJ109" s="277"/>
      <c r="CK109" s="277"/>
      <c r="CL109" s="280"/>
      <c r="CM109" s="280"/>
      <c r="CN109" s="280"/>
      <c r="CO109" s="280"/>
      <c r="CP109" s="280"/>
      <c r="CQ109" s="280"/>
      <c r="CR109" s="284">
        <v>-50533</v>
      </c>
      <c r="CS109" s="277"/>
      <c r="CT109" s="277"/>
      <c r="CU109" s="277"/>
      <c r="CV109" s="277"/>
      <c r="CW109" s="277"/>
      <c r="CX109" s="277"/>
      <c r="CY109" s="280">
        <v>50533</v>
      </c>
      <c r="CZ109" s="280">
        <v>50533</v>
      </c>
      <c r="DA109" s="280">
        <v>50533</v>
      </c>
      <c r="DB109" s="280">
        <v>50533</v>
      </c>
      <c r="DC109" s="280">
        <v>50533</v>
      </c>
      <c r="DD109" s="280">
        <v>136443</v>
      </c>
      <c r="DE109" s="168">
        <v>0</v>
      </c>
      <c r="DF109" s="109"/>
      <c r="DG109" s="172">
        <v>0</v>
      </c>
      <c r="DH109" s="109"/>
      <c r="DI109" s="109"/>
    </row>
    <row r="110" spans="2:113">
      <c r="B110" s="272" t="s">
        <v>323</v>
      </c>
      <c r="C110" s="277">
        <v>26</v>
      </c>
      <c r="D110" s="277">
        <v>0</v>
      </c>
      <c r="E110" s="277">
        <v>395</v>
      </c>
      <c r="F110" s="277">
        <v>475</v>
      </c>
      <c r="G110" s="278">
        <v>10.5</v>
      </c>
      <c r="H110" s="277">
        <v>4113084</v>
      </c>
      <c r="I110" s="277">
        <v>220693</v>
      </c>
      <c r="J110" s="277">
        <v>149268</v>
      </c>
      <c r="K110" s="277"/>
      <c r="L110" s="277">
        <v>0</v>
      </c>
      <c r="M110" s="277">
        <v>-798437</v>
      </c>
      <c r="N110" s="277">
        <v>108922</v>
      </c>
      <c r="O110" s="277"/>
      <c r="P110" s="277">
        <v>-281698</v>
      </c>
      <c r="Q110" s="277">
        <v>3511832</v>
      </c>
      <c r="R110" s="273">
        <v>0</v>
      </c>
      <c r="S110" s="292">
        <v>-84139</v>
      </c>
      <c r="T110" s="277"/>
      <c r="U110" s="277">
        <v>285822</v>
      </c>
      <c r="V110" s="277">
        <v>276794</v>
      </c>
      <c r="W110" s="277">
        <v>-775310</v>
      </c>
      <c r="X110" s="290">
        <v>-169934</v>
      </c>
      <c r="Y110" s="273"/>
      <c r="Z110" s="277">
        <v>3752972</v>
      </c>
      <c r="AA110" s="277">
        <v>3281883</v>
      </c>
      <c r="AB110" s="277">
        <v>3136890</v>
      </c>
      <c r="AC110" s="277">
        <v>3956183</v>
      </c>
      <c r="AD110" s="277">
        <v>722395</v>
      </c>
      <c r="AE110" s="277">
        <v>151463</v>
      </c>
      <c r="AF110" s="277"/>
      <c r="AG110" s="277">
        <v>0</v>
      </c>
      <c r="AH110" s="277">
        <v>98548</v>
      </c>
      <c r="AI110" s="277"/>
      <c r="AJ110" s="277">
        <v>-84139</v>
      </c>
      <c r="AK110" s="277">
        <v>-84139</v>
      </c>
      <c r="AL110" s="277">
        <v>-84139</v>
      </c>
      <c r="AM110" s="277">
        <v>-84139</v>
      </c>
      <c r="AN110" s="277">
        <v>-84139</v>
      </c>
      <c r="AO110" s="277">
        <v>-354615</v>
      </c>
      <c r="AP110" s="265"/>
      <c r="AQ110" s="281">
        <v>-76042</v>
      </c>
      <c r="AR110" s="277">
        <v>0</v>
      </c>
      <c r="AS110" s="277">
        <v>0</v>
      </c>
      <c r="AT110" s="277">
        <v>0</v>
      </c>
      <c r="AU110" s="277">
        <v>0</v>
      </c>
      <c r="AV110" s="277">
        <v>0</v>
      </c>
      <c r="AW110" s="277">
        <v>0</v>
      </c>
      <c r="AX110" s="280">
        <v>76042</v>
      </c>
      <c r="AY110" s="280">
        <v>76042</v>
      </c>
      <c r="AZ110" s="280">
        <v>76042</v>
      </c>
      <c r="BA110" s="280">
        <v>76042</v>
      </c>
      <c r="BB110" s="280">
        <v>76042</v>
      </c>
      <c r="BC110" s="280">
        <v>342185</v>
      </c>
      <c r="BD110" s="281">
        <v>10374</v>
      </c>
      <c r="BE110" s="277">
        <v>10374</v>
      </c>
      <c r="BF110" s="277">
        <v>10374</v>
      </c>
      <c r="BG110" s="277">
        <v>10374</v>
      </c>
      <c r="BH110" s="277">
        <v>10374</v>
      </c>
      <c r="BI110" s="277">
        <v>10374</v>
      </c>
      <c r="BJ110" s="277">
        <v>46678</v>
      </c>
      <c r="BK110" s="280">
        <v>0</v>
      </c>
      <c r="BL110" s="280">
        <v>0</v>
      </c>
      <c r="BM110" s="280">
        <v>0</v>
      </c>
      <c r="BN110" s="280">
        <v>0</v>
      </c>
      <c r="BO110" s="280">
        <v>0</v>
      </c>
      <c r="BP110" s="280">
        <v>0</v>
      </c>
      <c r="BQ110" s="281"/>
      <c r="BR110" s="277"/>
      <c r="BS110" s="277"/>
      <c r="BT110" s="277"/>
      <c r="BU110" s="277"/>
      <c r="BV110" s="277"/>
      <c r="BW110" s="277"/>
      <c r="BX110" s="280"/>
      <c r="BY110" s="280"/>
      <c r="BZ110" s="280"/>
      <c r="CA110" s="280"/>
      <c r="CB110" s="280"/>
      <c r="CC110" s="280"/>
      <c r="CD110" s="289">
        <v>10.199999999999999</v>
      </c>
      <c r="CE110" s="284"/>
      <c r="CF110" s="277"/>
      <c r="CG110" s="277"/>
      <c r="CH110" s="277"/>
      <c r="CI110" s="277"/>
      <c r="CJ110" s="277"/>
      <c r="CK110" s="277"/>
      <c r="CL110" s="280"/>
      <c r="CM110" s="280"/>
      <c r="CN110" s="280"/>
      <c r="CO110" s="280"/>
      <c r="CP110" s="280"/>
      <c r="CQ110" s="280"/>
      <c r="CR110" s="284">
        <v>-18471</v>
      </c>
      <c r="CS110" s="277"/>
      <c r="CT110" s="277"/>
      <c r="CU110" s="277"/>
      <c r="CV110" s="277"/>
      <c r="CW110" s="277"/>
      <c r="CX110" s="277"/>
      <c r="CY110" s="280">
        <v>18471</v>
      </c>
      <c r="CZ110" s="280">
        <v>18471</v>
      </c>
      <c r="DA110" s="280">
        <v>18471</v>
      </c>
      <c r="DB110" s="280">
        <v>18471</v>
      </c>
      <c r="DC110" s="280">
        <v>18471</v>
      </c>
      <c r="DD110" s="280">
        <v>59108</v>
      </c>
      <c r="DE110" s="168">
        <v>0</v>
      </c>
      <c r="DF110" s="109"/>
      <c r="DG110" s="172">
        <v>0</v>
      </c>
      <c r="DH110" s="109"/>
      <c r="DI110" s="109"/>
    </row>
    <row r="111" spans="2:113">
      <c r="B111" s="272" t="s">
        <v>324</v>
      </c>
      <c r="C111" s="277">
        <v>7</v>
      </c>
      <c r="D111" s="277">
        <v>0</v>
      </c>
      <c r="E111" s="277">
        <v>142</v>
      </c>
      <c r="F111" s="277">
        <v>178</v>
      </c>
      <c r="G111" s="278">
        <v>9.8000000000000007</v>
      </c>
      <c r="H111" s="277">
        <v>1630798</v>
      </c>
      <c r="I111" s="277">
        <v>74834</v>
      </c>
      <c r="J111" s="277">
        <v>59592</v>
      </c>
      <c r="K111" s="277"/>
      <c r="L111" s="277">
        <v>0</v>
      </c>
      <c r="M111" s="277">
        <v>-279115</v>
      </c>
      <c r="N111" s="277">
        <v>37899</v>
      </c>
      <c r="O111" s="277"/>
      <c r="P111" s="277">
        <v>-63423</v>
      </c>
      <c r="Q111" s="277">
        <v>1460585</v>
      </c>
      <c r="R111" s="273">
        <v>0</v>
      </c>
      <c r="S111" s="292">
        <v>-32506</v>
      </c>
      <c r="T111" s="277"/>
      <c r="U111" s="277">
        <v>101920</v>
      </c>
      <c r="V111" s="277">
        <v>66777</v>
      </c>
      <c r="W111" s="277">
        <v>-275791</v>
      </c>
      <c r="X111" s="290">
        <v>-67081</v>
      </c>
      <c r="Y111" s="273"/>
      <c r="Z111" s="277">
        <v>1560509</v>
      </c>
      <c r="AA111" s="277">
        <v>1364694</v>
      </c>
      <c r="AB111" s="277">
        <v>1308137</v>
      </c>
      <c r="AC111" s="277">
        <v>1638472</v>
      </c>
      <c r="AD111" s="277">
        <v>250634</v>
      </c>
      <c r="AE111" s="277">
        <v>59189</v>
      </c>
      <c r="AF111" s="277"/>
      <c r="AG111" s="277">
        <v>0</v>
      </c>
      <c r="AH111" s="277">
        <v>34032</v>
      </c>
      <c r="AI111" s="277"/>
      <c r="AJ111" s="277">
        <v>-32506</v>
      </c>
      <c r="AK111" s="277">
        <v>-32506</v>
      </c>
      <c r="AL111" s="277">
        <v>-32506</v>
      </c>
      <c r="AM111" s="277">
        <v>-32506</v>
      </c>
      <c r="AN111" s="277">
        <v>-32506</v>
      </c>
      <c r="AO111" s="277">
        <v>-113261</v>
      </c>
      <c r="AP111" s="265"/>
      <c r="AQ111" s="281">
        <v>-28481</v>
      </c>
      <c r="AR111" s="277">
        <v>0</v>
      </c>
      <c r="AS111" s="277">
        <v>0</v>
      </c>
      <c r="AT111" s="277">
        <v>0</v>
      </c>
      <c r="AU111" s="277">
        <v>0</v>
      </c>
      <c r="AV111" s="277">
        <v>0</v>
      </c>
      <c r="AW111" s="277">
        <v>0</v>
      </c>
      <c r="AX111" s="280">
        <v>28481</v>
      </c>
      <c r="AY111" s="280">
        <v>28481</v>
      </c>
      <c r="AZ111" s="280">
        <v>28481</v>
      </c>
      <c r="BA111" s="280">
        <v>28481</v>
      </c>
      <c r="BB111" s="280">
        <v>28481</v>
      </c>
      <c r="BC111" s="280">
        <v>108229</v>
      </c>
      <c r="BD111" s="281">
        <v>3867</v>
      </c>
      <c r="BE111" s="277">
        <v>3867</v>
      </c>
      <c r="BF111" s="277">
        <v>3867</v>
      </c>
      <c r="BG111" s="277">
        <v>3867</v>
      </c>
      <c r="BH111" s="277">
        <v>3867</v>
      </c>
      <c r="BI111" s="277">
        <v>3867</v>
      </c>
      <c r="BJ111" s="277">
        <v>14697</v>
      </c>
      <c r="BK111" s="280">
        <v>0</v>
      </c>
      <c r="BL111" s="280">
        <v>0</v>
      </c>
      <c r="BM111" s="280">
        <v>0</v>
      </c>
      <c r="BN111" s="280">
        <v>0</v>
      </c>
      <c r="BO111" s="280">
        <v>0</v>
      </c>
      <c r="BP111" s="280">
        <v>0</v>
      </c>
      <c r="BQ111" s="281"/>
      <c r="BR111" s="277"/>
      <c r="BS111" s="277"/>
      <c r="BT111" s="277"/>
      <c r="BU111" s="277"/>
      <c r="BV111" s="277"/>
      <c r="BW111" s="277"/>
      <c r="BX111" s="280"/>
      <c r="BY111" s="280"/>
      <c r="BZ111" s="280"/>
      <c r="CA111" s="280"/>
      <c r="CB111" s="280"/>
      <c r="CC111" s="280"/>
      <c r="CD111" s="289">
        <v>9.5</v>
      </c>
      <c r="CE111" s="284"/>
      <c r="CF111" s="277"/>
      <c r="CG111" s="277"/>
      <c r="CH111" s="277"/>
      <c r="CI111" s="277"/>
      <c r="CJ111" s="277"/>
      <c r="CK111" s="277"/>
      <c r="CL111" s="280"/>
      <c r="CM111" s="280"/>
      <c r="CN111" s="280"/>
      <c r="CO111" s="280"/>
      <c r="CP111" s="280"/>
      <c r="CQ111" s="280"/>
      <c r="CR111" s="284">
        <v>-7892</v>
      </c>
      <c r="CS111" s="277"/>
      <c r="CT111" s="277"/>
      <c r="CU111" s="277"/>
      <c r="CV111" s="277"/>
      <c r="CW111" s="277"/>
      <c r="CX111" s="277"/>
      <c r="CY111" s="280">
        <v>7892</v>
      </c>
      <c r="CZ111" s="280">
        <v>7892</v>
      </c>
      <c r="DA111" s="280">
        <v>7892</v>
      </c>
      <c r="DB111" s="280">
        <v>7892</v>
      </c>
      <c r="DC111" s="280">
        <v>7892</v>
      </c>
      <c r="DD111" s="280">
        <v>19729</v>
      </c>
      <c r="DE111" s="168">
        <v>0</v>
      </c>
      <c r="DF111" s="109"/>
      <c r="DG111" s="172">
        <v>60606.512089999997</v>
      </c>
      <c r="DH111" s="109"/>
      <c r="DI111" s="109"/>
    </row>
    <row r="112" spans="2:113">
      <c r="B112" s="272" t="s">
        <v>325</v>
      </c>
      <c r="C112" s="277">
        <v>28</v>
      </c>
      <c r="D112" s="277">
        <v>1</v>
      </c>
      <c r="E112" s="277">
        <v>302</v>
      </c>
      <c r="F112" s="277">
        <v>345</v>
      </c>
      <c r="G112" s="278">
        <v>10.6</v>
      </c>
      <c r="H112" s="277">
        <v>6000633</v>
      </c>
      <c r="I112" s="277">
        <v>311697</v>
      </c>
      <c r="J112" s="277">
        <v>219830</v>
      </c>
      <c r="K112" s="277"/>
      <c r="L112" s="277">
        <v>-1013086</v>
      </c>
      <c r="M112" s="277">
        <v>-131244</v>
      </c>
      <c r="N112" s="277">
        <v>152065</v>
      </c>
      <c r="O112" s="277"/>
      <c r="P112" s="277">
        <v>-274645</v>
      </c>
      <c r="Q112" s="277">
        <v>5265250</v>
      </c>
      <c r="R112" s="273">
        <v>-1013086</v>
      </c>
      <c r="S112" s="292">
        <v>-26175</v>
      </c>
      <c r="T112" s="277"/>
      <c r="U112" s="277">
        <v>-507734</v>
      </c>
      <c r="V112" s="277">
        <v>303965</v>
      </c>
      <c r="W112" s="277">
        <v>-214701</v>
      </c>
      <c r="X112" s="290">
        <v>-261697</v>
      </c>
      <c r="Y112" s="273"/>
      <c r="Z112" s="277">
        <v>5653656</v>
      </c>
      <c r="AA112" s="277">
        <v>4895604</v>
      </c>
      <c r="AB112" s="277">
        <v>4675494</v>
      </c>
      <c r="AC112" s="277">
        <v>5962844</v>
      </c>
      <c r="AD112" s="277">
        <v>118862</v>
      </c>
      <c r="AE112" s="277">
        <v>233558</v>
      </c>
      <c r="AF112" s="277"/>
      <c r="AG112" s="277">
        <v>0</v>
      </c>
      <c r="AH112" s="277">
        <v>137719</v>
      </c>
      <c r="AI112" s="277"/>
      <c r="AJ112" s="277">
        <v>-26175</v>
      </c>
      <c r="AK112" s="277">
        <v>-26175</v>
      </c>
      <c r="AL112" s="277">
        <v>-26175</v>
      </c>
      <c r="AM112" s="277">
        <v>-26175</v>
      </c>
      <c r="AN112" s="277">
        <v>-26175</v>
      </c>
      <c r="AO112" s="277">
        <v>-83826</v>
      </c>
      <c r="AP112" s="265"/>
      <c r="AQ112" s="281">
        <v>-12382</v>
      </c>
      <c r="AR112" s="277">
        <v>0</v>
      </c>
      <c r="AS112" s="277">
        <v>0</v>
      </c>
      <c r="AT112" s="277">
        <v>0</v>
      </c>
      <c r="AU112" s="277">
        <v>0</v>
      </c>
      <c r="AV112" s="277">
        <v>0</v>
      </c>
      <c r="AW112" s="277">
        <v>0</v>
      </c>
      <c r="AX112" s="280">
        <v>12382</v>
      </c>
      <c r="AY112" s="280">
        <v>12382</v>
      </c>
      <c r="AZ112" s="280">
        <v>12382</v>
      </c>
      <c r="BA112" s="280">
        <v>12382</v>
      </c>
      <c r="BB112" s="280">
        <v>12382</v>
      </c>
      <c r="BC112" s="280">
        <v>56952</v>
      </c>
      <c r="BD112" s="281">
        <v>14346</v>
      </c>
      <c r="BE112" s="277">
        <v>14346</v>
      </c>
      <c r="BF112" s="277">
        <v>14346</v>
      </c>
      <c r="BG112" s="277">
        <v>14346</v>
      </c>
      <c r="BH112" s="277">
        <v>14346</v>
      </c>
      <c r="BI112" s="277">
        <v>14346</v>
      </c>
      <c r="BJ112" s="277">
        <v>65989</v>
      </c>
      <c r="BK112" s="280">
        <v>0</v>
      </c>
      <c r="BL112" s="280">
        <v>0</v>
      </c>
      <c r="BM112" s="280">
        <v>0</v>
      </c>
      <c r="BN112" s="280">
        <v>0</v>
      </c>
      <c r="BO112" s="280">
        <v>0</v>
      </c>
      <c r="BP112" s="280">
        <v>0</v>
      </c>
      <c r="BQ112" s="281"/>
      <c r="BR112" s="277"/>
      <c r="BS112" s="277"/>
      <c r="BT112" s="277"/>
      <c r="BU112" s="277"/>
      <c r="BV112" s="277"/>
      <c r="BW112" s="277"/>
      <c r="BX112" s="280"/>
      <c r="BY112" s="280"/>
      <c r="BZ112" s="280"/>
      <c r="CA112" s="280"/>
      <c r="CB112" s="280"/>
      <c r="CC112" s="280"/>
      <c r="CD112" s="289">
        <v>10.3</v>
      </c>
      <c r="CE112" s="284"/>
      <c r="CF112" s="277"/>
      <c r="CG112" s="277"/>
      <c r="CH112" s="277"/>
      <c r="CI112" s="277"/>
      <c r="CJ112" s="277"/>
      <c r="CK112" s="277"/>
      <c r="CL112" s="280"/>
      <c r="CM112" s="280"/>
      <c r="CN112" s="280"/>
      <c r="CO112" s="280"/>
      <c r="CP112" s="280"/>
      <c r="CQ112" s="280"/>
      <c r="CR112" s="284">
        <v>-28139</v>
      </c>
      <c r="CS112" s="277"/>
      <c r="CT112" s="277"/>
      <c r="CU112" s="277"/>
      <c r="CV112" s="277"/>
      <c r="CW112" s="277"/>
      <c r="CX112" s="277"/>
      <c r="CY112" s="280">
        <v>28139</v>
      </c>
      <c r="CZ112" s="280">
        <v>28139</v>
      </c>
      <c r="DA112" s="280">
        <v>28139</v>
      </c>
      <c r="DB112" s="280">
        <v>28139</v>
      </c>
      <c r="DC112" s="280">
        <v>28139</v>
      </c>
      <c r="DD112" s="280">
        <v>92863</v>
      </c>
      <c r="DE112" s="168">
        <v>0</v>
      </c>
      <c r="DF112" s="109"/>
      <c r="DG112" s="172">
        <v>0</v>
      </c>
      <c r="DH112" s="109"/>
      <c r="DI112" s="109"/>
    </row>
    <row r="113" spans="2:113">
      <c r="B113" s="272" t="s">
        <v>326</v>
      </c>
      <c r="C113" s="277">
        <v>9</v>
      </c>
      <c r="D113" s="277">
        <v>0</v>
      </c>
      <c r="E113" s="277">
        <v>151</v>
      </c>
      <c r="F113" s="277">
        <v>159</v>
      </c>
      <c r="G113" s="278">
        <v>11</v>
      </c>
      <c r="H113" s="277">
        <v>1659787</v>
      </c>
      <c r="I113" s="277">
        <v>98255</v>
      </c>
      <c r="J113" s="277">
        <v>61014</v>
      </c>
      <c r="K113" s="277"/>
      <c r="L113" s="277">
        <v>0</v>
      </c>
      <c r="M113" s="277">
        <v>-562074</v>
      </c>
      <c r="N113" s="277">
        <v>42153</v>
      </c>
      <c r="O113" s="277"/>
      <c r="P113" s="277">
        <v>-88309</v>
      </c>
      <c r="Q113" s="277">
        <v>1210826</v>
      </c>
      <c r="R113" s="273">
        <v>0</v>
      </c>
      <c r="S113" s="292">
        <v>-55327</v>
      </c>
      <c r="T113" s="277"/>
      <c r="U113" s="277">
        <v>103942</v>
      </c>
      <c r="V113" s="277">
        <v>82137</v>
      </c>
      <c r="W113" s="277">
        <v>-540370</v>
      </c>
      <c r="X113" s="290">
        <v>-75776</v>
      </c>
      <c r="Y113" s="273"/>
      <c r="Z113" s="277">
        <v>1302968</v>
      </c>
      <c r="AA113" s="277">
        <v>1124488</v>
      </c>
      <c r="AB113" s="277">
        <v>1070237</v>
      </c>
      <c r="AC113" s="277">
        <v>1379067</v>
      </c>
      <c r="AD113" s="277">
        <v>510976</v>
      </c>
      <c r="AE113" s="277">
        <v>67715</v>
      </c>
      <c r="AF113" s="277"/>
      <c r="AG113" s="277">
        <v>0</v>
      </c>
      <c r="AH113" s="277">
        <v>38321</v>
      </c>
      <c r="AI113" s="277"/>
      <c r="AJ113" s="277">
        <v>-55327</v>
      </c>
      <c r="AK113" s="277">
        <v>-55327</v>
      </c>
      <c r="AL113" s="277">
        <v>-55327</v>
      </c>
      <c r="AM113" s="277">
        <v>-55327</v>
      </c>
      <c r="AN113" s="277">
        <v>-55327</v>
      </c>
      <c r="AO113" s="277">
        <v>-263735</v>
      </c>
      <c r="AP113" s="265"/>
      <c r="AQ113" s="281">
        <v>-51098</v>
      </c>
      <c r="AR113" s="277">
        <v>0</v>
      </c>
      <c r="AS113" s="277">
        <v>0</v>
      </c>
      <c r="AT113" s="277">
        <v>0</v>
      </c>
      <c r="AU113" s="277">
        <v>0</v>
      </c>
      <c r="AV113" s="277">
        <v>0</v>
      </c>
      <c r="AW113" s="277">
        <v>0</v>
      </c>
      <c r="AX113" s="280">
        <v>51098</v>
      </c>
      <c r="AY113" s="280">
        <v>51098</v>
      </c>
      <c r="AZ113" s="280">
        <v>51098</v>
      </c>
      <c r="BA113" s="280">
        <v>51098</v>
      </c>
      <c r="BB113" s="280">
        <v>51098</v>
      </c>
      <c r="BC113" s="280">
        <v>255486</v>
      </c>
      <c r="BD113" s="281">
        <v>3832</v>
      </c>
      <c r="BE113" s="277">
        <v>3832</v>
      </c>
      <c r="BF113" s="277">
        <v>3832</v>
      </c>
      <c r="BG113" s="277">
        <v>3832</v>
      </c>
      <c r="BH113" s="277">
        <v>3832</v>
      </c>
      <c r="BI113" s="277">
        <v>3832</v>
      </c>
      <c r="BJ113" s="277">
        <v>19161</v>
      </c>
      <c r="BK113" s="280">
        <v>0</v>
      </c>
      <c r="BL113" s="280">
        <v>0</v>
      </c>
      <c r="BM113" s="280">
        <v>0</v>
      </c>
      <c r="BN113" s="280">
        <v>0</v>
      </c>
      <c r="BO113" s="280">
        <v>0</v>
      </c>
      <c r="BP113" s="280">
        <v>0</v>
      </c>
      <c r="BQ113" s="281"/>
      <c r="BR113" s="277"/>
      <c r="BS113" s="277"/>
      <c r="BT113" s="277"/>
      <c r="BU113" s="277"/>
      <c r="BV113" s="277"/>
      <c r="BW113" s="277"/>
      <c r="BX113" s="280"/>
      <c r="BY113" s="280"/>
      <c r="BZ113" s="280"/>
      <c r="CA113" s="280"/>
      <c r="CB113" s="280"/>
      <c r="CC113" s="280"/>
      <c r="CD113" s="289">
        <v>10.4</v>
      </c>
      <c r="CE113" s="284"/>
      <c r="CF113" s="277"/>
      <c r="CG113" s="277"/>
      <c r="CH113" s="277"/>
      <c r="CI113" s="277"/>
      <c r="CJ113" s="277"/>
      <c r="CK113" s="277"/>
      <c r="CL113" s="280"/>
      <c r="CM113" s="280"/>
      <c r="CN113" s="280"/>
      <c r="CO113" s="280"/>
      <c r="CP113" s="280"/>
      <c r="CQ113" s="280"/>
      <c r="CR113" s="284">
        <v>-8061</v>
      </c>
      <c r="CS113" s="277"/>
      <c r="CT113" s="277"/>
      <c r="CU113" s="277"/>
      <c r="CV113" s="277"/>
      <c r="CW113" s="277"/>
      <c r="CX113" s="277"/>
      <c r="CY113" s="280">
        <v>8061</v>
      </c>
      <c r="CZ113" s="280">
        <v>8061</v>
      </c>
      <c r="DA113" s="280">
        <v>8061</v>
      </c>
      <c r="DB113" s="280">
        <v>8061</v>
      </c>
      <c r="DC113" s="280">
        <v>8061</v>
      </c>
      <c r="DD113" s="280">
        <v>27410</v>
      </c>
      <c r="DE113" s="168">
        <v>0</v>
      </c>
      <c r="DF113" s="109"/>
      <c r="DG113" s="172">
        <v>0</v>
      </c>
      <c r="DH113" s="109"/>
      <c r="DI113" s="109"/>
    </row>
    <row r="114" spans="2:113">
      <c r="B114" s="272" t="s">
        <v>327</v>
      </c>
      <c r="C114" s="277">
        <v>9</v>
      </c>
      <c r="D114" s="277">
        <v>0</v>
      </c>
      <c r="E114" s="277">
        <v>134</v>
      </c>
      <c r="F114" s="277">
        <v>164</v>
      </c>
      <c r="G114" s="278">
        <v>10.6</v>
      </c>
      <c r="H114" s="277">
        <v>1348675</v>
      </c>
      <c r="I114" s="277">
        <v>72952</v>
      </c>
      <c r="J114" s="277">
        <v>49462</v>
      </c>
      <c r="K114" s="277"/>
      <c r="L114" s="277">
        <v>0</v>
      </c>
      <c r="M114" s="277">
        <v>-205102</v>
      </c>
      <c r="N114" s="277">
        <v>29556</v>
      </c>
      <c r="O114" s="277"/>
      <c r="P114" s="277">
        <v>-64507</v>
      </c>
      <c r="Q114" s="277">
        <v>1231036</v>
      </c>
      <c r="R114" s="273">
        <v>0</v>
      </c>
      <c r="S114" s="292">
        <v>-22889</v>
      </c>
      <c r="T114" s="277"/>
      <c r="U114" s="277">
        <v>99525</v>
      </c>
      <c r="V114" s="277">
        <v>86303</v>
      </c>
      <c r="W114" s="277">
        <v>-207709</v>
      </c>
      <c r="X114" s="290">
        <v>-55052</v>
      </c>
      <c r="Y114" s="273"/>
      <c r="Z114" s="277">
        <v>1315823</v>
      </c>
      <c r="AA114" s="277">
        <v>1149963</v>
      </c>
      <c r="AB114" s="277">
        <v>1099521</v>
      </c>
      <c r="AC114" s="277">
        <v>1386903</v>
      </c>
      <c r="AD114" s="277">
        <v>185753</v>
      </c>
      <c r="AE114" s="277">
        <v>48724</v>
      </c>
      <c r="AF114" s="277"/>
      <c r="AG114" s="277">
        <v>0</v>
      </c>
      <c r="AH114" s="277">
        <v>26768</v>
      </c>
      <c r="AI114" s="277"/>
      <c r="AJ114" s="277">
        <v>-22889</v>
      </c>
      <c r="AK114" s="277">
        <v>-22889</v>
      </c>
      <c r="AL114" s="277">
        <v>-22889</v>
      </c>
      <c r="AM114" s="277">
        <v>-22889</v>
      </c>
      <c r="AN114" s="277">
        <v>-22889</v>
      </c>
      <c r="AO114" s="277">
        <v>-93264</v>
      </c>
      <c r="AP114" s="265"/>
      <c r="AQ114" s="281">
        <v>-19349</v>
      </c>
      <c r="AR114" s="277">
        <v>0</v>
      </c>
      <c r="AS114" s="277">
        <v>0</v>
      </c>
      <c r="AT114" s="277">
        <v>0</v>
      </c>
      <c r="AU114" s="277">
        <v>0</v>
      </c>
      <c r="AV114" s="277">
        <v>0</v>
      </c>
      <c r="AW114" s="277">
        <v>0</v>
      </c>
      <c r="AX114" s="280">
        <v>19349</v>
      </c>
      <c r="AY114" s="280">
        <v>19349</v>
      </c>
      <c r="AZ114" s="280">
        <v>19349</v>
      </c>
      <c r="BA114" s="280">
        <v>19349</v>
      </c>
      <c r="BB114" s="280">
        <v>19349</v>
      </c>
      <c r="BC114" s="280">
        <v>89008</v>
      </c>
      <c r="BD114" s="281">
        <v>2788</v>
      </c>
      <c r="BE114" s="277">
        <v>2788</v>
      </c>
      <c r="BF114" s="277">
        <v>2788</v>
      </c>
      <c r="BG114" s="277">
        <v>2788</v>
      </c>
      <c r="BH114" s="277">
        <v>2788</v>
      </c>
      <c r="BI114" s="277">
        <v>2788</v>
      </c>
      <c r="BJ114" s="277">
        <v>12828</v>
      </c>
      <c r="BK114" s="280">
        <v>0</v>
      </c>
      <c r="BL114" s="280">
        <v>0</v>
      </c>
      <c r="BM114" s="280">
        <v>0</v>
      </c>
      <c r="BN114" s="280">
        <v>0</v>
      </c>
      <c r="BO114" s="280">
        <v>0</v>
      </c>
      <c r="BP114" s="280">
        <v>0</v>
      </c>
      <c r="BQ114" s="281"/>
      <c r="BR114" s="277"/>
      <c r="BS114" s="277"/>
      <c r="BT114" s="277"/>
      <c r="BU114" s="277"/>
      <c r="BV114" s="277"/>
      <c r="BW114" s="277"/>
      <c r="BX114" s="280"/>
      <c r="BY114" s="280"/>
      <c r="BZ114" s="280"/>
      <c r="CA114" s="280"/>
      <c r="CB114" s="280"/>
      <c r="CC114" s="280"/>
      <c r="CD114" s="289">
        <v>9.6999999999999993</v>
      </c>
      <c r="CE114" s="284"/>
      <c r="CF114" s="277"/>
      <c r="CG114" s="277"/>
      <c r="CH114" s="277"/>
      <c r="CI114" s="277"/>
      <c r="CJ114" s="277"/>
      <c r="CK114" s="277"/>
      <c r="CL114" s="280"/>
      <c r="CM114" s="280"/>
      <c r="CN114" s="280"/>
      <c r="CO114" s="280"/>
      <c r="CP114" s="280"/>
      <c r="CQ114" s="280"/>
      <c r="CR114" s="284">
        <v>-6328</v>
      </c>
      <c r="CS114" s="277"/>
      <c r="CT114" s="277"/>
      <c r="CU114" s="277"/>
      <c r="CV114" s="277"/>
      <c r="CW114" s="277"/>
      <c r="CX114" s="277"/>
      <c r="CY114" s="280">
        <v>6328</v>
      </c>
      <c r="CZ114" s="280">
        <v>6328</v>
      </c>
      <c r="DA114" s="280">
        <v>6328</v>
      </c>
      <c r="DB114" s="280">
        <v>6328</v>
      </c>
      <c r="DC114" s="280">
        <v>6328</v>
      </c>
      <c r="DD114" s="280">
        <v>17084</v>
      </c>
      <c r="DE114" s="168">
        <v>0</v>
      </c>
      <c r="DF114" s="109"/>
      <c r="DG114" s="172">
        <v>0</v>
      </c>
      <c r="DH114" s="109"/>
      <c r="DI114" s="109"/>
    </row>
    <row r="115" spans="2:113">
      <c r="B115" s="272" t="s">
        <v>328</v>
      </c>
      <c r="C115" s="277">
        <v>6</v>
      </c>
      <c r="D115" s="277">
        <v>0</v>
      </c>
      <c r="E115" s="277">
        <v>77</v>
      </c>
      <c r="F115" s="277">
        <v>87</v>
      </c>
      <c r="G115" s="278">
        <v>9</v>
      </c>
      <c r="H115" s="277">
        <v>1167968</v>
      </c>
      <c r="I115" s="277">
        <v>45940</v>
      </c>
      <c r="J115" s="277">
        <v>41955</v>
      </c>
      <c r="K115" s="277"/>
      <c r="L115" s="277">
        <v>0</v>
      </c>
      <c r="M115" s="277">
        <v>-178895</v>
      </c>
      <c r="N115" s="277">
        <v>26362</v>
      </c>
      <c r="O115" s="277"/>
      <c r="P115" s="277">
        <v>-70811</v>
      </c>
      <c r="Q115" s="277">
        <v>1032519</v>
      </c>
      <c r="R115" s="273">
        <v>0</v>
      </c>
      <c r="S115" s="292">
        <v>-22033</v>
      </c>
      <c r="T115" s="277"/>
      <c r="U115" s="277">
        <v>65862</v>
      </c>
      <c r="V115" s="277">
        <v>67752</v>
      </c>
      <c r="W115" s="277">
        <v>-170672</v>
      </c>
      <c r="X115" s="290">
        <v>-40172</v>
      </c>
      <c r="Y115" s="273"/>
      <c r="Z115" s="277">
        <v>1094809</v>
      </c>
      <c r="AA115" s="277">
        <v>972508</v>
      </c>
      <c r="AB115" s="277">
        <v>938364</v>
      </c>
      <c r="AC115" s="277">
        <v>1141343</v>
      </c>
      <c r="AD115" s="277">
        <v>159018</v>
      </c>
      <c r="AE115" s="277">
        <v>35087</v>
      </c>
      <c r="AF115" s="277"/>
      <c r="AG115" s="277">
        <v>0</v>
      </c>
      <c r="AH115" s="277">
        <v>23433</v>
      </c>
      <c r="AI115" s="277"/>
      <c r="AJ115" s="277">
        <v>-22033</v>
      </c>
      <c r="AK115" s="277">
        <v>-22033</v>
      </c>
      <c r="AL115" s="277">
        <v>-22033</v>
      </c>
      <c r="AM115" s="277">
        <v>-22033</v>
      </c>
      <c r="AN115" s="277">
        <v>-22033</v>
      </c>
      <c r="AO115" s="277">
        <v>-60507</v>
      </c>
      <c r="AP115" s="265"/>
      <c r="AQ115" s="281">
        <v>-19877</v>
      </c>
      <c r="AR115" s="277">
        <v>0</v>
      </c>
      <c r="AS115" s="277">
        <v>0</v>
      </c>
      <c r="AT115" s="277">
        <v>0</v>
      </c>
      <c r="AU115" s="277">
        <v>0</v>
      </c>
      <c r="AV115" s="277">
        <v>0</v>
      </c>
      <c r="AW115" s="277">
        <v>0</v>
      </c>
      <c r="AX115" s="280">
        <v>19877</v>
      </c>
      <c r="AY115" s="280">
        <v>19877</v>
      </c>
      <c r="AZ115" s="280">
        <v>19877</v>
      </c>
      <c r="BA115" s="280">
        <v>19877</v>
      </c>
      <c r="BB115" s="280">
        <v>19877</v>
      </c>
      <c r="BC115" s="280">
        <v>59633</v>
      </c>
      <c r="BD115" s="281">
        <v>2929</v>
      </c>
      <c r="BE115" s="277">
        <v>2929</v>
      </c>
      <c r="BF115" s="277">
        <v>2929</v>
      </c>
      <c r="BG115" s="277">
        <v>2929</v>
      </c>
      <c r="BH115" s="277">
        <v>2929</v>
      </c>
      <c r="BI115" s="277">
        <v>2929</v>
      </c>
      <c r="BJ115" s="277">
        <v>8788</v>
      </c>
      <c r="BK115" s="280">
        <v>0</v>
      </c>
      <c r="BL115" s="280">
        <v>0</v>
      </c>
      <c r="BM115" s="280">
        <v>0</v>
      </c>
      <c r="BN115" s="280">
        <v>0</v>
      </c>
      <c r="BO115" s="280">
        <v>0</v>
      </c>
      <c r="BP115" s="280">
        <v>0</v>
      </c>
      <c r="BQ115" s="281"/>
      <c r="BR115" s="277"/>
      <c r="BS115" s="277"/>
      <c r="BT115" s="277"/>
      <c r="BU115" s="277"/>
      <c r="BV115" s="277"/>
      <c r="BW115" s="277"/>
      <c r="BX115" s="280"/>
      <c r="BY115" s="280"/>
      <c r="BZ115" s="280"/>
      <c r="CA115" s="280"/>
      <c r="CB115" s="280"/>
      <c r="CC115" s="280"/>
      <c r="CD115" s="289">
        <v>8.9</v>
      </c>
      <c r="CE115" s="284"/>
      <c r="CF115" s="277"/>
      <c r="CG115" s="277"/>
      <c r="CH115" s="277"/>
      <c r="CI115" s="277"/>
      <c r="CJ115" s="277"/>
      <c r="CK115" s="277"/>
      <c r="CL115" s="280"/>
      <c r="CM115" s="280"/>
      <c r="CN115" s="280"/>
      <c r="CO115" s="280"/>
      <c r="CP115" s="280"/>
      <c r="CQ115" s="280"/>
      <c r="CR115" s="284">
        <v>-5085</v>
      </c>
      <c r="CS115" s="277"/>
      <c r="CT115" s="277"/>
      <c r="CU115" s="277"/>
      <c r="CV115" s="277"/>
      <c r="CW115" s="277"/>
      <c r="CX115" s="277"/>
      <c r="CY115" s="280">
        <v>5085</v>
      </c>
      <c r="CZ115" s="280">
        <v>5085</v>
      </c>
      <c r="DA115" s="280">
        <v>5085</v>
      </c>
      <c r="DB115" s="280">
        <v>5085</v>
      </c>
      <c r="DC115" s="280">
        <v>5085</v>
      </c>
      <c r="DD115" s="280">
        <v>9662</v>
      </c>
      <c r="DE115" s="168">
        <v>0</v>
      </c>
      <c r="DF115" s="109"/>
      <c r="DG115" s="172">
        <v>0</v>
      </c>
      <c r="DH115" s="109"/>
      <c r="DI115" s="109"/>
    </row>
    <row r="116" spans="2:113">
      <c r="B116" s="272" t="s">
        <v>329</v>
      </c>
      <c r="C116" s="277">
        <v>15</v>
      </c>
      <c r="D116" s="277">
        <v>0</v>
      </c>
      <c r="E116" s="277">
        <v>231</v>
      </c>
      <c r="F116" s="277">
        <v>249</v>
      </c>
      <c r="G116" s="278">
        <v>10.5</v>
      </c>
      <c r="H116" s="277">
        <v>4471820</v>
      </c>
      <c r="I116" s="277">
        <v>245776</v>
      </c>
      <c r="J116" s="277">
        <v>164046</v>
      </c>
      <c r="K116" s="277"/>
      <c r="L116" s="277">
        <v>-278963</v>
      </c>
      <c r="M116" s="277">
        <v>32469</v>
      </c>
      <c r="N116" s="277">
        <v>119987</v>
      </c>
      <c r="O116" s="277"/>
      <c r="P116" s="277">
        <v>-219134</v>
      </c>
      <c r="Q116" s="277">
        <v>4536001</v>
      </c>
      <c r="R116" s="273">
        <v>-278963</v>
      </c>
      <c r="S116" s="292">
        <v>-6092</v>
      </c>
      <c r="T116" s="277"/>
      <c r="U116" s="277">
        <v>124767</v>
      </c>
      <c r="V116" s="277">
        <v>192336</v>
      </c>
      <c r="W116" s="277">
        <v>-39321</v>
      </c>
      <c r="X116" s="290">
        <v>-197869</v>
      </c>
      <c r="Y116" s="273"/>
      <c r="Z116" s="277">
        <v>4881461</v>
      </c>
      <c r="AA116" s="277">
        <v>4206818</v>
      </c>
      <c r="AB116" s="277">
        <v>4001283</v>
      </c>
      <c r="AC116" s="277">
        <v>5170854</v>
      </c>
      <c r="AD116" s="277">
        <v>0</v>
      </c>
      <c r="AE116" s="277">
        <v>177258</v>
      </c>
      <c r="AF116" s="277"/>
      <c r="AG116" s="277">
        <v>29377</v>
      </c>
      <c r="AH116" s="277">
        <v>108560</v>
      </c>
      <c r="AI116" s="277"/>
      <c r="AJ116" s="277">
        <v>-6092</v>
      </c>
      <c r="AK116" s="277">
        <v>-6092</v>
      </c>
      <c r="AL116" s="277">
        <v>-6092</v>
      </c>
      <c r="AM116" s="277">
        <v>-6092</v>
      </c>
      <c r="AN116" s="277">
        <v>-6092</v>
      </c>
      <c r="AO116" s="277">
        <v>-8861</v>
      </c>
      <c r="AP116" s="265"/>
      <c r="AQ116" s="281">
        <v>3092</v>
      </c>
      <c r="AR116" s="277">
        <v>3092</v>
      </c>
      <c r="AS116" s="277">
        <v>3092</v>
      </c>
      <c r="AT116" s="277">
        <v>3092</v>
      </c>
      <c r="AU116" s="277">
        <v>3092</v>
      </c>
      <c r="AV116" s="277">
        <v>3092</v>
      </c>
      <c r="AW116" s="277">
        <v>13917</v>
      </c>
      <c r="AX116" s="280">
        <v>0</v>
      </c>
      <c r="AY116" s="280">
        <v>0</v>
      </c>
      <c r="AZ116" s="280">
        <v>0</v>
      </c>
      <c r="BA116" s="280">
        <v>0</v>
      </c>
      <c r="BB116" s="280">
        <v>0</v>
      </c>
      <c r="BC116" s="280">
        <v>0</v>
      </c>
      <c r="BD116" s="281">
        <v>11427</v>
      </c>
      <c r="BE116" s="277">
        <v>11427</v>
      </c>
      <c r="BF116" s="277">
        <v>11427</v>
      </c>
      <c r="BG116" s="277">
        <v>11427</v>
      </c>
      <c r="BH116" s="277">
        <v>11427</v>
      </c>
      <c r="BI116" s="277">
        <v>11427</v>
      </c>
      <c r="BJ116" s="277">
        <v>51425</v>
      </c>
      <c r="BK116" s="280">
        <v>0</v>
      </c>
      <c r="BL116" s="280">
        <v>0</v>
      </c>
      <c r="BM116" s="280">
        <v>0</v>
      </c>
      <c r="BN116" s="280">
        <v>0</v>
      </c>
      <c r="BO116" s="280">
        <v>0</v>
      </c>
      <c r="BP116" s="280">
        <v>0</v>
      </c>
      <c r="BQ116" s="281"/>
      <c r="BR116" s="277"/>
      <c r="BS116" s="277"/>
      <c r="BT116" s="277"/>
      <c r="BU116" s="277"/>
      <c r="BV116" s="277"/>
      <c r="BW116" s="277"/>
      <c r="BX116" s="280"/>
      <c r="BY116" s="280"/>
      <c r="BZ116" s="280"/>
      <c r="CA116" s="280"/>
      <c r="CB116" s="280"/>
      <c r="CC116" s="280"/>
      <c r="CD116" s="289">
        <v>10.6</v>
      </c>
      <c r="CE116" s="284"/>
      <c r="CF116" s="277"/>
      <c r="CG116" s="277"/>
      <c r="CH116" s="277"/>
      <c r="CI116" s="277"/>
      <c r="CJ116" s="277"/>
      <c r="CK116" s="277"/>
      <c r="CL116" s="280"/>
      <c r="CM116" s="280"/>
      <c r="CN116" s="280"/>
      <c r="CO116" s="280"/>
      <c r="CP116" s="280"/>
      <c r="CQ116" s="280"/>
      <c r="CR116" s="284">
        <v>-20611</v>
      </c>
      <c r="CS116" s="277"/>
      <c r="CT116" s="277"/>
      <c r="CU116" s="277"/>
      <c r="CV116" s="277"/>
      <c r="CW116" s="277"/>
      <c r="CX116" s="277"/>
      <c r="CY116" s="280">
        <v>20611</v>
      </c>
      <c r="CZ116" s="280">
        <v>20611</v>
      </c>
      <c r="DA116" s="280">
        <v>20611</v>
      </c>
      <c r="DB116" s="280">
        <v>20611</v>
      </c>
      <c r="DC116" s="280">
        <v>20611</v>
      </c>
      <c r="DD116" s="280">
        <v>74203</v>
      </c>
      <c r="DE116" s="168">
        <v>0</v>
      </c>
      <c r="DF116" s="109"/>
      <c r="DG116" s="172">
        <v>0</v>
      </c>
      <c r="DH116" s="109"/>
      <c r="DI116" s="109"/>
    </row>
    <row r="117" spans="2:113">
      <c r="B117" s="272" t="s">
        <v>330</v>
      </c>
      <c r="C117" s="277">
        <v>0</v>
      </c>
      <c r="D117" s="277">
        <v>0</v>
      </c>
      <c r="E117" s="277">
        <v>0</v>
      </c>
      <c r="F117" s="277">
        <v>0</v>
      </c>
      <c r="G117" s="278">
        <v>1</v>
      </c>
      <c r="H117" s="277">
        <v>0</v>
      </c>
      <c r="I117" s="277">
        <v>0</v>
      </c>
      <c r="J117" s="277">
        <v>0</v>
      </c>
      <c r="K117" s="277"/>
      <c r="L117" s="277">
        <v>0</v>
      </c>
      <c r="M117" s="277">
        <v>0</v>
      </c>
      <c r="N117" s="277">
        <v>0</v>
      </c>
      <c r="O117" s="277"/>
      <c r="P117" s="277">
        <v>0</v>
      </c>
      <c r="Q117" s="277">
        <v>0</v>
      </c>
      <c r="R117" s="273">
        <v>0</v>
      </c>
      <c r="S117" s="292">
        <v>0</v>
      </c>
      <c r="T117" s="277"/>
      <c r="U117" s="277">
        <v>0</v>
      </c>
      <c r="V117" s="277">
        <v>0</v>
      </c>
      <c r="W117" s="277">
        <v>0</v>
      </c>
      <c r="X117" s="290">
        <v>0</v>
      </c>
      <c r="Y117" s="273"/>
      <c r="Z117" s="277">
        <v>0</v>
      </c>
      <c r="AA117" s="277">
        <v>0</v>
      </c>
      <c r="AB117" s="277">
        <v>0</v>
      </c>
      <c r="AC117" s="277">
        <v>0</v>
      </c>
      <c r="AD117" s="277">
        <v>0</v>
      </c>
      <c r="AE117" s="277">
        <v>0</v>
      </c>
      <c r="AF117" s="277"/>
      <c r="AG117" s="277">
        <v>0</v>
      </c>
      <c r="AH117" s="277">
        <v>0</v>
      </c>
      <c r="AI117" s="277"/>
      <c r="AJ117" s="277">
        <v>0</v>
      </c>
      <c r="AK117" s="277">
        <v>0</v>
      </c>
      <c r="AL117" s="277">
        <v>0</v>
      </c>
      <c r="AM117" s="277">
        <v>0</v>
      </c>
      <c r="AN117" s="277">
        <v>0</v>
      </c>
      <c r="AO117" s="277">
        <v>0</v>
      </c>
      <c r="AP117" s="265"/>
      <c r="AQ117" s="281">
        <v>0</v>
      </c>
      <c r="AR117" s="277">
        <v>0</v>
      </c>
      <c r="AS117" s="277">
        <v>0</v>
      </c>
      <c r="AT117" s="277">
        <v>0</v>
      </c>
      <c r="AU117" s="277">
        <v>0</v>
      </c>
      <c r="AV117" s="277">
        <v>0</v>
      </c>
      <c r="AW117" s="277">
        <v>0</v>
      </c>
      <c r="AX117" s="280">
        <v>0</v>
      </c>
      <c r="AY117" s="280">
        <v>0</v>
      </c>
      <c r="AZ117" s="280">
        <v>0</v>
      </c>
      <c r="BA117" s="280">
        <v>0</v>
      </c>
      <c r="BB117" s="280">
        <v>0</v>
      </c>
      <c r="BC117" s="280">
        <v>0</v>
      </c>
      <c r="BD117" s="281">
        <v>0</v>
      </c>
      <c r="BE117" s="277">
        <v>0</v>
      </c>
      <c r="BF117" s="277">
        <v>0</v>
      </c>
      <c r="BG117" s="277">
        <v>0</v>
      </c>
      <c r="BH117" s="277">
        <v>0</v>
      </c>
      <c r="BI117" s="277">
        <v>0</v>
      </c>
      <c r="BJ117" s="277">
        <v>0</v>
      </c>
      <c r="BK117" s="280">
        <v>0</v>
      </c>
      <c r="BL117" s="280">
        <v>0</v>
      </c>
      <c r="BM117" s="280">
        <v>0</v>
      </c>
      <c r="BN117" s="280">
        <v>0</v>
      </c>
      <c r="BO117" s="280">
        <v>0</v>
      </c>
      <c r="BP117" s="280">
        <v>0</v>
      </c>
      <c r="BQ117" s="281"/>
      <c r="BR117" s="277"/>
      <c r="BS117" s="277"/>
      <c r="BT117" s="277"/>
      <c r="BU117" s="277"/>
      <c r="BV117" s="277"/>
      <c r="BW117" s="277"/>
      <c r="BX117" s="280"/>
      <c r="BY117" s="280"/>
      <c r="BZ117" s="280"/>
      <c r="CA117" s="280"/>
      <c r="CB117" s="280"/>
      <c r="CC117" s="280"/>
      <c r="CD117" s="289">
        <v>1</v>
      </c>
      <c r="CE117" s="284"/>
      <c r="CF117" s="277"/>
      <c r="CG117" s="277"/>
      <c r="CH117" s="277"/>
      <c r="CI117" s="277"/>
      <c r="CJ117" s="277"/>
      <c r="CK117" s="277"/>
      <c r="CL117" s="280"/>
      <c r="CM117" s="280"/>
      <c r="CN117" s="280"/>
      <c r="CO117" s="280"/>
      <c r="CP117" s="280"/>
      <c r="CQ117" s="280"/>
      <c r="CR117" s="284">
        <v>0</v>
      </c>
      <c r="CS117" s="277"/>
      <c r="CT117" s="277"/>
      <c r="CU117" s="277"/>
      <c r="CV117" s="277"/>
      <c r="CW117" s="277"/>
      <c r="CX117" s="277"/>
      <c r="CY117" s="280">
        <v>0</v>
      </c>
      <c r="CZ117" s="280">
        <v>0</v>
      </c>
      <c r="DA117" s="280">
        <v>0</v>
      </c>
      <c r="DB117" s="280">
        <v>0</v>
      </c>
      <c r="DC117" s="280">
        <v>0</v>
      </c>
      <c r="DD117" s="280">
        <v>0</v>
      </c>
      <c r="DE117" s="168">
        <v>0</v>
      </c>
      <c r="DF117" s="109"/>
      <c r="DG117" s="172">
        <v>27317.736140000001</v>
      </c>
      <c r="DH117" s="109"/>
      <c r="DI117" s="109"/>
    </row>
    <row r="118" spans="2:113">
      <c r="B118" s="272" t="s">
        <v>331</v>
      </c>
      <c r="C118" s="277">
        <v>69</v>
      </c>
      <c r="D118" s="277">
        <v>0</v>
      </c>
      <c r="E118" s="277">
        <v>1004</v>
      </c>
      <c r="F118" s="277">
        <v>1075</v>
      </c>
      <c r="G118" s="278">
        <v>10.4</v>
      </c>
      <c r="H118" s="277">
        <v>12425634</v>
      </c>
      <c r="I118" s="277">
        <v>657220</v>
      </c>
      <c r="J118" s="277">
        <v>451820</v>
      </c>
      <c r="K118" s="277"/>
      <c r="L118" s="277">
        <v>0</v>
      </c>
      <c r="M118" s="277">
        <v>-3082219</v>
      </c>
      <c r="N118" s="277">
        <v>335625</v>
      </c>
      <c r="O118" s="277"/>
      <c r="P118" s="277">
        <v>-782536</v>
      </c>
      <c r="Q118" s="277">
        <v>10005544</v>
      </c>
      <c r="R118" s="273">
        <v>0</v>
      </c>
      <c r="S118" s="292">
        <v>-323035</v>
      </c>
      <c r="T118" s="277"/>
      <c r="U118" s="277">
        <v>786005</v>
      </c>
      <c r="V118" s="277">
        <v>646760</v>
      </c>
      <c r="W118" s="277">
        <v>-2965807</v>
      </c>
      <c r="X118" s="290">
        <v>-542248</v>
      </c>
      <c r="Y118" s="273"/>
      <c r="Z118" s="277">
        <v>10733773</v>
      </c>
      <c r="AA118" s="277">
        <v>9314284</v>
      </c>
      <c r="AB118" s="277">
        <v>8890153</v>
      </c>
      <c r="AC118" s="277">
        <v>11326863</v>
      </c>
      <c r="AD118" s="277">
        <v>2785852</v>
      </c>
      <c r="AE118" s="277">
        <v>483308</v>
      </c>
      <c r="AF118" s="277"/>
      <c r="AG118" s="277">
        <v>0</v>
      </c>
      <c r="AH118" s="277">
        <v>303353</v>
      </c>
      <c r="AI118" s="277"/>
      <c r="AJ118" s="277">
        <v>-323035</v>
      </c>
      <c r="AK118" s="277">
        <v>-323035</v>
      </c>
      <c r="AL118" s="277">
        <v>-323035</v>
      </c>
      <c r="AM118" s="277">
        <v>-323035</v>
      </c>
      <c r="AN118" s="277">
        <v>-323035</v>
      </c>
      <c r="AO118" s="277">
        <v>-1350632</v>
      </c>
      <c r="AP118" s="265"/>
      <c r="AQ118" s="281">
        <v>-296367</v>
      </c>
      <c r="AR118" s="277">
        <v>0</v>
      </c>
      <c r="AS118" s="277">
        <v>0</v>
      </c>
      <c r="AT118" s="277">
        <v>0</v>
      </c>
      <c r="AU118" s="277">
        <v>0</v>
      </c>
      <c r="AV118" s="277">
        <v>0</v>
      </c>
      <c r="AW118" s="277">
        <v>0</v>
      </c>
      <c r="AX118" s="280">
        <v>296367</v>
      </c>
      <c r="AY118" s="280">
        <v>296367</v>
      </c>
      <c r="AZ118" s="280">
        <v>296367</v>
      </c>
      <c r="BA118" s="280">
        <v>296367</v>
      </c>
      <c r="BB118" s="280">
        <v>296367</v>
      </c>
      <c r="BC118" s="280">
        <v>1304017</v>
      </c>
      <c r="BD118" s="281">
        <v>32272</v>
      </c>
      <c r="BE118" s="277">
        <v>32272</v>
      </c>
      <c r="BF118" s="277">
        <v>32272</v>
      </c>
      <c r="BG118" s="277">
        <v>32272</v>
      </c>
      <c r="BH118" s="277">
        <v>32272</v>
      </c>
      <c r="BI118" s="277">
        <v>32272</v>
      </c>
      <c r="BJ118" s="277">
        <v>141993</v>
      </c>
      <c r="BK118" s="280">
        <v>0</v>
      </c>
      <c r="BL118" s="280">
        <v>0</v>
      </c>
      <c r="BM118" s="280">
        <v>0</v>
      </c>
      <c r="BN118" s="280">
        <v>0</v>
      </c>
      <c r="BO118" s="280">
        <v>0</v>
      </c>
      <c r="BP118" s="280">
        <v>0</v>
      </c>
      <c r="BQ118" s="281"/>
      <c r="BR118" s="277"/>
      <c r="BS118" s="277"/>
      <c r="BT118" s="277"/>
      <c r="BU118" s="277"/>
      <c r="BV118" s="277"/>
      <c r="BW118" s="277"/>
      <c r="BX118" s="280"/>
      <c r="BY118" s="280"/>
      <c r="BZ118" s="280"/>
      <c r="CA118" s="280"/>
      <c r="CB118" s="280"/>
      <c r="CC118" s="280"/>
      <c r="CD118" s="289">
        <v>10.199999999999999</v>
      </c>
      <c r="CE118" s="284"/>
      <c r="CF118" s="277"/>
      <c r="CG118" s="277"/>
      <c r="CH118" s="277"/>
      <c r="CI118" s="277"/>
      <c r="CJ118" s="277"/>
      <c r="CK118" s="277"/>
      <c r="CL118" s="280"/>
      <c r="CM118" s="280"/>
      <c r="CN118" s="280"/>
      <c r="CO118" s="280"/>
      <c r="CP118" s="280"/>
      <c r="CQ118" s="280"/>
      <c r="CR118" s="284">
        <v>-58940</v>
      </c>
      <c r="CS118" s="277"/>
      <c r="CT118" s="277"/>
      <c r="CU118" s="277"/>
      <c r="CV118" s="277"/>
      <c r="CW118" s="277"/>
      <c r="CX118" s="277"/>
      <c r="CY118" s="280">
        <v>58940</v>
      </c>
      <c r="CZ118" s="280">
        <v>58940</v>
      </c>
      <c r="DA118" s="280">
        <v>58940</v>
      </c>
      <c r="DB118" s="280">
        <v>58940</v>
      </c>
      <c r="DC118" s="280">
        <v>58940</v>
      </c>
      <c r="DD118" s="280">
        <v>188608</v>
      </c>
      <c r="DE118" s="168">
        <v>0</v>
      </c>
      <c r="DF118" s="109"/>
      <c r="DG118" s="172">
        <v>0</v>
      </c>
      <c r="DH118" s="109"/>
      <c r="DI118" s="109"/>
    </row>
    <row r="119" spans="2:113">
      <c r="B119" s="272" t="s">
        <v>332</v>
      </c>
      <c r="C119" s="277">
        <v>17</v>
      </c>
      <c r="D119" s="277">
        <v>0</v>
      </c>
      <c r="E119" s="277">
        <v>397</v>
      </c>
      <c r="F119" s="277">
        <v>465</v>
      </c>
      <c r="G119" s="278">
        <v>10.7</v>
      </c>
      <c r="H119" s="277">
        <v>3930747</v>
      </c>
      <c r="I119" s="277">
        <v>255136</v>
      </c>
      <c r="J119" s="277">
        <v>146323</v>
      </c>
      <c r="K119" s="277"/>
      <c r="L119" s="277">
        <v>0</v>
      </c>
      <c r="M119" s="277">
        <v>-814999</v>
      </c>
      <c r="N119" s="277">
        <v>129292</v>
      </c>
      <c r="O119" s="277"/>
      <c r="P119" s="277">
        <v>-151392</v>
      </c>
      <c r="Q119" s="277">
        <v>3495107</v>
      </c>
      <c r="R119" s="273">
        <v>0</v>
      </c>
      <c r="S119" s="292">
        <v>-83143</v>
      </c>
      <c r="T119" s="277"/>
      <c r="U119" s="277">
        <v>318316</v>
      </c>
      <c r="V119" s="277">
        <v>163463</v>
      </c>
      <c r="W119" s="277">
        <v>-779808</v>
      </c>
      <c r="X119" s="290">
        <v>-177244</v>
      </c>
      <c r="Y119" s="273"/>
      <c r="Z119" s="277">
        <v>3760441</v>
      </c>
      <c r="AA119" s="277">
        <v>3242426</v>
      </c>
      <c r="AB119" s="277">
        <v>3079583</v>
      </c>
      <c r="AC119" s="277">
        <v>3988475</v>
      </c>
      <c r="AD119" s="277">
        <v>738831</v>
      </c>
      <c r="AE119" s="277">
        <v>158186</v>
      </c>
      <c r="AF119" s="277"/>
      <c r="AG119" s="277">
        <v>0</v>
      </c>
      <c r="AH119" s="277">
        <v>117209</v>
      </c>
      <c r="AI119" s="277"/>
      <c r="AJ119" s="277">
        <v>-83143</v>
      </c>
      <c r="AK119" s="277">
        <v>-83143</v>
      </c>
      <c r="AL119" s="277">
        <v>-83143</v>
      </c>
      <c r="AM119" s="277">
        <v>-83143</v>
      </c>
      <c r="AN119" s="277">
        <v>-83143</v>
      </c>
      <c r="AO119" s="277">
        <v>-364093</v>
      </c>
      <c r="AP119" s="265"/>
      <c r="AQ119" s="281">
        <v>-76168</v>
      </c>
      <c r="AR119" s="277">
        <v>0</v>
      </c>
      <c r="AS119" s="277">
        <v>0</v>
      </c>
      <c r="AT119" s="277">
        <v>0</v>
      </c>
      <c r="AU119" s="277">
        <v>0</v>
      </c>
      <c r="AV119" s="277">
        <v>0</v>
      </c>
      <c r="AW119" s="277">
        <v>0</v>
      </c>
      <c r="AX119" s="280">
        <v>76168</v>
      </c>
      <c r="AY119" s="280">
        <v>76168</v>
      </c>
      <c r="AZ119" s="280">
        <v>76168</v>
      </c>
      <c r="BA119" s="280">
        <v>76168</v>
      </c>
      <c r="BB119" s="280">
        <v>76168</v>
      </c>
      <c r="BC119" s="280">
        <v>357991</v>
      </c>
      <c r="BD119" s="281">
        <v>12083</v>
      </c>
      <c r="BE119" s="277">
        <v>12083</v>
      </c>
      <c r="BF119" s="277">
        <v>12083</v>
      </c>
      <c r="BG119" s="277">
        <v>12083</v>
      </c>
      <c r="BH119" s="277">
        <v>12083</v>
      </c>
      <c r="BI119" s="277">
        <v>12083</v>
      </c>
      <c r="BJ119" s="277">
        <v>56794</v>
      </c>
      <c r="BK119" s="280">
        <v>0</v>
      </c>
      <c r="BL119" s="280">
        <v>0</v>
      </c>
      <c r="BM119" s="280">
        <v>0</v>
      </c>
      <c r="BN119" s="280">
        <v>0</v>
      </c>
      <c r="BO119" s="280">
        <v>0</v>
      </c>
      <c r="BP119" s="280">
        <v>0</v>
      </c>
      <c r="BQ119" s="281"/>
      <c r="BR119" s="277"/>
      <c r="BS119" s="277"/>
      <c r="BT119" s="277"/>
      <c r="BU119" s="277"/>
      <c r="BV119" s="277"/>
      <c r="BW119" s="277"/>
      <c r="BX119" s="280"/>
      <c r="BY119" s="280"/>
      <c r="BZ119" s="280"/>
      <c r="CA119" s="280"/>
      <c r="CB119" s="280"/>
      <c r="CC119" s="280"/>
      <c r="CD119" s="289">
        <v>10.3</v>
      </c>
      <c r="CE119" s="284"/>
      <c r="CF119" s="277"/>
      <c r="CG119" s="277"/>
      <c r="CH119" s="277"/>
      <c r="CI119" s="277"/>
      <c r="CJ119" s="277"/>
      <c r="CK119" s="277"/>
      <c r="CL119" s="280"/>
      <c r="CM119" s="280"/>
      <c r="CN119" s="280"/>
      <c r="CO119" s="280"/>
      <c r="CP119" s="280"/>
      <c r="CQ119" s="280"/>
      <c r="CR119" s="284">
        <v>-19058</v>
      </c>
      <c r="CS119" s="277"/>
      <c r="CT119" s="277"/>
      <c r="CU119" s="277"/>
      <c r="CV119" s="277"/>
      <c r="CW119" s="277"/>
      <c r="CX119" s="277"/>
      <c r="CY119" s="280">
        <v>19058</v>
      </c>
      <c r="CZ119" s="280">
        <v>19058</v>
      </c>
      <c r="DA119" s="280">
        <v>19058</v>
      </c>
      <c r="DB119" s="280">
        <v>19058</v>
      </c>
      <c r="DC119" s="280">
        <v>19058</v>
      </c>
      <c r="DD119" s="280">
        <v>62896</v>
      </c>
      <c r="DE119" s="168">
        <v>0</v>
      </c>
      <c r="DF119" s="109"/>
      <c r="DG119" s="172">
        <v>0</v>
      </c>
      <c r="DH119" s="109"/>
      <c r="DI119" s="109"/>
    </row>
    <row r="120" spans="2:113">
      <c r="B120" s="272" t="s">
        <v>333</v>
      </c>
      <c r="C120" s="277">
        <v>0</v>
      </c>
      <c r="D120" s="277">
        <v>0</v>
      </c>
      <c r="E120" s="277">
        <v>21</v>
      </c>
      <c r="F120" s="277">
        <v>26</v>
      </c>
      <c r="G120" s="278">
        <v>9.6999999999999993</v>
      </c>
      <c r="H120" s="277">
        <v>90135</v>
      </c>
      <c r="I120" s="277">
        <v>7549</v>
      </c>
      <c r="J120" s="277">
        <v>3448</v>
      </c>
      <c r="K120" s="277"/>
      <c r="L120" s="277">
        <v>0</v>
      </c>
      <c r="M120" s="277">
        <v>-59746</v>
      </c>
      <c r="N120" s="277">
        <v>2296</v>
      </c>
      <c r="O120" s="277"/>
      <c r="P120" s="277">
        <v>-1662</v>
      </c>
      <c r="Q120" s="277">
        <v>42020</v>
      </c>
      <c r="R120" s="273">
        <v>0</v>
      </c>
      <c r="S120" s="292">
        <v>-6315</v>
      </c>
      <c r="T120" s="277"/>
      <c r="U120" s="277">
        <v>4682</v>
      </c>
      <c r="V120" s="277">
        <v>958</v>
      </c>
      <c r="W120" s="277">
        <v>-54358</v>
      </c>
      <c r="X120" s="290">
        <v>-3223</v>
      </c>
      <c r="Y120" s="273"/>
      <c r="Z120" s="277">
        <v>44228</v>
      </c>
      <c r="AA120" s="277">
        <v>40016</v>
      </c>
      <c r="AB120" s="277">
        <v>38460</v>
      </c>
      <c r="AC120" s="277">
        <v>46224</v>
      </c>
      <c r="AD120" s="277">
        <v>53587</v>
      </c>
      <c r="AE120" s="277">
        <v>2830</v>
      </c>
      <c r="AF120" s="277"/>
      <c r="AG120" s="277">
        <v>0</v>
      </c>
      <c r="AH120" s="277">
        <v>2059</v>
      </c>
      <c r="AI120" s="277"/>
      <c r="AJ120" s="277">
        <v>-6315</v>
      </c>
      <c r="AK120" s="277">
        <v>-6315</v>
      </c>
      <c r="AL120" s="277">
        <v>-6315</v>
      </c>
      <c r="AM120" s="277">
        <v>-6315</v>
      </c>
      <c r="AN120" s="277">
        <v>-6315</v>
      </c>
      <c r="AO120" s="277">
        <v>-22783</v>
      </c>
      <c r="AP120" s="265"/>
      <c r="AQ120" s="281">
        <v>-6159</v>
      </c>
      <c r="AR120" s="277">
        <v>0</v>
      </c>
      <c r="AS120" s="277">
        <v>0</v>
      </c>
      <c r="AT120" s="277">
        <v>0</v>
      </c>
      <c r="AU120" s="277">
        <v>0</v>
      </c>
      <c r="AV120" s="277">
        <v>0</v>
      </c>
      <c r="AW120" s="277">
        <v>0</v>
      </c>
      <c r="AX120" s="280">
        <v>6159</v>
      </c>
      <c r="AY120" s="280">
        <v>6159</v>
      </c>
      <c r="AZ120" s="280">
        <v>6159</v>
      </c>
      <c r="BA120" s="280">
        <v>6159</v>
      </c>
      <c r="BB120" s="280">
        <v>6159</v>
      </c>
      <c r="BC120" s="280">
        <v>22792</v>
      </c>
      <c r="BD120" s="281">
        <v>237</v>
      </c>
      <c r="BE120" s="277">
        <v>237</v>
      </c>
      <c r="BF120" s="277">
        <v>237</v>
      </c>
      <c r="BG120" s="277">
        <v>237</v>
      </c>
      <c r="BH120" s="277">
        <v>237</v>
      </c>
      <c r="BI120" s="277">
        <v>237</v>
      </c>
      <c r="BJ120" s="277">
        <v>874</v>
      </c>
      <c r="BK120" s="280">
        <v>0</v>
      </c>
      <c r="BL120" s="280">
        <v>0</v>
      </c>
      <c r="BM120" s="280">
        <v>0</v>
      </c>
      <c r="BN120" s="280">
        <v>0</v>
      </c>
      <c r="BO120" s="280">
        <v>0</v>
      </c>
      <c r="BP120" s="280">
        <v>0</v>
      </c>
      <c r="BQ120" s="281"/>
      <c r="BR120" s="277"/>
      <c r="BS120" s="277"/>
      <c r="BT120" s="277"/>
      <c r="BU120" s="277"/>
      <c r="BV120" s="277"/>
      <c r="BW120" s="277"/>
      <c r="BX120" s="280"/>
      <c r="BY120" s="280"/>
      <c r="BZ120" s="280"/>
      <c r="CA120" s="280"/>
      <c r="CB120" s="280"/>
      <c r="CC120" s="280"/>
      <c r="CD120" s="289">
        <v>9.1999999999999993</v>
      </c>
      <c r="CE120" s="284"/>
      <c r="CF120" s="277"/>
      <c r="CG120" s="277"/>
      <c r="CH120" s="277"/>
      <c r="CI120" s="277"/>
      <c r="CJ120" s="277"/>
      <c r="CK120" s="277"/>
      <c r="CL120" s="280"/>
      <c r="CM120" s="280"/>
      <c r="CN120" s="280"/>
      <c r="CO120" s="280"/>
      <c r="CP120" s="280"/>
      <c r="CQ120" s="280"/>
      <c r="CR120" s="284">
        <v>-393</v>
      </c>
      <c r="CS120" s="277"/>
      <c r="CT120" s="277"/>
      <c r="CU120" s="277"/>
      <c r="CV120" s="277"/>
      <c r="CW120" s="277"/>
      <c r="CX120" s="277"/>
      <c r="CY120" s="280">
        <v>393</v>
      </c>
      <c r="CZ120" s="280">
        <v>393</v>
      </c>
      <c r="DA120" s="280">
        <v>393</v>
      </c>
      <c r="DB120" s="280">
        <v>393</v>
      </c>
      <c r="DC120" s="280">
        <v>393</v>
      </c>
      <c r="DD120" s="280">
        <v>865</v>
      </c>
      <c r="DE120" s="168">
        <v>0</v>
      </c>
      <c r="DF120" s="109"/>
      <c r="DG120" s="172">
        <v>0</v>
      </c>
      <c r="DH120" s="109"/>
      <c r="DI120" s="109"/>
    </row>
    <row r="121" spans="2:113">
      <c r="B121" s="272" t="s">
        <v>334</v>
      </c>
      <c r="C121" s="277">
        <v>58</v>
      </c>
      <c r="D121" s="277">
        <v>0</v>
      </c>
      <c r="E121" s="277">
        <v>640</v>
      </c>
      <c r="F121" s="277">
        <v>691</v>
      </c>
      <c r="G121" s="278">
        <v>10</v>
      </c>
      <c r="H121" s="277">
        <v>12648333</v>
      </c>
      <c r="I121" s="277">
        <v>627400</v>
      </c>
      <c r="J121" s="277">
        <v>459344</v>
      </c>
      <c r="K121" s="277"/>
      <c r="L121" s="277">
        <v>-3085230</v>
      </c>
      <c r="M121" s="277">
        <v>1502858</v>
      </c>
      <c r="N121" s="277">
        <v>318881</v>
      </c>
      <c r="O121" s="277"/>
      <c r="P121" s="277">
        <v>-745622</v>
      </c>
      <c r="Q121" s="277">
        <v>11725964</v>
      </c>
      <c r="R121" s="273">
        <v>-3085230</v>
      </c>
      <c r="S121" s="292">
        <v>126237</v>
      </c>
      <c r="T121" s="277"/>
      <c r="U121" s="277">
        <v>-1872249</v>
      </c>
      <c r="V121" s="277">
        <v>642019</v>
      </c>
      <c r="W121" s="277">
        <v>1197658</v>
      </c>
      <c r="X121" s="290">
        <v>-497844</v>
      </c>
      <c r="Y121" s="273"/>
      <c r="Z121" s="277">
        <v>12571792</v>
      </c>
      <c r="AA121" s="277">
        <v>10918066</v>
      </c>
      <c r="AB121" s="277">
        <v>10448938</v>
      </c>
      <c r="AC121" s="277">
        <v>13220377</v>
      </c>
      <c r="AD121" s="277">
        <v>0</v>
      </c>
      <c r="AE121" s="277">
        <v>441907</v>
      </c>
      <c r="AF121" s="277"/>
      <c r="AG121" s="277">
        <v>1352572</v>
      </c>
      <c r="AH121" s="277">
        <v>286993</v>
      </c>
      <c r="AI121" s="277"/>
      <c r="AJ121" s="277">
        <v>126237</v>
      </c>
      <c r="AK121" s="277">
        <v>126237</v>
      </c>
      <c r="AL121" s="277">
        <v>126237</v>
      </c>
      <c r="AM121" s="277">
        <v>126237</v>
      </c>
      <c r="AN121" s="277">
        <v>126237</v>
      </c>
      <c r="AO121" s="277">
        <v>566473</v>
      </c>
      <c r="AP121" s="265"/>
      <c r="AQ121" s="281">
        <v>150286</v>
      </c>
      <c r="AR121" s="277">
        <v>150286</v>
      </c>
      <c r="AS121" s="277">
        <v>150286</v>
      </c>
      <c r="AT121" s="277">
        <v>150286</v>
      </c>
      <c r="AU121" s="277">
        <v>150286</v>
      </c>
      <c r="AV121" s="277">
        <v>150286</v>
      </c>
      <c r="AW121" s="277">
        <v>601142</v>
      </c>
      <c r="AX121" s="280">
        <v>0</v>
      </c>
      <c r="AY121" s="280">
        <v>0</v>
      </c>
      <c r="AZ121" s="280">
        <v>0</v>
      </c>
      <c r="BA121" s="280">
        <v>0</v>
      </c>
      <c r="BB121" s="280">
        <v>0</v>
      </c>
      <c r="BC121" s="280">
        <v>0</v>
      </c>
      <c r="BD121" s="281">
        <v>31888</v>
      </c>
      <c r="BE121" s="277">
        <v>31888</v>
      </c>
      <c r="BF121" s="277">
        <v>31888</v>
      </c>
      <c r="BG121" s="277">
        <v>31888</v>
      </c>
      <c r="BH121" s="277">
        <v>31888</v>
      </c>
      <c r="BI121" s="277">
        <v>31888</v>
      </c>
      <c r="BJ121" s="277">
        <v>127553</v>
      </c>
      <c r="BK121" s="280">
        <v>0</v>
      </c>
      <c r="BL121" s="280">
        <v>0</v>
      </c>
      <c r="BM121" s="280">
        <v>0</v>
      </c>
      <c r="BN121" s="280">
        <v>0</v>
      </c>
      <c r="BO121" s="280">
        <v>0</v>
      </c>
      <c r="BP121" s="280">
        <v>0</v>
      </c>
      <c r="BQ121" s="281"/>
      <c r="BR121" s="277"/>
      <c r="BS121" s="277"/>
      <c r="BT121" s="277"/>
      <c r="BU121" s="277"/>
      <c r="BV121" s="277"/>
      <c r="BW121" s="277"/>
      <c r="BX121" s="280"/>
      <c r="BY121" s="280"/>
      <c r="BZ121" s="280"/>
      <c r="CA121" s="280"/>
      <c r="CB121" s="280"/>
      <c r="CC121" s="280"/>
      <c r="CD121" s="289">
        <v>9.9</v>
      </c>
      <c r="CE121" s="284"/>
      <c r="CF121" s="277"/>
      <c r="CG121" s="277"/>
      <c r="CH121" s="277"/>
      <c r="CI121" s="277"/>
      <c r="CJ121" s="277"/>
      <c r="CK121" s="277"/>
      <c r="CL121" s="280"/>
      <c r="CM121" s="280"/>
      <c r="CN121" s="280"/>
      <c r="CO121" s="280"/>
      <c r="CP121" s="280"/>
      <c r="CQ121" s="280"/>
      <c r="CR121" s="284">
        <v>-55937</v>
      </c>
      <c r="CS121" s="277"/>
      <c r="CT121" s="277"/>
      <c r="CU121" s="277"/>
      <c r="CV121" s="277"/>
      <c r="CW121" s="277"/>
      <c r="CX121" s="277"/>
      <c r="CY121" s="280">
        <v>55937</v>
      </c>
      <c r="CZ121" s="280">
        <v>55937</v>
      </c>
      <c r="DA121" s="280">
        <v>55937</v>
      </c>
      <c r="DB121" s="280">
        <v>55937</v>
      </c>
      <c r="DC121" s="280">
        <v>55937</v>
      </c>
      <c r="DD121" s="280">
        <v>162222</v>
      </c>
      <c r="DE121" s="168">
        <v>0</v>
      </c>
      <c r="DF121" s="109"/>
      <c r="DG121" s="172">
        <v>0</v>
      </c>
      <c r="DH121" s="109"/>
      <c r="DI121" s="109"/>
    </row>
    <row r="122" spans="2:113">
      <c r="B122" s="272" t="s">
        <v>335</v>
      </c>
      <c r="C122" s="277">
        <v>112</v>
      </c>
      <c r="D122" s="277">
        <v>1</v>
      </c>
      <c r="E122" s="277">
        <v>993</v>
      </c>
      <c r="F122" s="277">
        <v>1048</v>
      </c>
      <c r="G122" s="278">
        <v>10.7</v>
      </c>
      <c r="H122" s="277">
        <v>30442218</v>
      </c>
      <c r="I122" s="277">
        <v>1596251</v>
      </c>
      <c r="J122" s="277">
        <v>1111646</v>
      </c>
      <c r="K122" s="277"/>
      <c r="L122" s="277">
        <v>-2026146</v>
      </c>
      <c r="M122" s="277">
        <v>-4626954</v>
      </c>
      <c r="N122" s="277">
        <v>605223</v>
      </c>
      <c r="O122" s="277"/>
      <c r="P122" s="277">
        <v>-1624909</v>
      </c>
      <c r="Q122" s="277">
        <v>25477329</v>
      </c>
      <c r="R122" s="273">
        <v>-2026146</v>
      </c>
      <c r="S122" s="292">
        <v>-518452</v>
      </c>
      <c r="T122" s="277"/>
      <c r="U122" s="277">
        <v>163299</v>
      </c>
      <c r="V122" s="277">
        <v>1529548</v>
      </c>
      <c r="W122" s="277">
        <v>-4857876</v>
      </c>
      <c r="X122" s="290">
        <v>-1354597</v>
      </c>
      <c r="Y122" s="273"/>
      <c r="Z122" s="277">
        <v>27431810</v>
      </c>
      <c r="AA122" s="277">
        <v>23626154</v>
      </c>
      <c r="AB122" s="277">
        <v>22536464</v>
      </c>
      <c r="AC122" s="277">
        <v>28979886</v>
      </c>
      <c r="AD122" s="277">
        <v>4194528</v>
      </c>
      <c r="AE122" s="277">
        <v>1212008</v>
      </c>
      <c r="AF122" s="277"/>
      <c r="AG122" s="277">
        <v>0</v>
      </c>
      <c r="AH122" s="277">
        <v>548660</v>
      </c>
      <c r="AI122" s="277"/>
      <c r="AJ122" s="277">
        <v>-518452</v>
      </c>
      <c r="AK122" s="277">
        <v>-518452</v>
      </c>
      <c r="AL122" s="277">
        <v>-518452</v>
      </c>
      <c r="AM122" s="277">
        <v>-518452</v>
      </c>
      <c r="AN122" s="277">
        <v>-518452</v>
      </c>
      <c r="AO122" s="277">
        <v>-2265616</v>
      </c>
      <c r="AP122" s="265"/>
      <c r="AQ122" s="281">
        <v>-432426</v>
      </c>
      <c r="AR122" s="277">
        <v>0</v>
      </c>
      <c r="AS122" s="277">
        <v>0</v>
      </c>
      <c r="AT122" s="277">
        <v>0</v>
      </c>
      <c r="AU122" s="277">
        <v>0</v>
      </c>
      <c r="AV122" s="277">
        <v>0</v>
      </c>
      <c r="AW122" s="277">
        <v>0</v>
      </c>
      <c r="AX122" s="280">
        <v>432426</v>
      </c>
      <c r="AY122" s="280">
        <v>432426</v>
      </c>
      <c r="AZ122" s="280">
        <v>432426</v>
      </c>
      <c r="BA122" s="280">
        <v>432426</v>
      </c>
      <c r="BB122" s="280">
        <v>432426</v>
      </c>
      <c r="BC122" s="280">
        <v>2032398</v>
      </c>
      <c r="BD122" s="281">
        <v>56563</v>
      </c>
      <c r="BE122" s="277">
        <v>56563</v>
      </c>
      <c r="BF122" s="277">
        <v>56563</v>
      </c>
      <c r="BG122" s="277">
        <v>56563</v>
      </c>
      <c r="BH122" s="277">
        <v>56563</v>
      </c>
      <c r="BI122" s="277">
        <v>56563</v>
      </c>
      <c r="BJ122" s="277">
        <v>265845</v>
      </c>
      <c r="BK122" s="280">
        <v>0</v>
      </c>
      <c r="BL122" s="280">
        <v>0</v>
      </c>
      <c r="BM122" s="280">
        <v>0</v>
      </c>
      <c r="BN122" s="280">
        <v>0</v>
      </c>
      <c r="BO122" s="280">
        <v>0</v>
      </c>
      <c r="BP122" s="280">
        <v>0</v>
      </c>
      <c r="BQ122" s="281"/>
      <c r="BR122" s="277"/>
      <c r="BS122" s="277"/>
      <c r="BT122" s="277"/>
      <c r="BU122" s="277"/>
      <c r="BV122" s="277"/>
      <c r="BW122" s="277"/>
      <c r="BX122" s="280"/>
      <c r="BY122" s="280"/>
      <c r="BZ122" s="280"/>
      <c r="CA122" s="280"/>
      <c r="CB122" s="280"/>
      <c r="CC122" s="280"/>
      <c r="CD122" s="289">
        <v>10.5</v>
      </c>
      <c r="CE122" s="284"/>
      <c r="CF122" s="277"/>
      <c r="CG122" s="277"/>
      <c r="CH122" s="277"/>
      <c r="CI122" s="277"/>
      <c r="CJ122" s="277"/>
      <c r="CK122" s="277"/>
      <c r="CL122" s="280"/>
      <c r="CM122" s="280"/>
      <c r="CN122" s="280"/>
      <c r="CO122" s="280"/>
      <c r="CP122" s="280"/>
      <c r="CQ122" s="280"/>
      <c r="CR122" s="284">
        <v>-142589</v>
      </c>
      <c r="CS122" s="277"/>
      <c r="CT122" s="277"/>
      <c r="CU122" s="277"/>
      <c r="CV122" s="277"/>
      <c r="CW122" s="277"/>
      <c r="CX122" s="277"/>
      <c r="CY122" s="280">
        <v>142589</v>
      </c>
      <c r="CZ122" s="280">
        <v>142589</v>
      </c>
      <c r="DA122" s="280">
        <v>142589</v>
      </c>
      <c r="DB122" s="280">
        <v>142589</v>
      </c>
      <c r="DC122" s="280">
        <v>142589</v>
      </c>
      <c r="DD122" s="280">
        <v>499063</v>
      </c>
      <c r="DE122" s="168">
        <v>0</v>
      </c>
      <c r="DF122" s="109"/>
      <c r="DG122" s="172">
        <v>0</v>
      </c>
      <c r="DH122" s="109"/>
      <c r="DI122" s="109"/>
    </row>
    <row r="123" spans="2:113">
      <c r="B123" s="272" t="s">
        <v>336</v>
      </c>
      <c r="C123" s="277">
        <v>4</v>
      </c>
      <c r="D123" s="277">
        <v>0</v>
      </c>
      <c r="E123" s="277">
        <v>70</v>
      </c>
      <c r="F123" s="277">
        <v>72</v>
      </c>
      <c r="G123" s="278">
        <v>10.3</v>
      </c>
      <c r="H123" s="277">
        <v>1047619</v>
      </c>
      <c r="I123" s="277">
        <v>56950</v>
      </c>
      <c r="J123" s="277">
        <v>38246</v>
      </c>
      <c r="K123" s="277"/>
      <c r="L123" s="277">
        <v>-36333</v>
      </c>
      <c r="M123" s="277">
        <v>37054</v>
      </c>
      <c r="N123" s="277">
        <v>35175</v>
      </c>
      <c r="O123" s="277"/>
      <c r="P123" s="277">
        <v>-60460</v>
      </c>
      <c r="Q123" s="277">
        <v>1118251</v>
      </c>
      <c r="R123" s="273">
        <v>-36333</v>
      </c>
      <c r="S123" s="292">
        <v>2608</v>
      </c>
      <c r="T123" s="277"/>
      <c r="U123" s="277">
        <v>61471</v>
      </c>
      <c r="V123" s="277">
        <v>57212</v>
      </c>
      <c r="W123" s="277">
        <v>28661</v>
      </c>
      <c r="X123" s="290">
        <v>-40960</v>
      </c>
      <c r="Y123" s="273"/>
      <c r="Z123" s="277">
        <v>1193541</v>
      </c>
      <c r="AA123" s="277">
        <v>1045966</v>
      </c>
      <c r="AB123" s="277">
        <v>999944</v>
      </c>
      <c r="AC123" s="277">
        <v>1256756</v>
      </c>
      <c r="AD123" s="277">
        <v>0</v>
      </c>
      <c r="AE123" s="277">
        <v>36556</v>
      </c>
      <c r="AF123" s="277"/>
      <c r="AG123" s="277">
        <v>33457</v>
      </c>
      <c r="AH123" s="277">
        <v>31760</v>
      </c>
      <c r="AI123" s="277"/>
      <c r="AJ123" s="277">
        <v>2608</v>
      </c>
      <c r="AK123" s="277">
        <v>2608</v>
      </c>
      <c r="AL123" s="277">
        <v>2608</v>
      </c>
      <c r="AM123" s="277">
        <v>2608</v>
      </c>
      <c r="AN123" s="277">
        <v>2608</v>
      </c>
      <c r="AO123" s="277">
        <v>15621</v>
      </c>
      <c r="AP123" s="265"/>
      <c r="AQ123" s="281">
        <v>3597</v>
      </c>
      <c r="AR123" s="277">
        <v>3597</v>
      </c>
      <c r="AS123" s="277">
        <v>3597</v>
      </c>
      <c r="AT123" s="277">
        <v>3597</v>
      </c>
      <c r="AU123" s="277">
        <v>3597</v>
      </c>
      <c r="AV123" s="277">
        <v>3597</v>
      </c>
      <c r="AW123" s="277">
        <v>15472</v>
      </c>
      <c r="AX123" s="280">
        <v>0</v>
      </c>
      <c r="AY123" s="280">
        <v>0</v>
      </c>
      <c r="AZ123" s="280">
        <v>0</v>
      </c>
      <c r="BA123" s="280">
        <v>0</v>
      </c>
      <c r="BB123" s="280">
        <v>0</v>
      </c>
      <c r="BC123" s="280">
        <v>0</v>
      </c>
      <c r="BD123" s="281">
        <v>3415</v>
      </c>
      <c r="BE123" s="277">
        <v>3415</v>
      </c>
      <c r="BF123" s="277">
        <v>3415</v>
      </c>
      <c r="BG123" s="277">
        <v>3415</v>
      </c>
      <c r="BH123" s="277">
        <v>3415</v>
      </c>
      <c r="BI123" s="277">
        <v>3415</v>
      </c>
      <c r="BJ123" s="277">
        <v>14685</v>
      </c>
      <c r="BK123" s="280">
        <v>0</v>
      </c>
      <c r="BL123" s="280">
        <v>0</v>
      </c>
      <c r="BM123" s="280">
        <v>0</v>
      </c>
      <c r="BN123" s="280">
        <v>0</v>
      </c>
      <c r="BO123" s="280">
        <v>0</v>
      </c>
      <c r="BP123" s="280">
        <v>0</v>
      </c>
      <c r="BQ123" s="281"/>
      <c r="BR123" s="277"/>
      <c r="BS123" s="277"/>
      <c r="BT123" s="277"/>
      <c r="BU123" s="277"/>
      <c r="BV123" s="277"/>
      <c r="BW123" s="277"/>
      <c r="BX123" s="280"/>
      <c r="BY123" s="280"/>
      <c r="BZ123" s="280"/>
      <c r="CA123" s="280"/>
      <c r="CB123" s="280"/>
      <c r="CC123" s="280"/>
      <c r="CD123" s="289">
        <v>10.3</v>
      </c>
      <c r="CE123" s="284"/>
      <c r="CF123" s="277"/>
      <c r="CG123" s="277"/>
      <c r="CH123" s="277"/>
      <c r="CI123" s="277"/>
      <c r="CJ123" s="277"/>
      <c r="CK123" s="277"/>
      <c r="CL123" s="280"/>
      <c r="CM123" s="280"/>
      <c r="CN123" s="280"/>
      <c r="CO123" s="280"/>
      <c r="CP123" s="280"/>
      <c r="CQ123" s="280"/>
      <c r="CR123" s="284">
        <v>-4404</v>
      </c>
      <c r="CS123" s="277"/>
      <c r="CT123" s="277"/>
      <c r="CU123" s="277"/>
      <c r="CV123" s="277"/>
      <c r="CW123" s="277"/>
      <c r="CX123" s="277"/>
      <c r="CY123" s="280">
        <v>4404</v>
      </c>
      <c r="CZ123" s="280">
        <v>4404</v>
      </c>
      <c r="DA123" s="280">
        <v>4404</v>
      </c>
      <c r="DB123" s="280">
        <v>4404</v>
      </c>
      <c r="DC123" s="280">
        <v>4404</v>
      </c>
      <c r="DD123" s="280">
        <v>14536</v>
      </c>
      <c r="DE123" s="168">
        <v>0</v>
      </c>
      <c r="DF123" s="109"/>
      <c r="DG123" s="172">
        <v>0</v>
      </c>
      <c r="DH123" s="109"/>
      <c r="DI123" s="109"/>
    </row>
    <row r="124" spans="2:113">
      <c r="B124" s="272" t="s">
        <v>337</v>
      </c>
      <c r="C124" s="277">
        <v>2</v>
      </c>
      <c r="D124" s="277">
        <v>0</v>
      </c>
      <c r="E124" s="277">
        <v>36</v>
      </c>
      <c r="F124" s="277">
        <v>39</v>
      </c>
      <c r="G124" s="278">
        <v>9.6</v>
      </c>
      <c r="H124" s="277">
        <v>296354</v>
      </c>
      <c r="I124" s="277">
        <v>18217</v>
      </c>
      <c r="J124" s="277">
        <v>10727</v>
      </c>
      <c r="K124" s="277"/>
      <c r="L124" s="277">
        <v>0</v>
      </c>
      <c r="M124" s="277">
        <v>-86817</v>
      </c>
      <c r="N124" s="277">
        <v>8520</v>
      </c>
      <c r="O124" s="277"/>
      <c r="P124" s="277">
        <v>-26499</v>
      </c>
      <c r="Q124" s="277">
        <v>220502</v>
      </c>
      <c r="R124" s="273">
        <v>0</v>
      </c>
      <c r="S124" s="292">
        <v>-9008</v>
      </c>
      <c r="T124" s="277"/>
      <c r="U124" s="277">
        <v>19936</v>
      </c>
      <c r="V124" s="277">
        <v>15287</v>
      </c>
      <c r="W124" s="277">
        <v>-76712</v>
      </c>
      <c r="X124" s="290">
        <v>-7423</v>
      </c>
      <c r="Y124" s="273"/>
      <c r="Z124" s="277">
        <v>232602</v>
      </c>
      <c r="AA124" s="277">
        <v>208453</v>
      </c>
      <c r="AB124" s="277">
        <v>198933</v>
      </c>
      <c r="AC124" s="277">
        <v>246130</v>
      </c>
      <c r="AD124" s="277">
        <v>77774</v>
      </c>
      <c r="AE124" s="277">
        <v>6570</v>
      </c>
      <c r="AF124" s="277"/>
      <c r="AG124" s="277">
        <v>0</v>
      </c>
      <c r="AH124" s="277">
        <v>7632</v>
      </c>
      <c r="AI124" s="277"/>
      <c r="AJ124" s="277">
        <v>-9008</v>
      </c>
      <c r="AK124" s="277">
        <v>-9008</v>
      </c>
      <c r="AL124" s="277">
        <v>-9008</v>
      </c>
      <c r="AM124" s="277">
        <v>-9008</v>
      </c>
      <c r="AN124" s="277">
        <v>-9008</v>
      </c>
      <c r="AO124" s="277">
        <v>-31672</v>
      </c>
      <c r="AP124" s="265"/>
      <c r="AQ124" s="281">
        <v>-9043</v>
      </c>
      <c r="AR124" s="277">
        <v>0</v>
      </c>
      <c r="AS124" s="277">
        <v>0</v>
      </c>
      <c r="AT124" s="277">
        <v>0</v>
      </c>
      <c r="AU124" s="277">
        <v>0</v>
      </c>
      <c r="AV124" s="277">
        <v>0</v>
      </c>
      <c r="AW124" s="277">
        <v>0</v>
      </c>
      <c r="AX124" s="280">
        <v>9043</v>
      </c>
      <c r="AY124" s="280">
        <v>9043</v>
      </c>
      <c r="AZ124" s="280">
        <v>9043</v>
      </c>
      <c r="BA124" s="280">
        <v>9043</v>
      </c>
      <c r="BB124" s="280">
        <v>9043</v>
      </c>
      <c r="BC124" s="280">
        <v>32559</v>
      </c>
      <c r="BD124" s="281">
        <v>888</v>
      </c>
      <c r="BE124" s="277">
        <v>888</v>
      </c>
      <c r="BF124" s="277">
        <v>888</v>
      </c>
      <c r="BG124" s="277">
        <v>888</v>
      </c>
      <c r="BH124" s="277">
        <v>888</v>
      </c>
      <c r="BI124" s="277">
        <v>888</v>
      </c>
      <c r="BJ124" s="277">
        <v>3192</v>
      </c>
      <c r="BK124" s="280">
        <v>0</v>
      </c>
      <c r="BL124" s="280">
        <v>0</v>
      </c>
      <c r="BM124" s="280">
        <v>0</v>
      </c>
      <c r="BN124" s="280">
        <v>0</v>
      </c>
      <c r="BO124" s="280">
        <v>0</v>
      </c>
      <c r="BP124" s="280">
        <v>0</v>
      </c>
      <c r="BQ124" s="281"/>
      <c r="BR124" s="277"/>
      <c r="BS124" s="277"/>
      <c r="BT124" s="277"/>
      <c r="BU124" s="277"/>
      <c r="BV124" s="277"/>
      <c r="BW124" s="277"/>
      <c r="BX124" s="280"/>
      <c r="BY124" s="280"/>
      <c r="BZ124" s="280"/>
      <c r="CA124" s="280"/>
      <c r="CB124" s="280"/>
      <c r="CC124" s="280"/>
      <c r="CD124" s="289">
        <v>9.6999999999999993</v>
      </c>
      <c r="CE124" s="284"/>
      <c r="CF124" s="277"/>
      <c r="CG124" s="277"/>
      <c r="CH124" s="277"/>
      <c r="CI124" s="277"/>
      <c r="CJ124" s="277"/>
      <c r="CK124" s="277"/>
      <c r="CL124" s="280"/>
      <c r="CM124" s="280"/>
      <c r="CN124" s="280"/>
      <c r="CO124" s="280"/>
      <c r="CP124" s="280"/>
      <c r="CQ124" s="280"/>
      <c r="CR124" s="284">
        <v>-853</v>
      </c>
      <c r="CS124" s="277"/>
      <c r="CT124" s="277"/>
      <c r="CU124" s="277"/>
      <c r="CV124" s="277"/>
      <c r="CW124" s="277"/>
      <c r="CX124" s="277"/>
      <c r="CY124" s="280">
        <v>853</v>
      </c>
      <c r="CZ124" s="280">
        <v>853</v>
      </c>
      <c r="DA124" s="280">
        <v>853</v>
      </c>
      <c r="DB124" s="280">
        <v>853</v>
      </c>
      <c r="DC124" s="280">
        <v>853</v>
      </c>
      <c r="DD124" s="280">
        <v>2305</v>
      </c>
      <c r="DE124" s="168">
        <v>0</v>
      </c>
      <c r="DF124" s="109"/>
      <c r="DG124" s="172">
        <v>0</v>
      </c>
      <c r="DH124" s="109"/>
      <c r="DI124" s="109"/>
    </row>
    <row r="125" spans="2:113">
      <c r="B125" s="272" t="s">
        <v>338</v>
      </c>
      <c r="C125" s="277">
        <v>14</v>
      </c>
      <c r="D125" s="277">
        <v>0</v>
      </c>
      <c r="E125" s="277">
        <v>338</v>
      </c>
      <c r="F125" s="277">
        <v>360</v>
      </c>
      <c r="G125" s="278">
        <v>10.5</v>
      </c>
      <c r="H125" s="277">
        <v>6804023</v>
      </c>
      <c r="I125" s="277">
        <v>419647</v>
      </c>
      <c r="J125" s="277">
        <v>253202</v>
      </c>
      <c r="K125" s="277"/>
      <c r="L125" s="277">
        <v>-2682544</v>
      </c>
      <c r="M125" s="277">
        <v>-666270</v>
      </c>
      <c r="N125" s="277">
        <v>123883</v>
      </c>
      <c r="O125" s="277"/>
      <c r="P125" s="277">
        <v>-222517</v>
      </c>
      <c r="Q125" s="277">
        <v>4029424</v>
      </c>
      <c r="R125" s="273">
        <v>-2682544</v>
      </c>
      <c r="S125" s="292">
        <v>-83380</v>
      </c>
      <c r="T125" s="277"/>
      <c r="U125" s="277">
        <v>-2093075</v>
      </c>
      <c r="V125" s="277">
        <v>174740</v>
      </c>
      <c r="W125" s="277">
        <v>-760380</v>
      </c>
      <c r="X125" s="290">
        <v>-301373</v>
      </c>
      <c r="Y125" s="273"/>
      <c r="Z125" s="277">
        <v>4339540</v>
      </c>
      <c r="AA125" s="277">
        <v>3735248</v>
      </c>
      <c r="AB125" s="277">
        <v>3561576</v>
      </c>
      <c r="AC125" s="277">
        <v>4583314</v>
      </c>
      <c r="AD125" s="277">
        <v>602816</v>
      </c>
      <c r="AE125" s="277">
        <v>269649</v>
      </c>
      <c r="AF125" s="277"/>
      <c r="AG125" s="277">
        <v>0</v>
      </c>
      <c r="AH125" s="277">
        <v>112085</v>
      </c>
      <c r="AI125" s="277"/>
      <c r="AJ125" s="277">
        <v>-83380</v>
      </c>
      <c r="AK125" s="277">
        <v>-83380</v>
      </c>
      <c r="AL125" s="277">
        <v>-83380</v>
      </c>
      <c r="AM125" s="277">
        <v>-83380</v>
      </c>
      <c r="AN125" s="277">
        <v>-83380</v>
      </c>
      <c r="AO125" s="277">
        <v>-343480</v>
      </c>
      <c r="AP125" s="265"/>
      <c r="AQ125" s="281">
        <v>-63454</v>
      </c>
      <c r="AR125" s="277">
        <v>0</v>
      </c>
      <c r="AS125" s="277">
        <v>0</v>
      </c>
      <c r="AT125" s="277">
        <v>0</v>
      </c>
      <c r="AU125" s="277">
        <v>0</v>
      </c>
      <c r="AV125" s="277">
        <v>0</v>
      </c>
      <c r="AW125" s="277">
        <v>0</v>
      </c>
      <c r="AX125" s="280">
        <v>63454</v>
      </c>
      <c r="AY125" s="280">
        <v>63454</v>
      </c>
      <c r="AZ125" s="280">
        <v>63454</v>
      </c>
      <c r="BA125" s="280">
        <v>63454</v>
      </c>
      <c r="BB125" s="280">
        <v>63454</v>
      </c>
      <c r="BC125" s="280">
        <v>285546</v>
      </c>
      <c r="BD125" s="281">
        <v>11798</v>
      </c>
      <c r="BE125" s="277">
        <v>11798</v>
      </c>
      <c r="BF125" s="277">
        <v>11798</v>
      </c>
      <c r="BG125" s="277">
        <v>11798</v>
      </c>
      <c r="BH125" s="277">
        <v>11798</v>
      </c>
      <c r="BI125" s="277">
        <v>11798</v>
      </c>
      <c r="BJ125" s="277">
        <v>53095</v>
      </c>
      <c r="BK125" s="280">
        <v>0</v>
      </c>
      <c r="BL125" s="280">
        <v>0</v>
      </c>
      <c r="BM125" s="280">
        <v>0</v>
      </c>
      <c r="BN125" s="280">
        <v>0</v>
      </c>
      <c r="BO125" s="280">
        <v>0</v>
      </c>
      <c r="BP125" s="280">
        <v>0</v>
      </c>
      <c r="BQ125" s="281"/>
      <c r="BR125" s="277"/>
      <c r="BS125" s="277"/>
      <c r="BT125" s="277"/>
      <c r="BU125" s="277"/>
      <c r="BV125" s="277"/>
      <c r="BW125" s="277"/>
      <c r="BX125" s="280"/>
      <c r="BY125" s="280"/>
      <c r="BZ125" s="280"/>
      <c r="CA125" s="280"/>
      <c r="CB125" s="280"/>
      <c r="CC125" s="280"/>
      <c r="CD125" s="289">
        <v>10.5</v>
      </c>
      <c r="CE125" s="284"/>
      <c r="CF125" s="277"/>
      <c r="CG125" s="277"/>
      <c r="CH125" s="277"/>
      <c r="CI125" s="277"/>
      <c r="CJ125" s="277"/>
      <c r="CK125" s="277"/>
      <c r="CL125" s="280"/>
      <c r="CM125" s="280"/>
      <c r="CN125" s="280"/>
      <c r="CO125" s="280"/>
      <c r="CP125" s="280"/>
      <c r="CQ125" s="280"/>
      <c r="CR125" s="284">
        <v>-31724</v>
      </c>
      <c r="CS125" s="277"/>
      <c r="CT125" s="277"/>
      <c r="CU125" s="277"/>
      <c r="CV125" s="277"/>
      <c r="CW125" s="277"/>
      <c r="CX125" s="277"/>
      <c r="CY125" s="280">
        <v>31724</v>
      </c>
      <c r="CZ125" s="280">
        <v>31724</v>
      </c>
      <c r="DA125" s="280">
        <v>31724</v>
      </c>
      <c r="DB125" s="280">
        <v>31724</v>
      </c>
      <c r="DC125" s="280">
        <v>31724</v>
      </c>
      <c r="DD125" s="280">
        <v>111029</v>
      </c>
      <c r="DE125" s="168">
        <v>0</v>
      </c>
      <c r="DF125" s="109"/>
      <c r="DG125" s="172">
        <v>0</v>
      </c>
      <c r="DH125" s="109"/>
      <c r="DI125" s="109"/>
    </row>
    <row r="126" spans="2:113">
      <c r="B126" s="272" t="s">
        <v>339</v>
      </c>
      <c r="C126" s="277">
        <v>7</v>
      </c>
      <c r="D126" s="277">
        <v>0</v>
      </c>
      <c r="E126" s="277">
        <v>225</v>
      </c>
      <c r="F126" s="277">
        <v>255</v>
      </c>
      <c r="G126" s="278">
        <v>11.2</v>
      </c>
      <c r="H126" s="277">
        <v>1852178</v>
      </c>
      <c r="I126" s="277">
        <v>117969</v>
      </c>
      <c r="J126" s="277">
        <v>68543</v>
      </c>
      <c r="K126" s="277"/>
      <c r="L126" s="277">
        <v>0</v>
      </c>
      <c r="M126" s="277">
        <v>-517198</v>
      </c>
      <c r="N126" s="277">
        <v>60531</v>
      </c>
      <c r="O126" s="277"/>
      <c r="P126" s="277">
        <v>-89586</v>
      </c>
      <c r="Q126" s="277">
        <v>1492437</v>
      </c>
      <c r="R126" s="273">
        <v>0</v>
      </c>
      <c r="S126" s="292">
        <v>-49273</v>
      </c>
      <c r="T126" s="277"/>
      <c r="U126" s="277">
        <v>137239</v>
      </c>
      <c r="V126" s="277">
        <v>75602</v>
      </c>
      <c r="W126" s="277">
        <v>-493239</v>
      </c>
      <c r="X126" s="290">
        <v>-85845</v>
      </c>
      <c r="Y126" s="273"/>
      <c r="Z126" s="277">
        <v>1603607</v>
      </c>
      <c r="AA126" s="277">
        <v>1386929</v>
      </c>
      <c r="AB126" s="277">
        <v>1314760</v>
      </c>
      <c r="AC126" s="277">
        <v>1705097</v>
      </c>
      <c r="AD126" s="277">
        <v>471020</v>
      </c>
      <c r="AE126" s="277">
        <v>77345</v>
      </c>
      <c r="AF126" s="277"/>
      <c r="AG126" s="277">
        <v>0</v>
      </c>
      <c r="AH126" s="277">
        <v>55126</v>
      </c>
      <c r="AI126" s="277"/>
      <c r="AJ126" s="277">
        <v>-49273</v>
      </c>
      <c r="AK126" s="277">
        <v>-49273</v>
      </c>
      <c r="AL126" s="277">
        <v>-49273</v>
      </c>
      <c r="AM126" s="277">
        <v>-49273</v>
      </c>
      <c r="AN126" s="277">
        <v>-49273</v>
      </c>
      <c r="AO126" s="277">
        <v>-246874</v>
      </c>
      <c r="AP126" s="265"/>
      <c r="AQ126" s="281">
        <v>-46178</v>
      </c>
      <c r="AR126" s="277">
        <v>0</v>
      </c>
      <c r="AS126" s="277">
        <v>0</v>
      </c>
      <c r="AT126" s="277">
        <v>0</v>
      </c>
      <c r="AU126" s="277">
        <v>0</v>
      </c>
      <c r="AV126" s="277">
        <v>0</v>
      </c>
      <c r="AW126" s="277">
        <v>0</v>
      </c>
      <c r="AX126" s="280">
        <v>46178</v>
      </c>
      <c r="AY126" s="280">
        <v>46178</v>
      </c>
      <c r="AZ126" s="280">
        <v>46178</v>
      </c>
      <c r="BA126" s="280">
        <v>46178</v>
      </c>
      <c r="BB126" s="280">
        <v>46178</v>
      </c>
      <c r="BC126" s="280">
        <v>240130</v>
      </c>
      <c r="BD126" s="281">
        <v>5405</v>
      </c>
      <c r="BE126" s="277">
        <v>5405</v>
      </c>
      <c r="BF126" s="277">
        <v>5405</v>
      </c>
      <c r="BG126" s="277">
        <v>5405</v>
      </c>
      <c r="BH126" s="277">
        <v>5405</v>
      </c>
      <c r="BI126" s="277">
        <v>5405</v>
      </c>
      <c r="BJ126" s="277">
        <v>28101</v>
      </c>
      <c r="BK126" s="280">
        <v>0</v>
      </c>
      <c r="BL126" s="280">
        <v>0</v>
      </c>
      <c r="BM126" s="280">
        <v>0</v>
      </c>
      <c r="BN126" s="280">
        <v>0</v>
      </c>
      <c r="BO126" s="280">
        <v>0</v>
      </c>
      <c r="BP126" s="280">
        <v>0</v>
      </c>
      <c r="BQ126" s="281"/>
      <c r="BR126" s="277"/>
      <c r="BS126" s="277"/>
      <c r="BT126" s="277"/>
      <c r="BU126" s="277"/>
      <c r="BV126" s="277"/>
      <c r="BW126" s="277"/>
      <c r="BX126" s="280"/>
      <c r="BY126" s="280"/>
      <c r="BZ126" s="280"/>
      <c r="CA126" s="280"/>
      <c r="CB126" s="280"/>
      <c r="CC126" s="280"/>
      <c r="CD126" s="289">
        <v>11.1</v>
      </c>
      <c r="CE126" s="284"/>
      <c r="CF126" s="277"/>
      <c r="CG126" s="277"/>
      <c r="CH126" s="277"/>
      <c r="CI126" s="277"/>
      <c r="CJ126" s="277"/>
      <c r="CK126" s="277"/>
      <c r="CL126" s="280"/>
      <c r="CM126" s="280"/>
      <c r="CN126" s="280"/>
      <c r="CO126" s="280"/>
      <c r="CP126" s="280"/>
      <c r="CQ126" s="280"/>
      <c r="CR126" s="284">
        <v>-8500</v>
      </c>
      <c r="CS126" s="277"/>
      <c r="CT126" s="277"/>
      <c r="CU126" s="277"/>
      <c r="CV126" s="277"/>
      <c r="CW126" s="277"/>
      <c r="CX126" s="277"/>
      <c r="CY126" s="280">
        <v>8500</v>
      </c>
      <c r="CZ126" s="280">
        <v>8500</v>
      </c>
      <c r="DA126" s="280">
        <v>8500</v>
      </c>
      <c r="DB126" s="280">
        <v>8500</v>
      </c>
      <c r="DC126" s="280">
        <v>8500</v>
      </c>
      <c r="DD126" s="280">
        <v>34845</v>
      </c>
      <c r="DE126" s="168">
        <v>0</v>
      </c>
      <c r="DF126" s="109"/>
      <c r="DG126" s="172">
        <v>0</v>
      </c>
      <c r="DH126" s="109"/>
      <c r="DI126" s="109"/>
    </row>
    <row r="127" spans="2:113">
      <c r="B127" s="272" t="s">
        <v>340</v>
      </c>
      <c r="C127" s="277">
        <v>146</v>
      </c>
      <c r="D127" s="277">
        <v>1</v>
      </c>
      <c r="E127" s="277">
        <v>1522</v>
      </c>
      <c r="F127" s="277">
        <v>1694</v>
      </c>
      <c r="G127" s="278">
        <v>9.6</v>
      </c>
      <c r="H127" s="277">
        <v>33169252</v>
      </c>
      <c r="I127" s="277">
        <v>1821302</v>
      </c>
      <c r="J127" s="277">
        <v>1214454</v>
      </c>
      <c r="K127" s="277"/>
      <c r="L127" s="277">
        <v>-1642336</v>
      </c>
      <c r="M127" s="277">
        <v>9024432</v>
      </c>
      <c r="N127" s="277">
        <v>1729134</v>
      </c>
      <c r="O127" s="277"/>
      <c r="P127" s="277">
        <v>-1753379</v>
      </c>
      <c r="Q127" s="277">
        <v>43562859</v>
      </c>
      <c r="R127" s="273">
        <v>-1642336</v>
      </c>
      <c r="S127" s="292">
        <v>963350</v>
      </c>
      <c r="T127" s="277"/>
      <c r="U127" s="277">
        <v>2356770</v>
      </c>
      <c r="V127" s="277">
        <v>1874596</v>
      </c>
      <c r="W127" s="277">
        <v>8472985</v>
      </c>
      <c r="X127" s="290">
        <v>-1317231</v>
      </c>
      <c r="Y127" s="273"/>
      <c r="Z127" s="277">
        <v>46541859</v>
      </c>
      <c r="AA127" s="277">
        <v>40710822</v>
      </c>
      <c r="AB127" s="277">
        <v>38827427</v>
      </c>
      <c r="AC127" s="277">
        <v>49132666</v>
      </c>
      <c r="AD127" s="277">
        <v>0</v>
      </c>
      <c r="AE127" s="277">
        <v>1160418</v>
      </c>
      <c r="AF127" s="277"/>
      <c r="AG127" s="277">
        <v>8084387</v>
      </c>
      <c r="AH127" s="277">
        <v>1549016</v>
      </c>
      <c r="AI127" s="277"/>
      <c r="AJ127" s="277">
        <v>963350</v>
      </c>
      <c r="AK127" s="277">
        <v>963350</v>
      </c>
      <c r="AL127" s="277">
        <v>963350</v>
      </c>
      <c r="AM127" s="277">
        <v>963350</v>
      </c>
      <c r="AN127" s="277">
        <v>963350</v>
      </c>
      <c r="AO127" s="277">
        <v>3656235</v>
      </c>
      <c r="AP127" s="265"/>
      <c r="AQ127" s="281">
        <v>940045</v>
      </c>
      <c r="AR127" s="277">
        <v>940045</v>
      </c>
      <c r="AS127" s="277">
        <v>940045</v>
      </c>
      <c r="AT127" s="277">
        <v>940045</v>
      </c>
      <c r="AU127" s="277">
        <v>940045</v>
      </c>
      <c r="AV127" s="277">
        <v>940045</v>
      </c>
      <c r="AW127" s="277">
        <v>3384162</v>
      </c>
      <c r="AX127" s="280">
        <v>0</v>
      </c>
      <c r="AY127" s="280">
        <v>0</v>
      </c>
      <c r="AZ127" s="280">
        <v>0</v>
      </c>
      <c r="BA127" s="280">
        <v>0</v>
      </c>
      <c r="BB127" s="280">
        <v>0</v>
      </c>
      <c r="BC127" s="280">
        <v>0</v>
      </c>
      <c r="BD127" s="281">
        <v>180118</v>
      </c>
      <c r="BE127" s="277">
        <v>180118</v>
      </c>
      <c r="BF127" s="277">
        <v>180118</v>
      </c>
      <c r="BG127" s="277">
        <v>180118</v>
      </c>
      <c r="BH127" s="277">
        <v>180118</v>
      </c>
      <c r="BI127" s="277">
        <v>180118</v>
      </c>
      <c r="BJ127" s="277">
        <v>648426</v>
      </c>
      <c r="BK127" s="280">
        <v>0</v>
      </c>
      <c r="BL127" s="280">
        <v>0</v>
      </c>
      <c r="BM127" s="280">
        <v>0</v>
      </c>
      <c r="BN127" s="280">
        <v>0</v>
      </c>
      <c r="BO127" s="280">
        <v>0</v>
      </c>
      <c r="BP127" s="280">
        <v>0</v>
      </c>
      <c r="BQ127" s="281"/>
      <c r="BR127" s="277"/>
      <c r="BS127" s="277"/>
      <c r="BT127" s="277"/>
      <c r="BU127" s="277"/>
      <c r="BV127" s="277"/>
      <c r="BW127" s="277"/>
      <c r="BX127" s="280"/>
      <c r="BY127" s="280"/>
      <c r="BZ127" s="280"/>
      <c r="CA127" s="280"/>
      <c r="CB127" s="280"/>
      <c r="CC127" s="280"/>
      <c r="CD127" s="289">
        <v>9.4</v>
      </c>
      <c r="CE127" s="284"/>
      <c r="CF127" s="277"/>
      <c r="CG127" s="277"/>
      <c r="CH127" s="277"/>
      <c r="CI127" s="277"/>
      <c r="CJ127" s="277"/>
      <c r="CK127" s="277"/>
      <c r="CL127" s="280"/>
      <c r="CM127" s="280"/>
      <c r="CN127" s="280"/>
      <c r="CO127" s="280"/>
      <c r="CP127" s="280"/>
      <c r="CQ127" s="280"/>
      <c r="CR127" s="284">
        <v>-156813</v>
      </c>
      <c r="CS127" s="277"/>
      <c r="CT127" s="277"/>
      <c r="CU127" s="277"/>
      <c r="CV127" s="277"/>
      <c r="CW127" s="277"/>
      <c r="CX127" s="277"/>
      <c r="CY127" s="280">
        <v>156813</v>
      </c>
      <c r="CZ127" s="280">
        <v>156813</v>
      </c>
      <c r="DA127" s="280">
        <v>156813</v>
      </c>
      <c r="DB127" s="280">
        <v>156813</v>
      </c>
      <c r="DC127" s="280">
        <v>156813</v>
      </c>
      <c r="DD127" s="280">
        <v>376353</v>
      </c>
      <c r="DE127" s="168">
        <v>0</v>
      </c>
      <c r="DF127" s="109"/>
      <c r="DG127" s="172">
        <v>0</v>
      </c>
      <c r="DH127" s="109"/>
      <c r="DI127" s="109"/>
    </row>
    <row r="128" spans="2:113">
      <c r="B128" s="272" t="s">
        <v>341</v>
      </c>
      <c r="C128" s="277">
        <v>25</v>
      </c>
      <c r="D128" s="277">
        <v>0</v>
      </c>
      <c r="E128" s="277">
        <v>306</v>
      </c>
      <c r="F128" s="277">
        <v>318</v>
      </c>
      <c r="G128" s="278">
        <v>10.9</v>
      </c>
      <c r="H128" s="277">
        <v>4170840</v>
      </c>
      <c r="I128" s="277">
        <v>215317</v>
      </c>
      <c r="J128" s="277">
        <v>151547</v>
      </c>
      <c r="K128" s="277"/>
      <c r="L128" s="277">
        <v>0</v>
      </c>
      <c r="M128" s="277">
        <v>-653174</v>
      </c>
      <c r="N128" s="277">
        <v>89468</v>
      </c>
      <c r="O128" s="277"/>
      <c r="P128" s="277">
        <v>-258461</v>
      </c>
      <c r="Q128" s="277">
        <v>3715537</v>
      </c>
      <c r="R128" s="273">
        <v>0</v>
      </c>
      <c r="S128" s="292">
        <v>-70140</v>
      </c>
      <c r="T128" s="277"/>
      <c r="U128" s="277">
        <v>296724</v>
      </c>
      <c r="V128" s="277">
        <v>273064</v>
      </c>
      <c r="W128" s="277">
        <v>-675963</v>
      </c>
      <c r="X128" s="290">
        <v>-182397</v>
      </c>
      <c r="Y128" s="273"/>
      <c r="Z128" s="277">
        <v>3983347</v>
      </c>
      <c r="AA128" s="277">
        <v>3461160</v>
      </c>
      <c r="AB128" s="277">
        <v>3300986</v>
      </c>
      <c r="AC128" s="277">
        <v>4210881</v>
      </c>
      <c r="AD128" s="277">
        <v>593250</v>
      </c>
      <c r="AE128" s="277">
        <v>163973</v>
      </c>
      <c r="AF128" s="277"/>
      <c r="AG128" s="277">
        <v>0</v>
      </c>
      <c r="AH128" s="277">
        <v>81260</v>
      </c>
      <c r="AI128" s="277"/>
      <c r="AJ128" s="277">
        <v>-70140</v>
      </c>
      <c r="AK128" s="277">
        <v>-70140</v>
      </c>
      <c r="AL128" s="277">
        <v>-70140</v>
      </c>
      <c r="AM128" s="277">
        <v>-70140</v>
      </c>
      <c r="AN128" s="277">
        <v>-70140</v>
      </c>
      <c r="AO128" s="277">
        <v>-325263</v>
      </c>
      <c r="AP128" s="265"/>
      <c r="AQ128" s="281">
        <v>-59924</v>
      </c>
      <c r="AR128" s="277">
        <v>0</v>
      </c>
      <c r="AS128" s="277">
        <v>0</v>
      </c>
      <c r="AT128" s="277">
        <v>0</v>
      </c>
      <c r="AU128" s="277">
        <v>0</v>
      </c>
      <c r="AV128" s="277">
        <v>0</v>
      </c>
      <c r="AW128" s="277">
        <v>0</v>
      </c>
      <c r="AX128" s="280">
        <v>59924</v>
      </c>
      <c r="AY128" s="280">
        <v>59924</v>
      </c>
      <c r="AZ128" s="280">
        <v>59924</v>
      </c>
      <c r="BA128" s="280">
        <v>59924</v>
      </c>
      <c r="BB128" s="280">
        <v>59924</v>
      </c>
      <c r="BC128" s="280">
        <v>293630</v>
      </c>
      <c r="BD128" s="281">
        <v>8208</v>
      </c>
      <c r="BE128" s="277">
        <v>8208</v>
      </c>
      <c r="BF128" s="277">
        <v>8208</v>
      </c>
      <c r="BG128" s="277">
        <v>8208</v>
      </c>
      <c r="BH128" s="277">
        <v>8208</v>
      </c>
      <c r="BI128" s="277">
        <v>8208</v>
      </c>
      <c r="BJ128" s="277">
        <v>40220</v>
      </c>
      <c r="BK128" s="280">
        <v>0</v>
      </c>
      <c r="BL128" s="280">
        <v>0</v>
      </c>
      <c r="BM128" s="280">
        <v>0</v>
      </c>
      <c r="BN128" s="280">
        <v>0</v>
      </c>
      <c r="BO128" s="280">
        <v>0</v>
      </c>
      <c r="BP128" s="280">
        <v>0</v>
      </c>
      <c r="BQ128" s="281"/>
      <c r="BR128" s="277"/>
      <c r="BS128" s="277"/>
      <c r="BT128" s="277"/>
      <c r="BU128" s="277"/>
      <c r="BV128" s="277"/>
      <c r="BW128" s="277"/>
      <c r="BX128" s="280"/>
      <c r="BY128" s="280"/>
      <c r="BZ128" s="280"/>
      <c r="CA128" s="280"/>
      <c r="CB128" s="280"/>
      <c r="CC128" s="280"/>
      <c r="CD128" s="289">
        <v>10.9</v>
      </c>
      <c r="CE128" s="284"/>
      <c r="CF128" s="277"/>
      <c r="CG128" s="277"/>
      <c r="CH128" s="277"/>
      <c r="CI128" s="277"/>
      <c r="CJ128" s="277"/>
      <c r="CK128" s="277"/>
      <c r="CL128" s="280"/>
      <c r="CM128" s="280"/>
      <c r="CN128" s="280"/>
      <c r="CO128" s="280"/>
      <c r="CP128" s="280"/>
      <c r="CQ128" s="280"/>
      <c r="CR128" s="284">
        <v>-18424</v>
      </c>
      <c r="CS128" s="277"/>
      <c r="CT128" s="277"/>
      <c r="CU128" s="277"/>
      <c r="CV128" s="277"/>
      <c r="CW128" s="277"/>
      <c r="CX128" s="277"/>
      <c r="CY128" s="280">
        <v>18424</v>
      </c>
      <c r="CZ128" s="280">
        <v>18424</v>
      </c>
      <c r="DA128" s="280">
        <v>18424</v>
      </c>
      <c r="DB128" s="280">
        <v>18424</v>
      </c>
      <c r="DC128" s="280">
        <v>18424</v>
      </c>
      <c r="DD128" s="280">
        <v>71853</v>
      </c>
      <c r="DE128" s="168">
        <v>0</v>
      </c>
      <c r="DF128" s="109"/>
      <c r="DG128" s="172">
        <v>0</v>
      </c>
      <c r="DH128" s="109"/>
      <c r="DI128" s="109"/>
    </row>
    <row r="129" spans="2:113">
      <c r="B129" s="272" t="s">
        <v>342</v>
      </c>
      <c r="C129" s="277">
        <v>8</v>
      </c>
      <c r="D129" s="277">
        <v>0</v>
      </c>
      <c r="E129" s="277">
        <v>155</v>
      </c>
      <c r="F129" s="277">
        <v>168</v>
      </c>
      <c r="G129" s="278">
        <v>10.5</v>
      </c>
      <c r="H129" s="277">
        <v>2115401</v>
      </c>
      <c r="I129" s="277">
        <v>106263</v>
      </c>
      <c r="J129" s="277">
        <v>77443</v>
      </c>
      <c r="K129" s="277"/>
      <c r="L129" s="277">
        <v>0</v>
      </c>
      <c r="M129" s="277">
        <v>-341494</v>
      </c>
      <c r="N129" s="277">
        <v>74550</v>
      </c>
      <c r="O129" s="277"/>
      <c r="P129" s="277">
        <v>-92589</v>
      </c>
      <c r="Q129" s="277">
        <v>1939574</v>
      </c>
      <c r="R129" s="273">
        <v>0</v>
      </c>
      <c r="S129" s="292">
        <v>-34532</v>
      </c>
      <c r="T129" s="277"/>
      <c r="U129" s="277">
        <v>149174</v>
      </c>
      <c r="V129" s="277">
        <v>86010</v>
      </c>
      <c r="W129" s="277">
        <v>-315304</v>
      </c>
      <c r="X129" s="290">
        <v>-82892</v>
      </c>
      <c r="Y129" s="273"/>
      <c r="Z129" s="277">
        <v>2073495</v>
      </c>
      <c r="AA129" s="277">
        <v>1811714</v>
      </c>
      <c r="AB129" s="277">
        <v>1739155</v>
      </c>
      <c r="AC129" s="277">
        <v>2172369</v>
      </c>
      <c r="AD129" s="277">
        <v>308971</v>
      </c>
      <c r="AE129" s="277">
        <v>73783</v>
      </c>
      <c r="AF129" s="277"/>
      <c r="AG129" s="277">
        <v>0</v>
      </c>
      <c r="AH129" s="277">
        <v>67450</v>
      </c>
      <c r="AI129" s="277"/>
      <c r="AJ129" s="277">
        <v>-34532</v>
      </c>
      <c r="AK129" s="277">
        <v>-34532</v>
      </c>
      <c r="AL129" s="277">
        <v>-34532</v>
      </c>
      <c r="AM129" s="277">
        <v>-34532</v>
      </c>
      <c r="AN129" s="277">
        <v>-34532</v>
      </c>
      <c r="AO129" s="277">
        <v>-142644</v>
      </c>
      <c r="AP129" s="265"/>
      <c r="AQ129" s="281">
        <v>-32523</v>
      </c>
      <c r="AR129" s="277">
        <v>0</v>
      </c>
      <c r="AS129" s="277">
        <v>0</v>
      </c>
      <c r="AT129" s="277">
        <v>0</v>
      </c>
      <c r="AU129" s="277">
        <v>0</v>
      </c>
      <c r="AV129" s="277">
        <v>0</v>
      </c>
      <c r="AW129" s="277">
        <v>0</v>
      </c>
      <c r="AX129" s="280">
        <v>32523</v>
      </c>
      <c r="AY129" s="280">
        <v>32523</v>
      </c>
      <c r="AZ129" s="280">
        <v>32523</v>
      </c>
      <c r="BA129" s="280">
        <v>32523</v>
      </c>
      <c r="BB129" s="280">
        <v>32523</v>
      </c>
      <c r="BC129" s="280">
        <v>146356</v>
      </c>
      <c r="BD129" s="281">
        <v>7100</v>
      </c>
      <c r="BE129" s="277">
        <v>7100</v>
      </c>
      <c r="BF129" s="277">
        <v>7100</v>
      </c>
      <c r="BG129" s="277">
        <v>7100</v>
      </c>
      <c r="BH129" s="277">
        <v>7100</v>
      </c>
      <c r="BI129" s="277">
        <v>7100</v>
      </c>
      <c r="BJ129" s="277">
        <v>31950</v>
      </c>
      <c r="BK129" s="280">
        <v>0</v>
      </c>
      <c r="BL129" s="280">
        <v>0</v>
      </c>
      <c r="BM129" s="280">
        <v>0</v>
      </c>
      <c r="BN129" s="280">
        <v>0</v>
      </c>
      <c r="BO129" s="280">
        <v>0</v>
      </c>
      <c r="BP129" s="280">
        <v>0</v>
      </c>
      <c r="BQ129" s="281"/>
      <c r="BR129" s="277"/>
      <c r="BS129" s="277"/>
      <c r="BT129" s="277"/>
      <c r="BU129" s="277"/>
      <c r="BV129" s="277"/>
      <c r="BW129" s="277"/>
      <c r="BX129" s="280"/>
      <c r="BY129" s="280"/>
      <c r="BZ129" s="280"/>
      <c r="CA129" s="280"/>
      <c r="CB129" s="280"/>
      <c r="CC129" s="280"/>
      <c r="CD129" s="289">
        <v>10.1</v>
      </c>
      <c r="CE129" s="284"/>
      <c r="CF129" s="277"/>
      <c r="CG129" s="277"/>
      <c r="CH129" s="277"/>
      <c r="CI129" s="277"/>
      <c r="CJ129" s="277"/>
      <c r="CK129" s="277"/>
      <c r="CL129" s="280"/>
      <c r="CM129" s="280"/>
      <c r="CN129" s="280"/>
      <c r="CO129" s="280"/>
      <c r="CP129" s="280"/>
      <c r="CQ129" s="280"/>
      <c r="CR129" s="284">
        <v>-9109</v>
      </c>
      <c r="CS129" s="277"/>
      <c r="CT129" s="277"/>
      <c r="CU129" s="277"/>
      <c r="CV129" s="277"/>
      <c r="CW129" s="277"/>
      <c r="CX129" s="277"/>
      <c r="CY129" s="280">
        <v>9109</v>
      </c>
      <c r="CZ129" s="280">
        <v>9109</v>
      </c>
      <c r="DA129" s="280">
        <v>9109</v>
      </c>
      <c r="DB129" s="280">
        <v>9109</v>
      </c>
      <c r="DC129" s="280">
        <v>9109</v>
      </c>
      <c r="DD129" s="280">
        <v>28238</v>
      </c>
      <c r="DE129" s="168">
        <v>0</v>
      </c>
      <c r="DF129" s="109"/>
      <c r="DG129" s="172">
        <v>0</v>
      </c>
      <c r="DH129" s="109"/>
      <c r="DI129" s="109"/>
    </row>
    <row r="130" spans="2:113">
      <c r="B130" s="272" t="s">
        <v>343</v>
      </c>
      <c r="C130" s="277">
        <v>207</v>
      </c>
      <c r="D130" s="277">
        <v>0</v>
      </c>
      <c r="E130" s="277">
        <v>919</v>
      </c>
      <c r="F130" s="277">
        <v>966</v>
      </c>
      <c r="G130" s="278">
        <v>8.6</v>
      </c>
      <c r="H130" s="277">
        <v>28907129</v>
      </c>
      <c r="I130" s="277">
        <v>1286273</v>
      </c>
      <c r="J130" s="277">
        <v>1027885</v>
      </c>
      <c r="K130" s="277"/>
      <c r="L130" s="277">
        <v>-4787153</v>
      </c>
      <c r="M130" s="277">
        <v>4430982</v>
      </c>
      <c r="N130" s="277">
        <v>930622</v>
      </c>
      <c r="O130" s="277"/>
      <c r="P130" s="277">
        <v>-2640476</v>
      </c>
      <c r="Q130" s="277">
        <v>29155262</v>
      </c>
      <c r="R130" s="273">
        <v>-4787153</v>
      </c>
      <c r="S130" s="292">
        <v>490750</v>
      </c>
      <c r="T130" s="277"/>
      <c r="U130" s="277">
        <v>-1982245</v>
      </c>
      <c r="V130" s="277">
        <v>2030934</v>
      </c>
      <c r="W130" s="277">
        <v>3888933</v>
      </c>
      <c r="X130" s="290">
        <v>-981921</v>
      </c>
      <c r="Y130" s="273"/>
      <c r="Z130" s="277">
        <v>31086690</v>
      </c>
      <c r="AA130" s="277">
        <v>27312852</v>
      </c>
      <c r="AB130" s="277">
        <v>26246928</v>
      </c>
      <c r="AC130" s="277">
        <v>32563656</v>
      </c>
      <c r="AD130" s="277">
        <v>0</v>
      </c>
      <c r="AE130" s="277">
        <v>849229</v>
      </c>
      <c r="AF130" s="277"/>
      <c r="AG130" s="277">
        <v>3915752</v>
      </c>
      <c r="AH130" s="277">
        <v>822410</v>
      </c>
      <c r="AI130" s="277"/>
      <c r="AJ130" s="277">
        <v>490750</v>
      </c>
      <c r="AK130" s="277">
        <v>490750</v>
      </c>
      <c r="AL130" s="277">
        <v>490750</v>
      </c>
      <c r="AM130" s="277">
        <v>490750</v>
      </c>
      <c r="AN130" s="277">
        <v>490750</v>
      </c>
      <c r="AO130" s="277">
        <v>1435183</v>
      </c>
      <c r="AP130" s="265"/>
      <c r="AQ130" s="281">
        <v>515230</v>
      </c>
      <c r="AR130" s="277">
        <v>515230</v>
      </c>
      <c r="AS130" s="277">
        <v>515230</v>
      </c>
      <c r="AT130" s="277">
        <v>515230</v>
      </c>
      <c r="AU130" s="277">
        <v>515230</v>
      </c>
      <c r="AV130" s="277">
        <v>515230</v>
      </c>
      <c r="AW130" s="277">
        <v>1339602</v>
      </c>
      <c r="AX130" s="280">
        <v>0</v>
      </c>
      <c r="AY130" s="280">
        <v>0</v>
      </c>
      <c r="AZ130" s="280">
        <v>0</v>
      </c>
      <c r="BA130" s="280">
        <v>0</v>
      </c>
      <c r="BB130" s="280">
        <v>0</v>
      </c>
      <c r="BC130" s="280">
        <v>0</v>
      </c>
      <c r="BD130" s="281">
        <v>108212</v>
      </c>
      <c r="BE130" s="277">
        <v>108212</v>
      </c>
      <c r="BF130" s="277">
        <v>108212</v>
      </c>
      <c r="BG130" s="277">
        <v>108212</v>
      </c>
      <c r="BH130" s="277">
        <v>108212</v>
      </c>
      <c r="BI130" s="277">
        <v>108212</v>
      </c>
      <c r="BJ130" s="277">
        <v>281350</v>
      </c>
      <c r="BK130" s="280">
        <v>0</v>
      </c>
      <c r="BL130" s="280">
        <v>0</v>
      </c>
      <c r="BM130" s="280">
        <v>0</v>
      </c>
      <c r="BN130" s="280">
        <v>0</v>
      </c>
      <c r="BO130" s="280">
        <v>0</v>
      </c>
      <c r="BP130" s="280">
        <v>0</v>
      </c>
      <c r="BQ130" s="281"/>
      <c r="BR130" s="277"/>
      <c r="BS130" s="277"/>
      <c r="BT130" s="277"/>
      <c r="BU130" s="277"/>
      <c r="BV130" s="277"/>
      <c r="BW130" s="277"/>
      <c r="BX130" s="280"/>
      <c r="BY130" s="280"/>
      <c r="BZ130" s="280"/>
      <c r="CA130" s="280"/>
      <c r="CB130" s="280"/>
      <c r="CC130" s="280"/>
      <c r="CD130" s="289">
        <v>8.4</v>
      </c>
      <c r="CE130" s="284"/>
      <c r="CF130" s="277"/>
      <c r="CG130" s="277"/>
      <c r="CH130" s="277"/>
      <c r="CI130" s="277"/>
      <c r="CJ130" s="277"/>
      <c r="CK130" s="277"/>
      <c r="CL130" s="280"/>
      <c r="CM130" s="280"/>
      <c r="CN130" s="280"/>
      <c r="CO130" s="280"/>
      <c r="CP130" s="280"/>
      <c r="CQ130" s="280"/>
      <c r="CR130" s="284">
        <v>-132692</v>
      </c>
      <c r="CS130" s="277"/>
      <c r="CT130" s="277"/>
      <c r="CU130" s="277"/>
      <c r="CV130" s="277"/>
      <c r="CW130" s="277"/>
      <c r="CX130" s="277"/>
      <c r="CY130" s="280">
        <v>132692</v>
      </c>
      <c r="CZ130" s="280">
        <v>132692</v>
      </c>
      <c r="DA130" s="280">
        <v>132692</v>
      </c>
      <c r="DB130" s="280">
        <v>132692</v>
      </c>
      <c r="DC130" s="280">
        <v>132692</v>
      </c>
      <c r="DD130" s="280">
        <v>185769</v>
      </c>
      <c r="DE130" s="168">
        <v>0</v>
      </c>
      <c r="DF130" s="109"/>
      <c r="DG130" s="172">
        <v>0</v>
      </c>
      <c r="DH130" s="109"/>
      <c r="DI130" s="109"/>
    </row>
    <row r="131" spans="2:113">
      <c r="B131" s="272" t="s">
        <v>344</v>
      </c>
      <c r="C131" s="277">
        <v>0</v>
      </c>
      <c r="D131" s="277">
        <v>0</v>
      </c>
      <c r="E131" s="277">
        <v>0</v>
      </c>
      <c r="F131" s="277">
        <v>0</v>
      </c>
      <c r="G131" s="278">
        <v>1</v>
      </c>
      <c r="H131" s="277">
        <v>0</v>
      </c>
      <c r="I131" s="277">
        <v>0</v>
      </c>
      <c r="J131" s="277">
        <v>0</v>
      </c>
      <c r="K131" s="277"/>
      <c r="L131" s="277">
        <v>0</v>
      </c>
      <c r="M131" s="277">
        <v>0</v>
      </c>
      <c r="N131" s="277">
        <v>0</v>
      </c>
      <c r="O131" s="277"/>
      <c r="P131" s="277">
        <v>0</v>
      </c>
      <c r="Q131" s="277">
        <v>0</v>
      </c>
      <c r="R131" s="273">
        <v>0</v>
      </c>
      <c r="S131" s="292">
        <v>0</v>
      </c>
      <c r="T131" s="277"/>
      <c r="U131" s="277">
        <v>0</v>
      </c>
      <c r="V131" s="277">
        <v>0</v>
      </c>
      <c r="W131" s="277">
        <v>0</v>
      </c>
      <c r="X131" s="290">
        <v>0</v>
      </c>
      <c r="Y131" s="273"/>
      <c r="Z131" s="277">
        <v>0</v>
      </c>
      <c r="AA131" s="277">
        <v>0</v>
      </c>
      <c r="AB131" s="277">
        <v>0</v>
      </c>
      <c r="AC131" s="277">
        <v>0</v>
      </c>
      <c r="AD131" s="277">
        <v>0</v>
      </c>
      <c r="AE131" s="277">
        <v>0</v>
      </c>
      <c r="AF131" s="277"/>
      <c r="AG131" s="277">
        <v>0</v>
      </c>
      <c r="AH131" s="277">
        <v>0</v>
      </c>
      <c r="AI131" s="277"/>
      <c r="AJ131" s="277">
        <v>0</v>
      </c>
      <c r="AK131" s="277">
        <v>0</v>
      </c>
      <c r="AL131" s="277">
        <v>0</v>
      </c>
      <c r="AM131" s="277">
        <v>0</v>
      </c>
      <c r="AN131" s="277">
        <v>0</v>
      </c>
      <c r="AO131" s="277">
        <v>0</v>
      </c>
      <c r="AP131" s="265"/>
      <c r="AQ131" s="281">
        <v>0</v>
      </c>
      <c r="AR131" s="277">
        <v>0</v>
      </c>
      <c r="AS131" s="277">
        <v>0</v>
      </c>
      <c r="AT131" s="277">
        <v>0</v>
      </c>
      <c r="AU131" s="277">
        <v>0</v>
      </c>
      <c r="AV131" s="277">
        <v>0</v>
      </c>
      <c r="AW131" s="277">
        <v>0</v>
      </c>
      <c r="AX131" s="280">
        <v>0</v>
      </c>
      <c r="AY131" s="280">
        <v>0</v>
      </c>
      <c r="AZ131" s="280">
        <v>0</v>
      </c>
      <c r="BA131" s="280">
        <v>0</v>
      </c>
      <c r="BB131" s="280">
        <v>0</v>
      </c>
      <c r="BC131" s="280">
        <v>0</v>
      </c>
      <c r="BD131" s="281">
        <v>0</v>
      </c>
      <c r="BE131" s="277">
        <v>0</v>
      </c>
      <c r="BF131" s="277">
        <v>0</v>
      </c>
      <c r="BG131" s="277">
        <v>0</v>
      </c>
      <c r="BH131" s="277">
        <v>0</v>
      </c>
      <c r="BI131" s="277">
        <v>0</v>
      </c>
      <c r="BJ131" s="277">
        <v>0</v>
      </c>
      <c r="BK131" s="280">
        <v>0</v>
      </c>
      <c r="BL131" s="280">
        <v>0</v>
      </c>
      <c r="BM131" s="280">
        <v>0</v>
      </c>
      <c r="BN131" s="280">
        <v>0</v>
      </c>
      <c r="BO131" s="280">
        <v>0</v>
      </c>
      <c r="BP131" s="280">
        <v>0</v>
      </c>
      <c r="BQ131" s="281"/>
      <c r="BR131" s="277"/>
      <c r="BS131" s="277"/>
      <c r="BT131" s="277"/>
      <c r="BU131" s="277"/>
      <c r="BV131" s="277"/>
      <c r="BW131" s="277"/>
      <c r="BX131" s="280"/>
      <c r="BY131" s="280"/>
      <c r="BZ131" s="280"/>
      <c r="CA131" s="280"/>
      <c r="CB131" s="280"/>
      <c r="CC131" s="280"/>
      <c r="CD131" s="289">
        <v>1</v>
      </c>
      <c r="CE131" s="284"/>
      <c r="CF131" s="277"/>
      <c r="CG131" s="277"/>
      <c r="CH131" s="277"/>
      <c r="CI131" s="277"/>
      <c r="CJ131" s="277"/>
      <c r="CK131" s="277"/>
      <c r="CL131" s="280"/>
      <c r="CM131" s="280"/>
      <c r="CN131" s="280"/>
      <c r="CO131" s="280"/>
      <c r="CP131" s="280"/>
      <c r="CQ131" s="280"/>
      <c r="CR131" s="284">
        <v>0</v>
      </c>
      <c r="CS131" s="277"/>
      <c r="CT131" s="277"/>
      <c r="CU131" s="277"/>
      <c r="CV131" s="277"/>
      <c r="CW131" s="277"/>
      <c r="CX131" s="277"/>
      <c r="CY131" s="280">
        <v>0</v>
      </c>
      <c r="CZ131" s="280">
        <v>0</v>
      </c>
      <c r="DA131" s="280">
        <v>0</v>
      </c>
      <c r="DB131" s="280">
        <v>0</v>
      </c>
      <c r="DC131" s="280">
        <v>0</v>
      </c>
      <c r="DD131" s="280">
        <v>0</v>
      </c>
      <c r="DE131" s="168">
        <v>0</v>
      </c>
      <c r="DF131" s="109"/>
      <c r="DG131" s="172">
        <v>0</v>
      </c>
      <c r="DH131" s="109"/>
      <c r="DI131" s="109"/>
    </row>
    <row r="132" spans="2:113">
      <c r="B132" s="272" t="s">
        <v>345</v>
      </c>
      <c r="C132" s="277">
        <v>11</v>
      </c>
      <c r="D132" s="277">
        <v>0</v>
      </c>
      <c r="E132" s="277">
        <v>131</v>
      </c>
      <c r="F132" s="277">
        <v>151</v>
      </c>
      <c r="G132" s="278">
        <v>9.5</v>
      </c>
      <c r="H132" s="277">
        <v>2026458</v>
      </c>
      <c r="I132" s="277">
        <v>94945</v>
      </c>
      <c r="J132" s="277">
        <v>73806</v>
      </c>
      <c r="K132" s="277"/>
      <c r="L132" s="277">
        <v>0</v>
      </c>
      <c r="M132" s="277">
        <v>-341681</v>
      </c>
      <c r="N132" s="277">
        <v>56023</v>
      </c>
      <c r="O132" s="277"/>
      <c r="P132" s="277">
        <v>-96374</v>
      </c>
      <c r="Q132" s="277">
        <v>1813177</v>
      </c>
      <c r="R132" s="273">
        <v>0</v>
      </c>
      <c r="S132" s="292">
        <v>-40405</v>
      </c>
      <c r="T132" s="277"/>
      <c r="U132" s="277">
        <v>128346</v>
      </c>
      <c r="V132" s="277">
        <v>111062</v>
      </c>
      <c r="W132" s="277">
        <v>-332075</v>
      </c>
      <c r="X132" s="290">
        <v>-86822</v>
      </c>
      <c r="Y132" s="273"/>
      <c r="Z132" s="277">
        <v>1932101</v>
      </c>
      <c r="AA132" s="277">
        <v>1699420</v>
      </c>
      <c r="AB132" s="277">
        <v>1633729</v>
      </c>
      <c r="AC132" s="277">
        <v>2022486</v>
      </c>
      <c r="AD132" s="277">
        <v>305715</v>
      </c>
      <c r="AE132" s="277">
        <v>76486</v>
      </c>
      <c r="AF132" s="277"/>
      <c r="AG132" s="277">
        <v>0</v>
      </c>
      <c r="AH132" s="277">
        <v>50126</v>
      </c>
      <c r="AI132" s="277"/>
      <c r="AJ132" s="277">
        <v>-40405</v>
      </c>
      <c r="AK132" s="277">
        <v>-40405</v>
      </c>
      <c r="AL132" s="277">
        <v>-40405</v>
      </c>
      <c r="AM132" s="277">
        <v>-40405</v>
      </c>
      <c r="AN132" s="277">
        <v>-40405</v>
      </c>
      <c r="AO132" s="277">
        <v>-130050</v>
      </c>
      <c r="AP132" s="265"/>
      <c r="AQ132" s="281">
        <v>-35966</v>
      </c>
      <c r="AR132" s="277">
        <v>0</v>
      </c>
      <c r="AS132" s="277">
        <v>0</v>
      </c>
      <c r="AT132" s="277">
        <v>0</v>
      </c>
      <c r="AU132" s="277">
        <v>0</v>
      </c>
      <c r="AV132" s="277">
        <v>0</v>
      </c>
      <c r="AW132" s="277">
        <v>0</v>
      </c>
      <c r="AX132" s="280">
        <v>35966</v>
      </c>
      <c r="AY132" s="280">
        <v>35966</v>
      </c>
      <c r="AZ132" s="280">
        <v>35966</v>
      </c>
      <c r="BA132" s="280">
        <v>35966</v>
      </c>
      <c r="BB132" s="280">
        <v>35966</v>
      </c>
      <c r="BC132" s="280">
        <v>125885</v>
      </c>
      <c r="BD132" s="281">
        <v>5897</v>
      </c>
      <c r="BE132" s="277">
        <v>5897</v>
      </c>
      <c r="BF132" s="277">
        <v>5897</v>
      </c>
      <c r="BG132" s="277">
        <v>5897</v>
      </c>
      <c r="BH132" s="277">
        <v>5897</v>
      </c>
      <c r="BI132" s="277">
        <v>5897</v>
      </c>
      <c r="BJ132" s="277">
        <v>20641</v>
      </c>
      <c r="BK132" s="280">
        <v>0</v>
      </c>
      <c r="BL132" s="280">
        <v>0</v>
      </c>
      <c r="BM132" s="280">
        <v>0</v>
      </c>
      <c r="BN132" s="280">
        <v>0</v>
      </c>
      <c r="BO132" s="280">
        <v>0</v>
      </c>
      <c r="BP132" s="280">
        <v>0</v>
      </c>
      <c r="BQ132" s="281"/>
      <c r="BR132" s="277"/>
      <c r="BS132" s="277"/>
      <c r="BT132" s="277"/>
      <c r="BU132" s="277"/>
      <c r="BV132" s="277"/>
      <c r="BW132" s="277"/>
      <c r="BX132" s="280"/>
      <c r="BY132" s="280"/>
      <c r="BZ132" s="280"/>
      <c r="CA132" s="280"/>
      <c r="CB132" s="280"/>
      <c r="CC132" s="280"/>
      <c r="CD132" s="289">
        <v>9.4</v>
      </c>
      <c r="CE132" s="284"/>
      <c r="CF132" s="277"/>
      <c r="CG132" s="277"/>
      <c r="CH132" s="277"/>
      <c r="CI132" s="277"/>
      <c r="CJ132" s="277"/>
      <c r="CK132" s="277"/>
      <c r="CL132" s="280"/>
      <c r="CM132" s="280"/>
      <c r="CN132" s="280"/>
      <c r="CO132" s="280"/>
      <c r="CP132" s="280"/>
      <c r="CQ132" s="280"/>
      <c r="CR132" s="284">
        <v>-10336</v>
      </c>
      <c r="CS132" s="277"/>
      <c r="CT132" s="277"/>
      <c r="CU132" s="277"/>
      <c r="CV132" s="277"/>
      <c r="CW132" s="277"/>
      <c r="CX132" s="277"/>
      <c r="CY132" s="280">
        <v>10336</v>
      </c>
      <c r="CZ132" s="280">
        <v>10336</v>
      </c>
      <c r="DA132" s="280">
        <v>10336</v>
      </c>
      <c r="DB132" s="280">
        <v>10336</v>
      </c>
      <c r="DC132" s="280">
        <v>10336</v>
      </c>
      <c r="DD132" s="280">
        <v>24806</v>
      </c>
      <c r="DE132" s="168">
        <v>0</v>
      </c>
      <c r="DF132" s="109"/>
      <c r="DG132" s="172">
        <v>0</v>
      </c>
      <c r="DH132" s="109"/>
      <c r="DI132" s="109"/>
    </row>
    <row r="133" spans="2:113">
      <c r="B133" s="272" t="s">
        <v>346</v>
      </c>
      <c r="C133" s="277">
        <v>1</v>
      </c>
      <c r="D133" s="277">
        <v>0</v>
      </c>
      <c r="E133" s="277">
        <v>0</v>
      </c>
      <c r="F133" s="277">
        <v>0</v>
      </c>
      <c r="G133" s="278">
        <v>1</v>
      </c>
      <c r="H133" s="277">
        <v>937312</v>
      </c>
      <c r="I133" s="277">
        <v>170</v>
      </c>
      <c r="J133" s="277">
        <v>28124</v>
      </c>
      <c r="K133" s="277"/>
      <c r="L133" s="277">
        <v>0</v>
      </c>
      <c r="M133" s="277">
        <v>-637529</v>
      </c>
      <c r="N133" s="277">
        <v>51</v>
      </c>
      <c r="O133" s="277"/>
      <c r="P133" s="277">
        <v>-294979</v>
      </c>
      <c r="Q133" s="277">
        <v>33149</v>
      </c>
      <c r="R133" s="273">
        <v>0</v>
      </c>
      <c r="S133" s="292">
        <v>-637478</v>
      </c>
      <c r="T133" s="277"/>
      <c r="U133" s="277">
        <v>-609184</v>
      </c>
      <c r="V133" s="277">
        <v>11319</v>
      </c>
      <c r="W133" s="277">
        <v>0</v>
      </c>
      <c r="X133" s="290">
        <v>0</v>
      </c>
      <c r="Y133" s="273"/>
      <c r="Z133" s="277">
        <v>33627</v>
      </c>
      <c r="AA133" s="277">
        <v>32684</v>
      </c>
      <c r="AB133" s="277">
        <v>32701</v>
      </c>
      <c r="AC133" s="277">
        <v>33600</v>
      </c>
      <c r="AD133" s="277">
        <v>0</v>
      </c>
      <c r="AE133" s="277">
        <v>0</v>
      </c>
      <c r="AF133" s="277"/>
      <c r="AG133" s="277">
        <v>0</v>
      </c>
      <c r="AH133" s="277">
        <v>0</v>
      </c>
      <c r="AI133" s="277"/>
      <c r="AJ133" s="277">
        <v>0</v>
      </c>
      <c r="AK133" s="277">
        <v>0</v>
      </c>
      <c r="AL133" s="277">
        <v>0</v>
      </c>
      <c r="AM133" s="277">
        <v>0</v>
      </c>
      <c r="AN133" s="277">
        <v>0</v>
      </c>
      <c r="AO133" s="277">
        <v>0</v>
      </c>
      <c r="AP133" s="265"/>
      <c r="AQ133" s="281">
        <v>-637529</v>
      </c>
      <c r="AR133" s="277">
        <v>0</v>
      </c>
      <c r="AS133" s="277">
        <v>0</v>
      </c>
      <c r="AT133" s="277">
        <v>0</v>
      </c>
      <c r="AU133" s="277">
        <v>0</v>
      </c>
      <c r="AV133" s="277">
        <v>0</v>
      </c>
      <c r="AW133" s="277">
        <v>0</v>
      </c>
      <c r="AX133" s="280">
        <v>0</v>
      </c>
      <c r="AY133" s="280">
        <v>0</v>
      </c>
      <c r="AZ133" s="280">
        <v>0</v>
      </c>
      <c r="BA133" s="280">
        <v>0</v>
      </c>
      <c r="BB133" s="280">
        <v>0</v>
      </c>
      <c r="BC133" s="280">
        <v>0</v>
      </c>
      <c r="BD133" s="281">
        <v>51</v>
      </c>
      <c r="BE133" s="277">
        <v>0</v>
      </c>
      <c r="BF133" s="277">
        <v>0</v>
      </c>
      <c r="BG133" s="277">
        <v>0</v>
      </c>
      <c r="BH133" s="277">
        <v>0</v>
      </c>
      <c r="BI133" s="277">
        <v>0</v>
      </c>
      <c r="BJ133" s="277">
        <v>0</v>
      </c>
      <c r="BK133" s="280">
        <v>0</v>
      </c>
      <c r="BL133" s="280">
        <v>0</v>
      </c>
      <c r="BM133" s="280">
        <v>0</v>
      </c>
      <c r="BN133" s="280">
        <v>0</v>
      </c>
      <c r="BO133" s="280">
        <v>0</v>
      </c>
      <c r="BP133" s="280">
        <v>0</v>
      </c>
      <c r="BQ133" s="281"/>
      <c r="BR133" s="277"/>
      <c r="BS133" s="277"/>
      <c r="BT133" s="277"/>
      <c r="BU133" s="277"/>
      <c r="BV133" s="277"/>
      <c r="BW133" s="277"/>
      <c r="BX133" s="280"/>
      <c r="BY133" s="280"/>
      <c r="BZ133" s="280"/>
      <c r="CA133" s="280"/>
      <c r="CB133" s="280"/>
      <c r="CC133" s="280"/>
      <c r="CD133" s="289">
        <v>1</v>
      </c>
      <c r="CE133" s="284"/>
      <c r="CF133" s="277"/>
      <c r="CG133" s="277"/>
      <c r="CH133" s="277"/>
      <c r="CI133" s="277"/>
      <c r="CJ133" s="277"/>
      <c r="CK133" s="277"/>
      <c r="CL133" s="280"/>
      <c r="CM133" s="280"/>
      <c r="CN133" s="280"/>
      <c r="CO133" s="280"/>
      <c r="CP133" s="280"/>
      <c r="CQ133" s="280"/>
      <c r="CR133" s="284">
        <v>0</v>
      </c>
      <c r="CS133" s="277"/>
      <c r="CT133" s="277"/>
      <c r="CU133" s="277"/>
      <c r="CV133" s="277"/>
      <c r="CW133" s="277"/>
      <c r="CX133" s="277"/>
      <c r="CY133" s="280">
        <v>0</v>
      </c>
      <c r="CZ133" s="280">
        <v>0</v>
      </c>
      <c r="DA133" s="280">
        <v>0</v>
      </c>
      <c r="DB133" s="280">
        <v>0</v>
      </c>
      <c r="DC133" s="280">
        <v>0</v>
      </c>
      <c r="DD133" s="280">
        <v>0</v>
      </c>
      <c r="DE133" s="168">
        <v>0</v>
      </c>
      <c r="DF133" s="109"/>
      <c r="DG133" s="172">
        <v>0</v>
      </c>
      <c r="DH133" s="109"/>
      <c r="DI133" s="109"/>
    </row>
    <row r="134" spans="2:113">
      <c r="B134" s="272" t="s">
        <v>347</v>
      </c>
      <c r="C134" s="277">
        <v>42</v>
      </c>
      <c r="D134" s="277">
        <v>1</v>
      </c>
      <c r="E134" s="277">
        <v>975</v>
      </c>
      <c r="F134" s="277">
        <v>1085</v>
      </c>
      <c r="G134" s="278">
        <v>10.4</v>
      </c>
      <c r="H134" s="277">
        <v>12341926</v>
      </c>
      <c r="I134" s="277">
        <v>721526</v>
      </c>
      <c r="J134" s="277">
        <v>456870</v>
      </c>
      <c r="K134" s="277"/>
      <c r="L134" s="277">
        <v>-356042</v>
      </c>
      <c r="M134" s="277">
        <v>-1281454</v>
      </c>
      <c r="N134" s="277">
        <v>390656</v>
      </c>
      <c r="O134" s="277"/>
      <c r="P134" s="277">
        <v>-460065</v>
      </c>
      <c r="Q134" s="277">
        <v>11813417</v>
      </c>
      <c r="R134" s="273">
        <v>-356042</v>
      </c>
      <c r="S134" s="292">
        <v>-146952</v>
      </c>
      <c r="T134" s="277"/>
      <c r="U134" s="277">
        <v>675402</v>
      </c>
      <c r="V134" s="277">
        <v>473202</v>
      </c>
      <c r="W134" s="277">
        <v>-1313922</v>
      </c>
      <c r="X134" s="290">
        <v>-570076</v>
      </c>
      <c r="Y134" s="273"/>
      <c r="Z134" s="277">
        <v>12757293</v>
      </c>
      <c r="AA134" s="277">
        <v>10916139</v>
      </c>
      <c r="AB134" s="277">
        <v>10322789</v>
      </c>
      <c r="AC134" s="277">
        <v>13596517</v>
      </c>
      <c r="AD134" s="277">
        <v>1158237</v>
      </c>
      <c r="AE134" s="277">
        <v>508778</v>
      </c>
      <c r="AF134" s="277"/>
      <c r="AG134" s="277">
        <v>0</v>
      </c>
      <c r="AH134" s="277">
        <v>353093</v>
      </c>
      <c r="AI134" s="277"/>
      <c r="AJ134" s="277">
        <v>-146952</v>
      </c>
      <c r="AK134" s="277">
        <v>-146952</v>
      </c>
      <c r="AL134" s="277">
        <v>-146952</v>
      </c>
      <c r="AM134" s="277">
        <v>-146952</v>
      </c>
      <c r="AN134" s="277">
        <v>-146952</v>
      </c>
      <c r="AO134" s="277">
        <v>-579162</v>
      </c>
      <c r="AP134" s="265"/>
      <c r="AQ134" s="281">
        <v>-123217</v>
      </c>
      <c r="AR134" s="277">
        <v>0</v>
      </c>
      <c r="AS134" s="277">
        <v>0</v>
      </c>
      <c r="AT134" s="277">
        <v>0</v>
      </c>
      <c r="AU134" s="277">
        <v>0</v>
      </c>
      <c r="AV134" s="277">
        <v>0</v>
      </c>
      <c r="AW134" s="277">
        <v>0</v>
      </c>
      <c r="AX134" s="280">
        <v>123217</v>
      </c>
      <c r="AY134" s="280">
        <v>123217</v>
      </c>
      <c r="AZ134" s="280">
        <v>123217</v>
      </c>
      <c r="BA134" s="280">
        <v>123217</v>
      </c>
      <c r="BB134" s="280">
        <v>123217</v>
      </c>
      <c r="BC134" s="280">
        <v>542152</v>
      </c>
      <c r="BD134" s="281">
        <v>37563</v>
      </c>
      <c r="BE134" s="277">
        <v>37563</v>
      </c>
      <c r="BF134" s="277">
        <v>37563</v>
      </c>
      <c r="BG134" s="277">
        <v>37563</v>
      </c>
      <c r="BH134" s="277">
        <v>37563</v>
      </c>
      <c r="BI134" s="277">
        <v>37563</v>
      </c>
      <c r="BJ134" s="277">
        <v>165278</v>
      </c>
      <c r="BK134" s="280">
        <v>0</v>
      </c>
      <c r="BL134" s="280">
        <v>0</v>
      </c>
      <c r="BM134" s="280">
        <v>0</v>
      </c>
      <c r="BN134" s="280">
        <v>0</v>
      </c>
      <c r="BO134" s="280">
        <v>0</v>
      </c>
      <c r="BP134" s="280">
        <v>0</v>
      </c>
      <c r="BQ134" s="281"/>
      <c r="BR134" s="277"/>
      <c r="BS134" s="277"/>
      <c r="BT134" s="277"/>
      <c r="BU134" s="277"/>
      <c r="BV134" s="277"/>
      <c r="BW134" s="277"/>
      <c r="BX134" s="280"/>
      <c r="BY134" s="280"/>
      <c r="BZ134" s="280"/>
      <c r="CA134" s="280"/>
      <c r="CB134" s="280"/>
      <c r="CC134" s="280"/>
      <c r="CD134" s="289">
        <v>10.3</v>
      </c>
      <c r="CE134" s="284"/>
      <c r="CF134" s="277"/>
      <c r="CG134" s="277"/>
      <c r="CH134" s="277"/>
      <c r="CI134" s="277"/>
      <c r="CJ134" s="277"/>
      <c r="CK134" s="277"/>
      <c r="CL134" s="280"/>
      <c r="CM134" s="280"/>
      <c r="CN134" s="280"/>
      <c r="CO134" s="280"/>
      <c r="CP134" s="280"/>
      <c r="CQ134" s="280"/>
      <c r="CR134" s="284">
        <v>-61298</v>
      </c>
      <c r="CS134" s="277"/>
      <c r="CT134" s="277"/>
      <c r="CU134" s="277"/>
      <c r="CV134" s="277"/>
      <c r="CW134" s="277"/>
      <c r="CX134" s="277"/>
      <c r="CY134" s="280">
        <v>61298</v>
      </c>
      <c r="CZ134" s="280">
        <v>61298</v>
      </c>
      <c r="DA134" s="280">
        <v>61298</v>
      </c>
      <c r="DB134" s="280">
        <v>61298</v>
      </c>
      <c r="DC134" s="280">
        <v>61298</v>
      </c>
      <c r="DD134" s="280">
        <v>202288</v>
      </c>
      <c r="DE134" s="168">
        <v>0</v>
      </c>
      <c r="DF134" s="109"/>
      <c r="DG134" s="172">
        <v>0</v>
      </c>
      <c r="DH134" s="109"/>
      <c r="DI134" s="109"/>
    </row>
    <row r="135" spans="2:113">
      <c r="B135" s="272" t="s">
        <v>348</v>
      </c>
      <c r="C135" s="277">
        <v>0</v>
      </c>
      <c r="D135" s="277">
        <v>0</v>
      </c>
      <c r="E135" s="277">
        <v>0</v>
      </c>
      <c r="F135" s="277">
        <v>0</v>
      </c>
      <c r="G135" s="278">
        <v>1</v>
      </c>
      <c r="H135" s="277">
        <v>0</v>
      </c>
      <c r="I135" s="277">
        <v>0</v>
      </c>
      <c r="J135" s="277">
        <v>0</v>
      </c>
      <c r="K135" s="277"/>
      <c r="L135" s="277">
        <v>0</v>
      </c>
      <c r="M135" s="277">
        <v>0</v>
      </c>
      <c r="N135" s="277">
        <v>0</v>
      </c>
      <c r="O135" s="277"/>
      <c r="P135" s="277">
        <v>0</v>
      </c>
      <c r="Q135" s="277">
        <v>0</v>
      </c>
      <c r="R135" s="273">
        <v>0</v>
      </c>
      <c r="S135" s="292">
        <v>0</v>
      </c>
      <c r="T135" s="277"/>
      <c r="U135" s="277">
        <v>0</v>
      </c>
      <c r="V135" s="277">
        <v>0</v>
      </c>
      <c r="W135" s="277">
        <v>0</v>
      </c>
      <c r="X135" s="290">
        <v>0</v>
      </c>
      <c r="Y135" s="273"/>
      <c r="Z135" s="277">
        <v>0</v>
      </c>
      <c r="AA135" s="277">
        <v>0</v>
      </c>
      <c r="AB135" s="277">
        <v>0</v>
      </c>
      <c r="AC135" s="277">
        <v>0</v>
      </c>
      <c r="AD135" s="277">
        <v>0</v>
      </c>
      <c r="AE135" s="277">
        <v>0</v>
      </c>
      <c r="AF135" s="277"/>
      <c r="AG135" s="277">
        <v>0</v>
      </c>
      <c r="AH135" s="277">
        <v>0</v>
      </c>
      <c r="AI135" s="277"/>
      <c r="AJ135" s="277">
        <v>0</v>
      </c>
      <c r="AK135" s="277">
        <v>0</v>
      </c>
      <c r="AL135" s="277">
        <v>0</v>
      </c>
      <c r="AM135" s="277">
        <v>0</v>
      </c>
      <c r="AN135" s="277">
        <v>0</v>
      </c>
      <c r="AO135" s="277">
        <v>0</v>
      </c>
      <c r="AP135" s="265"/>
      <c r="AQ135" s="281">
        <v>0</v>
      </c>
      <c r="AR135" s="277">
        <v>0</v>
      </c>
      <c r="AS135" s="277">
        <v>0</v>
      </c>
      <c r="AT135" s="277">
        <v>0</v>
      </c>
      <c r="AU135" s="277">
        <v>0</v>
      </c>
      <c r="AV135" s="277">
        <v>0</v>
      </c>
      <c r="AW135" s="277">
        <v>0</v>
      </c>
      <c r="AX135" s="280">
        <v>0</v>
      </c>
      <c r="AY135" s="280">
        <v>0</v>
      </c>
      <c r="AZ135" s="280">
        <v>0</v>
      </c>
      <c r="BA135" s="280">
        <v>0</v>
      </c>
      <c r="BB135" s="280">
        <v>0</v>
      </c>
      <c r="BC135" s="280">
        <v>0</v>
      </c>
      <c r="BD135" s="281">
        <v>0</v>
      </c>
      <c r="BE135" s="277">
        <v>0</v>
      </c>
      <c r="BF135" s="277">
        <v>0</v>
      </c>
      <c r="BG135" s="277">
        <v>0</v>
      </c>
      <c r="BH135" s="277">
        <v>0</v>
      </c>
      <c r="BI135" s="277">
        <v>0</v>
      </c>
      <c r="BJ135" s="277">
        <v>0</v>
      </c>
      <c r="BK135" s="280">
        <v>0</v>
      </c>
      <c r="BL135" s="280">
        <v>0</v>
      </c>
      <c r="BM135" s="280">
        <v>0</v>
      </c>
      <c r="BN135" s="280">
        <v>0</v>
      </c>
      <c r="BO135" s="280">
        <v>0</v>
      </c>
      <c r="BP135" s="280">
        <v>0</v>
      </c>
      <c r="BQ135" s="281"/>
      <c r="BR135" s="277"/>
      <c r="BS135" s="277"/>
      <c r="BT135" s="277"/>
      <c r="BU135" s="277"/>
      <c r="BV135" s="277"/>
      <c r="BW135" s="277"/>
      <c r="BX135" s="280"/>
      <c r="BY135" s="280"/>
      <c r="BZ135" s="280"/>
      <c r="CA135" s="280"/>
      <c r="CB135" s="280"/>
      <c r="CC135" s="280"/>
      <c r="CD135" s="289">
        <v>1</v>
      </c>
      <c r="CE135" s="284"/>
      <c r="CF135" s="277"/>
      <c r="CG135" s="277"/>
      <c r="CH135" s="277"/>
      <c r="CI135" s="277"/>
      <c r="CJ135" s="277"/>
      <c r="CK135" s="277"/>
      <c r="CL135" s="280"/>
      <c r="CM135" s="280"/>
      <c r="CN135" s="280"/>
      <c r="CO135" s="280"/>
      <c r="CP135" s="280"/>
      <c r="CQ135" s="280"/>
      <c r="CR135" s="284">
        <v>0</v>
      </c>
      <c r="CS135" s="277"/>
      <c r="CT135" s="277"/>
      <c r="CU135" s="277"/>
      <c r="CV135" s="277"/>
      <c r="CW135" s="277"/>
      <c r="CX135" s="277"/>
      <c r="CY135" s="280">
        <v>0</v>
      </c>
      <c r="CZ135" s="280">
        <v>0</v>
      </c>
      <c r="DA135" s="280">
        <v>0</v>
      </c>
      <c r="DB135" s="280">
        <v>0</v>
      </c>
      <c r="DC135" s="280">
        <v>0</v>
      </c>
      <c r="DD135" s="280">
        <v>0</v>
      </c>
      <c r="DE135" s="168">
        <v>0</v>
      </c>
      <c r="DF135" s="109"/>
      <c r="DG135" s="172">
        <v>0</v>
      </c>
      <c r="DH135" s="109"/>
      <c r="DI135" s="109"/>
    </row>
    <row r="136" spans="2:113">
      <c r="B136" s="272" t="s">
        <v>349</v>
      </c>
      <c r="C136" s="277">
        <v>0</v>
      </c>
      <c r="D136" s="277">
        <v>0</v>
      </c>
      <c r="E136" s="277">
        <v>0</v>
      </c>
      <c r="F136" s="277">
        <v>0</v>
      </c>
      <c r="G136" s="278">
        <v>1</v>
      </c>
      <c r="H136" s="277">
        <v>0</v>
      </c>
      <c r="I136" s="277">
        <v>0</v>
      </c>
      <c r="J136" s="277">
        <v>0</v>
      </c>
      <c r="K136" s="277"/>
      <c r="L136" s="277">
        <v>0</v>
      </c>
      <c r="M136" s="277">
        <v>0</v>
      </c>
      <c r="N136" s="277">
        <v>0</v>
      </c>
      <c r="O136" s="277"/>
      <c r="P136" s="277">
        <v>0</v>
      </c>
      <c r="Q136" s="277">
        <v>0</v>
      </c>
      <c r="R136" s="273">
        <v>0</v>
      </c>
      <c r="S136" s="292">
        <v>0</v>
      </c>
      <c r="T136" s="277"/>
      <c r="U136" s="277">
        <v>0</v>
      </c>
      <c r="V136" s="277">
        <v>0</v>
      </c>
      <c r="W136" s="277">
        <v>0</v>
      </c>
      <c r="X136" s="290">
        <v>0</v>
      </c>
      <c r="Y136" s="273"/>
      <c r="Z136" s="277">
        <v>0</v>
      </c>
      <c r="AA136" s="277">
        <v>0</v>
      </c>
      <c r="AB136" s="277">
        <v>0</v>
      </c>
      <c r="AC136" s="277">
        <v>0</v>
      </c>
      <c r="AD136" s="277">
        <v>0</v>
      </c>
      <c r="AE136" s="277">
        <v>0</v>
      </c>
      <c r="AF136" s="277"/>
      <c r="AG136" s="277">
        <v>0</v>
      </c>
      <c r="AH136" s="277">
        <v>0</v>
      </c>
      <c r="AI136" s="277"/>
      <c r="AJ136" s="277">
        <v>0</v>
      </c>
      <c r="AK136" s="277">
        <v>0</v>
      </c>
      <c r="AL136" s="277">
        <v>0</v>
      </c>
      <c r="AM136" s="277">
        <v>0</v>
      </c>
      <c r="AN136" s="277">
        <v>0</v>
      </c>
      <c r="AO136" s="277">
        <v>0</v>
      </c>
      <c r="AP136" s="265"/>
      <c r="AQ136" s="281">
        <v>0</v>
      </c>
      <c r="AR136" s="277">
        <v>0</v>
      </c>
      <c r="AS136" s="277">
        <v>0</v>
      </c>
      <c r="AT136" s="277">
        <v>0</v>
      </c>
      <c r="AU136" s="277">
        <v>0</v>
      </c>
      <c r="AV136" s="277">
        <v>0</v>
      </c>
      <c r="AW136" s="277">
        <v>0</v>
      </c>
      <c r="AX136" s="280">
        <v>0</v>
      </c>
      <c r="AY136" s="280">
        <v>0</v>
      </c>
      <c r="AZ136" s="280">
        <v>0</v>
      </c>
      <c r="BA136" s="280">
        <v>0</v>
      </c>
      <c r="BB136" s="280">
        <v>0</v>
      </c>
      <c r="BC136" s="280">
        <v>0</v>
      </c>
      <c r="BD136" s="281">
        <v>0</v>
      </c>
      <c r="BE136" s="277">
        <v>0</v>
      </c>
      <c r="BF136" s="277">
        <v>0</v>
      </c>
      <c r="BG136" s="277">
        <v>0</v>
      </c>
      <c r="BH136" s="277">
        <v>0</v>
      </c>
      <c r="BI136" s="277">
        <v>0</v>
      </c>
      <c r="BJ136" s="277">
        <v>0</v>
      </c>
      <c r="BK136" s="280">
        <v>0</v>
      </c>
      <c r="BL136" s="280">
        <v>0</v>
      </c>
      <c r="BM136" s="280">
        <v>0</v>
      </c>
      <c r="BN136" s="280">
        <v>0</v>
      </c>
      <c r="BO136" s="280">
        <v>0</v>
      </c>
      <c r="BP136" s="280">
        <v>0</v>
      </c>
      <c r="BQ136" s="281"/>
      <c r="BR136" s="277"/>
      <c r="BS136" s="277"/>
      <c r="BT136" s="277"/>
      <c r="BU136" s="277"/>
      <c r="BV136" s="277"/>
      <c r="BW136" s="277"/>
      <c r="BX136" s="280"/>
      <c r="BY136" s="280"/>
      <c r="BZ136" s="280"/>
      <c r="CA136" s="280"/>
      <c r="CB136" s="280"/>
      <c r="CC136" s="280"/>
      <c r="CD136" s="289">
        <v>1</v>
      </c>
      <c r="CE136" s="284"/>
      <c r="CF136" s="277"/>
      <c r="CG136" s="277"/>
      <c r="CH136" s="277"/>
      <c r="CI136" s="277"/>
      <c r="CJ136" s="277"/>
      <c r="CK136" s="277"/>
      <c r="CL136" s="280"/>
      <c r="CM136" s="280"/>
      <c r="CN136" s="280"/>
      <c r="CO136" s="280"/>
      <c r="CP136" s="280"/>
      <c r="CQ136" s="280"/>
      <c r="CR136" s="284">
        <v>0</v>
      </c>
      <c r="CS136" s="277"/>
      <c r="CT136" s="277"/>
      <c r="CU136" s="277"/>
      <c r="CV136" s="277"/>
      <c r="CW136" s="277"/>
      <c r="CX136" s="277"/>
      <c r="CY136" s="280">
        <v>0</v>
      </c>
      <c r="CZ136" s="280">
        <v>0</v>
      </c>
      <c r="DA136" s="280">
        <v>0</v>
      </c>
      <c r="DB136" s="280">
        <v>0</v>
      </c>
      <c r="DC136" s="280">
        <v>0</v>
      </c>
      <c r="DD136" s="280">
        <v>0</v>
      </c>
      <c r="DE136" s="168">
        <v>0</v>
      </c>
      <c r="DF136" s="109"/>
      <c r="DG136" s="172">
        <v>0</v>
      </c>
      <c r="DH136" s="109"/>
      <c r="DI136" s="109"/>
    </row>
    <row r="137" spans="2:113">
      <c r="B137" s="272" t="s">
        <v>350</v>
      </c>
      <c r="C137" s="277">
        <v>0</v>
      </c>
      <c r="D137" s="277">
        <v>0</v>
      </c>
      <c r="E137" s="277">
        <v>0</v>
      </c>
      <c r="F137" s="277">
        <v>0</v>
      </c>
      <c r="G137" s="278">
        <v>1</v>
      </c>
      <c r="H137" s="277">
        <v>0</v>
      </c>
      <c r="I137" s="277">
        <v>0</v>
      </c>
      <c r="J137" s="277">
        <v>0</v>
      </c>
      <c r="K137" s="277"/>
      <c r="L137" s="277">
        <v>0</v>
      </c>
      <c r="M137" s="277">
        <v>0</v>
      </c>
      <c r="N137" s="277">
        <v>0</v>
      </c>
      <c r="O137" s="277"/>
      <c r="P137" s="277">
        <v>0</v>
      </c>
      <c r="Q137" s="277">
        <v>0</v>
      </c>
      <c r="R137" s="273">
        <v>0</v>
      </c>
      <c r="S137" s="292">
        <v>0</v>
      </c>
      <c r="T137" s="277"/>
      <c r="U137" s="277">
        <v>0</v>
      </c>
      <c r="V137" s="277">
        <v>0</v>
      </c>
      <c r="W137" s="277">
        <v>0</v>
      </c>
      <c r="X137" s="290">
        <v>0</v>
      </c>
      <c r="Y137" s="273"/>
      <c r="Z137" s="277">
        <v>0</v>
      </c>
      <c r="AA137" s="277">
        <v>0</v>
      </c>
      <c r="AB137" s="277">
        <v>0</v>
      </c>
      <c r="AC137" s="277">
        <v>0</v>
      </c>
      <c r="AD137" s="277">
        <v>0</v>
      </c>
      <c r="AE137" s="277">
        <v>0</v>
      </c>
      <c r="AF137" s="277"/>
      <c r="AG137" s="277">
        <v>0</v>
      </c>
      <c r="AH137" s="277">
        <v>0</v>
      </c>
      <c r="AI137" s="277"/>
      <c r="AJ137" s="277">
        <v>0</v>
      </c>
      <c r="AK137" s="277">
        <v>0</v>
      </c>
      <c r="AL137" s="277">
        <v>0</v>
      </c>
      <c r="AM137" s="277">
        <v>0</v>
      </c>
      <c r="AN137" s="277">
        <v>0</v>
      </c>
      <c r="AO137" s="277">
        <v>0</v>
      </c>
      <c r="AP137" s="265"/>
      <c r="AQ137" s="281">
        <v>0</v>
      </c>
      <c r="AR137" s="277">
        <v>0</v>
      </c>
      <c r="AS137" s="277">
        <v>0</v>
      </c>
      <c r="AT137" s="277">
        <v>0</v>
      </c>
      <c r="AU137" s="277">
        <v>0</v>
      </c>
      <c r="AV137" s="277">
        <v>0</v>
      </c>
      <c r="AW137" s="277">
        <v>0</v>
      </c>
      <c r="AX137" s="280">
        <v>0</v>
      </c>
      <c r="AY137" s="280">
        <v>0</v>
      </c>
      <c r="AZ137" s="280">
        <v>0</v>
      </c>
      <c r="BA137" s="280">
        <v>0</v>
      </c>
      <c r="BB137" s="280">
        <v>0</v>
      </c>
      <c r="BC137" s="280">
        <v>0</v>
      </c>
      <c r="BD137" s="281">
        <v>0</v>
      </c>
      <c r="BE137" s="277">
        <v>0</v>
      </c>
      <c r="BF137" s="277">
        <v>0</v>
      </c>
      <c r="BG137" s="277">
        <v>0</v>
      </c>
      <c r="BH137" s="277">
        <v>0</v>
      </c>
      <c r="BI137" s="277">
        <v>0</v>
      </c>
      <c r="BJ137" s="277">
        <v>0</v>
      </c>
      <c r="BK137" s="280">
        <v>0</v>
      </c>
      <c r="BL137" s="280">
        <v>0</v>
      </c>
      <c r="BM137" s="280">
        <v>0</v>
      </c>
      <c r="BN137" s="280">
        <v>0</v>
      </c>
      <c r="BO137" s="280">
        <v>0</v>
      </c>
      <c r="BP137" s="280">
        <v>0</v>
      </c>
      <c r="BQ137" s="281"/>
      <c r="BR137" s="277"/>
      <c r="BS137" s="277"/>
      <c r="BT137" s="277"/>
      <c r="BU137" s="277"/>
      <c r="BV137" s="277"/>
      <c r="BW137" s="277"/>
      <c r="BX137" s="280"/>
      <c r="BY137" s="280"/>
      <c r="BZ137" s="280"/>
      <c r="CA137" s="280"/>
      <c r="CB137" s="280"/>
      <c r="CC137" s="280"/>
      <c r="CD137" s="289">
        <v>1</v>
      </c>
      <c r="CE137" s="284"/>
      <c r="CF137" s="277"/>
      <c r="CG137" s="277"/>
      <c r="CH137" s="277"/>
      <c r="CI137" s="277"/>
      <c r="CJ137" s="277"/>
      <c r="CK137" s="277"/>
      <c r="CL137" s="280"/>
      <c r="CM137" s="280"/>
      <c r="CN137" s="280"/>
      <c r="CO137" s="280"/>
      <c r="CP137" s="280"/>
      <c r="CQ137" s="280"/>
      <c r="CR137" s="284">
        <v>0</v>
      </c>
      <c r="CS137" s="277"/>
      <c r="CT137" s="277"/>
      <c r="CU137" s="277"/>
      <c r="CV137" s="277"/>
      <c r="CW137" s="277"/>
      <c r="CX137" s="277"/>
      <c r="CY137" s="280">
        <v>0</v>
      </c>
      <c r="CZ137" s="280">
        <v>0</v>
      </c>
      <c r="DA137" s="280">
        <v>0</v>
      </c>
      <c r="DB137" s="280">
        <v>0</v>
      </c>
      <c r="DC137" s="280">
        <v>0</v>
      </c>
      <c r="DD137" s="280">
        <v>0</v>
      </c>
      <c r="DE137" s="168">
        <v>0</v>
      </c>
      <c r="DF137" s="109"/>
      <c r="DG137" s="172">
        <v>0</v>
      </c>
      <c r="DH137" s="109"/>
      <c r="DI137" s="109"/>
    </row>
    <row r="138" spans="2:113">
      <c r="B138" s="272" t="s">
        <v>351</v>
      </c>
      <c r="C138" s="277">
        <v>6</v>
      </c>
      <c r="D138" s="277">
        <v>0</v>
      </c>
      <c r="E138" s="277">
        <v>103</v>
      </c>
      <c r="F138" s="277">
        <v>114</v>
      </c>
      <c r="G138" s="278">
        <v>11.8</v>
      </c>
      <c r="H138" s="277">
        <v>1279160</v>
      </c>
      <c r="I138" s="277">
        <v>70610</v>
      </c>
      <c r="J138" s="277">
        <v>46710</v>
      </c>
      <c r="K138" s="277"/>
      <c r="L138" s="277">
        <v>0</v>
      </c>
      <c r="M138" s="277">
        <v>-192870</v>
      </c>
      <c r="N138" s="277">
        <v>17980</v>
      </c>
      <c r="O138" s="277"/>
      <c r="P138" s="277">
        <v>-75381</v>
      </c>
      <c r="Q138" s="277">
        <v>1146209</v>
      </c>
      <c r="R138" s="273">
        <v>0</v>
      </c>
      <c r="S138" s="292">
        <v>-20793</v>
      </c>
      <c r="T138" s="277"/>
      <c r="U138" s="277">
        <v>96527</v>
      </c>
      <c r="V138" s="277">
        <v>49790</v>
      </c>
      <c r="W138" s="277">
        <v>-215612</v>
      </c>
      <c r="X138" s="290">
        <v>-61515</v>
      </c>
      <c r="Y138" s="273"/>
      <c r="Z138" s="277">
        <v>1237144</v>
      </c>
      <c r="AA138" s="277">
        <v>1060447</v>
      </c>
      <c r="AB138" s="277">
        <v>1008934</v>
      </c>
      <c r="AC138" s="277">
        <v>1311520</v>
      </c>
      <c r="AD138" s="277">
        <v>176525</v>
      </c>
      <c r="AE138" s="277">
        <v>55543</v>
      </c>
      <c r="AF138" s="277"/>
      <c r="AG138" s="277">
        <v>0</v>
      </c>
      <c r="AH138" s="277">
        <v>16456</v>
      </c>
      <c r="AI138" s="277"/>
      <c r="AJ138" s="277">
        <v>-20793</v>
      </c>
      <c r="AK138" s="277">
        <v>-20793</v>
      </c>
      <c r="AL138" s="277">
        <v>-20793</v>
      </c>
      <c r="AM138" s="277">
        <v>-20793</v>
      </c>
      <c r="AN138" s="277">
        <v>-20793</v>
      </c>
      <c r="AO138" s="277">
        <v>-111647</v>
      </c>
      <c r="AP138" s="265"/>
      <c r="AQ138" s="281">
        <v>-16345</v>
      </c>
      <c r="AR138" s="277">
        <v>0</v>
      </c>
      <c r="AS138" s="277">
        <v>0</v>
      </c>
      <c r="AT138" s="277">
        <v>0</v>
      </c>
      <c r="AU138" s="277">
        <v>0</v>
      </c>
      <c r="AV138" s="277">
        <v>0</v>
      </c>
      <c r="AW138" s="277">
        <v>0</v>
      </c>
      <c r="AX138" s="280">
        <v>16345</v>
      </c>
      <c r="AY138" s="280">
        <v>16345</v>
      </c>
      <c r="AZ138" s="280">
        <v>16345</v>
      </c>
      <c r="BA138" s="280">
        <v>16345</v>
      </c>
      <c r="BB138" s="280">
        <v>16345</v>
      </c>
      <c r="BC138" s="280">
        <v>94800</v>
      </c>
      <c r="BD138" s="281">
        <v>1524</v>
      </c>
      <c r="BE138" s="277">
        <v>1524</v>
      </c>
      <c r="BF138" s="277">
        <v>1524</v>
      </c>
      <c r="BG138" s="277">
        <v>1524</v>
      </c>
      <c r="BH138" s="277">
        <v>1524</v>
      </c>
      <c r="BI138" s="277">
        <v>1524</v>
      </c>
      <c r="BJ138" s="277">
        <v>8836</v>
      </c>
      <c r="BK138" s="280">
        <v>0</v>
      </c>
      <c r="BL138" s="280">
        <v>0</v>
      </c>
      <c r="BM138" s="280">
        <v>0</v>
      </c>
      <c r="BN138" s="280">
        <v>0</v>
      </c>
      <c r="BO138" s="280">
        <v>0</v>
      </c>
      <c r="BP138" s="280">
        <v>0</v>
      </c>
      <c r="BQ138" s="281"/>
      <c r="BR138" s="277"/>
      <c r="BS138" s="277"/>
      <c r="BT138" s="277"/>
      <c r="BU138" s="277"/>
      <c r="BV138" s="277"/>
      <c r="BW138" s="277"/>
      <c r="BX138" s="280"/>
      <c r="BY138" s="280"/>
      <c r="BZ138" s="280"/>
      <c r="CA138" s="280"/>
      <c r="CB138" s="280"/>
      <c r="CC138" s="280"/>
      <c r="CD138" s="289">
        <v>11.3</v>
      </c>
      <c r="CE138" s="284"/>
      <c r="CF138" s="277"/>
      <c r="CG138" s="277"/>
      <c r="CH138" s="277"/>
      <c r="CI138" s="277"/>
      <c r="CJ138" s="277"/>
      <c r="CK138" s="277"/>
      <c r="CL138" s="280"/>
      <c r="CM138" s="280"/>
      <c r="CN138" s="280"/>
      <c r="CO138" s="280"/>
      <c r="CP138" s="280"/>
      <c r="CQ138" s="280"/>
      <c r="CR138" s="284">
        <v>-5972</v>
      </c>
      <c r="CS138" s="277"/>
      <c r="CT138" s="277"/>
      <c r="CU138" s="277"/>
      <c r="CV138" s="277"/>
      <c r="CW138" s="277"/>
      <c r="CX138" s="277"/>
      <c r="CY138" s="280">
        <v>5972</v>
      </c>
      <c r="CZ138" s="280">
        <v>5972</v>
      </c>
      <c r="DA138" s="280">
        <v>5972</v>
      </c>
      <c r="DB138" s="280">
        <v>5972</v>
      </c>
      <c r="DC138" s="280">
        <v>5972</v>
      </c>
      <c r="DD138" s="280">
        <v>25683</v>
      </c>
      <c r="DE138" s="168">
        <v>0</v>
      </c>
      <c r="DF138" s="109"/>
      <c r="DG138" s="172">
        <v>0</v>
      </c>
      <c r="DH138" s="109"/>
      <c r="DI138" s="109"/>
    </row>
    <row r="139" spans="2:113">
      <c r="B139" s="272" t="s">
        <v>352</v>
      </c>
      <c r="C139" s="277">
        <v>28</v>
      </c>
      <c r="D139" s="277">
        <v>0</v>
      </c>
      <c r="E139" s="277">
        <v>348</v>
      </c>
      <c r="F139" s="277">
        <v>381</v>
      </c>
      <c r="G139" s="278">
        <v>9.6999999999999993</v>
      </c>
      <c r="H139" s="277">
        <v>6761347</v>
      </c>
      <c r="I139" s="277">
        <v>405490</v>
      </c>
      <c r="J139" s="277">
        <v>248059</v>
      </c>
      <c r="K139" s="277"/>
      <c r="L139" s="277">
        <v>-1297870</v>
      </c>
      <c r="M139" s="277">
        <v>350776</v>
      </c>
      <c r="N139" s="277">
        <v>148524</v>
      </c>
      <c r="O139" s="277"/>
      <c r="P139" s="277">
        <v>-397801</v>
      </c>
      <c r="Q139" s="277">
        <v>6218525</v>
      </c>
      <c r="R139" s="273">
        <v>-1297870</v>
      </c>
      <c r="S139" s="292">
        <v>20782</v>
      </c>
      <c r="T139" s="277"/>
      <c r="U139" s="277">
        <v>-623539</v>
      </c>
      <c r="V139" s="277">
        <v>358621</v>
      </c>
      <c r="W139" s="277">
        <v>220704</v>
      </c>
      <c r="X139" s="290">
        <v>-257814</v>
      </c>
      <c r="Y139" s="273"/>
      <c r="Z139" s="277">
        <v>6642270</v>
      </c>
      <c r="AA139" s="277">
        <v>5816834</v>
      </c>
      <c r="AB139" s="277">
        <v>5575301</v>
      </c>
      <c r="AC139" s="277">
        <v>6978019</v>
      </c>
      <c r="AD139" s="277">
        <v>0</v>
      </c>
      <c r="AE139" s="277">
        <v>227122</v>
      </c>
      <c r="AF139" s="277"/>
      <c r="AG139" s="277">
        <v>314614</v>
      </c>
      <c r="AH139" s="277">
        <v>133212</v>
      </c>
      <c r="AI139" s="277"/>
      <c r="AJ139" s="277">
        <v>20782</v>
      </c>
      <c r="AK139" s="277">
        <v>20782</v>
      </c>
      <c r="AL139" s="277">
        <v>20782</v>
      </c>
      <c r="AM139" s="277">
        <v>20782</v>
      </c>
      <c r="AN139" s="277">
        <v>20782</v>
      </c>
      <c r="AO139" s="277">
        <v>116794</v>
      </c>
      <c r="AP139" s="265"/>
      <c r="AQ139" s="281">
        <v>36162</v>
      </c>
      <c r="AR139" s="277">
        <v>36162</v>
      </c>
      <c r="AS139" s="277">
        <v>36162</v>
      </c>
      <c r="AT139" s="277">
        <v>36162</v>
      </c>
      <c r="AU139" s="277">
        <v>36162</v>
      </c>
      <c r="AV139" s="277">
        <v>36162</v>
      </c>
      <c r="AW139" s="277">
        <v>133804</v>
      </c>
      <c r="AX139" s="280">
        <v>0</v>
      </c>
      <c r="AY139" s="280">
        <v>0</v>
      </c>
      <c r="AZ139" s="280">
        <v>0</v>
      </c>
      <c r="BA139" s="280">
        <v>0</v>
      </c>
      <c r="BB139" s="280">
        <v>0</v>
      </c>
      <c r="BC139" s="280">
        <v>0</v>
      </c>
      <c r="BD139" s="281">
        <v>15312</v>
      </c>
      <c r="BE139" s="277">
        <v>15312</v>
      </c>
      <c r="BF139" s="277">
        <v>15312</v>
      </c>
      <c r="BG139" s="277">
        <v>15312</v>
      </c>
      <c r="BH139" s="277">
        <v>15312</v>
      </c>
      <c r="BI139" s="277">
        <v>15312</v>
      </c>
      <c r="BJ139" s="277">
        <v>56652</v>
      </c>
      <c r="BK139" s="280">
        <v>0</v>
      </c>
      <c r="BL139" s="280">
        <v>0</v>
      </c>
      <c r="BM139" s="280">
        <v>0</v>
      </c>
      <c r="BN139" s="280">
        <v>0</v>
      </c>
      <c r="BO139" s="280">
        <v>0</v>
      </c>
      <c r="BP139" s="280">
        <v>0</v>
      </c>
      <c r="BQ139" s="281"/>
      <c r="BR139" s="277"/>
      <c r="BS139" s="277"/>
      <c r="BT139" s="277"/>
      <c r="BU139" s="277"/>
      <c r="BV139" s="277"/>
      <c r="BW139" s="277"/>
      <c r="BX139" s="280"/>
      <c r="BY139" s="280"/>
      <c r="BZ139" s="280"/>
      <c r="CA139" s="280"/>
      <c r="CB139" s="280"/>
      <c r="CC139" s="280"/>
      <c r="CD139" s="289">
        <v>9.4</v>
      </c>
      <c r="CE139" s="284"/>
      <c r="CF139" s="277"/>
      <c r="CG139" s="277"/>
      <c r="CH139" s="277"/>
      <c r="CI139" s="277"/>
      <c r="CJ139" s="277"/>
      <c r="CK139" s="277"/>
      <c r="CL139" s="280"/>
      <c r="CM139" s="280"/>
      <c r="CN139" s="280"/>
      <c r="CO139" s="280"/>
      <c r="CP139" s="280"/>
      <c r="CQ139" s="280"/>
      <c r="CR139" s="284">
        <v>-30692</v>
      </c>
      <c r="CS139" s="277"/>
      <c r="CT139" s="277"/>
      <c r="CU139" s="277"/>
      <c r="CV139" s="277"/>
      <c r="CW139" s="277"/>
      <c r="CX139" s="277"/>
      <c r="CY139" s="280">
        <v>30692</v>
      </c>
      <c r="CZ139" s="280">
        <v>30692</v>
      </c>
      <c r="DA139" s="280">
        <v>30692</v>
      </c>
      <c r="DB139" s="280">
        <v>30692</v>
      </c>
      <c r="DC139" s="280">
        <v>30692</v>
      </c>
      <c r="DD139" s="280">
        <v>73662</v>
      </c>
      <c r="DE139" s="168">
        <v>0</v>
      </c>
      <c r="DF139" s="109"/>
      <c r="DG139" s="172">
        <v>0</v>
      </c>
      <c r="DH139" s="109"/>
      <c r="DI139" s="109"/>
    </row>
    <row r="140" spans="2:113">
      <c r="B140" s="272" t="s">
        <v>353</v>
      </c>
      <c r="C140" s="277">
        <v>13</v>
      </c>
      <c r="D140" s="277">
        <v>0</v>
      </c>
      <c r="E140" s="277">
        <v>257</v>
      </c>
      <c r="F140" s="277">
        <v>275</v>
      </c>
      <c r="G140" s="278">
        <v>11</v>
      </c>
      <c r="H140" s="277">
        <v>3529934</v>
      </c>
      <c r="I140" s="277">
        <v>202754</v>
      </c>
      <c r="J140" s="277">
        <v>129624</v>
      </c>
      <c r="K140" s="277"/>
      <c r="L140" s="277">
        <v>-129693</v>
      </c>
      <c r="M140" s="277">
        <v>-777215</v>
      </c>
      <c r="N140" s="277">
        <v>90615</v>
      </c>
      <c r="O140" s="277"/>
      <c r="P140" s="277">
        <v>-183131</v>
      </c>
      <c r="Q140" s="277">
        <v>2862888</v>
      </c>
      <c r="R140" s="273">
        <v>-129693</v>
      </c>
      <c r="S140" s="292">
        <v>-78739</v>
      </c>
      <c r="T140" s="277"/>
      <c r="U140" s="277">
        <v>123946</v>
      </c>
      <c r="V140" s="277">
        <v>157471</v>
      </c>
      <c r="W140" s="277">
        <v>-762906</v>
      </c>
      <c r="X140" s="290">
        <v>-155045</v>
      </c>
      <c r="Y140" s="273"/>
      <c r="Z140" s="277">
        <v>3094978</v>
      </c>
      <c r="AA140" s="277">
        <v>2644369</v>
      </c>
      <c r="AB140" s="277">
        <v>2502956</v>
      </c>
      <c r="AC140" s="277">
        <v>3297255</v>
      </c>
      <c r="AD140" s="277">
        <v>706559</v>
      </c>
      <c r="AE140" s="277">
        <v>138724</v>
      </c>
      <c r="AF140" s="277"/>
      <c r="AG140" s="277">
        <v>0</v>
      </c>
      <c r="AH140" s="277">
        <v>82377</v>
      </c>
      <c r="AI140" s="277"/>
      <c r="AJ140" s="277">
        <v>-78739</v>
      </c>
      <c r="AK140" s="277">
        <v>-78739</v>
      </c>
      <c r="AL140" s="277">
        <v>-78739</v>
      </c>
      <c r="AM140" s="277">
        <v>-78739</v>
      </c>
      <c r="AN140" s="277">
        <v>-78739</v>
      </c>
      <c r="AO140" s="277">
        <v>-369211</v>
      </c>
      <c r="AP140" s="265"/>
      <c r="AQ140" s="281">
        <v>-70656</v>
      </c>
      <c r="AR140" s="277">
        <v>0</v>
      </c>
      <c r="AS140" s="277">
        <v>0</v>
      </c>
      <c r="AT140" s="277">
        <v>0</v>
      </c>
      <c r="AU140" s="277">
        <v>0</v>
      </c>
      <c r="AV140" s="277">
        <v>0</v>
      </c>
      <c r="AW140" s="277">
        <v>0</v>
      </c>
      <c r="AX140" s="280">
        <v>70656</v>
      </c>
      <c r="AY140" s="280">
        <v>70656</v>
      </c>
      <c r="AZ140" s="280">
        <v>70656</v>
      </c>
      <c r="BA140" s="280">
        <v>70656</v>
      </c>
      <c r="BB140" s="280">
        <v>70656</v>
      </c>
      <c r="BC140" s="280">
        <v>353279</v>
      </c>
      <c r="BD140" s="281">
        <v>8238</v>
      </c>
      <c r="BE140" s="277">
        <v>8238</v>
      </c>
      <c r="BF140" s="277">
        <v>8238</v>
      </c>
      <c r="BG140" s="277">
        <v>8238</v>
      </c>
      <c r="BH140" s="277">
        <v>8238</v>
      </c>
      <c r="BI140" s="277">
        <v>8238</v>
      </c>
      <c r="BJ140" s="277">
        <v>41187</v>
      </c>
      <c r="BK140" s="280">
        <v>0</v>
      </c>
      <c r="BL140" s="280">
        <v>0</v>
      </c>
      <c r="BM140" s="280">
        <v>0</v>
      </c>
      <c r="BN140" s="280">
        <v>0</v>
      </c>
      <c r="BO140" s="280">
        <v>0</v>
      </c>
      <c r="BP140" s="280">
        <v>0</v>
      </c>
      <c r="BQ140" s="281"/>
      <c r="BR140" s="277"/>
      <c r="BS140" s="277"/>
      <c r="BT140" s="277"/>
      <c r="BU140" s="277"/>
      <c r="BV140" s="277"/>
      <c r="BW140" s="277"/>
      <c r="BX140" s="280"/>
      <c r="BY140" s="280"/>
      <c r="BZ140" s="280"/>
      <c r="CA140" s="280"/>
      <c r="CB140" s="280"/>
      <c r="CC140" s="280"/>
      <c r="CD140" s="289">
        <v>10.5</v>
      </c>
      <c r="CE140" s="284"/>
      <c r="CF140" s="277"/>
      <c r="CG140" s="277"/>
      <c r="CH140" s="277"/>
      <c r="CI140" s="277"/>
      <c r="CJ140" s="277"/>
      <c r="CK140" s="277"/>
      <c r="CL140" s="280"/>
      <c r="CM140" s="280"/>
      <c r="CN140" s="280"/>
      <c r="CO140" s="280"/>
      <c r="CP140" s="280"/>
      <c r="CQ140" s="280"/>
      <c r="CR140" s="284">
        <v>-16321</v>
      </c>
      <c r="CS140" s="277"/>
      <c r="CT140" s="277"/>
      <c r="CU140" s="277"/>
      <c r="CV140" s="277"/>
      <c r="CW140" s="277"/>
      <c r="CX140" s="277"/>
      <c r="CY140" s="280">
        <v>16321</v>
      </c>
      <c r="CZ140" s="280">
        <v>16321</v>
      </c>
      <c r="DA140" s="280">
        <v>16321</v>
      </c>
      <c r="DB140" s="280">
        <v>16321</v>
      </c>
      <c r="DC140" s="280">
        <v>16321</v>
      </c>
      <c r="DD140" s="280">
        <v>57119</v>
      </c>
      <c r="DE140" s="168">
        <v>0</v>
      </c>
      <c r="DF140" s="109"/>
      <c r="DG140" s="172">
        <v>0</v>
      </c>
      <c r="DH140" s="109"/>
      <c r="DI140" s="109"/>
    </row>
    <row r="141" spans="2:113">
      <c r="B141" s="272" t="s">
        <v>354</v>
      </c>
      <c r="C141" s="277">
        <v>7</v>
      </c>
      <c r="D141" s="277">
        <v>0</v>
      </c>
      <c r="E141" s="277">
        <v>171</v>
      </c>
      <c r="F141" s="277">
        <v>181</v>
      </c>
      <c r="G141" s="278">
        <v>11.6</v>
      </c>
      <c r="H141" s="277">
        <v>1638246</v>
      </c>
      <c r="I141" s="277">
        <v>97723</v>
      </c>
      <c r="J141" s="277">
        <v>60283</v>
      </c>
      <c r="K141" s="277"/>
      <c r="L141" s="277">
        <v>0</v>
      </c>
      <c r="M141" s="277">
        <v>-441234</v>
      </c>
      <c r="N141" s="277">
        <v>48389</v>
      </c>
      <c r="O141" s="277"/>
      <c r="P141" s="277">
        <v>-85270</v>
      </c>
      <c r="Q141" s="277">
        <v>1318137</v>
      </c>
      <c r="R141" s="273">
        <v>0</v>
      </c>
      <c r="S141" s="292">
        <v>-41096</v>
      </c>
      <c r="T141" s="277"/>
      <c r="U141" s="277">
        <v>116910</v>
      </c>
      <c r="V141" s="277">
        <v>80587</v>
      </c>
      <c r="W141" s="277">
        <v>-425498</v>
      </c>
      <c r="X141" s="290">
        <v>-73749</v>
      </c>
      <c r="Y141" s="273"/>
      <c r="Z141" s="277">
        <v>1419556</v>
      </c>
      <c r="AA141" s="277">
        <v>1222341</v>
      </c>
      <c r="AB141" s="277">
        <v>1161571</v>
      </c>
      <c r="AC141" s="277">
        <v>1505911</v>
      </c>
      <c r="AD141" s="277">
        <v>403197</v>
      </c>
      <c r="AE141" s="277">
        <v>66519</v>
      </c>
      <c r="AF141" s="277"/>
      <c r="AG141" s="277">
        <v>0</v>
      </c>
      <c r="AH141" s="277">
        <v>44218</v>
      </c>
      <c r="AI141" s="277"/>
      <c r="AJ141" s="277">
        <v>-41096</v>
      </c>
      <c r="AK141" s="277">
        <v>-41096</v>
      </c>
      <c r="AL141" s="277">
        <v>-41096</v>
      </c>
      <c r="AM141" s="277">
        <v>-41096</v>
      </c>
      <c r="AN141" s="277">
        <v>-41096</v>
      </c>
      <c r="AO141" s="277">
        <v>-220018</v>
      </c>
      <c r="AP141" s="265"/>
      <c r="AQ141" s="281">
        <v>-38037</v>
      </c>
      <c r="AR141" s="277">
        <v>0</v>
      </c>
      <c r="AS141" s="277">
        <v>0</v>
      </c>
      <c r="AT141" s="277">
        <v>0</v>
      </c>
      <c r="AU141" s="277">
        <v>0</v>
      </c>
      <c r="AV141" s="277">
        <v>0</v>
      </c>
      <c r="AW141" s="277">
        <v>0</v>
      </c>
      <c r="AX141" s="280">
        <v>38037</v>
      </c>
      <c r="AY141" s="280">
        <v>38037</v>
      </c>
      <c r="AZ141" s="280">
        <v>38037</v>
      </c>
      <c r="BA141" s="280">
        <v>38037</v>
      </c>
      <c r="BB141" s="280">
        <v>38037</v>
      </c>
      <c r="BC141" s="280">
        <v>213012</v>
      </c>
      <c r="BD141" s="281">
        <v>4171</v>
      </c>
      <c r="BE141" s="277">
        <v>4171</v>
      </c>
      <c r="BF141" s="277">
        <v>4171</v>
      </c>
      <c r="BG141" s="277">
        <v>4171</v>
      </c>
      <c r="BH141" s="277">
        <v>4171</v>
      </c>
      <c r="BI141" s="277">
        <v>4171</v>
      </c>
      <c r="BJ141" s="277">
        <v>23363</v>
      </c>
      <c r="BK141" s="280">
        <v>0</v>
      </c>
      <c r="BL141" s="280">
        <v>0</v>
      </c>
      <c r="BM141" s="280">
        <v>0</v>
      </c>
      <c r="BN141" s="280">
        <v>0</v>
      </c>
      <c r="BO141" s="280">
        <v>0</v>
      </c>
      <c r="BP141" s="280">
        <v>0</v>
      </c>
      <c r="BQ141" s="281"/>
      <c r="BR141" s="277"/>
      <c r="BS141" s="277"/>
      <c r="BT141" s="277"/>
      <c r="BU141" s="277"/>
      <c r="BV141" s="277"/>
      <c r="BW141" s="277"/>
      <c r="BX141" s="280"/>
      <c r="BY141" s="280"/>
      <c r="BZ141" s="280"/>
      <c r="CA141" s="280"/>
      <c r="CB141" s="280"/>
      <c r="CC141" s="280"/>
      <c r="CD141" s="289">
        <v>11.2</v>
      </c>
      <c r="CE141" s="284"/>
      <c r="CF141" s="277"/>
      <c r="CG141" s="277"/>
      <c r="CH141" s="277"/>
      <c r="CI141" s="277"/>
      <c r="CJ141" s="277"/>
      <c r="CK141" s="277"/>
      <c r="CL141" s="280"/>
      <c r="CM141" s="280"/>
      <c r="CN141" s="280"/>
      <c r="CO141" s="280"/>
      <c r="CP141" s="280"/>
      <c r="CQ141" s="280"/>
      <c r="CR141" s="284">
        <v>-7230</v>
      </c>
      <c r="CS141" s="277"/>
      <c r="CT141" s="277"/>
      <c r="CU141" s="277"/>
      <c r="CV141" s="277"/>
      <c r="CW141" s="277"/>
      <c r="CX141" s="277"/>
      <c r="CY141" s="280">
        <v>7230</v>
      </c>
      <c r="CZ141" s="280">
        <v>7230</v>
      </c>
      <c r="DA141" s="280">
        <v>7230</v>
      </c>
      <c r="DB141" s="280">
        <v>7230</v>
      </c>
      <c r="DC141" s="280">
        <v>7230</v>
      </c>
      <c r="DD141" s="280">
        <v>30369</v>
      </c>
      <c r="DE141" s="168">
        <v>0</v>
      </c>
      <c r="DF141" s="109"/>
      <c r="DG141" s="172">
        <v>0</v>
      </c>
      <c r="DH141" s="109"/>
      <c r="DI141" s="109"/>
    </row>
    <row r="142" spans="2:113">
      <c r="B142" s="272" t="s">
        <v>355</v>
      </c>
      <c r="C142" s="277">
        <v>14</v>
      </c>
      <c r="D142" s="277">
        <v>0</v>
      </c>
      <c r="E142" s="277">
        <v>304</v>
      </c>
      <c r="F142" s="277">
        <v>349</v>
      </c>
      <c r="G142" s="278">
        <v>11</v>
      </c>
      <c r="H142" s="277">
        <v>3620533</v>
      </c>
      <c r="I142" s="277">
        <v>179015</v>
      </c>
      <c r="J142" s="277">
        <v>132613</v>
      </c>
      <c r="K142" s="277"/>
      <c r="L142" s="277">
        <v>-45606</v>
      </c>
      <c r="M142" s="277">
        <v>-177816</v>
      </c>
      <c r="N142" s="277">
        <v>119146</v>
      </c>
      <c r="O142" s="277"/>
      <c r="P142" s="277">
        <v>-148940</v>
      </c>
      <c r="Q142" s="277">
        <v>3678945</v>
      </c>
      <c r="R142" s="273">
        <v>-45606</v>
      </c>
      <c r="S142" s="292">
        <v>-21255</v>
      </c>
      <c r="T142" s="277"/>
      <c r="U142" s="277">
        <v>244767</v>
      </c>
      <c r="V142" s="277">
        <v>128604</v>
      </c>
      <c r="W142" s="277">
        <v>-193445</v>
      </c>
      <c r="X142" s="290">
        <v>-156030</v>
      </c>
      <c r="Y142" s="273"/>
      <c r="Z142" s="277">
        <v>3957496</v>
      </c>
      <c r="AA142" s="277">
        <v>3411057</v>
      </c>
      <c r="AB142" s="277">
        <v>3243664</v>
      </c>
      <c r="AC142" s="277">
        <v>4190060</v>
      </c>
      <c r="AD142" s="277">
        <v>161651</v>
      </c>
      <c r="AE142" s="277">
        <v>140109</v>
      </c>
      <c r="AF142" s="277"/>
      <c r="AG142" s="277">
        <v>0</v>
      </c>
      <c r="AH142" s="277">
        <v>108315</v>
      </c>
      <c r="AI142" s="277"/>
      <c r="AJ142" s="277">
        <v>-21255</v>
      </c>
      <c r="AK142" s="277">
        <v>-21255</v>
      </c>
      <c r="AL142" s="277">
        <v>-21255</v>
      </c>
      <c r="AM142" s="277">
        <v>-21255</v>
      </c>
      <c r="AN142" s="277">
        <v>-21255</v>
      </c>
      <c r="AO142" s="277">
        <v>-87170</v>
      </c>
      <c r="AP142" s="265"/>
      <c r="AQ142" s="281">
        <v>-16165</v>
      </c>
      <c r="AR142" s="277">
        <v>0</v>
      </c>
      <c r="AS142" s="277">
        <v>0</v>
      </c>
      <c r="AT142" s="277">
        <v>0</v>
      </c>
      <c r="AU142" s="277">
        <v>0</v>
      </c>
      <c r="AV142" s="277">
        <v>0</v>
      </c>
      <c r="AW142" s="277">
        <v>0</v>
      </c>
      <c r="AX142" s="280">
        <v>16165</v>
      </c>
      <c r="AY142" s="280">
        <v>16165</v>
      </c>
      <c r="AZ142" s="280">
        <v>16165</v>
      </c>
      <c r="BA142" s="280">
        <v>16165</v>
      </c>
      <c r="BB142" s="280">
        <v>16165</v>
      </c>
      <c r="BC142" s="280">
        <v>80826</v>
      </c>
      <c r="BD142" s="281">
        <v>10831</v>
      </c>
      <c r="BE142" s="277">
        <v>10831</v>
      </c>
      <c r="BF142" s="277">
        <v>10831</v>
      </c>
      <c r="BG142" s="277">
        <v>10831</v>
      </c>
      <c r="BH142" s="277">
        <v>10831</v>
      </c>
      <c r="BI142" s="277">
        <v>10831</v>
      </c>
      <c r="BJ142" s="277">
        <v>54160</v>
      </c>
      <c r="BK142" s="280">
        <v>0</v>
      </c>
      <c r="BL142" s="280">
        <v>0</v>
      </c>
      <c r="BM142" s="280">
        <v>0</v>
      </c>
      <c r="BN142" s="280">
        <v>0</v>
      </c>
      <c r="BO142" s="280">
        <v>0</v>
      </c>
      <c r="BP142" s="280">
        <v>0</v>
      </c>
      <c r="BQ142" s="281"/>
      <c r="BR142" s="277"/>
      <c r="BS142" s="277"/>
      <c r="BT142" s="277"/>
      <c r="BU142" s="277"/>
      <c r="BV142" s="277"/>
      <c r="BW142" s="277"/>
      <c r="BX142" s="280"/>
      <c r="BY142" s="280"/>
      <c r="BZ142" s="280"/>
      <c r="CA142" s="280"/>
      <c r="CB142" s="280"/>
      <c r="CC142" s="280"/>
      <c r="CD142" s="289">
        <v>10.8</v>
      </c>
      <c r="CE142" s="284"/>
      <c r="CF142" s="277"/>
      <c r="CG142" s="277"/>
      <c r="CH142" s="277"/>
      <c r="CI142" s="277"/>
      <c r="CJ142" s="277"/>
      <c r="CK142" s="277"/>
      <c r="CL142" s="280"/>
      <c r="CM142" s="280"/>
      <c r="CN142" s="280"/>
      <c r="CO142" s="280"/>
      <c r="CP142" s="280"/>
      <c r="CQ142" s="280"/>
      <c r="CR142" s="284">
        <v>-15921</v>
      </c>
      <c r="CS142" s="277"/>
      <c r="CT142" s="277"/>
      <c r="CU142" s="277"/>
      <c r="CV142" s="277"/>
      <c r="CW142" s="277"/>
      <c r="CX142" s="277"/>
      <c r="CY142" s="280">
        <v>15921</v>
      </c>
      <c r="CZ142" s="280">
        <v>15921</v>
      </c>
      <c r="DA142" s="280">
        <v>15921</v>
      </c>
      <c r="DB142" s="280">
        <v>15921</v>
      </c>
      <c r="DC142" s="280">
        <v>15921</v>
      </c>
      <c r="DD142" s="280">
        <v>60504</v>
      </c>
      <c r="DE142" s="168">
        <v>0</v>
      </c>
      <c r="DF142" s="109"/>
      <c r="DG142" s="172">
        <v>0</v>
      </c>
      <c r="DH142" s="109"/>
      <c r="DI142" s="109"/>
    </row>
    <row r="143" spans="2:113">
      <c r="B143" s="272" t="s">
        <v>356</v>
      </c>
      <c r="C143" s="277">
        <v>8</v>
      </c>
      <c r="D143" s="277">
        <v>0</v>
      </c>
      <c r="E143" s="277">
        <v>109</v>
      </c>
      <c r="F143" s="277">
        <v>120</v>
      </c>
      <c r="G143" s="278">
        <v>10.8</v>
      </c>
      <c r="H143" s="277">
        <v>1927488</v>
      </c>
      <c r="I143" s="277">
        <v>78443</v>
      </c>
      <c r="J143" s="277">
        <v>69578</v>
      </c>
      <c r="K143" s="277"/>
      <c r="L143" s="277">
        <v>-357392</v>
      </c>
      <c r="M143" s="277">
        <v>392489</v>
      </c>
      <c r="N143" s="277">
        <v>54642</v>
      </c>
      <c r="O143" s="277"/>
      <c r="P143" s="277">
        <v>-102991</v>
      </c>
      <c r="Q143" s="277">
        <v>2062257</v>
      </c>
      <c r="R143" s="273">
        <v>-357392</v>
      </c>
      <c r="S143" s="292">
        <v>33274</v>
      </c>
      <c r="T143" s="277"/>
      <c r="U143" s="277">
        <v>-176097</v>
      </c>
      <c r="V143" s="277">
        <v>116522</v>
      </c>
      <c r="W143" s="277">
        <v>338273</v>
      </c>
      <c r="X143" s="290">
        <v>-75584</v>
      </c>
      <c r="Y143" s="273"/>
      <c r="Z143" s="277">
        <v>2203730</v>
      </c>
      <c r="AA143" s="277">
        <v>1927120</v>
      </c>
      <c r="AB143" s="277">
        <v>1853296</v>
      </c>
      <c r="AC143" s="277">
        <v>2305815</v>
      </c>
      <c r="AD143" s="277">
        <v>0</v>
      </c>
      <c r="AE143" s="277">
        <v>67457</v>
      </c>
      <c r="AF143" s="277"/>
      <c r="AG143" s="277">
        <v>356147</v>
      </c>
      <c r="AH143" s="277">
        <v>49583</v>
      </c>
      <c r="AI143" s="277"/>
      <c r="AJ143" s="277">
        <v>33274</v>
      </c>
      <c r="AK143" s="277">
        <v>33274</v>
      </c>
      <c r="AL143" s="277">
        <v>33274</v>
      </c>
      <c r="AM143" s="277">
        <v>33274</v>
      </c>
      <c r="AN143" s="277">
        <v>33274</v>
      </c>
      <c r="AO143" s="277">
        <v>171903</v>
      </c>
      <c r="AP143" s="265"/>
      <c r="AQ143" s="281">
        <v>36342</v>
      </c>
      <c r="AR143" s="277">
        <v>36342</v>
      </c>
      <c r="AS143" s="277">
        <v>36342</v>
      </c>
      <c r="AT143" s="277">
        <v>36342</v>
      </c>
      <c r="AU143" s="277">
        <v>36342</v>
      </c>
      <c r="AV143" s="277">
        <v>36342</v>
      </c>
      <c r="AW143" s="277">
        <v>174437</v>
      </c>
      <c r="AX143" s="280">
        <v>0</v>
      </c>
      <c r="AY143" s="280">
        <v>0</v>
      </c>
      <c r="AZ143" s="280">
        <v>0</v>
      </c>
      <c r="BA143" s="280">
        <v>0</v>
      </c>
      <c r="BB143" s="280">
        <v>0</v>
      </c>
      <c r="BC143" s="280">
        <v>0</v>
      </c>
      <c r="BD143" s="281">
        <v>5059</v>
      </c>
      <c r="BE143" s="277">
        <v>5059</v>
      </c>
      <c r="BF143" s="277">
        <v>5059</v>
      </c>
      <c r="BG143" s="277">
        <v>5059</v>
      </c>
      <c r="BH143" s="277">
        <v>5059</v>
      </c>
      <c r="BI143" s="277">
        <v>5059</v>
      </c>
      <c r="BJ143" s="277">
        <v>24288</v>
      </c>
      <c r="BK143" s="280">
        <v>0</v>
      </c>
      <c r="BL143" s="280">
        <v>0</v>
      </c>
      <c r="BM143" s="280">
        <v>0</v>
      </c>
      <c r="BN143" s="280">
        <v>0</v>
      </c>
      <c r="BO143" s="280">
        <v>0</v>
      </c>
      <c r="BP143" s="280">
        <v>0</v>
      </c>
      <c r="BQ143" s="281"/>
      <c r="BR143" s="277"/>
      <c r="BS143" s="277"/>
      <c r="BT143" s="277"/>
      <c r="BU143" s="277"/>
      <c r="BV143" s="277"/>
      <c r="BW143" s="277"/>
      <c r="BX143" s="280"/>
      <c r="BY143" s="280"/>
      <c r="BZ143" s="280"/>
      <c r="CA143" s="280"/>
      <c r="CB143" s="280"/>
      <c r="CC143" s="280"/>
      <c r="CD143" s="289">
        <v>10.3</v>
      </c>
      <c r="CE143" s="284"/>
      <c r="CF143" s="277"/>
      <c r="CG143" s="277"/>
      <c r="CH143" s="277"/>
      <c r="CI143" s="277"/>
      <c r="CJ143" s="277"/>
      <c r="CK143" s="277"/>
      <c r="CL143" s="280"/>
      <c r="CM143" s="280"/>
      <c r="CN143" s="280"/>
      <c r="CO143" s="280"/>
      <c r="CP143" s="280"/>
      <c r="CQ143" s="280"/>
      <c r="CR143" s="284">
        <v>-8127</v>
      </c>
      <c r="CS143" s="277"/>
      <c r="CT143" s="277"/>
      <c r="CU143" s="277"/>
      <c r="CV143" s="277"/>
      <c r="CW143" s="277"/>
      <c r="CX143" s="277"/>
      <c r="CY143" s="280">
        <v>8127</v>
      </c>
      <c r="CZ143" s="280">
        <v>8127</v>
      </c>
      <c r="DA143" s="280">
        <v>8127</v>
      </c>
      <c r="DB143" s="280">
        <v>8127</v>
      </c>
      <c r="DC143" s="280">
        <v>8127</v>
      </c>
      <c r="DD143" s="280">
        <v>26822</v>
      </c>
      <c r="DE143" s="168">
        <v>0</v>
      </c>
      <c r="DF143" s="109"/>
      <c r="DG143" s="172">
        <v>0</v>
      </c>
      <c r="DH143" s="109"/>
      <c r="DI143" s="109"/>
    </row>
    <row r="144" spans="2:113">
      <c r="B144" s="272" t="s">
        <v>357</v>
      </c>
      <c r="C144" s="277">
        <v>4</v>
      </c>
      <c r="D144" s="277">
        <v>0</v>
      </c>
      <c r="E144" s="277">
        <v>84</v>
      </c>
      <c r="F144" s="277">
        <v>90</v>
      </c>
      <c r="G144" s="278">
        <v>9.6</v>
      </c>
      <c r="H144" s="277">
        <v>1008118</v>
      </c>
      <c r="I144" s="277">
        <v>47279</v>
      </c>
      <c r="J144" s="277">
        <v>36766</v>
      </c>
      <c r="K144" s="277"/>
      <c r="L144" s="277">
        <v>0</v>
      </c>
      <c r="M144" s="277">
        <v>-279948</v>
      </c>
      <c r="N144" s="277">
        <v>22966</v>
      </c>
      <c r="O144" s="277"/>
      <c r="P144" s="277">
        <v>-45305</v>
      </c>
      <c r="Q144" s="277">
        <v>789876</v>
      </c>
      <c r="R144" s="273">
        <v>0</v>
      </c>
      <c r="S144" s="292">
        <v>-31304</v>
      </c>
      <c r="T144" s="277"/>
      <c r="U144" s="277">
        <v>52741</v>
      </c>
      <c r="V144" s="277">
        <v>51694</v>
      </c>
      <c r="W144" s="277">
        <v>-266038</v>
      </c>
      <c r="X144" s="290">
        <v>-40360</v>
      </c>
      <c r="Y144" s="273"/>
      <c r="Z144" s="277">
        <v>839250</v>
      </c>
      <c r="AA144" s="277">
        <v>742857</v>
      </c>
      <c r="AB144" s="277">
        <v>716881</v>
      </c>
      <c r="AC144" s="277">
        <v>875487</v>
      </c>
      <c r="AD144" s="277">
        <v>250787</v>
      </c>
      <c r="AE144" s="277">
        <v>35825</v>
      </c>
      <c r="AF144" s="277"/>
      <c r="AG144" s="277">
        <v>0</v>
      </c>
      <c r="AH144" s="277">
        <v>20574</v>
      </c>
      <c r="AI144" s="277"/>
      <c r="AJ144" s="277">
        <v>-31304</v>
      </c>
      <c r="AK144" s="277">
        <v>-31304</v>
      </c>
      <c r="AL144" s="277">
        <v>-31304</v>
      </c>
      <c r="AM144" s="277">
        <v>-31304</v>
      </c>
      <c r="AN144" s="277">
        <v>-31304</v>
      </c>
      <c r="AO144" s="277">
        <v>-109518</v>
      </c>
      <c r="AP144" s="265"/>
      <c r="AQ144" s="281">
        <v>-29161</v>
      </c>
      <c r="AR144" s="277">
        <v>0</v>
      </c>
      <c r="AS144" s="277">
        <v>0</v>
      </c>
      <c r="AT144" s="277">
        <v>0</v>
      </c>
      <c r="AU144" s="277">
        <v>0</v>
      </c>
      <c r="AV144" s="277">
        <v>0</v>
      </c>
      <c r="AW144" s="277">
        <v>0</v>
      </c>
      <c r="AX144" s="280">
        <v>29161</v>
      </c>
      <c r="AY144" s="280">
        <v>29161</v>
      </c>
      <c r="AZ144" s="280">
        <v>29161</v>
      </c>
      <c r="BA144" s="280">
        <v>29161</v>
      </c>
      <c r="BB144" s="280">
        <v>29161</v>
      </c>
      <c r="BC144" s="280">
        <v>104982</v>
      </c>
      <c r="BD144" s="281">
        <v>2392</v>
      </c>
      <c r="BE144" s="277">
        <v>2392</v>
      </c>
      <c r="BF144" s="277">
        <v>2392</v>
      </c>
      <c r="BG144" s="277">
        <v>2392</v>
      </c>
      <c r="BH144" s="277">
        <v>2392</v>
      </c>
      <c r="BI144" s="277">
        <v>2392</v>
      </c>
      <c r="BJ144" s="277">
        <v>8614</v>
      </c>
      <c r="BK144" s="280">
        <v>0</v>
      </c>
      <c r="BL144" s="280">
        <v>0</v>
      </c>
      <c r="BM144" s="280">
        <v>0</v>
      </c>
      <c r="BN144" s="280">
        <v>0</v>
      </c>
      <c r="BO144" s="280">
        <v>0</v>
      </c>
      <c r="BP144" s="280">
        <v>0</v>
      </c>
      <c r="BQ144" s="281"/>
      <c r="BR144" s="277"/>
      <c r="BS144" s="277"/>
      <c r="BT144" s="277"/>
      <c r="BU144" s="277"/>
      <c r="BV144" s="277"/>
      <c r="BW144" s="277"/>
      <c r="BX144" s="280"/>
      <c r="BY144" s="280"/>
      <c r="BZ144" s="280"/>
      <c r="CA144" s="280"/>
      <c r="CB144" s="280"/>
      <c r="CC144" s="280"/>
      <c r="CD144" s="289">
        <v>9.9</v>
      </c>
      <c r="CE144" s="284"/>
      <c r="CF144" s="277"/>
      <c r="CG144" s="277"/>
      <c r="CH144" s="277"/>
      <c r="CI144" s="277"/>
      <c r="CJ144" s="277"/>
      <c r="CK144" s="277"/>
      <c r="CL144" s="280"/>
      <c r="CM144" s="280"/>
      <c r="CN144" s="280"/>
      <c r="CO144" s="280"/>
      <c r="CP144" s="280"/>
      <c r="CQ144" s="280"/>
      <c r="CR144" s="284">
        <v>-4535</v>
      </c>
      <c r="CS144" s="277"/>
      <c r="CT144" s="277"/>
      <c r="CU144" s="277"/>
      <c r="CV144" s="277"/>
      <c r="CW144" s="277"/>
      <c r="CX144" s="277"/>
      <c r="CY144" s="280">
        <v>4535</v>
      </c>
      <c r="CZ144" s="280">
        <v>4535</v>
      </c>
      <c r="DA144" s="280">
        <v>4535</v>
      </c>
      <c r="DB144" s="280">
        <v>4535</v>
      </c>
      <c r="DC144" s="280">
        <v>4535</v>
      </c>
      <c r="DD144" s="280">
        <v>13150</v>
      </c>
      <c r="DE144" s="168">
        <v>0</v>
      </c>
      <c r="DF144" s="109"/>
      <c r="DG144" s="172">
        <v>0</v>
      </c>
      <c r="DH144" s="109"/>
      <c r="DI144" s="109"/>
    </row>
    <row r="145" spans="2:113">
      <c r="B145" s="272" t="s">
        <v>358</v>
      </c>
      <c r="C145" s="277">
        <v>40</v>
      </c>
      <c r="D145" s="277">
        <v>0</v>
      </c>
      <c r="E145" s="277">
        <v>647</v>
      </c>
      <c r="F145" s="277">
        <v>725</v>
      </c>
      <c r="G145" s="278">
        <v>10.7</v>
      </c>
      <c r="H145" s="277">
        <v>6139467</v>
      </c>
      <c r="I145" s="277">
        <v>336295</v>
      </c>
      <c r="J145" s="277">
        <v>224541</v>
      </c>
      <c r="K145" s="277"/>
      <c r="L145" s="277">
        <v>0</v>
      </c>
      <c r="M145" s="277">
        <v>-1372935</v>
      </c>
      <c r="N145" s="277">
        <v>165054</v>
      </c>
      <c r="O145" s="277"/>
      <c r="P145" s="277">
        <v>-336848</v>
      </c>
      <c r="Q145" s="277">
        <v>5155574</v>
      </c>
      <c r="R145" s="273">
        <v>0</v>
      </c>
      <c r="S145" s="292">
        <v>-139640</v>
      </c>
      <c r="T145" s="277"/>
      <c r="U145" s="277">
        <v>421196</v>
      </c>
      <c r="V145" s="277">
        <v>341847</v>
      </c>
      <c r="W145" s="277">
        <v>-1314379</v>
      </c>
      <c r="X145" s="290">
        <v>-246138</v>
      </c>
      <c r="Y145" s="273"/>
      <c r="Z145" s="277">
        <v>5500193</v>
      </c>
      <c r="AA145" s="277">
        <v>4826631</v>
      </c>
      <c r="AB145" s="277">
        <v>4625737</v>
      </c>
      <c r="AC145" s="277">
        <v>5780575</v>
      </c>
      <c r="AD145" s="277">
        <v>1244623</v>
      </c>
      <c r="AE145" s="277">
        <v>219384</v>
      </c>
      <c r="AF145" s="277"/>
      <c r="AG145" s="277">
        <v>0</v>
      </c>
      <c r="AH145" s="277">
        <v>149628</v>
      </c>
      <c r="AI145" s="277"/>
      <c r="AJ145" s="277">
        <v>-139640</v>
      </c>
      <c r="AK145" s="277">
        <v>-139640</v>
      </c>
      <c r="AL145" s="277">
        <v>-139640</v>
      </c>
      <c r="AM145" s="277">
        <v>-139640</v>
      </c>
      <c r="AN145" s="277">
        <v>-139640</v>
      </c>
      <c r="AO145" s="277">
        <v>-616179</v>
      </c>
      <c r="AP145" s="265"/>
      <c r="AQ145" s="281">
        <v>-128312</v>
      </c>
      <c r="AR145" s="277">
        <v>0</v>
      </c>
      <c r="AS145" s="277">
        <v>0</v>
      </c>
      <c r="AT145" s="277">
        <v>0</v>
      </c>
      <c r="AU145" s="277">
        <v>0</v>
      </c>
      <c r="AV145" s="277">
        <v>0</v>
      </c>
      <c r="AW145" s="277">
        <v>0</v>
      </c>
      <c r="AX145" s="280">
        <v>128312</v>
      </c>
      <c r="AY145" s="280">
        <v>128312</v>
      </c>
      <c r="AZ145" s="280">
        <v>128312</v>
      </c>
      <c r="BA145" s="280">
        <v>128312</v>
      </c>
      <c r="BB145" s="280">
        <v>128312</v>
      </c>
      <c r="BC145" s="280">
        <v>603063</v>
      </c>
      <c r="BD145" s="281">
        <v>15426</v>
      </c>
      <c r="BE145" s="277">
        <v>15426</v>
      </c>
      <c r="BF145" s="277">
        <v>15426</v>
      </c>
      <c r="BG145" s="277">
        <v>15426</v>
      </c>
      <c r="BH145" s="277">
        <v>15426</v>
      </c>
      <c r="BI145" s="277">
        <v>15426</v>
      </c>
      <c r="BJ145" s="277">
        <v>72498</v>
      </c>
      <c r="BK145" s="280">
        <v>0</v>
      </c>
      <c r="BL145" s="280">
        <v>0</v>
      </c>
      <c r="BM145" s="280">
        <v>0</v>
      </c>
      <c r="BN145" s="280">
        <v>0</v>
      </c>
      <c r="BO145" s="280">
        <v>0</v>
      </c>
      <c r="BP145" s="280">
        <v>0</v>
      </c>
      <c r="BQ145" s="281"/>
      <c r="BR145" s="277"/>
      <c r="BS145" s="277"/>
      <c r="BT145" s="277"/>
      <c r="BU145" s="277"/>
      <c r="BV145" s="277"/>
      <c r="BW145" s="277"/>
      <c r="BX145" s="280"/>
      <c r="BY145" s="280"/>
      <c r="BZ145" s="280"/>
      <c r="CA145" s="280"/>
      <c r="CB145" s="280"/>
      <c r="CC145" s="280"/>
      <c r="CD145" s="289">
        <v>10.199999999999999</v>
      </c>
      <c r="CE145" s="284"/>
      <c r="CF145" s="277"/>
      <c r="CG145" s="277"/>
      <c r="CH145" s="277"/>
      <c r="CI145" s="277"/>
      <c r="CJ145" s="277"/>
      <c r="CK145" s="277"/>
      <c r="CL145" s="280"/>
      <c r="CM145" s="280"/>
      <c r="CN145" s="280"/>
      <c r="CO145" s="280"/>
      <c r="CP145" s="280"/>
      <c r="CQ145" s="280"/>
      <c r="CR145" s="284">
        <v>-26754</v>
      </c>
      <c r="CS145" s="277"/>
      <c r="CT145" s="277"/>
      <c r="CU145" s="277"/>
      <c r="CV145" s="277"/>
      <c r="CW145" s="277"/>
      <c r="CX145" s="277"/>
      <c r="CY145" s="280">
        <v>26754</v>
      </c>
      <c r="CZ145" s="280">
        <v>26754</v>
      </c>
      <c r="DA145" s="280">
        <v>26754</v>
      </c>
      <c r="DB145" s="280">
        <v>26754</v>
      </c>
      <c r="DC145" s="280">
        <v>26754</v>
      </c>
      <c r="DD145" s="280">
        <v>85614</v>
      </c>
      <c r="DE145" s="168">
        <v>0</v>
      </c>
      <c r="DF145" s="109"/>
      <c r="DG145" s="172">
        <v>3990646.608</v>
      </c>
      <c r="DH145" s="109"/>
      <c r="DI145" s="109"/>
    </row>
    <row r="146" spans="2:113">
      <c r="B146" s="272" t="s">
        <v>359</v>
      </c>
      <c r="C146" s="277">
        <v>50</v>
      </c>
      <c r="D146" s="277">
        <v>0</v>
      </c>
      <c r="E146" s="277">
        <v>743</v>
      </c>
      <c r="F146" s="277">
        <v>830</v>
      </c>
      <c r="G146" s="278">
        <v>10.3</v>
      </c>
      <c r="H146" s="277">
        <v>10449817</v>
      </c>
      <c r="I146" s="277">
        <v>616408</v>
      </c>
      <c r="J146" s="277">
        <v>383579</v>
      </c>
      <c r="K146" s="277"/>
      <c r="L146" s="277">
        <v>-874552</v>
      </c>
      <c r="M146" s="277">
        <v>288994</v>
      </c>
      <c r="N146" s="277">
        <v>345719</v>
      </c>
      <c r="O146" s="277"/>
      <c r="P146" s="277">
        <v>-583092</v>
      </c>
      <c r="Q146" s="277">
        <v>10626873</v>
      </c>
      <c r="R146" s="273">
        <v>-874552</v>
      </c>
      <c r="S146" s="292">
        <v>13018</v>
      </c>
      <c r="T146" s="277"/>
      <c r="U146" s="277">
        <v>138453</v>
      </c>
      <c r="V146" s="277">
        <v>555284</v>
      </c>
      <c r="W146" s="277">
        <v>184251</v>
      </c>
      <c r="X146" s="290">
        <v>-437444</v>
      </c>
      <c r="Y146" s="273"/>
      <c r="Z146" s="277">
        <v>11400829</v>
      </c>
      <c r="AA146" s="277">
        <v>9890081</v>
      </c>
      <c r="AB146" s="277">
        <v>9416281</v>
      </c>
      <c r="AC146" s="277">
        <v>12066496</v>
      </c>
      <c r="AD146" s="277">
        <v>0</v>
      </c>
      <c r="AE146" s="277">
        <v>388839</v>
      </c>
      <c r="AF146" s="277"/>
      <c r="AG146" s="277">
        <v>260936</v>
      </c>
      <c r="AH146" s="277">
        <v>312154</v>
      </c>
      <c r="AI146" s="277"/>
      <c r="AJ146" s="277">
        <v>13018</v>
      </c>
      <c r="AK146" s="277">
        <v>13018</v>
      </c>
      <c r="AL146" s="277">
        <v>13018</v>
      </c>
      <c r="AM146" s="277">
        <v>13018</v>
      </c>
      <c r="AN146" s="277">
        <v>13018</v>
      </c>
      <c r="AO146" s="277">
        <v>119161</v>
      </c>
      <c r="AP146" s="265"/>
      <c r="AQ146" s="281">
        <v>28058</v>
      </c>
      <c r="AR146" s="277">
        <v>28058</v>
      </c>
      <c r="AS146" s="277">
        <v>28058</v>
      </c>
      <c r="AT146" s="277">
        <v>28058</v>
      </c>
      <c r="AU146" s="277">
        <v>28058</v>
      </c>
      <c r="AV146" s="277">
        <v>28058</v>
      </c>
      <c r="AW146" s="277">
        <v>120646</v>
      </c>
      <c r="AX146" s="280">
        <v>0</v>
      </c>
      <c r="AY146" s="280">
        <v>0</v>
      </c>
      <c r="AZ146" s="280">
        <v>0</v>
      </c>
      <c r="BA146" s="280">
        <v>0</v>
      </c>
      <c r="BB146" s="280">
        <v>0</v>
      </c>
      <c r="BC146" s="280">
        <v>0</v>
      </c>
      <c r="BD146" s="281">
        <v>33565</v>
      </c>
      <c r="BE146" s="277">
        <v>33565</v>
      </c>
      <c r="BF146" s="277">
        <v>33565</v>
      </c>
      <c r="BG146" s="277">
        <v>33565</v>
      </c>
      <c r="BH146" s="277">
        <v>33565</v>
      </c>
      <c r="BI146" s="277">
        <v>33565</v>
      </c>
      <c r="BJ146" s="277">
        <v>144329</v>
      </c>
      <c r="BK146" s="280">
        <v>0</v>
      </c>
      <c r="BL146" s="280">
        <v>0</v>
      </c>
      <c r="BM146" s="280">
        <v>0</v>
      </c>
      <c r="BN146" s="280">
        <v>0</v>
      </c>
      <c r="BO146" s="280">
        <v>0</v>
      </c>
      <c r="BP146" s="280">
        <v>0</v>
      </c>
      <c r="BQ146" s="281"/>
      <c r="BR146" s="277"/>
      <c r="BS146" s="277"/>
      <c r="BT146" s="277"/>
      <c r="BU146" s="277"/>
      <c r="BV146" s="277"/>
      <c r="BW146" s="277"/>
      <c r="BX146" s="280"/>
      <c r="BY146" s="280"/>
      <c r="BZ146" s="280"/>
      <c r="CA146" s="280"/>
      <c r="CB146" s="280"/>
      <c r="CC146" s="280"/>
      <c r="CD146" s="289">
        <v>10</v>
      </c>
      <c r="CE146" s="284"/>
      <c r="CF146" s="277"/>
      <c r="CG146" s="277"/>
      <c r="CH146" s="277"/>
      <c r="CI146" s="277"/>
      <c r="CJ146" s="277"/>
      <c r="CK146" s="277"/>
      <c r="CL146" s="280"/>
      <c r="CM146" s="280"/>
      <c r="CN146" s="280"/>
      <c r="CO146" s="280"/>
      <c r="CP146" s="280"/>
      <c r="CQ146" s="280"/>
      <c r="CR146" s="284">
        <v>-48605</v>
      </c>
      <c r="CS146" s="277"/>
      <c r="CT146" s="277"/>
      <c r="CU146" s="277"/>
      <c r="CV146" s="277"/>
      <c r="CW146" s="277"/>
      <c r="CX146" s="277"/>
      <c r="CY146" s="280">
        <v>48605</v>
      </c>
      <c r="CZ146" s="280">
        <v>48605</v>
      </c>
      <c r="DA146" s="280">
        <v>48605</v>
      </c>
      <c r="DB146" s="280">
        <v>48605</v>
      </c>
      <c r="DC146" s="280">
        <v>48605</v>
      </c>
      <c r="DD146" s="280">
        <v>145814</v>
      </c>
      <c r="DE146" s="168">
        <v>0</v>
      </c>
      <c r="DF146" s="109"/>
      <c r="DG146" s="172">
        <v>0</v>
      </c>
      <c r="DH146" s="109"/>
      <c r="DI146" s="109"/>
    </row>
    <row r="147" spans="2:113">
      <c r="B147" s="272" t="s">
        <v>360</v>
      </c>
      <c r="C147" s="277">
        <v>22</v>
      </c>
      <c r="D147" s="277">
        <v>0</v>
      </c>
      <c r="E147" s="277">
        <v>235</v>
      </c>
      <c r="F147" s="277">
        <v>269</v>
      </c>
      <c r="G147" s="278">
        <v>10.9</v>
      </c>
      <c r="H147" s="277">
        <v>6516556</v>
      </c>
      <c r="I147" s="277">
        <v>256739</v>
      </c>
      <c r="J147" s="277">
        <v>235414</v>
      </c>
      <c r="K147" s="277"/>
      <c r="L147" s="277">
        <v>-181000</v>
      </c>
      <c r="M147" s="277">
        <v>980839</v>
      </c>
      <c r="N147" s="277">
        <v>181306</v>
      </c>
      <c r="O147" s="277"/>
      <c r="P147" s="277">
        <v>-321089</v>
      </c>
      <c r="Q147" s="277">
        <v>7668765</v>
      </c>
      <c r="R147" s="273">
        <v>-181000</v>
      </c>
      <c r="S147" s="292">
        <v>76513</v>
      </c>
      <c r="T147" s="277"/>
      <c r="U147" s="277">
        <v>387666</v>
      </c>
      <c r="V147" s="277">
        <v>310442</v>
      </c>
      <c r="W147" s="277">
        <v>808659</v>
      </c>
      <c r="X147" s="290">
        <v>-276973</v>
      </c>
      <c r="Y147" s="273"/>
      <c r="Z147" s="277">
        <v>8237624</v>
      </c>
      <c r="AA147" s="277">
        <v>7123803</v>
      </c>
      <c r="AB147" s="277">
        <v>6799842</v>
      </c>
      <c r="AC147" s="277">
        <v>8690365</v>
      </c>
      <c r="AD147" s="277">
        <v>0</v>
      </c>
      <c r="AE147" s="277">
        <v>246867</v>
      </c>
      <c r="AF147" s="277"/>
      <c r="AG147" s="277">
        <v>890854</v>
      </c>
      <c r="AH147" s="277">
        <v>164672</v>
      </c>
      <c r="AI147" s="277"/>
      <c r="AJ147" s="277">
        <v>76513</v>
      </c>
      <c r="AK147" s="277">
        <v>76513</v>
      </c>
      <c r="AL147" s="277">
        <v>76513</v>
      </c>
      <c r="AM147" s="277">
        <v>76513</v>
      </c>
      <c r="AN147" s="277">
        <v>76513</v>
      </c>
      <c r="AO147" s="277">
        <v>426094</v>
      </c>
      <c r="AP147" s="265"/>
      <c r="AQ147" s="281">
        <v>89985</v>
      </c>
      <c r="AR147" s="277">
        <v>89985</v>
      </c>
      <c r="AS147" s="277">
        <v>89985</v>
      </c>
      <c r="AT147" s="277">
        <v>89985</v>
      </c>
      <c r="AU147" s="277">
        <v>89985</v>
      </c>
      <c r="AV147" s="277">
        <v>89985</v>
      </c>
      <c r="AW147" s="277">
        <v>440929</v>
      </c>
      <c r="AX147" s="280">
        <v>0</v>
      </c>
      <c r="AY147" s="280">
        <v>0</v>
      </c>
      <c r="AZ147" s="280">
        <v>0</v>
      </c>
      <c r="BA147" s="280">
        <v>0</v>
      </c>
      <c r="BB147" s="280">
        <v>0</v>
      </c>
      <c r="BC147" s="280">
        <v>0</v>
      </c>
      <c r="BD147" s="281">
        <v>16634</v>
      </c>
      <c r="BE147" s="277">
        <v>16634</v>
      </c>
      <c r="BF147" s="277">
        <v>16634</v>
      </c>
      <c r="BG147" s="277">
        <v>16634</v>
      </c>
      <c r="BH147" s="277">
        <v>16634</v>
      </c>
      <c r="BI147" s="277">
        <v>16634</v>
      </c>
      <c r="BJ147" s="277">
        <v>81502</v>
      </c>
      <c r="BK147" s="280">
        <v>0</v>
      </c>
      <c r="BL147" s="280">
        <v>0</v>
      </c>
      <c r="BM147" s="280">
        <v>0</v>
      </c>
      <c r="BN147" s="280">
        <v>0</v>
      </c>
      <c r="BO147" s="280">
        <v>0</v>
      </c>
      <c r="BP147" s="280">
        <v>0</v>
      </c>
      <c r="BQ147" s="281"/>
      <c r="BR147" s="277"/>
      <c r="BS147" s="277"/>
      <c r="BT147" s="277"/>
      <c r="BU147" s="277"/>
      <c r="BV147" s="277"/>
      <c r="BW147" s="277"/>
      <c r="BX147" s="280"/>
      <c r="BY147" s="280"/>
      <c r="BZ147" s="280"/>
      <c r="CA147" s="280"/>
      <c r="CB147" s="280"/>
      <c r="CC147" s="280"/>
      <c r="CD147" s="289">
        <v>10.199999999999999</v>
      </c>
      <c r="CE147" s="284"/>
      <c r="CF147" s="277"/>
      <c r="CG147" s="277"/>
      <c r="CH147" s="277"/>
      <c r="CI147" s="277"/>
      <c r="CJ147" s="277"/>
      <c r="CK147" s="277"/>
      <c r="CL147" s="280"/>
      <c r="CM147" s="280"/>
      <c r="CN147" s="280"/>
      <c r="CO147" s="280"/>
      <c r="CP147" s="280"/>
      <c r="CQ147" s="280"/>
      <c r="CR147" s="284">
        <v>-30106</v>
      </c>
      <c r="CS147" s="277"/>
      <c r="CT147" s="277"/>
      <c r="CU147" s="277"/>
      <c r="CV147" s="277"/>
      <c r="CW147" s="277"/>
      <c r="CX147" s="277"/>
      <c r="CY147" s="280">
        <v>30106</v>
      </c>
      <c r="CZ147" s="280">
        <v>30106</v>
      </c>
      <c r="DA147" s="280">
        <v>30106</v>
      </c>
      <c r="DB147" s="280">
        <v>30106</v>
      </c>
      <c r="DC147" s="280">
        <v>30106</v>
      </c>
      <c r="DD147" s="280">
        <v>96337</v>
      </c>
      <c r="DE147" s="168">
        <v>0</v>
      </c>
      <c r="DF147" s="109"/>
      <c r="DG147" s="172">
        <v>0</v>
      </c>
      <c r="DH147" s="109"/>
      <c r="DI147" s="109"/>
    </row>
    <row r="148" spans="2:113">
      <c r="B148" s="272" t="s">
        <v>361</v>
      </c>
      <c r="C148" s="277">
        <v>34</v>
      </c>
      <c r="D148" s="277">
        <v>1</v>
      </c>
      <c r="E148" s="277">
        <v>399</v>
      </c>
      <c r="F148" s="277">
        <v>444</v>
      </c>
      <c r="G148" s="278">
        <v>10.4</v>
      </c>
      <c r="H148" s="277">
        <v>5013531</v>
      </c>
      <c r="I148" s="277">
        <v>248970</v>
      </c>
      <c r="J148" s="277">
        <v>180941</v>
      </c>
      <c r="K148" s="277"/>
      <c r="L148" s="277">
        <v>0</v>
      </c>
      <c r="M148" s="277">
        <v>-771885</v>
      </c>
      <c r="N148" s="277">
        <v>104072</v>
      </c>
      <c r="O148" s="277"/>
      <c r="P148" s="277">
        <v>-359803</v>
      </c>
      <c r="Q148" s="277">
        <v>4415826</v>
      </c>
      <c r="R148" s="273">
        <v>0</v>
      </c>
      <c r="S148" s="292">
        <v>-86766</v>
      </c>
      <c r="T148" s="277"/>
      <c r="U148" s="277">
        <v>343145</v>
      </c>
      <c r="V148" s="277">
        <v>368404</v>
      </c>
      <c r="W148" s="277">
        <v>-784019</v>
      </c>
      <c r="X148" s="290">
        <v>-202972</v>
      </c>
      <c r="Y148" s="273"/>
      <c r="Z148" s="277">
        <v>4715062</v>
      </c>
      <c r="AA148" s="277">
        <v>4132008</v>
      </c>
      <c r="AB148" s="277">
        <v>3958043</v>
      </c>
      <c r="AC148" s="277">
        <v>4960963</v>
      </c>
      <c r="AD148" s="277">
        <v>697665</v>
      </c>
      <c r="AE148" s="277">
        <v>180419</v>
      </c>
      <c r="AF148" s="277"/>
      <c r="AG148" s="277">
        <v>0</v>
      </c>
      <c r="AH148" s="277">
        <v>94065</v>
      </c>
      <c r="AI148" s="277"/>
      <c r="AJ148" s="277">
        <v>-86766</v>
      </c>
      <c r="AK148" s="277">
        <v>-86766</v>
      </c>
      <c r="AL148" s="277">
        <v>-86766</v>
      </c>
      <c r="AM148" s="277">
        <v>-86766</v>
      </c>
      <c r="AN148" s="277">
        <v>-86766</v>
      </c>
      <c r="AO148" s="277">
        <v>-350189</v>
      </c>
      <c r="AP148" s="265"/>
      <c r="AQ148" s="281">
        <v>-74220</v>
      </c>
      <c r="AR148" s="277">
        <v>0</v>
      </c>
      <c r="AS148" s="277">
        <v>0</v>
      </c>
      <c r="AT148" s="277">
        <v>0</v>
      </c>
      <c r="AU148" s="277">
        <v>0</v>
      </c>
      <c r="AV148" s="277">
        <v>0</v>
      </c>
      <c r="AW148" s="277">
        <v>0</v>
      </c>
      <c r="AX148" s="280">
        <v>74220</v>
      </c>
      <c r="AY148" s="280">
        <v>74220</v>
      </c>
      <c r="AZ148" s="280">
        <v>74220</v>
      </c>
      <c r="BA148" s="280">
        <v>74220</v>
      </c>
      <c r="BB148" s="280">
        <v>74220</v>
      </c>
      <c r="BC148" s="280">
        <v>326565</v>
      </c>
      <c r="BD148" s="281">
        <v>10007</v>
      </c>
      <c r="BE148" s="277">
        <v>10007</v>
      </c>
      <c r="BF148" s="277">
        <v>10007</v>
      </c>
      <c r="BG148" s="277">
        <v>10007</v>
      </c>
      <c r="BH148" s="277">
        <v>10007</v>
      </c>
      <c r="BI148" s="277">
        <v>10007</v>
      </c>
      <c r="BJ148" s="277">
        <v>44030</v>
      </c>
      <c r="BK148" s="280">
        <v>0</v>
      </c>
      <c r="BL148" s="280">
        <v>0</v>
      </c>
      <c r="BM148" s="280">
        <v>0</v>
      </c>
      <c r="BN148" s="280">
        <v>0</v>
      </c>
      <c r="BO148" s="280">
        <v>0</v>
      </c>
      <c r="BP148" s="280">
        <v>0</v>
      </c>
      <c r="BQ148" s="281"/>
      <c r="BR148" s="277"/>
      <c r="BS148" s="277"/>
      <c r="BT148" s="277"/>
      <c r="BU148" s="277"/>
      <c r="BV148" s="277"/>
      <c r="BW148" s="277"/>
      <c r="BX148" s="280"/>
      <c r="BY148" s="280"/>
      <c r="BZ148" s="280"/>
      <c r="CA148" s="280"/>
      <c r="CB148" s="280"/>
      <c r="CC148" s="280"/>
      <c r="CD148" s="289">
        <v>10</v>
      </c>
      <c r="CE148" s="284"/>
      <c r="CF148" s="277"/>
      <c r="CG148" s="277"/>
      <c r="CH148" s="277"/>
      <c r="CI148" s="277"/>
      <c r="CJ148" s="277"/>
      <c r="CK148" s="277"/>
      <c r="CL148" s="280"/>
      <c r="CM148" s="280"/>
      <c r="CN148" s="280"/>
      <c r="CO148" s="280"/>
      <c r="CP148" s="280"/>
      <c r="CQ148" s="280"/>
      <c r="CR148" s="284">
        <v>-22553</v>
      </c>
      <c r="CS148" s="277"/>
      <c r="CT148" s="277"/>
      <c r="CU148" s="277"/>
      <c r="CV148" s="277"/>
      <c r="CW148" s="277"/>
      <c r="CX148" s="277"/>
      <c r="CY148" s="280">
        <v>22553</v>
      </c>
      <c r="CZ148" s="280">
        <v>22553</v>
      </c>
      <c r="DA148" s="280">
        <v>22553</v>
      </c>
      <c r="DB148" s="280">
        <v>22553</v>
      </c>
      <c r="DC148" s="280">
        <v>22553</v>
      </c>
      <c r="DD148" s="280">
        <v>67654</v>
      </c>
      <c r="DE148" s="168">
        <v>0</v>
      </c>
      <c r="DF148" s="109"/>
      <c r="DG148" s="172">
        <v>1241377.3859999999</v>
      </c>
      <c r="DH148" s="109"/>
      <c r="DI148" s="109"/>
    </row>
    <row r="149" spans="2:113">
      <c r="B149" s="272" t="s">
        <v>362</v>
      </c>
      <c r="C149" s="277">
        <v>34</v>
      </c>
      <c r="D149" s="277">
        <v>0</v>
      </c>
      <c r="E149" s="277">
        <v>378</v>
      </c>
      <c r="F149" s="277">
        <v>409</v>
      </c>
      <c r="G149" s="278">
        <v>11</v>
      </c>
      <c r="H149" s="277">
        <v>5343500</v>
      </c>
      <c r="I149" s="277">
        <v>250652</v>
      </c>
      <c r="J149" s="277">
        <v>193163</v>
      </c>
      <c r="K149" s="277"/>
      <c r="L149" s="277">
        <v>0</v>
      </c>
      <c r="M149" s="277">
        <v>-745770</v>
      </c>
      <c r="N149" s="277">
        <v>111389</v>
      </c>
      <c r="O149" s="277"/>
      <c r="P149" s="277">
        <v>-336460</v>
      </c>
      <c r="Q149" s="277">
        <v>4816474</v>
      </c>
      <c r="R149" s="273">
        <v>0</v>
      </c>
      <c r="S149" s="292">
        <v>-80794</v>
      </c>
      <c r="T149" s="277"/>
      <c r="U149" s="277">
        <v>363021</v>
      </c>
      <c r="V149" s="277">
        <v>368909</v>
      </c>
      <c r="W149" s="277">
        <v>-775564</v>
      </c>
      <c r="X149" s="290">
        <v>-221977</v>
      </c>
      <c r="Y149" s="273"/>
      <c r="Z149" s="277">
        <v>5159773</v>
      </c>
      <c r="AA149" s="277">
        <v>4491835</v>
      </c>
      <c r="AB149" s="277">
        <v>4311699</v>
      </c>
      <c r="AC149" s="277">
        <v>5414792</v>
      </c>
      <c r="AD149" s="277">
        <v>677973</v>
      </c>
      <c r="AE149" s="277">
        <v>198854</v>
      </c>
      <c r="AF149" s="277"/>
      <c r="AG149" s="277">
        <v>0</v>
      </c>
      <c r="AH149" s="277">
        <v>101263</v>
      </c>
      <c r="AI149" s="277"/>
      <c r="AJ149" s="277">
        <v>-80794</v>
      </c>
      <c r="AK149" s="277">
        <v>-80794</v>
      </c>
      <c r="AL149" s="277">
        <v>-80794</v>
      </c>
      <c r="AM149" s="277">
        <v>-80794</v>
      </c>
      <c r="AN149" s="277">
        <v>-80794</v>
      </c>
      <c r="AO149" s="277">
        <v>-371594</v>
      </c>
      <c r="AP149" s="265"/>
      <c r="AQ149" s="281">
        <v>-67797</v>
      </c>
      <c r="AR149" s="277">
        <v>0</v>
      </c>
      <c r="AS149" s="277">
        <v>0</v>
      </c>
      <c r="AT149" s="277">
        <v>0</v>
      </c>
      <c r="AU149" s="277">
        <v>0</v>
      </c>
      <c r="AV149" s="277">
        <v>0</v>
      </c>
      <c r="AW149" s="277">
        <v>0</v>
      </c>
      <c r="AX149" s="280">
        <v>67797</v>
      </c>
      <c r="AY149" s="280">
        <v>67797</v>
      </c>
      <c r="AZ149" s="280">
        <v>67797</v>
      </c>
      <c r="BA149" s="280">
        <v>67797</v>
      </c>
      <c r="BB149" s="280">
        <v>67797</v>
      </c>
      <c r="BC149" s="280">
        <v>338988</v>
      </c>
      <c r="BD149" s="281">
        <v>10126</v>
      </c>
      <c r="BE149" s="277">
        <v>10126</v>
      </c>
      <c r="BF149" s="277">
        <v>10126</v>
      </c>
      <c r="BG149" s="277">
        <v>10126</v>
      </c>
      <c r="BH149" s="277">
        <v>10126</v>
      </c>
      <c r="BI149" s="277">
        <v>10126</v>
      </c>
      <c r="BJ149" s="277">
        <v>50633</v>
      </c>
      <c r="BK149" s="280">
        <v>0</v>
      </c>
      <c r="BL149" s="280">
        <v>0</v>
      </c>
      <c r="BM149" s="280">
        <v>0</v>
      </c>
      <c r="BN149" s="280">
        <v>0</v>
      </c>
      <c r="BO149" s="280">
        <v>0</v>
      </c>
      <c r="BP149" s="280">
        <v>0</v>
      </c>
      <c r="BQ149" s="281"/>
      <c r="BR149" s="277"/>
      <c r="BS149" s="277"/>
      <c r="BT149" s="277"/>
      <c r="BU149" s="277"/>
      <c r="BV149" s="277"/>
      <c r="BW149" s="277"/>
      <c r="BX149" s="280"/>
      <c r="BY149" s="280"/>
      <c r="BZ149" s="280"/>
      <c r="CA149" s="280"/>
      <c r="CB149" s="280"/>
      <c r="CC149" s="280"/>
      <c r="CD149" s="289">
        <v>10.6</v>
      </c>
      <c r="CE149" s="284"/>
      <c r="CF149" s="277"/>
      <c r="CG149" s="277"/>
      <c r="CH149" s="277"/>
      <c r="CI149" s="277"/>
      <c r="CJ149" s="277"/>
      <c r="CK149" s="277"/>
      <c r="CL149" s="280"/>
      <c r="CM149" s="280"/>
      <c r="CN149" s="280"/>
      <c r="CO149" s="280"/>
      <c r="CP149" s="280"/>
      <c r="CQ149" s="280"/>
      <c r="CR149" s="284">
        <v>-23123</v>
      </c>
      <c r="CS149" s="277"/>
      <c r="CT149" s="277"/>
      <c r="CU149" s="277"/>
      <c r="CV149" s="277"/>
      <c r="CW149" s="277"/>
      <c r="CX149" s="277"/>
      <c r="CY149" s="280">
        <v>23123</v>
      </c>
      <c r="CZ149" s="280">
        <v>23123</v>
      </c>
      <c r="DA149" s="280">
        <v>23123</v>
      </c>
      <c r="DB149" s="280">
        <v>23123</v>
      </c>
      <c r="DC149" s="280">
        <v>23123</v>
      </c>
      <c r="DD149" s="280">
        <v>83239</v>
      </c>
      <c r="DE149" s="168">
        <v>0</v>
      </c>
      <c r="DF149" s="109"/>
      <c r="DG149" s="172">
        <v>0</v>
      </c>
      <c r="DH149" s="109"/>
      <c r="DI149" s="109"/>
    </row>
    <row r="150" spans="2:113">
      <c r="B150" s="272" t="s">
        <v>363</v>
      </c>
      <c r="C150" s="277">
        <v>0</v>
      </c>
      <c r="D150" s="277">
        <v>0</v>
      </c>
      <c r="E150" s="277">
        <v>0</v>
      </c>
      <c r="F150" s="277">
        <v>0</v>
      </c>
      <c r="G150" s="278">
        <v>1</v>
      </c>
      <c r="H150" s="277">
        <v>0</v>
      </c>
      <c r="I150" s="277">
        <v>0</v>
      </c>
      <c r="J150" s="277">
        <v>0</v>
      </c>
      <c r="K150" s="277"/>
      <c r="L150" s="277">
        <v>0</v>
      </c>
      <c r="M150" s="277">
        <v>0</v>
      </c>
      <c r="N150" s="277">
        <v>0</v>
      </c>
      <c r="O150" s="277"/>
      <c r="P150" s="277">
        <v>0</v>
      </c>
      <c r="Q150" s="277">
        <v>0</v>
      </c>
      <c r="R150" s="273">
        <v>0</v>
      </c>
      <c r="S150" s="292">
        <v>0</v>
      </c>
      <c r="T150" s="277"/>
      <c r="U150" s="277">
        <v>0</v>
      </c>
      <c r="V150" s="277">
        <v>0</v>
      </c>
      <c r="W150" s="277">
        <v>0</v>
      </c>
      <c r="X150" s="290">
        <v>0</v>
      </c>
      <c r="Y150" s="273"/>
      <c r="Z150" s="277">
        <v>0</v>
      </c>
      <c r="AA150" s="277">
        <v>0</v>
      </c>
      <c r="AB150" s="277">
        <v>0</v>
      </c>
      <c r="AC150" s="277">
        <v>0</v>
      </c>
      <c r="AD150" s="277">
        <v>0</v>
      </c>
      <c r="AE150" s="277">
        <v>0</v>
      </c>
      <c r="AF150" s="277"/>
      <c r="AG150" s="277">
        <v>0</v>
      </c>
      <c r="AH150" s="277">
        <v>0</v>
      </c>
      <c r="AI150" s="277"/>
      <c r="AJ150" s="277">
        <v>0</v>
      </c>
      <c r="AK150" s="277">
        <v>0</v>
      </c>
      <c r="AL150" s="277">
        <v>0</v>
      </c>
      <c r="AM150" s="277">
        <v>0</v>
      </c>
      <c r="AN150" s="277">
        <v>0</v>
      </c>
      <c r="AO150" s="277">
        <v>0</v>
      </c>
      <c r="AP150" s="265"/>
      <c r="AQ150" s="281">
        <v>0</v>
      </c>
      <c r="AR150" s="277">
        <v>0</v>
      </c>
      <c r="AS150" s="277">
        <v>0</v>
      </c>
      <c r="AT150" s="277">
        <v>0</v>
      </c>
      <c r="AU150" s="277">
        <v>0</v>
      </c>
      <c r="AV150" s="277">
        <v>0</v>
      </c>
      <c r="AW150" s="277">
        <v>0</v>
      </c>
      <c r="AX150" s="280">
        <v>0</v>
      </c>
      <c r="AY150" s="280">
        <v>0</v>
      </c>
      <c r="AZ150" s="280">
        <v>0</v>
      </c>
      <c r="BA150" s="280">
        <v>0</v>
      </c>
      <c r="BB150" s="280">
        <v>0</v>
      </c>
      <c r="BC150" s="280">
        <v>0</v>
      </c>
      <c r="BD150" s="281">
        <v>0</v>
      </c>
      <c r="BE150" s="277">
        <v>0</v>
      </c>
      <c r="BF150" s="277">
        <v>0</v>
      </c>
      <c r="BG150" s="277">
        <v>0</v>
      </c>
      <c r="BH150" s="277">
        <v>0</v>
      </c>
      <c r="BI150" s="277">
        <v>0</v>
      </c>
      <c r="BJ150" s="277">
        <v>0</v>
      </c>
      <c r="BK150" s="280">
        <v>0</v>
      </c>
      <c r="BL150" s="280">
        <v>0</v>
      </c>
      <c r="BM150" s="280">
        <v>0</v>
      </c>
      <c r="BN150" s="280">
        <v>0</v>
      </c>
      <c r="BO150" s="280">
        <v>0</v>
      </c>
      <c r="BP150" s="280">
        <v>0</v>
      </c>
      <c r="BQ150" s="281"/>
      <c r="BR150" s="277"/>
      <c r="BS150" s="277"/>
      <c r="BT150" s="277"/>
      <c r="BU150" s="277"/>
      <c r="BV150" s="277"/>
      <c r="BW150" s="277"/>
      <c r="BX150" s="280"/>
      <c r="BY150" s="280"/>
      <c r="BZ150" s="280"/>
      <c r="CA150" s="280"/>
      <c r="CB150" s="280"/>
      <c r="CC150" s="280"/>
      <c r="CD150" s="289">
        <v>1</v>
      </c>
      <c r="CE150" s="284"/>
      <c r="CF150" s="277"/>
      <c r="CG150" s="277"/>
      <c r="CH150" s="277"/>
      <c r="CI150" s="277"/>
      <c r="CJ150" s="277"/>
      <c r="CK150" s="277"/>
      <c r="CL150" s="280"/>
      <c r="CM150" s="280"/>
      <c r="CN150" s="280"/>
      <c r="CO150" s="280"/>
      <c r="CP150" s="280"/>
      <c r="CQ150" s="280"/>
      <c r="CR150" s="284">
        <v>0</v>
      </c>
      <c r="CS150" s="277"/>
      <c r="CT150" s="277"/>
      <c r="CU150" s="277"/>
      <c r="CV150" s="277"/>
      <c r="CW150" s="277"/>
      <c r="CX150" s="277"/>
      <c r="CY150" s="280">
        <v>0</v>
      </c>
      <c r="CZ150" s="280">
        <v>0</v>
      </c>
      <c r="DA150" s="280">
        <v>0</v>
      </c>
      <c r="DB150" s="280">
        <v>0</v>
      </c>
      <c r="DC150" s="280">
        <v>0</v>
      </c>
      <c r="DD150" s="280">
        <v>0</v>
      </c>
      <c r="DE150" s="168">
        <v>0</v>
      </c>
      <c r="DF150" s="109"/>
      <c r="DG150" s="172">
        <v>0</v>
      </c>
      <c r="DH150" s="109"/>
      <c r="DI150" s="109"/>
    </row>
    <row r="151" spans="2:113">
      <c r="B151" s="274" t="s">
        <v>99</v>
      </c>
      <c r="C151" s="275">
        <v>4212</v>
      </c>
      <c r="D151" s="275">
        <v>38</v>
      </c>
      <c r="E151" s="275">
        <v>48630</v>
      </c>
      <c r="F151" s="275">
        <v>53370</v>
      </c>
      <c r="G151" s="276"/>
      <c r="H151" s="275">
        <v>895671124</v>
      </c>
      <c r="I151" s="275">
        <v>48917141</v>
      </c>
      <c r="J151" s="275">
        <v>32741406</v>
      </c>
      <c r="K151" s="275"/>
      <c r="L151" s="275">
        <v>-54732038</v>
      </c>
      <c r="M151" s="275">
        <v>-83500489</v>
      </c>
      <c r="N151" s="275">
        <v>27097373</v>
      </c>
      <c r="O151" s="275"/>
      <c r="P151" s="275">
        <v>-49772240</v>
      </c>
      <c r="Q151" s="275">
        <v>816422277</v>
      </c>
      <c r="R151" s="275">
        <v>-54732038</v>
      </c>
      <c r="S151" s="291">
        <v>-9834014</v>
      </c>
      <c r="T151" s="275"/>
      <c r="U151" s="275">
        <v>17092495</v>
      </c>
      <c r="V151" s="275">
        <v>46347190</v>
      </c>
      <c r="W151" s="275">
        <v>-83532011</v>
      </c>
      <c r="X151" s="291">
        <v>-36962909</v>
      </c>
      <c r="Y151" s="275"/>
      <c r="Z151" s="275">
        <v>874787223</v>
      </c>
      <c r="AA151" s="275">
        <v>760917947</v>
      </c>
      <c r="AB151" s="275">
        <v>727275271</v>
      </c>
      <c r="AC151" s="275">
        <v>921720463</v>
      </c>
      <c r="AD151" s="275">
        <v>110396490</v>
      </c>
      <c r="AE151" s="275">
        <v>32832136</v>
      </c>
      <c r="AF151" s="275"/>
      <c r="AG151" s="275">
        <v>35299698</v>
      </c>
      <c r="AH151" s="275">
        <v>24396917</v>
      </c>
      <c r="AI151" s="275"/>
      <c r="AJ151" s="275">
        <v>-9159782</v>
      </c>
      <c r="AK151" s="275">
        <v>-9159781</v>
      </c>
      <c r="AL151" s="275">
        <v>-9159781</v>
      </c>
      <c r="AM151" s="275">
        <v>-9159781</v>
      </c>
      <c r="AN151" s="275">
        <v>-9159703</v>
      </c>
      <c r="AO151" s="275">
        <v>-37733183</v>
      </c>
      <c r="AP151" s="265"/>
      <c r="AQ151" s="282">
        <v>-8403697</v>
      </c>
      <c r="AR151" s="275">
        <v>4044345</v>
      </c>
      <c r="AS151" s="275">
        <v>4044345</v>
      </c>
      <c r="AT151" s="275">
        <v>4044345</v>
      </c>
      <c r="AU151" s="275">
        <v>4044345</v>
      </c>
      <c r="AV151" s="275">
        <v>4044345</v>
      </c>
      <c r="AW151" s="275">
        <v>15077973</v>
      </c>
      <c r="AX151" s="275">
        <v>11773760</v>
      </c>
      <c r="AY151" s="275">
        <v>11773760</v>
      </c>
      <c r="AZ151" s="275">
        <v>11773760</v>
      </c>
      <c r="BA151" s="275">
        <v>11773760</v>
      </c>
      <c r="BB151" s="275">
        <v>11773760</v>
      </c>
      <c r="BC151" s="275">
        <v>51527690</v>
      </c>
      <c r="BD151" s="282">
        <v>2700823</v>
      </c>
      <c r="BE151" s="275">
        <v>2700794</v>
      </c>
      <c r="BF151" s="275">
        <v>2700794</v>
      </c>
      <c r="BG151" s="275">
        <v>2700794</v>
      </c>
      <c r="BH151" s="275">
        <v>2700794</v>
      </c>
      <c r="BI151" s="275">
        <v>2700794</v>
      </c>
      <c r="BJ151" s="275">
        <v>10892947</v>
      </c>
      <c r="BK151" s="275">
        <v>22</v>
      </c>
      <c r="BL151" s="275">
        <v>22</v>
      </c>
      <c r="BM151" s="275">
        <v>22</v>
      </c>
      <c r="BN151" s="275">
        <v>22</v>
      </c>
      <c r="BO151" s="275">
        <v>22</v>
      </c>
      <c r="BP151" s="275">
        <v>257</v>
      </c>
      <c r="BQ151" s="282">
        <v>0</v>
      </c>
      <c r="BR151" s="275">
        <v>0</v>
      </c>
      <c r="BS151" s="275">
        <v>0</v>
      </c>
      <c r="BT151" s="275">
        <v>0</v>
      </c>
      <c r="BU151" s="275">
        <v>0</v>
      </c>
      <c r="BV151" s="275">
        <v>0</v>
      </c>
      <c r="BW151" s="275">
        <v>0</v>
      </c>
      <c r="BX151" s="275">
        <v>0</v>
      </c>
      <c r="BY151" s="275">
        <v>0</v>
      </c>
      <c r="BZ151" s="275">
        <v>0</v>
      </c>
      <c r="CA151" s="275">
        <v>0</v>
      </c>
      <c r="CB151" s="275">
        <v>0</v>
      </c>
      <c r="CC151" s="275">
        <v>0</v>
      </c>
      <c r="CD151" s="276"/>
      <c r="CE151" s="285">
        <v>0</v>
      </c>
      <c r="CF151" s="275">
        <v>0</v>
      </c>
      <c r="CG151" s="275">
        <v>0</v>
      </c>
      <c r="CH151" s="275">
        <v>0</v>
      </c>
      <c r="CI151" s="275">
        <v>0</v>
      </c>
      <c r="CJ151" s="275">
        <v>0</v>
      </c>
      <c r="CK151" s="275">
        <v>0</v>
      </c>
      <c r="CL151" s="275">
        <v>0</v>
      </c>
      <c r="CM151" s="275">
        <v>0</v>
      </c>
      <c r="CN151" s="275">
        <v>0</v>
      </c>
      <c r="CO151" s="275">
        <v>0</v>
      </c>
      <c r="CP151" s="275">
        <v>0</v>
      </c>
      <c r="CQ151" s="275">
        <v>0</v>
      </c>
      <c r="CR151" s="285">
        <v>-4131140</v>
      </c>
      <c r="CS151" s="275">
        <v>0</v>
      </c>
      <c r="CT151" s="275">
        <v>0</v>
      </c>
      <c r="CU151" s="275">
        <v>0</v>
      </c>
      <c r="CV151" s="275">
        <v>0</v>
      </c>
      <c r="CW151" s="275">
        <v>0</v>
      </c>
      <c r="CX151" s="275">
        <v>0</v>
      </c>
      <c r="CY151" s="275">
        <v>4131139</v>
      </c>
      <c r="CZ151" s="275">
        <v>4131138</v>
      </c>
      <c r="DA151" s="275">
        <v>4131138</v>
      </c>
      <c r="DB151" s="275">
        <v>4131138</v>
      </c>
      <c r="DC151" s="275">
        <v>4131060</v>
      </c>
      <c r="DD151" s="275">
        <v>12176156</v>
      </c>
      <c r="DE151" s="168">
        <v>0</v>
      </c>
      <c r="DF151" s="109"/>
      <c r="DG151" s="172">
        <v>0</v>
      </c>
      <c r="DH151" s="109"/>
      <c r="DI151" s="109"/>
    </row>
    <row r="152" spans="2:113">
      <c r="B152" s="103"/>
      <c r="C152" s="162"/>
      <c r="D152" s="162"/>
      <c r="E152" s="162"/>
      <c r="F152" s="163"/>
      <c r="G152" s="164"/>
      <c r="H152" s="164"/>
      <c r="I152" s="164"/>
      <c r="J152" s="164"/>
      <c r="K152" s="164"/>
      <c r="L152" s="164"/>
      <c r="M152" s="164"/>
      <c r="N152" s="164"/>
      <c r="O152" s="164"/>
      <c r="P152" s="164"/>
      <c r="Q152" s="104"/>
      <c r="R152" s="164"/>
      <c r="S152" s="164"/>
      <c r="T152" s="164"/>
      <c r="U152" s="164"/>
      <c r="V152" s="164"/>
      <c r="W152" s="104"/>
      <c r="X152" s="104"/>
      <c r="Y152" s="164"/>
      <c r="Z152" s="164"/>
      <c r="AA152" s="164"/>
      <c r="AB152" s="164"/>
      <c r="AC152" s="164"/>
      <c r="AD152" s="164"/>
      <c r="AE152" s="164"/>
      <c r="AF152" s="164"/>
      <c r="AG152" s="164"/>
      <c r="AH152" s="164"/>
      <c r="AI152" s="164"/>
      <c r="AJ152" s="164"/>
      <c r="AK152" s="164"/>
      <c r="AL152" s="164"/>
      <c r="AM152" s="164"/>
      <c r="AN152" s="164"/>
      <c r="AO152" s="204"/>
      <c r="AP152" s="165"/>
      <c r="AQ152" s="164"/>
      <c r="AR152" s="164"/>
      <c r="AS152" s="164"/>
      <c r="AT152" s="164"/>
      <c r="AU152" s="164"/>
      <c r="AV152" s="164"/>
      <c r="AW152" s="166"/>
      <c r="AX152" s="166"/>
      <c r="AY152" s="166"/>
      <c r="AZ152" s="166"/>
      <c r="BA152" s="166"/>
      <c r="BB152" s="166"/>
      <c r="BC152" s="165"/>
      <c r="BD152" s="164"/>
      <c r="BE152" s="164"/>
      <c r="BF152" s="164"/>
      <c r="BG152" s="164"/>
      <c r="BH152" s="164"/>
      <c r="BI152" s="164"/>
      <c r="BJ152" s="166"/>
      <c r="BK152" s="166"/>
      <c r="BL152" s="166"/>
      <c r="BM152" s="166"/>
      <c r="BN152" s="166"/>
      <c r="BO152" s="166"/>
      <c r="BP152" s="165"/>
      <c r="BQ152" s="164"/>
      <c r="BR152" s="164"/>
      <c r="BS152" s="164"/>
      <c r="BT152" s="164"/>
      <c r="BU152" s="164"/>
      <c r="BV152" s="164"/>
      <c r="BW152" s="166"/>
      <c r="BX152" s="166"/>
      <c r="BY152" s="166"/>
      <c r="BZ152" s="166"/>
      <c r="CA152" s="166"/>
      <c r="CB152" s="166"/>
      <c r="CC152" s="163"/>
      <c r="CD152" s="167"/>
      <c r="CE152" s="164"/>
      <c r="CF152" s="164"/>
      <c r="CG152" s="164"/>
      <c r="CH152" s="164"/>
      <c r="CI152" s="164"/>
      <c r="CJ152" s="164"/>
      <c r="CK152" s="166"/>
      <c r="CL152" s="166"/>
      <c r="CM152" s="166"/>
      <c r="CN152" s="166"/>
      <c r="CO152" s="166"/>
      <c r="CP152" s="166"/>
      <c r="CQ152" s="167"/>
      <c r="CR152" s="164"/>
      <c r="CS152" s="164"/>
      <c r="CT152" s="164"/>
      <c r="CU152" s="164"/>
      <c r="CV152" s="164"/>
      <c r="CW152" s="164"/>
      <c r="CX152" s="166"/>
      <c r="CY152" s="166"/>
      <c r="CZ152" s="166"/>
      <c r="DA152" s="166"/>
      <c r="DB152" s="166"/>
      <c r="DC152" s="166"/>
      <c r="DD152" s="204"/>
      <c r="DE152" s="168">
        <v>0</v>
      </c>
      <c r="DF152" s="109"/>
      <c r="DG152" s="172">
        <v>0</v>
      </c>
      <c r="DH152" s="109"/>
      <c r="DI152" s="109"/>
    </row>
    <row r="153" spans="2:113">
      <c r="B153" s="103" t="s">
        <v>391</v>
      </c>
      <c r="C153" s="162">
        <v>0</v>
      </c>
      <c r="D153" s="162">
        <v>0</v>
      </c>
      <c r="E153" s="162">
        <v>0</v>
      </c>
      <c r="F153" s="163">
        <v>14.4</v>
      </c>
      <c r="G153" s="164">
        <v>0</v>
      </c>
      <c r="H153" s="164">
        <v>0</v>
      </c>
      <c r="I153" s="164">
        <v>0</v>
      </c>
      <c r="J153" s="164">
        <v>0</v>
      </c>
      <c r="K153" s="164">
        <v>0</v>
      </c>
      <c r="L153" s="164">
        <v>0</v>
      </c>
      <c r="M153" s="164">
        <v>0</v>
      </c>
      <c r="N153" s="164">
        <v>0</v>
      </c>
      <c r="O153" s="164">
        <v>0</v>
      </c>
      <c r="P153" s="164">
        <v>0</v>
      </c>
      <c r="Q153" s="104">
        <v>0</v>
      </c>
      <c r="R153" s="164">
        <v>0</v>
      </c>
      <c r="S153" s="164">
        <v>0</v>
      </c>
      <c r="T153" s="164">
        <v>0</v>
      </c>
      <c r="U153" s="164">
        <v>0</v>
      </c>
      <c r="V153" s="164">
        <v>0</v>
      </c>
      <c r="W153" s="104">
        <v>0</v>
      </c>
      <c r="X153" s="104">
        <v>0</v>
      </c>
      <c r="Y153" s="164">
        <v>0</v>
      </c>
      <c r="Z153" s="164">
        <v>0</v>
      </c>
      <c r="AA153" s="164">
        <v>0</v>
      </c>
      <c r="AB153" s="164">
        <v>0</v>
      </c>
      <c r="AC153" s="164">
        <v>0</v>
      </c>
      <c r="AD153" s="164">
        <v>0</v>
      </c>
      <c r="AE153" s="164">
        <v>0</v>
      </c>
      <c r="AF153" s="164">
        <v>0</v>
      </c>
      <c r="AG153" s="164">
        <v>0</v>
      </c>
      <c r="AH153" s="164">
        <v>0</v>
      </c>
      <c r="AI153" s="164">
        <v>0</v>
      </c>
      <c r="AJ153" s="164">
        <v>0</v>
      </c>
      <c r="AK153" s="164">
        <v>0</v>
      </c>
      <c r="AL153" s="164">
        <v>0</v>
      </c>
      <c r="AM153" s="164">
        <v>0</v>
      </c>
      <c r="AN153" s="164">
        <v>0</v>
      </c>
      <c r="AO153" s="109"/>
      <c r="AP153" s="165">
        <v>0</v>
      </c>
      <c r="AQ153" s="164">
        <v>0</v>
      </c>
      <c r="AR153" s="164">
        <v>0</v>
      </c>
      <c r="AS153" s="164">
        <v>0</v>
      </c>
      <c r="AT153" s="164">
        <v>0</v>
      </c>
      <c r="AU153" s="164">
        <v>0</v>
      </c>
      <c r="AV153" s="164">
        <v>0</v>
      </c>
      <c r="AW153" s="166">
        <v>0</v>
      </c>
      <c r="AX153" s="166">
        <v>0</v>
      </c>
      <c r="AY153" s="166">
        <v>0</v>
      </c>
      <c r="AZ153" s="166">
        <v>0</v>
      </c>
      <c r="BA153" s="166">
        <v>0</v>
      </c>
      <c r="BB153" s="166">
        <v>0</v>
      </c>
      <c r="BC153" s="165">
        <v>0</v>
      </c>
      <c r="BD153" s="164">
        <v>0</v>
      </c>
      <c r="BE153" s="164">
        <v>0</v>
      </c>
      <c r="BF153" s="164">
        <v>0</v>
      </c>
      <c r="BG153" s="164">
        <v>0</v>
      </c>
      <c r="BH153" s="164">
        <v>0</v>
      </c>
      <c r="BI153" s="164">
        <v>0</v>
      </c>
      <c r="BJ153" s="166">
        <v>0</v>
      </c>
      <c r="BK153" s="166">
        <v>0</v>
      </c>
      <c r="BL153" s="166">
        <v>0</v>
      </c>
      <c r="BM153" s="166">
        <v>0</v>
      </c>
      <c r="BN153" s="166">
        <v>0</v>
      </c>
      <c r="BO153" s="166">
        <v>0</v>
      </c>
      <c r="BP153" s="165">
        <v>0</v>
      </c>
      <c r="BQ153" s="164">
        <v>0</v>
      </c>
      <c r="BR153" s="164">
        <v>0</v>
      </c>
      <c r="BS153" s="164">
        <v>0</v>
      </c>
      <c r="BT153" s="164">
        <v>0</v>
      </c>
      <c r="BU153" s="164">
        <v>0</v>
      </c>
      <c r="BV153" s="164">
        <v>0</v>
      </c>
      <c r="BW153" s="166">
        <v>0</v>
      </c>
      <c r="BX153" s="166">
        <v>0</v>
      </c>
      <c r="BY153" s="166">
        <v>0</v>
      </c>
      <c r="BZ153" s="166">
        <v>0</v>
      </c>
      <c r="CA153" s="166">
        <v>0</v>
      </c>
      <c r="CB153" s="166">
        <v>0</v>
      </c>
      <c r="CC153" s="163">
        <v>16.3</v>
      </c>
      <c r="CD153" s="167"/>
      <c r="CE153" s="164"/>
      <c r="CF153" s="164"/>
      <c r="CG153" s="164"/>
      <c r="CH153" s="164"/>
      <c r="CI153" s="164"/>
      <c r="CJ153" s="164"/>
      <c r="CK153" s="166"/>
      <c r="CL153" s="166"/>
      <c r="CM153" s="166"/>
      <c r="CN153" s="166"/>
      <c r="CO153" s="166"/>
      <c r="CP153" s="166"/>
      <c r="CQ153" s="167">
        <v>0</v>
      </c>
      <c r="CR153" s="164"/>
      <c r="CS153" s="164"/>
      <c r="CT153" s="164"/>
      <c r="CU153" s="164"/>
      <c r="CV153" s="164"/>
      <c r="CW153" s="164"/>
      <c r="CX153" s="166">
        <v>0</v>
      </c>
      <c r="CY153" s="166">
        <v>0</v>
      </c>
      <c r="CZ153" s="166">
        <v>0</v>
      </c>
      <c r="DA153" s="166">
        <v>0</v>
      </c>
      <c r="DB153" s="166">
        <v>0</v>
      </c>
      <c r="DC153" s="166">
        <v>0</v>
      </c>
      <c r="DD153" s="109"/>
      <c r="DE153" s="168">
        <v>0</v>
      </c>
      <c r="DF153" s="109"/>
      <c r="DG153" s="172">
        <v>0</v>
      </c>
      <c r="DH153" s="109"/>
      <c r="DI153" s="109"/>
    </row>
    <row r="154" spans="2:113">
      <c r="B154" s="103" t="s">
        <v>392</v>
      </c>
      <c r="C154" s="162">
        <v>0</v>
      </c>
      <c r="D154" s="162">
        <v>0</v>
      </c>
      <c r="E154" s="162">
        <v>0</v>
      </c>
      <c r="F154" s="163">
        <v>4.5</v>
      </c>
      <c r="G154" s="164">
        <v>0</v>
      </c>
      <c r="H154" s="164">
        <v>0</v>
      </c>
      <c r="I154" s="164">
        <v>0</v>
      </c>
      <c r="J154" s="164">
        <v>0</v>
      </c>
      <c r="K154" s="164">
        <v>0</v>
      </c>
      <c r="L154" s="164">
        <v>0</v>
      </c>
      <c r="M154" s="164">
        <v>0</v>
      </c>
      <c r="N154" s="164">
        <v>0</v>
      </c>
      <c r="O154" s="164">
        <v>0</v>
      </c>
      <c r="P154" s="164">
        <v>0</v>
      </c>
      <c r="Q154" s="104">
        <v>0</v>
      </c>
      <c r="R154" s="164">
        <v>0</v>
      </c>
      <c r="S154" s="164">
        <v>0</v>
      </c>
      <c r="T154" s="164">
        <v>0</v>
      </c>
      <c r="U154" s="164">
        <v>0</v>
      </c>
      <c r="V154" s="164">
        <v>0</v>
      </c>
      <c r="W154" s="104">
        <v>0</v>
      </c>
      <c r="X154" s="104">
        <v>0</v>
      </c>
      <c r="Y154" s="164">
        <v>0</v>
      </c>
      <c r="Z154" s="164">
        <v>0</v>
      </c>
      <c r="AA154" s="164">
        <v>0</v>
      </c>
      <c r="AB154" s="164">
        <v>0</v>
      </c>
      <c r="AC154" s="164">
        <v>0</v>
      </c>
      <c r="AD154" s="164">
        <v>0</v>
      </c>
      <c r="AE154" s="164">
        <v>0</v>
      </c>
      <c r="AF154" s="164">
        <v>0</v>
      </c>
      <c r="AG154" s="164">
        <v>0</v>
      </c>
      <c r="AH154" s="164">
        <v>0</v>
      </c>
      <c r="AI154" s="164">
        <v>0</v>
      </c>
      <c r="AJ154" s="164">
        <v>0</v>
      </c>
      <c r="AK154" s="164">
        <v>0</v>
      </c>
      <c r="AL154" s="164">
        <v>0</v>
      </c>
      <c r="AM154" s="164">
        <v>0</v>
      </c>
      <c r="AN154" s="164">
        <v>0</v>
      </c>
      <c r="AO154" s="109"/>
      <c r="AP154" s="165">
        <v>0</v>
      </c>
      <c r="AQ154" s="164">
        <v>0</v>
      </c>
      <c r="AR154" s="164">
        <v>0</v>
      </c>
      <c r="AS154" s="164">
        <v>0</v>
      </c>
      <c r="AT154" s="164">
        <v>0</v>
      </c>
      <c r="AU154" s="164">
        <v>0</v>
      </c>
      <c r="AV154" s="164">
        <v>0</v>
      </c>
      <c r="AW154" s="166">
        <v>0</v>
      </c>
      <c r="AX154" s="166">
        <v>0</v>
      </c>
      <c r="AY154" s="166">
        <v>0</v>
      </c>
      <c r="AZ154" s="166">
        <v>0</v>
      </c>
      <c r="BA154" s="166">
        <v>0</v>
      </c>
      <c r="BB154" s="166">
        <v>0</v>
      </c>
      <c r="BC154" s="165">
        <v>0</v>
      </c>
      <c r="BD154" s="164">
        <v>0</v>
      </c>
      <c r="BE154" s="164">
        <v>0</v>
      </c>
      <c r="BF154" s="164">
        <v>0</v>
      </c>
      <c r="BG154" s="164">
        <v>0</v>
      </c>
      <c r="BH154" s="164">
        <v>0</v>
      </c>
      <c r="BI154" s="164">
        <v>0</v>
      </c>
      <c r="BJ154" s="166">
        <v>0</v>
      </c>
      <c r="BK154" s="166">
        <v>0</v>
      </c>
      <c r="BL154" s="166">
        <v>0</v>
      </c>
      <c r="BM154" s="166">
        <v>0</v>
      </c>
      <c r="BN154" s="166">
        <v>0</v>
      </c>
      <c r="BO154" s="166">
        <v>0</v>
      </c>
      <c r="BP154" s="165">
        <v>0</v>
      </c>
      <c r="BQ154" s="164">
        <v>0</v>
      </c>
      <c r="BR154" s="164">
        <v>0</v>
      </c>
      <c r="BS154" s="164">
        <v>0</v>
      </c>
      <c r="BT154" s="164">
        <v>0</v>
      </c>
      <c r="BU154" s="164">
        <v>0</v>
      </c>
      <c r="BV154" s="164">
        <v>0</v>
      </c>
      <c r="BW154" s="166">
        <v>0</v>
      </c>
      <c r="BX154" s="166">
        <v>0</v>
      </c>
      <c r="BY154" s="166">
        <v>0</v>
      </c>
      <c r="BZ154" s="166">
        <v>0</v>
      </c>
      <c r="CA154" s="166">
        <v>0</v>
      </c>
      <c r="CB154" s="166">
        <v>0</v>
      </c>
      <c r="CC154" s="163">
        <v>12</v>
      </c>
      <c r="CD154" s="167"/>
      <c r="CE154" s="164"/>
      <c r="CF154" s="164"/>
      <c r="CG154" s="164"/>
      <c r="CH154" s="164"/>
      <c r="CI154" s="164"/>
      <c r="CJ154" s="164"/>
      <c r="CK154" s="166"/>
      <c r="CL154" s="166"/>
      <c r="CM154" s="166"/>
      <c r="CN154" s="166"/>
      <c r="CO154" s="166"/>
      <c r="CP154" s="166"/>
      <c r="CQ154" s="167">
        <v>0</v>
      </c>
      <c r="CR154" s="164"/>
      <c r="CS154" s="164"/>
      <c r="CT154" s="164"/>
      <c r="CU154" s="164"/>
      <c r="CV154" s="164"/>
      <c r="CW154" s="164"/>
      <c r="CX154" s="166">
        <v>0</v>
      </c>
      <c r="CY154" s="166">
        <v>0</v>
      </c>
      <c r="CZ154" s="166">
        <v>0</v>
      </c>
      <c r="DA154" s="166">
        <v>0</v>
      </c>
      <c r="DB154" s="166">
        <v>0</v>
      </c>
      <c r="DC154" s="166">
        <v>0</v>
      </c>
      <c r="DD154" s="109"/>
      <c r="DE154" s="168">
        <v>0</v>
      </c>
      <c r="DF154" s="109"/>
      <c r="DG154" s="172">
        <v>0</v>
      </c>
      <c r="DH154" s="109"/>
      <c r="DI154" s="109"/>
    </row>
    <row r="155" spans="2:113">
      <c r="B155" s="103" t="s">
        <v>508</v>
      </c>
      <c r="C155" s="162">
        <v>0</v>
      </c>
      <c r="D155" s="162">
        <v>1</v>
      </c>
      <c r="E155" s="162">
        <v>-1</v>
      </c>
      <c r="F155" s="163">
        <v>15.5</v>
      </c>
      <c r="G155" s="164">
        <v>0</v>
      </c>
      <c r="H155" s="164">
        <v>0</v>
      </c>
      <c r="I155" s="164">
        <v>0</v>
      </c>
      <c r="J155" s="164">
        <v>0</v>
      </c>
      <c r="K155" s="164">
        <v>0</v>
      </c>
      <c r="L155" s="164">
        <v>0</v>
      </c>
      <c r="M155" s="164">
        <v>0</v>
      </c>
      <c r="N155" s="164">
        <v>0</v>
      </c>
      <c r="O155" s="164">
        <v>0</v>
      </c>
      <c r="P155" s="164">
        <v>0</v>
      </c>
      <c r="Q155" s="104">
        <v>0</v>
      </c>
      <c r="R155" s="164">
        <v>0</v>
      </c>
      <c r="S155" s="164">
        <v>0</v>
      </c>
      <c r="T155" s="164">
        <v>0</v>
      </c>
      <c r="U155" s="164">
        <v>0</v>
      </c>
      <c r="V155" s="164">
        <v>0</v>
      </c>
      <c r="W155" s="104">
        <v>0</v>
      </c>
      <c r="X155" s="104">
        <v>0</v>
      </c>
      <c r="Y155" s="164">
        <v>0</v>
      </c>
      <c r="Z155" s="164">
        <v>0</v>
      </c>
      <c r="AA155" s="164">
        <v>0</v>
      </c>
      <c r="AB155" s="164">
        <v>0</v>
      </c>
      <c r="AC155" s="164">
        <v>0</v>
      </c>
      <c r="AD155" s="164">
        <v>0</v>
      </c>
      <c r="AE155" s="164">
        <v>0</v>
      </c>
      <c r="AF155" s="164">
        <v>0</v>
      </c>
      <c r="AG155" s="164">
        <v>0</v>
      </c>
      <c r="AH155" s="164">
        <v>0</v>
      </c>
      <c r="AI155" s="164">
        <v>0</v>
      </c>
      <c r="AJ155" s="164">
        <v>0</v>
      </c>
      <c r="AK155" s="164">
        <v>0</v>
      </c>
      <c r="AL155" s="164">
        <v>0</v>
      </c>
      <c r="AM155" s="164">
        <v>0</v>
      </c>
      <c r="AN155" s="164">
        <v>0</v>
      </c>
      <c r="AO155" s="109"/>
      <c r="AP155" s="165">
        <v>0</v>
      </c>
      <c r="AQ155" s="164">
        <v>0</v>
      </c>
      <c r="AR155" s="164">
        <v>0</v>
      </c>
      <c r="AS155" s="164">
        <v>0</v>
      </c>
      <c r="AT155" s="164">
        <v>0</v>
      </c>
      <c r="AU155" s="164">
        <v>0</v>
      </c>
      <c r="AV155" s="164">
        <v>0</v>
      </c>
      <c r="AW155" s="166">
        <v>0</v>
      </c>
      <c r="AX155" s="166">
        <v>0</v>
      </c>
      <c r="AY155" s="166">
        <v>0</v>
      </c>
      <c r="AZ155" s="166">
        <v>0</v>
      </c>
      <c r="BA155" s="166">
        <v>0</v>
      </c>
      <c r="BB155" s="166">
        <v>0</v>
      </c>
      <c r="BC155" s="165">
        <v>0</v>
      </c>
      <c r="BD155" s="164">
        <v>0</v>
      </c>
      <c r="BE155" s="164">
        <v>0</v>
      </c>
      <c r="BF155" s="164">
        <v>0</v>
      </c>
      <c r="BG155" s="164">
        <v>0</v>
      </c>
      <c r="BH155" s="164">
        <v>0</v>
      </c>
      <c r="BI155" s="164">
        <v>0</v>
      </c>
      <c r="BJ155" s="166">
        <v>0</v>
      </c>
      <c r="BK155" s="166">
        <v>0</v>
      </c>
      <c r="BL155" s="166">
        <v>0</v>
      </c>
      <c r="BM155" s="166">
        <v>0</v>
      </c>
      <c r="BN155" s="166">
        <v>0</v>
      </c>
      <c r="BO155" s="166">
        <v>0</v>
      </c>
      <c r="BP155" s="165">
        <v>0</v>
      </c>
      <c r="BQ155" s="164">
        <v>0</v>
      </c>
      <c r="BR155" s="164">
        <v>0</v>
      </c>
      <c r="BS155" s="164">
        <v>0</v>
      </c>
      <c r="BT155" s="164">
        <v>0</v>
      </c>
      <c r="BU155" s="164">
        <v>0</v>
      </c>
      <c r="BV155" s="164">
        <v>0</v>
      </c>
      <c r="BW155" s="166">
        <v>0</v>
      </c>
      <c r="BX155" s="166">
        <v>0</v>
      </c>
      <c r="BY155" s="166">
        <v>0</v>
      </c>
      <c r="BZ155" s="166">
        <v>0</v>
      </c>
      <c r="CA155" s="166">
        <v>0</v>
      </c>
      <c r="CB155" s="166">
        <v>0</v>
      </c>
      <c r="CC155" s="163">
        <v>1</v>
      </c>
      <c r="CD155" s="167"/>
      <c r="CE155" s="164"/>
      <c r="CF155" s="164"/>
      <c r="CG155" s="164"/>
      <c r="CH155" s="164"/>
      <c r="CI155" s="164"/>
      <c r="CJ155" s="164"/>
      <c r="CK155" s="166"/>
      <c r="CL155" s="166"/>
      <c r="CM155" s="166"/>
      <c r="CN155" s="166"/>
      <c r="CO155" s="166"/>
      <c r="CP155" s="166"/>
      <c r="CQ155" s="167">
        <v>0</v>
      </c>
      <c r="CR155" s="164"/>
      <c r="CS155" s="164"/>
      <c r="CT155" s="164"/>
      <c r="CU155" s="164"/>
      <c r="CV155" s="164"/>
      <c r="CW155" s="164"/>
      <c r="CX155" s="166">
        <v>0</v>
      </c>
      <c r="CY155" s="166">
        <v>0</v>
      </c>
      <c r="CZ155" s="166">
        <v>0</v>
      </c>
      <c r="DA155" s="166">
        <v>0</v>
      </c>
      <c r="DB155" s="166">
        <v>0</v>
      </c>
      <c r="DC155" s="166">
        <v>0</v>
      </c>
      <c r="DD155" s="109"/>
      <c r="DE155" s="168">
        <v>0</v>
      </c>
      <c r="DF155" s="109"/>
      <c r="DG155" s="172">
        <v>0</v>
      </c>
      <c r="DH155" s="109"/>
      <c r="DI155" s="109"/>
    </row>
    <row r="156" spans="2:113">
      <c r="B156" s="103" t="s">
        <v>509</v>
      </c>
      <c r="C156" s="162">
        <v>0</v>
      </c>
      <c r="D156" s="162">
        <v>1</v>
      </c>
      <c r="E156" s="162">
        <v>-1</v>
      </c>
      <c r="F156" s="163">
        <v>16.399999999999999</v>
      </c>
      <c r="G156" s="164">
        <v>0</v>
      </c>
      <c r="H156" s="164">
        <v>0</v>
      </c>
      <c r="I156" s="164">
        <v>0</v>
      </c>
      <c r="J156" s="164">
        <v>0</v>
      </c>
      <c r="K156" s="164">
        <v>0</v>
      </c>
      <c r="L156" s="164">
        <v>0</v>
      </c>
      <c r="M156" s="164">
        <v>0</v>
      </c>
      <c r="N156" s="164">
        <v>0</v>
      </c>
      <c r="O156" s="164">
        <v>0</v>
      </c>
      <c r="P156" s="164">
        <v>0</v>
      </c>
      <c r="Q156" s="104">
        <v>0</v>
      </c>
      <c r="R156" s="164">
        <v>0</v>
      </c>
      <c r="S156" s="164">
        <v>0</v>
      </c>
      <c r="T156" s="164">
        <v>0</v>
      </c>
      <c r="U156" s="164">
        <v>0</v>
      </c>
      <c r="V156" s="164">
        <v>0</v>
      </c>
      <c r="W156" s="104">
        <v>0</v>
      </c>
      <c r="X156" s="104">
        <v>0</v>
      </c>
      <c r="Y156" s="164">
        <v>0</v>
      </c>
      <c r="Z156" s="164">
        <v>0</v>
      </c>
      <c r="AA156" s="164">
        <v>0</v>
      </c>
      <c r="AB156" s="164">
        <v>0</v>
      </c>
      <c r="AC156" s="164">
        <v>0</v>
      </c>
      <c r="AD156" s="164">
        <v>0</v>
      </c>
      <c r="AE156" s="164">
        <v>0</v>
      </c>
      <c r="AF156" s="164">
        <v>0</v>
      </c>
      <c r="AG156" s="164">
        <v>0</v>
      </c>
      <c r="AH156" s="164">
        <v>0</v>
      </c>
      <c r="AI156" s="164">
        <v>0</v>
      </c>
      <c r="AJ156" s="164">
        <v>0</v>
      </c>
      <c r="AK156" s="164">
        <v>0</v>
      </c>
      <c r="AL156" s="164">
        <v>0</v>
      </c>
      <c r="AM156" s="164">
        <v>0</v>
      </c>
      <c r="AN156" s="164">
        <v>0</v>
      </c>
      <c r="AO156" s="109"/>
      <c r="AP156" s="165">
        <v>0</v>
      </c>
      <c r="AQ156" s="164">
        <v>0</v>
      </c>
      <c r="AR156" s="164">
        <v>0</v>
      </c>
      <c r="AS156" s="164">
        <v>0</v>
      </c>
      <c r="AT156" s="164">
        <v>0</v>
      </c>
      <c r="AU156" s="164">
        <v>0</v>
      </c>
      <c r="AV156" s="164">
        <v>0</v>
      </c>
      <c r="AW156" s="166">
        <v>0</v>
      </c>
      <c r="AX156" s="166">
        <v>0</v>
      </c>
      <c r="AY156" s="166">
        <v>0</v>
      </c>
      <c r="AZ156" s="166">
        <v>0</v>
      </c>
      <c r="BA156" s="166">
        <v>0</v>
      </c>
      <c r="BB156" s="166">
        <v>0</v>
      </c>
      <c r="BC156" s="165">
        <v>0</v>
      </c>
      <c r="BD156" s="164">
        <v>0</v>
      </c>
      <c r="BE156" s="164">
        <v>0</v>
      </c>
      <c r="BF156" s="164">
        <v>0</v>
      </c>
      <c r="BG156" s="164">
        <v>0</v>
      </c>
      <c r="BH156" s="164">
        <v>0</v>
      </c>
      <c r="BI156" s="164">
        <v>0</v>
      </c>
      <c r="BJ156" s="166">
        <v>0</v>
      </c>
      <c r="BK156" s="166">
        <v>0</v>
      </c>
      <c r="BL156" s="166">
        <v>0</v>
      </c>
      <c r="BM156" s="166">
        <v>0</v>
      </c>
      <c r="BN156" s="166">
        <v>0</v>
      </c>
      <c r="BO156" s="166">
        <v>0</v>
      </c>
      <c r="BP156" s="165">
        <v>0</v>
      </c>
      <c r="BQ156" s="164">
        <v>0</v>
      </c>
      <c r="BR156" s="164">
        <v>0</v>
      </c>
      <c r="BS156" s="164">
        <v>0</v>
      </c>
      <c r="BT156" s="164">
        <v>0</v>
      </c>
      <c r="BU156" s="164">
        <v>0</v>
      </c>
      <c r="BV156" s="164">
        <v>0</v>
      </c>
      <c r="BW156" s="166">
        <v>0</v>
      </c>
      <c r="BX156" s="166">
        <v>0</v>
      </c>
      <c r="BY156" s="166">
        <v>0</v>
      </c>
      <c r="BZ156" s="166">
        <v>0</v>
      </c>
      <c r="CA156" s="166">
        <v>0</v>
      </c>
      <c r="CB156" s="166">
        <v>0</v>
      </c>
      <c r="CC156" s="163">
        <v>1</v>
      </c>
      <c r="CD156" s="167"/>
      <c r="CE156" s="164"/>
      <c r="CF156" s="164"/>
      <c r="CG156" s="164"/>
      <c r="CH156" s="164"/>
      <c r="CI156" s="164"/>
      <c r="CJ156" s="164"/>
      <c r="CK156" s="166"/>
      <c r="CL156" s="166"/>
      <c r="CM156" s="166"/>
      <c r="CN156" s="166"/>
      <c r="CO156" s="166"/>
      <c r="CP156" s="166"/>
      <c r="CQ156" s="167">
        <v>0</v>
      </c>
      <c r="CR156" s="164"/>
      <c r="CS156" s="164"/>
      <c r="CT156" s="164"/>
      <c r="CU156" s="164"/>
      <c r="CV156" s="164"/>
      <c r="CW156" s="164"/>
      <c r="CX156" s="166">
        <v>0</v>
      </c>
      <c r="CY156" s="166">
        <v>0</v>
      </c>
      <c r="CZ156" s="166">
        <v>0</v>
      </c>
      <c r="DA156" s="166">
        <v>0</v>
      </c>
      <c r="DB156" s="166">
        <v>0</v>
      </c>
      <c r="DC156" s="166">
        <v>0</v>
      </c>
      <c r="DD156" s="109"/>
      <c r="DE156" s="168">
        <v>0</v>
      </c>
      <c r="DF156" s="109"/>
      <c r="DG156" s="172">
        <v>0</v>
      </c>
      <c r="DH156" s="109"/>
      <c r="DI156" s="109"/>
    </row>
    <row r="157" spans="2:113">
      <c r="B157" s="103" t="s">
        <v>510</v>
      </c>
      <c r="C157" s="162">
        <v>0</v>
      </c>
      <c r="D157" s="162">
        <v>1</v>
      </c>
      <c r="E157" s="162">
        <v>-1</v>
      </c>
      <c r="F157" s="163">
        <v>16</v>
      </c>
      <c r="G157" s="164">
        <v>0</v>
      </c>
      <c r="H157" s="164">
        <v>0</v>
      </c>
      <c r="I157" s="164">
        <v>0</v>
      </c>
      <c r="J157" s="164">
        <v>0</v>
      </c>
      <c r="K157" s="164">
        <v>0</v>
      </c>
      <c r="L157" s="164">
        <v>0</v>
      </c>
      <c r="M157" s="164">
        <v>0</v>
      </c>
      <c r="N157" s="164">
        <v>0</v>
      </c>
      <c r="O157" s="164">
        <v>0</v>
      </c>
      <c r="P157" s="164">
        <v>0</v>
      </c>
      <c r="Q157" s="104">
        <v>0</v>
      </c>
      <c r="R157" s="164">
        <v>0</v>
      </c>
      <c r="S157" s="164">
        <v>0</v>
      </c>
      <c r="T157" s="164">
        <v>0</v>
      </c>
      <c r="U157" s="164">
        <v>0</v>
      </c>
      <c r="V157" s="164">
        <v>0</v>
      </c>
      <c r="W157" s="104">
        <v>0</v>
      </c>
      <c r="X157" s="104">
        <v>0</v>
      </c>
      <c r="Y157" s="164">
        <v>0</v>
      </c>
      <c r="Z157" s="164">
        <v>0</v>
      </c>
      <c r="AA157" s="164">
        <v>0</v>
      </c>
      <c r="AB157" s="164">
        <v>0</v>
      </c>
      <c r="AC157" s="164">
        <v>0</v>
      </c>
      <c r="AD157" s="164">
        <v>0</v>
      </c>
      <c r="AE157" s="164">
        <v>0</v>
      </c>
      <c r="AF157" s="164">
        <v>0</v>
      </c>
      <c r="AG157" s="164">
        <v>0</v>
      </c>
      <c r="AH157" s="164">
        <v>0</v>
      </c>
      <c r="AI157" s="164">
        <v>0</v>
      </c>
      <c r="AJ157" s="164">
        <v>0</v>
      </c>
      <c r="AK157" s="164">
        <v>0</v>
      </c>
      <c r="AL157" s="164">
        <v>0</v>
      </c>
      <c r="AM157" s="164">
        <v>0</v>
      </c>
      <c r="AN157" s="164">
        <v>0</v>
      </c>
      <c r="AO157" s="109"/>
      <c r="AP157" s="165">
        <v>0</v>
      </c>
      <c r="AQ157" s="164">
        <v>0</v>
      </c>
      <c r="AR157" s="164">
        <v>0</v>
      </c>
      <c r="AS157" s="164">
        <v>0</v>
      </c>
      <c r="AT157" s="164">
        <v>0</v>
      </c>
      <c r="AU157" s="164">
        <v>0</v>
      </c>
      <c r="AV157" s="164">
        <v>0</v>
      </c>
      <c r="AW157" s="166">
        <v>0</v>
      </c>
      <c r="AX157" s="166">
        <v>0</v>
      </c>
      <c r="AY157" s="166">
        <v>0</v>
      </c>
      <c r="AZ157" s="166">
        <v>0</v>
      </c>
      <c r="BA157" s="166">
        <v>0</v>
      </c>
      <c r="BB157" s="166">
        <v>0</v>
      </c>
      <c r="BC157" s="165">
        <v>0</v>
      </c>
      <c r="BD157" s="164">
        <v>0</v>
      </c>
      <c r="BE157" s="164">
        <v>0</v>
      </c>
      <c r="BF157" s="164">
        <v>0</v>
      </c>
      <c r="BG157" s="164">
        <v>0</v>
      </c>
      <c r="BH157" s="164">
        <v>0</v>
      </c>
      <c r="BI157" s="164">
        <v>0</v>
      </c>
      <c r="BJ157" s="166">
        <v>0</v>
      </c>
      <c r="BK157" s="166">
        <v>0</v>
      </c>
      <c r="BL157" s="166">
        <v>0</v>
      </c>
      <c r="BM157" s="166">
        <v>0</v>
      </c>
      <c r="BN157" s="166">
        <v>0</v>
      </c>
      <c r="BO157" s="166">
        <v>0</v>
      </c>
      <c r="BP157" s="165">
        <v>0</v>
      </c>
      <c r="BQ157" s="164">
        <v>0</v>
      </c>
      <c r="BR157" s="164">
        <v>0</v>
      </c>
      <c r="BS157" s="164">
        <v>0</v>
      </c>
      <c r="BT157" s="164">
        <v>0</v>
      </c>
      <c r="BU157" s="164">
        <v>0</v>
      </c>
      <c r="BV157" s="164">
        <v>0</v>
      </c>
      <c r="BW157" s="166">
        <v>0</v>
      </c>
      <c r="BX157" s="166">
        <v>0</v>
      </c>
      <c r="BY157" s="166">
        <v>0</v>
      </c>
      <c r="BZ157" s="166">
        <v>0</v>
      </c>
      <c r="CA157" s="166">
        <v>0</v>
      </c>
      <c r="CB157" s="166">
        <v>0</v>
      </c>
      <c r="CC157" s="163">
        <v>1</v>
      </c>
      <c r="CD157" s="167"/>
      <c r="CE157" s="164"/>
      <c r="CF157" s="164"/>
      <c r="CG157" s="164"/>
      <c r="CH157" s="164"/>
      <c r="CI157" s="164"/>
      <c r="CJ157" s="164"/>
      <c r="CK157" s="166"/>
      <c r="CL157" s="166"/>
      <c r="CM157" s="166"/>
      <c r="CN157" s="166"/>
      <c r="CO157" s="166"/>
      <c r="CP157" s="166"/>
      <c r="CQ157" s="167">
        <v>0</v>
      </c>
      <c r="CR157" s="164"/>
      <c r="CS157" s="164"/>
      <c r="CT157" s="164"/>
      <c r="CU157" s="164"/>
      <c r="CV157" s="164"/>
      <c r="CW157" s="164"/>
      <c r="CX157" s="166">
        <v>0</v>
      </c>
      <c r="CY157" s="166">
        <v>0</v>
      </c>
      <c r="CZ157" s="166">
        <v>0</v>
      </c>
      <c r="DA157" s="166">
        <v>0</v>
      </c>
      <c r="DB157" s="166">
        <v>0</v>
      </c>
      <c r="DC157" s="166">
        <v>0</v>
      </c>
      <c r="DD157" s="109"/>
      <c r="DE157" s="168">
        <v>0</v>
      </c>
      <c r="DF157" s="109"/>
      <c r="DG157" s="172">
        <v>0</v>
      </c>
      <c r="DH157" s="109"/>
      <c r="DI157" s="109"/>
    </row>
    <row r="158" spans="2:113">
      <c r="B158" s="103" t="s">
        <v>511</v>
      </c>
      <c r="C158" s="162">
        <v>0</v>
      </c>
      <c r="D158" s="162">
        <v>1</v>
      </c>
      <c r="E158" s="162">
        <v>-1</v>
      </c>
      <c r="F158" s="163">
        <v>16.3</v>
      </c>
      <c r="G158" s="164">
        <v>0</v>
      </c>
      <c r="H158" s="164">
        <v>0</v>
      </c>
      <c r="I158" s="164">
        <v>0</v>
      </c>
      <c r="J158" s="164">
        <v>0</v>
      </c>
      <c r="K158" s="164">
        <v>0</v>
      </c>
      <c r="L158" s="164">
        <v>0</v>
      </c>
      <c r="M158" s="164">
        <v>0</v>
      </c>
      <c r="N158" s="164">
        <v>0</v>
      </c>
      <c r="O158" s="164">
        <v>0</v>
      </c>
      <c r="P158" s="164">
        <v>0</v>
      </c>
      <c r="Q158" s="104">
        <v>0</v>
      </c>
      <c r="R158" s="164">
        <v>0</v>
      </c>
      <c r="S158" s="164">
        <v>0</v>
      </c>
      <c r="T158" s="164">
        <v>0</v>
      </c>
      <c r="U158" s="164">
        <v>0</v>
      </c>
      <c r="V158" s="164">
        <v>0</v>
      </c>
      <c r="W158" s="104">
        <v>0</v>
      </c>
      <c r="X158" s="104">
        <v>0</v>
      </c>
      <c r="Y158" s="164">
        <v>0</v>
      </c>
      <c r="Z158" s="164">
        <v>0</v>
      </c>
      <c r="AA158" s="164">
        <v>0</v>
      </c>
      <c r="AB158" s="164">
        <v>0</v>
      </c>
      <c r="AC158" s="164">
        <v>0</v>
      </c>
      <c r="AD158" s="164">
        <v>0</v>
      </c>
      <c r="AE158" s="164">
        <v>0</v>
      </c>
      <c r="AF158" s="164">
        <v>0</v>
      </c>
      <c r="AG158" s="164">
        <v>0</v>
      </c>
      <c r="AH158" s="164">
        <v>0</v>
      </c>
      <c r="AI158" s="164">
        <v>0</v>
      </c>
      <c r="AJ158" s="164">
        <v>0</v>
      </c>
      <c r="AK158" s="164">
        <v>0</v>
      </c>
      <c r="AL158" s="164">
        <v>0</v>
      </c>
      <c r="AM158" s="164">
        <v>0</v>
      </c>
      <c r="AN158" s="164">
        <v>0</v>
      </c>
      <c r="AO158" s="109"/>
      <c r="AP158" s="165">
        <v>0</v>
      </c>
      <c r="AQ158" s="164">
        <v>0</v>
      </c>
      <c r="AR158" s="164">
        <v>0</v>
      </c>
      <c r="AS158" s="164">
        <v>0</v>
      </c>
      <c r="AT158" s="164">
        <v>0</v>
      </c>
      <c r="AU158" s="164">
        <v>0</v>
      </c>
      <c r="AV158" s="164">
        <v>0</v>
      </c>
      <c r="AW158" s="166">
        <v>0</v>
      </c>
      <c r="AX158" s="166">
        <v>0</v>
      </c>
      <c r="AY158" s="166">
        <v>0</v>
      </c>
      <c r="AZ158" s="166">
        <v>0</v>
      </c>
      <c r="BA158" s="166">
        <v>0</v>
      </c>
      <c r="BB158" s="166">
        <v>0</v>
      </c>
      <c r="BC158" s="165">
        <v>0</v>
      </c>
      <c r="BD158" s="164">
        <v>0</v>
      </c>
      <c r="BE158" s="164">
        <v>0</v>
      </c>
      <c r="BF158" s="164">
        <v>0</v>
      </c>
      <c r="BG158" s="164">
        <v>0</v>
      </c>
      <c r="BH158" s="164">
        <v>0</v>
      </c>
      <c r="BI158" s="164">
        <v>0</v>
      </c>
      <c r="BJ158" s="166">
        <v>0</v>
      </c>
      <c r="BK158" s="166">
        <v>0</v>
      </c>
      <c r="BL158" s="166">
        <v>0</v>
      </c>
      <c r="BM158" s="166">
        <v>0</v>
      </c>
      <c r="BN158" s="166">
        <v>0</v>
      </c>
      <c r="BO158" s="166">
        <v>0</v>
      </c>
      <c r="BP158" s="165">
        <v>0</v>
      </c>
      <c r="BQ158" s="164">
        <v>0</v>
      </c>
      <c r="BR158" s="164">
        <v>0</v>
      </c>
      <c r="BS158" s="164">
        <v>0</v>
      </c>
      <c r="BT158" s="164">
        <v>0</v>
      </c>
      <c r="BU158" s="164">
        <v>0</v>
      </c>
      <c r="BV158" s="164">
        <v>0</v>
      </c>
      <c r="BW158" s="166">
        <v>0</v>
      </c>
      <c r="BX158" s="166">
        <v>0</v>
      </c>
      <c r="BY158" s="166">
        <v>0</v>
      </c>
      <c r="BZ158" s="166">
        <v>0</v>
      </c>
      <c r="CA158" s="166">
        <v>0</v>
      </c>
      <c r="CB158" s="166">
        <v>0</v>
      </c>
      <c r="CC158" s="163">
        <v>1</v>
      </c>
      <c r="CD158" s="167"/>
      <c r="CE158" s="164"/>
      <c r="CF158" s="164"/>
      <c r="CG158" s="164"/>
      <c r="CH158" s="164"/>
      <c r="CI158" s="164"/>
      <c r="CJ158" s="164"/>
      <c r="CK158" s="166"/>
      <c r="CL158" s="166"/>
      <c r="CM158" s="166"/>
      <c r="CN158" s="166"/>
      <c r="CO158" s="166"/>
      <c r="CP158" s="166"/>
      <c r="CQ158" s="167">
        <v>0</v>
      </c>
      <c r="CR158" s="164"/>
      <c r="CS158" s="164"/>
      <c r="CT158" s="164"/>
      <c r="CU158" s="164"/>
      <c r="CV158" s="164"/>
      <c r="CW158" s="164"/>
      <c r="CX158" s="166">
        <v>0</v>
      </c>
      <c r="CY158" s="166">
        <v>0</v>
      </c>
      <c r="CZ158" s="166">
        <v>0</v>
      </c>
      <c r="DA158" s="166">
        <v>0</v>
      </c>
      <c r="DB158" s="166">
        <v>0</v>
      </c>
      <c r="DC158" s="166">
        <v>0</v>
      </c>
      <c r="DD158" s="109"/>
      <c r="DE158" s="168">
        <v>0</v>
      </c>
      <c r="DF158" s="109"/>
      <c r="DG158" s="172">
        <v>0</v>
      </c>
      <c r="DH158" s="109"/>
      <c r="DI158" s="109"/>
    </row>
    <row r="159" spans="2:113">
      <c r="B159" s="103" t="s">
        <v>512</v>
      </c>
      <c r="C159" s="162">
        <v>0</v>
      </c>
      <c r="D159" s="162">
        <v>1</v>
      </c>
      <c r="E159" s="162">
        <v>-1</v>
      </c>
      <c r="F159" s="163">
        <v>15.2</v>
      </c>
      <c r="G159" s="164">
        <v>0</v>
      </c>
      <c r="H159" s="164">
        <v>0</v>
      </c>
      <c r="I159" s="164">
        <v>0</v>
      </c>
      <c r="J159" s="164">
        <v>0</v>
      </c>
      <c r="K159" s="164">
        <v>0</v>
      </c>
      <c r="L159" s="164">
        <v>0</v>
      </c>
      <c r="M159" s="164">
        <v>0</v>
      </c>
      <c r="N159" s="164">
        <v>0</v>
      </c>
      <c r="O159" s="164">
        <v>0</v>
      </c>
      <c r="P159" s="164">
        <v>0</v>
      </c>
      <c r="Q159" s="104">
        <v>0</v>
      </c>
      <c r="R159" s="164">
        <v>0</v>
      </c>
      <c r="S159" s="164">
        <v>0</v>
      </c>
      <c r="T159" s="164">
        <v>0</v>
      </c>
      <c r="U159" s="164">
        <v>0</v>
      </c>
      <c r="V159" s="164">
        <v>0</v>
      </c>
      <c r="W159" s="104">
        <v>0</v>
      </c>
      <c r="X159" s="104">
        <v>0</v>
      </c>
      <c r="Y159" s="164">
        <v>0</v>
      </c>
      <c r="Z159" s="164">
        <v>0</v>
      </c>
      <c r="AA159" s="164">
        <v>0</v>
      </c>
      <c r="AB159" s="164">
        <v>0</v>
      </c>
      <c r="AC159" s="164">
        <v>0</v>
      </c>
      <c r="AD159" s="164">
        <v>0</v>
      </c>
      <c r="AE159" s="164">
        <v>0</v>
      </c>
      <c r="AF159" s="164">
        <v>0</v>
      </c>
      <c r="AG159" s="164">
        <v>0</v>
      </c>
      <c r="AH159" s="164">
        <v>0</v>
      </c>
      <c r="AI159" s="164">
        <v>0</v>
      </c>
      <c r="AJ159" s="164">
        <v>0</v>
      </c>
      <c r="AK159" s="164">
        <v>0</v>
      </c>
      <c r="AL159" s="164">
        <v>0</v>
      </c>
      <c r="AM159" s="164">
        <v>0</v>
      </c>
      <c r="AN159" s="164">
        <v>0</v>
      </c>
      <c r="AO159" s="109"/>
      <c r="AP159" s="165">
        <v>0</v>
      </c>
      <c r="AQ159" s="164">
        <v>0</v>
      </c>
      <c r="AR159" s="164">
        <v>0</v>
      </c>
      <c r="AS159" s="164">
        <v>0</v>
      </c>
      <c r="AT159" s="164">
        <v>0</v>
      </c>
      <c r="AU159" s="164">
        <v>0</v>
      </c>
      <c r="AV159" s="164">
        <v>0</v>
      </c>
      <c r="AW159" s="166">
        <v>0</v>
      </c>
      <c r="AX159" s="166">
        <v>0</v>
      </c>
      <c r="AY159" s="166">
        <v>0</v>
      </c>
      <c r="AZ159" s="166">
        <v>0</v>
      </c>
      <c r="BA159" s="166">
        <v>0</v>
      </c>
      <c r="BB159" s="166">
        <v>0</v>
      </c>
      <c r="BC159" s="165">
        <v>0</v>
      </c>
      <c r="BD159" s="164">
        <v>0</v>
      </c>
      <c r="BE159" s="164">
        <v>0</v>
      </c>
      <c r="BF159" s="164">
        <v>0</v>
      </c>
      <c r="BG159" s="164">
        <v>0</v>
      </c>
      <c r="BH159" s="164">
        <v>0</v>
      </c>
      <c r="BI159" s="164">
        <v>0</v>
      </c>
      <c r="BJ159" s="166">
        <v>0</v>
      </c>
      <c r="BK159" s="166">
        <v>0</v>
      </c>
      <c r="BL159" s="166">
        <v>0</v>
      </c>
      <c r="BM159" s="166">
        <v>0</v>
      </c>
      <c r="BN159" s="166">
        <v>0</v>
      </c>
      <c r="BO159" s="166">
        <v>0</v>
      </c>
      <c r="BP159" s="165">
        <v>0</v>
      </c>
      <c r="BQ159" s="164">
        <v>0</v>
      </c>
      <c r="BR159" s="164">
        <v>0</v>
      </c>
      <c r="BS159" s="164">
        <v>0</v>
      </c>
      <c r="BT159" s="164">
        <v>0</v>
      </c>
      <c r="BU159" s="164">
        <v>0</v>
      </c>
      <c r="BV159" s="164">
        <v>0</v>
      </c>
      <c r="BW159" s="166">
        <v>0</v>
      </c>
      <c r="BX159" s="166">
        <v>0</v>
      </c>
      <c r="BY159" s="166">
        <v>0</v>
      </c>
      <c r="BZ159" s="166">
        <v>0</v>
      </c>
      <c r="CA159" s="166">
        <v>0</v>
      </c>
      <c r="CB159" s="166">
        <v>0</v>
      </c>
      <c r="CC159" s="163">
        <v>1</v>
      </c>
      <c r="CD159" s="167"/>
      <c r="CE159" s="164"/>
      <c r="CF159" s="164"/>
      <c r="CG159" s="164"/>
      <c r="CH159" s="164"/>
      <c r="CI159" s="164"/>
      <c r="CJ159" s="164"/>
      <c r="CK159" s="166"/>
      <c r="CL159" s="166"/>
      <c r="CM159" s="166"/>
      <c r="CN159" s="166"/>
      <c r="CO159" s="166"/>
      <c r="CP159" s="166"/>
      <c r="CQ159" s="167">
        <v>0</v>
      </c>
      <c r="CR159" s="164"/>
      <c r="CS159" s="164"/>
      <c r="CT159" s="164"/>
      <c r="CU159" s="164"/>
      <c r="CV159" s="164"/>
      <c r="CW159" s="164"/>
      <c r="CX159" s="166">
        <v>0</v>
      </c>
      <c r="CY159" s="166">
        <v>0</v>
      </c>
      <c r="CZ159" s="166">
        <v>0</v>
      </c>
      <c r="DA159" s="166">
        <v>0</v>
      </c>
      <c r="DB159" s="166">
        <v>0</v>
      </c>
      <c r="DC159" s="166">
        <v>0</v>
      </c>
      <c r="DD159" s="109"/>
      <c r="DE159" s="168">
        <v>0</v>
      </c>
      <c r="DF159" s="109"/>
      <c r="DG159" s="172">
        <v>0</v>
      </c>
      <c r="DH159" s="109"/>
      <c r="DI159" s="109"/>
    </row>
    <row r="160" spans="2:113">
      <c r="B160" s="103" t="s">
        <v>313</v>
      </c>
      <c r="C160" s="162">
        <v>0</v>
      </c>
      <c r="D160" s="162">
        <v>0</v>
      </c>
      <c r="E160" s="162">
        <v>0</v>
      </c>
      <c r="F160" s="163">
        <v>8.1</v>
      </c>
      <c r="G160" s="164">
        <v>0</v>
      </c>
      <c r="H160" s="164">
        <v>0</v>
      </c>
      <c r="I160" s="164">
        <v>0</v>
      </c>
      <c r="J160" s="164">
        <v>0</v>
      </c>
      <c r="K160" s="164">
        <v>0</v>
      </c>
      <c r="L160" s="164">
        <v>0</v>
      </c>
      <c r="M160" s="164">
        <v>0</v>
      </c>
      <c r="N160" s="164">
        <v>0</v>
      </c>
      <c r="O160" s="164">
        <v>0</v>
      </c>
      <c r="P160" s="164">
        <v>0</v>
      </c>
      <c r="Q160" s="104">
        <v>0</v>
      </c>
      <c r="R160" s="164">
        <v>0</v>
      </c>
      <c r="S160" s="164">
        <v>0</v>
      </c>
      <c r="T160" s="164">
        <v>0</v>
      </c>
      <c r="U160" s="164">
        <v>0</v>
      </c>
      <c r="V160" s="164">
        <v>0</v>
      </c>
      <c r="W160" s="104">
        <v>0</v>
      </c>
      <c r="X160" s="104">
        <v>0</v>
      </c>
      <c r="Y160" s="164">
        <v>0</v>
      </c>
      <c r="Z160" s="164">
        <v>0</v>
      </c>
      <c r="AA160" s="164">
        <v>0</v>
      </c>
      <c r="AB160" s="164">
        <v>0</v>
      </c>
      <c r="AC160" s="164">
        <v>0</v>
      </c>
      <c r="AD160" s="164">
        <v>0</v>
      </c>
      <c r="AE160" s="164">
        <v>0</v>
      </c>
      <c r="AF160" s="164">
        <v>0</v>
      </c>
      <c r="AG160" s="164">
        <v>0</v>
      </c>
      <c r="AH160" s="164">
        <v>0</v>
      </c>
      <c r="AI160" s="164">
        <v>0</v>
      </c>
      <c r="AJ160" s="164">
        <v>0</v>
      </c>
      <c r="AK160" s="164">
        <v>0</v>
      </c>
      <c r="AL160" s="164">
        <v>0</v>
      </c>
      <c r="AM160" s="164">
        <v>0</v>
      </c>
      <c r="AN160" s="164">
        <v>0</v>
      </c>
      <c r="AO160" s="109"/>
      <c r="AP160" s="165">
        <v>0</v>
      </c>
      <c r="AQ160" s="164">
        <v>0</v>
      </c>
      <c r="AR160" s="164">
        <v>0</v>
      </c>
      <c r="AS160" s="164">
        <v>0</v>
      </c>
      <c r="AT160" s="164">
        <v>0</v>
      </c>
      <c r="AU160" s="164">
        <v>0</v>
      </c>
      <c r="AV160" s="164">
        <v>0</v>
      </c>
      <c r="AW160" s="166">
        <v>0</v>
      </c>
      <c r="AX160" s="166">
        <v>0</v>
      </c>
      <c r="AY160" s="166">
        <v>0</v>
      </c>
      <c r="AZ160" s="166">
        <v>0</v>
      </c>
      <c r="BA160" s="166">
        <v>0</v>
      </c>
      <c r="BB160" s="166">
        <v>0</v>
      </c>
      <c r="BC160" s="165">
        <v>0</v>
      </c>
      <c r="BD160" s="164">
        <v>0</v>
      </c>
      <c r="BE160" s="164">
        <v>0</v>
      </c>
      <c r="BF160" s="164">
        <v>0</v>
      </c>
      <c r="BG160" s="164">
        <v>0</v>
      </c>
      <c r="BH160" s="164">
        <v>0</v>
      </c>
      <c r="BI160" s="164">
        <v>0</v>
      </c>
      <c r="BJ160" s="166">
        <v>0</v>
      </c>
      <c r="BK160" s="166">
        <v>0</v>
      </c>
      <c r="BL160" s="166">
        <v>0</v>
      </c>
      <c r="BM160" s="166">
        <v>0</v>
      </c>
      <c r="BN160" s="166">
        <v>0</v>
      </c>
      <c r="BO160" s="166">
        <v>0</v>
      </c>
      <c r="BP160" s="165">
        <v>0</v>
      </c>
      <c r="BQ160" s="164">
        <v>0</v>
      </c>
      <c r="BR160" s="164">
        <v>0</v>
      </c>
      <c r="BS160" s="164">
        <v>0</v>
      </c>
      <c r="BT160" s="164">
        <v>0</v>
      </c>
      <c r="BU160" s="164">
        <v>0</v>
      </c>
      <c r="BV160" s="164">
        <v>0</v>
      </c>
      <c r="BW160" s="166">
        <v>0</v>
      </c>
      <c r="BX160" s="166">
        <v>0</v>
      </c>
      <c r="BY160" s="166">
        <v>0</v>
      </c>
      <c r="BZ160" s="166">
        <v>0</v>
      </c>
      <c r="CA160" s="166">
        <v>0</v>
      </c>
      <c r="CB160" s="166">
        <v>0</v>
      </c>
      <c r="CC160" s="163">
        <v>9.1</v>
      </c>
      <c r="CD160" s="167"/>
      <c r="CE160" s="164"/>
      <c r="CF160" s="164"/>
      <c r="CG160" s="164"/>
      <c r="CH160" s="164"/>
      <c r="CI160" s="164"/>
      <c r="CJ160" s="164"/>
      <c r="CK160" s="166"/>
      <c r="CL160" s="166"/>
      <c r="CM160" s="166"/>
      <c r="CN160" s="166"/>
      <c r="CO160" s="166"/>
      <c r="CP160" s="166"/>
      <c r="CQ160" s="167">
        <v>0</v>
      </c>
      <c r="CR160" s="164"/>
      <c r="CS160" s="164"/>
      <c r="CT160" s="164"/>
      <c r="CU160" s="164"/>
      <c r="CV160" s="164"/>
      <c r="CW160" s="164"/>
      <c r="CX160" s="166">
        <v>0</v>
      </c>
      <c r="CY160" s="166">
        <v>0</v>
      </c>
      <c r="CZ160" s="166">
        <v>0</v>
      </c>
      <c r="DA160" s="166">
        <v>0</v>
      </c>
      <c r="DB160" s="166">
        <v>0</v>
      </c>
      <c r="DC160" s="166">
        <v>0</v>
      </c>
      <c r="DD160" s="109"/>
      <c r="DE160" s="168">
        <v>0</v>
      </c>
      <c r="DF160" s="109"/>
      <c r="DG160" s="172">
        <v>0</v>
      </c>
      <c r="DH160" s="109"/>
      <c r="DI160" s="109"/>
    </row>
    <row r="161" spans="2:113">
      <c r="B161" s="103" t="s">
        <v>393</v>
      </c>
      <c r="C161" s="162">
        <v>0</v>
      </c>
      <c r="D161" s="162">
        <v>0</v>
      </c>
      <c r="E161" s="162">
        <v>0</v>
      </c>
      <c r="F161" s="163">
        <v>10.8</v>
      </c>
      <c r="G161" s="164">
        <v>0</v>
      </c>
      <c r="H161" s="164">
        <v>0</v>
      </c>
      <c r="I161" s="164">
        <v>0</v>
      </c>
      <c r="J161" s="164">
        <v>0</v>
      </c>
      <c r="K161" s="164">
        <v>0</v>
      </c>
      <c r="L161" s="164">
        <v>0</v>
      </c>
      <c r="M161" s="164">
        <v>0</v>
      </c>
      <c r="N161" s="164">
        <v>0</v>
      </c>
      <c r="O161" s="164">
        <v>0</v>
      </c>
      <c r="P161" s="164">
        <v>0</v>
      </c>
      <c r="Q161" s="104">
        <v>0</v>
      </c>
      <c r="R161" s="164">
        <v>0</v>
      </c>
      <c r="S161" s="164">
        <v>0</v>
      </c>
      <c r="T161" s="164">
        <v>0</v>
      </c>
      <c r="U161" s="164">
        <v>0</v>
      </c>
      <c r="V161" s="164">
        <v>0</v>
      </c>
      <c r="W161" s="104">
        <v>0</v>
      </c>
      <c r="X161" s="104">
        <v>0</v>
      </c>
      <c r="Y161" s="164">
        <v>0</v>
      </c>
      <c r="Z161" s="164">
        <v>0</v>
      </c>
      <c r="AA161" s="164">
        <v>0</v>
      </c>
      <c r="AB161" s="164">
        <v>0</v>
      </c>
      <c r="AC161" s="164">
        <v>0</v>
      </c>
      <c r="AD161" s="164">
        <v>0</v>
      </c>
      <c r="AE161" s="164">
        <v>0</v>
      </c>
      <c r="AF161" s="164">
        <v>0</v>
      </c>
      <c r="AG161" s="164">
        <v>0</v>
      </c>
      <c r="AH161" s="164">
        <v>0</v>
      </c>
      <c r="AI161" s="164">
        <v>0</v>
      </c>
      <c r="AJ161" s="164">
        <v>0</v>
      </c>
      <c r="AK161" s="164">
        <v>0</v>
      </c>
      <c r="AL161" s="164">
        <v>0</v>
      </c>
      <c r="AM161" s="164">
        <v>0</v>
      </c>
      <c r="AN161" s="164">
        <v>0</v>
      </c>
      <c r="AO161" s="109"/>
      <c r="AP161" s="165">
        <v>0</v>
      </c>
      <c r="AQ161" s="164">
        <v>0</v>
      </c>
      <c r="AR161" s="164">
        <v>0</v>
      </c>
      <c r="AS161" s="164">
        <v>0</v>
      </c>
      <c r="AT161" s="164">
        <v>0</v>
      </c>
      <c r="AU161" s="164">
        <v>0</v>
      </c>
      <c r="AV161" s="164">
        <v>0</v>
      </c>
      <c r="AW161" s="166">
        <v>0</v>
      </c>
      <c r="AX161" s="166">
        <v>0</v>
      </c>
      <c r="AY161" s="166">
        <v>0</v>
      </c>
      <c r="AZ161" s="166">
        <v>0</v>
      </c>
      <c r="BA161" s="166">
        <v>0</v>
      </c>
      <c r="BB161" s="166">
        <v>0</v>
      </c>
      <c r="BC161" s="165">
        <v>0</v>
      </c>
      <c r="BD161" s="164">
        <v>0</v>
      </c>
      <c r="BE161" s="164">
        <v>0</v>
      </c>
      <c r="BF161" s="164">
        <v>0</v>
      </c>
      <c r="BG161" s="164">
        <v>0</v>
      </c>
      <c r="BH161" s="164">
        <v>0</v>
      </c>
      <c r="BI161" s="164">
        <v>0</v>
      </c>
      <c r="BJ161" s="166">
        <v>0</v>
      </c>
      <c r="BK161" s="166">
        <v>0</v>
      </c>
      <c r="BL161" s="166">
        <v>0</v>
      </c>
      <c r="BM161" s="166">
        <v>0</v>
      </c>
      <c r="BN161" s="166">
        <v>0</v>
      </c>
      <c r="BO161" s="166">
        <v>0</v>
      </c>
      <c r="BP161" s="165">
        <v>0</v>
      </c>
      <c r="BQ161" s="164">
        <v>0</v>
      </c>
      <c r="BR161" s="164">
        <v>0</v>
      </c>
      <c r="BS161" s="164">
        <v>0</v>
      </c>
      <c r="BT161" s="164">
        <v>0</v>
      </c>
      <c r="BU161" s="164">
        <v>0</v>
      </c>
      <c r="BV161" s="164">
        <v>0</v>
      </c>
      <c r="BW161" s="166">
        <v>0</v>
      </c>
      <c r="BX161" s="166">
        <v>0</v>
      </c>
      <c r="BY161" s="166">
        <v>0</v>
      </c>
      <c r="BZ161" s="166">
        <v>0</v>
      </c>
      <c r="CA161" s="166">
        <v>0</v>
      </c>
      <c r="CB161" s="166">
        <v>0</v>
      </c>
      <c r="CC161" s="163">
        <v>11.7</v>
      </c>
      <c r="CD161" s="167"/>
      <c r="CE161" s="164"/>
      <c r="CF161" s="164"/>
      <c r="CG161" s="164"/>
      <c r="CH161" s="164"/>
      <c r="CI161" s="164"/>
      <c r="CJ161" s="164"/>
      <c r="CK161" s="166"/>
      <c r="CL161" s="166"/>
      <c r="CM161" s="166"/>
      <c r="CN161" s="166"/>
      <c r="CO161" s="166"/>
      <c r="CP161" s="166"/>
      <c r="CQ161" s="167">
        <v>0</v>
      </c>
      <c r="CR161" s="164"/>
      <c r="CS161" s="164"/>
      <c r="CT161" s="164"/>
      <c r="CU161" s="164"/>
      <c r="CV161" s="164"/>
      <c r="CW161" s="164"/>
      <c r="CX161" s="166">
        <v>0</v>
      </c>
      <c r="CY161" s="166">
        <v>0</v>
      </c>
      <c r="CZ161" s="166">
        <v>0</v>
      </c>
      <c r="DA161" s="166">
        <v>0</v>
      </c>
      <c r="DB161" s="166">
        <v>0</v>
      </c>
      <c r="DC161" s="166">
        <v>0</v>
      </c>
      <c r="DD161" s="109"/>
      <c r="DE161" s="168">
        <v>0</v>
      </c>
      <c r="DF161" s="109"/>
      <c r="DG161" s="172">
        <v>0</v>
      </c>
      <c r="DH161" s="109"/>
      <c r="DI161" s="109"/>
    </row>
    <row r="162" spans="2:113">
      <c r="B162" s="103" t="s">
        <v>513</v>
      </c>
      <c r="C162" s="162">
        <v>0</v>
      </c>
      <c r="D162" s="162">
        <v>1</v>
      </c>
      <c r="E162" s="162">
        <v>-1</v>
      </c>
      <c r="F162" s="163">
        <v>1</v>
      </c>
      <c r="G162" s="164">
        <v>0</v>
      </c>
      <c r="H162" s="164">
        <v>0</v>
      </c>
      <c r="I162" s="164">
        <v>0</v>
      </c>
      <c r="J162" s="164">
        <v>0</v>
      </c>
      <c r="K162" s="164">
        <v>0</v>
      </c>
      <c r="L162" s="164">
        <v>0</v>
      </c>
      <c r="M162" s="164">
        <v>0</v>
      </c>
      <c r="N162" s="164">
        <v>0</v>
      </c>
      <c r="O162" s="164">
        <v>0</v>
      </c>
      <c r="P162" s="164">
        <v>0</v>
      </c>
      <c r="Q162" s="104">
        <v>0</v>
      </c>
      <c r="R162" s="164">
        <v>0</v>
      </c>
      <c r="S162" s="164">
        <v>0</v>
      </c>
      <c r="T162" s="164">
        <v>0</v>
      </c>
      <c r="U162" s="164">
        <v>0</v>
      </c>
      <c r="V162" s="164">
        <v>0</v>
      </c>
      <c r="W162" s="104">
        <v>0</v>
      </c>
      <c r="X162" s="104">
        <v>0</v>
      </c>
      <c r="Y162" s="164">
        <v>0</v>
      </c>
      <c r="Z162" s="164">
        <v>0</v>
      </c>
      <c r="AA162" s="164">
        <v>0</v>
      </c>
      <c r="AB162" s="164">
        <v>0</v>
      </c>
      <c r="AC162" s="164">
        <v>0</v>
      </c>
      <c r="AD162" s="164">
        <v>0</v>
      </c>
      <c r="AE162" s="164">
        <v>0</v>
      </c>
      <c r="AF162" s="164">
        <v>0</v>
      </c>
      <c r="AG162" s="164">
        <v>0</v>
      </c>
      <c r="AH162" s="164">
        <v>0</v>
      </c>
      <c r="AI162" s="164">
        <v>0</v>
      </c>
      <c r="AJ162" s="164">
        <v>0</v>
      </c>
      <c r="AK162" s="164">
        <v>0</v>
      </c>
      <c r="AL162" s="164">
        <v>0</v>
      </c>
      <c r="AM162" s="164">
        <v>0</v>
      </c>
      <c r="AN162" s="164">
        <v>0</v>
      </c>
      <c r="AO162" s="109"/>
      <c r="AP162" s="165">
        <v>0</v>
      </c>
      <c r="AQ162" s="164">
        <v>0</v>
      </c>
      <c r="AR162" s="164">
        <v>0</v>
      </c>
      <c r="AS162" s="164">
        <v>0</v>
      </c>
      <c r="AT162" s="164">
        <v>0</v>
      </c>
      <c r="AU162" s="164">
        <v>0</v>
      </c>
      <c r="AV162" s="164">
        <v>0</v>
      </c>
      <c r="AW162" s="166">
        <v>0</v>
      </c>
      <c r="AX162" s="166">
        <v>0</v>
      </c>
      <c r="AY162" s="166">
        <v>0</v>
      </c>
      <c r="AZ162" s="166">
        <v>0</v>
      </c>
      <c r="BA162" s="166">
        <v>0</v>
      </c>
      <c r="BB162" s="166">
        <v>0</v>
      </c>
      <c r="BC162" s="165">
        <v>0</v>
      </c>
      <c r="BD162" s="164">
        <v>0</v>
      </c>
      <c r="BE162" s="164">
        <v>0</v>
      </c>
      <c r="BF162" s="164">
        <v>0</v>
      </c>
      <c r="BG162" s="164">
        <v>0</v>
      </c>
      <c r="BH162" s="164">
        <v>0</v>
      </c>
      <c r="BI162" s="164">
        <v>0</v>
      </c>
      <c r="BJ162" s="166">
        <v>0</v>
      </c>
      <c r="BK162" s="166">
        <v>0</v>
      </c>
      <c r="BL162" s="166">
        <v>0</v>
      </c>
      <c r="BM162" s="166">
        <v>0</v>
      </c>
      <c r="BN162" s="166">
        <v>0</v>
      </c>
      <c r="BO162" s="166">
        <v>0</v>
      </c>
      <c r="BP162" s="165">
        <v>0</v>
      </c>
      <c r="BQ162" s="164">
        <v>0</v>
      </c>
      <c r="BR162" s="164">
        <v>0</v>
      </c>
      <c r="BS162" s="164">
        <v>0</v>
      </c>
      <c r="BT162" s="164">
        <v>0</v>
      </c>
      <c r="BU162" s="164">
        <v>0</v>
      </c>
      <c r="BV162" s="164">
        <v>0</v>
      </c>
      <c r="BW162" s="166">
        <v>0</v>
      </c>
      <c r="BX162" s="166">
        <v>0</v>
      </c>
      <c r="BY162" s="166">
        <v>0</v>
      </c>
      <c r="BZ162" s="166">
        <v>0</v>
      </c>
      <c r="CA162" s="166">
        <v>0</v>
      </c>
      <c r="CB162" s="166">
        <v>0</v>
      </c>
      <c r="CC162" s="163">
        <v>1</v>
      </c>
      <c r="CD162" s="167"/>
      <c r="CE162" s="164"/>
      <c r="CF162" s="164"/>
      <c r="CG162" s="164"/>
      <c r="CH162" s="164"/>
      <c r="CI162" s="164"/>
      <c r="CJ162" s="164"/>
      <c r="CK162" s="166"/>
      <c r="CL162" s="166"/>
      <c r="CM162" s="166"/>
      <c r="CN162" s="166"/>
      <c r="CO162" s="166"/>
      <c r="CP162" s="166"/>
      <c r="CQ162" s="167">
        <v>0</v>
      </c>
      <c r="CR162" s="164"/>
      <c r="CS162" s="164"/>
      <c r="CT162" s="164"/>
      <c r="CU162" s="164"/>
      <c r="CV162" s="164"/>
      <c r="CW162" s="164"/>
      <c r="CX162" s="166">
        <v>0</v>
      </c>
      <c r="CY162" s="166">
        <v>0</v>
      </c>
      <c r="CZ162" s="166">
        <v>0</v>
      </c>
      <c r="DA162" s="166">
        <v>0</v>
      </c>
      <c r="DB162" s="166">
        <v>0</v>
      </c>
      <c r="DC162" s="166">
        <v>0</v>
      </c>
      <c r="DD162" s="109"/>
      <c r="DE162" s="168">
        <v>0</v>
      </c>
      <c r="DF162" s="109"/>
      <c r="DG162" s="172">
        <v>0</v>
      </c>
      <c r="DH162" s="109"/>
      <c r="DI162" s="109"/>
    </row>
    <row r="163" spans="2:113">
      <c r="B163" s="103" t="s">
        <v>314</v>
      </c>
      <c r="C163" s="162">
        <v>0.5302</v>
      </c>
      <c r="D163" s="162">
        <v>0.54713199999999995</v>
      </c>
      <c r="E163" s="162">
        <v>-1.6931999999999947E-2</v>
      </c>
      <c r="F163" s="163">
        <v>8.1</v>
      </c>
      <c r="G163" s="164">
        <v>1726270</v>
      </c>
      <c r="H163" s="164">
        <v>45770</v>
      </c>
      <c r="I163" s="164">
        <v>60226</v>
      </c>
      <c r="J163" s="164">
        <v>-53423</v>
      </c>
      <c r="K163" s="164">
        <v>-77817</v>
      </c>
      <c r="L163" s="164">
        <v>-105627</v>
      </c>
      <c r="M163" s="164">
        <v>-13119</v>
      </c>
      <c r="N163" s="164">
        <v>-2028</v>
      </c>
      <c r="O163" s="164">
        <v>-51721</v>
      </c>
      <c r="P163" s="164">
        <v>1528531</v>
      </c>
      <c r="Q163" s="104">
        <v>-77817</v>
      </c>
      <c r="R163" s="164">
        <v>-32888</v>
      </c>
      <c r="S163" s="164">
        <v>-7421</v>
      </c>
      <c r="T163" s="164">
        <v>-12130</v>
      </c>
      <c r="U163" s="164">
        <v>55375</v>
      </c>
      <c r="V163" s="164">
        <v>-284372</v>
      </c>
      <c r="W163" s="104">
        <v>-150485</v>
      </c>
      <c r="X163" s="104">
        <v>-60108</v>
      </c>
      <c r="Y163" s="164">
        <v>1768132</v>
      </c>
      <c r="Z163" s="164">
        <v>1332646</v>
      </c>
      <c r="AA163" s="164">
        <v>1528531</v>
      </c>
      <c r="AB163" s="164">
        <v>1528531</v>
      </c>
      <c r="AC163" s="164">
        <v>92587</v>
      </c>
      <c r="AD163" s="164">
        <v>139098</v>
      </c>
      <c r="AE163" s="164">
        <v>52687</v>
      </c>
      <c r="AF163" s="164">
        <v>0</v>
      </c>
      <c r="AG163" s="164">
        <v>0</v>
      </c>
      <c r="AH163" s="164">
        <v>0</v>
      </c>
      <c r="AI163" s="164">
        <v>-40309</v>
      </c>
      <c r="AJ163" s="164">
        <v>-40309</v>
      </c>
      <c r="AK163" s="164">
        <v>-40309</v>
      </c>
      <c r="AL163" s="164">
        <v>-40309</v>
      </c>
      <c r="AM163" s="164">
        <v>-40309</v>
      </c>
      <c r="AN163" s="164">
        <v>-82827</v>
      </c>
      <c r="AO163" s="109"/>
      <c r="AP163" s="165">
        <v>-13040</v>
      </c>
      <c r="AQ163" s="164">
        <v>0</v>
      </c>
      <c r="AR163" s="164">
        <v>0</v>
      </c>
      <c r="AS163" s="164">
        <v>0</v>
      </c>
      <c r="AT163" s="164">
        <v>0</v>
      </c>
      <c r="AU163" s="164">
        <v>0</v>
      </c>
      <c r="AV163" s="164">
        <v>0</v>
      </c>
      <c r="AW163" s="166">
        <v>13040</v>
      </c>
      <c r="AX163" s="166">
        <v>13040</v>
      </c>
      <c r="AY163" s="166">
        <v>13040</v>
      </c>
      <c r="AZ163" s="166">
        <v>13040</v>
      </c>
      <c r="BA163" s="166">
        <v>13040</v>
      </c>
      <c r="BB163" s="166">
        <v>27387</v>
      </c>
      <c r="BC163" s="165">
        <v>-1620</v>
      </c>
      <c r="BD163" s="164">
        <v>0</v>
      </c>
      <c r="BE163" s="164">
        <v>0</v>
      </c>
      <c r="BF163" s="164">
        <v>0</v>
      </c>
      <c r="BG163" s="164">
        <v>0</v>
      </c>
      <c r="BH163" s="164">
        <v>0</v>
      </c>
      <c r="BI163" s="164">
        <v>0</v>
      </c>
      <c r="BJ163" s="166">
        <v>1620</v>
      </c>
      <c r="BK163" s="166">
        <v>1620</v>
      </c>
      <c r="BL163" s="166">
        <v>1620</v>
      </c>
      <c r="BM163" s="166">
        <v>1620</v>
      </c>
      <c r="BN163" s="166">
        <v>1620</v>
      </c>
      <c r="BO163" s="166">
        <v>3399</v>
      </c>
      <c r="BP163" s="165">
        <v>-7421</v>
      </c>
      <c r="BQ163" s="164">
        <v>0</v>
      </c>
      <c r="BR163" s="164">
        <v>0</v>
      </c>
      <c r="BS163" s="164">
        <v>0</v>
      </c>
      <c r="BT163" s="164">
        <v>0</v>
      </c>
      <c r="BU163" s="164">
        <v>0</v>
      </c>
      <c r="BV163" s="164">
        <v>0</v>
      </c>
      <c r="BW163" s="166">
        <v>7421</v>
      </c>
      <c r="BX163" s="166">
        <v>7421</v>
      </c>
      <c r="BY163" s="166">
        <v>7421</v>
      </c>
      <c r="BZ163" s="166">
        <v>7421</v>
      </c>
      <c r="CA163" s="166">
        <v>7421</v>
      </c>
      <c r="CB163" s="166">
        <v>15582</v>
      </c>
      <c r="CC163" s="163">
        <v>9</v>
      </c>
      <c r="CD163" s="167"/>
      <c r="CE163" s="164"/>
      <c r="CF163" s="164"/>
      <c r="CG163" s="164"/>
      <c r="CH163" s="164"/>
      <c r="CI163" s="164"/>
      <c r="CJ163" s="164"/>
      <c r="CK163" s="166"/>
      <c r="CL163" s="166"/>
      <c r="CM163" s="166"/>
      <c r="CN163" s="166"/>
      <c r="CO163" s="166"/>
      <c r="CP163" s="166"/>
      <c r="CQ163" s="167">
        <v>-18228</v>
      </c>
      <c r="CR163" s="164"/>
      <c r="CS163" s="164"/>
      <c r="CT163" s="164"/>
      <c r="CU163" s="164"/>
      <c r="CV163" s="164"/>
      <c r="CW163" s="164"/>
      <c r="CX163" s="166">
        <v>18228</v>
      </c>
      <c r="CY163" s="166">
        <v>18228</v>
      </c>
      <c r="CZ163" s="166">
        <v>18228</v>
      </c>
      <c r="DA163" s="166">
        <v>18228</v>
      </c>
      <c r="DB163" s="166">
        <v>18228</v>
      </c>
      <c r="DC163" s="166">
        <v>36459</v>
      </c>
      <c r="DD163" s="109"/>
      <c r="DE163" s="168">
        <v>0</v>
      </c>
      <c r="DF163" s="109"/>
      <c r="DG163" s="172">
        <v>4657.0450080000001</v>
      </c>
      <c r="DH163" s="109"/>
      <c r="DI163" s="109"/>
    </row>
    <row r="164" spans="2:113">
      <c r="B164" s="103" t="s">
        <v>394</v>
      </c>
      <c r="C164" s="162">
        <v>0</v>
      </c>
      <c r="D164" s="162">
        <v>0</v>
      </c>
      <c r="E164" s="162">
        <v>0</v>
      </c>
      <c r="F164" s="163">
        <v>10.9</v>
      </c>
      <c r="G164" s="164">
        <v>0</v>
      </c>
      <c r="H164" s="164">
        <v>0</v>
      </c>
      <c r="I164" s="164">
        <v>0</v>
      </c>
      <c r="J164" s="164">
        <v>0</v>
      </c>
      <c r="K164" s="164">
        <v>0</v>
      </c>
      <c r="L164" s="164">
        <v>0</v>
      </c>
      <c r="M164" s="164">
        <v>0</v>
      </c>
      <c r="N164" s="164">
        <v>0</v>
      </c>
      <c r="O164" s="164">
        <v>0</v>
      </c>
      <c r="P164" s="164">
        <v>0</v>
      </c>
      <c r="Q164" s="104">
        <v>0</v>
      </c>
      <c r="R164" s="164">
        <v>0</v>
      </c>
      <c r="S164" s="164">
        <v>0</v>
      </c>
      <c r="T164" s="164">
        <v>0</v>
      </c>
      <c r="U164" s="164">
        <v>0</v>
      </c>
      <c r="V164" s="164">
        <v>0</v>
      </c>
      <c r="W164" s="104">
        <v>0</v>
      </c>
      <c r="X164" s="104">
        <v>0</v>
      </c>
      <c r="Y164" s="164">
        <v>0</v>
      </c>
      <c r="Z164" s="164">
        <v>0</v>
      </c>
      <c r="AA164" s="164">
        <v>0</v>
      </c>
      <c r="AB164" s="164">
        <v>0</v>
      </c>
      <c r="AC164" s="164">
        <v>0</v>
      </c>
      <c r="AD164" s="164">
        <v>0</v>
      </c>
      <c r="AE164" s="164">
        <v>0</v>
      </c>
      <c r="AF164" s="164">
        <v>0</v>
      </c>
      <c r="AG164" s="164">
        <v>0</v>
      </c>
      <c r="AH164" s="164">
        <v>0</v>
      </c>
      <c r="AI164" s="164">
        <v>0</v>
      </c>
      <c r="AJ164" s="164">
        <v>0</v>
      </c>
      <c r="AK164" s="164">
        <v>0</v>
      </c>
      <c r="AL164" s="164">
        <v>0</v>
      </c>
      <c r="AM164" s="164">
        <v>0</v>
      </c>
      <c r="AN164" s="164">
        <v>0</v>
      </c>
      <c r="AO164" s="109"/>
      <c r="AP164" s="165">
        <v>0</v>
      </c>
      <c r="AQ164" s="164">
        <v>0</v>
      </c>
      <c r="AR164" s="164">
        <v>0</v>
      </c>
      <c r="AS164" s="164">
        <v>0</v>
      </c>
      <c r="AT164" s="164">
        <v>0</v>
      </c>
      <c r="AU164" s="164">
        <v>0</v>
      </c>
      <c r="AV164" s="164">
        <v>0</v>
      </c>
      <c r="AW164" s="166">
        <v>0</v>
      </c>
      <c r="AX164" s="166">
        <v>0</v>
      </c>
      <c r="AY164" s="166">
        <v>0</v>
      </c>
      <c r="AZ164" s="166">
        <v>0</v>
      </c>
      <c r="BA164" s="166">
        <v>0</v>
      </c>
      <c r="BB164" s="166">
        <v>0</v>
      </c>
      <c r="BC164" s="165">
        <v>0</v>
      </c>
      <c r="BD164" s="164">
        <v>0</v>
      </c>
      <c r="BE164" s="164">
        <v>0</v>
      </c>
      <c r="BF164" s="164">
        <v>0</v>
      </c>
      <c r="BG164" s="164">
        <v>0</v>
      </c>
      <c r="BH164" s="164">
        <v>0</v>
      </c>
      <c r="BI164" s="164">
        <v>0</v>
      </c>
      <c r="BJ164" s="166">
        <v>0</v>
      </c>
      <c r="BK164" s="166">
        <v>0</v>
      </c>
      <c r="BL164" s="166">
        <v>0</v>
      </c>
      <c r="BM164" s="166">
        <v>0</v>
      </c>
      <c r="BN164" s="166">
        <v>0</v>
      </c>
      <c r="BO164" s="166">
        <v>0</v>
      </c>
      <c r="BP164" s="165">
        <v>0</v>
      </c>
      <c r="BQ164" s="164">
        <v>0</v>
      </c>
      <c r="BR164" s="164">
        <v>0</v>
      </c>
      <c r="BS164" s="164">
        <v>0</v>
      </c>
      <c r="BT164" s="164">
        <v>0</v>
      </c>
      <c r="BU164" s="164">
        <v>0</v>
      </c>
      <c r="BV164" s="164">
        <v>0</v>
      </c>
      <c r="BW164" s="166">
        <v>0</v>
      </c>
      <c r="BX164" s="166">
        <v>0</v>
      </c>
      <c r="BY164" s="166">
        <v>0</v>
      </c>
      <c r="BZ164" s="166">
        <v>0</v>
      </c>
      <c r="CA164" s="166">
        <v>0</v>
      </c>
      <c r="CB164" s="166">
        <v>0</v>
      </c>
      <c r="CC164" s="163">
        <v>11.7</v>
      </c>
      <c r="CD164" s="167"/>
      <c r="CE164" s="164"/>
      <c r="CF164" s="164"/>
      <c r="CG164" s="164"/>
      <c r="CH164" s="164"/>
      <c r="CI164" s="164"/>
      <c r="CJ164" s="164"/>
      <c r="CK164" s="166"/>
      <c r="CL164" s="166"/>
      <c r="CM164" s="166"/>
      <c r="CN164" s="166"/>
      <c r="CO164" s="166"/>
      <c r="CP164" s="166"/>
      <c r="CQ164" s="167">
        <v>0</v>
      </c>
      <c r="CR164" s="164"/>
      <c r="CS164" s="164"/>
      <c r="CT164" s="164"/>
      <c r="CU164" s="164"/>
      <c r="CV164" s="164"/>
      <c r="CW164" s="164"/>
      <c r="CX164" s="166">
        <v>0</v>
      </c>
      <c r="CY164" s="166">
        <v>0</v>
      </c>
      <c r="CZ164" s="166">
        <v>0</v>
      </c>
      <c r="DA164" s="166">
        <v>0</v>
      </c>
      <c r="DB164" s="166">
        <v>0</v>
      </c>
      <c r="DC164" s="166">
        <v>0</v>
      </c>
      <c r="DD164" s="109"/>
      <c r="DE164" s="168">
        <v>0</v>
      </c>
      <c r="DF164" s="109"/>
      <c r="DG164" s="172">
        <v>0</v>
      </c>
      <c r="DH164" s="109"/>
      <c r="DI164" s="109"/>
    </row>
    <row r="165" spans="2:113">
      <c r="B165" s="103" t="s">
        <v>315</v>
      </c>
      <c r="C165" s="162">
        <v>0.15910100000000005</v>
      </c>
      <c r="D165" s="162">
        <v>0</v>
      </c>
      <c r="E165" s="162">
        <v>0.15910100000000005</v>
      </c>
      <c r="F165" s="163">
        <v>8.3000000000000007</v>
      </c>
      <c r="G165" s="164">
        <v>0</v>
      </c>
      <c r="H165" s="164">
        <v>714</v>
      </c>
      <c r="I165" s="164">
        <v>1671</v>
      </c>
      <c r="J165" s="164">
        <v>47354</v>
      </c>
      <c r="K165" s="164">
        <v>13709</v>
      </c>
      <c r="L165" s="164">
        <v>-6916</v>
      </c>
      <c r="M165" s="164">
        <v>-455</v>
      </c>
      <c r="N165" s="164">
        <v>-2257</v>
      </c>
      <c r="O165" s="164">
        <v>0</v>
      </c>
      <c r="P165" s="164">
        <v>53820</v>
      </c>
      <c r="Q165" s="104">
        <v>13709</v>
      </c>
      <c r="R165" s="164">
        <v>-1360</v>
      </c>
      <c r="S165" s="164">
        <v>5888</v>
      </c>
      <c r="T165" s="164">
        <v>20622</v>
      </c>
      <c r="U165" s="164">
        <v>274</v>
      </c>
      <c r="V165" s="164">
        <v>33199</v>
      </c>
      <c r="W165" s="104">
        <v>0</v>
      </c>
      <c r="X165" s="104">
        <v>48873</v>
      </c>
      <c r="Y165" s="164">
        <v>62043</v>
      </c>
      <c r="Z165" s="164">
        <v>47102</v>
      </c>
      <c r="AA165" s="164">
        <v>53820</v>
      </c>
      <c r="AB165" s="164">
        <v>53820</v>
      </c>
      <c r="AC165" s="164">
        <v>6082</v>
      </c>
      <c r="AD165" s="164">
        <v>3704</v>
      </c>
      <c r="AE165" s="164">
        <v>0</v>
      </c>
      <c r="AF165" s="164">
        <v>0</v>
      </c>
      <c r="AG165" s="164">
        <v>0</v>
      </c>
      <c r="AH165" s="164">
        <v>42985</v>
      </c>
      <c r="AI165" s="164">
        <v>4528</v>
      </c>
      <c r="AJ165" s="164">
        <v>4528</v>
      </c>
      <c r="AK165" s="164">
        <v>4528</v>
      </c>
      <c r="AL165" s="164">
        <v>4528</v>
      </c>
      <c r="AM165" s="164">
        <v>4528</v>
      </c>
      <c r="AN165" s="164">
        <v>10559</v>
      </c>
      <c r="AO165" s="109"/>
      <c r="AP165" s="165">
        <v>-834</v>
      </c>
      <c r="AQ165" s="164">
        <v>0</v>
      </c>
      <c r="AR165" s="164">
        <v>0</v>
      </c>
      <c r="AS165" s="164">
        <v>0</v>
      </c>
      <c r="AT165" s="164">
        <v>0</v>
      </c>
      <c r="AU165" s="164">
        <v>0</v>
      </c>
      <c r="AV165" s="164">
        <v>0</v>
      </c>
      <c r="AW165" s="166">
        <v>833</v>
      </c>
      <c r="AX165" s="166">
        <v>833</v>
      </c>
      <c r="AY165" s="166">
        <v>833</v>
      </c>
      <c r="AZ165" s="166">
        <v>833</v>
      </c>
      <c r="BA165" s="166">
        <v>833</v>
      </c>
      <c r="BB165" s="166">
        <v>1917</v>
      </c>
      <c r="BC165" s="165">
        <v>-55</v>
      </c>
      <c r="BD165" s="164">
        <v>0</v>
      </c>
      <c r="BE165" s="164">
        <v>0</v>
      </c>
      <c r="BF165" s="164">
        <v>0</v>
      </c>
      <c r="BG165" s="164">
        <v>0</v>
      </c>
      <c r="BH165" s="164">
        <v>0</v>
      </c>
      <c r="BI165" s="164">
        <v>0</v>
      </c>
      <c r="BJ165" s="166">
        <v>55</v>
      </c>
      <c r="BK165" s="166">
        <v>55</v>
      </c>
      <c r="BL165" s="166">
        <v>55</v>
      </c>
      <c r="BM165" s="166">
        <v>55</v>
      </c>
      <c r="BN165" s="166">
        <v>55</v>
      </c>
      <c r="BO165" s="166">
        <v>125</v>
      </c>
      <c r="BP165" s="165">
        <v>5888</v>
      </c>
      <c r="BQ165" s="164">
        <v>5888</v>
      </c>
      <c r="BR165" s="164">
        <v>5888</v>
      </c>
      <c r="BS165" s="164">
        <v>5888</v>
      </c>
      <c r="BT165" s="164">
        <v>5888</v>
      </c>
      <c r="BU165" s="164">
        <v>5888</v>
      </c>
      <c r="BV165" s="164">
        <v>13545</v>
      </c>
      <c r="BW165" s="166">
        <v>0</v>
      </c>
      <c r="BX165" s="166">
        <v>0</v>
      </c>
      <c r="BY165" s="166">
        <v>0</v>
      </c>
      <c r="BZ165" s="166">
        <v>0</v>
      </c>
      <c r="CA165" s="166">
        <v>0</v>
      </c>
      <c r="CB165" s="166">
        <v>0</v>
      </c>
      <c r="CC165" s="163">
        <v>9</v>
      </c>
      <c r="CD165" s="167"/>
      <c r="CE165" s="164"/>
      <c r="CF165" s="164"/>
      <c r="CG165" s="164"/>
      <c r="CH165" s="164"/>
      <c r="CI165" s="164"/>
      <c r="CJ165" s="164"/>
      <c r="CK165" s="166"/>
      <c r="CL165" s="166"/>
      <c r="CM165" s="166"/>
      <c r="CN165" s="166"/>
      <c r="CO165" s="166"/>
      <c r="CP165" s="166"/>
      <c r="CQ165" s="167">
        <v>-472</v>
      </c>
      <c r="CR165" s="164"/>
      <c r="CS165" s="164"/>
      <c r="CT165" s="164"/>
      <c r="CU165" s="164"/>
      <c r="CV165" s="164"/>
      <c r="CW165" s="164"/>
      <c r="CX165" s="166">
        <v>472</v>
      </c>
      <c r="CY165" s="166">
        <v>472</v>
      </c>
      <c r="CZ165" s="166">
        <v>472</v>
      </c>
      <c r="DA165" s="166">
        <v>472</v>
      </c>
      <c r="DB165" s="166">
        <v>472</v>
      </c>
      <c r="DC165" s="166">
        <v>944</v>
      </c>
      <c r="DD165" s="109"/>
      <c r="DE165" s="168">
        <v>0</v>
      </c>
      <c r="DF165" s="109"/>
      <c r="DG165" s="172">
        <v>-3776.2622350000001</v>
      </c>
      <c r="DH165" s="109"/>
      <c r="DI165" s="109"/>
    </row>
    <row r="166" spans="2:113">
      <c r="B166" s="103" t="s">
        <v>316</v>
      </c>
      <c r="C166" s="162">
        <v>0</v>
      </c>
      <c r="D166" s="162">
        <v>0</v>
      </c>
      <c r="E166" s="162">
        <v>0</v>
      </c>
      <c r="F166" s="163">
        <v>9.1999999999999993</v>
      </c>
      <c r="G166" s="164">
        <v>0</v>
      </c>
      <c r="H166" s="164">
        <v>0</v>
      </c>
      <c r="I166" s="164">
        <v>0</v>
      </c>
      <c r="J166" s="164">
        <v>0</v>
      </c>
      <c r="K166" s="164">
        <v>0</v>
      </c>
      <c r="L166" s="164">
        <v>0</v>
      </c>
      <c r="M166" s="164">
        <v>0</v>
      </c>
      <c r="N166" s="164">
        <v>0</v>
      </c>
      <c r="O166" s="164">
        <v>0</v>
      </c>
      <c r="P166" s="164">
        <v>0</v>
      </c>
      <c r="Q166" s="104">
        <v>0</v>
      </c>
      <c r="R166" s="164">
        <v>0</v>
      </c>
      <c r="S166" s="164">
        <v>0</v>
      </c>
      <c r="T166" s="164">
        <v>0</v>
      </c>
      <c r="U166" s="164">
        <v>0</v>
      </c>
      <c r="V166" s="164">
        <v>0</v>
      </c>
      <c r="W166" s="104">
        <v>0</v>
      </c>
      <c r="X166" s="104">
        <v>0</v>
      </c>
      <c r="Y166" s="164">
        <v>0</v>
      </c>
      <c r="Z166" s="164">
        <v>0</v>
      </c>
      <c r="AA166" s="164">
        <v>0</v>
      </c>
      <c r="AB166" s="164">
        <v>0</v>
      </c>
      <c r="AC166" s="164">
        <v>0</v>
      </c>
      <c r="AD166" s="164">
        <v>0</v>
      </c>
      <c r="AE166" s="164">
        <v>0</v>
      </c>
      <c r="AF166" s="164">
        <v>0</v>
      </c>
      <c r="AG166" s="164">
        <v>0</v>
      </c>
      <c r="AH166" s="164">
        <v>0</v>
      </c>
      <c r="AI166" s="164">
        <v>0</v>
      </c>
      <c r="AJ166" s="164">
        <v>0</v>
      </c>
      <c r="AK166" s="164">
        <v>0</v>
      </c>
      <c r="AL166" s="164">
        <v>0</v>
      </c>
      <c r="AM166" s="164">
        <v>0</v>
      </c>
      <c r="AN166" s="164">
        <v>0</v>
      </c>
      <c r="AO166" s="109"/>
      <c r="AP166" s="165">
        <v>0</v>
      </c>
      <c r="AQ166" s="164">
        <v>0</v>
      </c>
      <c r="AR166" s="164">
        <v>0</v>
      </c>
      <c r="AS166" s="164">
        <v>0</v>
      </c>
      <c r="AT166" s="164">
        <v>0</v>
      </c>
      <c r="AU166" s="164">
        <v>0</v>
      </c>
      <c r="AV166" s="164">
        <v>0</v>
      </c>
      <c r="AW166" s="166">
        <v>0</v>
      </c>
      <c r="AX166" s="166">
        <v>0</v>
      </c>
      <c r="AY166" s="166">
        <v>0</v>
      </c>
      <c r="AZ166" s="166">
        <v>0</v>
      </c>
      <c r="BA166" s="166">
        <v>0</v>
      </c>
      <c r="BB166" s="166">
        <v>0</v>
      </c>
      <c r="BC166" s="165">
        <v>0</v>
      </c>
      <c r="BD166" s="164">
        <v>0</v>
      </c>
      <c r="BE166" s="164">
        <v>0</v>
      </c>
      <c r="BF166" s="164">
        <v>0</v>
      </c>
      <c r="BG166" s="164">
        <v>0</v>
      </c>
      <c r="BH166" s="164">
        <v>0</v>
      </c>
      <c r="BI166" s="164">
        <v>0</v>
      </c>
      <c r="BJ166" s="166">
        <v>0</v>
      </c>
      <c r="BK166" s="166">
        <v>0</v>
      </c>
      <c r="BL166" s="166">
        <v>0</v>
      </c>
      <c r="BM166" s="166">
        <v>0</v>
      </c>
      <c r="BN166" s="166">
        <v>0</v>
      </c>
      <c r="BO166" s="166">
        <v>0</v>
      </c>
      <c r="BP166" s="165">
        <v>0</v>
      </c>
      <c r="BQ166" s="164">
        <v>0</v>
      </c>
      <c r="BR166" s="164">
        <v>0</v>
      </c>
      <c r="BS166" s="164">
        <v>0</v>
      </c>
      <c r="BT166" s="164">
        <v>0</v>
      </c>
      <c r="BU166" s="164">
        <v>0</v>
      </c>
      <c r="BV166" s="164">
        <v>0</v>
      </c>
      <c r="BW166" s="166">
        <v>0</v>
      </c>
      <c r="BX166" s="166">
        <v>0</v>
      </c>
      <c r="BY166" s="166">
        <v>0</v>
      </c>
      <c r="BZ166" s="166">
        <v>0</v>
      </c>
      <c r="CA166" s="166">
        <v>0</v>
      </c>
      <c r="CB166" s="166">
        <v>0</v>
      </c>
      <c r="CC166" s="163">
        <v>9.9</v>
      </c>
      <c r="CD166" s="167"/>
      <c r="CE166" s="164"/>
      <c r="CF166" s="164"/>
      <c r="CG166" s="164"/>
      <c r="CH166" s="164"/>
      <c r="CI166" s="164"/>
      <c r="CJ166" s="164"/>
      <c r="CK166" s="166"/>
      <c r="CL166" s="166"/>
      <c r="CM166" s="166"/>
      <c r="CN166" s="166"/>
      <c r="CO166" s="166"/>
      <c r="CP166" s="166"/>
      <c r="CQ166" s="167">
        <v>0</v>
      </c>
      <c r="CR166" s="164"/>
      <c r="CS166" s="164"/>
      <c r="CT166" s="164"/>
      <c r="CU166" s="164"/>
      <c r="CV166" s="164"/>
      <c r="CW166" s="164"/>
      <c r="CX166" s="166">
        <v>0</v>
      </c>
      <c r="CY166" s="166">
        <v>0</v>
      </c>
      <c r="CZ166" s="166">
        <v>0</v>
      </c>
      <c r="DA166" s="166">
        <v>0</v>
      </c>
      <c r="DB166" s="166">
        <v>0</v>
      </c>
      <c r="DC166" s="166">
        <v>0</v>
      </c>
      <c r="DD166" s="109"/>
      <c r="DE166" s="168">
        <v>0</v>
      </c>
      <c r="DF166" s="109"/>
      <c r="DG166" s="172">
        <v>0</v>
      </c>
      <c r="DH166" s="109"/>
      <c r="DI166" s="109"/>
    </row>
    <row r="167" spans="2:113">
      <c r="B167" s="103" t="s">
        <v>317</v>
      </c>
      <c r="C167" s="162">
        <v>0</v>
      </c>
      <c r="D167" s="162">
        <v>1</v>
      </c>
      <c r="E167" s="162">
        <v>-1</v>
      </c>
      <c r="F167" s="163">
        <v>1</v>
      </c>
      <c r="G167" s="164">
        <v>0</v>
      </c>
      <c r="H167" s="164">
        <v>0</v>
      </c>
      <c r="I167" s="164">
        <v>0</v>
      </c>
      <c r="J167" s="164">
        <v>0</v>
      </c>
      <c r="K167" s="164">
        <v>0</v>
      </c>
      <c r="L167" s="164">
        <v>0</v>
      </c>
      <c r="M167" s="164">
        <v>0</v>
      </c>
      <c r="N167" s="164">
        <v>0</v>
      </c>
      <c r="O167" s="164">
        <v>0</v>
      </c>
      <c r="P167" s="164">
        <v>0</v>
      </c>
      <c r="Q167" s="104">
        <v>0</v>
      </c>
      <c r="R167" s="164">
        <v>0</v>
      </c>
      <c r="S167" s="164">
        <v>0</v>
      </c>
      <c r="T167" s="164">
        <v>0</v>
      </c>
      <c r="U167" s="164">
        <v>0</v>
      </c>
      <c r="V167" s="164">
        <v>0</v>
      </c>
      <c r="W167" s="104">
        <v>0</v>
      </c>
      <c r="X167" s="104">
        <v>0</v>
      </c>
      <c r="Y167" s="164">
        <v>0</v>
      </c>
      <c r="Z167" s="164">
        <v>0</v>
      </c>
      <c r="AA167" s="164">
        <v>0</v>
      </c>
      <c r="AB167" s="164">
        <v>0</v>
      </c>
      <c r="AC167" s="164">
        <v>0</v>
      </c>
      <c r="AD167" s="164">
        <v>0</v>
      </c>
      <c r="AE167" s="164">
        <v>0</v>
      </c>
      <c r="AF167" s="164">
        <v>0</v>
      </c>
      <c r="AG167" s="164">
        <v>0</v>
      </c>
      <c r="AH167" s="164">
        <v>0</v>
      </c>
      <c r="AI167" s="164">
        <v>0</v>
      </c>
      <c r="AJ167" s="164">
        <v>0</v>
      </c>
      <c r="AK167" s="164">
        <v>0</v>
      </c>
      <c r="AL167" s="164">
        <v>0</v>
      </c>
      <c r="AM167" s="164">
        <v>0</v>
      </c>
      <c r="AN167" s="164">
        <v>0</v>
      </c>
      <c r="AO167" s="109"/>
      <c r="AP167" s="165">
        <v>0</v>
      </c>
      <c r="AQ167" s="164">
        <v>0</v>
      </c>
      <c r="AR167" s="164">
        <v>0</v>
      </c>
      <c r="AS167" s="164">
        <v>0</v>
      </c>
      <c r="AT167" s="164">
        <v>0</v>
      </c>
      <c r="AU167" s="164">
        <v>0</v>
      </c>
      <c r="AV167" s="164">
        <v>0</v>
      </c>
      <c r="AW167" s="166">
        <v>0</v>
      </c>
      <c r="AX167" s="166">
        <v>0</v>
      </c>
      <c r="AY167" s="166">
        <v>0</v>
      </c>
      <c r="AZ167" s="166">
        <v>0</v>
      </c>
      <c r="BA167" s="166">
        <v>0</v>
      </c>
      <c r="BB167" s="166">
        <v>0</v>
      </c>
      <c r="BC167" s="165">
        <v>0</v>
      </c>
      <c r="BD167" s="164">
        <v>0</v>
      </c>
      <c r="BE167" s="164">
        <v>0</v>
      </c>
      <c r="BF167" s="164">
        <v>0</v>
      </c>
      <c r="BG167" s="164">
        <v>0</v>
      </c>
      <c r="BH167" s="164">
        <v>0</v>
      </c>
      <c r="BI167" s="164">
        <v>0</v>
      </c>
      <c r="BJ167" s="166">
        <v>0</v>
      </c>
      <c r="BK167" s="166">
        <v>0</v>
      </c>
      <c r="BL167" s="166">
        <v>0</v>
      </c>
      <c r="BM167" s="166">
        <v>0</v>
      </c>
      <c r="BN167" s="166">
        <v>0</v>
      </c>
      <c r="BO167" s="166">
        <v>0</v>
      </c>
      <c r="BP167" s="165">
        <v>0</v>
      </c>
      <c r="BQ167" s="164">
        <v>0</v>
      </c>
      <c r="BR167" s="164">
        <v>0</v>
      </c>
      <c r="BS167" s="164">
        <v>0</v>
      </c>
      <c r="BT167" s="164">
        <v>0</v>
      </c>
      <c r="BU167" s="164">
        <v>0</v>
      </c>
      <c r="BV167" s="164">
        <v>0</v>
      </c>
      <c r="BW167" s="166">
        <v>0</v>
      </c>
      <c r="BX167" s="166">
        <v>0</v>
      </c>
      <c r="BY167" s="166">
        <v>0</v>
      </c>
      <c r="BZ167" s="166">
        <v>0</v>
      </c>
      <c r="CA167" s="166">
        <v>0</v>
      </c>
      <c r="CB167" s="166">
        <v>0</v>
      </c>
      <c r="CC167" s="163">
        <v>1</v>
      </c>
      <c r="CD167" s="167"/>
      <c r="CE167" s="164"/>
      <c r="CF167" s="164"/>
      <c r="CG167" s="164"/>
      <c r="CH167" s="164"/>
      <c r="CI167" s="164"/>
      <c r="CJ167" s="164"/>
      <c r="CK167" s="166"/>
      <c r="CL167" s="166"/>
      <c r="CM167" s="166"/>
      <c r="CN167" s="166"/>
      <c r="CO167" s="166"/>
      <c r="CP167" s="166"/>
      <c r="CQ167" s="167">
        <v>0</v>
      </c>
      <c r="CR167" s="164"/>
      <c r="CS167" s="164"/>
      <c r="CT167" s="164"/>
      <c r="CU167" s="164"/>
      <c r="CV167" s="164"/>
      <c r="CW167" s="164"/>
      <c r="CX167" s="166">
        <v>0</v>
      </c>
      <c r="CY167" s="166">
        <v>0</v>
      </c>
      <c r="CZ167" s="166">
        <v>0</v>
      </c>
      <c r="DA167" s="166">
        <v>0</v>
      </c>
      <c r="DB167" s="166">
        <v>0</v>
      </c>
      <c r="DC167" s="166">
        <v>0</v>
      </c>
      <c r="DD167" s="109"/>
      <c r="DE167" s="168">
        <v>0</v>
      </c>
      <c r="DF167" s="109"/>
      <c r="DG167" s="172">
        <v>0</v>
      </c>
      <c r="DH167" s="109"/>
      <c r="DI167" s="109"/>
    </row>
    <row r="168" spans="2:113">
      <c r="B168" s="103" t="s">
        <v>318</v>
      </c>
      <c r="C168" s="162">
        <v>0</v>
      </c>
      <c r="D168" s="162">
        <v>1</v>
      </c>
      <c r="E168" s="162">
        <v>-1</v>
      </c>
      <c r="F168" s="163">
        <v>1</v>
      </c>
      <c r="G168" s="164">
        <v>0</v>
      </c>
      <c r="H168" s="164">
        <v>0</v>
      </c>
      <c r="I168" s="164">
        <v>0</v>
      </c>
      <c r="J168" s="164">
        <v>0</v>
      </c>
      <c r="K168" s="164">
        <v>0</v>
      </c>
      <c r="L168" s="164">
        <v>0</v>
      </c>
      <c r="M168" s="164">
        <v>0</v>
      </c>
      <c r="N168" s="164">
        <v>0</v>
      </c>
      <c r="O168" s="164">
        <v>0</v>
      </c>
      <c r="P168" s="164">
        <v>0</v>
      </c>
      <c r="Q168" s="104">
        <v>0</v>
      </c>
      <c r="R168" s="164">
        <v>0</v>
      </c>
      <c r="S168" s="164">
        <v>0</v>
      </c>
      <c r="T168" s="164">
        <v>0</v>
      </c>
      <c r="U168" s="164">
        <v>0</v>
      </c>
      <c r="V168" s="164">
        <v>0</v>
      </c>
      <c r="W168" s="104">
        <v>0</v>
      </c>
      <c r="X168" s="104">
        <v>0</v>
      </c>
      <c r="Y168" s="164">
        <v>0</v>
      </c>
      <c r="Z168" s="164">
        <v>0</v>
      </c>
      <c r="AA168" s="164">
        <v>0</v>
      </c>
      <c r="AB168" s="164">
        <v>0</v>
      </c>
      <c r="AC168" s="164">
        <v>0</v>
      </c>
      <c r="AD168" s="164">
        <v>0</v>
      </c>
      <c r="AE168" s="164">
        <v>0</v>
      </c>
      <c r="AF168" s="164">
        <v>0</v>
      </c>
      <c r="AG168" s="164">
        <v>0</v>
      </c>
      <c r="AH168" s="164">
        <v>0</v>
      </c>
      <c r="AI168" s="164">
        <v>0</v>
      </c>
      <c r="AJ168" s="164">
        <v>0</v>
      </c>
      <c r="AK168" s="164">
        <v>0</v>
      </c>
      <c r="AL168" s="164">
        <v>0</v>
      </c>
      <c r="AM168" s="164">
        <v>0</v>
      </c>
      <c r="AN168" s="164">
        <v>0</v>
      </c>
      <c r="AO168" s="109"/>
      <c r="AP168" s="165">
        <v>0</v>
      </c>
      <c r="AQ168" s="164">
        <v>0</v>
      </c>
      <c r="AR168" s="164">
        <v>0</v>
      </c>
      <c r="AS168" s="164">
        <v>0</v>
      </c>
      <c r="AT168" s="164">
        <v>0</v>
      </c>
      <c r="AU168" s="164">
        <v>0</v>
      </c>
      <c r="AV168" s="164">
        <v>0</v>
      </c>
      <c r="AW168" s="166">
        <v>0</v>
      </c>
      <c r="AX168" s="166">
        <v>0</v>
      </c>
      <c r="AY168" s="166">
        <v>0</v>
      </c>
      <c r="AZ168" s="166">
        <v>0</v>
      </c>
      <c r="BA168" s="166">
        <v>0</v>
      </c>
      <c r="BB168" s="166">
        <v>0</v>
      </c>
      <c r="BC168" s="165">
        <v>0</v>
      </c>
      <c r="BD168" s="164">
        <v>0</v>
      </c>
      <c r="BE168" s="164">
        <v>0</v>
      </c>
      <c r="BF168" s="164">
        <v>0</v>
      </c>
      <c r="BG168" s="164">
        <v>0</v>
      </c>
      <c r="BH168" s="164">
        <v>0</v>
      </c>
      <c r="BI168" s="164">
        <v>0</v>
      </c>
      <c r="BJ168" s="166">
        <v>0</v>
      </c>
      <c r="BK168" s="166">
        <v>0</v>
      </c>
      <c r="BL168" s="166">
        <v>0</v>
      </c>
      <c r="BM168" s="166">
        <v>0</v>
      </c>
      <c r="BN168" s="166">
        <v>0</v>
      </c>
      <c r="BO168" s="166">
        <v>0</v>
      </c>
      <c r="BP168" s="165">
        <v>0</v>
      </c>
      <c r="BQ168" s="164">
        <v>0</v>
      </c>
      <c r="BR168" s="164">
        <v>0</v>
      </c>
      <c r="BS168" s="164">
        <v>0</v>
      </c>
      <c r="BT168" s="164">
        <v>0</v>
      </c>
      <c r="BU168" s="164">
        <v>0</v>
      </c>
      <c r="BV168" s="164">
        <v>0</v>
      </c>
      <c r="BW168" s="166">
        <v>0</v>
      </c>
      <c r="BX168" s="166">
        <v>0</v>
      </c>
      <c r="BY168" s="166">
        <v>0</v>
      </c>
      <c r="BZ168" s="166">
        <v>0</v>
      </c>
      <c r="CA168" s="166">
        <v>0</v>
      </c>
      <c r="CB168" s="166">
        <v>0</v>
      </c>
      <c r="CC168" s="163">
        <v>1</v>
      </c>
      <c r="CD168" s="167"/>
      <c r="CE168" s="164"/>
      <c r="CF168" s="164"/>
      <c r="CG168" s="164"/>
      <c r="CH168" s="164"/>
      <c r="CI168" s="164"/>
      <c r="CJ168" s="164"/>
      <c r="CK168" s="166"/>
      <c r="CL168" s="166"/>
      <c r="CM168" s="166"/>
      <c r="CN168" s="166"/>
      <c r="CO168" s="166"/>
      <c r="CP168" s="166"/>
      <c r="CQ168" s="167">
        <v>0</v>
      </c>
      <c r="CR168" s="164"/>
      <c r="CS168" s="164"/>
      <c r="CT168" s="164"/>
      <c r="CU168" s="164"/>
      <c r="CV168" s="164"/>
      <c r="CW168" s="164"/>
      <c r="CX168" s="166">
        <v>0</v>
      </c>
      <c r="CY168" s="166">
        <v>0</v>
      </c>
      <c r="CZ168" s="166">
        <v>0</v>
      </c>
      <c r="DA168" s="166">
        <v>0</v>
      </c>
      <c r="DB168" s="166">
        <v>0</v>
      </c>
      <c r="DC168" s="166">
        <v>0</v>
      </c>
      <c r="DD168" s="109"/>
      <c r="DE168" s="168">
        <v>0</v>
      </c>
      <c r="DF168" s="109"/>
      <c r="DG168" s="172">
        <v>0</v>
      </c>
      <c r="DH168" s="109"/>
      <c r="DI168" s="109"/>
    </row>
    <row r="169" spans="2:113">
      <c r="B169" s="103" t="s">
        <v>319</v>
      </c>
      <c r="C169" s="162">
        <v>0</v>
      </c>
      <c r="D169" s="162">
        <v>1</v>
      </c>
      <c r="E169" s="162">
        <v>-1</v>
      </c>
      <c r="F169" s="163">
        <v>1</v>
      </c>
      <c r="G169" s="164">
        <v>0</v>
      </c>
      <c r="H169" s="164">
        <v>0</v>
      </c>
      <c r="I169" s="164">
        <v>0</v>
      </c>
      <c r="J169" s="164">
        <v>0</v>
      </c>
      <c r="K169" s="164">
        <v>0</v>
      </c>
      <c r="L169" s="164">
        <v>0</v>
      </c>
      <c r="M169" s="164">
        <v>0</v>
      </c>
      <c r="N169" s="164">
        <v>0</v>
      </c>
      <c r="O169" s="164">
        <v>0</v>
      </c>
      <c r="P169" s="164">
        <v>0</v>
      </c>
      <c r="Q169" s="104">
        <v>0</v>
      </c>
      <c r="R169" s="164">
        <v>0</v>
      </c>
      <c r="S169" s="164">
        <v>0</v>
      </c>
      <c r="T169" s="164">
        <v>0</v>
      </c>
      <c r="U169" s="164">
        <v>0</v>
      </c>
      <c r="V169" s="164">
        <v>0</v>
      </c>
      <c r="W169" s="104">
        <v>0</v>
      </c>
      <c r="X169" s="104">
        <v>0</v>
      </c>
      <c r="Y169" s="164">
        <v>0</v>
      </c>
      <c r="Z169" s="164">
        <v>0</v>
      </c>
      <c r="AA169" s="164">
        <v>0</v>
      </c>
      <c r="AB169" s="164">
        <v>0</v>
      </c>
      <c r="AC169" s="164">
        <v>0</v>
      </c>
      <c r="AD169" s="164">
        <v>0</v>
      </c>
      <c r="AE169" s="164">
        <v>0</v>
      </c>
      <c r="AF169" s="164">
        <v>0</v>
      </c>
      <c r="AG169" s="164">
        <v>0</v>
      </c>
      <c r="AH169" s="164">
        <v>0</v>
      </c>
      <c r="AI169" s="164">
        <v>0</v>
      </c>
      <c r="AJ169" s="164">
        <v>0</v>
      </c>
      <c r="AK169" s="164">
        <v>0</v>
      </c>
      <c r="AL169" s="164">
        <v>0</v>
      </c>
      <c r="AM169" s="164">
        <v>0</v>
      </c>
      <c r="AN169" s="164">
        <v>0</v>
      </c>
      <c r="AO169" s="109"/>
      <c r="AP169" s="165">
        <v>0</v>
      </c>
      <c r="AQ169" s="164">
        <v>0</v>
      </c>
      <c r="AR169" s="164">
        <v>0</v>
      </c>
      <c r="AS169" s="164">
        <v>0</v>
      </c>
      <c r="AT169" s="164">
        <v>0</v>
      </c>
      <c r="AU169" s="164">
        <v>0</v>
      </c>
      <c r="AV169" s="164">
        <v>0</v>
      </c>
      <c r="AW169" s="166">
        <v>0</v>
      </c>
      <c r="AX169" s="166">
        <v>0</v>
      </c>
      <c r="AY169" s="166">
        <v>0</v>
      </c>
      <c r="AZ169" s="166">
        <v>0</v>
      </c>
      <c r="BA169" s="166">
        <v>0</v>
      </c>
      <c r="BB169" s="166">
        <v>0</v>
      </c>
      <c r="BC169" s="165">
        <v>0</v>
      </c>
      <c r="BD169" s="164">
        <v>0</v>
      </c>
      <c r="BE169" s="164">
        <v>0</v>
      </c>
      <c r="BF169" s="164">
        <v>0</v>
      </c>
      <c r="BG169" s="164">
        <v>0</v>
      </c>
      <c r="BH169" s="164">
        <v>0</v>
      </c>
      <c r="BI169" s="164">
        <v>0</v>
      </c>
      <c r="BJ169" s="166">
        <v>0</v>
      </c>
      <c r="BK169" s="166">
        <v>0</v>
      </c>
      <c r="BL169" s="166">
        <v>0</v>
      </c>
      <c r="BM169" s="166">
        <v>0</v>
      </c>
      <c r="BN169" s="166">
        <v>0</v>
      </c>
      <c r="BO169" s="166">
        <v>0</v>
      </c>
      <c r="BP169" s="165">
        <v>0</v>
      </c>
      <c r="BQ169" s="164">
        <v>0</v>
      </c>
      <c r="BR169" s="164">
        <v>0</v>
      </c>
      <c r="BS169" s="164">
        <v>0</v>
      </c>
      <c r="BT169" s="164">
        <v>0</v>
      </c>
      <c r="BU169" s="164">
        <v>0</v>
      </c>
      <c r="BV169" s="164">
        <v>0</v>
      </c>
      <c r="BW169" s="166">
        <v>0</v>
      </c>
      <c r="BX169" s="166">
        <v>0</v>
      </c>
      <c r="BY169" s="166">
        <v>0</v>
      </c>
      <c r="BZ169" s="166">
        <v>0</v>
      </c>
      <c r="CA169" s="166">
        <v>0</v>
      </c>
      <c r="CB169" s="166">
        <v>0</v>
      </c>
      <c r="CC169" s="163">
        <v>1</v>
      </c>
      <c r="CD169" s="167"/>
      <c r="CE169" s="164"/>
      <c r="CF169" s="164"/>
      <c r="CG169" s="164"/>
      <c r="CH169" s="164"/>
      <c r="CI169" s="164"/>
      <c r="CJ169" s="164"/>
      <c r="CK169" s="166"/>
      <c r="CL169" s="166"/>
      <c r="CM169" s="166"/>
      <c r="CN169" s="166"/>
      <c r="CO169" s="166"/>
      <c r="CP169" s="166"/>
      <c r="CQ169" s="167">
        <v>0</v>
      </c>
      <c r="CR169" s="164"/>
      <c r="CS169" s="164"/>
      <c r="CT169" s="164"/>
      <c r="CU169" s="164"/>
      <c r="CV169" s="164"/>
      <c r="CW169" s="164"/>
      <c r="CX169" s="166">
        <v>0</v>
      </c>
      <c r="CY169" s="166">
        <v>0</v>
      </c>
      <c r="CZ169" s="166">
        <v>0</v>
      </c>
      <c r="DA169" s="166">
        <v>0</v>
      </c>
      <c r="DB169" s="166">
        <v>0</v>
      </c>
      <c r="DC169" s="166">
        <v>0</v>
      </c>
      <c r="DD169" s="109"/>
      <c r="DE169" s="168">
        <v>0</v>
      </c>
      <c r="DF169" s="109"/>
      <c r="DG169" s="172">
        <v>0</v>
      </c>
      <c r="DH169" s="109"/>
      <c r="DI169" s="109"/>
    </row>
    <row r="170" spans="2:113">
      <c r="B170" s="103" t="s">
        <v>320</v>
      </c>
      <c r="C170" s="162">
        <v>0</v>
      </c>
      <c r="D170" s="162">
        <v>0</v>
      </c>
      <c r="E170" s="162">
        <v>0</v>
      </c>
      <c r="F170" s="163">
        <v>9.5</v>
      </c>
      <c r="G170" s="164">
        <v>0</v>
      </c>
      <c r="H170" s="164">
        <v>0</v>
      </c>
      <c r="I170" s="164">
        <v>0</v>
      </c>
      <c r="J170" s="164">
        <v>0</v>
      </c>
      <c r="K170" s="164">
        <v>0</v>
      </c>
      <c r="L170" s="164">
        <v>0</v>
      </c>
      <c r="M170" s="164">
        <v>0</v>
      </c>
      <c r="N170" s="164">
        <v>0</v>
      </c>
      <c r="O170" s="164">
        <v>0</v>
      </c>
      <c r="P170" s="164">
        <v>0</v>
      </c>
      <c r="Q170" s="104">
        <v>0</v>
      </c>
      <c r="R170" s="164">
        <v>0</v>
      </c>
      <c r="S170" s="164">
        <v>0</v>
      </c>
      <c r="T170" s="164">
        <v>0</v>
      </c>
      <c r="U170" s="164">
        <v>0</v>
      </c>
      <c r="V170" s="164">
        <v>0</v>
      </c>
      <c r="W170" s="104">
        <v>0</v>
      </c>
      <c r="X170" s="104">
        <v>0</v>
      </c>
      <c r="Y170" s="164">
        <v>0</v>
      </c>
      <c r="Z170" s="164">
        <v>0</v>
      </c>
      <c r="AA170" s="164">
        <v>0</v>
      </c>
      <c r="AB170" s="164">
        <v>0</v>
      </c>
      <c r="AC170" s="164">
        <v>0</v>
      </c>
      <c r="AD170" s="164">
        <v>0</v>
      </c>
      <c r="AE170" s="164">
        <v>0</v>
      </c>
      <c r="AF170" s="164">
        <v>0</v>
      </c>
      <c r="AG170" s="164">
        <v>0</v>
      </c>
      <c r="AH170" s="164">
        <v>0</v>
      </c>
      <c r="AI170" s="164">
        <v>0</v>
      </c>
      <c r="AJ170" s="164">
        <v>0</v>
      </c>
      <c r="AK170" s="164">
        <v>0</v>
      </c>
      <c r="AL170" s="164">
        <v>0</v>
      </c>
      <c r="AM170" s="164">
        <v>0</v>
      </c>
      <c r="AN170" s="164">
        <v>0</v>
      </c>
      <c r="AO170" s="109"/>
      <c r="AP170" s="165">
        <v>0</v>
      </c>
      <c r="AQ170" s="164">
        <v>0</v>
      </c>
      <c r="AR170" s="164">
        <v>0</v>
      </c>
      <c r="AS170" s="164">
        <v>0</v>
      </c>
      <c r="AT170" s="164">
        <v>0</v>
      </c>
      <c r="AU170" s="164">
        <v>0</v>
      </c>
      <c r="AV170" s="164">
        <v>0</v>
      </c>
      <c r="AW170" s="166">
        <v>0</v>
      </c>
      <c r="AX170" s="166">
        <v>0</v>
      </c>
      <c r="AY170" s="166">
        <v>0</v>
      </c>
      <c r="AZ170" s="166">
        <v>0</v>
      </c>
      <c r="BA170" s="166">
        <v>0</v>
      </c>
      <c r="BB170" s="166">
        <v>0</v>
      </c>
      <c r="BC170" s="165">
        <v>0</v>
      </c>
      <c r="BD170" s="164">
        <v>0</v>
      </c>
      <c r="BE170" s="164">
        <v>0</v>
      </c>
      <c r="BF170" s="164">
        <v>0</v>
      </c>
      <c r="BG170" s="164">
        <v>0</v>
      </c>
      <c r="BH170" s="164">
        <v>0</v>
      </c>
      <c r="BI170" s="164">
        <v>0</v>
      </c>
      <c r="BJ170" s="166">
        <v>0</v>
      </c>
      <c r="BK170" s="166">
        <v>0</v>
      </c>
      <c r="BL170" s="166">
        <v>0</v>
      </c>
      <c r="BM170" s="166">
        <v>0</v>
      </c>
      <c r="BN170" s="166">
        <v>0</v>
      </c>
      <c r="BO170" s="166">
        <v>0</v>
      </c>
      <c r="BP170" s="165">
        <v>0</v>
      </c>
      <c r="BQ170" s="164">
        <v>0</v>
      </c>
      <c r="BR170" s="164">
        <v>0</v>
      </c>
      <c r="BS170" s="164">
        <v>0</v>
      </c>
      <c r="BT170" s="164">
        <v>0</v>
      </c>
      <c r="BU170" s="164">
        <v>0</v>
      </c>
      <c r="BV170" s="164">
        <v>0</v>
      </c>
      <c r="BW170" s="166">
        <v>0</v>
      </c>
      <c r="BX170" s="166">
        <v>0</v>
      </c>
      <c r="BY170" s="166">
        <v>0</v>
      </c>
      <c r="BZ170" s="166">
        <v>0</v>
      </c>
      <c r="CA170" s="166">
        <v>0</v>
      </c>
      <c r="CB170" s="166">
        <v>0</v>
      </c>
      <c r="CC170" s="163">
        <v>11</v>
      </c>
      <c r="CD170" s="167"/>
      <c r="CE170" s="164"/>
      <c r="CF170" s="164"/>
      <c r="CG170" s="164"/>
      <c r="CH170" s="164"/>
      <c r="CI170" s="164"/>
      <c r="CJ170" s="164"/>
      <c r="CK170" s="166"/>
      <c r="CL170" s="166"/>
      <c r="CM170" s="166"/>
      <c r="CN170" s="166"/>
      <c r="CO170" s="166"/>
      <c r="CP170" s="166"/>
      <c r="CQ170" s="167">
        <v>0</v>
      </c>
      <c r="CR170" s="164"/>
      <c r="CS170" s="164"/>
      <c r="CT170" s="164"/>
      <c r="CU170" s="164"/>
      <c r="CV170" s="164"/>
      <c r="CW170" s="164"/>
      <c r="CX170" s="166">
        <v>0</v>
      </c>
      <c r="CY170" s="166">
        <v>0</v>
      </c>
      <c r="CZ170" s="166">
        <v>0</v>
      </c>
      <c r="DA170" s="166">
        <v>0</v>
      </c>
      <c r="DB170" s="166">
        <v>0</v>
      </c>
      <c r="DC170" s="166">
        <v>0</v>
      </c>
      <c r="DD170" s="109"/>
      <c r="DE170" s="168">
        <v>0</v>
      </c>
      <c r="DF170" s="109"/>
      <c r="DG170" s="172">
        <v>0</v>
      </c>
      <c r="DH170" s="109"/>
      <c r="DI170" s="109"/>
    </row>
    <row r="171" spans="2:113">
      <c r="B171" s="103" t="s">
        <v>514</v>
      </c>
      <c r="C171" s="162">
        <v>0</v>
      </c>
      <c r="D171" s="162">
        <v>1</v>
      </c>
      <c r="E171" s="162">
        <v>-1</v>
      </c>
      <c r="F171" s="163">
        <v>14.7</v>
      </c>
      <c r="G171" s="164">
        <v>0</v>
      </c>
      <c r="H171" s="164">
        <v>0</v>
      </c>
      <c r="I171" s="164">
        <v>0</v>
      </c>
      <c r="J171" s="164">
        <v>0</v>
      </c>
      <c r="K171" s="164">
        <v>0</v>
      </c>
      <c r="L171" s="164">
        <v>0</v>
      </c>
      <c r="M171" s="164">
        <v>0</v>
      </c>
      <c r="N171" s="164">
        <v>0</v>
      </c>
      <c r="O171" s="164">
        <v>0</v>
      </c>
      <c r="P171" s="164">
        <v>0</v>
      </c>
      <c r="Q171" s="104">
        <v>0</v>
      </c>
      <c r="R171" s="164">
        <v>0</v>
      </c>
      <c r="S171" s="164">
        <v>0</v>
      </c>
      <c r="T171" s="164">
        <v>0</v>
      </c>
      <c r="U171" s="164">
        <v>0</v>
      </c>
      <c r="V171" s="164">
        <v>0</v>
      </c>
      <c r="W171" s="104">
        <v>0</v>
      </c>
      <c r="X171" s="104">
        <v>0</v>
      </c>
      <c r="Y171" s="164">
        <v>0</v>
      </c>
      <c r="Z171" s="164">
        <v>0</v>
      </c>
      <c r="AA171" s="164">
        <v>0</v>
      </c>
      <c r="AB171" s="164">
        <v>0</v>
      </c>
      <c r="AC171" s="164">
        <v>0</v>
      </c>
      <c r="AD171" s="164">
        <v>0</v>
      </c>
      <c r="AE171" s="164">
        <v>0</v>
      </c>
      <c r="AF171" s="164">
        <v>0</v>
      </c>
      <c r="AG171" s="164">
        <v>0</v>
      </c>
      <c r="AH171" s="164">
        <v>0</v>
      </c>
      <c r="AI171" s="164">
        <v>0</v>
      </c>
      <c r="AJ171" s="164">
        <v>0</v>
      </c>
      <c r="AK171" s="164">
        <v>0</v>
      </c>
      <c r="AL171" s="164">
        <v>0</v>
      </c>
      <c r="AM171" s="164">
        <v>0</v>
      </c>
      <c r="AN171" s="164">
        <v>0</v>
      </c>
      <c r="AO171" s="109"/>
      <c r="AP171" s="165">
        <v>0</v>
      </c>
      <c r="AQ171" s="164">
        <v>0</v>
      </c>
      <c r="AR171" s="164">
        <v>0</v>
      </c>
      <c r="AS171" s="164">
        <v>0</v>
      </c>
      <c r="AT171" s="164">
        <v>0</v>
      </c>
      <c r="AU171" s="164">
        <v>0</v>
      </c>
      <c r="AV171" s="164">
        <v>0</v>
      </c>
      <c r="AW171" s="166">
        <v>0</v>
      </c>
      <c r="AX171" s="166">
        <v>0</v>
      </c>
      <c r="AY171" s="166">
        <v>0</v>
      </c>
      <c r="AZ171" s="166">
        <v>0</v>
      </c>
      <c r="BA171" s="166">
        <v>0</v>
      </c>
      <c r="BB171" s="166">
        <v>0</v>
      </c>
      <c r="BC171" s="165">
        <v>0</v>
      </c>
      <c r="BD171" s="164">
        <v>0</v>
      </c>
      <c r="BE171" s="164">
        <v>0</v>
      </c>
      <c r="BF171" s="164">
        <v>0</v>
      </c>
      <c r="BG171" s="164">
        <v>0</v>
      </c>
      <c r="BH171" s="164">
        <v>0</v>
      </c>
      <c r="BI171" s="164">
        <v>0</v>
      </c>
      <c r="BJ171" s="166">
        <v>0</v>
      </c>
      <c r="BK171" s="166">
        <v>0</v>
      </c>
      <c r="BL171" s="166">
        <v>0</v>
      </c>
      <c r="BM171" s="166">
        <v>0</v>
      </c>
      <c r="BN171" s="166">
        <v>0</v>
      </c>
      <c r="BO171" s="166">
        <v>0</v>
      </c>
      <c r="BP171" s="165">
        <v>0</v>
      </c>
      <c r="BQ171" s="164">
        <v>0</v>
      </c>
      <c r="BR171" s="164">
        <v>0</v>
      </c>
      <c r="BS171" s="164">
        <v>0</v>
      </c>
      <c r="BT171" s="164">
        <v>0</v>
      </c>
      <c r="BU171" s="164">
        <v>0</v>
      </c>
      <c r="BV171" s="164">
        <v>0</v>
      </c>
      <c r="BW171" s="166">
        <v>0</v>
      </c>
      <c r="BX171" s="166">
        <v>0</v>
      </c>
      <c r="BY171" s="166">
        <v>0</v>
      </c>
      <c r="BZ171" s="166">
        <v>0</v>
      </c>
      <c r="CA171" s="166">
        <v>0</v>
      </c>
      <c r="CB171" s="166">
        <v>0</v>
      </c>
      <c r="CC171" s="163">
        <v>1</v>
      </c>
      <c r="CD171" s="167"/>
      <c r="CE171" s="164"/>
      <c r="CF171" s="164"/>
      <c r="CG171" s="164"/>
      <c r="CH171" s="164"/>
      <c r="CI171" s="164"/>
      <c r="CJ171" s="164"/>
      <c r="CK171" s="166"/>
      <c r="CL171" s="166"/>
      <c r="CM171" s="166"/>
      <c r="CN171" s="166"/>
      <c r="CO171" s="166"/>
      <c r="CP171" s="166"/>
      <c r="CQ171" s="167">
        <v>0</v>
      </c>
      <c r="CR171" s="164"/>
      <c r="CS171" s="164"/>
      <c r="CT171" s="164"/>
      <c r="CU171" s="164"/>
      <c r="CV171" s="164"/>
      <c r="CW171" s="164"/>
      <c r="CX171" s="166">
        <v>0</v>
      </c>
      <c r="CY171" s="166">
        <v>0</v>
      </c>
      <c r="CZ171" s="166">
        <v>0</v>
      </c>
      <c r="DA171" s="166">
        <v>0</v>
      </c>
      <c r="DB171" s="166">
        <v>0</v>
      </c>
      <c r="DC171" s="166">
        <v>0</v>
      </c>
      <c r="DD171" s="109"/>
      <c r="DE171" s="168">
        <v>0</v>
      </c>
      <c r="DF171" s="109"/>
      <c r="DG171" s="172">
        <v>0</v>
      </c>
      <c r="DH171" s="109"/>
      <c r="DI171" s="109"/>
    </row>
    <row r="172" spans="2:113">
      <c r="B172" s="103" t="s">
        <v>515</v>
      </c>
      <c r="C172" s="162">
        <v>0</v>
      </c>
      <c r="D172" s="162">
        <v>1</v>
      </c>
      <c r="E172" s="162">
        <v>-1</v>
      </c>
      <c r="F172" s="163">
        <v>16.100000000000001</v>
      </c>
      <c r="G172" s="164">
        <v>0</v>
      </c>
      <c r="H172" s="164">
        <v>0</v>
      </c>
      <c r="I172" s="164">
        <v>0</v>
      </c>
      <c r="J172" s="164">
        <v>0</v>
      </c>
      <c r="K172" s="164">
        <v>0</v>
      </c>
      <c r="L172" s="164">
        <v>0</v>
      </c>
      <c r="M172" s="164">
        <v>0</v>
      </c>
      <c r="N172" s="164">
        <v>0</v>
      </c>
      <c r="O172" s="164">
        <v>0</v>
      </c>
      <c r="P172" s="164">
        <v>0</v>
      </c>
      <c r="Q172" s="104">
        <v>0</v>
      </c>
      <c r="R172" s="164">
        <v>0</v>
      </c>
      <c r="S172" s="164">
        <v>0</v>
      </c>
      <c r="T172" s="164">
        <v>0</v>
      </c>
      <c r="U172" s="164">
        <v>0</v>
      </c>
      <c r="V172" s="164">
        <v>0</v>
      </c>
      <c r="W172" s="104">
        <v>0</v>
      </c>
      <c r="X172" s="104">
        <v>0</v>
      </c>
      <c r="Y172" s="164">
        <v>0</v>
      </c>
      <c r="Z172" s="164">
        <v>0</v>
      </c>
      <c r="AA172" s="164">
        <v>0</v>
      </c>
      <c r="AB172" s="164">
        <v>0</v>
      </c>
      <c r="AC172" s="164">
        <v>0</v>
      </c>
      <c r="AD172" s="164">
        <v>0</v>
      </c>
      <c r="AE172" s="164">
        <v>0</v>
      </c>
      <c r="AF172" s="164">
        <v>0</v>
      </c>
      <c r="AG172" s="164">
        <v>0</v>
      </c>
      <c r="AH172" s="164">
        <v>0</v>
      </c>
      <c r="AI172" s="164">
        <v>0</v>
      </c>
      <c r="AJ172" s="164">
        <v>0</v>
      </c>
      <c r="AK172" s="164">
        <v>0</v>
      </c>
      <c r="AL172" s="164">
        <v>0</v>
      </c>
      <c r="AM172" s="164">
        <v>0</v>
      </c>
      <c r="AN172" s="164">
        <v>0</v>
      </c>
      <c r="AO172" s="109"/>
      <c r="AP172" s="165">
        <v>0</v>
      </c>
      <c r="AQ172" s="164">
        <v>0</v>
      </c>
      <c r="AR172" s="164">
        <v>0</v>
      </c>
      <c r="AS172" s="164">
        <v>0</v>
      </c>
      <c r="AT172" s="164">
        <v>0</v>
      </c>
      <c r="AU172" s="164">
        <v>0</v>
      </c>
      <c r="AV172" s="164">
        <v>0</v>
      </c>
      <c r="AW172" s="166">
        <v>0</v>
      </c>
      <c r="AX172" s="166">
        <v>0</v>
      </c>
      <c r="AY172" s="166">
        <v>0</v>
      </c>
      <c r="AZ172" s="166">
        <v>0</v>
      </c>
      <c r="BA172" s="166">
        <v>0</v>
      </c>
      <c r="BB172" s="166">
        <v>0</v>
      </c>
      <c r="BC172" s="165">
        <v>0</v>
      </c>
      <c r="BD172" s="164">
        <v>0</v>
      </c>
      <c r="BE172" s="164">
        <v>0</v>
      </c>
      <c r="BF172" s="164">
        <v>0</v>
      </c>
      <c r="BG172" s="164">
        <v>0</v>
      </c>
      <c r="BH172" s="164">
        <v>0</v>
      </c>
      <c r="BI172" s="164">
        <v>0</v>
      </c>
      <c r="BJ172" s="166">
        <v>0</v>
      </c>
      <c r="BK172" s="166">
        <v>0</v>
      </c>
      <c r="BL172" s="166">
        <v>0</v>
      </c>
      <c r="BM172" s="166">
        <v>0</v>
      </c>
      <c r="BN172" s="166">
        <v>0</v>
      </c>
      <c r="BO172" s="166">
        <v>0</v>
      </c>
      <c r="BP172" s="165">
        <v>0</v>
      </c>
      <c r="BQ172" s="164">
        <v>0</v>
      </c>
      <c r="BR172" s="164">
        <v>0</v>
      </c>
      <c r="BS172" s="164">
        <v>0</v>
      </c>
      <c r="BT172" s="164">
        <v>0</v>
      </c>
      <c r="BU172" s="164">
        <v>0</v>
      </c>
      <c r="BV172" s="164">
        <v>0</v>
      </c>
      <c r="BW172" s="166">
        <v>0</v>
      </c>
      <c r="BX172" s="166">
        <v>0</v>
      </c>
      <c r="BY172" s="166">
        <v>0</v>
      </c>
      <c r="BZ172" s="166">
        <v>0</v>
      </c>
      <c r="CA172" s="166">
        <v>0</v>
      </c>
      <c r="CB172" s="166">
        <v>0</v>
      </c>
      <c r="CC172" s="163">
        <v>1</v>
      </c>
      <c r="CD172" s="167"/>
      <c r="CE172" s="164"/>
      <c r="CF172" s="164"/>
      <c r="CG172" s="164"/>
      <c r="CH172" s="164"/>
      <c r="CI172" s="164"/>
      <c r="CJ172" s="164"/>
      <c r="CK172" s="166"/>
      <c r="CL172" s="166"/>
      <c r="CM172" s="166"/>
      <c r="CN172" s="166"/>
      <c r="CO172" s="166"/>
      <c r="CP172" s="166"/>
      <c r="CQ172" s="167">
        <v>0</v>
      </c>
      <c r="CR172" s="164"/>
      <c r="CS172" s="164"/>
      <c r="CT172" s="164"/>
      <c r="CU172" s="164"/>
      <c r="CV172" s="164"/>
      <c r="CW172" s="164"/>
      <c r="CX172" s="166">
        <v>0</v>
      </c>
      <c r="CY172" s="166">
        <v>0</v>
      </c>
      <c r="CZ172" s="166">
        <v>0</v>
      </c>
      <c r="DA172" s="166">
        <v>0</v>
      </c>
      <c r="DB172" s="166">
        <v>0</v>
      </c>
      <c r="DC172" s="166">
        <v>0</v>
      </c>
      <c r="DD172" s="109"/>
      <c r="DE172" s="168">
        <v>0</v>
      </c>
      <c r="DF172" s="109"/>
      <c r="DG172" s="172">
        <v>0</v>
      </c>
      <c r="DH172" s="109"/>
      <c r="DI172" s="109"/>
    </row>
    <row r="173" spans="2:113">
      <c r="B173" s="103" t="s">
        <v>516</v>
      </c>
      <c r="C173" s="162">
        <v>0</v>
      </c>
      <c r="D173" s="162">
        <v>1</v>
      </c>
      <c r="E173" s="162">
        <v>-1</v>
      </c>
      <c r="F173" s="163">
        <v>16</v>
      </c>
      <c r="G173" s="164">
        <v>0</v>
      </c>
      <c r="H173" s="164">
        <v>0</v>
      </c>
      <c r="I173" s="164">
        <v>0</v>
      </c>
      <c r="J173" s="164">
        <v>0</v>
      </c>
      <c r="K173" s="164">
        <v>0</v>
      </c>
      <c r="L173" s="164">
        <v>0</v>
      </c>
      <c r="M173" s="164">
        <v>0</v>
      </c>
      <c r="N173" s="164">
        <v>0</v>
      </c>
      <c r="O173" s="164">
        <v>0</v>
      </c>
      <c r="P173" s="164">
        <v>0</v>
      </c>
      <c r="Q173" s="104">
        <v>0</v>
      </c>
      <c r="R173" s="164">
        <v>0</v>
      </c>
      <c r="S173" s="164">
        <v>0</v>
      </c>
      <c r="T173" s="164">
        <v>0</v>
      </c>
      <c r="U173" s="164">
        <v>0</v>
      </c>
      <c r="V173" s="164">
        <v>0</v>
      </c>
      <c r="W173" s="104">
        <v>0</v>
      </c>
      <c r="X173" s="104">
        <v>0</v>
      </c>
      <c r="Y173" s="164">
        <v>0</v>
      </c>
      <c r="Z173" s="164">
        <v>0</v>
      </c>
      <c r="AA173" s="164">
        <v>0</v>
      </c>
      <c r="AB173" s="164">
        <v>0</v>
      </c>
      <c r="AC173" s="164">
        <v>0</v>
      </c>
      <c r="AD173" s="164">
        <v>0</v>
      </c>
      <c r="AE173" s="164">
        <v>0</v>
      </c>
      <c r="AF173" s="164">
        <v>0</v>
      </c>
      <c r="AG173" s="164">
        <v>0</v>
      </c>
      <c r="AH173" s="164">
        <v>0</v>
      </c>
      <c r="AI173" s="164">
        <v>0</v>
      </c>
      <c r="AJ173" s="164">
        <v>0</v>
      </c>
      <c r="AK173" s="164">
        <v>0</v>
      </c>
      <c r="AL173" s="164">
        <v>0</v>
      </c>
      <c r="AM173" s="164">
        <v>0</v>
      </c>
      <c r="AN173" s="164">
        <v>0</v>
      </c>
      <c r="AO173" s="109"/>
      <c r="AP173" s="165">
        <v>0</v>
      </c>
      <c r="AQ173" s="164">
        <v>0</v>
      </c>
      <c r="AR173" s="164">
        <v>0</v>
      </c>
      <c r="AS173" s="164">
        <v>0</v>
      </c>
      <c r="AT173" s="164">
        <v>0</v>
      </c>
      <c r="AU173" s="164">
        <v>0</v>
      </c>
      <c r="AV173" s="164">
        <v>0</v>
      </c>
      <c r="AW173" s="166">
        <v>0</v>
      </c>
      <c r="AX173" s="166">
        <v>0</v>
      </c>
      <c r="AY173" s="166">
        <v>0</v>
      </c>
      <c r="AZ173" s="166">
        <v>0</v>
      </c>
      <c r="BA173" s="166">
        <v>0</v>
      </c>
      <c r="BB173" s="166">
        <v>0</v>
      </c>
      <c r="BC173" s="165">
        <v>0</v>
      </c>
      <c r="BD173" s="164">
        <v>0</v>
      </c>
      <c r="BE173" s="164">
        <v>0</v>
      </c>
      <c r="BF173" s="164">
        <v>0</v>
      </c>
      <c r="BG173" s="164">
        <v>0</v>
      </c>
      <c r="BH173" s="164">
        <v>0</v>
      </c>
      <c r="BI173" s="164">
        <v>0</v>
      </c>
      <c r="BJ173" s="166">
        <v>0</v>
      </c>
      <c r="BK173" s="166">
        <v>0</v>
      </c>
      <c r="BL173" s="166">
        <v>0</v>
      </c>
      <c r="BM173" s="166">
        <v>0</v>
      </c>
      <c r="BN173" s="166">
        <v>0</v>
      </c>
      <c r="BO173" s="166">
        <v>0</v>
      </c>
      <c r="BP173" s="165">
        <v>0</v>
      </c>
      <c r="BQ173" s="164">
        <v>0</v>
      </c>
      <c r="BR173" s="164">
        <v>0</v>
      </c>
      <c r="BS173" s="164">
        <v>0</v>
      </c>
      <c r="BT173" s="164">
        <v>0</v>
      </c>
      <c r="BU173" s="164">
        <v>0</v>
      </c>
      <c r="BV173" s="164">
        <v>0</v>
      </c>
      <c r="BW173" s="166">
        <v>0</v>
      </c>
      <c r="BX173" s="166">
        <v>0</v>
      </c>
      <c r="BY173" s="166">
        <v>0</v>
      </c>
      <c r="BZ173" s="166">
        <v>0</v>
      </c>
      <c r="CA173" s="166">
        <v>0</v>
      </c>
      <c r="CB173" s="166">
        <v>0</v>
      </c>
      <c r="CC173" s="163">
        <v>1</v>
      </c>
      <c r="CD173" s="167"/>
      <c r="CE173" s="164"/>
      <c r="CF173" s="164"/>
      <c r="CG173" s="164"/>
      <c r="CH173" s="164"/>
      <c r="CI173" s="164"/>
      <c r="CJ173" s="164"/>
      <c r="CK173" s="166"/>
      <c r="CL173" s="166"/>
      <c r="CM173" s="166"/>
      <c r="CN173" s="166"/>
      <c r="CO173" s="166"/>
      <c r="CP173" s="166"/>
      <c r="CQ173" s="167">
        <v>0</v>
      </c>
      <c r="CR173" s="164"/>
      <c r="CS173" s="164"/>
      <c r="CT173" s="164"/>
      <c r="CU173" s="164"/>
      <c r="CV173" s="164"/>
      <c r="CW173" s="164"/>
      <c r="CX173" s="166">
        <v>0</v>
      </c>
      <c r="CY173" s="166">
        <v>0</v>
      </c>
      <c r="CZ173" s="166">
        <v>0</v>
      </c>
      <c r="DA173" s="166">
        <v>0</v>
      </c>
      <c r="DB173" s="166">
        <v>0</v>
      </c>
      <c r="DC173" s="166">
        <v>0</v>
      </c>
      <c r="DD173" s="109"/>
      <c r="DE173" s="168">
        <v>0</v>
      </c>
      <c r="DF173" s="109"/>
      <c r="DG173" s="172">
        <v>0</v>
      </c>
      <c r="DH173" s="109"/>
      <c r="DI173" s="109"/>
    </row>
    <row r="174" spans="2:113">
      <c r="B174" s="103" t="s">
        <v>321</v>
      </c>
      <c r="C174" s="162">
        <v>0</v>
      </c>
      <c r="D174" s="162">
        <v>0</v>
      </c>
      <c r="E174" s="162">
        <v>0</v>
      </c>
      <c r="F174" s="163">
        <v>7.9</v>
      </c>
      <c r="G174" s="164">
        <v>0</v>
      </c>
      <c r="H174" s="164">
        <v>0</v>
      </c>
      <c r="I174" s="164">
        <v>0</v>
      </c>
      <c r="J174" s="164">
        <v>0</v>
      </c>
      <c r="K174" s="164">
        <v>0</v>
      </c>
      <c r="L174" s="164">
        <v>0</v>
      </c>
      <c r="M174" s="164">
        <v>0</v>
      </c>
      <c r="N174" s="164">
        <v>0</v>
      </c>
      <c r="O174" s="164">
        <v>0</v>
      </c>
      <c r="P174" s="164">
        <v>0</v>
      </c>
      <c r="Q174" s="104">
        <v>0</v>
      </c>
      <c r="R174" s="164">
        <v>0</v>
      </c>
      <c r="S174" s="164">
        <v>0</v>
      </c>
      <c r="T174" s="164">
        <v>0</v>
      </c>
      <c r="U174" s="164">
        <v>0</v>
      </c>
      <c r="V174" s="164">
        <v>0</v>
      </c>
      <c r="W174" s="104">
        <v>0</v>
      </c>
      <c r="X174" s="104">
        <v>0</v>
      </c>
      <c r="Y174" s="164">
        <v>0</v>
      </c>
      <c r="Z174" s="164">
        <v>0</v>
      </c>
      <c r="AA174" s="164">
        <v>0</v>
      </c>
      <c r="AB174" s="164">
        <v>0</v>
      </c>
      <c r="AC174" s="164">
        <v>0</v>
      </c>
      <c r="AD174" s="164">
        <v>0</v>
      </c>
      <c r="AE174" s="164">
        <v>0</v>
      </c>
      <c r="AF174" s="164">
        <v>0</v>
      </c>
      <c r="AG174" s="164">
        <v>0</v>
      </c>
      <c r="AH174" s="164">
        <v>0</v>
      </c>
      <c r="AI174" s="164">
        <v>0</v>
      </c>
      <c r="AJ174" s="164">
        <v>0</v>
      </c>
      <c r="AK174" s="164">
        <v>0</v>
      </c>
      <c r="AL174" s="164">
        <v>0</v>
      </c>
      <c r="AM174" s="164">
        <v>0</v>
      </c>
      <c r="AN174" s="164">
        <v>0</v>
      </c>
      <c r="AO174" s="109"/>
      <c r="AP174" s="165">
        <v>0</v>
      </c>
      <c r="AQ174" s="164">
        <v>0</v>
      </c>
      <c r="AR174" s="164">
        <v>0</v>
      </c>
      <c r="AS174" s="164">
        <v>0</v>
      </c>
      <c r="AT174" s="164">
        <v>0</v>
      </c>
      <c r="AU174" s="164">
        <v>0</v>
      </c>
      <c r="AV174" s="164">
        <v>0</v>
      </c>
      <c r="AW174" s="166">
        <v>0</v>
      </c>
      <c r="AX174" s="166">
        <v>0</v>
      </c>
      <c r="AY174" s="166">
        <v>0</v>
      </c>
      <c r="AZ174" s="166">
        <v>0</v>
      </c>
      <c r="BA174" s="166">
        <v>0</v>
      </c>
      <c r="BB174" s="166">
        <v>0</v>
      </c>
      <c r="BC174" s="165">
        <v>0</v>
      </c>
      <c r="BD174" s="164">
        <v>0</v>
      </c>
      <c r="BE174" s="164">
        <v>0</v>
      </c>
      <c r="BF174" s="164">
        <v>0</v>
      </c>
      <c r="BG174" s="164">
        <v>0</v>
      </c>
      <c r="BH174" s="164">
        <v>0</v>
      </c>
      <c r="BI174" s="164">
        <v>0</v>
      </c>
      <c r="BJ174" s="166">
        <v>0</v>
      </c>
      <c r="BK174" s="166">
        <v>0</v>
      </c>
      <c r="BL174" s="166">
        <v>0</v>
      </c>
      <c r="BM174" s="166">
        <v>0</v>
      </c>
      <c r="BN174" s="166">
        <v>0</v>
      </c>
      <c r="BO174" s="166">
        <v>0</v>
      </c>
      <c r="BP174" s="165">
        <v>0</v>
      </c>
      <c r="BQ174" s="164">
        <v>0</v>
      </c>
      <c r="BR174" s="164">
        <v>0</v>
      </c>
      <c r="BS174" s="164">
        <v>0</v>
      </c>
      <c r="BT174" s="164">
        <v>0</v>
      </c>
      <c r="BU174" s="164">
        <v>0</v>
      </c>
      <c r="BV174" s="164">
        <v>0</v>
      </c>
      <c r="BW174" s="166">
        <v>0</v>
      </c>
      <c r="BX174" s="166">
        <v>0</v>
      </c>
      <c r="BY174" s="166">
        <v>0</v>
      </c>
      <c r="BZ174" s="166">
        <v>0</v>
      </c>
      <c r="CA174" s="166">
        <v>0</v>
      </c>
      <c r="CB174" s="166">
        <v>0</v>
      </c>
      <c r="CC174" s="163">
        <v>9.3000000000000007</v>
      </c>
      <c r="CD174" s="167"/>
      <c r="CE174" s="164"/>
      <c r="CF174" s="164"/>
      <c r="CG174" s="164"/>
      <c r="CH174" s="164"/>
      <c r="CI174" s="164"/>
      <c r="CJ174" s="164"/>
      <c r="CK174" s="166"/>
      <c r="CL174" s="166"/>
      <c r="CM174" s="166"/>
      <c r="CN174" s="166"/>
      <c r="CO174" s="166"/>
      <c r="CP174" s="166"/>
      <c r="CQ174" s="167">
        <v>0</v>
      </c>
      <c r="CR174" s="164"/>
      <c r="CS174" s="164"/>
      <c r="CT174" s="164"/>
      <c r="CU174" s="164"/>
      <c r="CV174" s="164"/>
      <c r="CW174" s="164"/>
      <c r="CX174" s="166">
        <v>0</v>
      </c>
      <c r="CY174" s="166">
        <v>0</v>
      </c>
      <c r="CZ174" s="166">
        <v>0</v>
      </c>
      <c r="DA174" s="166">
        <v>0</v>
      </c>
      <c r="DB174" s="166">
        <v>0</v>
      </c>
      <c r="DC174" s="166">
        <v>0</v>
      </c>
      <c r="DD174" s="109"/>
      <c r="DE174" s="168">
        <v>0</v>
      </c>
      <c r="DF174" s="109"/>
      <c r="DG174" s="172">
        <v>0</v>
      </c>
      <c r="DH174" s="109"/>
      <c r="DI174" s="109"/>
    </row>
    <row r="175" spans="2:113">
      <c r="B175" s="103" t="s">
        <v>517</v>
      </c>
      <c r="C175" s="162">
        <v>0</v>
      </c>
      <c r="D175" s="162">
        <v>1</v>
      </c>
      <c r="E175" s="162">
        <v>-1</v>
      </c>
      <c r="F175" s="163">
        <v>15.4</v>
      </c>
      <c r="G175" s="164">
        <v>0</v>
      </c>
      <c r="H175" s="164">
        <v>0</v>
      </c>
      <c r="I175" s="164">
        <v>0</v>
      </c>
      <c r="J175" s="164">
        <v>0</v>
      </c>
      <c r="K175" s="164">
        <v>0</v>
      </c>
      <c r="L175" s="164">
        <v>0</v>
      </c>
      <c r="M175" s="164">
        <v>0</v>
      </c>
      <c r="N175" s="164">
        <v>0</v>
      </c>
      <c r="O175" s="164">
        <v>0</v>
      </c>
      <c r="P175" s="164">
        <v>0</v>
      </c>
      <c r="Q175" s="104">
        <v>0</v>
      </c>
      <c r="R175" s="164">
        <v>0</v>
      </c>
      <c r="S175" s="164">
        <v>0</v>
      </c>
      <c r="T175" s="164">
        <v>0</v>
      </c>
      <c r="U175" s="164">
        <v>0</v>
      </c>
      <c r="V175" s="164">
        <v>0</v>
      </c>
      <c r="W175" s="104">
        <v>0</v>
      </c>
      <c r="X175" s="104">
        <v>0</v>
      </c>
      <c r="Y175" s="164">
        <v>0</v>
      </c>
      <c r="Z175" s="164">
        <v>0</v>
      </c>
      <c r="AA175" s="164">
        <v>0</v>
      </c>
      <c r="AB175" s="164">
        <v>0</v>
      </c>
      <c r="AC175" s="164">
        <v>0</v>
      </c>
      <c r="AD175" s="164">
        <v>0</v>
      </c>
      <c r="AE175" s="164">
        <v>0</v>
      </c>
      <c r="AF175" s="164">
        <v>0</v>
      </c>
      <c r="AG175" s="164">
        <v>0</v>
      </c>
      <c r="AH175" s="164">
        <v>0</v>
      </c>
      <c r="AI175" s="164">
        <v>0</v>
      </c>
      <c r="AJ175" s="164">
        <v>0</v>
      </c>
      <c r="AK175" s="164">
        <v>0</v>
      </c>
      <c r="AL175" s="164">
        <v>0</v>
      </c>
      <c r="AM175" s="164">
        <v>0</v>
      </c>
      <c r="AN175" s="164">
        <v>0</v>
      </c>
      <c r="AO175" s="109"/>
      <c r="AP175" s="165">
        <v>0</v>
      </c>
      <c r="AQ175" s="164">
        <v>0</v>
      </c>
      <c r="AR175" s="164">
        <v>0</v>
      </c>
      <c r="AS175" s="164">
        <v>0</v>
      </c>
      <c r="AT175" s="164">
        <v>0</v>
      </c>
      <c r="AU175" s="164">
        <v>0</v>
      </c>
      <c r="AV175" s="164">
        <v>0</v>
      </c>
      <c r="AW175" s="166">
        <v>0</v>
      </c>
      <c r="AX175" s="166">
        <v>0</v>
      </c>
      <c r="AY175" s="166">
        <v>0</v>
      </c>
      <c r="AZ175" s="166">
        <v>0</v>
      </c>
      <c r="BA175" s="166">
        <v>0</v>
      </c>
      <c r="BB175" s="166">
        <v>0</v>
      </c>
      <c r="BC175" s="165">
        <v>0</v>
      </c>
      <c r="BD175" s="164">
        <v>0</v>
      </c>
      <c r="BE175" s="164">
        <v>0</v>
      </c>
      <c r="BF175" s="164">
        <v>0</v>
      </c>
      <c r="BG175" s="164">
        <v>0</v>
      </c>
      <c r="BH175" s="164">
        <v>0</v>
      </c>
      <c r="BI175" s="164">
        <v>0</v>
      </c>
      <c r="BJ175" s="166">
        <v>0</v>
      </c>
      <c r="BK175" s="166">
        <v>0</v>
      </c>
      <c r="BL175" s="166">
        <v>0</v>
      </c>
      <c r="BM175" s="166">
        <v>0</v>
      </c>
      <c r="BN175" s="166">
        <v>0</v>
      </c>
      <c r="BO175" s="166">
        <v>0</v>
      </c>
      <c r="BP175" s="165">
        <v>0</v>
      </c>
      <c r="BQ175" s="164">
        <v>0</v>
      </c>
      <c r="BR175" s="164">
        <v>0</v>
      </c>
      <c r="BS175" s="164">
        <v>0</v>
      </c>
      <c r="BT175" s="164">
        <v>0</v>
      </c>
      <c r="BU175" s="164">
        <v>0</v>
      </c>
      <c r="BV175" s="164">
        <v>0</v>
      </c>
      <c r="BW175" s="166">
        <v>0</v>
      </c>
      <c r="BX175" s="166">
        <v>0</v>
      </c>
      <c r="BY175" s="166">
        <v>0</v>
      </c>
      <c r="BZ175" s="166">
        <v>0</v>
      </c>
      <c r="CA175" s="166">
        <v>0</v>
      </c>
      <c r="CB175" s="166">
        <v>0</v>
      </c>
      <c r="CC175" s="163">
        <v>1</v>
      </c>
      <c r="CD175" s="167"/>
      <c r="CE175" s="164"/>
      <c r="CF175" s="164"/>
      <c r="CG175" s="164"/>
      <c r="CH175" s="164"/>
      <c r="CI175" s="164"/>
      <c r="CJ175" s="164"/>
      <c r="CK175" s="166"/>
      <c r="CL175" s="166"/>
      <c r="CM175" s="166"/>
      <c r="CN175" s="166"/>
      <c r="CO175" s="166"/>
      <c r="CP175" s="166"/>
      <c r="CQ175" s="167">
        <v>0</v>
      </c>
      <c r="CR175" s="164"/>
      <c r="CS175" s="164"/>
      <c r="CT175" s="164"/>
      <c r="CU175" s="164"/>
      <c r="CV175" s="164"/>
      <c r="CW175" s="164"/>
      <c r="CX175" s="166">
        <v>0</v>
      </c>
      <c r="CY175" s="166">
        <v>0</v>
      </c>
      <c r="CZ175" s="166">
        <v>0</v>
      </c>
      <c r="DA175" s="166">
        <v>0</v>
      </c>
      <c r="DB175" s="166">
        <v>0</v>
      </c>
      <c r="DC175" s="166">
        <v>0</v>
      </c>
      <c r="DD175" s="109"/>
      <c r="DE175" s="168">
        <v>0</v>
      </c>
      <c r="DF175" s="109"/>
      <c r="DG175" s="172">
        <v>0</v>
      </c>
      <c r="DH175" s="109"/>
      <c r="DI175" s="109"/>
    </row>
    <row r="176" spans="2:113">
      <c r="B176" s="103" t="s">
        <v>322</v>
      </c>
      <c r="C176" s="162">
        <v>0</v>
      </c>
      <c r="D176" s="162">
        <v>0</v>
      </c>
      <c r="E176" s="162">
        <v>0</v>
      </c>
      <c r="F176" s="163">
        <v>7.2</v>
      </c>
      <c r="G176" s="164">
        <v>0</v>
      </c>
      <c r="H176" s="164">
        <v>0</v>
      </c>
      <c r="I176" s="164">
        <v>0</v>
      </c>
      <c r="J176" s="164">
        <v>0</v>
      </c>
      <c r="K176" s="164">
        <v>0</v>
      </c>
      <c r="L176" s="164">
        <v>0</v>
      </c>
      <c r="M176" s="164">
        <v>0</v>
      </c>
      <c r="N176" s="164">
        <v>0</v>
      </c>
      <c r="O176" s="164">
        <v>0</v>
      </c>
      <c r="P176" s="164">
        <v>0</v>
      </c>
      <c r="Q176" s="104">
        <v>0</v>
      </c>
      <c r="R176" s="164">
        <v>0</v>
      </c>
      <c r="S176" s="164">
        <v>0</v>
      </c>
      <c r="T176" s="164">
        <v>0</v>
      </c>
      <c r="U176" s="164">
        <v>0</v>
      </c>
      <c r="V176" s="164">
        <v>0</v>
      </c>
      <c r="W176" s="104">
        <v>0</v>
      </c>
      <c r="X176" s="104">
        <v>0</v>
      </c>
      <c r="Y176" s="164">
        <v>0</v>
      </c>
      <c r="Z176" s="164">
        <v>0</v>
      </c>
      <c r="AA176" s="164">
        <v>0</v>
      </c>
      <c r="AB176" s="164">
        <v>0</v>
      </c>
      <c r="AC176" s="164">
        <v>0</v>
      </c>
      <c r="AD176" s="164">
        <v>0</v>
      </c>
      <c r="AE176" s="164">
        <v>0</v>
      </c>
      <c r="AF176" s="164">
        <v>0</v>
      </c>
      <c r="AG176" s="164">
        <v>0</v>
      </c>
      <c r="AH176" s="164">
        <v>0</v>
      </c>
      <c r="AI176" s="164">
        <v>0</v>
      </c>
      <c r="AJ176" s="164">
        <v>0</v>
      </c>
      <c r="AK176" s="164">
        <v>0</v>
      </c>
      <c r="AL176" s="164">
        <v>0</v>
      </c>
      <c r="AM176" s="164">
        <v>0</v>
      </c>
      <c r="AN176" s="164">
        <v>0</v>
      </c>
      <c r="AO176" s="109"/>
      <c r="AP176" s="165">
        <v>0</v>
      </c>
      <c r="AQ176" s="164">
        <v>0</v>
      </c>
      <c r="AR176" s="164">
        <v>0</v>
      </c>
      <c r="AS176" s="164">
        <v>0</v>
      </c>
      <c r="AT176" s="164">
        <v>0</v>
      </c>
      <c r="AU176" s="164">
        <v>0</v>
      </c>
      <c r="AV176" s="164">
        <v>0</v>
      </c>
      <c r="AW176" s="166">
        <v>0</v>
      </c>
      <c r="AX176" s="166">
        <v>0</v>
      </c>
      <c r="AY176" s="166">
        <v>0</v>
      </c>
      <c r="AZ176" s="166">
        <v>0</v>
      </c>
      <c r="BA176" s="166">
        <v>0</v>
      </c>
      <c r="BB176" s="166">
        <v>0</v>
      </c>
      <c r="BC176" s="165">
        <v>0</v>
      </c>
      <c r="BD176" s="164">
        <v>0</v>
      </c>
      <c r="BE176" s="164">
        <v>0</v>
      </c>
      <c r="BF176" s="164">
        <v>0</v>
      </c>
      <c r="BG176" s="164">
        <v>0</v>
      </c>
      <c r="BH176" s="164">
        <v>0</v>
      </c>
      <c r="BI176" s="164">
        <v>0</v>
      </c>
      <c r="BJ176" s="166">
        <v>0</v>
      </c>
      <c r="BK176" s="166">
        <v>0</v>
      </c>
      <c r="BL176" s="166">
        <v>0</v>
      </c>
      <c r="BM176" s="166">
        <v>0</v>
      </c>
      <c r="BN176" s="166">
        <v>0</v>
      </c>
      <c r="BO176" s="166">
        <v>0</v>
      </c>
      <c r="BP176" s="165">
        <v>0</v>
      </c>
      <c r="BQ176" s="164">
        <v>0</v>
      </c>
      <c r="BR176" s="164">
        <v>0</v>
      </c>
      <c r="BS176" s="164">
        <v>0</v>
      </c>
      <c r="BT176" s="164">
        <v>0</v>
      </c>
      <c r="BU176" s="164">
        <v>0</v>
      </c>
      <c r="BV176" s="164">
        <v>0</v>
      </c>
      <c r="BW176" s="166">
        <v>0</v>
      </c>
      <c r="BX176" s="166">
        <v>0</v>
      </c>
      <c r="BY176" s="166">
        <v>0</v>
      </c>
      <c r="BZ176" s="166">
        <v>0</v>
      </c>
      <c r="CA176" s="166">
        <v>0</v>
      </c>
      <c r="CB176" s="166">
        <v>0</v>
      </c>
      <c r="CC176" s="163">
        <v>8</v>
      </c>
      <c r="CD176" s="167"/>
      <c r="CE176" s="164"/>
      <c r="CF176" s="164"/>
      <c r="CG176" s="164"/>
      <c r="CH176" s="164"/>
      <c r="CI176" s="164"/>
      <c r="CJ176" s="164"/>
      <c r="CK176" s="166"/>
      <c r="CL176" s="166"/>
      <c r="CM176" s="166"/>
      <c r="CN176" s="166"/>
      <c r="CO176" s="166"/>
      <c r="CP176" s="166"/>
      <c r="CQ176" s="167">
        <v>0</v>
      </c>
      <c r="CR176" s="164"/>
      <c r="CS176" s="164"/>
      <c r="CT176" s="164"/>
      <c r="CU176" s="164"/>
      <c r="CV176" s="164"/>
      <c r="CW176" s="164"/>
      <c r="CX176" s="166">
        <v>0</v>
      </c>
      <c r="CY176" s="166">
        <v>0</v>
      </c>
      <c r="CZ176" s="166">
        <v>0</v>
      </c>
      <c r="DA176" s="166">
        <v>0</v>
      </c>
      <c r="DB176" s="166">
        <v>0</v>
      </c>
      <c r="DC176" s="166">
        <v>0</v>
      </c>
      <c r="DD176" s="109"/>
      <c r="DE176" s="168">
        <v>0</v>
      </c>
      <c r="DF176" s="109"/>
      <c r="DG176" s="172">
        <v>0</v>
      </c>
      <c r="DH176" s="109"/>
      <c r="DI176" s="109"/>
    </row>
    <row r="177" spans="2:113">
      <c r="B177" s="103" t="s">
        <v>323</v>
      </c>
      <c r="C177" s="162">
        <v>0</v>
      </c>
      <c r="D177" s="162">
        <v>0</v>
      </c>
      <c r="E177" s="162">
        <v>0</v>
      </c>
      <c r="F177" s="163">
        <v>7.2</v>
      </c>
      <c r="G177" s="164">
        <v>0</v>
      </c>
      <c r="H177" s="164">
        <v>0</v>
      </c>
      <c r="I177" s="164">
        <v>0</v>
      </c>
      <c r="J177" s="164">
        <v>0</v>
      </c>
      <c r="K177" s="164">
        <v>0</v>
      </c>
      <c r="L177" s="164">
        <v>0</v>
      </c>
      <c r="M177" s="164">
        <v>0</v>
      </c>
      <c r="N177" s="164">
        <v>0</v>
      </c>
      <c r="O177" s="164">
        <v>0</v>
      </c>
      <c r="P177" s="164">
        <v>0</v>
      </c>
      <c r="Q177" s="104">
        <v>0</v>
      </c>
      <c r="R177" s="164">
        <v>0</v>
      </c>
      <c r="S177" s="164">
        <v>0</v>
      </c>
      <c r="T177" s="164">
        <v>0</v>
      </c>
      <c r="U177" s="164">
        <v>0</v>
      </c>
      <c r="V177" s="164">
        <v>0</v>
      </c>
      <c r="W177" s="104">
        <v>0</v>
      </c>
      <c r="X177" s="104">
        <v>0</v>
      </c>
      <c r="Y177" s="164">
        <v>0</v>
      </c>
      <c r="Z177" s="164">
        <v>0</v>
      </c>
      <c r="AA177" s="164">
        <v>0</v>
      </c>
      <c r="AB177" s="164">
        <v>0</v>
      </c>
      <c r="AC177" s="164">
        <v>0</v>
      </c>
      <c r="AD177" s="164">
        <v>0</v>
      </c>
      <c r="AE177" s="164">
        <v>0</v>
      </c>
      <c r="AF177" s="164">
        <v>0</v>
      </c>
      <c r="AG177" s="164">
        <v>0</v>
      </c>
      <c r="AH177" s="164">
        <v>0</v>
      </c>
      <c r="AI177" s="164">
        <v>0</v>
      </c>
      <c r="AJ177" s="164">
        <v>0</v>
      </c>
      <c r="AK177" s="164">
        <v>0</v>
      </c>
      <c r="AL177" s="164">
        <v>0</v>
      </c>
      <c r="AM177" s="164">
        <v>0</v>
      </c>
      <c r="AN177" s="164">
        <v>0</v>
      </c>
      <c r="AO177" s="109"/>
      <c r="AP177" s="165">
        <v>0</v>
      </c>
      <c r="AQ177" s="164">
        <v>0</v>
      </c>
      <c r="AR177" s="164">
        <v>0</v>
      </c>
      <c r="AS177" s="164">
        <v>0</v>
      </c>
      <c r="AT177" s="164">
        <v>0</v>
      </c>
      <c r="AU177" s="164">
        <v>0</v>
      </c>
      <c r="AV177" s="164">
        <v>0</v>
      </c>
      <c r="AW177" s="166">
        <v>0</v>
      </c>
      <c r="AX177" s="166">
        <v>0</v>
      </c>
      <c r="AY177" s="166">
        <v>0</v>
      </c>
      <c r="AZ177" s="166">
        <v>0</v>
      </c>
      <c r="BA177" s="166">
        <v>0</v>
      </c>
      <c r="BB177" s="166">
        <v>0</v>
      </c>
      <c r="BC177" s="165">
        <v>0</v>
      </c>
      <c r="BD177" s="164">
        <v>0</v>
      </c>
      <c r="BE177" s="164">
        <v>0</v>
      </c>
      <c r="BF177" s="164">
        <v>0</v>
      </c>
      <c r="BG177" s="164">
        <v>0</v>
      </c>
      <c r="BH177" s="164">
        <v>0</v>
      </c>
      <c r="BI177" s="164">
        <v>0</v>
      </c>
      <c r="BJ177" s="166">
        <v>0</v>
      </c>
      <c r="BK177" s="166">
        <v>0</v>
      </c>
      <c r="BL177" s="166">
        <v>0</v>
      </c>
      <c r="BM177" s="166">
        <v>0</v>
      </c>
      <c r="BN177" s="166">
        <v>0</v>
      </c>
      <c r="BO177" s="166">
        <v>0</v>
      </c>
      <c r="BP177" s="165">
        <v>0</v>
      </c>
      <c r="BQ177" s="164">
        <v>0</v>
      </c>
      <c r="BR177" s="164">
        <v>0</v>
      </c>
      <c r="BS177" s="164">
        <v>0</v>
      </c>
      <c r="BT177" s="164">
        <v>0</v>
      </c>
      <c r="BU177" s="164">
        <v>0</v>
      </c>
      <c r="BV177" s="164">
        <v>0</v>
      </c>
      <c r="BW177" s="166">
        <v>0</v>
      </c>
      <c r="BX177" s="166">
        <v>0</v>
      </c>
      <c r="BY177" s="166">
        <v>0</v>
      </c>
      <c r="BZ177" s="166">
        <v>0</v>
      </c>
      <c r="CA177" s="166">
        <v>0</v>
      </c>
      <c r="CB177" s="166">
        <v>0</v>
      </c>
      <c r="CC177" s="163">
        <v>8.3000000000000007</v>
      </c>
      <c r="CD177" s="167"/>
      <c r="CE177" s="164"/>
      <c r="CF177" s="164"/>
      <c r="CG177" s="164"/>
      <c r="CH177" s="164"/>
      <c r="CI177" s="164"/>
      <c r="CJ177" s="164"/>
      <c r="CK177" s="166"/>
      <c r="CL177" s="166"/>
      <c r="CM177" s="166"/>
      <c r="CN177" s="166"/>
      <c r="CO177" s="166"/>
      <c r="CP177" s="166"/>
      <c r="CQ177" s="167">
        <v>0</v>
      </c>
      <c r="CR177" s="164"/>
      <c r="CS177" s="164"/>
      <c r="CT177" s="164"/>
      <c r="CU177" s="164"/>
      <c r="CV177" s="164"/>
      <c r="CW177" s="164"/>
      <c r="CX177" s="166">
        <v>0</v>
      </c>
      <c r="CY177" s="166">
        <v>0</v>
      </c>
      <c r="CZ177" s="166">
        <v>0</v>
      </c>
      <c r="DA177" s="166">
        <v>0</v>
      </c>
      <c r="DB177" s="166">
        <v>0</v>
      </c>
      <c r="DC177" s="166">
        <v>0</v>
      </c>
      <c r="DD177" s="109"/>
      <c r="DE177" s="168">
        <v>0</v>
      </c>
      <c r="DF177" s="109"/>
      <c r="DG177" s="172">
        <v>0</v>
      </c>
      <c r="DH177" s="109"/>
      <c r="DI177" s="109"/>
    </row>
    <row r="178" spans="2:113">
      <c r="B178" s="103" t="s">
        <v>324</v>
      </c>
      <c r="C178" s="162">
        <v>0</v>
      </c>
      <c r="D178" s="162">
        <v>0</v>
      </c>
      <c r="E178" s="162">
        <v>0</v>
      </c>
      <c r="F178" s="163">
        <v>6.7</v>
      </c>
      <c r="G178" s="164">
        <v>0</v>
      </c>
      <c r="H178" s="164">
        <v>0</v>
      </c>
      <c r="I178" s="164">
        <v>0</v>
      </c>
      <c r="J178" s="164">
        <v>0</v>
      </c>
      <c r="K178" s="164">
        <v>0</v>
      </c>
      <c r="L178" s="164">
        <v>0</v>
      </c>
      <c r="M178" s="164">
        <v>0</v>
      </c>
      <c r="N178" s="164">
        <v>0</v>
      </c>
      <c r="O178" s="164">
        <v>0</v>
      </c>
      <c r="P178" s="164">
        <v>0</v>
      </c>
      <c r="Q178" s="104">
        <v>0</v>
      </c>
      <c r="R178" s="164">
        <v>0</v>
      </c>
      <c r="S178" s="164">
        <v>0</v>
      </c>
      <c r="T178" s="164">
        <v>0</v>
      </c>
      <c r="U178" s="164">
        <v>0</v>
      </c>
      <c r="V178" s="164">
        <v>0</v>
      </c>
      <c r="W178" s="104">
        <v>0</v>
      </c>
      <c r="X178" s="104">
        <v>0</v>
      </c>
      <c r="Y178" s="164">
        <v>0</v>
      </c>
      <c r="Z178" s="164">
        <v>0</v>
      </c>
      <c r="AA178" s="164">
        <v>0</v>
      </c>
      <c r="AB178" s="164">
        <v>0</v>
      </c>
      <c r="AC178" s="164">
        <v>0</v>
      </c>
      <c r="AD178" s="164">
        <v>0</v>
      </c>
      <c r="AE178" s="164">
        <v>0</v>
      </c>
      <c r="AF178" s="164">
        <v>0</v>
      </c>
      <c r="AG178" s="164">
        <v>0</v>
      </c>
      <c r="AH178" s="164">
        <v>0</v>
      </c>
      <c r="AI178" s="164">
        <v>0</v>
      </c>
      <c r="AJ178" s="164">
        <v>0</v>
      </c>
      <c r="AK178" s="164">
        <v>0</v>
      </c>
      <c r="AL178" s="164">
        <v>0</v>
      </c>
      <c r="AM178" s="164">
        <v>0</v>
      </c>
      <c r="AN178" s="164">
        <v>0</v>
      </c>
      <c r="AO178" s="109"/>
      <c r="AP178" s="165">
        <v>0</v>
      </c>
      <c r="AQ178" s="164">
        <v>0</v>
      </c>
      <c r="AR178" s="164">
        <v>0</v>
      </c>
      <c r="AS178" s="164">
        <v>0</v>
      </c>
      <c r="AT178" s="164">
        <v>0</v>
      </c>
      <c r="AU178" s="164">
        <v>0</v>
      </c>
      <c r="AV178" s="164">
        <v>0</v>
      </c>
      <c r="AW178" s="166">
        <v>0</v>
      </c>
      <c r="AX178" s="166">
        <v>0</v>
      </c>
      <c r="AY178" s="166">
        <v>0</v>
      </c>
      <c r="AZ178" s="166">
        <v>0</v>
      </c>
      <c r="BA178" s="166">
        <v>0</v>
      </c>
      <c r="BB178" s="166">
        <v>0</v>
      </c>
      <c r="BC178" s="165">
        <v>0</v>
      </c>
      <c r="BD178" s="164">
        <v>0</v>
      </c>
      <c r="BE178" s="164">
        <v>0</v>
      </c>
      <c r="BF178" s="164">
        <v>0</v>
      </c>
      <c r="BG178" s="164">
        <v>0</v>
      </c>
      <c r="BH178" s="164">
        <v>0</v>
      </c>
      <c r="BI178" s="164">
        <v>0</v>
      </c>
      <c r="BJ178" s="166">
        <v>0</v>
      </c>
      <c r="BK178" s="166">
        <v>0</v>
      </c>
      <c r="BL178" s="166">
        <v>0</v>
      </c>
      <c r="BM178" s="166">
        <v>0</v>
      </c>
      <c r="BN178" s="166">
        <v>0</v>
      </c>
      <c r="BO178" s="166">
        <v>0</v>
      </c>
      <c r="BP178" s="165">
        <v>0</v>
      </c>
      <c r="BQ178" s="164">
        <v>0</v>
      </c>
      <c r="BR178" s="164">
        <v>0</v>
      </c>
      <c r="BS178" s="164">
        <v>0</v>
      </c>
      <c r="BT178" s="164">
        <v>0</v>
      </c>
      <c r="BU178" s="164">
        <v>0</v>
      </c>
      <c r="BV178" s="164">
        <v>0</v>
      </c>
      <c r="BW178" s="166">
        <v>0</v>
      </c>
      <c r="BX178" s="166">
        <v>0</v>
      </c>
      <c r="BY178" s="166">
        <v>0</v>
      </c>
      <c r="BZ178" s="166">
        <v>0</v>
      </c>
      <c r="CA178" s="166">
        <v>0</v>
      </c>
      <c r="CB178" s="166">
        <v>0</v>
      </c>
      <c r="CC178" s="163">
        <v>10.1</v>
      </c>
      <c r="CD178" s="167"/>
      <c r="CE178" s="164"/>
      <c r="CF178" s="164"/>
      <c r="CG178" s="164"/>
      <c r="CH178" s="164"/>
      <c r="CI178" s="164"/>
      <c r="CJ178" s="164"/>
      <c r="CK178" s="166"/>
      <c r="CL178" s="166"/>
      <c r="CM178" s="166"/>
      <c r="CN178" s="166"/>
      <c r="CO178" s="166"/>
      <c r="CP178" s="166"/>
      <c r="CQ178" s="167">
        <v>0</v>
      </c>
      <c r="CR178" s="164"/>
      <c r="CS178" s="164"/>
      <c r="CT178" s="164"/>
      <c r="CU178" s="164"/>
      <c r="CV178" s="164"/>
      <c r="CW178" s="164"/>
      <c r="CX178" s="166">
        <v>0</v>
      </c>
      <c r="CY178" s="166">
        <v>0</v>
      </c>
      <c r="CZ178" s="166">
        <v>0</v>
      </c>
      <c r="DA178" s="166">
        <v>0</v>
      </c>
      <c r="DB178" s="166">
        <v>0</v>
      </c>
      <c r="DC178" s="166">
        <v>0</v>
      </c>
      <c r="DD178" s="109"/>
      <c r="DE178" s="168">
        <v>0</v>
      </c>
      <c r="DF178" s="109"/>
      <c r="DG178" s="172">
        <v>0</v>
      </c>
      <c r="DH178" s="109"/>
      <c r="DI178" s="109"/>
    </row>
    <row r="179" spans="2:113">
      <c r="B179" s="103" t="s">
        <v>325</v>
      </c>
      <c r="C179" s="162">
        <v>0.10284800000000005</v>
      </c>
      <c r="D179" s="162">
        <v>0.53622999999999998</v>
      </c>
      <c r="E179" s="162">
        <v>-0.43338199999999993</v>
      </c>
      <c r="F179" s="163">
        <v>7.6</v>
      </c>
      <c r="G179" s="164">
        <v>1453691</v>
      </c>
      <c r="H179" s="164">
        <v>5682</v>
      </c>
      <c r="I179" s="164">
        <v>9935</v>
      </c>
      <c r="J179" s="164">
        <v>-1174876</v>
      </c>
      <c r="K179" s="164">
        <v>-123824</v>
      </c>
      <c r="L179" s="164">
        <v>-23163</v>
      </c>
      <c r="M179" s="164">
        <v>-1078</v>
      </c>
      <c r="N179" s="164">
        <v>42500</v>
      </c>
      <c r="O179" s="164">
        <v>-53355</v>
      </c>
      <c r="P179" s="164">
        <v>135512</v>
      </c>
      <c r="Q179" s="104">
        <v>-123824</v>
      </c>
      <c r="R179" s="164">
        <v>-6258</v>
      </c>
      <c r="S179" s="164">
        <v>-161585</v>
      </c>
      <c r="T179" s="164">
        <v>-276050</v>
      </c>
      <c r="U179" s="164">
        <v>908</v>
      </c>
      <c r="V179" s="164">
        <v>-1107148</v>
      </c>
      <c r="W179" s="104">
        <v>-118375</v>
      </c>
      <c r="X179" s="104">
        <v>-1228047</v>
      </c>
      <c r="Y179" s="164">
        <v>155345</v>
      </c>
      <c r="Z179" s="164">
        <v>119215</v>
      </c>
      <c r="AA179" s="164">
        <v>135512</v>
      </c>
      <c r="AB179" s="164">
        <v>135512</v>
      </c>
      <c r="AC179" s="164">
        <v>20115</v>
      </c>
      <c r="AD179" s="164">
        <v>20571</v>
      </c>
      <c r="AE179" s="164">
        <v>1066462</v>
      </c>
      <c r="AF179" s="164">
        <v>0</v>
      </c>
      <c r="AG179" s="164">
        <v>0</v>
      </c>
      <c r="AH179" s="164">
        <v>0</v>
      </c>
      <c r="AI179" s="164">
        <v>-167843</v>
      </c>
      <c r="AJ179" s="164">
        <v>-167843</v>
      </c>
      <c r="AK179" s="164">
        <v>-167843</v>
      </c>
      <c r="AL179" s="164">
        <v>-167843</v>
      </c>
      <c r="AM179" s="164">
        <v>-167843</v>
      </c>
      <c r="AN179" s="164">
        <v>-267933</v>
      </c>
      <c r="AO179" s="109"/>
      <c r="AP179" s="165">
        <v>-3048</v>
      </c>
      <c r="AQ179" s="164">
        <v>0</v>
      </c>
      <c r="AR179" s="164">
        <v>0</v>
      </c>
      <c r="AS179" s="164">
        <v>0</v>
      </c>
      <c r="AT179" s="164">
        <v>0</v>
      </c>
      <c r="AU179" s="164">
        <v>0</v>
      </c>
      <c r="AV179" s="164">
        <v>0</v>
      </c>
      <c r="AW179" s="166">
        <v>3048</v>
      </c>
      <c r="AX179" s="166">
        <v>3048</v>
      </c>
      <c r="AY179" s="166">
        <v>3048</v>
      </c>
      <c r="AZ179" s="166">
        <v>3048</v>
      </c>
      <c r="BA179" s="166">
        <v>3048</v>
      </c>
      <c r="BB179" s="166">
        <v>4875</v>
      </c>
      <c r="BC179" s="165">
        <v>-142</v>
      </c>
      <c r="BD179" s="164">
        <v>0</v>
      </c>
      <c r="BE179" s="164">
        <v>0</v>
      </c>
      <c r="BF179" s="164">
        <v>0</v>
      </c>
      <c r="BG179" s="164">
        <v>0</v>
      </c>
      <c r="BH179" s="164">
        <v>0</v>
      </c>
      <c r="BI179" s="164">
        <v>0</v>
      </c>
      <c r="BJ179" s="166">
        <v>142</v>
      </c>
      <c r="BK179" s="166">
        <v>142</v>
      </c>
      <c r="BL179" s="166">
        <v>142</v>
      </c>
      <c r="BM179" s="166">
        <v>142</v>
      </c>
      <c r="BN179" s="166">
        <v>142</v>
      </c>
      <c r="BO179" s="166">
        <v>226</v>
      </c>
      <c r="BP179" s="165">
        <v>-161585</v>
      </c>
      <c r="BQ179" s="164">
        <v>0</v>
      </c>
      <c r="BR179" s="164">
        <v>0</v>
      </c>
      <c r="BS179" s="164">
        <v>0</v>
      </c>
      <c r="BT179" s="164">
        <v>0</v>
      </c>
      <c r="BU179" s="164">
        <v>0</v>
      </c>
      <c r="BV179" s="164">
        <v>0</v>
      </c>
      <c r="BW179" s="166">
        <v>161585</v>
      </c>
      <c r="BX179" s="166">
        <v>161585</v>
      </c>
      <c r="BY179" s="166">
        <v>161585</v>
      </c>
      <c r="BZ179" s="166">
        <v>161585</v>
      </c>
      <c r="CA179" s="166">
        <v>161585</v>
      </c>
      <c r="CB179" s="166">
        <v>258537</v>
      </c>
      <c r="CC179" s="163">
        <v>8.4</v>
      </c>
      <c r="CD179" s="167"/>
      <c r="CE179" s="164"/>
      <c r="CF179" s="164"/>
      <c r="CG179" s="164"/>
      <c r="CH179" s="164"/>
      <c r="CI179" s="164"/>
      <c r="CJ179" s="164"/>
      <c r="CK179" s="166"/>
      <c r="CL179" s="166"/>
      <c r="CM179" s="166"/>
      <c r="CN179" s="166"/>
      <c r="CO179" s="166"/>
      <c r="CP179" s="166"/>
      <c r="CQ179" s="167">
        <v>-3068</v>
      </c>
      <c r="CR179" s="164"/>
      <c r="CS179" s="164"/>
      <c r="CT179" s="164"/>
      <c r="CU179" s="164"/>
      <c r="CV179" s="164"/>
      <c r="CW179" s="164"/>
      <c r="CX179" s="166">
        <v>3068</v>
      </c>
      <c r="CY179" s="166">
        <v>3068</v>
      </c>
      <c r="CZ179" s="166">
        <v>3068</v>
      </c>
      <c r="DA179" s="166">
        <v>3068</v>
      </c>
      <c r="DB179" s="166">
        <v>3068</v>
      </c>
      <c r="DC179" s="166">
        <v>4295</v>
      </c>
      <c r="DD179" s="109"/>
      <c r="DE179" s="168">
        <v>0</v>
      </c>
      <c r="DF179" s="109"/>
      <c r="DG179" s="172">
        <v>95671.243409999995</v>
      </c>
      <c r="DH179" s="109"/>
      <c r="DI179" s="109"/>
    </row>
    <row r="180" spans="2:113">
      <c r="B180" s="103" t="s">
        <v>326</v>
      </c>
      <c r="C180" s="162">
        <v>0</v>
      </c>
      <c r="D180" s="162">
        <v>0</v>
      </c>
      <c r="E180" s="162">
        <v>0</v>
      </c>
      <c r="F180" s="163">
        <v>8.5</v>
      </c>
      <c r="G180" s="164">
        <v>0</v>
      </c>
      <c r="H180" s="164">
        <v>0</v>
      </c>
      <c r="I180" s="164">
        <v>0</v>
      </c>
      <c r="J180" s="164">
        <v>0</v>
      </c>
      <c r="K180" s="164">
        <v>0</v>
      </c>
      <c r="L180" s="164">
        <v>0</v>
      </c>
      <c r="M180" s="164">
        <v>0</v>
      </c>
      <c r="N180" s="164">
        <v>0</v>
      </c>
      <c r="O180" s="164">
        <v>0</v>
      </c>
      <c r="P180" s="164">
        <v>0</v>
      </c>
      <c r="Q180" s="104">
        <v>0</v>
      </c>
      <c r="R180" s="164">
        <v>0</v>
      </c>
      <c r="S180" s="164">
        <v>0</v>
      </c>
      <c r="T180" s="164">
        <v>0</v>
      </c>
      <c r="U180" s="164">
        <v>0</v>
      </c>
      <c r="V180" s="164">
        <v>0</v>
      </c>
      <c r="W180" s="104">
        <v>0</v>
      </c>
      <c r="X180" s="104">
        <v>0</v>
      </c>
      <c r="Y180" s="164">
        <v>0</v>
      </c>
      <c r="Z180" s="164">
        <v>0</v>
      </c>
      <c r="AA180" s="164">
        <v>0</v>
      </c>
      <c r="AB180" s="164">
        <v>0</v>
      </c>
      <c r="AC180" s="164">
        <v>0</v>
      </c>
      <c r="AD180" s="164">
        <v>0</v>
      </c>
      <c r="AE180" s="164">
        <v>0</v>
      </c>
      <c r="AF180" s="164">
        <v>0</v>
      </c>
      <c r="AG180" s="164">
        <v>0</v>
      </c>
      <c r="AH180" s="164">
        <v>0</v>
      </c>
      <c r="AI180" s="164">
        <v>0</v>
      </c>
      <c r="AJ180" s="164">
        <v>0</v>
      </c>
      <c r="AK180" s="164">
        <v>0</v>
      </c>
      <c r="AL180" s="164">
        <v>0</v>
      </c>
      <c r="AM180" s="164">
        <v>0</v>
      </c>
      <c r="AN180" s="164">
        <v>0</v>
      </c>
      <c r="AO180" s="109"/>
      <c r="AP180" s="165">
        <v>0</v>
      </c>
      <c r="AQ180" s="164">
        <v>0</v>
      </c>
      <c r="AR180" s="164">
        <v>0</v>
      </c>
      <c r="AS180" s="164">
        <v>0</v>
      </c>
      <c r="AT180" s="164">
        <v>0</v>
      </c>
      <c r="AU180" s="164">
        <v>0</v>
      </c>
      <c r="AV180" s="164">
        <v>0</v>
      </c>
      <c r="AW180" s="166">
        <v>0</v>
      </c>
      <c r="AX180" s="166">
        <v>0</v>
      </c>
      <c r="AY180" s="166">
        <v>0</v>
      </c>
      <c r="AZ180" s="166">
        <v>0</v>
      </c>
      <c r="BA180" s="166">
        <v>0</v>
      </c>
      <c r="BB180" s="166">
        <v>0</v>
      </c>
      <c r="BC180" s="165">
        <v>0</v>
      </c>
      <c r="BD180" s="164">
        <v>0</v>
      </c>
      <c r="BE180" s="164">
        <v>0</v>
      </c>
      <c r="BF180" s="164">
        <v>0</v>
      </c>
      <c r="BG180" s="164">
        <v>0</v>
      </c>
      <c r="BH180" s="164">
        <v>0</v>
      </c>
      <c r="BI180" s="164">
        <v>0</v>
      </c>
      <c r="BJ180" s="166">
        <v>0</v>
      </c>
      <c r="BK180" s="166">
        <v>0</v>
      </c>
      <c r="BL180" s="166">
        <v>0</v>
      </c>
      <c r="BM180" s="166">
        <v>0</v>
      </c>
      <c r="BN180" s="166">
        <v>0</v>
      </c>
      <c r="BO180" s="166">
        <v>0</v>
      </c>
      <c r="BP180" s="165">
        <v>0</v>
      </c>
      <c r="BQ180" s="164">
        <v>0</v>
      </c>
      <c r="BR180" s="164">
        <v>0</v>
      </c>
      <c r="BS180" s="164">
        <v>0</v>
      </c>
      <c r="BT180" s="164">
        <v>0</v>
      </c>
      <c r="BU180" s="164">
        <v>0</v>
      </c>
      <c r="BV180" s="164">
        <v>0</v>
      </c>
      <c r="BW180" s="166">
        <v>0</v>
      </c>
      <c r="BX180" s="166">
        <v>0</v>
      </c>
      <c r="BY180" s="166">
        <v>0</v>
      </c>
      <c r="BZ180" s="166">
        <v>0</v>
      </c>
      <c r="CA180" s="166">
        <v>0</v>
      </c>
      <c r="CB180" s="166">
        <v>0</v>
      </c>
      <c r="CC180" s="163">
        <v>9.6999999999999993</v>
      </c>
      <c r="CD180" s="167"/>
      <c r="CE180" s="164"/>
      <c r="CF180" s="164"/>
      <c r="CG180" s="164"/>
      <c r="CH180" s="164"/>
      <c r="CI180" s="164"/>
      <c r="CJ180" s="164"/>
      <c r="CK180" s="166"/>
      <c r="CL180" s="166"/>
      <c r="CM180" s="166"/>
      <c r="CN180" s="166"/>
      <c r="CO180" s="166"/>
      <c r="CP180" s="166"/>
      <c r="CQ180" s="167">
        <v>0</v>
      </c>
      <c r="CR180" s="164"/>
      <c r="CS180" s="164"/>
      <c r="CT180" s="164"/>
      <c r="CU180" s="164"/>
      <c r="CV180" s="164"/>
      <c r="CW180" s="164"/>
      <c r="CX180" s="166">
        <v>0</v>
      </c>
      <c r="CY180" s="166">
        <v>0</v>
      </c>
      <c r="CZ180" s="166">
        <v>0</v>
      </c>
      <c r="DA180" s="166">
        <v>0</v>
      </c>
      <c r="DB180" s="166">
        <v>0</v>
      </c>
      <c r="DC180" s="166">
        <v>0</v>
      </c>
      <c r="DD180" s="109"/>
      <c r="DE180" s="168">
        <v>0</v>
      </c>
      <c r="DF180" s="109"/>
      <c r="DG180" s="172">
        <v>0</v>
      </c>
      <c r="DH180" s="109"/>
      <c r="DI180" s="109"/>
    </row>
    <row r="181" spans="2:113">
      <c r="B181" s="103" t="s">
        <v>327</v>
      </c>
      <c r="C181" s="162">
        <v>0</v>
      </c>
      <c r="D181" s="162">
        <v>0</v>
      </c>
      <c r="E181" s="162">
        <v>0</v>
      </c>
      <c r="F181" s="163">
        <v>8.6</v>
      </c>
      <c r="G181" s="164">
        <v>0</v>
      </c>
      <c r="H181" s="164">
        <v>0</v>
      </c>
      <c r="I181" s="164">
        <v>0</v>
      </c>
      <c r="J181" s="164">
        <v>0</v>
      </c>
      <c r="K181" s="164">
        <v>0</v>
      </c>
      <c r="L181" s="164">
        <v>0</v>
      </c>
      <c r="M181" s="164">
        <v>0</v>
      </c>
      <c r="N181" s="164">
        <v>0</v>
      </c>
      <c r="O181" s="164">
        <v>0</v>
      </c>
      <c r="P181" s="164">
        <v>0</v>
      </c>
      <c r="Q181" s="104">
        <v>0</v>
      </c>
      <c r="R181" s="164">
        <v>0</v>
      </c>
      <c r="S181" s="164">
        <v>0</v>
      </c>
      <c r="T181" s="164">
        <v>0</v>
      </c>
      <c r="U181" s="164">
        <v>0</v>
      </c>
      <c r="V181" s="164">
        <v>0</v>
      </c>
      <c r="W181" s="104">
        <v>0</v>
      </c>
      <c r="X181" s="104">
        <v>0</v>
      </c>
      <c r="Y181" s="164">
        <v>0</v>
      </c>
      <c r="Z181" s="164">
        <v>0</v>
      </c>
      <c r="AA181" s="164">
        <v>0</v>
      </c>
      <c r="AB181" s="164">
        <v>0</v>
      </c>
      <c r="AC181" s="164">
        <v>0</v>
      </c>
      <c r="AD181" s="164">
        <v>0</v>
      </c>
      <c r="AE181" s="164">
        <v>0</v>
      </c>
      <c r="AF181" s="164">
        <v>0</v>
      </c>
      <c r="AG181" s="164">
        <v>0</v>
      </c>
      <c r="AH181" s="164">
        <v>0</v>
      </c>
      <c r="AI181" s="164">
        <v>0</v>
      </c>
      <c r="AJ181" s="164">
        <v>0</v>
      </c>
      <c r="AK181" s="164">
        <v>0</v>
      </c>
      <c r="AL181" s="164">
        <v>0</v>
      </c>
      <c r="AM181" s="164">
        <v>0</v>
      </c>
      <c r="AN181" s="164">
        <v>0</v>
      </c>
      <c r="AO181" s="109"/>
      <c r="AP181" s="165">
        <v>0</v>
      </c>
      <c r="AQ181" s="164">
        <v>0</v>
      </c>
      <c r="AR181" s="164">
        <v>0</v>
      </c>
      <c r="AS181" s="164">
        <v>0</v>
      </c>
      <c r="AT181" s="164">
        <v>0</v>
      </c>
      <c r="AU181" s="164">
        <v>0</v>
      </c>
      <c r="AV181" s="164">
        <v>0</v>
      </c>
      <c r="AW181" s="166">
        <v>0</v>
      </c>
      <c r="AX181" s="166">
        <v>0</v>
      </c>
      <c r="AY181" s="166">
        <v>0</v>
      </c>
      <c r="AZ181" s="166">
        <v>0</v>
      </c>
      <c r="BA181" s="166">
        <v>0</v>
      </c>
      <c r="BB181" s="166">
        <v>0</v>
      </c>
      <c r="BC181" s="165">
        <v>0</v>
      </c>
      <c r="BD181" s="164">
        <v>0</v>
      </c>
      <c r="BE181" s="164">
        <v>0</v>
      </c>
      <c r="BF181" s="164">
        <v>0</v>
      </c>
      <c r="BG181" s="164">
        <v>0</v>
      </c>
      <c r="BH181" s="164">
        <v>0</v>
      </c>
      <c r="BI181" s="164">
        <v>0</v>
      </c>
      <c r="BJ181" s="166">
        <v>0</v>
      </c>
      <c r="BK181" s="166">
        <v>0</v>
      </c>
      <c r="BL181" s="166">
        <v>0</v>
      </c>
      <c r="BM181" s="166">
        <v>0</v>
      </c>
      <c r="BN181" s="166">
        <v>0</v>
      </c>
      <c r="BO181" s="166">
        <v>0</v>
      </c>
      <c r="BP181" s="165">
        <v>0</v>
      </c>
      <c r="BQ181" s="164">
        <v>0</v>
      </c>
      <c r="BR181" s="164">
        <v>0</v>
      </c>
      <c r="BS181" s="164">
        <v>0</v>
      </c>
      <c r="BT181" s="164">
        <v>0</v>
      </c>
      <c r="BU181" s="164">
        <v>0</v>
      </c>
      <c r="BV181" s="164">
        <v>0</v>
      </c>
      <c r="BW181" s="166">
        <v>0</v>
      </c>
      <c r="BX181" s="166">
        <v>0</v>
      </c>
      <c r="BY181" s="166">
        <v>0</v>
      </c>
      <c r="BZ181" s="166">
        <v>0</v>
      </c>
      <c r="CA181" s="166">
        <v>0</v>
      </c>
      <c r="CB181" s="166">
        <v>0</v>
      </c>
      <c r="CC181" s="163">
        <v>9.6999999999999993</v>
      </c>
      <c r="CD181" s="167"/>
      <c r="CE181" s="164"/>
      <c r="CF181" s="164"/>
      <c r="CG181" s="164"/>
      <c r="CH181" s="164"/>
      <c r="CI181" s="164"/>
      <c r="CJ181" s="164"/>
      <c r="CK181" s="166"/>
      <c r="CL181" s="166"/>
      <c r="CM181" s="166"/>
      <c r="CN181" s="166"/>
      <c r="CO181" s="166"/>
      <c r="CP181" s="166"/>
      <c r="CQ181" s="167">
        <v>0</v>
      </c>
      <c r="CR181" s="164"/>
      <c r="CS181" s="164"/>
      <c r="CT181" s="164"/>
      <c r="CU181" s="164"/>
      <c r="CV181" s="164"/>
      <c r="CW181" s="164"/>
      <c r="CX181" s="166">
        <v>0</v>
      </c>
      <c r="CY181" s="166">
        <v>0</v>
      </c>
      <c r="CZ181" s="166">
        <v>0</v>
      </c>
      <c r="DA181" s="166">
        <v>0</v>
      </c>
      <c r="DB181" s="166">
        <v>0</v>
      </c>
      <c r="DC181" s="166">
        <v>0</v>
      </c>
      <c r="DD181" s="109"/>
      <c r="DE181" s="168">
        <v>0</v>
      </c>
      <c r="DF181" s="109"/>
      <c r="DG181" s="172">
        <v>0</v>
      </c>
      <c r="DH181" s="109"/>
      <c r="DI181" s="109"/>
    </row>
    <row r="182" spans="2:113">
      <c r="B182" s="103" t="s">
        <v>328</v>
      </c>
      <c r="C182" s="162">
        <v>0</v>
      </c>
      <c r="D182" s="162">
        <v>0</v>
      </c>
      <c r="E182" s="162">
        <v>0</v>
      </c>
      <c r="F182" s="163">
        <v>7</v>
      </c>
      <c r="G182" s="164">
        <v>0</v>
      </c>
      <c r="H182" s="164">
        <v>0</v>
      </c>
      <c r="I182" s="164">
        <v>0</v>
      </c>
      <c r="J182" s="164">
        <v>0</v>
      </c>
      <c r="K182" s="164">
        <v>0</v>
      </c>
      <c r="L182" s="164">
        <v>0</v>
      </c>
      <c r="M182" s="164">
        <v>0</v>
      </c>
      <c r="N182" s="164">
        <v>0</v>
      </c>
      <c r="O182" s="164">
        <v>0</v>
      </c>
      <c r="P182" s="164">
        <v>0</v>
      </c>
      <c r="Q182" s="104">
        <v>0</v>
      </c>
      <c r="R182" s="164">
        <v>0</v>
      </c>
      <c r="S182" s="164">
        <v>0</v>
      </c>
      <c r="T182" s="164">
        <v>0</v>
      </c>
      <c r="U182" s="164">
        <v>0</v>
      </c>
      <c r="V182" s="164">
        <v>0</v>
      </c>
      <c r="W182" s="104">
        <v>0</v>
      </c>
      <c r="X182" s="104">
        <v>0</v>
      </c>
      <c r="Y182" s="164">
        <v>0</v>
      </c>
      <c r="Z182" s="164">
        <v>0</v>
      </c>
      <c r="AA182" s="164">
        <v>0</v>
      </c>
      <c r="AB182" s="164">
        <v>0</v>
      </c>
      <c r="AC182" s="164">
        <v>0</v>
      </c>
      <c r="AD182" s="164">
        <v>0</v>
      </c>
      <c r="AE182" s="164">
        <v>0</v>
      </c>
      <c r="AF182" s="164">
        <v>0</v>
      </c>
      <c r="AG182" s="164">
        <v>0</v>
      </c>
      <c r="AH182" s="164">
        <v>0</v>
      </c>
      <c r="AI182" s="164">
        <v>0</v>
      </c>
      <c r="AJ182" s="164">
        <v>0</v>
      </c>
      <c r="AK182" s="164">
        <v>0</v>
      </c>
      <c r="AL182" s="164">
        <v>0</v>
      </c>
      <c r="AM182" s="164">
        <v>0</v>
      </c>
      <c r="AN182" s="164">
        <v>0</v>
      </c>
      <c r="AO182" s="109"/>
      <c r="AP182" s="165">
        <v>0</v>
      </c>
      <c r="AQ182" s="164">
        <v>0</v>
      </c>
      <c r="AR182" s="164">
        <v>0</v>
      </c>
      <c r="AS182" s="164">
        <v>0</v>
      </c>
      <c r="AT182" s="164">
        <v>0</v>
      </c>
      <c r="AU182" s="164">
        <v>0</v>
      </c>
      <c r="AV182" s="164">
        <v>0</v>
      </c>
      <c r="AW182" s="166">
        <v>0</v>
      </c>
      <c r="AX182" s="166">
        <v>0</v>
      </c>
      <c r="AY182" s="166">
        <v>0</v>
      </c>
      <c r="AZ182" s="166">
        <v>0</v>
      </c>
      <c r="BA182" s="166">
        <v>0</v>
      </c>
      <c r="BB182" s="166">
        <v>0</v>
      </c>
      <c r="BC182" s="165">
        <v>0</v>
      </c>
      <c r="BD182" s="164">
        <v>0</v>
      </c>
      <c r="BE182" s="164">
        <v>0</v>
      </c>
      <c r="BF182" s="164">
        <v>0</v>
      </c>
      <c r="BG182" s="164">
        <v>0</v>
      </c>
      <c r="BH182" s="164">
        <v>0</v>
      </c>
      <c r="BI182" s="164">
        <v>0</v>
      </c>
      <c r="BJ182" s="166">
        <v>0</v>
      </c>
      <c r="BK182" s="166">
        <v>0</v>
      </c>
      <c r="BL182" s="166">
        <v>0</v>
      </c>
      <c r="BM182" s="166">
        <v>0</v>
      </c>
      <c r="BN182" s="166">
        <v>0</v>
      </c>
      <c r="BO182" s="166">
        <v>0</v>
      </c>
      <c r="BP182" s="165">
        <v>0</v>
      </c>
      <c r="BQ182" s="164">
        <v>0</v>
      </c>
      <c r="BR182" s="164">
        <v>0</v>
      </c>
      <c r="BS182" s="164">
        <v>0</v>
      </c>
      <c r="BT182" s="164">
        <v>0</v>
      </c>
      <c r="BU182" s="164">
        <v>0</v>
      </c>
      <c r="BV182" s="164">
        <v>0</v>
      </c>
      <c r="BW182" s="166">
        <v>0</v>
      </c>
      <c r="BX182" s="166">
        <v>0</v>
      </c>
      <c r="BY182" s="166">
        <v>0</v>
      </c>
      <c r="BZ182" s="166">
        <v>0</v>
      </c>
      <c r="CA182" s="166">
        <v>0</v>
      </c>
      <c r="CB182" s="166">
        <v>0</v>
      </c>
      <c r="CC182" s="163">
        <v>7.7</v>
      </c>
      <c r="CD182" s="167"/>
      <c r="CE182" s="164"/>
      <c r="CF182" s="164"/>
      <c r="CG182" s="164"/>
      <c r="CH182" s="164"/>
      <c r="CI182" s="164"/>
      <c r="CJ182" s="164"/>
      <c r="CK182" s="166"/>
      <c r="CL182" s="166"/>
      <c r="CM182" s="166"/>
      <c r="CN182" s="166"/>
      <c r="CO182" s="166"/>
      <c r="CP182" s="166"/>
      <c r="CQ182" s="167">
        <v>0</v>
      </c>
      <c r="CR182" s="164"/>
      <c r="CS182" s="164"/>
      <c r="CT182" s="164"/>
      <c r="CU182" s="164"/>
      <c r="CV182" s="164"/>
      <c r="CW182" s="164"/>
      <c r="CX182" s="166">
        <v>0</v>
      </c>
      <c r="CY182" s="166">
        <v>0</v>
      </c>
      <c r="CZ182" s="166">
        <v>0</v>
      </c>
      <c r="DA182" s="166">
        <v>0</v>
      </c>
      <c r="DB182" s="166">
        <v>0</v>
      </c>
      <c r="DC182" s="166">
        <v>0</v>
      </c>
      <c r="DD182" s="109"/>
      <c r="DE182" s="168">
        <v>0</v>
      </c>
      <c r="DF182" s="109"/>
      <c r="DG182" s="172">
        <v>0</v>
      </c>
      <c r="DH182" s="109"/>
      <c r="DI182" s="109"/>
    </row>
    <row r="183" spans="2:113">
      <c r="B183" s="103" t="s">
        <v>329</v>
      </c>
      <c r="C183" s="162">
        <v>0</v>
      </c>
      <c r="D183" s="162">
        <v>0.70411299999999999</v>
      </c>
      <c r="E183" s="162">
        <v>-0.70411299999999999</v>
      </c>
      <c r="F183" s="163">
        <v>8.1</v>
      </c>
      <c r="G183" s="164">
        <v>1883300</v>
      </c>
      <c r="H183" s="164">
        <v>0</v>
      </c>
      <c r="I183" s="164">
        <v>0</v>
      </c>
      <c r="J183" s="164">
        <v>-1883300</v>
      </c>
      <c r="K183" s="164">
        <v>0</v>
      </c>
      <c r="L183" s="164">
        <v>0</v>
      </c>
      <c r="M183" s="164">
        <v>0</v>
      </c>
      <c r="N183" s="164">
        <v>91561</v>
      </c>
      <c r="O183" s="164">
        <v>-91561</v>
      </c>
      <c r="P183" s="164">
        <v>0</v>
      </c>
      <c r="Q183" s="104">
        <v>0</v>
      </c>
      <c r="R183" s="164">
        <v>0</v>
      </c>
      <c r="S183" s="164">
        <v>-238338</v>
      </c>
      <c r="T183" s="164">
        <v>-238338</v>
      </c>
      <c r="U183" s="164">
        <v>0</v>
      </c>
      <c r="V183" s="164">
        <v>-1692200</v>
      </c>
      <c r="W183" s="104">
        <v>-138799</v>
      </c>
      <c r="X183" s="104">
        <v>-1930538</v>
      </c>
      <c r="Y183" s="164">
        <v>0</v>
      </c>
      <c r="Z183" s="164">
        <v>0</v>
      </c>
      <c r="AA183" s="164">
        <v>0</v>
      </c>
      <c r="AB183" s="164">
        <v>0</v>
      </c>
      <c r="AC183" s="164">
        <v>0</v>
      </c>
      <c r="AD183" s="164">
        <v>0</v>
      </c>
      <c r="AE183" s="164">
        <v>1692200</v>
      </c>
      <c r="AF183" s="164">
        <v>0</v>
      </c>
      <c r="AG183" s="164">
        <v>0</v>
      </c>
      <c r="AH183" s="164">
        <v>0</v>
      </c>
      <c r="AI183" s="164">
        <v>-238338</v>
      </c>
      <c r="AJ183" s="164">
        <v>-238338</v>
      </c>
      <c r="AK183" s="164">
        <v>-238338</v>
      </c>
      <c r="AL183" s="164">
        <v>-238338</v>
      </c>
      <c r="AM183" s="164">
        <v>-238338</v>
      </c>
      <c r="AN183" s="164">
        <v>-500510</v>
      </c>
      <c r="AO183" s="109"/>
      <c r="AP183" s="165">
        <v>0</v>
      </c>
      <c r="AQ183" s="164">
        <v>0</v>
      </c>
      <c r="AR183" s="164">
        <v>0</v>
      </c>
      <c r="AS183" s="164">
        <v>0</v>
      </c>
      <c r="AT183" s="164">
        <v>0</v>
      </c>
      <c r="AU183" s="164">
        <v>0</v>
      </c>
      <c r="AV183" s="164">
        <v>0</v>
      </c>
      <c r="AW183" s="166">
        <v>0</v>
      </c>
      <c r="AX183" s="166">
        <v>0</v>
      </c>
      <c r="AY183" s="166">
        <v>0</v>
      </c>
      <c r="AZ183" s="166">
        <v>0</v>
      </c>
      <c r="BA183" s="166">
        <v>0</v>
      </c>
      <c r="BB183" s="166">
        <v>0</v>
      </c>
      <c r="BC183" s="165">
        <v>0</v>
      </c>
      <c r="BD183" s="164">
        <v>0</v>
      </c>
      <c r="BE183" s="164">
        <v>0</v>
      </c>
      <c r="BF183" s="164">
        <v>0</v>
      </c>
      <c r="BG183" s="164">
        <v>0</v>
      </c>
      <c r="BH183" s="164">
        <v>0</v>
      </c>
      <c r="BI183" s="164">
        <v>0</v>
      </c>
      <c r="BJ183" s="166">
        <v>0</v>
      </c>
      <c r="BK183" s="166">
        <v>0</v>
      </c>
      <c r="BL183" s="166">
        <v>0</v>
      </c>
      <c r="BM183" s="166">
        <v>0</v>
      </c>
      <c r="BN183" s="166">
        <v>0</v>
      </c>
      <c r="BO183" s="166">
        <v>0</v>
      </c>
      <c r="BP183" s="165">
        <v>-238338</v>
      </c>
      <c r="BQ183" s="164">
        <v>0</v>
      </c>
      <c r="BR183" s="164">
        <v>0</v>
      </c>
      <c r="BS183" s="164">
        <v>0</v>
      </c>
      <c r="BT183" s="164">
        <v>0</v>
      </c>
      <c r="BU183" s="164">
        <v>0</v>
      </c>
      <c r="BV183" s="164">
        <v>0</v>
      </c>
      <c r="BW183" s="166">
        <v>238338</v>
      </c>
      <c r="BX183" s="166">
        <v>238338</v>
      </c>
      <c r="BY183" s="166">
        <v>238338</v>
      </c>
      <c r="BZ183" s="166">
        <v>238338</v>
      </c>
      <c r="CA183" s="166">
        <v>238338</v>
      </c>
      <c r="CB183" s="166">
        <v>500510</v>
      </c>
      <c r="CC183" s="163">
        <v>9</v>
      </c>
      <c r="CD183" s="167"/>
      <c r="CE183" s="164"/>
      <c r="CF183" s="164"/>
      <c r="CG183" s="164"/>
      <c r="CH183" s="164"/>
      <c r="CI183" s="164"/>
      <c r="CJ183" s="164"/>
      <c r="CK183" s="166"/>
      <c r="CL183" s="166"/>
      <c r="CM183" s="166"/>
      <c r="CN183" s="166"/>
      <c r="CO183" s="166"/>
      <c r="CP183" s="166"/>
      <c r="CQ183" s="167">
        <v>0</v>
      </c>
      <c r="CR183" s="164"/>
      <c r="CS183" s="164"/>
      <c r="CT183" s="164"/>
      <c r="CU183" s="164"/>
      <c r="CV183" s="164"/>
      <c r="CW183" s="164"/>
      <c r="CX183" s="166">
        <v>0</v>
      </c>
      <c r="CY183" s="166">
        <v>0</v>
      </c>
      <c r="CZ183" s="166">
        <v>0</v>
      </c>
      <c r="DA183" s="166">
        <v>0</v>
      </c>
      <c r="DB183" s="166">
        <v>0</v>
      </c>
      <c r="DC183" s="166">
        <v>0</v>
      </c>
      <c r="DD183" s="109"/>
      <c r="DE183" s="168">
        <v>0</v>
      </c>
      <c r="DF183" s="109"/>
      <c r="DG183" s="172">
        <v>138798.9792</v>
      </c>
      <c r="DH183" s="109"/>
      <c r="DI183" s="109"/>
    </row>
    <row r="184" spans="2:113">
      <c r="B184" s="103" t="s">
        <v>518</v>
      </c>
      <c r="C184" s="162">
        <v>0</v>
      </c>
      <c r="D184" s="162">
        <v>1</v>
      </c>
      <c r="E184" s="162">
        <v>-1</v>
      </c>
      <c r="F184" s="163">
        <v>11.3</v>
      </c>
      <c r="G184" s="164">
        <v>0</v>
      </c>
      <c r="H184" s="164">
        <v>0</v>
      </c>
      <c r="I184" s="164">
        <v>0</v>
      </c>
      <c r="J184" s="164">
        <v>0</v>
      </c>
      <c r="K184" s="164">
        <v>0</v>
      </c>
      <c r="L184" s="164">
        <v>0</v>
      </c>
      <c r="M184" s="164">
        <v>0</v>
      </c>
      <c r="N184" s="164">
        <v>0</v>
      </c>
      <c r="O184" s="164">
        <v>0</v>
      </c>
      <c r="P184" s="164">
        <v>0</v>
      </c>
      <c r="Q184" s="104">
        <v>0</v>
      </c>
      <c r="R184" s="164">
        <v>0</v>
      </c>
      <c r="S184" s="164">
        <v>0</v>
      </c>
      <c r="T184" s="164">
        <v>0</v>
      </c>
      <c r="U184" s="164">
        <v>0</v>
      </c>
      <c r="V184" s="164">
        <v>0</v>
      </c>
      <c r="W184" s="104">
        <v>0</v>
      </c>
      <c r="X184" s="104">
        <v>0</v>
      </c>
      <c r="Y184" s="164">
        <v>0</v>
      </c>
      <c r="Z184" s="164">
        <v>0</v>
      </c>
      <c r="AA184" s="164">
        <v>0</v>
      </c>
      <c r="AB184" s="164">
        <v>0</v>
      </c>
      <c r="AC184" s="164">
        <v>0</v>
      </c>
      <c r="AD184" s="164">
        <v>0</v>
      </c>
      <c r="AE184" s="164">
        <v>0</v>
      </c>
      <c r="AF184" s="164">
        <v>0</v>
      </c>
      <c r="AG184" s="164">
        <v>0</v>
      </c>
      <c r="AH184" s="164">
        <v>0</v>
      </c>
      <c r="AI184" s="164">
        <v>0</v>
      </c>
      <c r="AJ184" s="164">
        <v>0</v>
      </c>
      <c r="AK184" s="164">
        <v>0</v>
      </c>
      <c r="AL184" s="164">
        <v>0</v>
      </c>
      <c r="AM184" s="164">
        <v>0</v>
      </c>
      <c r="AN184" s="164">
        <v>0</v>
      </c>
      <c r="AO184" s="109"/>
      <c r="AP184" s="165">
        <v>0</v>
      </c>
      <c r="AQ184" s="164">
        <v>0</v>
      </c>
      <c r="AR184" s="164">
        <v>0</v>
      </c>
      <c r="AS184" s="164">
        <v>0</v>
      </c>
      <c r="AT184" s="164">
        <v>0</v>
      </c>
      <c r="AU184" s="164">
        <v>0</v>
      </c>
      <c r="AV184" s="164">
        <v>0</v>
      </c>
      <c r="AW184" s="166">
        <v>0</v>
      </c>
      <c r="AX184" s="166">
        <v>0</v>
      </c>
      <c r="AY184" s="166">
        <v>0</v>
      </c>
      <c r="AZ184" s="166">
        <v>0</v>
      </c>
      <c r="BA184" s="166">
        <v>0</v>
      </c>
      <c r="BB184" s="166">
        <v>0</v>
      </c>
      <c r="BC184" s="165">
        <v>0</v>
      </c>
      <c r="BD184" s="164">
        <v>0</v>
      </c>
      <c r="BE184" s="164">
        <v>0</v>
      </c>
      <c r="BF184" s="164">
        <v>0</v>
      </c>
      <c r="BG184" s="164">
        <v>0</v>
      </c>
      <c r="BH184" s="164">
        <v>0</v>
      </c>
      <c r="BI184" s="164">
        <v>0</v>
      </c>
      <c r="BJ184" s="166">
        <v>0</v>
      </c>
      <c r="BK184" s="166">
        <v>0</v>
      </c>
      <c r="BL184" s="166">
        <v>0</v>
      </c>
      <c r="BM184" s="166">
        <v>0</v>
      </c>
      <c r="BN184" s="166">
        <v>0</v>
      </c>
      <c r="BO184" s="166">
        <v>0</v>
      </c>
      <c r="BP184" s="165">
        <v>0</v>
      </c>
      <c r="BQ184" s="164">
        <v>0</v>
      </c>
      <c r="BR184" s="164">
        <v>0</v>
      </c>
      <c r="BS184" s="164">
        <v>0</v>
      </c>
      <c r="BT184" s="164">
        <v>0</v>
      </c>
      <c r="BU184" s="164">
        <v>0</v>
      </c>
      <c r="BV184" s="164">
        <v>0</v>
      </c>
      <c r="BW184" s="166">
        <v>0</v>
      </c>
      <c r="BX184" s="166">
        <v>0</v>
      </c>
      <c r="BY184" s="166">
        <v>0</v>
      </c>
      <c r="BZ184" s="166">
        <v>0</v>
      </c>
      <c r="CA184" s="166">
        <v>0</v>
      </c>
      <c r="CB184" s="166">
        <v>0</v>
      </c>
      <c r="CC184" s="163">
        <v>1</v>
      </c>
      <c r="CD184" s="167"/>
      <c r="CE184" s="164"/>
      <c r="CF184" s="164"/>
      <c r="CG184" s="164"/>
      <c r="CH184" s="164"/>
      <c r="CI184" s="164"/>
      <c r="CJ184" s="164"/>
      <c r="CK184" s="166"/>
      <c r="CL184" s="166"/>
      <c r="CM184" s="166"/>
      <c r="CN184" s="166"/>
      <c r="CO184" s="166"/>
      <c r="CP184" s="166"/>
      <c r="CQ184" s="167">
        <v>0</v>
      </c>
      <c r="CR184" s="164"/>
      <c r="CS184" s="164"/>
      <c r="CT184" s="164"/>
      <c r="CU184" s="164"/>
      <c r="CV184" s="164"/>
      <c r="CW184" s="164"/>
      <c r="CX184" s="166">
        <v>0</v>
      </c>
      <c r="CY184" s="166">
        <v>0</v>
      </c>
      <c r="CZ184" s="166">
        <v>0</v>
      </c>
      <c r="DA184" s="166">
        <v>0</v>
      </c>
      <c r="DB184" s="166">
        <v>0</v>
      </c>
      <c r="DC184" s="166">
        <v>0</v>
      </c>
      <c r="DD184" s="109"/>
      <c r="DE184" s="168">
        <v>0</v>
      </c>
      <c r="DF184" s="109"/>
      <c r="DG184" s="172">
        <v>0</v>
      </c>
      <c r="DH184" s="109"/>
      <c r="DI184" s="109"/>
    </row>
    <row r="185" spans="2:113">
      <c r="B185" s="103" t="s">
        <v>330</v>
      </c>
      <c r="C185" s="162">
        <v>0</v>
      </c>
      <c r="D185" s="162">
        <v>1</v>
      </c>
      <c r="E185" s="162">
        <v>-1</v>
      </c>
      <c r="F185" s="163">
        <v>16.399999999999999</v>
      </c>
      <c r="G185" s="164">
        <v>0</v>
      </c>
      <c r="H185" s="164">
        <v>0</v>
      </c>
      <c r="I185" s="164">
        <v>0</v>
      </c>
      <c r="J185" s="164">
        <v>0</v>
      </c>
      <c r="K185" s="164">
        <v>0</v>
      </c>
      <c r="L185" s="164">
        <v>0</v>
      </c>
      <c r="M185" s="164">
        <v>0</v>
      </c>
      <c r="N185" s="164">
        <v>0</v>
      </c>
      <c r="O185" s="164">
        <v>0</v>
      </c>
      <c r="P185" s="164">
        <v>0</v>
      </c>
      <c r="Q185" s="104">
        <v>0</v>
      </c>
      <c r="R185" s="164">
        <v>0</v>
      </c>
      <c r="S185" s="164">
        <v>0</v>
      </c>
      <c r="T185" s="164">
        <v>0</v>
      </c>
      <c r="U185" s="164">
        <v>0</v>
      </c>
      <c r="V185" s="164">
        <v>0</v>
      </c>
      <c r="W185" s="104">
        <v>0</v>
      </c>
      <c r="X185" s="104">
        <v>0</v>
      </c>
      <c r="Y185" s="164">
        <v>0</v>
      </c>
      <c r="Z185" s="164">
        <v>0</v>
      </c>
      <c r="AA185" s="164">
        <v>0</v>
      </c>
      <c r="AB185" s="164">
        <v>0</v>
      </c>
      <c r="AC185" s="164">
        <v>0</v>
      </c>
      <c r="AD185" s="164">
        <v>0</v>
      </c>
      <c r="AE185" s="164">
        <v>0</v>
      </c>
      <c r="AF185" s="164">
        <v>0</v>
      </c>
      <c r="AG185" s="164">
        <v>0</v>
      </c>
      <c r="AH185" s="164">
        <v>0</v>
      </c>
      <c r="AI185" s="164">
        <v>0</v>
      </c>
      <c r="AJ185" s="164">
        <v>0</v>
      </c>
      <c r="AK185" s="164">
        <v>0</v>
      </c>
      <c r="AL185" s="164">
        <v>0</v>
      </c>
      <c r="AM185" s="164">
        <v>0</v>
      </c>
      <c r="AN185" s="164">
        <v>0</v>
      </c>
      <c r="AO185" s="109"/>
      <c r="AP185" s="165">
        <v>0</v>
      </c>
      <c r="AQ185" s="164">
        <v>0</v>
      </c>
      <c r="AR185" s="164">
        <v>0</v>
      </c>
      <c r="AS185" s="164">
        <v>0</v>
      </c>
      <c r="AT185" s="164">
        <v>0</v>
      </c>
      <c r="AU185" s="164">
        <v>0</v>
      </c>
      <c r="AV185" s="164">
        <v>0</v>
      </c>
      <c r="AW185" s="166">
        <v>0</v>
      </c>
      <c r="AX185" s="166">
        <v>0</v>
      </c>
      <c r="AY185" s="166">
        <v>0</v>
      </c>
      <c r="AZ185" s="166">
        <v>0</v>
      </c>
      <c r="BA185" s="166">
        <v>0</v>
      </c>
      <c r="BB185" s="166">
        <v>0</v>
      </c>
      <c r="BC185" s="165">
        <v>0</v>
      </c>
      <c r="BD185" s="164">
        <v>0</v>
      </c>
      <c r="BE185" s="164">
        <v>0</v>
      </c>
      <c r="BF185" s="164">
        <v>0</v>
      </c>
      <c r="BG185" s="164">
        <v>0</v>
      </c>
      <c r="BH185" s="164">
        <v>0</v>
      </c>
      <c r="BI185" s="164">
        <v>0</v>
      </c>
      <c r="BJ185" s="166">
        <v>0</v>
      </c>
      <c r="BK185" s="166">
        <v>0</v>
      </c>
      <c r="BL185" s="166">
        <v>0</v>
      </c>
      <c r="BM185" s="166">
        <v>0</v>
      </c>
      <c r="BN185" s="166">
        <v>0</v>
      </c>
      <c r="BO185" s="166">
        <v>0</v>
      </c>
      <c r="BP185" s="165">
        <v>0</v>
      </c>
      <c r="BQ185" s="164">
        <v>0</v>
      </c>
      <c r="BR185" s="164">
        <v>0</v>
      </c>
      <c r="BS185" s="164">
        <v>0</v>
      </c>
      <c r="BT185" s="164">
        <v>0</v>
      </c>
      <c r="BU185" s="164">
        <v>0</v>
      </c>
      <c r="BV185" s="164">
        <v>0</v>
      </c>
      <c r="BW185" s="166">
        <v>0</v>
      </c>
      <c r="BX185" s="166">
        <v>0</v>
      </c>
      <c r="BY185" s="166">
        <v>0</v>
      </c>
      <c r="BZ185" s="166">
        <v>0</v>
      </c>
      <c r="CA185" s="166">
        <v>0</v>
      </c>
      <c r="CB185" s="166">
        <v>0</v>
      </c>
      <c r="CC185" s="163">
        <v>1</v>
      </c>
      <c r="CD185" s="167"/>
      <c r="CE185" s="164"/>
      <c r="CF185" s="164"/>
      <c r="CG185" s="164"/>
      <c r="CH185" s="164"/>
      <c r="CI185" s="164"/>
      <c r="CJ185" s="164"/>
      <c r="CK185" s="166"/>
      <c r="CL185" s="166"/>
      <c r="CM185" s="166"/>
      <c r="CN185" s="166"/>
      <c r="CO185" s="166"/>
      <c r="CP185" s="166"/>
      <c r="CQ185" s="167">
        <v>0</v>
      </c>
      <c r="CR185" s="164"/>
      <c r="CS185" s="164"/>
      <c r="CT185" s="164"/>
      <c r="CU185" s="164"/>
      <c r="CV185" s="164"/>
      <c r="CW185" s="164"/>
      <c r="CX185" s="166">
        <v>0</v>
      </c>
      <c r="CY185" s="166">
        <v>0</v>
      </c>
      <c r="CZ185" s="166">
        <v>0</v>
      </c>
      <c r="DA185" s="166">
        <v>0</v>
      </c>
      <c r="DB185" s="166">
        <v>0</v>
      </c>
      <c r="DC185" s="166">
        <v>0</v>
      </c>
      <c r="DD185" s="109"/>
      <c r="DE185" s="168">
        <v>0</v>
      </c>
      <c r="DF185" s="109"/>
      <c r="DG185" s="172">
        <v>0</v>
      </c>
      <c r="DH185" s="109"/>
      <c r="DI185" s="109"/>
    </row>
    <row r="186" spans="2:113">
      <c r="B186" s="103" t="s">
        <v>519</v>
      </c>
      <c r="C186" s="162">
        <v>0</v>
      </c>
      <c r="D186" s="162">
        <v>1</v>
      </c>
      <c r="E186" s="162">
        <v>-1</v>
      </c>
      <c r="F186" s="163">
        <v>16.100000000000001</v>
      </c>
      <c r="G186" s="164">
        <v>0</v>
      </c>
      <c r="H186" s="164">
        <v>0</v>
      </c>
      <c r="I186" s="164">
        <v>0</v>
      </c>
      <c r="J186" s="164">
        <v>0</v>
      </c>
      <c r="K186" s="164">
        <v>0</v>
      </c>
      <c r="L186" s="164">
        <v>0</v>
      </c>
      <c r="M186" s="164">
        <v>0</v>
      </c>
      <c r="N186" s="164">
        <v>0</v>
      </c>
      <c r="O186" s="164">
        <v>0</v>
      </c>
      <c r="P186" s="164">
        <v>0</v>
      </c>
      <c r="Q186" s="104">
        <v>0</v>
      </c>
      <c r="R186" s="164">
        <v>0</v>
      </c>
      <c r="S186" s="164">
        <v>0</v>
      </c>
      <c r="T186" s="164">
        <v>0</v>
      </c>
      <c r="U186" s="164">
        <v>0</v>
      </c>
      <c r="V186" s="164">
        <v>0</v>
      </c>
      <c r="W186" s="104">
        <v>0</v>
      </c>
      <c r="X186" s="104">
        <v>0</v>
      </c>
      <c r="Y186" s="164">
        <v>0</v>
      </c>
      <c r="Z186" s="164">
        <v>0</v>
      </c>
      <c r="AA186" s="164">
        <v>0</v>
      </c>
      <c r="AB186" s="164">
        <v>0</v>
      </c>
      <c r="AC186" s="164">
        <v>0</v>
      </c>
      <c r="AD186" s="164">
        <v>0</v>
      </c>
      <c r="AE186" s="164">
        <v>0</v>
      </c>
      <c r="AF186" s="164">
        <v>0</v>
      </c>
      <c r="AG186" s="164">
        <v>0</v>
      </c>
      <c r="AH186" s="164">
        <v>0</v>
      </c>
      <c r="AI186" s="164">
        <v>0</v>
      </c>
      <c r="AJ186" s="164">
        <v>0</v>
      </c>
      <c r="AK186" s="164">
        <v>0</v>
      </c>
      <c r="AL186" s="164">
        <v>0</v>
      </c>
      <c r="AM186" s="164">
        <v>0</v>
      </c>
      <c r="AN186" s="164">
        <v>0</v>
      </c>
      <c r="AO186" s="109"/>
      <c r="AP186" s="165">
        <v>0</v>
      </c>
      <c r="AQ186" s="164">
        <v>0</v>
      </c>
      <c r="AR186" s="164">
        <v>0</v>
      </c>
      <c r="AS186" s="164">
        <v>0</v>
      </c>
      <c r="AT186" s="164">
        <v>0</v>
      </c>
      <c r="AU186" s="164">
        <v>0</v>
      </c>
      <c r="AV186" s="164">
        <v>0</v>
      </c>
      <c r="AW186" s="166">
        <v>0</v>
      </c>
      <c r="AX186" s="166">
        <v>0</v>
      </c>
      <c r="AY186" s="166">
        <v>0</v>
      </c>
      <c r="AZ186" s="166">
        <v>0</v>
      </c>
      <c r="BA186" s="166">
        <v>0</v>
      </c>
      <c r="BB186" s="166">
        <v>0</v>
      </c>
      <c r="BC186" s="165">
        <v>0</v>
      </c>
      <c r="BD186" s="164">
        <v>0</v>
      </c>
      <c r="BE186" s="164">
        <v>0</v>
      </c>
      <c r="BF186" s="164">
        <v>0</v>
      </c>
      <c r="BG186" s="164">
        <v>0</v>
      </c>
      <c r="BH186" s="164">
        <v>0</v>
      </c>
      <c r="BI186" s="164">
        <v>0</v>
      </c>
      <c r="BJ186" s="166">
        <v>0</v>
      </c>
      <c r="BK186" s="166">
        <v>0</v>
      </c>
      <c r="BL186" s="166">
        <v>0</v>
      </c>
      <c r="BM186" s="166">
        <v>0</v>
      </c>
      <c r="BN186" s="166">
        <v>0</v>
      </c>
      <c r="BO186" s="166">
        <v>0</v>
      </c>
      <c r="BP186" s="165">
        <v>0</v>
      </c>
      <c r="BQ186" s="164">
        <v>0</v>
      </c>
      <c r="BR186" s="164">
        <v>0</v>
      </c>
      <c r="BS186" s="164">
        <v>0</v>
      </c>
      <c r="BT186" s="164">
        <v>0</v>
      </c>
      <c r="BU186" s="164">
        <v>0</v>
      </c>
      <c r="BV186" s="164">
        <v>0</v>
      </c>
      <c r="BW186" s="166">
        <v>0</v>
      </c>
      <c r="BX186" s="166">
        <v>0</v>
      </c>
      <c r="BY186" s="166">
        <v>0</v>
      </c>
      <c r="BZ186" s="166">
        <v>0</v>
      </c>
      <c r="CA186" s="166">
        <v>0</v>
      </c>
      <c r="CB186" s="166">
        <v>0</v>
      </c>
      <c r="CC186" s="163">
        <v>1</v>
      </c>
      <c r="CD186" s="167"/>
      <c r="CE186" s="164"/>
      <c r="CF186" s="164"/>
      <c r="CG186" s="164"/>
      <c r="CH186" s="164"/>
      <c r="CI186" s="164"/>
      <c r="CJ186" s="164"/>
      <c r="CK186" s="166"/>
      <c r="CL186" s="166"/>
      <c r="CM186" s="166"/>
      <c r="CN186" s="166"/>
      <c r="CO186" s="166"/>
      <c r="CP186" s="166"/>
      <c r="CQ186" s="167">
        <v>0</v>
      </c>
      <c r="CR186" s="164"/>
      <c r="CS186" s="164"/>
      <c r="CT186" s="164"/>
      <c r="CU186" s="164"/>
      <c r="CV186" s="164"/>
      <c r="CW186" s="164"/>
      <c r="CX186" s="166">
        <v>0</v>
      </c>
      <c r="CY186" s="166">
        <v>0</v>
      </c>
      <c r="CZ186" s="166">
        <v>0</v>
      </c>
      <c r="DA186" s="166">
        <v>0</v>
      </c>
      <c r="DB186" s="166">
        <v>0</v>
      </c>
      <c r="DC186" s="166">
        <v>0</v>
      </c>
      <c r="DD186" s="109"/>
      <c r="DE186" s="168">
        <v>0</v>
      </c>
      <c r="DF186" s="109"/>
      <c r="DG186" s="172">
        <v>0</v>
      </c>
      <c r="DH186" s="109"/>
      <c r="DI186" s="109"/>
    </row>
    <row r="187" spans="2:113">
      <c r="B187" s="103" t="s">
        <v>331</v>
      </c>
      <c r="C187" s="162">
        <v>0</v>
      </c>
      <c r="D187" s="162">
        <v>0</v>
      </c>
      <c r="E187" s="162">
        <v>0</v>
      </c>
      <c r="F187" s="163">
        <v>8.1</v>
      </c>
      <c r="G187" s="164">
        <v>0</v>
      </c>
      <c r="H187" s="164">
        <v>0</v>
      </c>
      <c r="I187" s="164">
        <v>0</v>
      </c>
      <c r="J187" s="164">
        <v>0</v>
      </c>
      <c r="K187" s="164">
        <v>0</v>
      </c>
      <c r="L187" s="164">
        <v>0</v>
      </c>
      <c r="M187" s="164">
        <v>0</v>
      </c>
      <c r="N187" s="164">
        <v>0</v>
      </c>
      <c r="O187" s="164">
        <v>0</v>
      </c>
      <c r="P187" s="164">
        <v>0</v>
      </c>
      <c r="Q187" s="104">
        <v>0</v>
      </c>
      <c r="R187" s="164">
        <v>0</v>
      </c>
      <c r="S187" s="164">
        <v>0</v>
      </c>
      <c r="T187" s="164">
        <v>0</v>
      </c>
      <c r="U187" s="164">
        <v>0</v>
      </c>
      <c r="V187" s="164">
        <v>0</v>
      </c>
      <c r="W187" s="104">
        <v>0</v>
      </c>
      <c r="X187" s="104">
        <v>0</v>
      </c>
      <c r="Y187" s="164">
        <v>0</v>
      </c>
      <c r="Z187" s="164">
        <v>0</v>
      </c>
      <c r="AA187" s="164">
        <v>0</v>
      </c>
      <c r="AB187" s="164">
        <v>0</v>
      </c>
      <c r="AC187" s="164">
        <v>0</v>
      </c>
      <c r="AD187" s="164">
        <v>0</v>
      </c>
      <c r="AE187" s="164">
        <v>0</v>
      </c>
      <c r="AF187" s="164">
        <v>0</v>
      </c>
      <c r="AG187" s="164">
        <v>0</v>
      </c>
      <c r="AH187" s="164">
        <v>0</v>
      </c>
      <c r="AI187" s="164">
        <v>0</v>
      </c>
      <c r="AJ187" s="164">
        <v>0</v>
      </c>
      <c r="AK187" s="164">
        <v>0</v>
      </c>
      <c r="AL187" s="164">
        <v>0</v>
      </c>
      <c r="AM187" s="164">
        <v>0</v>
      </c>
      <c r="AN187" s="164">
        <v>0</v>
      </c>
      <c r="AO187" s="109"/>
      <c r="AP187" s="165">
        <v>0</v>
      </c>
      <c r="AQ187" s="164">
        <v>0</v>
      </c>
      <c r="AR187" s="164">
        <v>0</v>
      </c>
      <c r="AS187" s="164">
        <v>0</v>
      </c>
      <c r="AT187" s="164">
        <v>0</v>
      </c>
      <c r="AU187" s="164">
        <v>0</v>
      </c>
      <c r="AV187" s="164">
        <v>0</v>
      </c>
      <c r="AW187" s="166">
        <v>0</v>
      </c>
      <c r="AX187" s="166">
        <v>0</v>
      </c>
      <c r="AY187" s="166">
        <v>0</v>
      </c>
      <c r="AZ187" s="166">
        <v>0</v>
      </c>
      <c r="BA187" s="166">
        <v>0</v>
      </c>
      <c r="BB187" s="166">
        <v>0</v>
      </c>
      <c r="BC187" s="165">
        <v>0</v>
      </c>
      <c r="BD187" s="164">
        <v>0</v>
      </c>
      <c r="BE187" s="164">
        <v>0</v>
      </c>
      <c r="BF187" s="164">
        <v>0</v>
      </c>
      <c r="BG187" s="164">
        <v>0</v>
      </c>
      <c r="BH187" s="164">
        <v>0</v>
      </c>
      <c r="BI187" s="164">
        <v>0</v>
      </c>
      <c r="BJ187" s="166">
        <v>0</v>
      </c>
      <c r="BK187" s="166">
        <v>0</v>
      </c>
      <c r="BL187" s="166">
        <v>0</v>
      </c>
      <c r="BM187" s="166">
        <v>0</v>
      </c>
      <c r="BN187" s="166">
        <v>0</v>
      </c>
      <c r="BO187" s="166">
        <v>0</v>
      </c>
      <c r="BP187" s="165">
        <v>0</v>
      </c>
      <c r="BQ187" s="164">
        <v>0</v>
      </c>
      <c r="BR187" s="164">
        <v>0</v>
      </c>
      <c r="BS187" s="164">
        <v>0</v>
      </c>
      <c r="BT187" s="164">
        <v>0</v>
      </c>
      <c r="BU187" s="164">
        <v>0</v>
      </c>
      <c r="BV187" s="164">
        <v>0</v>
      </c>
      <c r="BW187" s="166">
        <v>0</v>
      </c>
      <c r="BX187" s="166">
        <v>0</v>
      </c>
      <c r="BY187" s="166">
        <v>0</v>
      </c>
      <c r="BZ187" s="166">
        <v>0</v>
      </c>
      <c r="CA187" s="166">
        <v>0</v>
      </c>
      <c r="CB187" s="166">
        <v>0</v>
      </c>
      <c r="CC187" s="163">
        <v>9.5</v>
      </c>
      <c r="CD187" s="167"/>
      <c r="CE187" s="164"/>
      <c r="CF187" s="164"/>
      <c r="CG187" s="164"/>
      <c r="CH187" s="164"/>
      <c r="CI187" s="164"/>
      <c r="CJ187" s="164"/>
      <c r="CK187" s="166"/>
      <c r="CL187" s="166"/>
      <c r="CM187" s="166"/>
      <c r="CN187" s="166"/>
      <c r="CO187" s="166"/>
      <c r="CP187" s="166"/>
      <c r="CQ187" s="167">
        <v>0</v>
      </c>
      <c r="CR187" s="164"/>
      <c r="CS187" s="164"/>
      <c r="CT187" s="164"/>
      <c r="CU187" s="164"/>
      <c r="CV187" s="164"/>
      <c r="CW187" s="164"/>
      <c r="CX187" s="166">
        <v>0</v>
      </c>
      <c r="CY187" s="166">
        <v>0</v>
      </c>
      <c r="CZ187" s="166">
        <v>0</v>
      </c>
      <c r="DA187" s="166">
        <v>0</v>
      </c>
      <c r="DB187" s="166">
        <v>0</v>
      </c>
      <c r="DC187" s="166">
        <v>0</v>
      </c>
      <c r="DD187" s="109"/>
      <c r="DE187" s="168">
        <v>0</v>
      </c>
      <c r="DF187" s="109"/>
      <c r="DG187" s="172">
        <v>0</v>
      </c>
      <c r="DH187" s="109"/>
      <c r="DI187" s="109"/>
    </row>
    <row r="188" spans="2:113">
      <c r="B188" s="103" t="s">
        <v>520</v>
      </c>
      <c r="C188" s="162">
        <v>0</v>
      </c>
      <c r="D188" s="162">
        <v>1</v>
      </c>
      <c r="E188" s="162">
        <v>-1</v>
      </c>
      <c r="F188" s="163">
        <v>15.7</v>
      </c>
      <c r="G188" s="164">
        <v>0</v>
      </c>
      <c r="H188" s="164">
        <v>0</v>
      </c>
      <c r="I188" s="164">
        <v>0</v>
      </c>
      <c r="J188" s="164">
        <v>0</v>
      </c>
      <c r="K188" s="164">
        <v>0</v>
      </c>
      <c r="L188" s="164">
        <v>0</v>
      </c>
      <c r="M188" s="164">
        <v>0</v>
      </c>
      <c r="N188" s="164">
        <v>0</v>
      </c>
      <c r="O188" s="164">
        <v>0</v>
      </c>
      <c r="P188" s="164">
        <v>0</v>
      </c>
      <c r="Q188" s="104">
        <v>0</v>
      </c>
      <c r="R188" s="164">
        <v>0</v>
      </c>
      <c r="S188" s="164">
        <v>0</v>
      </c>
      <c r="T188" s="164">
        <v>0</v>
      </c>
      <c r="U188" s="164">
        <v>0</v>
      </c>
      <c r="V188" s="164">
        <v>0</v>
      </c>
      <c r="W188" s="104">
        <v>0</v>
      </c>
      <c r="X188" s="104">
        <v>0</v>
      </c>
      <c r="Y188" s="164">
        <v>0</v>
      </c>
      <c r="Z188" s="164">
        <v>0</v>
      </c>
      <c r="AA188" s="164">
        <v>0</v>
      </c>
      <c r="AB188" s="164">
        <v>0</v>
      </c>
      <c r="AC188" s="164">
        <v>0</v>
      </c>
      <c r="AD188" s="164">
        <v>0</v>
      </c>
      <c r="AE188" s="164">
        <v>0</v>
      </c>
      <c r="AF188" s="164">
        <v>0</v>
      </c>
      <c r="AG188" s="164">
        <v>0</v>
      </c>
      <c r="AH188" s="164">
        <v>0</v>
      </c>
      <c r="AI188" s="164">
        <v>0</v>
      </c>
      <c r="AJ188" s="164">
        <v>0</v>
      </c>
      <c r="AK188" s="164">
        <v>0</v>
      </c>
      <c r="AL188" s="164">
        <v>0</v>
      </c>
      <c r="AM188" s="164">
        <v>0</v>
      </c>
      <c r="AN188" s="164">
        <v>0</v>
      </c>
      <c r="AO188" s="109"/>
      <c r="AP188" s="165">
        <v>0</v>
      </c>
      <c r="AQ188" s="164">
        <v>0</v>
      </c>
      <c r="AR188" s="164">
        <v>0</v>
      </c>
      <c r="AS188" s="164">
        <v>0</v>
      </c>
      <c r="AT188" s="164">
        <v>0</v>
      </c>
      <c r="AU188" s="164">
        <v>0</v>
      </c>
      <c r="AV188" s="164">
        <v>0</v>
      </c>
      <c r="AW188" s="166">
        <v>0</v>
      </c>
      <c r="AX188" s="166">
        <v>0</v>
      </c>
      <c r="AY188" s="166">
        <v>0</v>
      </c>
      <c r="AZ188" s="166">
        <v>0</v>
      </c>
      <c r="BA188" s="166">
        <v>0</v>
      </c>
      <c r="BB188" s="166">
        <v>0</v>
      </c>
      <c r="BC188" s="165">
        <v>0</v>
      </c>
      <c r="BD188" s="164">
        <v>0</v>
      </c>
      <c r="BE188" s="164">
        <v>0</v>
      </c>
      <c r="BF188" s="164">
        <v>0</v>
      </c>
      <c r="BG188" s="164">
        <v>0</v>
      </c>
      <c r="BH188" s="164">
        <v>0</v>
      </c>
      <c r="BI188" s="164">
        <v>0</v>
      </c>
      <c r="BJ188" s="166">
        <v>0</v>
      </c>
      <c r="BK188" s="166">
        <v>0</v>
      </c>
      <c r="BL188" s="166">
        <v>0</v>
      </c>
      <c r="BM188" s="166">
        <v>0</v>
      </c>
      <c r="BN188" s="166">
        <v>0</v>
      </c>
      <c r="BO188" s="166">
        <v>0</v>
      </c>
      <c r="BP188" s="165">
        <v>0</v>
      </c>
      <c r="BQ188" s="164">
        <v>0</v>
      </c>
      <c r="BR188" s="164">
        <v>0</v>
      </c>
      <c r="BS188" s="164">
        <v>0</v>
      </c>
      <c r="BT188" s="164">
        <v>0</v>
      </c>
      <c r="BU188" s="164">
        <v>0</v>
      </c>
      <c r="BV188" s="164">
        <v>0</v>
      </c>
      <c r="BW188" s="166">
        <v>0</v>
      </c>
      <c r="BX188" s="166">
        <v>0</v>
      </c>
      <c r="BY188" s="166">
        <v>0</v>
      </c>
      <c r="BZ188" s="166">
        <v>0</v>
      </c>
      <c r="CA188" s="166">
        <v>0</v>
      </c>
      <c r="CB188" s="166">
        <v>0</v>
      </c>
      <c r="CC188" s="163">
        <v>1</v>
      </c>
      <c r="CD188" s="167"/>
      <c r="CE188" s="164"/>
      <c r="CF188" s="164"/>
      <c r="CG188" s="164"/>
      <c r="CH188" s="164"/>
      <c r="CI188" s="164"/>
      <c r="CJ188" s="164"/>
      <c r="CK188" s="166"/>
      <c r="CL188" s="166"/>
      <c r="CM188" s="166"/>
      <c r="CN188" s="166"/>
      <c r="CO188" s="166"/>
      <c r="CP188" s="166"/>
      <c r="CQ188" s="167">
        <v>0</v>
      </c>
      <c r="CR188" s="164"/>
      <c r="CS188" s="164"/>
      <c r="CT188" s="164"/>
      <c r="CU188" s="164"/>
      <c r="CV188" s="164"/>
      <c r="CW188" s="164"/>
      <c r="CX188" s="166">
        <v>0</v>
      </c>
      <c r="CY188" s="166">
        <v>0</v>
      </c>
      <c r="CZ188" s="166">
        <v>0</v>
      </c>
      <c r="DA188" s="166">
        <v>0</v>
      </c>
      <c r="DB188" s="166">
        <v>0</v>
      </c>
      <c r="DC188" s="166">
        <v>0</v>
      </c>
      <c r="DD188" s="109"/>
      <c r="DE188" s="168">
        <v>0</v>
      </c>
      <c r="DF188" s="109"/>
      <c r="DG188" s="172">
        <v>0</v>
      </c>
      <c r="DH188" s="109"/>
      <c r="DI188" s="109"/>
    </row>
    <row r="189" spans="2:113">
      <c r="B189" s="103" t="s">
        <v>332</v>
      </c>
      <c r="C189" s="162">
        <v>0</v>
      </c>
      <c r="D189" s="162">
        <v>0</v>
      </c>
      <c r="E189" s="162">
        <v>0</v>
      </c>
      <c r="F189" s="163">
        <v>8.4</v>
      </c>
      <c r="G189" s="164">
        <v>0</v>
      </c>
      <c r="H189" s="164">
        <v>0</v>
      </c>
      <c r="I189" s="164">
        <v>0</v>
      </c>
      <c r="J189" s="164">
        <v>0</v>
      </c>
      <c r="K189" s="164">
        <v>0</v>
      </c>
      <c r="L189" s="164">
        <v>0</v>
      </c>
      <c r="M189" s="164">
        <v>0</v>
      </c>
      <c r="N189" s="164">
        <v>0</v>
      </c>
      <c r="O189" s="164">
        <v>0</v>
      </c>
      <c r="P189" s="164">
        <v>0</v>
      </c>
      <c r="Q189" s="104">
        <v>0</v>
      </c>
      <c r="R189" s="164">
        <v>0</v>
      </c>
      <c r="S189" s="164">
        <v>0</v>
      </c>
      <c r="T189" s="164">
        <v>0</v>
      </c>
      <c r="U189" s="164">
        <v>0</v>
      </c>
      <c r="V189" s="164">
        <v>0</v>
      </c>
      <c r="W189" s="104">
        <v>0</v>
      </c>
      <c r="X189" s="104">
        <v>0</v>
      </c>
      <c r="Y189" s="164">
        <v>0</v>
      </c>
      <c r="Z189" s="164">
        <v>0</v>
      </c>
      <c r="AA189" s="164">
        <v>0</v>
      </c>
      <c r="AB189" s="164">
        <v>0</v>
      </c>
      <c r="AC189" s="164">
        <v>0</v>
      </c>
      <c r="AD189" s="164">
        <v>0</v>
      </c>
      <c r="AE189" s="164">
        <v>0</v>
      </c>
      <c r="AF189" s="164">
        <v>0</v>
      </c>
      <c r="AG189" s="164">
        <v>0</v>
      </c>
      <c r="AH189" s="164">
        <v>0</v>
      </c>
      <c r="AI189" s="164">
        <v>0</v>
      </c>
      <c r="AJ189" s="164">
        <v>0</v>
      </c>
      <c r="AK189" s="164">
        <v>0</v>
      </c>
      <c r="AL189" s="164">
        <v>0</v>
      </c>
      <c r="AM189" s="164">
        <v>0</v>
      </c>
      <c r="AN189" s="164">
        <v>0</v>
      </c>
      <c r="AO189" s="109"/>
      <c r="AP189" s="165">
        <v>0</v>
      </c>
      <c r="AQ189" s="164">
        <v>0</v>
      </c>
      <c r="AR189" s="164">
        <v>0</v>
      </c>
      <c r="AS189" s="164">
        <v>0</v>
      </c>
      <c r="AT189" s="164">
        <v>0</v>
      </c>
      <c r="AU189" s="164">
        <v>0</v>
      </c>
      <c r="AV189" s="164">
        <v>0</v>
      </c>
      <c r="AW189" s="166">
        <v>0</v>
      </c>
      <c r="AX189" s="166">
        <v>0</v>
      </c>
      <c r="AY189" s="166">
        <v>0</v>
      </c>
      <c r="AZ189" s="166">
        <v>0</v>
      </c>
      <c r="BA189" s="166">
        <v>0</v>
      </c>
      <c r="BB189" s="166">
        <v>0</v>
      </c>
      <c r="BC189" s="165">
        <v>0</v>
      </c>
      <c r="BD189" s="164">
        <v>0</v>
      </c>
      <c r="BE189" s="164">
        <v>0</v>
      </c>
      <c r="BF189" s="164">
        <v>0</v>
      </c>
      <c r="BG189" s="164">
        <v>0</v>
      </c>
      <c r="BH189" s="164">
        <v>0</v>
      </c>
      <c r="BI189" s="164">
        <v>0</v>
      </c>
      <c r="BJ189" s="166">
        <v>0</v>
      </c>
      <c r="BK189" s="166">
        <v>0</v>
      </c>
      <c r="BL189" s="166">
        <v>0</v>
      </c>
      <c r="BM189" s="166">
        <v>0</v>
      </c>
      <c r="BN189" s="166">
        <v>0</v>
      </c>
      <c r="BO189" s="166">
        <v>0</v>
      </c>
      <c r="BP189" s="165">
        <v>0</v>
      </c>
      <c r="BQ189" s="164">
        <v>0</v>
      </c>
      <c r="BR189" s="164">
        <v>0</v>
      </c>
      <c r="BS189" s="164">
        <v>0</v>
      </c>
      <c r="BT189" s="164">
        <v>0</v>
      </c>
      <c r="BU189" s="164">
        <v>0</v>
      </c>
      <c r="BV189" s="164">
        <v>0</v>
      </c>
      <c r="BW189" s="166">
        <v>0</v>
      </c>
      <c r="BX189" s="166">
        <v>0</v>
      </c>
      <c r="BY189" s="166">
        <v>0</v>
      </c>
      <c r="BZ189" s="166">
        <v>0</v>
      </c>
      <c r="CA189" s="166">
        <v>0</v>
      </c>
      <c r="CB189" s="166">
        <v>0</v>
      </c>
      <c r="CC189" s="163">
        <v>9</v>
      </c>
      <c r="CD189" s="167"/>
      <c r="CE189" s="164"/>
      <c r="CF189" s="164"/>
      <c r="CG189" s="164"/>
      <c r="CH189" s="164"/>
      <c r="CI189" s="164"/>
      <c r="CJ189" s="164"/>
      <c r="CK189" s="166"/>
      <c r="CL189" s="166"/>
      <c r="CM189" s="166"/>
      <c r="CN189" s="166"/>
      <c r="CO189" s="166"/>
      <c r="CP189" s="166"/>
      <c r="CQ189" s="167">
        <v>0</v>
      </c>
      <c r="CR189" s="164"/>
      <c r="CS189" s="164"/>
      <c r="CT189" s="164"/>
      <c r="CU189" s="164"/>
      <c r="CV189" s="164"/>
      <c r="CW189" s="164"/>
      <c r="CX189" s="166">
        <v>0</v>
      </c>
      <c r="CY189" s="166">
        <v>0</v>
      </c>
      <c r="CZ189" s="166">
        <v>0</v>
      </c>
      <c r="DA189" s="166">
        <v>0</v>
      </c>
      <c r="DB189" s="166">
        <v>0</v>
      </c>
      <c r="DC189" s="166">
        <v>0</v>
      </c>
      <c r="DD189" s="109"/>
      <c r="DE189" s="168">
        <v>0</v>
      </c>
      <c r="DF189" s="109"/>
      <c r="DG189" s="172">
        <v>0</v>
      </c>
      <c r="DH189" s="109"/>
      <c r="DI189" s="109"/>
    </row>
    <row r="190" spans="2:113">
      <c r="B190" s="103" t="s">
        <v>333</v>
      </c>
      <c r="C190" s="162">
        <v>0</v>
      </c>
      <c r="D190" s="162">
        <v>0</v>
      </c>
      <c r="E190" s="162">
        <v>0</v>
      </c>
      <c r="F190" s="163">
        <v>7.1</v>
      </c>
      <c r="G190" s="164">
        <v>0</v>
      </c>
      <c r="H190" s="164">
        <v>0</v>
      </c>
      <c r="I190" s="164">
        <v>0</v>
      </c>
      <c r="J190" s="164">
        <v>0</v>
      </c>
      <c r="K190" s="164">
        <v>0</v>
      </c>
      <c r="L190" s="164">
        <v>0</v>
      </c>
      <c r="M190" s="164">
        <v>0</v>
      </c>
      <c r="N190" s="164">
        <v>0</v>
      </c>
      <c r="O190" s="164">
        <v>0</v>
      </c>
      <c r="P190" s="164">
        <v>0</v>
      </c>
      <c r="Q190" s="104">
        <v>0</v>
      </c>
      <c r="R190" s="164">
        <v>0</v>
      </c>
      <c r="S190" s="164">
        <v>0</v>
      </c>
      <c r="T190" s="164">
        <v>0</v>
      </c>
      <c r="U190" s="164">
        <v>0</v>
      </c>
      <c r="V190" s="164">
        <v>0</v>
      </c>
      <c r="W190" s="104">
        <v>0</v>
      </c>
      <c r="X190" s="104">
        <v>0</v>
      </c>
      <c r="Y190" s="164">
        <v>0</v>
      </c>
      <c r="Z190" s="164">
        <v>0</v>
      </c>
      <c r="AA190" s="164">
        <v>0</v>
      </c>
      <c r="AB190" s="164">
        <v>0</v>
      </c>
      <c r="AC190" s="164">
        <v>0</v>
      </c>
      <c r="AD190" s="164">
        <v>0</v>
      </c>
      <c r="AE190" s="164">
        <v>0</v>
      </c>
      <c r="AF190" s="164">
        <v>0</v>
      </c>
      <c r="AG190" s="164">
        <v>0</v>
      </c>
      <c r="AH190" s="164">
        <v>0</v>
      </c>
      <c r="AI190" s="164">
        <v>0</v>
      </c>
      <c r="AJ190" s="164">
        <v>0</v>
      </c>
      <c r="AK190" s="164">
        <v>0</v>
      </c>
      <c r="AL190" s="164">
        <v>0</v>
      </c>
      <c r="AM190" s="164">
        <v>0</v>
      </c>
      <c r="AN190" s="164">
        <v>0</v>
      </c>
      <c r="AO190" s="109"/>
      <c r="AP190" s="165">
        <v>0</v>
      </c>
      <c r="AQ190" s="164">
        <v>0</v>
      </c>
      <c r="AR190" s="164">
        <v>0</v>
      </c>
      <c r="AS190" s="164">
        <v>0</v>
      </c>
      <c r="AT190" s="164">
        <v>0</v>
      </c>
      <c r="AU190" s="164">
        <v>0</v>
      </c>
      <c r="AV190" s="164">
        <v>0</v>
      </c>
      <c r="AW190" s="166">
        <v>0</v>
      </c>
      <c r="AX190" s="166">
        <v>0</v>
      </c>
      <c r="AY190" s="166">
        <v>0</v>
      </c>
      <c r="AZ190" s="166">
        <v>0</v>
      </c>
      <c r="BA190" s="166">
        <v>0</v>
      </c>
      <c r="BB190" s="166">
        <v>0</v>
      </c>
      <c r="BC190" s="165">
        <v>0</v>
      </c>
      <c r="BD190" s="164">
        <v>0</v>
      </c>
      <c r="BE190" s="164">
        <v>0</v>
      </c>
      <c r="BF190" s="164">
        <v>0</v>
      </c>
      <c r="BG190" s="164">
        <v>0</v>
      </c>
      <c r="BH190" s="164">
        <v>0</v>
      </c>
      <c r="BI190" s="164">
        <v>0</v>
      </c>
      <c r="BJ190" s="166">
        <v>0</v>
      </c>
      <c r="BK190" s="166">
        <v>0</v>
      </c>
      <c r="BL190" s="166">
        <v>0</v>
      </c>
      <c r="BM190" s="166">
        <v>0</v>
      </c>
      <c r="BN190" s="166">
        <v>0</v>
      </c>
      <c r="BO190" s="166">
        <v>0</v>
      </c>
      <c r="BP190" s="165">
        <v>0</v>
      </c>
      <c r="BQ190" s="164">
        <v>0</v>
      </c>
      <c r="BR190" s="164">
        <v>0</v>
      </c>
      <c r="BS190" s="164">
        <v>0</v>
      </c>
      <c r="BT190" s="164">
        <v>0</v>
      </c>
      <c r="BU190" s="164">
        <v>0</v>
      </c>
      <c r="BV190" s="164">
        <v>0</v>
      </c>
      <c r="BW190" s="166">
        <v>0</v>
      </c>
      <c r="BX190" s="166">
        <v>0</v>
      </c>
      <c r="BY190" s="166">
        <v>0</v>
      </c>
      <c r="BZ190" s="166">
        <v>0</v>
      </c>
      <c r="CA190" s="166">
        <v>0</v>
      </c>
      <c r="CB190" s="166">
        <v>0</v>
      </c>
      <c r="CC190" s="163">
        <v>8.5</v>
      </c>
      <c r="CD190" s="167"/>
      <c r="CE190" s="164"/>
      <c r="CF190" s="164"/>
      <c r="CG190" s="164"/>
      <c r="CH190" s="164"/>
      <c r="CI190" s="164"/>
      <c r="CJ190" s="164"/>
      <c r="CK190" s="166"/>
      <c r="CL190" s="166"/>
      <c r="CM190" s="166"/>
      <c r="CN190" s="166"/>
      <c r="CO190" s="166"/>
      <c r="CP190" s="166"/>
      <c r="CQ190" s="167">
        <v>0</v>
      </c>
      <c r="CR190" s="164"/>
      <c r="CS190" s="164"/>
      <c r="CT190" s="164"/>
      <c r="CU190" s="164"/>
      <c r="CV190" s="164"/>
      <c r="CW190" s="164"/>
      <c r="CX190" s="166">
        <v>0</v>
      </c>
      <c r="CY190" s="166">
        <v>0</v>
      </c>
      <c r="CZ190" s="166">
        <v>0</v>
      </c>
      <c r="DA190" s="166">
        <v>0</v>
      </c>
      <c r="DB190" s="166">
        <v>0</v>
      </c>
      <c r="DC190" s="166">
        <v>0</v>
      </c>
      <c r="DD190" s="109"/>
      <c r="DE190" s="168">
        <v>0</v>
      </c>
      <c r="DF190" s="109"/>
      <c r="DG190" s="172">
        <v>0</v>
      </c>
      <c r="DH190" s="109"/>
      <c r="DI190" s="109"/>
    </row>
    <row r="191" spans="2:113">
      <c r="B191" s="103" t="s">
        <v>334</v>
      </c>
      <c r="C191" s="162">
        <v>0</v>
      </c>
      <c r="D191" s="162">
        <v>0</v>
      </c>
      <c r="E191" s="162">
        <v>0</v>
      </c>
      <c r="F191" s="163">
        <v>7.4</v>
      </c>
      <c r="G191" s="164">
        <v>0</v>
      </c>
      <c r="H191" s="164">
        <v>0</v>
      </c>
      <c r="I191" s="164">
        <v>0</v>
      </c>
      <c r="J191" s="164">
        <v>0</v>
      </c>
      <c r="K191" s="164">
        <v>0</v>
      </c>
      <c r="L191" s="164">
        <v>0</v>
      </c>
      <c r="M191" s="164">
        <v>0</v>
      </c>
      <c r="N191" s="164">
        <v>0</v>
      </c>
      <c r="O191" s="164">
        <v>0</v>
      </c>
      <c r="P191" s="164">
        <v>0</v>
      </c>
      <c r="Q191" s="104">
        <v>0</v>
      </c>
      <c r="R191" s="164">
        <v>0</v>
      </c>
      <c r="S191" s="164">
        <v>0</v>
      </c>
      <c r="T191" s="164">
        <v>0</v>
      </c>
      <c r="U191" s="164">
        <v>0</v>
      </c>
      <c r="V191" s="164">
        <v>0</v>
      </c>
      <c r="W191" s="104">
        <v>0</v>
      </c>
      <c r="X191" s="104">
        <v>0</v>
      </c>
      <c r="Y191" s="164">
        <v>0</v>
      </c>
      <c r="Z191" s="164">
        <v>0</v>
      </c>
      <c r="AA191" s="164">
        <v>0</v>
      </c>
      <c r="AB191" s="164">
        <v>0</v>
      </c>
      <c r="AC191" s="164">
        <v>0</v>
      </c>
      <c r="AD191" s="164">
        <v>0</v>
      </c>
      <c r="AE191" s="164">
        <v>0</v>
      </c>
      <c r="AF191" s="164">
        <v>0</v>
      </c>
      <c r="AG191" s="164">
        <v>0</v>
      </c>
      <c r="AH191" s="164">
        <v>0</v>
      </c>
      <c r="AI191" s="164">
        <v>0</v>
      </c>
      <c r="AJ191" s="164">
        <v>0</v>
      </c>
      <c r="AK191" s="164">
        <v>0</v>
      </c>
      <c r="AL191" s="164">
        <v>0</v>
      </c>
      <c r="AM191" s="164">
        <v>0</v>
      </c>
      <c r="AN191" s="164">
        <v>0</v>
      </c>
      <c r="AO191" s="109"/>
      <c r="AP191" s="165">
        <v>0</v>
      </c>
      <c r="AQ191" s="164">
        <v>0</v>
      </c>
      <c r="AR191" s="164">
        <v>0</v>
      </c>
      <c r="AS191" s="164">
        <v>0</v>
      </c>
      <c r="AT191" s="164">
        <v>0</v>
      </c>
      <c r="AU191" s="164">
        <v>0</v>
      </c>
      <c r="AV191" s="164">
        <v>0</v>
      </c>
      <c r="AW191" s="166">
        <v>0</v>
      </c>
      <c r="AX191" s="166">
        <v>0</v>
      </c>
      <c r="AY191" s="166">
        <v>0</v>
      </c>
      <c r="AZ191" s="166">
        <v>0</v>
      </c>
      <c r="BA191" s="166">
        <v>0</v>
      </c>
      <c r="BB191" s="166">
        <v>0</v>
      </c>
      <c r="BC191" s="165">
        <v>0</v>
      </c>
      <c r="BD191" s="164">
        <v>0</v>
      </c>
      <c r="BE191" s="164">
        <v>0</v>
      </c>
      <c r="BF191" s="164">
        <v>0</v>
      </c>
      <c r="BG191" s="164">
        <v>0</v>
      </c>
      <c r="BH191" s="164">
        <v>0</v>
      </c>
      <c r="BI191" s="164">
        <v>0</v>
      </c>
      <c r="BJ191" s="166">
        <v>0</v>
      </c>
      <c r="BK191" s="166">
        <v>0</v>
      </c>
      <c r="BL191" s="166">
        <v>0</v>
      </c>
      <c r="BM191" s="166">
        <v>0</v>
      </c>
      <c r="BN191" s="166">
        <v>0</v>
      </c>
      <c r="BO191" s="166">
        <v>0</v>
      </c>
      <c r="BP191" s="165">
        <v>0</v>
      </c>
      <c r="BQ191" s="164">
        <v>0</v>
      </c>
      <c r="BR191" s="164">
        <v>0</v>
      </c>
      <c r="BS191" s="164">
        <v>0</v>
      </c>
      <c r="BT191" s="164">
        <v>0</v>
      </c>
      <c r="BU191" s="164">
        <v>0</v>
      </c>
      <c r="BV191" s="164">
        <v>0</v>
      </c>
      <c r="BW191" s="166">
        <v>0</v>
      </c>
      <c r="BX191" s="166">
        <v>0</v>
      </c>
      <c r="BY191" s="166">
        <v>0</v>
      </c>
      <c r="BZ191" s="166">
        <v>0</v>
      </c>
      <c r="CA191" s="166">
        <v>0</v>
      </c>
      <c r="CB191" s="166">
        <v>0</v>
      </c>
      <c r="CC191" s="163">
        <v>8.5</v>
      </c>
      <c r="CD191" s="167"/>
      <c r="CE191" s="164"/>
      <c r="CF191" s="164"/>
      <c r="CG191" s="164"/>
      <c r="CH191" s="164"/>
      <c r="CI191" s="164"/>
      <c r="CJ191" s="164"/>
      <c r="CK191" s="166"/>
      <c r="CL191" s="166"/>
      <c r="CM191" s="166"/>
      <c r="CN191" s="166"/>
      <c r="CO191" s="166"/>
      <c r="CP191" s="166"/>
      <c r="CQ191" s="167">
        <v>0</v>
      </c>
      <c r="CR191" s="164"/>
      <c r="CS191" s="164"/>
      <c r="CT191" s="164"/>
      <c r="CU191" s="164"/>
      <c r="CV191" s="164"/>
      <c r="CW191" s="164"/>
      <c r="CX191" s="166">
        <v>0</v>
      </c>
      <c r="CY191" s="166">
        <v>0</v>
      </c>
      <c r="CZ191" s="166">
        <v>0</v>
      </c>
      <c r="DA191" s="166">
        <v>0</v>
      </c>
      <c r="DB191" s="166">
        <v>0</v>
      </c>
      <c r="DC191" s="166">
        <v>0</v>
      </c>
      <c r="DD191" s="109"/>
      <c r="DE191" s="168">
        <v>0</v>
      </c>
      <c r="DF191" s="109"/>
      <c r="DG191" s="172">
        <v>0</v>
      </c>
      <c r="DH191" s="109"/>
      <c r="DI191" s="109"/>
    </row>
    <row r="192" spans="2:113">
      <c r="B192" s="103" t="s">
        <v>335</v>
      </c>
      <c r="C192" s="162">
        <v>0</v>
      </c>
      <c r="D192" s="162">
        <v>0</v>
      </c>
      <c r="E192" s="162">
        <v>0</v>
      </c>
      <c r="F192" s="163">
        <v>9</v>
      </c>
      <c r="G192" s="164">
        <v>0</v>
      </c>
      <c r="H192" s="164">
        <v>0</v>
      </c>
      <c r="I192" s="164">
        <v>0</v>
      </c>
      <c r="J192" s="164">
        <v>0</v>
      </c>
      <c r="K192" s="164">
        <v>0</v>
      </c>
      <c r="L192" s="164">
        <v>0</v>
      </c>
      <c r="M192" s="164">
        <v>0</v>
      </c>
      <c r="N192" s="164">
        <v>0</v>
      </c>
      <c r="O192" s="164">
        <v>0</v>
      </c>
      <c r="P192" s="164">
        <v>0</v>
      </c>
      <c r="Q192" s="104">
        <v>0</v>
      </c>
      <c r="R192" s="164">
        <v>0</v>
      </c>
      <c r="S192" s="164">
        <v>0</v>
      </c>
      <c r="T192" s="164">
        <v>0</v>
      </c>
      <c r="U192" s="164">
        <v>0</v>
      </c>
      <c r="V192" s="164">
        <v>0</v>
      </c>
      <c r="W192" s="104">
        <v>0</v>
      </c>
      <c r="X192" s="104">
        <v>0</v>
      </c>
      <c r="Y192" s="164">
        <v>0</v>
      </c>
      <c r="Z192" s="164">
        <v>0</v>
      </c>
      <c r="AA192" s="164">
        <v>0</v>
      </c>
      <c r="AB192" s="164">
        <v>0</v>
      </c>
      <c r="AC192" s="164">
        <v>0</v>
      </c>
      <c r="AD192" s="164">
        <v>0</v>
      </c>
      <c r="AE192" s="164">
        <v>0</v>
      </c>
      <c r="AF192" s="164">
        <v>0</v>
      </c>
      <c r="AG192" s="164">
        <v>0</v>
      </c>
      <c r="AH192" s="164">
        <v>0</v>
      </c>
      <c r="AI192" s="164">
        <v>0</v>
      </c>
      <c r="AJ192" s="164">
        <v>0</v>
      </c>
      <c r="AK192" s="164">
        <v>0</v>
      </c>
      <c r="AL192" s="164">
        <v>0</v>
      </c>
      <c r="AM192" s="164">
        <v>0</v>
      </c>
      <c r="AN192" s="164">
        <v>0</v>
      </c>
      <c r="AO192" s="109"/>
      <c r="AP192" s="165">
        <v>0</v>
      </c>
      <c r="AQ192" s="164">
        <v>0</v>
      </c>
      <c r="AR192" s="164">
        <v>0</v>
      </c>
      <c r="AS192" s="164">
        <v>0</v>
      </c>
      <c r="AT192" s="164">
        <v>0</v>
      </c>
      <c r="AU192" s="164">
        <v>0</v>
      </c>
      <c r="AV192" s="164">
        <v>0</v>
      </c>
      <c r="AW192" s="166">
        <v>0</v>
      </c>
      <c r="AX192" s="166">
        <v>0</v>
      </c>
      <c r="AY192" s="166">
        <v>0</v>
      </c>
      <c r="AZ192" s="166">
        <v>0</v>
      </c>
      <c r="BA192" s="166">
        <v>0</v>
      </c>
      <c r="BB192" s="166">
        <v>0</v>
      </c>
      <c r="BC192" s="165">
        <v>0</v>
      </c>
      <c r="BD192" s="164">
        <v>0</v>
      </c>
      <c r="BE192" s="164">
        <v>0</v>
      </c>
      <c r="BF192" s="164">
        <v>0</v>
      </c>
      <c r="BG192" s="164">
        <v>0</v>
      </c>
      <c r="BH192" s="164">
        <v>0</v>
      </c>
      <c r="BI192" s="164">
        <v>0</v>
      </c>
      <c r="BJ192" s="166">
        <v>0</v>
      </c>
      <c r="BK192" s="166">
        <v>0</v>
      </c>
      <c r="BL192" s="166">
        <v>0</v>
      </c>
      <c r="BM192" s="166">
        <v>0</v>
      </c>
      <c r="BN192" s="166">
        <v>0</v>
      </c>
      <c r="BO192" s="166">
        <v>0</v>
      </c>
      <c r="BP192" s="165">
        <v>0</v>
      </c>
      <c r="BQ192" s="164">
        <v>0</v>
      </c>
      <c r="BR192" s="164">
        <v>0</v>
      </c>
      <c r="BS192" s="164">
        <v>0</v>
      </c>
      <c r="BT192" s="164">
        <v>0</v>
      </c>
      <c r="BU192" s="164">
        <v>0</v>
      </c>
      <c r="BV192" s="164">
        <v>0</v>
      </c>
      <c r="BW192" s="166">
        <v>0</v>
      </c>
      <c r="BX192" s="166">
        <v>0</v>
      </c>
      <c r="BY192" s="166">
        <v>0</v>
      </c>
      <c r="BZ192" s="166">
        <v>0</v>
      </c>
      <c r="CA192" s="166">
        <v>0</v>
      </c>
      <c r="CB192" s="166">
        <v>0</v>
      </c>
      <c r="CC192" s="163">
        <v>10.3</v>
      </c>
      <c r="CD192" s="167"/>
      <c r="CE192" s="164"/>
      <c r="CF192" s="164"/>
      <c r="CG192" s="164"/>
      <c r="CH192" s="164"/>
      <c r="CI192" s="164"/>
      <c r="CJ192" s="164"/>
      <c r="CK192" s="166"/>
      <c r="CL192" s="166"/>
      <c r="CM192" s="166"/>
      <c r="CN192" s="166"/>
      <c r="CO192" s="166"/>
      <c r="CP192" s="166"/>
      <c r="CQ192" s="167">
        <v>0</v>
      </c>
      <c r="CR192" s="164"/>
      <c r="CS192" s="164"/>
      <c r="CT192" s="164"/>
      <c r="CU192" s="164"/>
      <c r="CV192" s="164"/>
      <c r="CW192" s="164"/>
      <c r="CX192" s="166">
        <v>0</v>
      </c>
      <c r="CY192" s="166">
        <v>0</v>
      </c>
      <c r="CZ192" s="166">
        <v>0</v>
      </c>
      <c r="DA192" s="166">
        <v>0</v>
      </c>
      <c r="DB192" s="166">
        <v>0</v>
      </c>
      <c r="DC192" s="166">
        <v>0</v>
      </c>
      <c r="DD192" s="109"/>
      <c r="DE192" s="168">
        <v>0</v>
      </c>
      <c r="DF192" s="109"/>
      <c r="DG192" s="172">
        <v>0</v>
      </c>
      <c r="DH192" s="109"/>
      <c r="DI192" s="109"/>
    </row>
    <row r="193" spans="2:113">
      <c r="B193" s="103" t="s">
        <v>521</v>
      </c>
      <c r="C193" s="162">
        <v>0</v>
      </c>
      <c r="D193" s="162">
        <v>1</v>
      </c>
      <c r="E193" s="162">
        <v>-1</v>
      </c>
      <c r="F193" s="163">
        <v>16.3</v>
      </c>
      <c r="G193" s="164">
        <v>0</v>
      </c>
      <c r="H193" s="164">
        <v>0</v>
      </c>
      <c r="I193" s="164">
        <v>0</v>
      </c>
      <c r="J193" s="164">
        <v>0</v>
      </c>
      <c r="K193" s="164">
        <v>0</v>
      </c>
      <c r="L193" s="164">
        <v>0</v>
      </c>
      <c r="M193" s="164">
        <v>0</v>
      </c>
      <c r="N193" s="164">
        <v>0</v>
      </c>
      <c r="O193" s="164">
        <v>0</v>
      </c>
      <c r="P193" s="164">
        <v>0</v>
      </c>
      <c r="Q193" s="104">
        <v>0</v>
      </c>
      <c r="R193" s="164">
        <v>0</v>
      </c>
      <c r="S193" s="164">
        <v>0</v>
      </c>
      <c r="T193" s="164">
        <v>0</v>
      </c>
      <c r="U193" s="164">
        <v>0</v>
      </c>
      <c r="V193" s="164">
        <v>0</v>
      </c>
      <c r="W193" s="104">
        <v>0</v>
      </c>
      <c r="X193" s="104">
        <v>0</v>
      </c>
      <c r="Y193" s="164">
        <v>0</v>
      </c>
      <c r="Z193" s="164">
        <v>0</v>
      </c>
      <c r="AA193" s="164">
        <v>0</v>
      </c>
      <c r="AB193" s="164">
        <v>0</v>
      </c>
      <c r="AC193" s="164">
        <v>0</v>
      </c>
      <c r="AD193" s="164">
        <v>0</v>
      </c>
      <c r="AE193" s="164">
        <v>0</v>
      </c>
      <c r="AF193" s="164">
        <v>0</v>
      </c>
      <c r="AG193" s="164">
        <v>0</v>
      </c>
      <c r="AH193" s="164">
        <v>0</v>
      </c>
      <c r="AI193" s="164">
        <v>0</v>
      </c>
      <c r="AJ193" s="164">
        <v>0</v>
      </c>
      <c r="AK193" s="164">
        <v>0</v>
      </c>
      <c r="AL193" s="164">
        <v>0</v>
      </c>
      <c r="AM193" s="164">
        <v>0</v>
      </c>
      <c r="AN193" s="164">
        <v>0</v>
      </c>
      <c r="AO193" s="109"/>
      <c r="AP193" s="165">
        <v>0</v>
      </c>
      <c r="AQ193" s="164">
        <v>0</v>
      </c>
      <c r="AR193" s="164">
        <v>0</v>
      </c>
      <c r="AS193" s="164">
        <v>0</v>
      </c>
      <c r="AT193" s="164">
        <v>0</v>
      </c>
      <c r="AU193" s="164">
        <v>0</v>
      </c>
      <c r="AV193" s="164">
        <v>0</v>
      </c>
      <c r="AW193" s="166">
        <v>0</v>
      </c>
      <c r="AX193" s="166">
        <v>0</v>
      </c>
      <c r="AY193" s="166">
        <v>0</v>
      </c>
      <c r="AZ193" s="166">
        <v>0</v>
      </c>
      <c r="BA193" s="166">
        <v>0</v>
      </c>
      <c r="BB193" s="166">
        <v>0</v>
      </c>
      <c r="BC193" s="165">
        <v>0</v>
      </c>
      <c r="BD193" s="164">
        <v>0</v>
      </c>
      <c r="BE193" s="164">
        <v>0</v>
      </c>
      <c r="BF193" s="164">
        <v>0</v>
      </c>
      <c r="BG193" s="164">
        <v>0</v>
      </c>
      <c r="BH193" s="164">
        <v>0</v>
      </c>
      <c r="BI193" s="164">
        <v>0</v>
      </c>
      <c r="BJ193" s="166">
        <v>0</v>
      </c>
      <c r="BK193" s="166">
        <v>0</v>
      </c>
      <c r="BL193" s="166">
        <v>0</v>
      </c>
      <c r="BM193" s="166">
        <v>0</v>
      </c>
      <c r="BN193" s="166">
        <v>0</v>
      </c>
      <c r="BO193" s="166">
        <v>0</v>
      </c>
      <c r="BP193" s="165">
        <v>0</v>
      </c>
      <c r="BQ193" s="164">
        <v>0</v>
      </c>
      <c r="BR193" s="164">
        <v>0</v>
      </c>
      <c r="BS193" s="164">
        <v>0</v>
      </c>
      <c r="BT193" s="164">
        <v>0</v>
      </c>
      <c r="BU193" s="164">
        <v>0</v>
      </c>
      <c r="BV193" s="164">
        <v>0</v>
      </c>
      <c r="BW193" s="166">
        <v>0</v>
      </c>
      <c r="BX193" s="166">
        <v>0</v>
      </c>
      <c r="BY193" s="166">
        <v>0</v>
      </c>
      <c r="BZ193" s="166">
        <v>0</v>
      </c>
      <c r="CA193" s="166">
        <v>0</v>
      </c>
      <c r="CB193" s="166">
        <v>0</v>
      </c>
      <c r="CC193" s="163">
        <v>1</v>
      </c>
      <c r="CD193" s="167"/>
      <c r="CE193" s="164"/>
      <c r="CF193" s="164"/>
      <c r="CG193" s="164"/>
      <c r="CH193" s="164"/>
      <c r="CI193" s="164"/>
      <c r="CJ193" s="164"/>
      <c r="CK193" s="166"/>
      <c r="CL193" s="166"/>
      <c r="CM193" s="166"/>
      <c r="CN193" s="166"/>
      <c r="CO193" s="166"/>
      <c r="CP193" s="166"/>
      <c r="CQ193" s="167">
        <v>0</v>
      </c>
      <c r="CR193" s="164"/>
      <c r="CS193" s="164"/>
      <c r="CT193" s="164"/>
      <c r="CU193" s="164"/>
      <c r="CV193" s="164"/>
      <c r="CW193" s="164"/>
      <c r="CX193" s="166">
        <v>0</v>
      </c>
      <c r="CY193" s="166">
        <v>0</v>
      </c>
      <c r="CZ193" s="166">
        <v>0</v>
      </c>
      <c r="DA193" s="166">
        <v>0</v>
      </c>
      <c r="DB193" s="166">
        <v>0</v>
      </c>
      <c r="DC193" s="166">
        <v>0</v>
      </c>
      <c r="DD193" s="109"/>
      <c r="DE193" s="168">
        <v>0</v>
      </c>
      <c r="DF193" s="109"/>
      <c r="DG193" s="172">
        <v>0</v>
      </c>
      <c r="DH193" s="109"/>
      <c r="DI193" s="109"/>
    </row>
    <row r="194" spans="2:113">
      <c r="B194" s="103" t="s">
        <v>336</v>
      </c>
      <c r="C194" s="162">
        <v>0</v>
      </c>
      <c r="D194" s="162">
        <v>0</v>
      </c>
      <c r="E194" s="162">
        <v>0</v>
      </c>
      <c r="F194" s="163">
        <v>8.4</v>
      </c>
      <c r="G194" s="164">
        <v>0</v>
      </c>
      <c r="H194" s="164">
        <v>0</v>
      </c>
      <c r="I194" s="164">
        <v>0</v>
      </c>
      <c r="J194" s="164">
        <v>0</v>
      </c>
      <c r="K194" s="164">
        <v>0</v>
      </c>
      <c r="L194" s="164">
        <v>0</v>
      </c>
      <c r="M194" s="164">
        <v>0</v>
      </c>
      <c r="N194" s="164">
        <v>0</v>
      </c>
      <c r="O194" s="164">
        <v>0</v>
      </c>
      <c r="P194" s="164">
        <v>0</v>
      </c>
      <c r="Q194" s="104">
        <v>0</v>
      </c>
      <c r="R194" s="164">
        <v>0</v>
      </c>
      <c r="S194" s="164">
        <v>0</v>
      </c>
      <c r="T194" s="164">
        <v>0</v>
      </c>
      <c r="U194" s="164">
        <v>0</v>
      </c>
      <c r="V194" s="164">
        <v>0</v>
      </c>
      <c r="W194" s="104">
        <v>0</v>
      </c>
      <c r="X194" s="104">
        <v>0</v>
      </c>
      <c r="Y194" s="164">
        <v>0</v>
      </c>
      <c r="Z194" s="164">
        <v>0</v>
      </c>
      <c r="AA194" s="164">
        <v>0</v>
      </c>
      <c r="AB194" s="164">
        <v>0</v>
      </c>
      <c r="AC194" s="164">
        <v>0</v>
      </c>
      <c r="AD194" s="164">
        <v>0</v>
      </c>
      <c r="AE194" s="164">
        <v>0</v>
      </c>
      <c r="AF194" s="164">
        <v>0</v>
      </c>
      <c r="AG194" s="164">
        <v>0</v>
      </c>
      <c r="AH194" s="164">
        <v>0</v>
      </c>
      <c r="AI194" s="164">
        <v>0</v>
      </c>
      <c r="AJ194" s="164">
        <v>0</v>
      </c>
      <c r="AK194" s="164">
        <v>0</v>
      </c>
      <c r="AL194" s="164">
        <v>0</v>
      </c>
      <c r="AM194" s="164">
        <v>0</v>
      </c>
      <c r="AN194" s="164">
        <v>0</v>
      </c>
      <c r="AO194" s="109"/>
      <c r="AP194" s="165">
        <v>0</v>
      </c>
      <c r="AQ194" s="164">
        <v>0</v>
      </c>
      <c r="AR194" s="164">
        <v>0</v>
      </c>
      <c r="AS194" s="164">
        <v>0</v>
      </c>
      <c r="AT194" s="164">
        <v>0</v>
      </c>
      <c r="AU194" s="164">
        <v>0</v>
      </c>
      <c r="AV194" s="164">
        <v>0</v>
      </c>
      <c r="AW194" s="166">
        <v>0</v>
      </c>
      <c r="AX194" s="166">
        <v>0</v>
      </c>
      <c r="AY194" s="166">
        <v>0</v>
      </c>
      <c r="AZ194" s="166">
        <v>0</v>
      </c>
      <c r="BA194" s="166">
        <v>0</v>
      </c>
      <c r="BB194" s="166">
        <v>0</v>
      </c>
      <c r="BC194" s="165">
        <v>0</v>
      </c>
      <c r="BD194" s="164">
        <v>0</v>
      </c>
      <c r="BE194" s="164">
        <v>0</v>
      </c>
      <c r="BF194" s="164">
        <v>0</v>
      </c>
      <c r="BG194" s="164">
        <v>0</v>
      </c>
      <c r="BH194" s="164">
        <v>0</v>
      </c>
      <c r="BI194" s="164">
        <v>0</v>
      </c>
      <c r="BJ194" s="166">
        <v>0</v>
      </c>
      <c r="BK194" s="166">
        <v>0</v>
      </c>
      <c r="BL194" s="166">
        <v>0</v>
      </c>
      <c r="BM194" s="166">
        <v>0</v>
      </c>
      <c r="BN194" s="166">
        <v>0</v>
      </c>
      <c r="BO194" s="166">
        <v>0</v>
      </c>
      <c r="BP194" s="165">
        <v>0</v>
      </c>
      <c r="BQ194" s="164">
        <v>0</v>
      </c>
      <c r="BR194" s="164">
        <v>0</v>
      </c>
      <c r="BS194" s="164">
        <v>0</v>
      </c>
      <c r="BT194" s="164">
        <v>0</v>
      </c>
      <c r="BU194" s="164">
        <v>0</v>
      </c>
      <c r="BV194" s="164">
        <v>0</v>
      </c>
      <c r="BW194" s="166">
        <v>0</v>
      </c>
      <c r="BX194" s="166">
        <v>0</v>
      </c>
      <c r="BY194" s="166">
        <v>0</v>
      </c>
      <c r="BZ194" s="166">
        <v>0</v>
      </c>
      <c r="CA194" s="166">
        <v>0</v>
      </c>
      <c r="CB194" s="166">
        <v>0</v>
      </c>
      <c r="CC194" s="163">
        <v>9.6999999999999993</v>
      </c>
      <c r="CD194" s="167"/>
      <c r="CE194" s="164"/>
      <c r="CF194" s="164"/>
      <c r="CG194" s="164"/>
      <c r="CH194" s="164"/>
      <c r="CI194" s="164"/>
      <c r="CJ194" s="164"/>
      <c r="CK194" s="166"/>
      <c r="CL194" s="166"/>
      <c r="CM194" s="166"/>
      <c r="CN194" s="166"/>
      <c r="CO194" s="166"/>
      <c r="CP194" s="166"/>
      <c r="CQ194" s="167">
        <v>0</v>
      </c>
      <c r="CR194" s="164"/>
      <c r="CS194" s="164"/>
      <c r="CT194" s="164"/>
      <c r="CU194" s="164"/>
      <c r="CV194" s="164"/>
      <c r="CW194" s="164"/>
      <c r="CX194" s="166">
        <v>0</v>
      </c>
      <c r="CY194" s="166">
        <v>0</v>
      </c>
      <c r="CZ194" s="166">
        <v>0</v>
      </c>
      <c r="DA194" s="166">
        <v>0</v>
      </c>
      <c r="DB194" s="166">
        <v>0</v>
      </c>
      <c r="DC194" s="166">
        <v>0</v>
      </c>
      <c r="DD194" s="109"/>
      <c r="DE194" s="168">
        <v>0</v>
      </c>
      <c r="DF194" s="109"/>
      <c r="DG194" s="172">
        <v>0</v>
      </c>
      <c r="DH194" s="109"/>
      <c r="DI194" s="109"/>
    </row>
    <row r="195" spans="2:113">
      <c r="B195" s="103" t="s">
        <v>395</v>
      </c>
      <c r="C195" s="162">
        <v>0</v>
      </c>
      <c r="D195" s="162">
        <v>0</v>
      </c>
      <c r="E195" s="162">
        <v>0</v>
      </c>
      <c r="F195" s="163">
        <v>9.9</v>
      </c>
      <c r="G195" s="164">
        <v>0</v>
      </c>
      <c r="H195" s="164">
        <v>0</v>
      </c>
      <c r="I195" s="164">
        <v>0</v>
      </c>
      <c r="J195" s="164">
        <v>0</v>
      </c>
      <c r="K195" s="164">
        <v>0</v>
      </c>
      <c r="L195" s="164">
        <v>0</v>
      </c>
      <c r="M195" s="164">
        <v>0</v>
      </c>
      <c r="N195" s="164">
        <v>0</v>
      </c>
      <c r="O195" s="164">
        <v>0</v>
      </c>
      <c r="P195" s="164">
        <v>0</v>
      </c>
      <c r="Q195" s="104">
        <v>0</v>
      </c>
      <c r="R195" s="164">
        <v>0</v>
      </c>
      <c r="S195" s="164">
        <v>0</v>
      </c>
      <c r="T195" s="164">
        <v>0</v>
      </c>
      <c r="U195" s="164">
        <v>0</v>
      </c>
      <c r="V195" s="164">
        <v>0</v>
      </c>
      <c r="W195" s="104">
        <v>0</v>
      </c>
      <c r="X195" s="104">
        <v>0</v>
      </c>
      <c r="Y195" s="164">
        <v>0</v>
      </c>
      <c r="Z195" s="164">
        <v>0</v>
      </c>
      <c r="AA195" s="164">
        <v>0</v>
      </c>
      <c r="AB195" s="164">
        <v>0</v>
      </c>
      <c r="AC195" s="164">
        <v>0</v>
      </c>
      <c r="AD195" s="164">
        <v>0</v>
      </c>
      <c r="AE195" s="164">
        <v>0</v>
      </c>
      <c r="AF195" s="164">
        <v>0</v>
      </c>
      <c r="AG195" s="164">
        <v>0</v>
      </c>
      <c r="AH195" s="164">
        <v>0</v>
      </c>
      <c r="AI195" s="164">
        <v>0</v>
      </c>
      <c r="AJ195" s="164">
        <v>0</v>
      </c>
      <c r="AK195" s="164">
        <v>0</v>
      </c>
      <c r="AL195" s="164">
        <v>0</v>
      </c>
      <c r="AM195" s="164">
        <v>0</v>
      </c>
      <c r="AN195" s="164">
        <v>0</v>
      </c>
      <c r="AO195" s="109"/>
      <c r="AP195" s="165">
        <v>0</v>
      </c>
      <c r="AQ195" s="164">
        <v>0</v>
      </c>
      <c r="AR195" s="164">
        <v>0</v>
      </c>
      <c r="AS195" s="164">
        <v>0</v>
      </c>
      <c r="AT195" s="164">
        <v>0</v>
      </c>
      <c r="AU195" s="164">
        <v>0</v>
      </c>
      <c r="AV195" s="164">
        <v>0</v>
      </c>
      <c r="AW195" s="166">
        <v>0</v>
      </c>
      <c r="AX195" s="166">
        <v>0</v>
      </c>
      <c r="AY195" s="166">
        <v>0</v>
      </c>
      <c r="AZ195" s="166">
        <v>0</v>
      </c>
      <c r="BA195" s="166">
        <v>0</v>
      </c>
      <c r="BB195" s="166">
        <v>0</v>
      </c>
      <c r="BC195" s="165">
        <v>0</v>
      </c>
      <c r="BD195" s="164">
        <v>0</v>
      </c>
      <c r="BE195" s="164">
        <v>0</v>
      </c>
      <c r="BF195" s="164">
        <v>0</v>
      </c>
      <c r="BG195" s="164">
        <v>0</v>
      </c>
      <c r="BH195" s="164">
        <v>0</v>
      </c>
      <c r="BI195" s="164">
        <v>0</v>
      </c>
      <c r="BJ195" s="166">
        <v>0</v>
      </c>
      <c r="BK195" s="166">
        <v>0</v>
      </c>
      <c r="BL195" s="166">
        <v>0</v>
      </c>
      <c r="BM195" s="166">
        <v>0</v>
      </c>
      <c r="BN195" s="166">
        <v>0</v>
      </c>
      <c r="BO195" s="166">
        <v>0</v>
      </c>
      <c r="BP195" s="165">
        <v>0</v>
      </c>
      <c r="BQ195" s="164">
        <v>0</v>
      </c>
      <c r="BR195" s="164">
        <v>0</v>
      </c>
      <c r="BS195" s="164">
        <v>0</v>
      </c>
      <c r="BT195" s="164">
        <v>0</v>
      </c>
      <c r="BU195" s="164">
        <v>0</v>
      </c>
      <c r="BV195" s="164">
        <v>0</v>
      </c>
      <c r="BW195" s="166">
        <v>0</v>
      </c>
      <c r="BX195" s="166">
        <v>0</v>
      </c>
      <c r="BY195" s="166">
        <v>0</v>
      </c>
      <c r="BZ195" s="166">
        <v>0</v>
      </c>
      <c r="CA195" s="166">
        <v>0</v>
      </c>
      <c r="CB195" s="166">
        <v>0</v>
      </c>
      <c r="CC195" s="163">
        <v>11.5</v>
      </c>
      <c r="CD195" s="167"/>
      <c r="CE195" s="164"/>
      <c r="CF195" s="164"/>
      <c r="CG195" s="164"/>
      <c r="CH195" s="164"/>
      <c r="CI195" s="164"/>
      <c r="CJ195" s="164"/>
      <c r="CK195" s="166"/>
      <c r="CL195" s="166"/>
      <c r="CM195" s="166"/>
      <c r="CN195" s="166"/>
      <c r="CO195" s="166"/>
      <c r="CP195" s="166"/>
      <c r="CQ195" s="167">
        <v>0</v>
      </c>
      <c r="CR195" s="164"/>
      <c r="CS195" s="164"/>
      <c r="CT195" s="164"/>
      <c r="CU195" s="164"/>
      <c r="CV195" s="164"/>
      <c r="CW195" s="164"/>
      <c r="CX195" s="166">
        <v>0</v>
      </c>
      <c r="CY195" s="166">
        <v>0</v>
      </c>
      <c r="CZ195" s="166">
        <v>0</v>
      </c>
      <c r="DA195" s="166">
        <v>0</v>
      </c>
      <c r="DB195" s="166">
        <v>0</v>
      </c>
      <c r="DC195" s="166">
        <v>0</v>
      </c>
      <c r="DD195" s="109"/>
      <c r="DE195" s="168">
        <v>0</v>
      </c>
      <c r="DF195" s="109"/>
      <c r="DG195" s="172">
        <v>0</v>
      </c>
      <c r="DH195" s="109"/>
      <c r="DI195" s="109"/>
    </row>
    <row r="196" spans="2:113">
      <c r="B196" s="103" t="s">
        <v>396</v>
      </c>
      <c r="C196" s="162">
        <v>0</v>
      </c>
      <c r="D196" s="162">
        <v>0</v>
      </c>
      <c r="E196" s="162">
        <v>0</v>
      </c>
      <c r="F196" s="163">
        <v>11.7</v>
      </c>
      <c r="G196" s="164">
        <v>0</v>
      </c>
      <c r="H196" s="164">
        <v>0</v>
      </c>
      <c r="I196" s="164">
        <v>0</v>
      </c>
      <c r="J196" s="164">
        <v>0</v>
      </c>
      <c r="K196" s="164">
        <v>0</v>
      </c>
      <c r="L196" s="164">
        <v>0</v>
      </c>
      <c r="M196" s="164">
        <v>0</v>
      </c>
      <c r="N196" s="164">
        <v>0</v>
      </c>
      <c r="O196" s="164">
        <v>0</v>
      </c>
      <c r="P196" s="164">
        <v>0</v>
      </c>
      <c r="Q196" s="104">
        <v>0</v>
      </c>
      <c r="R196" s="164">
        <v>0</v>
      </c>
      <c r="S196" s="164">
        <v>0</v>
      </c>
      <c r="T196" s="164">
        <v>0</v>
      </c>
      <c r="U196" s="164">
        <v>0</v>
      </c>
      <c r="V196" s="164">
        <v>0</v>
      </c>
      <c r="W196" s="104">
        <v>0</v>
      </c>
      <c r="X196" s="104">
        <v>0</v>
      </c>
      <c r="Y196" s="164">
        <v>0</v>
      </c>
      <c r="Z196" s="164">
        <v>0</v>
      </c>
      <c r="AA196" s="164">
        <v>0</v>
      </c>
      <c r="AB196" s="164">
        <v>0</v>
      </c>
      <c r="AC196" s="164">
        <v>0</v>
      </c>
      <c r="AD196" s="164">
        <v>0</v>
      </c>
      <c r="AE196" s="164">
        <v>0</v>
      </c>
      <c r="AF196" s="164">
        <v>0</v>
      </c>
      <c r="AG196" s="164">
        <v>0</v>
      </c>
      <c r="AH196" s="164">
        <v>0</v>
      </c>
      <c r="AI196" s="164">
        <v>0</v>
      </c>
      <c r="AJ196" s="164">
        <v>0</v>
      </c>
      <c r="AK196" s="164">
        <v>0</v>
      </c>
      <c r="AL196" s="164">
        <v>0</v>
      </c>
      <c r="AM196" s="164">
        <v>0</v>
      </c>
      <c r="AN196" s="164">
        <v>0</v>
      </c>
      <c r="AO196" s="109"/>
      <c r="AP196" s="165">
        <v>0</v>
      </c>
      <c r="AQ196" s="164">
        <v>0</v>
      </c>
      <c r="AR196" s="164">
        <v>0</v>
      </c>
      <c r="AS196" s="164">
        <v>0</v>
      </c>
      <c r="AT196" s="164">
        <v>0</v>
      </c>
      <c r="AU196" s="164">
        <v>0</v>
      </c>
      <c r="AV196" s="164">
        <v>0</v>
      </c>
      <c r="AW196" s="166">
        <v>0</v>
      </c>
      <c r="AX196" s="166">
        <v>0</v>
      </c>
      <c r="AY196" s="166">
        <v>0</v>
      </c>
      <c r="AZ196" s="166">
        <v>0</v>
      </c>
      <c r="BA196" s="166">
        <v>0</v>
      </c>
      <c r="BB196" s="166">
        <v>0</v>
      </c>
      <c r="BC196" s="165">
        <v>0</v>
      </c>
      <c r="BD196" s="164">
        <v>0</v>
      </c>
      <c r="BE196" s="164">
        <v>0</v>
      </c>
      <c r="BF196" s="164">
        <v>0</v>
      </c>
      <c r="BG196" s="164">
        <v>0</v>
      </c>
      <c r="BH196" s="164">
        <v>0</v>
      </c>
      <c r="BI196" s="164">
        <v>0</v>
      </c>
      <c r="BJ196" s="166">
        <v>0</v>
      </c>
      <c r="BK196" s="166">
        <v>0</v>
      </c>
      <c r="BL196" s="166">
        <v>0</v>
      </c>
      <c r="BM196" s="166">
        <v>0</v>
      </c>
      <c r="BN196" s="166">
        <v>0</v>
      </c>
      <c r="BO196" s="166">
        <v>0</v>
      </c>
      <c r="BP196" s="165">
        <v>0</v>
      </c>
      <c r="BQ196" s="164">
        <v>0</v>
      </c>
      <c r="BR196" s="164">
        <v>0</v>
      </c>
      <c r="BS196" s="164">
        <v>0</v>
      </c>
      <c r="BT196" s="164">
        <v>0</v>
      </c>
      <c r="BU196" s="164">
        <v>0</v>
      </c>
      <c r="BV196" s="164">
        <v>0</v>
      </c>
      <c r="BW196" s="166">
        <v>0</v>
      </c>
      <c r="BX196" s="166">
        <v>0</v>
      </c>
      <c r="BY196" s="166">
        <v>0</v>
      </c>
      <c r="BZ196" s="166">
        <v>0</v>
      </c>
      <c r="CA196" s="166">
        <v>0</v>
      </c>
      <c r="CB196" s="166">
        <v>0</v>
      </c>
      <c r="CC196" s="163">
        <v>12.3</v>
      </c>
      <c r="CD196" s="167"/>
      <c r="CE196" s="164"/>
      <c r="CF196" s="164"/>
      <c r="CG196" s="164"/>
      <c r="CH196" s="164"/>
      <c r="CI196" s="164"/>
      <c r="CJ196" s="164"/>
      <c r="CK196" s="166"/>
      <c r="CL196" s="166"/>
      <c r="CM196" s="166"/>
      <c r="CN196" s="166"/>
      <c r="CO196" s="166"/>
      <c r="CP196" s="166"/>
      <c r="CQ196" s="167">
        <v>0</v>
      </c>
      <c r="CR196" s="164"/>
      <c r="CS196" s="164"/>
      <c r="CT196" s="164"/>
      <c r="CU196" s="164"/>
      <c r="CV196" s="164"/>
      <c r="CW196" s="164"/>
      <c r="CX196" s="166">
        <v>0</v>
      </c>
      <c r="CY196" s="166">
        <v>0</v>
      </c>
      <c r="CZ196" s="166">
        <v>0</v>
      </c>
      <c r="DA196" s="166">
        <v>0</v>
      </c>
      <c r="DB196" s="166">
        <v>0</v>
      </c>
      <c r="DC196" s="166">
        <v>0</v>
      </c>
      <c r="DD196" s="109"/>
      <c r="DE196" s="168">
        <v>0</v>
      </c>
      <c r="DF196" s="109"/>
      <c r="DG196" s="172">
        <v>0</v>
      </c>
      <c r="DH196" s="109"/>
      <c r="DI196" s="109"/>
    </row>
    <row r="197" spans="2:113">
      <c r="B197" s="103" t="s">
        <v>337</v>
      </c>
      <c r="C197" s="162">
        <v>0</v>
      </c>
      <c r="D197" s="162">
        <v>0</v>
      </c>
      <c r="E197" s="162">
        <v>0</v>
      </c>
      <c r="F197" s="163">
        <v>7.9</v>
      </c>
      <c r="G197" s="164">
        <v>0</v>
      </c>
      <c r="H197" s="164">
        <v>0</v>
      </c>
      <c r="I197" s="164">
        <v>0</v>
      </c>
      <c r="J197" s="164">
        <v>0</v>
      </c>
      <c r="K197" s="164">
        <v>0</v>
      </c>
      <c r="L197" s="164">
        <v>0</v>
      </c>
      <c r="M197" s="164">
        <v>0</v>
      </c>
      <c r="N197" s="164">
        <v>0</v>
      </c>
      <c r="O197" s="164">
        <v>0</v>
      </c>
      <c r="P197" s="164">
        <v>0</v>
      </c>
      <c r="Q197" s="104">
        <v>0</v>
      </c>
      <c r="R197" s="164">
        <v>0</v>
      </c>
      <c r="S197" s="164">
        <v>0</v>
      </c>
      <c r="T197" s="164">
        <v>0</v>
      </c>
      <c r="U197" s="164">
        <v>0</v>
      </c>
      <c r="V197" s="164">
        <v>0</v>
      </c>
      <c r="W197" s="104">
        <v>0</v>
      </c>
      <c r="X197" s="104">
        <v>0</v>
      </c>
      <c r="Y197" s="164">
        <v>0</v>
      </c>
      <c r="Z197" s="164">
        <v>0</v>
      </c>
      <c r="AA197" s="164">
        <v>0</v>
      </c>
      <c r="AB197" s="164">
        <v>0</v>
      </c>
      <c r="AC197" s="164">
        <v>0</v>
      </c>
      <c r="AD197" s="164">
        <v>0</v>
      </c>
      <c r="AE197" s="164">
        <v>0</v>
      </c>
      <c r="AF197" s="164">
        <v>0</v>
      </c>
      <c r="AG197" s="164">
        <v>0</v>
      </c>
      <c r="AH197" s="164">
        <v>0</v>
      </c>
      <c r="AI197" s="164">
        <v>0</v>
      </c>
      <c r="AJ197" s="164">
        <v>0</v>
      </c>
      <c r="AK197" s="164">
        <v>0</v>
      </c>
      <c r="AL197" s="164">
        <v>0</v>
      </c>
      <c r="AM197" s="164">
        <v>0</v>
      </c>
      <c r="AN197" s="164">
        <v>0</v>
      </c>
      <c r="AO197" s="109"/>
      <c r="AP197" s="165">
        <v>0</v>
      </c>
      <c r="AQ197" s="164">
        <v>0</v>
      </c>
      <c r="AR197" s="164">
        <v>0</v>
      </c>
      <c r="AS197" s="164">
        <v>0</v>
      </c>
      <c r="AT197" s="164">
        <v>0</v>
      </c>
      <c r="AU197" s="164">
        <v>0</v>
      </c>
      <c r="AV197" s="164">
        <v>0</v>
      </c>
      <c r="AW197" s="166">
        <v>0</v>
      </c>
      <c r="AX197" s="166">
        <v>0</v>
      </c>
      <c r="AY197" s="166">
        <v>0</v>
      </c>
      <c r="AZ197" s="166">
        <v>0</v>
      </c>
      <c r="BA197" s="166">
        <v>0</v>
      </c>
      <c r="BB197" s="166">
        <v>0</v>
      </c>
      <c r="BC197" s="165">
        <v>0</v>
      </c>
      <c r="BD197" s="164">
        <v>0</v>
      </c>
      <c r="BE197" s="164">
        <v>0</v>
      </c>
      <c r="BF197" s="164">
        <v>0</v>
      </c>
      <c r="BG197" s="164">
        <v>0</v>
      </c>
      <c r="BH197" s="164">
        <v>0</v>
      </c>
      <c r="BI197" s="164">
        <v>0</v>
      </c>
      <c r="BJ197" s="166">
        <v>0</v>
      </c>
      <c r="BK197" s="166">
        <v>0</v>
      </c>
      <c r="BL197" s="166">
        <v>0</v>
      </c>
      <c r="BM197" s="166">
        <v>0</v>
      </c>
      <c r="BN197" s="166">
        <v>0</v>
      </c>
      <c r="BO197" s="166">
        <v>0</v>
      </c>
      <c r="BP197" s="165">
        <v>0</v>
      </c>
      <c r="BQ197" s="164">
        <v>0</v>
      </c>
      <c r="BR197" s="164">
        <v>0</v>
      </c>
      <c r="BS197" s="164">
        <v>0</v>
      </c>
      <c r="BT197" s="164">
        <v>0</v>
      </c>
      <c r="BU197" s="164">
        <v>0</v>
      </c>
      <c r="BV197" s="164">
        <v>0</v>
      </c>
      <c r="BW197" s="166">
        <v>0</v>
      </c>
      <c r="BX197" s="166">
        <v>0</v>
      </c>
      <c r="BY197" s="166">
        <v>0</v>
      </c>
      <c r="BZ197" s="166">
        <v>0</v>
      </c>
      <c r="CA197" s="166">
        <v>0</v>
      </c>
      <c r="CB197" s="166">
        <v>0</v>
      </c>
      <c r="CC197" s="163">
        <v>8.5</v>
      </c>
      <c r="CD197" s="167"/>
      <c r="CE197" s="164"/>
      <c r="CF197" s="164"/>
      <c r="CG197" s="164"/>
      <c r="CH197" s="164"/>
      <c r="CI197" s="164"/>
      <c r="CJ197" s="164"/>
      <c r="CK197" s="166"/>
      <c r="CL197" s="166"/>
      <c r="CM197" s="166"/>
      <c r="CN197" s="166"/>
      <c r="CO197" s="166"/>
      <c r="CP197" s="166"/>
      <c r="CQ197" s="167">
        <v>0</v>
      </c>
      <c r="CR197" s="164"/>
      <c r="CS197" s="164"/>
      <c r="CT197" s="164"/>
      <c r="CU197" s="164"/>
      <c r="CV197" s="164"/>
      <c r="CW197" s="164"/>
      <c r="CX197" s="166">
        <v>0</v>
      </c>
      <c r="CY197" s="166">
        <v>0</v>
      </c>
      <c r="CZ197" s="166">
        <v>0</v>
      </c>
      <c r="DA197" s="166">
        <v>0</v>
      </c>
      <c r="DB197" s="166">
        <v>0</v>
      </c>
      <c r="DC197" s="166">
        <v>0</v>
      </c>
      <c r="DD197" s="109"/>
      <c r="DE197" s="168">
        <v>0</v>
      </c>
      <c r="DF197" s="109"/>
      <c r="DG197" s="172">
        <v>0</v>
      </c>
      <c r="DH197" s="109"/>
      <c r="DI197" s="109"/>
    </row>
    <row r="198" spans="2:113">
      <c r="B198" s="103" t="s">
        <v>338</v>
      </c>
      <c r="C198" s="162">
        <v>0</v>
      </c>
      <c r="D198" s="162">
        <v>0.55291200000000007</v>
      </c>
      <c r="E198" s="162">
        <v>-0.55291200000000007</v>
      </c>
      <c r="F198" s="163">
        <v>8</v>
      </c>
      <c r="G198" s="164">
        <v>1221187</v>
      </c>
      <c r="H198" s="164">
        <v>0</v>
      </c>
      <c r="I198" s="164">
        <v>0</v>
      </c>
      <c r="J198" s="164">
        <v>-1221187</v>
      </c>
      <c r="K198" s="164">
        <v>0</v>
      </c>
      <c r="L198" s="164">
        <v>0</v>
      </c>
      <c r="M198" s="164">
        <v>0</v>
      </c>
      <c r="N198" s="164">
        <v>38631</v>
      </c>
      <c r="O198" s="164">
        <v>-38631</v>
      </c>
      <c r="P198" s="164">
        <v>0</v>
      </c>
      <c r="Q198" s="104">
        <v>0</v>
      </c>
      <c r="R198" s="164">
        <v>0</v>
      </c>
      <c r="S198" s="164">
        <v>-160706</v>
      </c>
      <c r="T198" s="164">
        <v>-160706</v>
      </c>
      <c r="U198" s="164">
        <v>0</v>
      </c>
      <c r="V198" s="164">
        <v>-1124940</v>
      </c>
      <c r="W198" s="104">
        <v>-103090</v>
      </c>
      <c r="X198" s="104">
        <v>-1285646</v>
      </c>
      <c r="Y198" s="164">
        <v>0</v>
      </c>
      <c r="Z198" s="164">
        <v>0</v>
      </c>
      <c r="AA198" s="164">
        <v>0</v>
      </c>
      <c r="AB198" s="164">
        <v>0</v>
      </c>
      <c r="AC198" s="164">
        <v>0</v>
      </c>
      <c r="AD198" s="164">
        <v>0</v>
      </c>
      <c r="AE198" s="164">
        <v>1124940</v>
      </c>
      <c r="AF198" s="164">
        <v>0</v>
      </c>
      <c r="AG198" s="164">
        <v>0</v>
      </c>
      <c r="AH198" s="164">
        <v>0</v>
      </c>
      <c r="AI198" s="164">
        <v>-160706</v>
      </c>
      <c r="AJ198" s="164">
        <v>-160706</v>
      </c>
      <c r="AK198" s="164">
        <v>-160706</v>
      </c>
      <c r="AL198" s="164">
        <v>-160706</v>
      </c>
      <c r="AM198" s="164">
        <v>-160706</v>
      </c>
      <c r="AN198" s="164">
        <v>-321410</v>
      </c>
      <c r="AO198" s="109"/>
      <c r="AP198" s="165">
        <v>0</v>
      </c>
      <c r="AQ198" s="164">
        <v>0</v>
      </c>
      <c r="AR198" s="164">
        <v>0</v>
      </c>
      <c r="AS198" s="164">
        <v>0</v>
      </c>
      <c r="AT198" s="164">
        <v>0</v>
      </c>
      <c r="AU198" s="164">
        <v>0</v>
      </c>
      <c r="AV198" s="164">
        <v>0</v>
      </c>
      <c r="AW198" s="166">
        <v>0</v>
      </c>
      <c r="AX198" s="166">
        <v>0</v>
      </c>
      <c r="AY198" s="166">
        <v>0</v>
      </c>
      <c r="AZ198" s="166">
        <v>0</v>
      </c>
      <c r="BA198" s="166">
        <v>0</v>
      </c>
      <c r="BB198" s="166">
        <v>0</v>
      </c>
      <c r="BC198" s="165">
        <v>0</v>
      </c>
      <c r="BD198" s="164">
        <v>0</v>
      </c>
      <c r="BE198" s="164">
        <v>0</v>
      </c>
      <c r="BF198" s="164">
        <v>0</v>
      </c>
      <c r="BG198" s="164">
        <v>0</v>
      </c>
      <c r="BH198" s="164">
        <v>0</v>
      </c>
      <c r="BI198" s="164">
        <v>0</v>
      </c>
      <c r="BJ198" s="166">
        <v>0</v>
      </c>
      <c r="BK198" s="166">
        <v>0</v>
      </c>
      <c r="BL198" s="166">
        <v>0</v>
      </c>
      <c r="BM198" s="166">
        <v>0</v>
      </c>
      <c r="BN198" s="166">
        <v>0</v>
      </c>
      <c r="BO198" s="166">
        <v>0</v>
      </c>
      <c r="BP198" s="165">
        <v>-160706</v>
      </c>
      <c r="BQ198" s="164">
        <v>0</v>
      </c>
      <c r="BR198" s="164">
        <v>0</v>
      </c>
      <c r="BS198" s="164">
        <v>0</v>
      </c>
      <c r="BT198" s="164">
        <v>0</v>
      </c>
      <c r="BU198" s="164">
        <v>0</v>
      </c>
      <c r="BV198" s="164">
        <v>0</v>
      </c>
      <c r="BW198" s="166">
        <v>160706</v>
      </c>
      <c r="BX198" s="166">
        <v>160706</v>
      </c>
      <c r="BY198" s="166">
        <v>160706</v>
      </c>
      <c r="BZ198" s="166">
        <v>160706</v>
      </c>
      <c r="CA198" s="166">
        <v>160706</v>
      </c>
      <c r="CB198" s="166">
        <v>321410</v>
      </c>
      <c r="CC198" s="163">
        <v>9</v>
      </c>
      <c r="CD198" s="167"/>
      <c r="CE198" s="164"/>
      <c r="CF198" s="164"/>
      <c r="CG198" s="164"/>
      <c r="CH198" s="164"/>
      <c r="CI198" s="164"/>
      <c r="CJ198" s="164"/>
      <c r="CK198" s="166"/>
      <c r="CL198" s="166"/>
      <c r="CM198" s="166"/>
      <c r="CN198" s="166"/>
      <c r="CO198" s="166"/>
      <c r="CP198" s="166"/>
      <c r="CQ198" s="167">
        <v>0</v>
      </c>
      <c r="CR198" s="164"/>
      <c r="CS198" s="164"/>
      <c r="CT198" s="164"/>
      <c r="CU198" s="164"/>
      <c r="CV198" s="164"/>
      <c r="CW198" s="164"/>
      <c r="CX198" s="166">
        <v>0</v>
      </c>
      <c r="CY198" s="166">
        <v>0</v>
      </c>
      <c r="CZ198" s="166">
        <v>0</v>
      </c>
      <c r="DA198" s="166">
        <v>0</v>
      </c>
      <c r="DB198" s="166">
        <v>0</v>
      </c>
      <c r="DC198" s="166">
        <v>0</v>
      </c>
      <c r="DD198" s="109"/>
      <c r="DE198" s="168">
        <v>0</v>
      </c>
      <c r="DF198" s="109"/>
      <c r="DG198" s="172">
        <v>103090.4424</v>
      </c>
      <c r="DH198" s="109"/>
      <c r="DI198" s="109"/>
    </row>
    <row r="199" spans="2:113">
      <c r="B199" s="103" t="s">
        <v>339</v>
      </c>
      <c r="C199" s="162">
        <v>0</v>
      </c>
      <c r="D199" s="162">
        <v>0</v>
      </c>
      <c r="E199" s="162">
        <v>0</v>
      </c>
      <c r="F199" s="163">
        <v>8.8000000000000007</v>
      </c>
      <c r="G199" s="164">
        <v>0</v>
      </c>
      <c r="H199" s="164">
        <v>0</v>
      </c>
      <c r="I199" s="164">
        <v>0</v>
      </c>
      <c r="J199" s="164">
        <v>0</v>
      </c>
      <c r="K199" s="164">
        <v>0</v>
      </c>
      <c r="L199" s="164">
        <v>0</v>
      </c>
      <c r="M199" s="164">
        <v>0</v>
      </c>
      <c r="N199" s="164">
        <v>0</v>
      </c>
      <c r="O199" s="164">
        <v>0</v>
      </c>
      <c r="P199" s="164">
        <v>0</v>
      </c>
      <c r="Q199" s="104">
        <v>0</v>
      </c>
      <c r="R199" s="164">
        <v>0</v>
      </c>
      <c r="S199" s="164">
        <v>0</v>
      </c>
      <c r="T199" s="164">
        <v>0</v>
      </c>
      <c r="U199" s="164">
        <v>0</v>
      </c>
      <c r="V199" s="164">
        <v>0</v>
      </c>
      <c r="W199" s="104">
        <v>0</v>
      </c>
      <c r="X199" s="104">
        <v>0</v>
      </c>
      <c r="Y199" s="164">
        <v>0</v>
      </c>
      <c r="Z199" s="164">
        <v>0</v>
      </c>
      <c r="AA199" s="164">
        <v>0</v>
      </c>
      <c r="AB199" s="164">
        <v>0</v>
      </c>
      <c r="AC199" s="164">
        <v>0</v>
      </c>
      <c r="AD199" s="164">
        <v>0</v>
      </c>
      <c r="AE199" s="164">
        <v>0</v>
      </c>
      <c r="AF199" s="164">
        <v>0</v>
      </c>
      <c r="AG199" s="164">
        <v>0</v>
      </c>
      <c r="AH199" s="164">
        <v>0</v>
      </c>
      <c r="AI199" s="164">
        <v>0</v>
      </c>
      <c r="AJ199" s="164">
        <v>0</v>
      </c>
      <c r="AK199" s="164">
        <v>0</v>
      </c>
      <c r="AL199" s="164">
        <v>0</v>
      </c>
      <c r="AM199" s="164">
        <v>0</v>
      </c>
      <c r="AN199" s="164">
        <v>0</v>
      </c>
      <c r="AO199" s="109"/>
      <c r="AP199" s="165">
        <v>0</v>
      </c>
      <c r="AQ199" s="164">
        <v>0</v>
      </c>
      <c r="AR199" s="164">
        <v>0</v>
      </c>
      <c r="AS199" s="164">
        <v>0</v>
      </c>
      <c r="AT199" s="164">
        <v>0</v>
      </c>
      <c r="AU199" s="164">
        <v>0</v>
      </c>
      <c r="AV199" s="164">
        <v>0</v>
      </c>
      <c r="AW199" s="166">
        <v>0</v>
      </c>
      <c r="AX199" s="166">
        <v>0</v>
      </c>
      <c r="AY199" s="166">
        <v>0</v>
      </c>
      <c r="AZ199" s="166">
        <v>0</v>
      </c>
      <c r="BA199" s="166">
        <v>0</v>
      </c>
      <c r="BB199" s="166">
        <v>0</v>
      </c>
      <c r="BC199" s="165">
        <v>0</v>
      </c>
      <c r="BD199" s="164">
        <v>0</v>
      </c>
      <c r="BE199" s="164">
        <v>0</v>
      </c>
      <c r="BF199" s="164">
        <v>0</v>
      </c>
      <c r="BG199" s="164">
        <v>0</v>
      </c>
      <c r="BH199" s="164">
        <v>0</v>
      </c>
      <c r="BI199" s="164">
        <v>0</v>
      </c>
      <c r="BJ199" s="166">
        <v>0</v>
      </c>
      <c r="BK199" s="166">
        <v>0</v>
      </c>
      <c r="BL199" s="166">
        <v>0</v>
      </c>
      <c r="BM199" s="166">
        <v>0</v>
      </c>
      <c r="BN199" s="166">
        <v>0</v>
      </c>
      <c r="BO199" s="166">
        <v>0</v>
      </c>
      <c r="BP199" s="165">
        <v>0</v>
      </c>
      <c r="BQ199" s="164">
        <v>0</v>
      </c>
      <c r="BR199" s="164">
        <v>0</v>
      </c>
      <c r="BS199" s="164">
        <v>0</v>
      </c>
      <c r="BT199" s="164">
        <v>0</v>
      </c>
      <c r="BU199" s="164">
        <v>0</v>
      </c>
      <c r="BV199" s="164">
        <v>0</v>
      </c>
      <c r="BW199" s="166">
        <v>0</v>
      </c>
      <c r="BX199" s="166">
        <v>0</v>
      </c>
      <c r="BY199" s="166">
        <v>0</v>
      </c>
      <c r="BZ199" s="166">
        <v>0</v>
      </c>
      <c r="CA199" s="166">
        <v>0</v>
      </c>
      <c r="CB199" s="166">
        <v>0</v>
      </c>
      <c r="CC199" s="163">
        <v>9.6999999999999993</v>
      </c>
      <c r="CD199" s="167"/>
      <c r="CE199" s="164"/>
      <c r="CF199" s="164"/>
      <c r="CG199" s="164"/>
      <c r="CH199" s="164"/>
      <c r="CI199" s="164"/>
      <c r="CJ199" s="164"/>
      <c r="CK199" s="166"/>
      <c r="CL199" s="166"/>
      <c r="CM199" s="166"/>
      <c r="CN199" s="166"/>
      <c r="CO199" s="166"/>
      <c r="CP199" s="166"/>
      <c r="CQ199" s="167">
        <v>0</v>
      </c>
      <c r="CR199" s="164"/>
      <c r="CS199" s="164"/>
      <c r="CT199" s="164"/>
      <c r="CU199" s="164"/>
      <c r="CV199" s="164"/>
      <c r="CW199" s="164"/>
      <c r="CX199" s="166">
        <v>0</v>
      </c>
      <c r="CY199" s="166">
        <v>0</v>
      </c>
      <c r="CZ199" s="166">
        <v>0</v>
      </c>
      <c r="DA199" s="166">
        <v>0</v>
      </c>
      <c r="DB199" s="166">
        <v>0</v>
      </c>
      <c r="DC199" s="166">
        <v>0</v>
      </c>
      <c r="DD199" s="109"/>
      <c r="DE199" s="168">
        <v>0</v>
      </c>
      <c r="DF199" s="109"/>
      <c r="DG199" s="172">
        <v>0</v>
      </c>
      <c r="DH199" s="109"/>
      <c r="DI199" s="109"/>
    </row>
    <row r="200" spans="2:113">
      <c r="B200" s="103" t="s">
        <v>340</v>
      </c>
      <c r="C200" s="162">
        <v>0.18779599999999996</v>
      </c>
      <c r="D200" s="162">
        <v>0.56339300000000003</v>
      </c>
      <c r="E200" s="162">
        <v>-0.37559700000000007</v>
      </c>
      <c r="F200" s="163">
        <v>8.1999999999999993</v>
      </c>
      <c r="G200" s="164">
        <v>4975880</v>
      </c>
      <c r="H200" s="164">
        <v>50794</v>
      </c>
      <c r="I200" s="164">
        <v>60201</v>
      </c>
      <c r="J200" s="164">
        <v>-3317268</v>
      </c>
      <c r="K200" s="164">
        <v>-690015</v>
      </c>
      <c r="L200" s="164">
        <v>-231415</v>
      </c>
      <c r="M200" s="164">
        <v>-7203</v>
      </c>
      <c r="N200" s="164">
        <v>64974</v>
      </c>
      <c r="O200" s="164">
        <v>-101684</v>
      </c>
      <c r="P200" s="164">
        <v>804264</v>
      </c>
      <c r="Q200" s="104">
        <v>-690015</v>
      </c>
      <c r="R200" s="164">
        <v>-48027</v>
      </c>
      <c r="S200" s="164">
        <v>-433554</v>
      </c>
      <c r="T200" s="164">
        <v>-1060601</v>
      </c>
      <c r="U200" s="164">
        <v>3258</v>
      </c>
      <c r="V200" s="164">
        <v>-3463599</v>
      </c>
      <c r="W200" s="104">
        <v>-454265</v>
      </c>
      <c r="X200" s="104">
        <v>-3555139</v>
      </c>
      <c r="Y200" s="164">
        <v>936964</v>
      </c>
      <c r="Z200" s="164">
        <v>695958</v>
      </c>
      <c r="AA200" s="164">
        <v>804264</v>
      </c>
      <c r="AB200" s="164">
        <v>804264</v>
      </c>
      <c r="AC200" s="164">
        <v>203194</v>
      </c>
      <c r="AD200" s="164">
        <v>138820</v>
      </c>
      <c r="AE200" s="164">
        <v>3121585</v>
      </c>
      <c r="AF200" s="164">
        <v>0</v>
      </c>
      <c r="AG200" s="164">
        <v>0</v>
      </c>
      <c r="AH200" s="164">
        <v>0</v>
      </c>
      <c r="AI200" s="164">
        <v>-481581</v>
      </c>
      <c r="AJ200" s="164">
        <v>-481581</v>
      </c>
      <c r="AK200" s="164">
        <v>-481581</v>
      </c>
      <c r="AL200" s="164">
        <v>-481581</v>
      </c>
      <c r="AM200" s="164">
        <v>-481581</v>
      </c>
      <c r="AN200" s="164">
        <v>-1055694</v>
      </c>
      <c r="AO200" s="109"/>
      <c r="AP200" s="165">
        <v>-28221</v>
      </c>
      <c r="AQ200" s="164">
        <v>0</v>
      </c>
      <c r="AR200" s="164">
        <v>0</v>
      </c>
      <c r="AS200" s="164">
        <v>0</v>
      </c>
      <c r="AT200" s="164">
        <v>0</v>
      </c>
      <c r="AU200" s="164">
        <v>0</v>
      </c>
      <c r="AV200" s="164">
        <v>0</v>
      </c>
      <c r="AW200" s="166">
        <v>28221</v>
      </c>
      <c r="AX200" s="166">
        <v>28221</v>
      </c>
      <c r="AY200" s="166">
        <v>28221</v>
      </c>
      <c r="AZ200" s="166">
        <v>28221</v>
      </c>
      <c r="BA200" s="166">
        <v>28221</v>
      </c>
      <c r="BB200" s="166">
        <v>62089</v>
      </c>
      <c r="BC200" s="165">
        <v>-878</v>
      </c>
      <c r="BD200" s="164">
        <v>0</v>
      </c>
      <c r="BE200" s="164">
        <v>0</v>
      </c>
      <c r="BF200" s="164">
        <v>0</v>
      </c>
      <c r="BG200" s="164">
        <v>0</v>
      </c>
      <c r="BH200" s="164">
        <v>0</v>
      </c>
      <c r="BI200" s="164">
        <v>0</v>
      </c>
      <c r="BJ200" s="166">
        <v>878</v>
      </c>
      <c r="BK200" s="166">
        <v>878</v>
      </c>
      <c r="BL200" s="166">
        <v>878</v>
      </c>
      <c r="BM200" s="166">
        <v>878</v>
      </c>
      <c r="BN200" s="166">
        <v>878</v>
      </c>
      <c r="BO200" s="166">
        <v>1935</v>
      </c>
      <c r="BP200" s="165">
        <v>-433554</v>
      </c>
      <c r="BQ200" s="164">
        <v>0</v>
      </c>
      <c r="BR200" s="164">
        <v>0</v>
      </c>
      <c r="BS200" s="164">
        <v>0</v>
      </c>
      <c r="BT200" s="164">
        <v>0</v>
      </c>
      <c r="BU200" s="164">
        <v>0</v>
      </c>
      <c r="BV200" s="164">
        <v>0</v>
      </c>
      <c r="BW200" s="166">
        <v>433554</v>
      </c>
      <c r="BX200" s="166">
        <v>433554</v>
      </c>
      <c r="BY200" s="166">
        <v>433554</v>
      </c>
      <c r="BZ200" s="166">
        <v>433554</v>
      </c>
      <c r="CA200" s="166">
        <v>433554</v>
      </c>
      <c r="CB200" s="166">
        <v>953815</v>
      </c>
      <c r="CC200" s="163">
        <v>9</v>
      </c>
      <c r="CD200" s="167"/>
      <c r="CE200" s="164"/>
      <c r="CF200" s="164"/>
      <c r="CG200" s="164"/>
      <c r="CH200" s="164"/>
      <c r="CI200" s="164"/>
      <c r="CJ200" s="164"/>
      <c r="CK200" s="166"/>
      <c r="CL200" s="166"/>
      <c r="CM200" s="166"/>
      <c r="CN200" s="166"/>
      <c r="CO200" s="166"/>
      <c r="CP200" s="166"/>
      <c r="CQ200" s="167">
        <v>-18928</v>
      </c>
      <c r="CR200" s="164"/>
      <c r="CS200" s="164"/>
      <c r="CT200" s="164"/>
      <c r="CU200" s="164"/>
      <c r="CV200" s="164"/>
      <c r="CW200" s="164"/>
      <c r="CX200" s="166">
        <v>18928</v>
      </c>
      <c r="CY200" s="166">
        <v>18928</v>
      </c>
      <c r="CZ200" s="166">
        <v>18928</v>
      </c>
      <c r="DA200" s="166">
        <v>18928</v>
      </c>
      <c r="DB200" s="166">
        <v>18928</v>
      </c>
      <c r="DC200" s="166">
        <v>37855</v>
      </c>
      <c r="DD200" s="109"/>
      <c r="DE200" s="168">
        <v>0</v>
      </c>
      <c r="DF200" s="109"/>
      <c r="DG200" s="172">
        <v>302844.98790000001</v>
      </c>
      <c r="DH200" s="109"/>
      <c r="DI200" s="109"/>
    </row>
    <row r="201" spans="2:113">
      <c r="B201" s="103" t="s">
        <v>397</v>
      </c>
      <c r="C201" s="162">
        <v>0</v>
      </c>
      <c r="D201" s="162">
        <v>0</v>
      </c>
      <c r="E201" s="162">
        <v>0</v>
      </c>
      <c r="F201" s="163">
        <v>10.1</v>
      </c>
      <c r="G201" s="164">
        <v>0</v>
      </c>
      <c r="H201" s="164">
        <v>0</v>
      </c>
      <c r="I201" s="164">
        <v>0</v>
      </c>
      <c r="J201" s="164">
        <v>0</v>
      </c>
      <c r="K201" s="164">
        <v>0</v>
      </c>
      <c r="L201" s="164">
        <v>0</v>
      </c>
      <c r="M201" s="164">
        <v>0</v>
      </c>
      <c r="N201" s="164">
        <v>0</v>
      </c>
      <c r="O201" s="164">
        <v>0</v>
      </c>
      <c r="P201" s="164">
        <v>0</v>
      </c>
      <c r="Q201" s="104">
        <v>0</v>
      </c>
      <c r="R201" s="164">
        <v>0</v>
      </c>
      <c r="S201" s="164">
        <v>0</v>
      </c>
      <c r="T201" s="164">
        <v>0</v>
      </c>
      <c r="U201" s="164">
        <v>0</v>
      </c>
      <c r="V201" s="164">
        <v>0</v>
      </c>
      <c r="W201" s="104">
        <v>0</v>
      </c>
      <c r="X201" s="104">
        <v>0</v>
      </c>
      <c r="Y201" s="164">
        <v>0</v>
      </c>
      <c r="Z201" s="164">
        <v>0</v>
      </c>
      <c r="AA201" s="164">
        <v>0</v>
      </c>
      <c r="AB201" s="164">
        <v>0</v>
      </c>
      <c r="AC201" s="164">
        <v>0</v>
      </c>
      <c r="AD201" s="164">
        <v>0</v>
      </c>
      <c r="AE201" s="164">
        <v>0</v>
      </c>
      <c r="AF201" s="164">
        <v>0</v>
      </c>
      <c r="AG201" s="164">
        <v>0</v>
      </c>
      <c r="AH201" s="164">
        <v>0</v>
      </c>
      <c r="AI201" s="164">
        <v>0</v>
      </c>
      <c r="AJ201" s="164">
        <v>0</v>
      </c>
      <c r="AK201" s="164">
        <v>0</v>
      </c>
      <c r="AL201" s="164">
        <v>0</v>
      </c>
      <c r="AM201" s="164">
        <v>0</v>
      </c>
      <c r="AN201" s="164">
        <v>0</v>
      </c>
      <c r="AO201" s="109"/>
      <c r="AP201" s="165">
        <v>0</v>
      </c>
      <c r="AQ201" s="164">
        <v>0</v>
      </c>
      <c r="AR201" s="164">
        <v>0</v>
      </c>
      <c r="AS201" s="164">
        <v>0</v>
      </c>
      <c r="AT201" s="164">
        <v>0</v>
      </c>
      <c r="AU201" s="164">
        <v>0</v>
      </c>
      <c r="AV201" s="164">
        <v>0</v>
      </c>
      <c r="AW201" s="166">
        <v>0</v>
      </c>
      <c r="AX201" s="166">
        <v>0</v>
      </c>
      <c r="AY201" s="166">
        <v>0</v>
      </c>
      <c r="AZ201" s="166">
        <v>0</v>
      </c>
      <c r="BA201" s="166">
        <v>0</v>
      </c>
      <c r="BB201" s="166">
        <v>0</v>
      </c>
      <c r="BC201" s="165">
        <v>0</v>
      </c>
      <c r="BD201" s="164">
        <v>0</v>
      </c>
      <c r="BE201" s="164">
        <v>0</v>
      </c>
      <c r="BF201" s="164">
        <v>0</v>
      </c>
      <c r="BG201" s="164">
        <v>0</v>
      </c>
      <c r="BH201" s="164">
        <v>0</v>
      </c>
      <c r="BI201" s="164">
        <v>0</v>
      </c>
      <c r="BJ201" s="166">
        <v>0</v>
      </c>
      <c r="BK201" s="166">
        <v>0</v>
      </c>
      <c r="BL201" s="166">
        <v>0</v>
      </c>
      <c r="BM201" s="166">
        <v>0</v>
      </c>
      <c r="BN201" s="166">
        <v>0</v>
      </c>
      <c r="BO201" s="166">
        <v>0</v>
      </c>
      <c r="BP201" s="165">
        <v>0</v>
      </c>
      <c r="BQ201" s="164">
        <v>0</v>
      </c>
      <c r="BR201" s="164">
        <v>0</v>
      </c>
      <c r="BS201" s="164">
        <v>0</v>
      </c>
      <c r="BT201" s="164">
        <v>0</v>
      </c>
      <c r="BU201" s="164">
        <v>0</v>
      </c>
      <c r="BV201" s="164">
        <v>0</v>
      </c>
      <c r="BW201" s="166">
        <v>0</v>
      </c>
      <c r="BX201" s="166">
        <v>0</v>
      </c>
      <c r="BY201" s="166">
        <v>0</v>
      </c>
      <c r="BZ201" s="166">
        <v>0</v>
      </c>
      <c r="CA201" s="166">
        <v>0</v>
      </c>
      <c r="CB201" s="166">
        <v>0</v>
      </c>
      <c r="CC201" s="163">
        <v>11.4</v>
      </c>
      <c r="CD201" s="167"/>
      <c r="CE201" s="164"/>
      <c r="CF201" s="164"/>
      <c r="CG201" s="164"/>
      <c r="CH201" s="164"/>
      <c r="CI201" s="164"/>
      <c r="CJ201" s="164"/>
      <c r="CK201" s="166"/>
      <c r="CL201" s="166"/>
      <c r="CM201" s="166"/>
      <c r="CN201" s="166"/>
      <c r="CO201" s="166"/>
      <c r="CP201" s="166"/>
      <c r="CQ201" s="167">
        <v>0</v>
      </c>
      <c r="CR201" s="164"/>
      <c r="CS201" s="164"/>
      <c r="CT201" s="164"/>
      <c r="CU201" s="164"/>
      <c r="CV201" s="164"/>
      <c r="CW201" s="164"/>
      <c r="CX201" s="166">
        <v>0</v>
      </c>
      <c r="CY201" s="166">
        <v>0</v>
      </c>
      <c r="CZ201" s="166">
        <v>0</v>
      </c>
      <c r="DA201" s="166">
        <v>0</v>
      </c>
      <c r="DB201" s="166">
        <v>0</v>
      </c>
      <c r="DC201" s="166">
        <v>0</v>
      </c>
      <c r="DD201" s="109"/>
      <c r="DE201" s="168">
        <v>0</v>
      </c>
      <c r="DF201" s="109"/>
      <c r="DG201" s="172">
        <v>0</v>
      </c>
      <c r="DH201" s="109"/>
      <c r="DI201" s="109"/>
    </row>
    <row r="202" spans="2:113">
      <c r="B202" s="103" t="s">
        <v>398</v>
      </c>
      <c r="C202" s="162">
        <v>0</v>
      </c>
      <c r="D202" s="162">
        <v>0</v>
      </c>
      <c r="E202" s="162">
        <v>0</v>
      </c>
      <c r="F202" s="163">
        <v>10.3</v>
      </c>
      <c r="G202" s="164">
        <v>0</v>
      </c>
      <c r="H202" s="164">
        <v>0</v>
      </c>
      <c r="I202" s="164">
        <v>0</v>
      </c>
      <c r="J202" s="164">
        <v>0</v>
      </c>
      <c r="K202" s="164">
        <v>0</v>
      </c>
      <c r="L202" s="164">
        <v>0</v>
      </c>
      <c r="M202" s="164">
        <v>0</v>
      </c>
      <c r="N202" s="164">
        <v>0</v>
      </c>
      <c r="O202" s="164">
        <v>0</v>
      </c>
      <c r="P202" s="164">
        <v>0</v>
      </c>
      <c r="Q202" s="104">
        <v>0</v>
      </c>
      <c r="R202" s="164">
        <v>0</v>
      </c>
      <c r="S202" s="164">
        <v>0</v>
      </c>
      <c r="T202" s="164">
        <v>0</v>
      </c>
      <c r="U202" s="164">
        <v>0</v>
      </c>
      <c r="V202" s="164">
        <v>0</v>
      </c>
      <c r="W202" s="104">
        <v>0</v>
      </c>
      <c r="X202" s="104">
        <v>0</v>
      </c>
      <c r="Y202" s="164">
        <v>0</v>
      </c>
      <c r="Z202" s="164">
        <v>0</v>
      </c>
      <c r="AA202" s="164">
        <v>0</v>
      </c>
      <c r="AB202" s="164">
        <v>0</v>
      </c>
      <c r="AC202" s="164">
        <v>0</v>
      </c>
      <c r="AD202" s="164">
        <v>0</v>
      </c>
      <c r="AE202" s="164">
        <v>0</v>
      </c>
      <c r="AF202" s="164">
        <v>0</v>
      </c>
      <c r="AG202" s="164">
        <v>0</v>
      </c>
      <c r="AH202" s="164">
        <v>0</v>
      </c>
      <c r="AI202" s="164">
        <v>0</v>
      </c>
      <c r="AJ202" s="164">
        <v>0</v>
      </c>
      <c r="AK202" s="164">
        <v>0</v>
      </c>
      <c r="AL202" s="164">
        <v>0</v>
      </c>
      <c r="AM202" s="164">
        <v>0</v>
      </c>
      <c r="AN202" s="164">
        <v>0</v>
      </c>
      <c r="AO202" s="109"/>
      <c r="AP202" s="165">
        <v>0</v>
      </c>
      <c r="AQ202" s="164">
        <v>0</v>
      </c>
      <c r="AR202" s="164">
        <v>0</v>
      </c>
      <c r="AS202" s="164">
        <v>0</v>
      </c>
      <c r="AT202" s="164">
        <v>0</v>
      </c>
      <c r="AU202" s="164">
        <v>0</v>
      </c>
      <c r="AV202" s="164">
        <v>0</v>
      </c>
      <c r="AW202" s="166">
        <v>0</v>
      </c>
      <c r="AX202" s="166">
        <v>0</v>
      </c>
      <c r="AY202" s="166">
        <v>0</v>
      </c>
      <c r="AZ202" s="166">
        <v>0</v>
      </c>
      <c r="BA202" s="166">
        <v>0</v>
      </c>
      <c r="BB202" s="166">
        <v>0</v>
      </c>
      <c r="BC202" s="165">
        <v>0</v>
      </c>
      <c r="BD202" s="164">
        <v>0</v>
      </c>
      <c r="BE202" s="164">
        <v>0</v>
      </c>
      <c r="BF202" s="164">
        <v>0</v>
      </c>
      <c r="BG202" s="164">
        <v>0</v>
      </c>
      <c r="BH202" s="164">
        <v>0</v>
      </c>
      <c r="BI202" s="164">
        <v>0</v>
      </c>
      <c r="BJ202" s="166">
        <v>0</v>
      </c>
      <c r="BK202" s="166">
        <v>0</v>
      </c>
      <c r="BL202" s="166">
        <v>0</v>
      </c>
      <c r="BM202" s="166">
        <v>0</v>
      </c>
      <c r="BN202" s="166">
        <v>0</v>
      </c>
      <c r="BO202" s="166">
        <v>0</v>
      </c>
      <c r="BP202" s="165">
        <v>0</v>
      </c>
      <c r="BQ202" s="164">
        <v>0</v>
      </c>
      <c r="BR202" s="164">
        <v>0</v>
      </c>
      <c r="BS202" s="164">
        <v>0</v>
      </c>
      <c r="BT202" s="164">
        <v>0</v>
      </c>
      <c r="BU202" s="164">
        <v>0</v>
      </c>
      <c r="BV202" s="164">
        <v>0</v>
      </c>
      <c r="BW202" s="166">
        <v>0</v>
      </c>
      <c r="BX202" s="166">
        <v>0</v>
      </c>
      <c r="BY202" s="166">
        <v>0</v>
      </c>
      <c r="BZ202" s="166">
        <v>0</v>
      </c>
      <c r="CA202" s="166">
        <v>0</v>
      </c>
      <c r="CB202" s="166">
        <v>0</v>
      </c>
      <c r="CC202" s="163">
        <v>11.6</v>
      </c>
      <c r="CD202" s="167"/>
      <c r="CE202" s="164"/>
      <c r="CF202" s="164"/>
      <c r="CG202" s="164"/>
      <c r="CH202" s="164"/>
      <c r="CI202" s="164"/>
      <c r="CJ202" s="164"/>
      <c r="CK202" s="166"/>
      <c r="CL202" s="166"/>
      <c r="CM202" s="166"/>
      <c r="CN202" s="166"/>
      <c r="CO202" s="166"/>
      <c r="CP202" s="166"/>
      <c r="CQ202" s="167">
        <v>0</v>
      </c>
      <c r="CR202" s="164"/>
      <c r="CS202" s="164"/>
      <c r="CT202" s="164"/>
      <c r="CU202" s="164"/>
      <c r="CV202" s="164"/>
      <c r="CW202" s="164"/>
      <c r="CX202" s="166">
        <v>0</v>
      </c>
      <c r="CY202" s="166">
        <v>0</v>
      </c>
      <c r="CZ202" s="166">
        <v>0</v>
      </c>
      <c r="DA202" s="166">
        <v>0</v>
      </c>
      <c r="DB202" s="166">
        <v>0</v>
      </c>
      <c r="DC202" s="166">
        <v>0</v>
      </c>
      <c r="DD202" s="109"/>
      <c r="DE202" s="168">
        <v>0</v>
      </c>
      <c r="DF202" s="109"/>
      <c r="DG202" s="172">
        <v>0</v>
      </c>
      <c r="DH202" s="109"/>
      <c r="DI202" s="109"/>
    </row>
    <row r="203" spans="2:113">
      <c r="B203" s="103" t="s">
        <v>522</v>
      </c>
      <c r="C203" s="162">
        <v>0</v>
      </c>
      <c r="D203" s="162">
        <v>1</v>
      </c>
      <c r="E203" s="162">
        <v>-1</v>
      </c>
      <c r="F203" s="163">
        <v>11.6</v>
      </c>
      <c r="G203" s="164">
        <v>0</v>
      </c>
      <c r="H203" s="164">
        <v>0</v>
      </c>
      <c r="I203" s="164">
        <v>0</v>
      </c>
      <c r="J203" s="164">
        <v>0</v>
      </c>
      <c r="K203" s="164">
        <v>0</v>
      </c>
      <c r="L203" s="164">
        <v>0</v>
      </c>
      <c r="M203" s="164">
        <v>0</v>
      </c>
      <c r="N203" s="164">
        <v>0</v>
      </c>
      <c r="O203" s="164">
        <v>0</v>
      </c>
      <c r="P203" s="164">
        <v>0</v>
      </c>
      <c r="Q203" s="104">
        <v>0</v>
      </c>
      <c r="R203" s="164">
        <v>0</v>
      </c>
      <c r="S203" s="164">
        <v>0</v>
      </c>
      <c r="T203" s="164">
        <v>0</v>
      </c>
      <c r="U203" s="164">
        <v>0</v>
      </c>
      <c r="V203" s="164">
        <v>0</v>
      </c>
      <c r="W203" s="104">
        <v>0</v>
      </c>
      <c r="X203" s="104">
        <v>0</v>
      </c>
      <c r="Y203" s="164">
        <v>0</v>
      </c>
      <c r="Z203" s="164">
        <v>0</v>
      </c>
      <c r="AA203" s="164">
        <v>0</v>
      </c>
      <c r="AB203" s="164">
        <v>0</v>
      </c>
      <c r="AC203" s="164">
        <v>0</v>
      </c>
      <c r="AD203" s="164">
        <v>0</v>
      </c>
      <c r="AE203" s="164">
        <v>0</v>
      </c>
      <c r="AF203" s="164">
        <v>0</v>
      </c>
      <c r="AG203" s="164">
        <v>0</v>
      </c>
      <c r="AH203" s="164">
        <v>0</v>
      </c>
      <c r="AI203" s="164">
        <v>0</v>
      </c>
      <c r="AJ203" s="164">
        <v>0</v>
      </c>
      <c r="AK203" s="164">
        <v>0</v>
      </c>
      <c r="AL203" s="164">
        <v>0</v>
      </c>
      <c r="AM203" s="164">
        <v>0</v>
      </c>
      <c r="AN203" s="164">
        <v>0</v>
      </c>
      <c r="AO203" s="109"/>
      <c r="AP203" s="165">
        <v>0</v>
      </c>
      <c r="AQ203" s="164">
        <v>0</v>
      </c>
      <c r="AR203" s="164">
        <v>0</v>
      </c>
      <c r="AS203" s="164">
        <v>0</v>
      </c>
      <c r="AT203" s="164">
        <v>0</v>
      </c>
      <c r="AU203" s="164">
        <v>0</v>
      </c>
      <c r="AV203" s="164">
        <v>0</v>
      </c>
      <c r="AW203" s="166">
        <v>0</v>
      </c>
      <c r="AX203" s="166">
        <v>0</v>
      </c>
      <c r="AY203" s="166">
        <v>0</v>
      </c>
      <c r="AZ203" s="166">
        <v>0</v>
      </c>
      <c r="BA203" s="166">
        <v>0</v>
      </c>
      <c r="BB203" s="166">
        <v>0</v>
      </c>
      <c r="BC203" s="165">
        <v>0</v>
      </c>
      <c r="BD203" s="164">
        <v>0</v>
      </c>
      <c r="BE203" s="164">
        <v>0</v>
      </c>
      <c r="BF203" s="164">
        <v>0</v>
      </c>
      <c r="BG203" s="164">
        <v>0</v>
      </c>
      <c r="BH203" s="164">
        <v>0</v>
      </c>
      <c r="BI203" s="164">
        <v>0</v>
      </c>
      <c r="BJ203" s="166">
        <v>0</v>
      </c>
      <c r="BK203" s="166">
        <v>0</v>
      </c>
      <c r="BL203" s="166">
        <v>0</v>
      </c>
      <c r="BM203" s="166">
        <v>0</v>
      </c>
      <c r="BN203" s="166">
        <v>0</v>
      </c>
      <c r="BO203" s="166">
        <v>0</v>
      </c>
      <c r="BP203" s="165">
        <v>0</v>
      </c>
      <c r="BQ203" s="164">
        <v>0</v>
      </c>
      <c r="BR203" s="164">
        <v>0</v>
      </c>
      <c r="BS203" s="164">
        <v>0</v>
      </c>
      <c r="BT203" s="164">
        <v>0</v>
      </c>
      <c r="BU203" s="164">
        <v>0</v>
      </c>
      <c r="BV203" s="164">
        <v>0</v>
      </c>
      <c r="BW203" s="166">
        <v>0</v>
      </c>
      <c r="BX203" s="166">
        <v>0</v>
      </c>
      <c r="BY203" s="166">
        <v>0</v>
      </c>
      <c r="BZ203" s="166">
        <v>0</v>
      </c>
      <c r="CA203" s="166">
        <v>0</v>
      </c>
      <c r="CB203" s="166">
        <v>0</v>
      </c>
      <c r="CC203" s="163">
        <v>1</v>
      </c>
      <c r="CD203" s="167"/>
      <c r="CE203" s="164"/>
      <c r="CF203" s="164"/>
      <c r="CG203" s="164"/>
      <c r="CH203" s="164"/>
      <c r="CI203" s="164"/>
      <c r="CJ203" s="164"/>
      <c r="CK203" s="166"/>
      <c r="CL203" s="166"/>
      <c r="CM203" s="166"/>
      <c r="CN203" s="166"/>
      <c r="CO203" s="166"/>
      <c r="CP203" s="166"/>
      <c r="CQ203" s="167">
        <v>0</v>
      </c>
      <c r="CR203" s="164"/>
      <c r="CS203" s="164"/>
      <c r="CT203" s="164"/>
      <c r="CU203" s="164"/>
      <c r="CV203" s="164"/>
      <c r="CW203" s="164"/>
      <c r="CX203" s="166">
        <v>0</v>
      </c>
      <c r="CY203" s="166">
        <v>0</v>
      </c>
      <c r="CZ203" s="166">
        <v>0</v>
      </c>
      <c r="DA203" s="166">
        <v>0</v>
      </c>
      <c r="DB203" s="166">
        <v>0</v>
      </c>
      <c r="DC203" s="166">
        <v>0</v>
      </c>
      <c r="DD203" s="109"/>
      <c r="DE203" s="168">
        <v>0</v>
      </c>
      <c r="DF203" s="109"/>
      <c r="DG203" s="172">
        <v>0</v>
      </c>
      <c r="DH203" s="109"/>
      <c r="DI203" s="109"/>
    </row>
    <row r="204" spans="2:113">
      <c r="B204" s="103" t="s">
        <v>341</v>
      </c>
      <c r="C204" s="162">
        <v>0</v>
      </c>
      <c r="D204" s="162">
        <v>0</v>
      </c>
      <c r="E204" s="162">
        <v>0</v>
      </c>
      <c r="F204" s="163">
        <v>8.8000000000000007</v>
      </c>
      <c r="G204" s="164">
        <v>0</v>
      </c>
      <c r="H204" s="164">
        <v>0</v>
      </c>
      <c r="I204" s="164">
        <v>0</v>
      </c>
      <c r="J204" s="164">
        <v>0</v>
      </c>
      <c r="K204" s="164">
        <v>0</v>
      </c>
      <c r="L204" s="164">
        <v>0</v>
      </c>
      <c r="M204" s="164">
        <v>0</v>
      </c>
      <c r="N204" s="164">
        <v>0</v>
      </c>
      <c r="O204" s="164">
        <v>0</v>
      </c>
      <c r="P204" s="164">
        <v>0</v>
      </c>
      <c r="Q204" s="104">
        <v>0</v>
      </c>
      <c r="R204" s="164">
        <v>0</v>
      </c>
      <c r="S204" s="164">
        <v>0</v>
      </c>
      <c r="T204" s="164">
        <v>0</v>
      </c>
      <c r="U204" s="164">
        <v>0</v>
      </c>
      <c r="V204" s="164">
        <v>0</v>
      </c>
      <c r="W204" s="104">
        <v>0</v>
      </c>
      <c r="X204" s="104">
        <v>0</v>
      </c>
      <c r="Y204" s="164">
        <v>0</v>
      </c>
      <c r="Z204" s="164">
        <v>0</v>
      </c>
      <c r="AA204" s="164">
        <v>0</v>
      </c>
      <c r="AB204" s="164">
        <v>0</v>
      </c>
      <c r="AC204" s="164">
        <v>0</v>
      </c>
      <c r="AD204" s="164">
        <v>0</v>
      </c>
      <c r="AE204" s="164">
        <v>0</v>
      </c>
      <c r="AF204" s="164">
        <v>0</v>
      </c>
      <c r="AG204" s="164">
        <v>0</v>
      </c>
      <c r="AH204" s="164">
        <v>0</v>
      </c>
      <c r="AI204" s="164">
        <v>0</v>
      </c>
      <c r="AJ204" s="164">
        <v>0</v>
      </c>
      <c r="AK204" s="164">
        <v>0</v>
      </c>
      <c r="AL204" s="164">
        <v>0</v>
      </c>
      <c r="AM204" s="164">
        <v>0</v>
      </c>
      <c r="AN204" s="164">
        <v>0</v>
      </c>
      <c r="AO204" s="109"/>
      <c r="AP204" s="165">
        <v>0</v>
      </c>
      <c r="AQ204" s="164">
        <v>0</v>
      </c>
      <c r="AR204" s="164">
        <v>0</v>
      </c>
      <c r="AS204" s="164">
        <v>0</v>
      </c>
      <c r="AT204" s="164">
        <v>0</v>
      </c>
      <c r="AU204" s="164">
        <v>0</v>
      </c>
      <c r="AV204" s="164">
        <v>0</v>
      </c>
      <c r="AW204" s="166">
        <v>0</v>
      </c>
      <c r="AX204" s="166">
        <v>0</v>
      </c>
      <c r="AY204" s="166">
        <v>0</v>
      </c>
      <c r="AZ204" s="166">
        <v>0</v>
      </c>
      <c r="BA204" s="166">
        <v>0</v>
      </c>
      <c r="BB204" s="166">
        <v>0</v>
      </c>
      <c r="BC204" s="165">
        <v>0</v>
      </c>
      <c r="BD204" s="164">
        <v>0</v>
      </c>
      <c r="BE204" s="164">
        <v>0</v>
      </c>
      <c r="BF204" s="164">
        <v>0</v>
      </c>
      <c r="BG204" s="164">
        <v>0</v>
      </c>
      <c r="BH204" s="164">
        <v>0</v>
      </c>
      <c r="BI204" s="164">
        <v>0</v>
      </c>
      <c r="BJ204" s="166">
        <v>0</v>
      </c>
      <c r="BK204" s="166">
        <v>0</v>
      </c>
      <c r="BL204" s="166">
        <v>0</v>
      </c>
      <c r="BM204" s="166">
        <v>0</v>
      </c>
      <c r="BN204" s="166">
        <v>0</v>
      </c>
      <c r="BO204" s="166">
        <v>0</v>
      </c>
      <c r="BP204" s="165">
        <v>0</v>
      </c>
      <c r="BQ204" s="164">
        <v>0</v>
      </c>
      <c r="BR204" s="164">
        <v>0</v>
      </c>
      <c r="BS204" s="164">
        <v>0</v>
      </c>
      <c r="BT204" s="164">
        <v>0</v>
      </c>
      <c r="BU204" s="164">
        <v>0</v>
      </c>
      <c r="BV204" s="164">
        <v>0</v>
      </c>
      <c r="BW204" s="166">
        <v>0</v>
      </c>
      <c r="BX204" s="166">
        <v>0</v>
      </c>
      <c r="BY204" s="166">
        <v>0</v>
      </c>
      <c r="BZ204" s="166">
        <v>0</v>
      </c>
      <c r="CA204" s="166">
        <v>0</v>
      </c>
      <c r="CB204" s="166">
        <v>0</v>
      </c>
      <c r="CC204" s="163">
        <v>9.8000000000000007</v>
      </c>
      <c r="CD204" s="167"/>
      <c r="CE204" s="164"/>
      <c r="CF204" s="164"/>
      <c r="CG204" s="164"/>
      <c r="CH204" s="164"/>
      <c r="CI204" s="164"/>
      <c r="CJ204" s="164"/>
      <c r="CK204" s="166"/>
      <c r="CL204" s="166"/>
      <c r="CM204" s="166"/>
      <c r="CN204" s="166"/>
      <c r="CO204" s="166"/>
      <c r="CP204" s="166"/>
      <c r="CQ204" s="167">
        <v>0</v>
      </c>
      <c r="CR204" s="164"/>
      <c r="CS204" s="164"/>
      <c r="CT204" s="164"/>
      <c r="CU204" s="164"/>
      <c r="CV204" s="164"/>
      <c r="CW204" s="164"/>
      <c r="CX204" s="166">
        <v>0</v>
      </c>
      <c r="CY204" s="166">
        <v>0</v>
      </c>
      <c r="CZ204" s="166">
        <v>0</v>
      </c>
      <c r="DA204" s="166">
        <v>0</v>
      </c>
      <c r="DB204" s="166">
        <v>0</v>
      </c>
      <c r="DC204" s="166">
        <v>0</v>
      </c>
      <c r="DD204" s="109"/>
      <c r="DE204" s="168">
        <v>0</v>
      </c>
      <c r="DF204" s="109"/>
      <c r="DG204" s="172">
        <v>0</v>
      </c>
      <c r="DH204" s="109"/>
      <c r="DI204" s="109"/>
    </row>
    <row r="205" spans="2:113">
      <c r="B205" s="103" t="s">
        <v>523</v>
      </c>
      <c r="C205" s="162">
        <v>0</v>
      </c>
      <c r="D205" s="162">
        <v>1</v>
      </c>
      <c r="E205" s="162">
        <v>-1</v>
      </c>
      <c r="F205" s="163">
        <v>16.100000000000001</v>
      </c>
      <c r="G205" s="164">
        <v>0</v>
      </c>
      <c r="H205" s="164">
        <v>0</v>
      </c>
      <c r="I205" s="164">
        <v>0</v>
      </c>
      <c r="J205" s="164">
        <v>0</v>
      </c>
      <c r="K205" s="164">
        <v>0</v>
      </c>
      <c r="L205" s="164">
        <v>0</v>
      </c>
      <c r="M205" s="164">
        <v>0</v>
      </c>
      <c r="N205" s="164">
        <v>0</v>
      </c>
      <c r="O205" s="164">
        <v>0</v>
      </c>
      <c r="P205" s="164">
        <v>0</v>
      </c>
      <c r="Q205" s="104">
        <v>0</v>
      </c>
      <c r="R205" s="164">
        <v>0</v>
      </c>
      <c r="S205" s="164">
        <v>0</v>
      </c>
      <c r="T205" s="164">
        <v>0</v>
      </c>
      <c r="U205" s="164">
        <v>0</v>
      </c>
      <c r="V205" s="164">
        <v>0</v>
      </c>
      <c r="W205" s="104">
        <v>0</v>
      </c>
      <c r="X205" s="104">
        <v>0</v>
      </c>
      <c r="Y205" s="164">
        <v>0</v>
      </c>
      <c r="Z205" s="164">
        <v>0</v>
      </c>
      <c r="AA205" s="164">
        <v>0</v>
      </c>
      <c r="AB205" s="164">
        <v>0</v>
      </c>
      <c r="AC205" s="164">
        <v>0</v>
      </c>
      <c r="AD205" s="164">
        <v>0</v>
      </c>
      <c r="AE205" s="164">
        <v>0</v>
      </c>
      <c r="AF205" s="164">
        <v>0</v>
      </c>
      <c r="AG205" s="164">
        <v>0</v>
      </c>
      <c r="AH205" s="164">
        <v>0</v>
      </c>
      <c r="AI205" s="164">
        <v>0</v>
      </c>
      <c r="AJ205" s="164">
        <v>0</v>
      </c>
      <c r="AK205" s="164">
        <v>0</v>
      </c>
      <c r="AL205" s="164">
        <v>0</v>
      </c>
      <c r="AM205" s="164">
        <v>0</v>
      </c>
      <c r="AN205" s="164">
        <v>0</v>
      </c>
      <c r="AO205" s="109"/>
      <c r="AP205" s="165">
        <v>0</v>
      </c>
      <c r="AQ205" s="164">
        <v>0</v>
      </c>
      <c r="AR205" s="164">
        <v>0</v>
      </c>
      <c r="AS205" s="164">
        <v>0</v>
      </c>
      <c r="AT205" s="164">
        <v>0</v>
      </c>
      <c r="AU205" s="164">
        <v>0</v>
      </c>
      <c r="AV205" s="164">
        <v>0</v>
      </c>
      <c r="AW205" s="166">
        <v>0</v>
      </c>
      <c r="AX205" s="166">
        <v>0</v>
      </c>
      <c r="AY205" s="166">
        <v>0</v>
      </c>
      <c r="AZ205" s="166">
        <v>0</v>
      </c>
      <c r="BA205" s="166">
        <v>0</v>
      </c>
      <c r="BB205" s="166">
        <v>0</v>
      </c>
      <c r="BC205" s="165">
        <v>0</v>
      </c>
      <c r="BD205" s="164">
        <v>0</v>
      </c>
      <c r="BE205" s="164">
        <v>0</v>
      </c>
      <c r="BF205" s="164">
        <v>0</v>
      </c>
      <c r="BG205" s="164">
        <v>0</v>
      </c>
      <c r="BH205" s="164">
        <v>0</v>
      </c>
      <c r="BI205" s="164">
        <v>0</v>
      </c>
      <c r="BJ205" s="166">
        <v>0</v>
      </c>
      <c r="BK205" s="166">
        <v>0</v>
      </c>
      <c r="BL205" s="166">
        <v>0</v>
      </c>
      <c r="BM205" s="166">
        <v>0</v>
      </c>
      <c r="BN205" s="166">
        <v>0</v>
      </c>
      <c r="BO205" s="166">
        <v>0</v>
      </c>
      <c r="BP205" s="165">
        <v>0</v>
      </c>
      <c r="BQ205" s="164">
        <v>0</v>
      </c>
      <c r="BR205" s="164">
        <v>0</v>
      </c>
      <c r="BS205" s="164">
        <v>0</v>
      </c>
      <c r="BT205" s="164">
        <v>0</v>
      </c>
      <c r="BU205" s="164">
        <v>0</v>
      </c>
      <c r="BV205" s="164">
        <v>0</v>
      </c>
      <c r="BW205" s="166">
        <v>0</v>
      </c>
      <c r="BX205" s="166">
        <v>0</v>
      </c>
      <c r="BY205" s="166">
        <v>0</v>
      </c>
      <c r="BZ205" s="166">
        <v>0</v>
      </c>
      <c r="CA205" s="166">
        <v>0</v>
      </c>
      <c r="CB205" s="166">
        <v>0</v>
      </c>
      <c r="CC205" s="163">
        <v>1</v>
      </c>
      <c r="CD205" s="167"/>
      <c r="CE205" s="164"/>
      <c r="CF205" s="164"/>
      <c r="CG205" s="164"/>
      <c r="CH205" s="164"/>
      <c r="CI205" s="164"/>
      <c r="CJ205" s="164"/>
      <c r="CK205" s="166"/>
      <c r="CL205" s="166"/>
      <c r="CM205" s="166"/>
      <c r="CN205" s="166"/>
      <c r="CO205" s="166"/>
      <c r="CP205" s="166"/>
      <c r="CQ205" s="167">
        <v>0</v>
      </c>
      <c r="CR205" s="164"/>
      <c r="CS205" s="164"/>
      <c r="CT205" s="164"/>
      <c r="CU205" s="164"/>
      <c r="CV205" s="164"/>
      <c r="CW205" s="164"/>
      <c r="CX205" s="166">
        <v>0</v>
      </c>
      <c r="CY205" s="166">
        <v>0</v>
      </c>
      <c r="CZ205" s="166">
        <v>0</v>
      </c>
      <c r="DA205" s="166">
        <v>0</v>
      </c>
      <c r="DB205" s="166">
        <v>0</v>
      </c>
      <c r="DC205" s="166">
        <v>0</v>
      </c>
      <c r="DD205" s="109"/>
      <c r="DE205" s="168">
        <v>0</v>
      </c>
      <c r="DF205" s="109"/>
      <c r="DG205" s="172">
        <v>0</v>
      </c>
      <c r="DH205" s="109"/>
      <c r="DI205" s="109"/>
    </row>
    <row r="206" spans="2:113">
      <c r="B206" s="103" t="s">
        <v>524</v>
      </c>
      <c r="C206" s="162">
        <v>0</v>
      </c>
      <c r="D206" s="162">
        <v>1</v>
      </c>
      <c r="E206" s="162">
        <v>-1</v>
      </c>
      <c r="F206" s="163">
        <v>12.5</v>
      </c>
      <c r="G206" s="164">
        <v>0</v>
      </c>
      <c r="H206" s="164">
        <v>0</v>
      </c>
      <c r="I206" s="164">
        <v>0</v>
      </c>
      <c r="J206" s="164">
        <v>0</v>
      </c>
      <c r="K206" s="164">
        <v>0</v>
      </c>
      <c r="L206" s="164">
        <v>0</v>
      </c>
      <c r="M206" s="164">
        <v>0</v>
      </c>
      <c r="N206" s="164">
        <v>0</v>
      </c>
      <c r="O206" s="164">
        <v>0</v>
      </c>
      <c r="P206" s="164">
        <v>0</v>
      </c>
      <c r="Q206" s="104">
        <v>0</v>
      </c>
      <c r="R206" s="164">
        <v>0</v>
      </c>
      <c r="S206" s="164">
        <v>0</v>
      </c>
      <c r="T206" s="164">
        <v>0</v>
      </c>
      <c r="U206" s="164">
        <v>0</v>
      </c>
      <c r="V206" s="164">
        <v>0</v>
      </c>
      <c r="W206" s="104">
        <v>0</v>
      </c>
      <c r="X206" s="104">
        <v>0</v>
      </c>
      <c r="Y206" s="164">
        <v>0</v>
      </c>
      <c r="Z206" s="164">
        <v>0</v>
      </c>
      <c r="AA206" s="164">
        <v>0</v>
      </c>
      <c r="AB206" s="164">
        <v>0</v>
      </c>
      <c r="AC206" s="164">
        <v>0</v>
      </c>
      <c r="AD206" s="164">
        <v>0</v>
      </c>
      <c r="AE206" s="164">
        <v>0</v>
      </c>
      <c r="AF206" s="164">
        <v>0</v>
      </c>
      <c r="AG206" s="164">
        <v>0</v>
      </c>
      <c r="AH206" s="164">
        <v>0</v>
      </c>
      <c r="AI206" s="164">
        <v>0</v>
      </c>
      <c r="AJ206" s="164">
        <v>0</v>
      </c>
      <c r="AK206" s="164">
        <v>0</v>
      </c>
      <c r="AL206" s="164">
        <v>0</v>
      </c>
      <c r="AM206" s="164">
        <v>0</v>
      </c>
      <c r="AN206" s="164">
        <v>0</v>
      </c>
      <c r="AO206" s="109"/>
      <c r="AP206" s="165">
        <v>0</v>
      </c>
      <c r="AQ206" s="164">
        <v>0</v>
      </c>
      <c r="AR206" s="164">
        <v>0</v>
      </c>
      <c r="AS206" s="164">
        <v>0</v>
      </c>
      <c r="AT206" s="164">
        <v>0</v>
      </c>
      <c r="AU206" s="164">
        <v>0</v>
      </c>
      <c r="AV206" s="164">
        <v>0</v>
      </c>
      <c r="AW206" s="166">
        <v>0</v>
      </c>
      <c r="AX206" s="166">
        <v>0</v>
      </c>
      <c r="AY206" s="166">
        <v>0</v>
      </c>
      <c r="AZ206" s="166">
        <v>0</v>
      </c>
      <c r="BA206" s="166">
        <v>0</v>
      </c>
      <c r="BB206" s="166">
        <v>0</v>
      </c>
      <c r="BC206" s="165">
        <v>0</v>
      </c>
      <c r="BD206" s="164">
        <v>0</v>
      </c>
      <c r="BE206" s="164">
        <v>0</v>
      </c>
      <c r="BF206" s="164">
        <v>0</v>
      </c>
      <c r="BG206" s="164">
        <v>0</v>
      </c>
      <c r="BH206" s="164">
        <v>0</v>
      </c>
      <c r="BI206" s="164">
        <v>0</v>
      </c>
      <c r="BJ206" s="166">
        <v>0</v>
      </c>
      <c r="BK206" s="166">
        <v>0</v>
      </c>
      <c r="BL206" s="166">
        <v>0</v>
      </c>
      <c r="BM206" s="166">
        <v>0</v>
      </c>
      <c r="BN206" s="166">
        <v>0</v>
      </c>
      <c r="BO206" s="166">
        <v>0</v>
      </c>
      <c r="BP206" s="165">
        <v>0</v>
      </c>
      <c r="BQ206" s="164">
        <v>0</v>
      </c>
      <c r="BR206" s="164">
        <v>0</v>
      </c>
      <c r="BS206" s="164">
        <v>0</v>
      </c>
      <c r="BT206" s="164">
        <v>0</v>
      </c>
      <c r="BU206" s="164">
        <v>0</v>
      </c>
      <c r="BV206" s="164">
        <v>0</v>
      </c>
      <c r="BW206" s="166">
        <v>0</v>
      </c>
      <c r="BX206" s="166">
        <v>0</v>
      </c>
      <c r="BY206" s="166">
        <v>0</v>
      </c>
      <c r="BZ206" s="166">
        <v>0</v>
      </c>
      <c r="CA206" s="166">
        <v>0</v>
      </c>
      <c r="CB206" s="166">
        <v>0</v>
      </c>
      <c r="CC206" s="163">
        <v>1</v>
      </c>
      <c r="CD206" s="167"/>
      <c r="CE206" s="164"/>
      <c r="CF206" s="164"/>
      <c r="CG206" s="164"/>
      <c r="CH206" s="164"/>
      <c r="CI206" s="164"/>
      <c r="CJ206" s="164"/>
      <c r="CK206" s="166"/>
      <c r="CL206" s="166"/>
      <c r="CM206" s="166"/>
      <c r="CN206" s="166"/>
      <c r="CO206" s="166"/>
      <c r="CP206" s="166"/>
      <c r="CQ206" s="167">
        <v>0</v>
      </c>
      <c r="CR206" s="164"/>
      <c r="CS206" s="164"/>
      <c r="CT206" s="164"/>
      <c r="CU206" s="164"/>
      <c r="CV206" s="164"/>
      <c r="CW206" s="164"/>
      <c r="CX206" s="166">
        <v>0</v>
      </c>
      <c r="CY206" s="166">
        <v>0</v>
      </c>
      <c r="CZ206" s="166">
        <v>0</v>
      </c>
      <c r="DA206" s="166">
        <v>0</v>
      </c>
      <c r="DB206" s="166">
        <v>0</v>
      </c>
      <c r="DC206" s="166">
        <v>0</v>
      </c>
      <c r="DD206" s="109"/>
      <c r="DE206" s="168">
        <v>0</v>
      </c>
      <c r="DF206" s="109"/>
      <c r="DG206" s="172">
        <v>0</v>
      </c>
      <c r="DH206" s="109"/>
      <c r="DI206" s="109"/>
    </row>
    <row r="207" spans="2:113">
      <c r="B207" s="103" t="s">
        <v>525</v>
      </c>
      <c r="C207" s="162">
        <v>0</v>
      </c>
      <c r="D207" s="162">
        <v>1</v>
      </c>
      <c r="E207" s="162">
        <v>-1</v>
      </c>
      <c r="F207" s="163">
        <v>13.9</v>
      </c>
      <c r="G207" s="164">
        <v>0</v>
      </c>
      <c r="H207" s="164">
        <v>0</v>
      </c>
      <c r="I207" s="164">
        <v>0</v>
      </c>
      <c r="J207" s="164">
        <v>0</v>
      </c>
      <c r="K207" s="164">
        <v>0</v>
      </c>
      <c r="L207" s="164">
        <v>0</v>
      </c>
      <c r="M207" s="164">
        <v>0</v>
      </c>
      <c r="N207" s="164">
        <v>0</v>
      </c>
      <c r="O207" s="164">
        <v>0</v>
      </c>
      <c r="P207" s="164">
        <v>0</v>
      </c>
      <c r="Q207" s="104">
        <v>0</v>
      </c>
      <c r="R207" s="164">
        <v>0</v>
      </c>
      <c r="S207" s="164">
        <v>0</v>
      </c>
      <c r="T207" s="164">
        <v>0</v>
      </c>
      <c r="U207" s="164">
        <v>0</v>
      </c>
      <c r="V207" s="164">
        <v>0</v>
      </c>
      <c r="W207" s="104">
        <v>0</v>
      </c>
      <c r="X207" s="104">
        <v>0</v>
      </c>
      <c r="Y207" s="164">
        <v>0</v>
      </c>
      <c r="Z207" s="164">
        <v>0</v>
      </c>
      <c r="AA207" s="164">
        <v>0</v>
      </c>
      <c r="AB207" s="164">
        <v>0</v>
      </c>
      <c r="AC207" s="164">
        <v>0</v>
      </c>
      <c r="AD207" s="164">
        <v>0</v>
      </c>
      <c r="AE207" s="164">
        <v>0</v>
      </c>
      <c r="AF207" s="164">
        <v>0</v>
      </c>
      <c r="AG207" s="164">
        <v>0</v>
      </c>
      <c r="AH207" s="164">
        <v>0</v>
      </c>
      <c r="AI207" s="164">
        <v>0</v>
      </c>
      <c r="AJ207" s="164">
        <v>0</v>
      </c>
      <c r="AK207" s="164">
        <v>0</v>
      </c>
      <c r="AL207" s="164">
        <v>0</v>
      </c>
      <c r="AM207" s="164">
        <v>0</v>
      </c>
      <c r="AN207" s="164">
        <v>0</v>
      </c>
      <c r="AO207" s="109"/>
      <c r="AP207" s="165">
        <v>0</v>
      </c>
      <c r="AQ207" s="164">
        <v>0</v>
      </c>
      <c r="AR207" s="164">
        <v>0</v>
      </c>
      <c r="AS207" s="164">
        <v>0</v>
      </c>
      <c r="AT207" s="164">
        <v>0</v>
      </c>
      <c r="AU207" s="164">
        <v>0</v>
      </c>
      <c r="AV207" s="164">
        <v>0</v>
      </c>
      <c r="AW207" s="166">
        <v>0</v>
      </c>
      <c r="AX207" s="166">
        <v>0</v>
      </c>
      <c r="AY207" s="166">
        <v>0</v>
      </c>
      <c r="AZ207" s="166">
        <v>0</v>
      </c>
      <c r="BA207" s="166">
        <v>0</v>
      </c>
      <c r="BB207" s="166">
        <v>0</v>
      </c>
      <c r="BC207" s="165">
        <v>0</v>
      </c>
      <c r="BD207" s="164">
        <v>0</v>
      </c>
      <c r="BE207" s="164">
        <v>0</v>
      </c>
      <c r="BF207" s="164">
        <v>0</v>
      </c>
      <c r="BG207" s="164">
        <v>0</v>
      </c>
      <c r="BH207" s="164">
        <v>0</v>
      </c>
      <c r="BI207" s="164">
        <v>0</v>
      </c>
      <c r="BJ207" s="166">
        <v>0</v>
      </c>
      <c r="BK207" s="166">
        <v>0</v>
      </c>
      <c r="BL207" s="166">
        <v>0</v>
      </c>
      <c r="BM207" s="166">
        <v>0</v>
      </c>
      <c r="BN207" s="166">
        <v>0</v>
      </c>
      <c r="BO207" s="166">
        <v>0</v>
      </c>
      <c r="BP207" s="165">
        <v>0</v>
      </c>
      <c r="BQ207" s="164">
        <v>0</v>
      </c>
      <c r="BR207" s="164">
        <v>0</v>
      </c>
      <c r="BS207" s="164">
        <v>0</v>
      </c>
      <c r="BT207" s="164">
        <v>0</v>
      </c>
      <c r="BU207" s="164">
        <v>0</v>
      </c>
      <c r="BV207" s="164">
        <v>0</v>
      </c>
      <c r="BW207" s="166">
        <v>0</v>
      </c>
      <c r="BX207" s="166">
        <v>0</v>
      </c>
      <c r="BY207" s="166">
        <v>0</v>
      </c>
      <c r="BZ207" s="166">
        <v>0</v>
      </c>
      <c r="CA207" s="166">
        <v>0</v>
      </c>
      <c r="CB207" s="166">
        <v>0</v>
      </c>
      <c r="CC207" s="163">
        <v>1</v>
      </c>
      <c r="CD207" s="167"/>
      <c r="CE207" s="164"/>
      <c r="CF207" s="164"/>
      <c r="CG207" s="164"/>
      <c r="CH207" s="164"/>
      <c r="CI207" s="164"/>
      <c r="CJ207" s="164"/>
      <c r="CK207" s="166"/>
      <c r="CL207" s="166"/>
      <c r="CM207" s="166"/>
      <c r="CN207" s="166"/>
      <c r="CO207" s="166"/>
      <c r="CP207" s="166"/>
      <c r="CQ207" s="167">
        <v>0</v>
      </c>
      <c r="CR207" s="164"/>
      <c r="CS207" s="164"/>
      <c r="CT207" s="164"/>
      <c r="CU207" s="164"/>
      <c r="CV207" s="164"/>
      <c r="CW207" s="164"/>
      <c r="CX207" s="166">
        <v>0</v>
      </c>
      <c r="CY207" s="166">
        <v>0</v>
      </c>
      <c r="CZ207" s="166">
        <v>0</v>
      </c>
      <c r="DA207" s="166">
        <v>0</v>
      </c>
      <c r="DB207" s="166">
        <v>0</v>
      </c>
      <c r="DC207" s="166">
        <v>0</v>
      </c>
      <c r="DD207" s="109"/>
      <c r="DE207" s="168">
        <v>0</v>
      </c>
      <c r="DF207" s="109"/>
      <c r="DG207" s="172">
        <v>0</v>
      </c>
      <c r="DH207" s="109"/>
      <c r="DI207" s="109"/>
    </row>
    <row r="208" spans="2:113">
      <c r="B208" s="103" t="s">
        <v>526</v>
      </c>
      <c r="C208" s="162">
        <v>0</v>
      </c>
      <c r="D208" s="162">
        <v>1</v>
      </c>
      <c r="E208" s="162">
        <v>-1</v>
      </c>
      <c r="F208" s="163">
        <v>16.899999999999999</v>
      </c>
      <c r="G208" s="164">
        <v>0</v>
      </c>
      <c r="H208" s="164">
        <v>0</v>
      </c>
      <c r="I208" s="164">
        <v>0</v>
      </c>
      <c r="J208" s="164">
        <v>0</v>
      </c>
      <c r="K208" s="164">
        <v>0</v>
      </c>
      <c r="L208" s="164">
        <v>0</v>
      </c>
      <c r="M208" s="164">
        <v>0</v>
      </c>
      <c r="N208" s="164">
        <v>0</v>
      </c>
      <c r="O208" s="164">
        <v>0</v>
      </c>
      <c r="P208" s="164">
        <v>0</v>
      </c>
      <c r="Q208" s="104">
        <v>0</v>
      </c>
      <c r="R208" s="164">
        <v>0</v>
      </c>
      <c r="S208" s="164">
        <v>0</v>
      </c>
      <c r="T208" s="164">
        <v>0</v>
      </c>
      <c r="U208" s="164">
        <v>0</v>
      </c>
      <c r="V208" s="164">
        <v>0</v>
      </c>
      <c r="W208" s="104">
        <v>0</v>
      </c>
      <c r="X208" s="104">
        <v>0</v>
      </c>
      <c r="Y208" s="164">
        <v>0</v>
      </c>
      <c r="Z208" s="164">
        <v>0</v>
      </c>
      <c r="AA208" s="164">
        <v>0</v>
      </c>
      <c r="AB208" s="164">
        <v>0</v>
      </c>
      <c r="AC208" s="164">
        <v>0</v>
      </c>
      <c r="AD208" s="164">
        <v>0</v>
      </c>
      <c r="AE208" s="164">
        <v>0</v>
      </c>
      <c r="AF208" s="164">
        <v>0</v>
      </c>
      <c r="AG208" s="164">
        <v>0</v>
      </c>
      <c r="AH208" s="164">
        <v>0</v>
      </c>
      <c r="AI208" s="164">
        <v>0</v>
      </c>
      <c r="AJ208" s="164">
        <v>0</v>
      </c>
      <c r="AK208" s="164">
        <v>0</v>
      </c>
      <c r="AL208" s="164">
        <v>0</v>
      </c>
      <c r="AM208" s="164">
        <v>0</v>
      </c>
      <c r="AN208" s="164">
        <v>0</v>
      </c>
      <c r="AO208" s="109"/>
      <c r="AP208" s="165">
        <v>0</v>
      </c>
      <c r="AQ208" s="164">
        <v>0</v>
      </c>
      <c r="AR208" s="164">
        <v>0</v>
      </c>
      <c r="AS208" s="164">
        <v>0</v>
      </c>
      <c r="AT208" s="164">
        <v>0</v>
      </c>
      <c r="AU208" s="164">
        <v>0</v>
      </c>
      <c r="AV208" s="164">
        <v>0</v>
      </c>
      <c r="AW208" s="166">
        <v>0</v>
      </c>
      <c r="AX208" s="166">
        <v>0</v>
      </c>
      <c r="AY208" s="166">
        <v>0</v>
      </c>
      <c r="AZ208" s="166">
        <v>0</v>
      </c>
      <c r="BA208" s="166">
        <v>0</v>
      </c>
      <c r="BB208" s="166">
        <v>0</v>
      </c>
      <c r="BC208" s="165">
        <v>0</v>
      </c>
      <c r="BD208" s="164">
        <v>0</v>
      </c>
      <c r="BE208" s="164">
        <v>0</v>
      </c>
      <c r="BF208" s="164">
        <v>0</v>
      </c>
      <c r="BG208" s="164">
        <v>0</v>
      </c>
      <c r="BH208" s="164">
        <v>0</v>
      </c>
      <c r="BI208" s="164">
        <v>0</v>
      </c>
      <c r="BJ208" s="166">
        <v>0</v>
      </c>
      <c r="BK208" s="166">
        <v>0</v>
      </c>
      <c r="BL208" s="166">
        <v>0</v>
      </c>
      <c r="BM208" s="166">
        <v>0</v>
      </c>
      <c r="BN208" s="166">
        <v>0</v>
      </c>
      <c r="BO208" s="166">
        <v>0</v>
      </c>
      <c r="BP208" s="165">
        <v>0</v>
      </c>
      <c r="BQ208" s="164">
        <v>0</v>
      </c>
      <c r="BR208" s="164">
        <v>0</v>
      </c>
      <c r="BS208" s="164">
        <v>0</v>
      </c>
      <c r="BT208" s="164">
        <v>0</v>
      </c>
      <c r="BU208" s="164">
        <v>0</v>
      </c>
      <c r="BV208" s="164">
        <v>0</v>
      </c>
      <c r="BW208" s="166">
        <v>0</v>
      </c>
      <c r="BX208" s="166">
        <v>0</v>
      </c>
      <c r="BY208" s="166">
        <v>0</v>
      </c>
      <c r="BZ208" s="166">
        <v>0</v>
      </c>
      <c r="CA208" s="166">
        <v>0</v>
      </c>
      <c r="CB208" s="166">
        <v>0</v>
      </c>
      <c r="CC208" s="163">
        <v>1</v>
      </c>
      <c r="CD208" s="167"/>
      <c r="CE208" s="164"/>
      <c r="CF208" s="164"/>
      <c r="CG208" s="164"/>
      <c r="CH208" s="164"/>
      <c r="CI208" s="164"/>
      <c r="CJ208" s="164"/>
      <c r="CK208" s="166"/>
      <c r="CL208" s="166"/>
      <c r="CM208" s="166"/>
      <c r="CN208" s="166"/>
      <c r="CO208" s="166"/>
      <c r="CP208" s="166"/>
      <c r="CQ208" s="167">
        <v>0</v>
      </c>
      <c r="CR208" s="164"/>
      <c r="CS208" s="164"/>
      <c r="CT208" s="164"/>
      <c r="CU208" s="164"/>
      <c r="CV208" s="164"/>
      <c r="CW208" s="164"/>
      <c r="CX208" s="166">
        <v>0</v>
      </c>
      <c r="CY208" s="166">
        <v>0</v>
      </c>
      <c r="CZ208" s="166">
        <v>0</v>
      </c>
      <c r="DA208" s="166">
        <v>0</v>
      </c>
      <c r="DB208" s="166">
        <v>0</v>
      </c>
      <c r="DC208" s="166">
        <v>0</v>
      </c>
      <c r="DD208" s="109"/>
      <c r="DE208" s="168">
        <v>0</v>
      </c>
      <c r="DF208" s="109"/>
      <c r="DG208" s="172">
        <v>0</v>
      </c>
      <c r="DH208" s="109"/>
      <c r="DI208" s="109"/>
    </row>
    <row r="209" spans="2:113">
      <c r="B209" s="103" t="s">
        <v>342</v>
      </c>
      <c r="C209" s="162">
        <v>0</v>
      </c>
      <c r="D209" s="162">
        <v>0</v>
      </c>
      <c r="E209" s="162">
        <v>0</v>
      </c>
      <c r="F209" s="163">
        <v>8.1</v>
      </c>
      <c r="G209" s="164">
        <v>0</v>
      </c>
      <c r="H209" s="164">
        <v>0</v>
      </c>
      <c r="I209" s="164">
        <v>0</v>
      </c>
      <c r="J209" s="164">
        <v>0</v>
      </c>
      <c r="K209" s="164">
        <v>0</v>
      </c>
      <c r="L209" s="164">
        <v>0</v>
      </c>
      <c r="M209" s="164">
        <v>0</v>
      </c>
      <c r="N209" s="164">
        <v>0</v>
      </c>
      <c r="O209" s="164">
        <v>0</v>
      </c>
      <c r="P209" s="164">
        <v>0</v>
      </c>
      <c r="Q209" s="104">
        <v>0</v>
      </c>
      <c r="R209" s="164">
        <v>0</v>
      </c>
      <c r="S209" s="164">
        <v>0</v>
      </c>
      <c r="T209" s="164">
        <v>0</v>
      </c>
      <c r="U209" s="164">
        <v>0</v>
      </c>
      <c r="V209" s="164">
        <v>0</v>
      </c>
      <c r="W209" s="104">
        <v>0</v>
      </c>
      <c r="X209" s="104">
        <v>0</v>
      </c>
      <c r="Y209" s="164">
        <v>0</v>
      </c>
      <c r="Z209" s="164">
        <v>0</v>
      </c>
      <c r="AA209" s="164">
        <v>0</v>
      </c>
      <c r="AB209" s="164">
        <v>0</v>
      </c>
      <c r="AC209" s="164">
        <v>0</v>
      </c>
      <c r="AD209" s="164">
        <v>0</v>
      </c>
      <c r="AE209" s="164">
        <v>0</v>
      </c>
      <c r="AF209" s="164">
        <v>0</v>
      </c>
      <c r="AG209" s="164">
        <v>0</v>
      </c>
      <c r="AH209" s="164">
        <v>0</v>
      </c>
      <c r="AI209" s="164">
        <v>0</v>
      </c>
      <c r="AJ209" s="164">
        <v>0</v>
      </c>
      <c r="AK209" s="164">
        <v>0</v>
      </c>
      <c r="AL209" s="164">
        <v>0</v>
      </c>
      <c r="AM209" s="164">
        <v>0</v>
      </c>
      <c r="AN209" s="164">
        <v>0</v>
      </c>
      <c r="AO209" s="109"/>
      <c r="AP209" s="165">
        <v>0</v>
      </c>
      <c r="AQ209" s="164">
        <v>0</v>
      </c>
      <c r="AR209" s="164">
        <v>0</v>
      </c>
      <c r="AS209" s="164">
        <v>0</v>
      </c>
      <c r="AT209" s="164">
        <v>0</v>
      </c>
      <c r="AU209" s="164">
        <v>0</v>
      </c>
      <c r="AV209" s="164">
        <v>0</v>
      </c>
      <c r="AW209" s="166">
        <v>0</v>
      </c>
      <c r="AX209" s="166">
        <v>0</v>
      </c>
      <c r="AY209" s="166">
        <v>0</v>
      </c>
      <c r="AZ209" s="166">
        <v>0</v>
      </c>
      <c r="BA209" s="166">
        <v>0</v>
      </c>
      <c r="BB209" s="166">
        <v>0</v>
      </c>
      <c r="BC209" s="165">
        <v>0</v>
      </c>
      <c r="BD209" s="164">
        <v>0</v>
      </c>
      <c r="BE209" s="164">
        <v>0</v>
      </c>
      <c r="BF209" s="164">
        <v>0</v>
      </c>
      <c r="BG209" s="164">
        <v>0</v>
      </c>
      <c r="BH209" s="164">
        <v>0</v>
      </c>
      <c r="BI209" s="164">
        <v>0</v>
      </c>
      <c r="BJ209" s="166">
        <v>0</v>
      </c>
      <c r="BK209" s="166">
        <v>0</v>
      </c>
      <c r="BL209" s="166">
        <v>0</v>
      </c>
      <c r="BM209" s="166">
        <v>0</v>
      </c>
      <c r="BN209" s="166">
        <v>0</v>
      </c>
      <c r="BO209" s="166">
        <v>0</v>
      </c>
      <c r="BP209" s="165">
        <v>0</v>
      </c>
      <c r="BQ209" s="164">
        <v>0</v>
      </c>
      <c r="BR209" s="164">
        <v>0</v>
      </c>
      <c r="BS209" s="164">
        <v>0</v>
      </c>
      <c r="BT209" s="164">
        <v>0</v>
      </c>
      <c r="BU209" s="164">
        <v>0</v>
      </c>
      <c r="BV209" s="164">
        <v>0</v>
      </c>
      <c r="BW209" s="166">
        <v>0</v>
      </c>
      <c r="BX209" s="166">
        <v>0</v>
      </c>
      <c r="BY209" s="166">
        <v>0</v>
      </c>
      <c r="BZ209" s="166">
        <v>0</v>
      </c>
      <c r="CA209" s="166">
        <v>0</v>
      </c>
      <c r="CB209" s="166">
        <v>0</v>
      </c>
      <c r="CC209" s="163">
        <v>8.5</v>
      </c>
      <c r="CD209" s="167"/>
      <c r="CE209" s="164"/>
      <c r="CF209" s="164"/>
      <c r="CG209" s="164"/>
      <c r="CH209" s="164"/>
      <c r="CI209" s="164"/>
      <c r="CJ209" s="164"/>
      <c r="CK209" s="166"/>
      <c r="CL209" s="166"/>
      <c r="CM209" s="166"/>
      <c r="CN209" s="166"/>
      <c r="CO209" s="166"/>
      <c r="CP209" s="166"/>
      <c r="CQ209" s="167">
        <v>0</v>
      </c>
      <c r="CR209" s="164"/>
      <c r="CS209" s="164"/>
      <c r="CT209" s="164"/>
      <c r="CU209" s="164"/>
      <c r="CV209" s="164"/>
      <c r="CW209" s="164"/>
      <c r="CX209" s="166">
        <v>0</v>
      </c>
      <c r="CY209" s="166">
        <v>0</v>
      </c>
      <c r="CZ209" s="166">
        <v>0</v>
      </c>
      <c r="DA209" s="166">
        <v>0</v>
      </c>
      <c r="DB209" s="166">
        <v>0</v>
      </c>
      <c r="DC209" s="166">
        <v>0</v>
      </c>
      <c r="DD209" s="109"/>
      <c r="DE209" s="168">
        <v>0</v>
      </c>
      <c r="DF209" s="109"/>
      <c r="DG209" s="172">
        <v>0</v>
      </c>
      <c r="DH209" s="109"/>
      <c r="DI209" s="109"/>
    </row>
    <row r="210" spans="2:113">
      <c r="B210" s="103" t="s">
        <v>527</v>
      </c>
      <c r="C210" s="162">
        <v>0</v>
      </c>
      <c r="D210" s="162">
        <v>1</v>
      </c>
      <c r="E210" s="162">
        <v>-1</v>
      </c>
      <c r="F210" s="163">
        <v>12.1</v>
      </c>
      <c r="G210" s="164">
        <v>0</v>
      </c>
      <c r="H210" s="164">
        <v>0</v>
      </c>
      <c r="I210" s="164">
        <v>0</v>
      </c>
      <c r="J210" s="164">
        <v>0</v>
      </c>
      <c r="K210" s="164">
        <v>0</v>
      </c>
      <c r="L210" s="164">
        <v>0</v>
      </c>
      <c r="M210" s="164">
        <v>0</v>
      </c>
      <c r="N210" s="164">
        <v>0</v>
      </c>
      <c r="O210" s="164">
        <v>0</v>
      </c>
      <c r="P210" s="164">
        <v>0</v>
      </c>
      <c r="Q210" s="104">
        <v>0</v>
      </c>
      <c r="R210" s="164">
        <v>0</v>
      </c>
      <c r="S210" s="164">
        <v>0</v>
      </c>
      <c r="T210" s="164">
        <v>0</v>
      </c>
      <c r="U210" s="164">
        <v>0</v>
      </c>
      <c r="V210" s="164">
        <v>0</v>
      </c>
      <c r="W210" s="104">
        <v>0</v>
      </c>
      <c r="X210" s="104">
        <v>0</v>
      </c>
      <c r="Y210" s="164">
        <v>0</v>
      </c>
      <c r="Z210" s="164">
        <v>0</v>
      </c>
      <c r="AA210" s="164">
        <v>0</v>
      </c>
      <c r="AB210" s="164">
        <v>0</v>
      </c>
      <c r="AC210" s="164">
        <v>0</v>
      </c>
      <c r="AD210" s="164">
        <v>0</v>
      </c>
      <c r="AE210" s="164">
        <v>0</v>
      </c>
      <c r="AF210" s="164">
        <v>0</v>
      </c>
      <c r="AG210" s="164">
        <v>0</v>
      </c>
      <c r="AH210" s="164">
        <v>0</v>
      </c>
      <c r="AI210" s="164">
        <v>0</v>
      </c>
      <c r="AJ210" s="164">
        <v>0</v>
      </c>
      <c r="AK210" s="164">
        <v>0</v>
      </c>
      <c r="AL210" s="164">
        <v>0</v>
      </c>
      <c r="AM210" s="164">
        <v>0</v>
      </c>
      <c r="AN210" s="164">
        <v>0</v>
      </c>
      <c r="AO210" s="109"/>
      <c r="AP210" s="165">
        <v>0</v>
      </c>
      <c r="AQ210" s="164">
        <v>0</v>
      </c>
      <c r="AR210" s="164">
        <v>0</v>
      </c>
      <c r="AS210" s="164">
        <v>0</v>
      </c>
      <c r="AT210" s="164">
        <v>0</v>
      </c>
      <c r="AU210" s="164">
        <v>0</v>
      </c>
      <c r="AV210" s="164">
        <v>0</v>
      </c>
      <c r="AW210" s="166">
        <v>0</v>
      </c>
      <c r="AX210" s="166">
        <v>0</v>
      </c>
      <c r="AY210" s="166">
        <v>0</v>
      </c>
      <c r="AZ210" s="166">
        <v>0</v>
      </c>
      <c r="BA210" s="166">
        <v>0</v>
      </c>
      <c r="BB210" s="166">
        <v>0</v>
      </c>
      <c r="BC210" s="165">
        <v>0</v>
      </c>
      <c r="BD210" s="164">
        <v>0</v>
      </c>
      <c r="BE210" s="164">
        <v>0</v>
      </c>
      <c r="BF210" s="164">
        <v>0</v>
      </c>
      <c r="BG210" s="164">
        <v>0</v>
      </c>
      <c r="BH210" s="164">
        <v>0</v>
      </c>
      <c r="BI210" s="164">
        <v>0</v>
      </c>
      <c r="BJ210" s="166">
        <v>0</v>
      </c>
      <c r="BK210" s="166">
        <v>0</v>
      </c>
      <c r="BL210" s="166">
        <v>0</v>
      </c>
      <c r="BM210" s="166">
        <v>0</v>
      </c>
      <c r="BN210" s="166">
        <v>0</v>
      </c>
      <c r="BO210" s="166">
        <v>0</v>
      </c>
      <c r="BP210" s="165">
        <v>0</v>
      </c>
      <c r="BQ210" s="164">
        <v>0</v>
      </c>
      <c r="BR210" s="164">
        <v>0</v>
      </c>
      <c r="BS210" s="164">
        <v>0</v>
      </c>
      <c r="BT210" s="164">
        <v>0</v>
      </c>
      <c r="BU210" s="164">
        <v>0</v>
      </c>
      <c r="BV210" s="164">
        <v>0</v>
      </c>
      <c r="BW210" s="166">
        <v>0</v>
      </c>
      <c r="BX210" s="166">
        <v>0</v>
      </c>
      <c r="BY210" s="166">
        <v>0</v>
      </c>
      <c r="BZ210" s="166">
        <v>0</v>
      </c>
      <c r="CA210" s="166">
        <v>0</v>
      </c>
      <c r="CB210" s="166">
        <v>0</v>
      </c>
      <c r="CC210" s="163">
        <v>1</v>
      </c>
      <c r="CD210" s="167"/>
      <c r="CE210" s="164"/>
      <c r="CF210" s="164"/>
      <c r="CG210" s="164"/>
      <c r="CH210" s="164"/>
      <c r="CI210" s="164"/>
      <c r="CJ210" s="164"/>
      <c r="CK210" s="166"/>
      <c r="CL210" s="166"/>
      <c r="CM210" s="166"/>
      <c r="CN210" s="166"/>
      <c r="CO210" s="166"/>
      <c r="CP210" s="166"/>
      <c r="CQ210" s="167">
        <v>0</v>
      </c>
      <c r="CR210" s="164"/>
      <c r="CS210" s="164"/>
      <c r="CT210" s="164"/>
      <c r="CU210" s="164"/>
      <c r="CV210" s="164"/>
      <c r="CW210" s="164"/>
      <c r="CX210" s="166">
        <v>0</v>
      </c>
      <c r="CY210" s="166">
        <v>0</v>
      </c>
      <c r="CZ210" s="166">
        <v>0</v>
      </c>
      <c r="DA210" s="166">
        <v>0</v>
      </c>
      <c r="DB210" s="166">
        <v>0</v>
      </c>
      <c r="DC210" s="166">
        <v>0</v>
      </c>
      <c r="DD210" s="109"/>
      <c r="DE210" s="168">
        <v>0</v>
      </c>
      <c r="DF210" s="109"/>
      <c r="DG210" s="172">
        <v>0</v>
      </c>
      <c r="DH210" s="109"/>
      <c r="DI210" s="109"/>
    </row>
    <row r="211" spans="2:113">
      <c r="B211" s="103" t="s">
        <v>343</v>
      </c>
      <c r="C211" s="162">
        <v>0.94638100000000003</v>
      </c>
      <c r="D211" s="162">
        <v>0.94491700000000001</v>
      </c>
      <c r="E211" s="162">
        <v>1.4640000000000208E-3</v>
      </c>
      <c r="F211" s="163">
        <v>5.8</v>
      </c>
      <c r="G211" s="164">
        <v>45650159</v>
      </c>
      <c r="H211" s="164">
        <v>2091477</v>
      </c>
      <c r="I211" s="164">
        <v>1687585</v>
      </c>
      <c r="J211" s="164">
        <v>70728</v>
      </c>
      <c r="K211" s="164">
        <v>-289019</v>
      </c>
      <c r="L211" s="164">
        <v>-1345466</v>
      </c>
      <c r="M211" s="164">
        <v>-2486333</v>
      </c>
      <c r="N211" s="164">
        <v>34924</v>
      </c>
      <c r="O211" s="164">
        <v>-851501</v>
      </c>
      <c r="P211" s="164">
        <v>44562554</v>
      </c>
      <c r="Q211" s="104">
        <v>-289019</v>
      </c>
      <c r="R211" s="164">
        <v>-1391360</v>
      </c>
      <c r="S211" s="164">
        <v>19385</v>
      </c>
      <c r="T211" s="164">
        <v>2118068</v>
      </c>
      <c r="U211" s="164">
        <v>920223</v>
      </c>
      <c r="V211" s="164">
        <v>-6731618</v>
      </c>
      <c r="W211" s="104">
        <v>-4377443</v>
      </c>
      <c r="X211" s="104">
        <v>112434</v>
      </c>
      <c r="Y211" s="164">
        <v>52533681</v>
      </c>
      <c r="Z211" s="164">
        <v>38028493</v>
      </c>
      <c r="AA211" s="164">
        <v>36915245</v>
      </c>
      <c r="AB211" s="164">
        <v>54511115</v>
      </c>
      <c r="AC211" s="164">
        <v>1113489</v>
      </c>
      <c r="AD211" s="164">
        <v>5711178</v>
      </c>
      <c r="AE211" s="164">
        <v>0</v>
      </c>
      <c r="AF211" s="164">
        <v>0</v>
      </c>
      <c r="AG211" s="164">
        <v>0</v>
      </c>
      <c r="AH211" s="164">
        <v>93049</v>
      </c>
      <c r="AI211" s="164">
        <v>-1371975</v>
      </c>
      <c r="AJ211" s="164">
        <v>-1371975</v>
      </c>
      <c r="AK211" s="164">
        <v>-1371975</v>
      </c>
      <c r="AL211" s="164">
        <v>-1371975</v>
      </c>
      <c r="AM211" s="164">
        <v>-1243719</v>
      </c>
      <c r="AN211" s="164">
        <v>1</v>
      </c>
      <c r="AO211" s="109"/>
      <c r="AP211" s="165">
        <v>-231977</v>
      </c>
      <c r="AQ211" s="164">
        <v>0</v>
      </c>
      <c r="AR211" s="164">
        <v>0</v>
      </c>
      <c r="AS211" s="164">
        <v>0</v>
      </c>
      <c r="AT211" s="164">
        <v>0</v>
      </c>
      <c r="AU211" s="164">
        <v>0</v>
      </c>
      <c r="AV211" s="164">
        <v>0</v>
      </c>
      <c r="AW211" s="166">
        <v>231977</v>
      </c>
      <c r="AX211" s="166">
        <v>231977</v>
      </c>
      <c r="AY211" s="166">
        <v>231977</v>
      </c>
      <c r="AZ211" s="166">
        <v>231977</v>
      </c>
      <c r="BA211" s="166">
        <v>185582</v>
      </c>
      <c r="BB211" s="166">
        <v>-1</v>
      </c>
      <c r="BC211" s="165">
        <v>-428678</v>
      </c>
      <c r="BD211" s="164">
        <v>0</v>
      </c>
      <c r="BE211" s="164">
        <v>0</v>
      </c>
      <c r="BF211" s="164">
        <v>0</v>
      </c>
      <c r="BG211" s="164">
        <v>0</v>
      </c>
      <c r="BH211" s="164">
        <v>0</v>
      </c>
      <c r="BI211" s="164">
        <v>0</v>
      </c>
      <c r="BJ211" s="166">
        <v>428678</v>
      </c>
      <c r="BK211" s="166">
        <v>428678</v>
      </c>
      <c r="BL211" s="166">
        <v>428678</v>
      </c>
      <c r="BM211" s="166">
        <v>428678</v>
      </c>
      <c r="BN211" s="166">
        <v>342943</v>
      </c>
      <c r="BO211" s="166">
        <v>0</v>
      </c>
      <c r="BP211" s="165">
        <v>19385</v>
      </c>
      <c r="BQ211" s="164">
        <v>19385</v>
      </c>
      <c r="BR211" s="164">
        <v>19385</v>
      </c>
      <c r="BS211" s="164">
        <v>19385</v>
      </c>
      <c r="BT211" s="164">
        <v>19385</v>
      </c>
      <c r="BU211" s="164">
        <v>15509</v>
      </c>
      <c r="BV211" s="164">
        <v>0</v>
      </c>
      <c r="BW211" s="166">
        <v>0</v>
      </c>
      <c r="BX211" s="166">
        <v>0</v>
      </c>
      <c r="BY211" s="166">
        <v>0</v>
      </c>
      <c r="BZ211" s="166">
        <v>0</v>
      </c>
      <c r="CA211" s="166">
        <v>0</v>
      </c>
      <c r="CB211" s="166">
        <v>0</v>
      </c>
      <c r="CC211" s="163">
        <v>7</v>
      </c>
      <c r="CD211" s="167"/>
      <c r="CE211" s="164"/>
      <c r="CF211" s="164"/>
      <c r="CG211" s="164"/>
      <c r="CH211" s="164"/>
      <c r="CI211" s="164"/>
      <c r="CJ211" s="164"/>
      <c r="CK211" s="166"/>
      <c r="CL211" s="166"/>
      <c r="CM211" s="166"/>
      <c r="CN211" s="166"/>
      <c r="CO211" s="166"/>
      <c r="CP211" s="166"/>
      <c r="CQ211" s="167">
        <v>-730705</v>
      </c>
      <c r="CR211" s="164"/>
      <c r="CS211" s="164"/>
      <c r="CT211" s="164"/>
      <c r="CU211" s="164"/>
      <c r="CV211" s="164"/>
      <c r="CW211" s="164"/>
      <c r="CX211" s="166">
        <v>730705</v>
      </c>
      <c r="CY211" s="166">
        <v>730705</v>
      </c>
      <c r="CZ211" s="166">
        <v>730705</v>
      </c>
      <c r="DA211" s="166">
        <v>730705</v>
      </c>
      <c r="DB211" s="166">
        <v>730703</v>
      </c>
      <c r="DC211" s="166">
        <v>0</v>
      </c>
      <c r="DD211" s="109"/>
      <c r="DE211" s="168">
        <v>0</v>
      </c>
      <c r="DF211" s="109"/>
      <c r="DG211" s="172">
        <v>-6782.1586079999997</v>
      </c>
      <c r="DH211" s="109"/>
      <c r="DI211" s="109"/>
    </row>
    <row r="212" spans="2:113">
      <c r="B212" s="103" t="s">
        <v>344</v>
      </c>
      <c r="C212" s="162">
        <v>0</v>
      </c>
      <c r="D212" s="162">
        <v>0.714924</v>
      </c>
      <c r="E212" s="162">
        <v>-0.714924</v>
      </c>
      <c r="F212" s="163">
        <v>9.6999999999999993</v>
      </c>
      <c r="G212" s="164">
        <v>15371019</v>
      </c>
      <c r="H212" s="164">
        <v>0</v>
      </c>
      <c r="I212" s="164">
        <v>0</v>
      </c>
      <c r="J212" s="164">
        <v>-15371019</v>
      </c>
      <c r="K212" s="164">
        <v>0</v>
      </c>
      <c r="L212" s="164">
        <v>0</v>
      </c>
      <c r="M212" s="164">
        <v>0</v>
      </c>
      <c r="N212" s="164">
        <v>425908</v>
      </c>
      <c r="O212" s="164">
        <v>-425908</v>
      </c>
      <c r="P212" s="164">
        <v>0</v>
      </c>
      <c r="Q212" s="104">
        <v>0</v>
      </c>
      <c r="R212" s="164">
        <v>0</v>
      </c>
      <c r="S212" s="164">
        <v>-1685501</v>
      </c>
      <c r="T212" s="164">
        <v>-1685501</v>
      </c>
      <c r="U212" s="164">
        <v>0</v>
      </c>
      <c r="V212" s="164">
        <v>-14663858</v>
      </c>
      <c r="W212" s="104">
        <v>-1404248</v>
      </c>
      <c r="X212" s="104">
        <v>-16349359</v>
      </c>
      <c r="Y212" s="164">
        <v>0</v>
      </c>
      <c r="Z212" s="164">
        <v>0</v>
      </c>
      <c r="AA212" s="164">
        <v>0</v>
      </c>
      <c r="AB212" s="164">
        <v>0</v>
      </c>
      <c r="AC212" s="164">
        <v>0</v>
      </c>
      <c r="AD212" s="164">
        <v>0</v>
      </c>
      <c r="AE212" s="164">
        <v>14663858</v>
      </c>
      <c r="AF212" s="164">
        <v>0</v>
      </c>
      <c r="AG212" s="164">
        <v>0</v>
      </c>
      <c r="AH212" s="164">
        <v>0</v>
      </c>
      <c r="AI212" s="164">
        <v>-1685501</v>
      </c>
      <c r="AJ212" s="164">
        <v>-1685501</v>
      </c>
      <c r="AK212" s="164">
        <v>-1685501</v>
      </c>
      <c r="AL212" s="164">
        <v>-1685501</v>
      </c>
      <c r="AM212" s="164">
        <v>-1685501</v>
      </c>
      <c r="AN212" s="164">
        <v>-6236353</v>
      </c>
      <c r="AO212" s="109"/>
      <c r="AP212" s="165">
        <v>0</v>
      </c>
      <c r="AQ212" s="164">
        <v>0</v>
      </c>
      <c r="AR212" s="164">
        <v>0</v>
      </c>
      <c r="AS212" s="164">
        <v>0</v>
      </c>
      <c r="AT212" s="164">
        <v>0</v>
      </c>
      <c r="AU212" s="164">
        <v>0</v>
      </c>
      <c r="AV212" s="164">
        <v>0</v>
      </c>
      <c r="AW212" s="166">
        <v>0</v>
      </c>
      <c r="AX212" s="166">
        <v>0</v>
      </c>
      <c r="AY212" s="166">
        <v>0</v>
      </c>
      <c r="AZ212" s="166">
        <v>0</v>
      </c>
      <c r="BA212" s="166">
        <v>0</v>
      </c>
      <c r="BB212" s="166">
        <v>0</v>
      </c>
      <c r="BC212" s="165">
        <v>0</v>
      </c>
      <c r="BD212" s="164">
        <v>0</v>
      </c>
      <c r="BE212" s="164">
        <v>0</v>
      </c>
      <c r="BF212" s="164">
        <v>0</v>
      </c>
      <c r="BG212" s="164">
        <v>0</v>
      </c>
      <c r="BH212" s="164">
        <v>0</v>
      </c>
      <c r="BI212" s="164">
        <v>0</v>
      </c>
      <c r="BJ212" s="166">
        <v>0</v>
      </c>
      <c r="BK212" s="166">
        <v>0</v>
      </c>
      <c r="BL212" s="166">
        <v>0</v>
      </c>
      <c r="BM212" s="166">
        <v>0</v>
      </c>
      <c r="BN212" s="166">
        <v>0</v>
      </c>
      <c r="BO212" s="166">
        <v>0</v>
      </c>
      <c r="BP212" s="165">
        <v>-1685501</v>
      </c>
      <c r="BQ212" s="164">
        <v>0</v>
      </c>
      <c r="BR212" s="164">
        <v>0</v>
      </c>
      <c r="BS212" s="164">
        <v>0</v>
      </c>
      <c r="BT212" s="164">
        <v>0</v>
      </c>
      <c r="BU212" s="164">
        <v>0</v>
      </c>
      <c r="BV212" s="164">
        <v>0</v>
      </c>
      <c r="BW212" s="166">
        <v>1685501</v>
      </c>
      <c r="BX212" s="166">
        <v>1685501</v>
      </c>
      <c r="BY212" s="166">
        <v>1685501</v>
      </c>
      <c r="BZ212" s="166">
        <v>1685501</v>
      </c>
      <c r="CA212" s="166">
        <v>1685501</v>
      </c>
      <c r="CB212" s="166">
        <v>6236353</v>
      </c>
      <c r="CC212" s="163">
        <v>10.1</v>
      </c>
      <c r="CD212" s="167"/>
      <c r="CE212" s="164"/>
      <c r="CF212" s="164"/>
      <c r="CG212" s="164"/>
      <c r="CH212" s="164"/>
      <c r="CI212" s="164"/>
      <c r="CJ212" s="164"/>
      <c r="CK212" s="166"/>
      <c r="CL212" s="166"/>
      <c r="CM212" s="166"/>
      <c r="CN212" s="166"/>
      <c r="CO212" s="166"/>
      <c r="CP212" s="166"/>
      <c r="CQ212" s="167">
        <v>0</v>
      </c>
      <c r="CR212" s="164"/>
      <c r="CS212" s="164"/>
      <c r="CT212" s="164"/>
      <c r="CU212" s="164"/>
      <c r="CV212" s="164"/>
      <c r="CW212" s="164"/>
      <c r="CX212" s="166">
        <v>0</v>
      </c>
      <c r="CY212" s="166">
        <v>0</v>
      </c>
      <c r="CZ212" s="166">
        <v>0</v>
      </c>
      <c r="DA212" s="166">
        <v>0</v>
      </c>
      <c r="DB212" s="166">
        <v>0</v>
      </c>
      <c r="DC212" s="166">
        <v>0</v>
      </c>
      <c r="DD212" s="109"/>
      <c r="DE212" s="168">
        <v>0</v>
      </c>
      <c r="DF212" s="109"/>
      <c r="DG212" s="172">
        <v>1404248.0009999999</v>
      </c>
      <c r="DH212" s="109"/>
      <c r="DI212" s="109"/>
    </row>
    <row r="213" spans="2:113">
      <c r="B213" s="103" t="s">
        <v>345</v>
      </c>
      <c r="C213" s="162">
        <v>0</v>
      </c>
      <c r="D213" s="162">
        <v>0</v>
      </c>
      <c r="E213" s="162">
        <v>0</v>
      </c>
      <c r="F213" s="163">
        <v>8.3000000000000007</v>
      </c>
      <c r="G213" s="164">
        <v>0</v>
      </c>
      <c r="H213" s="164">
        <v>0</v>
      </c>
      <c r="I213" s="164">
        <v>0</v>
      </c>
      <c r="J213" s="164">
        <v>0</v>
      </c>
      <c r="K213" s="164">
        <v>0</v>
      </c>
      <c r="L213" s="164">
        <v>0</v>
      </c>
      <c r="M213" s="164">
        <v>0</v>
      </c>
      <c r="N213" s="164">
        <v>0</v>
      </c>
      <c r="O213" s="164">
        <v>0</v>
      </c>
      <c r="P213" s="164">
        <v>0</v>
      </c>
      <c r="Q213" s="104">
        <v>0</v>
      </c>
      <c r="R213" s="164">
        <v>0</v>
      </c>
      <c r="S213" s="164">
        <v>0</v>
      </c>
      <c r="T213" s="164">
        <v>0</v>
      </c>
      <c r="U213" s="164">
        <v>0</v>
      </c>
      <c r="V213" s="164">
        <v>0</v>
      </c>
      <c r="W213" s="104">
        <v>0</v>
      </c>
      <c r="X213" s="104">
        <v>0</v>
      </c>
      <c r="Y213" s="164">
        <v>0</v>
      </c>
      <c r="Z213" s="164">
        <v>0</v>
      </c>
      <c r="AA213" s="164">
        <v>0</v>
      </c>
      <c r="AB213" s="164">
        <v>0</v>
      </c>
      <c r="AC213" s="164">
        <v>0</v>
      </c>
      <c r="AD213" s="164">
        <v>0</v>
      </c>
      <c r="AE213" s="164">
        <v>0</v>
      </c>
      <c r="AF213" s="164">
        <v>0</v>
      </c>
      <c r="AG213" s="164">
        <v>0</v>
      </c>
      <c r="AH213" s="164">
        <v>0</v>
      </c>
      <c r="AI213" s="164">
        <v>0</v>
      </c>
      <c r="AJ213" s="164">
        <v>0</v>
      </c>
      <c r="AK213" s="164">
        <v>0</v>
      </c>
      <c r="AL213" s="164">
        <v>0</v>
      </c>
      <c r="AM213" s="164">
        <v>0</v>
      </c>
      <c r="AN213" s="164">
        <v>0</v>
      </c>
      <c r="AO213" s="109"/>
      <c r="AP213" s="165">
        <v>0</v>
      </c>
      <c r="AQ213" s="164">
        <v>0</v>
      </c>
      <c r="AR213" s="164">
        <v>0</v>
      </c>
      <c r="AS213" s="164">
        <v>0</v>
      </c>
      <c r="AT213" s="164">
        <v>0</v>
      </c>
      <c r="AU213" s="164">
        <v>0</v>
      </c>
      <c r="AV213" s="164">
        <v>0</v>
      </c>
      <c r="AW213" s="166">
        <v>0</v>
      </c>
      <c r="AX213" s="166">
        <v>0</v>
      </c>
      <c r="AY213" s="166">
        <v>0</v>
      </c>
      <c r="AZ213" s="166">
        <v>0</v>
      </c>
      <c r="BA213" s="166">
        <v>0</v>
      </c>
      <c r="BB213" s="166">
        <v>0</v>
      </c>
      <c r="BC213" s="165">
        <v>0</v>
      </c>
      <c r="BD213" s="164">
        <v>0</v>
      </c>
      <c r="BE213" s="164">
        <v>0</v>
      </c>
      <c r="BF213" s="164">
        <v>0</v>
      </c>
      <c r="BG213" s="164">
        <v>0</v>
      </c>
      <c r="BH213" s="164">
        <v>0</v>
      </c>
      <c r="BI213" s="164">
        <v>0</v>
      </c>
      <c r="BJ213" s="166">
        <v>0</v>
      </c>
      <c r="BK213" s="166">
        <v>0</v>
      </c>
      <c r="BL213" s="166">
        <v>0</v>
      </c>
      <c r="BM213" s="166">
        <v>0</v>
      </c>
      <c r="BN213" s="166">
        <v>0</v>
      </c>
      <c r="BO213" s="166">
        <v>0</v>
      </c>
      <c r="BP213" s="165">
        <v>0</v>
      </c>
      <c r="BQ213" s="164">
        <v>0</v>
      </c>
      <c r="BR213" s="164">
        <v>0</v>
      </c>
      <c r="BS213" s="164">
        <v>0</v>
      </c>
      <c r="BT213" s="164">
        <v>0</v>
      </c>
      <c r="BU213" s="164">
        <v>0</v>
      </c>
      <c r="BV213" s="164">
        <v>0</v>
      </c>
      <c r="BW213" s="166">
        <v>0</v>
      </c>
      <c r="BX213" s="166">
        <v>0</v>
      </c>
      <c r="BY213" s="166">
        <v>0</v>
      </c>
      <c r="BZ213" s="166">
        <v>0</v>
      </c>
      <c r="CA213" s="166">
        <v>0</v>
      </c>
      <c r="CB213" s="166">
        <v>0</v>
      </c>
      <c r="CC213" s="163">
        <v>9.1999999999999993</v>
      </c>
      <c r="CD213" s="167"/>
      <c r="CE213" s="164"/>
      <c r="CF213" s="164"/>
      <c r="CG213" s="164"/>
      <c r="CH213" s="164"/>
      <c r="CI213" s="164"/>
      <c r="CJ213" s="164"/>
      <c r="CK213" s="166"/>
      <c r="CL213" s="166"/>
      <c r="CM213" s="166"/>
      <c r="CN213" s="166"/>
      <c r="CO213" s="166"/>
      <c r="CP213" s="166"/>
      <c r="CQ213" s="167">
        <v>0</v>
      </c>
      <c r="CR213" s="164"/>
      <c r="CS213" s="164"/>
      <c r="CT213" s="164"/>
      <c r="CU213" s="164"/>
      <c r="CV213" s="164"/>
      <c r="CW213" s="164"/>
      <c r="CX213" s="166">
        <v>0</v>
      </c>
      <c r="CY213" s="166">
        <v>0</v>
      </c>
      <c r="CZ213" s="166">
        <v>0</v>
      </c>
      <c r="DA213" s="166">
        <v>0</v>
      </c>
      <c r="DB213" s="166">
        <v>0</v>
      </c>
      <c r="DC213" s="166">
        <v>0</v>
      </c>
      <c r="DD213" s="109"/>
      <c r="DE213" s="168">
        <v>0</v>
      </c>
      <c r="DF213" s="109"/>
      <c r="DG213" s="172">
        <v>0</v>
      </c>
      <c r="DH213" s="109"/>
      <c r="DI213" s="109"/>
    </row>
    <row r="214" spans="2:113">
      <c r="B214" s="103" t="s">
        <v>346</v>
      </c>
      <c r="C214" s="162">
        <v>0</v>
      </c>
      <c r="D214" s="162">
        <v>0</v>
      </c>
      <c r="E214" s="162">
        <v>0</v>
      </c>
      <c r="F214" s="163">
        <v>1</v>
      </c>
      <c r="G214" s="164">
        <v>0</v>
      </c>
      <c r="H214" s="164">
        <v>0</v>
      </c>
      <c r="I214" s="164">
        <v>0</v>
      </c>
      <c r="J214" s="164">
        <v>0</v>
      </c>
      <c r="K214" s="164">
        <v>0</v>
      </c>
      <c r="L214" s="164">
        <v>0</v>
      </c>
      <c r="M214" s="164">
        <v>0</v>
      </c>
      <c r="N214" s="164">
        <v>0</v>
      </c>
      <c r="O214" s="164">
        <v>0</v>
      </c>
      <c r="P214" s="164">
        <v>0</v>
      </c>
      <c r="Q214" s="104">
        <v>0</v>
      </c>
      <c r="R214" s="164">
        <v>0</v>
      </c>
      <c r="S214" s="164">
        <v>0</v>
      </c>
      <c r="T214" s="164">
        <v>0</v>
      </c>
      <c r="U214" s="164">
        <v>0</v>
      </c>
      <c r="V214" s="164">
        <v>0</v>
      </c>
      <c r="W214" s="104">
        <v>0</v>
      </c>
      <c r="X214" s="104">
        <v>0</v>
      </c>
      <c r="Y214" s="164">
        <v>0</v>
      </c>
      <c r="Z214" s="164">
        <v>0</v>
      </c>
      <c r="AA214" s="164">
        <v>0</v>
      </c>
      <c r="AB214" s="164">
        <v>0</v>
      </c>
      <c r="AC214" s="164">
        <v>0</v>
      </c>
      <c r="AD214" s="164">
        <v>0</v>
      </c>
      <c r="AE214" s="164">
        <v>0</v>
      </c>
      <c r="AF214" s="164">
        <v>0</v>
      </c>
      <c r="AG214" s="164">
        <v>0</v>
      </c>
      <c r="AH214" s="164">
        <v>0</v>
      </c>
      <c r="AI214" s="164">
        <v>0</v>
      </c>
      <c r="AJ214" s="164">
        <v>0</v>
      </c>
      <c r="AK214" s="164">
        <v>0</v>
      </c>
      <c r="AL214" s="164">
        <v>0</v>
      </c>
      <c r="AM214" s="164">
        <v>0</v>
      </c>
      <c r="AN214" s="164">
        <v>0</v>
      </c>
      <c r="AO214" s="109"/>
      <c r="AP214" s="165">
        <v>0</v>
      </c>
      <c r="AQ214" s="164">
        <v>0</v>
      </c>
      <c r="AR214" s="164">
        <v>0</v>
      </c>
      <c r="AS214" s="164">
        <v>0</v>
      </c>
      <c r="AT214" s="164">
        <v>0</v>
      </c>
      <c r="AU214" s="164">
        <v>0</v>
      </c>
      <c r="AV214" s="164">
        <v>0</v>
      </c>
      <c r="AW214" s="166">
        <v>0</v>
      </c>
      <c r="AX214" s="166">
        <v>0</v>
      </c>
      <c r="AY214" s="166">
        <v>0</v>
      </c>
      <c r="AZ214" s="166">
        <v>0</v>
      </c>
      <c r="BA214" s="166">
        <v>0</v>
      </c>
      <c r="BB214" s="166">
        <v>0</v>
      </c>
      <c r="BC214" s="165">
        <v>0</v>
      </c>
      <c r="BD214" s="164">
        <v>0</v>
      </c>
      <c r="BE214" s="164">
        <v>0</v>
      </c>
      <c r="BF214" s="164">
        <v>0</v>
      </c>
      <c r="BG214" s="164">
        <v>0</v>
      </c>
      <c r="BH214" s="164">
        <v>0</v>
      </c>
      <c r="BI214" s="164">
        <v>0</v>
      </c>
      <c r="BJ214" s="166">
        <v>0</v>
      </c>
      <c r="BK214" s="166">
        <v>0</v>
      </c>
      <c r="BL214" s="166">
        <v>0</v>
      </c>
      <c r="BM214" s="166">
        <v>0</v>
      </c>
      <c r="BN214" s="166">
        <v>0</v>
      </c>
      <c r="BO214" s="166">
        <v>0</v>
      </c>
      <c r="BP214" s="165">
        <v>0</v>
      </c>
      <c r="BQ214" s="164">
        <v>0</v>
      </c>
      <c r="BR214" s="164">
        <v>0</v>
      </c>
      <c r="BS214" s="164">
        <v>0</v>
      </c>
      <c r="BT214" s="164">
        <v>0</v>
      </c>
      <c r="BU214" s="164">
        <v>0</v>
      </c>
      <c r="BV214" s="164">
        <v>0</v>
      </c>
      <c r="BW214" s="166">
        <v>0</v>
      </c>
      <c r="BX214" s="166">
        <v>0</v>
      </c>
      <c r="BY214" s="166">
        <v>0</v>
      </c>
      <c r="BZ214" s="166">
        <v>0</v>
      </c>
      <c r="CA214" s="166">
        <v>0</v>
      </c>
      <c r="CB214" s="166">
        <v>0</v>
      </c>
      <c r="CC214" s="163">
        <v>1</v>
      </c>
      <c r="CD214" s="167"/>
      <c r="CE214" s="164"/>
      <c r="CF214" s="164"/>
      <c r="CG214" s="164"/>
      <c r="CH214" s="164"/>
      <c r="CI214" s="164"/>
      <c r="CJ214" s="164"/>
      <c r="CK214" s="166"/>
      <c r="CL214" s="166"/>
      <c r="CM214" s="166"/>
      <c r="CN214" s="166"/>
      <c r="CO214" s="166"/>
      <c r="CP214" s="166"/>
      <c r="CQ214" s="167">
        <v>0</v>
      </c>
      <c r="CR214" s="164"/>
      <c r="CS214" s="164"/>
      <c r="CT214" s="164"/>
      <c r="CU214" s="164"/>
      <c r="CV214" s="164"/>
      <c r="CW214" s="164"/>
      <c r="CX214" s="166">
        <v>0</v>
      </c>
      <c r="CY214" s="166">
        <v>0</v>
      </c>
      <c r="CZ214" s="166">
        <v>0</v>
      </c>
      <c r="DA214" s="166">
        <v>0</v>
      </c>
      <c r="DB214" s="166">
        <v>0</v>
      </c>
      <c r="DC214" s="166">
        <v>0</v>
      </c>
      <c r="DD214" s="109"/>
      <c r="DE214" s="168">
        <v>0</v>
      </c>
      <c r="DF214" s="109"/>
      <c r="DG214" s="172">
        <v>0</v>
      </c>
      <c r="DH214" s="109"/>
      <c r="DI214" s="109"/>
    </row>
    <row r="215" spans="2:113">
      <c r="B215" s="103" t="s">
        <v>347</v>
      </c>
      <c r="C215" s="162">
        <v>0</v>
      </c>
      <c r="D215" s="162">
        <v>0</v>
      </c>
      <c r="E215" s="162">
        <v>0</v>
      </c>
      <c r="F215" s="163">
        <v>9.1</v>
      </c>
      <c r="G215" s="164">
        <v>0</v>
      </c>
      <c r="H215" s="164">
        <v>0</v>
      </c>
      <c r="I215" s="164">
        <v>0</v>
      </c>
      <c r="J215" s="164">
        <v>0</v>
      </c>
      <c r="K215" s="164">
        <v>0</v>
      </c>
      <c r="L215" s="164">
        <v>0</v>
      </c>
      <c r="M215" s="164">
        <v>0</v>
      </c>
      <c r="N215" s="164">
        <v>0</v>
      </c>
      <c r="O215" s="164">
        <v>0</v>
      </c>
      <c r="P215" s="164">
        <v>0</v>
      </c>
      <c r="Q215" s="104">
        <v>0</v>
      </c>
      <c r="R215" s="164">
        <v>0</v>
      </c>
      <c r="S215" s="164">
        <v>0</v>
      </c>
      <c r="T215" s="164">
        <v>0</v>
      </c>
      <c r="U215" s="164">
        <v>0</v>
      </c>
      <c r="V215" s="164">
        <v>0</v>
      </c>
      <c r="W215" s="104">
        <v>0</v>
      </c>
      <c r="X215" s="104">
        <v>0</v>
      </c>
      <c r="Y215" s="164">
        <v>0</v>
      </c>
      <c r="Z215" s="164">
        <v>0</v>
      </c>
      <c r="AA215" s="164">
        <v>0</v>
      </c>
      <c r="AB215" s="164">
        <v>0</v>
      </c>
      <c r="AC215" s="164">
        <v>0</v>
      </c>
      <c r="AD215" s="164">
        <v>0</v>
      </c>
      <c r="AE215" s="164">
        <v>0</v>
      </c>
      <c r="AF215" s="164">
        <v>0</v>
      </c>
      <c r="AG215" s="164">
        <v>0</v>
      </c>
      <c r="AH215" s="164">
        <v>0</v>
      </c>
      <c r="AI215" s="164">
        <v>0</v>
      </c>
      <c r="AJ215" s="164">
        <v>0</v>
      </c>
      <c r="AK215" s="164">
        <v>0</v>
      </c>
      <c r="AL215" s="164">
        <v>0</v>
      </c>
      <c r="AM215" s="164">
        <v>0</v>
      </c>
      <c r="AN215" s="164">
        <v>0</v>
      </c>
      <c r="AO215" s="109"/>
      <c r="AP215" s="165">
        <v>0</v>
      </c>
      <c r="AQ215" s="164">
        <v>0</v>
      </c>
      <c r="AR215" s="164">
        <v>0</v>
      </c>
      <c r="AS215" s="164">
        <v>0</v>
      </c>
      <c r="AT215" s="164">
        <v>0</v>
      </c>
      <c r="AU215" s="164">
        <v>0</v>
      </c>
      <c r="AV215" s="164">
        <v>0</v>
      </c>
      <c r="AW215" s="166">
        <v>0</v>
      </c>
      <c r="AX215" s="166">
        <v>0</v>
      </c>
      <c r="AY215" s="166">
        <v>0</v>
      </c>
      <c r="AZ215" s="166">
        <v>0</v>
      </c>
      <c r="BA215" s="166">
        <v>0</v>
      </c>
      <c r="BB215" s="166">
        <v>0</v>
      </c>
      <c r="BC215" s="165">
        <v>0</v>
      </c>
      <c r="BD215" s="164">
        <v>0</v>
      </c>
      <c r="BE215" s="164">
        <v>0</v>
      </c>
      <c r="BF215" s="164">
        <v>0</v>
      </c>
      <c r="BG215" s="164">
        <v>0</v>
      </c>
      <c r="BH215" s="164">
        <v>0</v>
      </c>
      <c r="BI215" s="164">
        <v>0</v>
      </c>
      <c r="BJ215" s="166">
        <v>0</v>
      </c>
      <c r="BK215" s="166">
        <v>0</v>
      </c>
      <c r="BL215" s="166">
        <v>0</v>
      </c>
      <c r="BM215" s="166">
        <v>0</v>
      </c>
      <c r="BN215" s="166">
        <v>0</v>
      </c>
      <c r="BO215" s="166">
        <v>0</v>
      </c>
      <c r="BP215" s="165">
        <v>0</v>
      </c>
      <c r="BQ215" s="164">
        <v>0</v>
      </c>
      <c r="BR215" s="164">
        <v>0</v>
      </c>
      <c r="BS215" s="164">
        <v>0</v>
      </c>
      <c r="BT215" s="164">
        <v>0</v>
      </c>
      <c r="BU215" s="164">
        <v>0</v>
      </c>
      <c r="BV215" s="164">
        <v>0</v>
      </c>
      <c r="BW215" s="166">
        <v>0</v>
      </c>
      <c r="BX215" s="166">
        <v>0</v>
      </c>
      <c r="BY215" s="166">
        <v>0</v>
      </c>
      <c r="BZ215" s="166">
        <v>0</v>
      </c>
      <c r="CA215" s="166">
        <v>0</v>
      </c>
      <c r="CB215" s="166">
        <v>0</v>
      </c>
      <c r="CC215" s="163">
        <v>10.199999999999999</v>
      </c>
      <c r="CD215" s="167"/>
      <c r="CE215" s="164"/>
      <c r="CF215" s="164"/>
      <c r="CG215" s="164"/>
      <c r="CH215" s="164"/>
      <c r="CI215" s="164"/>
      <c r="CJ215" s="164"/>
      <c r="CK215" s="166"/>
      <c r="CL215" s="166"/>
      <c r="CM215" s="166"/>
      <c r="CN215" s="166"/>
      <c r="CO215" s="166"/>
      <c r="CP215" s="166"/>
      <c r="CQ215" s="167">
        <v>0</v>
      </c>
      <c r="CR215" s="164"/>
      <c r="CS215" s="164"/>
      <c r="CT215" s="164"/>
      <c r="CU215" s="164"/>
      <c r="CV215" s="164"/>
      <c r="CW215" s="164"/>
      <c r="CX215" s="166">
        <v>0</v>
      </c>
      <c r="CY215" s="166">
        <v>0</v>
      </c>
      <c r="CZ215" s="166">
        <v>0</v>
      </c>
      <c r="DA215" s="166">
        <v>0</v>
      </c>
      <c r="DB215" s="166">
        <v>0</v>
      </c>
      <c r="DC215" s="166">
        <v>0</v>
      </c>
      <c r="DD215" s="109"/>
      <c r="DE215" s="168">
        <v>0</v>
      </c>
      <c r="DF215" s="109"/>
      <c r="DG215" s="172">
        <v>0</v>
      </c>
      <c r="DH215" s="109"/>
      <c r="DI215" s="109"/>
    </row>
    <row r="216" spans="2:113">
      <c r="B216" s="103" t="s">
        <v>348</v>
      </c>
      <c r="C216" s="162">
        <v>0</v>
      </c>
      <c r="D216" s="162">
        <v>0</v>
      </c>
      <c r="E216" s="162">
        <v>0</v>
      </c>
      <c r="F216" s="163">
        <v>4.2</v>
      </c>
      <c r="G216" s="164">
        <v>0</v>
      </c>
      <c r="H216" s="164">
        <v>0</v>
      </c>
      <c r="I216" s="164">
        <v>0</v>
      </c>
      <c r="J216" s="164">
        <v>0</v>
      </c>
      <c r="K216" s="164">
        <v>0</v>
      </c>
      <c r="L216" s="164">
        <v>0</v>
      </c>
      <c r="M216" s="164">
        <v>0</v>
      </c>
      <c r="N216" s="164">
        <v>0</v>
      </c>
      <c r="O216" s="164">
        <v>0</v>
      </c>
      <c r="P216" s="164">
        <v>0</v>
      </c>
      <c r="Q216" s="104">
        <v>0</v>
      </c>
      <c r="R216" s="164">
        <v>0</v>
      </c>
      <c r="S216" s="164">
        <v>0</v>
      </c>
      <c r="T216" s="164">
        <v>0</v>
      </c>
      <c r="U216" s="164">
        <v>0</v>
      </c>
      <c r="V216" s="164">
        <v>0</v>
      </c>
      <c r="W216" s="104">
        <v>0</v>
      </c>
      <c r="X216" s="104">
        <v>0</v>
      </c>
      <c r="Y216" s="164">
        <v>0</v>
      </c>
      <c r="Z216" s="164">
        <v>0</v>
      </c>
      <c r="AA216" s="164">
        <v>0</v>
      </c>
      <c r="AB216" s="164">
        <v>0</v>
      </c>
      <c r="AC216" s="164">
        <v>0</v>
      </c>
      <c r="AD216" s="164">
        <v>0</v>
      </c>
      <c r="AE216" s="164">
        <v>0</v>
      </c>
      <c r="AF216" s="164">
        <v>0</v>
      </c>
      <c r="AG216" s="164">
        <v>0</v>
      </c>
      <c r="AH216" s="164">
        <v>0</v>
      </c>
      <c r="AI216" s="164">
        <v>0</v>
      </c>
      <c r="AJ216" s="164">
        <v>0</v>
      </c>
      <c r="AK216" s="164">
        <v>0</v>
      </c>
      <c r="AL216" s="164">
        <v>0</v>
      </c>
      <c r="AM216" s="164">
        <v>0</v>
      </c>
      <c r="AN216" s="164">
        <v>0</v>
      </c>
      <c r="AO216" s="109"/>
      <c r="AP216" s="165">
        <v>0</v>
      </c>
      <c r="AQ216" s="164">
        <v>0</v>
      </c>
      <c r="AR216" s="164">
        <v>0</v>
      </c>
      <c r="AS216" s="164">
        <v>0</v>
      </c>
      <c r="AT216" s="164">
        <v>0</v>
      </c>
      <c r="AU216" s="164">
        <v>0</v>
      </c>
      <c r="AV216" s="164">
        <v>0</v>
      </c>
      <c r="AW216" s="166">
        <v>0</v>
      </c>
      <c r="AX216" s="166">
        <v>0</v>
      </c>
      <c r="AY216" s="166">
        <v>0</v>
      </c>
      <c r="AZ216" s="166">
        <v>0</v>
      </c>
      <c r="BA216" s="166">
        <v>0</v>
      </c>
      <c r="BB216" s="166">
        <v>0</v>
      </c>
      <c r="BC216" s="165">
        <v>0</v>
      </c>
      <c r="BD216" s="164">
        <v>0</v>
      </c>
      <c r="BE216" s="164">
        <v>0</v>
      </c>
      <c r="BF216" s="164">
        <v>0</v>
      </c>
      <c r="BG216" s="164">
        <v>0</v>
      </c>
      <c r="BH216" s="164">
        <v>0</v>
      </c>
      <c r="BI216" s="164">
        <v>0</v>
      </c>
      <c r="BJ216" s="166">
        <v>0</v>
      </c>
      <c r="BK216" s="166">
        <v>0</v>
      </c>
      <c r="BL216" s="166">
        <v>0</v>
      </c>
      <c r="BM216" s="166">
        <v>0</v>
      </c>
      <c r="BN216" s="166">
        <v>0</v>
      </c>
      <c r="BO216" s="166">
        <v>0</v>
      </c>
      <c r="BP216" s="165">
        <v>0</v>
      </c>
      <c r="BQ216" s="164">
        <v>0</v>
      </c>
      <c r="BR216" s="164">
        <v>0</v>
      </c>
      <c r="BS216" s="164">
        <v>0</v>
      </c>
      <c r="BT216" s="164">
        <v>0</v>
      </c>
      <c r="BU216" s="164">
        <v>0</v>
      </c>
      <c r="BV216" s="164">
        <v>0</v>
      </c>
      <c r="BW216" s="166">
        <v>0</v>
      </c>
      <c r="BX216" s="166">
        <v>0</v>
      </c>
      <c r="BY216" s="166">
        <v>0</v>
      </c>
      <c r="BZ216" s="166">
        <v>0</v>
      </c>
      <c r="CA216" s="166">
        <v>0</v>
      </c>
      <c r="CB216" s="166">
        <v>0</v>
      </c>
      <c r="CC216" s="163">
        <v>7.4</v>
      </c>
      <c r="CD216" s="167"/>
      <c r="CE216" s="164"/>
      <c r="CF216" s="164"/>
      <c r="CG216" s="164"/>
      <c r="CH216" s="164"/>
      <c r="CI216" s="164"/>
      <c r="CJ216" s="164"/>
      <c r="CK216" s="166"/>
      <c r="CL216" s="166"/>
      <c r="CM216" s="166"/>
      <c r="CN216" s="166"/>
      <c r="CO216" s="166"/>
      <c r="CP216" s="166"/>
      <c r="CQ216" s="167">
        <v>0</v>
      </c>
      <c r="CR216" s="164"/>
      <c r="CS216" s="164"/>
      <c r="CT216" s="164"/>
      <c r="CU216" s="164"/>
      <c r="CV216" s="164"/>
      <c r="CW216" s="164"/>
      <c r="CX216" s="166">
        <v>0</v>
      </c>
      <c r="CY216" s="166">
        <v>0</v>
      </c>
      <c r="CZ216" s="166">
        <v>0</v>
      </c>
      <c r="DA216" s="166">
        <v>0</v>
      </c>
      <c r="DB216" s="166">
        <v>0</v>
      </c>
      <c r="DC216" s="166">
        <v>0</v>
      </c>
      <c r="DD216" s="109"/>
      <c r="DE216" s="168">
        <v>0</v>
      </c>
      <c r="DF216" s="109"/>
      <c r="DG216" s="172">
        <v>0</v>
      </c>
      <c r="DH216" s="109"/>
      <c r="DI216" s="109"/>
    </row>
    <row r="217" spans="2:113">
      <c r="B217" s="103" t="s">
        <v>349</v>
      </c>
      <c r="C217" s="162">
        <v>0</v>
      </c>
      <c r="D217" s="162">
        <v>0</v>
      </c>
      <c r="E217" s="162">
        <v>0</v>
      </c>
      <c r="F217" s="163">
        <v>1</v>
      </c>
      <c r="G217" s="164">
        <v>0</v>
      </c>
      <c r="H217" s="164">
        <v>0</v>
      </c>
      <c r="I217" s="164">
        <v>0</v>
      </c>
      <c r="J217" s="164">
        <v>0</v>
      </c>
      <c r="K217" s="164">
        <v>0</v>
      </c>
      <c r="L217" s="164">
        <v>0</v>
      </c>
      <c r="M217" s="164">
        <v>0</v>
      </c>
      <c r="N217" s="164">
        <v>0</v>
      </c>
      <c r="O217" s="164">
        <v>0</v>
      </c>
      <c r="P217" s="164">
        <v>0</v>
      </c>
      <c r="Q217" s="104">
        <v>0</v>
      </c>
      <c r="R217" s="164">
        <v>0</v>
      </c>
      <c r="S217" s="164">
        <v>0</v>
      </c>
      <c r="T217" s="164">
        <v>0</v>
      </c>
      <c r="U217" s="164">
        <v>0</v>
      </c>
      <c r="V217" s="164">
        <v>0</v>
      </c>
      <c r="W217" s="104">
        <v>0</v>
      </c>
      <c r="X217" s="104">
        <v>0</v>
      </c>
      <c r="Y217" s="164">
        <v>0</v>
      </c>
      <c r="Z217" s="164">
        <v>0</v>
      </c>
      <c r="AA217" s="164">
        <v>0</v>
      </c>
      <c r="AB217" s="164">
        <v>0</v>
      </c>
      <c r="AC217" s="164">
        <v>0</v>
      </c>
      <c r="AD217" s="164">
        <v>0</v>
      </c>
      <c r="AE217" s="164">
        <v>0</v>
      </c>
      <c r="AF217" s="164">
        <v>0</v>
      </c>
      <c r="AG217" s="164">
        <v>0</v>
      </c>
      <c r="AH217" s="164">
        <v>0</v>
      </c>
      <c r="AI217" s="164">
        <v>0</v>
      </c>
      <c r="AJ217" s="164">
        <v>0</v>
      </c>
      <c r="AK217" s="164">
        <v>0</v>
      </c>
      <c r="AL217" s="164">
        <v>0</v>
      </c>
      <c r="AM217" s="164">
        <v>0</v>
      </c>
      <c r="AN217" s="164">
        <v>0</v>
      </c>
      <c r="AO217" s="109"/>
      <c r="AP217" s="165">
        <v>0</v>
      </c>
      <c r="AQ217" s="164">
        <v>0</v>
      </c>
      <c r="AR217" s="164">
        <v>0</v>
      </c>
      <c r="AS217" s="164">
        <v>0</v>
      </c>
      <c r="AT217" s="164">
        <v>0</v>
      </c>
      <c r="AU217" s="164">
        <v>0</v>
      </c>
      <c r="AV217" s="164">
        <v>0</v>
      </c>
      <c r="AW217" s="166">
        <v>0</v>
      </c>
      <c r="AX217" s="166">
        <v>0</v>
      </c>
      <c r="AY217" s="166">
        <v>0</v>
      </c>
      <c r="AZ217" s="166">
        <v>0</v>
      </c>
      <c r="BA217" s="166">
        <v>0</v>
      </c>
      <c r="BB217" s="166">
        <v>0</v>
      </c>
      <c r="BC217" s="165">
        <v>0</v>
      </c>
      <c r="BD217" s="164">
        <v>0</v>
      </c>
      <c r="BE217" s="164">
        <v>0</v>
      </c>
      <c r="BF217" s="164">
        <v>0</v>
      </c>
      <c r="BG217" s="164">
        <v>0</v>
      </c>
      <c r="BH217" s="164">
        <v>0</v>
      </c>
      <c r="BI217" s="164">
        <v>0</v>
      </c>
      <c r="BJ217" s="166">
        <v>0</v>
      </c>
      <c r="BK217" s="166">
        <v>0</v>
      </c>
      <c r="BL217" s="166">
        <v>0</v>
      </c>
      <c r="BM217" s="166">
        <v>0</v>
      </c>
      <c r="BN217" s="166">
        <v>0</v>
      </c>
      <c r="BO217" s="166">
        <v>0</v>
      </c>
      <c r="BP217" s="165">
        <v>0</v>
      </c>
      <c r="BQ217" s="164">
        <v>0</v>
      </c>
      <c r="BR217" s="164">
        <v>0</v>
      </c>
      <c r="BS217" s="164">
        <v>0</v>
      </c>
      <c r="BT217" s="164">
        <v>0</v>
      </c>
      <c r="BU217" s="164">
        <v>0</v>
      </c>
      <c r="BV217" s="164">
        <v>0</v>
      </c>
      <c r="BW217" s="166">
        <v>0</v>
      </c>
      <c r="BX217" s="166">
        <v>0</v>
      </c>
      <c r="BY217" s="166">
        <v>0</v>
      </c>
      <c r="BZ217" s="166">
        <v>0</v>
      </c>
      <c r="CA217" s="166">
        <v>0</v>
      </c>
      <c r="CB217" s="166">
        <v>0</v>
      </c>
      <c r="CC217" s="163">
        <v>1</v>
      </c>
      <c r="CD217" s="167"/>
      <c r="CE217" s="164"/>
      <c r="CF217" s="164"/>
      <c r="CG217" s="164"/>
      <c r="CH217" s="164"/>
      <c r="CI217" s="164"/>
      <c r="CJ217" s="164"/>
      <c r="CK217" s="166"/>
      <c r="CL217" s="166"/>
      <c r="CM217" s="166"/>
      <c r="CN217" s="166"/>
      <c r="CO217" s="166"/>
      <c r="CP217" s="166"/>
      <c r="CQ217" s="167">
        <v>0</v>
      </c>
      <c r="CR217" s="164"/>
      <c r="CS217" s="164"/>
      <c r="CT217" s="164"/>
      <c r="CU217" s="164"/>
      <c r="CV217" s="164"/>
      <c r="CW217" s="164"/>
      <c r="CX217" s="166">
        <v>0</v>
      </c>
      <c r="CY217" s="166">
        <v>0</v>
      </c>
      <c r="CZ217" s="166">
        <v>0</v>
      </c>
      <c r="DA217" s="166">
        <v>0</v>
      </c>
      <c r="DB217" s="166">
        <v>0</v>
      </c>
      <c r="DC217" s="166">
        <v>0</v>
      </c>
      <c r="DD217" s="109"/>
      <c r="DE217" s="168">
        <v>0</v>
      </c>
      <c r="DF217" s="109"/>
      <c r="DG217" s="172">
        <v>0</v>
      </c>
      <c r="DH217" s="109"/>
      <c r="DI217" s="109"/>
    </row>
    <row r="218" spans="2:113">
      <c r="B218" s="103" t="s">
        <v>350</v>
      </c>
      <c r="C218" s="162">
        <v>0</v>
      </c>
      <c r="D218" s="162">
        <v>1</v>
      </c>
      <c r="E218" s="162">
        <v>-1</v>
      </c>
      <c r="F218" s="163">
        <v>1</v>
      </c>
      <c r="G218" s="164">
        <v>0</v>
      </c>
      <c r="H218" s="164">
        <v>0</v>
      </c>
      <c r="I218" s="164">
        <v>0</v>
      </c>
      <c r="J218" s="164">
        <v>0</v>
      </c>
      <c r="K218" s="164">
        <v>0</v>
      </c>
      <c r="L218" s="164">
        <v>0</v>
      </c>
      <c r="M218" s="164">
        <v>0</v>
      </c>
      <c r="N218" s="164">
        <v>0</v>
      </c>
      <c r="O218" s="164">
        <v>0</v>
      </c>
      <c r="P218" s="164">
        <v>0</v>
      </c>
      <c r="Q218" s="104">
        <v>0</v>
      </c>
      <c r="R218" s="164">
        <v>0</v>
      </c>
      <c r="S218" s="164">
        <v>0</v>
      </c>
      <c r="T218" s="164">
        <v>0</v>
      </c>
      <c r="U218" s="164">
        <v>0</v>
      </c>
      <c r="V218" s="164">
        <v>0</v>
      </c>
      <c r="W218" s="104">
        <v>0</v>
      </c>
      <c r="X218" s="104">
        <v>0</v>
      </c>
      <c r="Y218" s="164">
        <v>0</v>
      </c>
      <c r="Z218" s="164">
        <v>0</v>
      </c>
      <c r="AA218" s="164">
        <v>0</v>
      </c>
      <c r="AB218" s="164">
        <v>0</v>
      </c>
      <c r="AC218" s="164">
        <v>0</v>
      </c>
      <c r="AD218" s="164">
        <v>0</v>
      </c>
      <c r="AE218" s="164">
        <v>0</v>
      </c>
      <c r="AF218" s="164">
        <v>0</v>
      </c>
      <c r="AG218" s="164">
        <v>0</v>
      </c>
      <c r="AH218" s="164">
        <v>0</v>
      </c>
      <c r="AI218" s="164">
        <v>0</v>
      </c>
      <c r="AJ218" s="164">
        <v>0</v>
      </c>
      <c r="AK218" s="164">
        <v>0</v>
      </c>
      <c r="AL218" s="164">
        <v>0</v>
      </c>
      <c r="AM218" s="164">
        <v>0</v>
      </c>
      <c r="AN218" s="164">
        <v>0</v>
      </c>
      <c r="AO218" s="109"/>
      <c r="AP218" s="165">
        <v>0</v>
      </c>
      <c r="AQ218" s="164">
        <v>0</v>
      </c>
      <c r="AR218" s="164">
        <v>0</v>
      </c>
      <c r="AS218" s="164">
        <v>0</v>
      </c>
      <c r="AT218" s="164">
        <v>0</v>
      </c>
      <c r="AU218" s="164">
        <v>0</v>
      </c>
      <c r="AV218" s="164">
        <v>0</v>
      </c>
      <c r="AW218" s="166">
        <v>0</v>
      </c>
      <c r="AX218" s="166">
        <v>0</v>
      </c>
      <c r="AY218" s="166">
        <v>0</v>
      </c>
      <c r="AZ218" s="166">
        <v>0</v>
      </c>
      <c r="BA218" s="166">
        <v>0</v>
      </c>
      <c r="BB218" s="166">
        <v>0</v>
      </c>
      <c r="BC218" s="165">
        <v>0</v>
      </c>
      <c r="BD218" s="164">
        <v>0</v>
      </c>
      <c r="BE218" s="164">
        <v>0</v>
      </c>
      <c r="BF218" s="164">
        <v>0</v>
      </c>
      <c r="BG218" s="164">
        <v>0</v>
      </c>
      <c r="BH218" s="164">
        <v>0</v>
      </c>
      <c r="BI218" s="164">
        <v>0</v>
      </c>
      <c r="BJ218" s="166">
        <v>0</v>
      </c>
      <c r="BK218" s="166">
        <v>0</v>
      </c>
      <c r="BL218" s="166">
        <v>0</v>
      </c>
      <c r="BM218" s="166">
        <v>0</v>
      </c>
      <c r="BN218" s="166">
        <v>0</v>
      </c>
      <c r="BO218" s="166">
        <v>0</v>
      </c>
      <c r="BP218" s="165">
        <v>0</v>
      </c>
      <c r="BQ218" s="164">
        <v>0</v>
      </c>
      <c r="BR218" s="164">
        <v>0</v>
      </c>
      <c r="BS218" s="164">
        <v>0</v>
      </c>
      <c r="BT218" s="164">
        <v>0</v>
      </c>
      <c r="BU218" s="164">
        <v>0</v>
      </c>
      <c r="BV218" s="164">
        <v>0</v>
      </c>
      <c r="BW218" s="166">
        <v>0</v>
      </c>
      <c r="BX218" s="166">
        <v>0</v>
      </c>
      <c r="BY218" s="166">
        <v>0</v>
      </c>
      <c r="BZ218" s="166">
        <v>0</v>
      </c>
      <c r="CA218" s="166">
        <v>0</v>
      </c>
      <c r="CB218" s="166">
        <v>0</v>
      </c>
      <c r="CC218" s="163">
        <v>1</v>
      </c>
      <c r="CD218" s="167"/>
      <c r="CE218" s="164"/>
      <c r="CF218" s="164"/>
      <c r="CG218" s="164"/>
      <c r="CH218" s="164"/>
      <c r="CI218" s="164"/>
      <c r="CJ218" s="164"/>
      <c r="CK218" s="166"/>
      <c r="CL218" s="166"/>
      <c r="CM218" s="166"/>
      <c r="CN218" s="166"/>
      <c r="CO218" s="166"/>
      <c r="CP218" s="166"/>
      <c r="CQ218" s="167">
        <v>0</v>
      </c>
      <c r="CR218" s="164"/>
      <c r="CS218" s="164"/>
      <c r="CT218" s="164"/>
      <c r="CU218" s="164"/>
      <c r="CV218" s="164"/>
      <c r="CW218" s="164"/>
      <c r="CX218" s="166">
        <v>0</v>
      </c>
      <c r="CY218" s="166">
        <v>0</v>
      </c>
      <c r="CZ218" s="166">
        <v>0</v>
      </c>
      <c r="DA218" s="166">
        <v>0</v>
      </c>
      <c r="DB218" s="166">
        <v>0</v>
      </c>
      <c r="DC218" s="166">
        <v>0</v>
      </c>
      <c r="DD218" s="109"/>
      <c r="DE218" s="168">
        <v>0</v>
      </c>
      <c r="DF218" s="109"/>
      <c r="DG218" s="172">
        <v>0</v>
      </c>
      <c r="DH218" s="109"/>
      <c r="DI218" s="109"/>
    </row>
    <row r="219" spans="2:113">
      <c r="B219" s="103" t="s">
        <v>351</v>
      </c>
      <c r="C219" s="162">
        <v>0</v>
      </c>
      <c r="D219" s="162">
        <v>0</v>
      </c>
      <c r="E219" s="162">
        <v>0</v>
      </c>
      <c r="F219" s="163">
        <v>9.6</v>
      </c>
      <c r="G219" s="164">
        <v>0</v>
      </c>
      <c r="H219" s="164">
        <v>0</v>
      </c>
      <c r="I219" s="164">
        <v>0</v>
      </c>
      <c r="J219" s="164">
        <v>0</v>
      </c>
      <c r="K219" s="164">
        <v>0</v>
      </c>
      <c r="L219" s="164">
        <v>0</v>
      </c>
      <c r="M219" s="164">
        <v>0</v>
      </c>
      <c r="N219" s="164">
        <v>0</v>
      </c>
      <c r="O219" s="164">
        <v>0</v>
      </c>
      <c r="P219" s="164">
        <v>0</v>
      </c>
      <c r="Q219" s="104">
        <v>0</v>
      </c>
      <c r="R219" s="164">
        <v>0</v>
      </c>
      <c r="S219" s="164">
        <v>0</v>
      </c>
      <c r="T219" s="164">
        <v>0</v>
      </c>
      <c r="U219" s="164">
        <v>0</v>
      </c>
      <c r="V219" s="164">
        <v>0</v>
      </c>
      <c r="W219" s="104">
        <v>0</v>
      </c>
      <c r="X219" s="104">
        <v>0</v>
      </c>
      <c r="Y219" s="164">
        <v>0</v>
      </c>
      <c r="Z219" s="164">
        <v>0</v>
      </c>
      <c r="AA219" s="164">
        <v>0</v>
      </c>
      <c r="AB219" s="164">
        <v>0</v>
      </c>
      <c r="AC219" s="164">
        <v>0</v>
      </c>
      <c r="AD219" s="164">
        <v>0</v>
      </c>
      <c r="AE219" s="164">
        <v>0</v>
      </c>
      <c r="AF219" s="164">
        <v>0</v>
      </c>
      <c r="AG219" s="164">
        <v>0</v>
      </c>
      <c r="AH219" s="164">
        <v>0</v>
      </c>
      <c r="AI219" s="164">
        <v>0</v>
      </c>
      <c r="AJ219" s="164">
        <v>0</v>
      </c>
      <c r="AK219" s="164">
        <v>0</v>
      </c>
      <c r="AL219" s="164">
        <v>0</v>
      </c>
      <c r="AM219" s="164">
        <v>0</v>
      </c>
      <c r="AN219" s="164">
        <v>0</v>
      </c>
      <c r="AO219" s="109"/>
      <c r="AP219" s="165">
        <v>0</v>
      </c>
      <c r="AQ219" s="164">
        <v>0</v>
      </c>
      <c r="AR219" s="164">
        <v>0</v>
      </c>
      <c r="AS219" s="164">
        <v>0</v>
      </c>
      <c r="AT219" s="164">
        <v>0</v>
      </c>
      <c r="AU219" s="164">
        <v>0</v>
      </c>
      <c r="AV219" s="164">
        <v>0</v>
      </c>
      <c r="AW219" s="166">
        <v>0</v>
      </c>
      <c r="AX219" s="166">
        <v>0</v>
      </c>
      <c r="AY219" s="166">
        <v>0</v>
      </c>
      <c r="AZ219" s="166">
        <v>0</v>
      </c>
      <c r="BA219" s="166">
        <v>0</v>
      </c>
      <c r="BB219" s="166">
        <v>0</v>
      </c>
      <c r="BC219" s="165">
        <v>0</v>
      </c>
      <c r="BD219" s="164">
        <v>0</v>
      </c>
      <c r="BE219" s="164">
        <v>0</v>
      </c>
      <c r="BF219" s="164">
        <v>0</v>
      </c>
      <c r="BG219" s="164">
        <v>0</v>
      </c>
      <c r="BH219" s="164">
        <v>0</v>
      </c>
      <c r="BI219" s="164">
        <v>0</v>
      </c>
      <c r="BJ219" s="166">
        <v>0</v>
      </c>
      <c r="BK219" s="166">
        <v>0</v>
      </c>
      <c r="BL219" s="166">
        <v>0</v>
      </c>
      <c r="BM219" s="166">
        <v>0</v>
      </c>
      <c r="BN219" s="166">
        <v>0</v>
      </c>
      <c r="BO219" s="166">
        <v>0</v>
      </c>
      <c r="BP219" s="165">
        <v>0</v>
      </c>
      <c r="BQ219" s="164">
        <v>0</v>
      </c>
      <c r="BR219" s="164">
        <v>0</v>
      </c>
      <c r="BS219" s="164">
        <v>0</v>
      </c>
      <c r="BT219" s="164">
        <v>0</v>
      </c>
      <c r="BU219" s="164">
        <v>0</v>
      </c>
      <c r="BV219" s="164">
        <v>0</v>
      </c>
      <c r="BW219" s="166">
        <v>0</v>
      </c>
      <c r="BX219" s="166">
        <v>0</v>
      </c>
      <c r="BY219" s="166">
        <v>0</v>
      </c>
      <c r="BZ219" s="166">
        <v>0</v>
      </c>
      <c r="CA219" s="166">
        <v>0</v>
      </c>
      <c r="CB219" s="166">
        <v>0</v>
      </c>
      <c r="CC219" s="163">
        <v>10.6</v>
      </c>
      <c r="CD219" s="167"/>
      <c r="CE219" s="164"/>
      <c r="CF219" s="164"/>
      <c r="CG219" s="164"/>
      <c r="CH219" s="164"/>
      <c r="CI219" s="164"/>
      <c r="CJ219" s="164"/>
      <c r="CK219" s="166"/>
      <c r="CL219" s="166"/>
      <c r="CM219" s="166"/>
      <c r="CN219" s="166"/>
      <c r="CO219" s="166"/>
      <c r="CP219" s="166"/>
      <c r="CQ219" s="167">
        <v>0</v>
      </c>
      <c r="CR219" s="164"/>
      <c r="CS219" s="164"/>
      <c r="CT219" s="164"/>
      <c r="CU219" s="164"/>
      <c r="CV219" s="164"/>
      <c r="CW219" s="164"/>
      <c r="CX219" s="166">
        <v>0</v>
      </c>
      <c r="CY219" s="166">
        <v>0</v>
      </c>
      <c r="CZ219" s="166">
        <v>0</v>
      </c>
      <c r="DA219" s="166">
        <v>0</v>
      </c>
      <c r="DB219" s="166">
        <v>0</v>
      </c>
      <c r="DC219" s="166">
        <v>0</v>
      </c>
      <c r="DD219" s="109"/>
      <c r="DE219" s="168">
        <v>0</v>
      </c>
      <c r="DF219" s="109"/>
      <c r="DG219" s="172">
        <v>0</v>
      </c>
      <c r="DH219" s="109"/>
      <c r="DI219" s="109"/>
    </row>
    <row r="220" spans="2:113">
      <c r="B220" s="103" t="s">
        <v>352</v>
      </c>
      <c r="C220" s="162">
        <v>0</v>
      </c>
      <c r="D220" s="162">
        <v>0</v>
      </c>
      <c r="E220" s="162">
        <v>0</v>
      </c>
      <c r="F220" s="163">
        <v>6.5</v>
      </c>
      <c r="G220" s="164">
        <v>0</v>
      </c>
      <c r="H220" s="164">
        <v>0</v>
      </c>
      <c r="I220" s="164">
        <v>0</v>
      </c>
      <c r="J220" s="164">
        <v>0</v>
      </c>
      <c r="K220" s="164">
        <v>0</v>
      </c>
      <c r="L220" s="164">
        <v>0</v>
      </c>
      <c r="M220" s="164">
        <v>0</v>
      </c>
      <c r="N220" s="164">
        <v>0</v>
      </c>
      <c r="O220" s="164">
        <v>0</v>
      </c>
      <c r="P220" s="164">
        <v>0</v>
      </c>
      <c r="Q220" s="104">
        <v>0</v>
      </c>
      <c r="R220" s="164">
        <v>0</v>
      </c>
      <c r="S220" s="164">
        <v>0</v>
      </c>
      <c r="T220" s="164">
        <v>0</v>
      </c>
      <c r="U220" s="164">
        <v>0</v>
      </c>
      <c r="V220" s="164">
        <v>0</v>
      </c>
      <c r="W220" s="104">
        <v>0</v>
      </c>
      <c r="X220" s="104">
        <v>0</v>
      </c>
      <c r="Y220" s="164">
        <v>0</v>
      </c>
      <c r="Z220" s="164">
        <v>0</v>
      </c>
      <c r="AA220" s="164">
        <v>0</v>
      </c>
      <c r="AB220" s="164">
        <v>0</v>
      </c>
      <c r="AC220" s="164">
        <v>0</v>
      </c>
      <c r="AD220" s="164">
        <v>0</v>
      </c>
      <c r="AE220" s="164">
        <v>0</v>
      </c>
      <c r="AF220" s="164">
        <v>0</v>
      </c>
      <c r="AG220" s="164">
        <v>0</v>
      </c>
      <c r="AH220" s="164">
        <v>0</v>
      </c>
      <c r="AI220" s="164">
        <v>0</v>
      </c>
      <c r="AJ220" s="164">
        <v>0</v>
      </c>
      <c r="AK220" s="164">
        <v>0</v>
      </c>
      <c r="AL220" s="164">
        <v>0</v>
      </c>
      <c r="AM220" s="164">
        <v>0</v>
      </c>
      <c r="AN220" s="164">
        <v>0</v>
      </c>
      <c r="AO220" s="109"/>
      <c r="AP220" s="165">
        <v>0</v>
      </c>
      <c r="AQ220" s="164">
        <v>0</v>
      </c>
      <c r="AR220" s="164">
        <v>0</v>
      </c>
      <c r="AS220" s="164">
        <v>0</v>
      </c>
      <c r="AT220" s="164">
        <v>0</v>
      </c>
      <c r="AU220" s="164">
        <v>0</v>
      </c>
      <c r="AV220" s="164">
        <v>0</v>
      </c>
      <c r="AW220" s="166">
        <v>0</v>
      </c>
      <c r="AX220" s="166">
        <v>0</v>
      </c>
      <c r="AY220" s="166">
        <v>0</v>
      </c>
      <c r="AZ220" s="166">
        <v>0</v>
      </c>
      <c r="BA220" s="166">
        <v>0</v>
      </c>
      <c r="BB220" s="166">
        <v>0</v>
      </c>
      <c r="BC220" s="165">
        <v>0</v>
      </c>
      <c r="BD220" s="164">
        <v>0</v>
      </c>
      <c r="BE220" s="164">
        <v>0</v>
      </c>
      <c r="BF220" s="164">
        <v>0</v>
      </c>
      <c r="BG220" s="164">
        <v>0</v>
      </c>
      <c r="BH220" s="164">
        <v>0</v>
      </c>
      <c r="BI220" s="164">
        <v>0</v>
      </c>
      <c r="BJ220" s="166">
        <v>0</v>
      </c>
      <c r="BK220" s="166">
        <v>0</v>
      </c>
      <c r="BL220" s="166">
        <v>0</v>
      </c>
      <c r="BM220" s="166">
        <v>0</v>
      </c>
      <c r="BN220" s="166">
        <v>0</v>
      </c>
      <c r="BO220" s="166">
        <v>0</v>
      </c>
      <c r="BP220" s="165">
        <v>0</v>
      </c>
      <c r="BQ220" s="164">
        <v>0</v>
      </c>
      <c r="BR220" s="164">
        <v>0</v>
      </c>
      <c r="BS220" s="164">
        <v>0</v>
      </c>
      <c r="BT220" s="164">
        <v>0</v>
      </c>
      <c r="BU220" s="164">
        <v>0</v>
      </c>
      <c r="BV220" s="164">
        <v>0</v>
      </c>
      <c r="BW220" s="166">
        <v>0</v>
      </c>
      <c r="BX220" s="166">
        <v>0</v>
      </c>
      <c r="BY220" s="166">
        <v>0</v>
      </c>
      <c r="BZ220" s="166">
        <v>0</v>
      </c>
      <c r="CA220" s="166">
        <v>0</v>
      </c>
      <c r="CB220" s="166">
        <v>0</v>
      </c>
      <c r="CC220" s="163">
        <v>7</v>
      </c>
      <c r="CD220" s="167"/>
      <c r="CE220" s="164"/>
      <c r="CF220" s="164"/>
      <c r="CG220" s="164"/>
      <c r="CH220" s="164"/>
      <c r="CI220" s="164"/>
      <c r="CJ220" s="164"/>
      <c r="CK220" s="166"/>
      <c r="CL220" s="166"/>
      <c r="CM220" s="166"/>
      <c r="CN220" s="166"/>
      <c r="CO220" s="166"/>
      <c r="CP220" s="166"/>
      <c r="CQ220" s="167">
        <v>0</v>
      </c>
      <c r="CR220" s="164"/>
      <c r="CS220" s="164"/>
      <c r="CT220" s="164"/>
      <c r="CU220" s="164"/>
      <c r="CV220" s="164"/>
      <c r="CW220" s="164"/>
      <c r="CX220" s="166">
        <v>0</v>
      </c>
      <c r="CY220" s="166">
        <v>0</v>
      </c>
      <c r="CZ220" s="166">
        <v>0</v>
      </c>
      <c r="DA220" s="166">
        <v>0</v>
      </c>
      <c r="DB220" s="166">
        <v>0</v>
      </c>
      <c r="DC220" s="166">
        <v>0</v>
      </c>
      <c r="DD220" s="109"/>
      <c r="DE220" s="168">
        <v>0</v>
      </c>
      <c r="DF220" s="109"/>
      <c r="DG220" s="172">
        <v>0</v>
      </c>
      <c r="DH220" s="109"/>
      <c r="DI220" s="109"/>
    </row>
    <row r="221" spans="2:113">
      <c r="B221" s="103" t="s">
        <v>353</v>
      </c>
      <c r="C221" s="162">
        <v>0</v>
      </c>
      <c r="D221" s="162">
        <v>0</v>
      </c>
      <c r="E221" s="162">
        <v>0</v>
      </c>
      <c r="F221" s="163">
        <v>8.6999999999999993</v>
      </c>
      <c r="G221" s="164">
        <v>0</v>
      </c>
      <c r="H221" s="164">
        <v>0</v>
      </c>
      <c r="I221" s="164">
        <v>0</v>
      </c>
      <c r="J221" s="164">
        <v>0</v>
      </c>
      <c r="K221" s="164">
        <v>0</v>
      </c>
      <c r="L221" s="164">
        <v>0</v>
      </c>
      <c r="M221" s="164">
        <v>0</v>
      </c>
      <c r="N221" s="164">
        <v>0</v>
      </c>
      <c r="O221" s="164">
        <v>0</v>
      </c>
      <c r="P221" s="164">
        <v>0</v>
      </c>
      <c r="Q221" s="104">
        <v>0</v>
      </c>
      <c r="R221" s="164">
        <v>0</v>
      </c>
      <c r="S221" s="164">
        <v>0</v>
      </c>
      <c r="T221" s="164">
        <v>0</v>
      </c>
      <c r="U221" s="164">
        <v>0</v>
      </c>
      <c r="V221" s="164">
        <v>0</v>
      </c>
      <c r="W221" s="104">
        <v>0</v>
      </c>
      <c r="X221" s="104">
        <v>0</v>
      </c>
      <c r="Y221" s="164">
        <v>0</v>
      </c>
      <c r="Z221" s="164">
        <v>0</v>
      </c>
      <c r="AA221" s="164">
        <v>0</v>
      </c>
      <c r="AB221" s="164">
        <v>0</v>
      </c>
      <c r="AC221" s="164">
        <v>0</v>
      </c>
      <c r="AD221" s="164">
        <v>0</v>
      </c>
      <c r="AE221" s="164">
        <v>0</v>
      </c>
      <c r="AF221" s="164">
        <v>0</v>
      </c>
      <c r="AG221" s="164">
        <v>0</v>
      </c>
      <c r="AH221" s="164">
        <v>0</v>
      </c>
      <c r="AI221" s="164">
        <v>0</v>
      </c>
      <c r="AJ221" s="164">
        <v>0</v>
      </c>
      <c r="AK221" s="164">
        <v>0</v>
      </c>
      <c r="AL221" s="164">
        <v>0</v>
      </c>
      <c r="AM221" s="164">
        <v>0</v>
      </c>
      <c r="AN221" s="164">
        <v>0</v>
      </c>
      <c r="AO221" s="109"/>
      <c r="AP221" s="165">
        <v>0</v>
      </c>
      <c r="AQ221" s="164">
        <v>0</v>
      </c>
      <c r="AR221" s="164">
        <v>0</v>
      </c>
      <c r="AS221" s="164">
        <v>0</v>
      </c>
      <c r="AT221" s="164">
        <v>0</v>
      </c>
      <c r="AU221" s="164">
        <v>0</v>
      </c>
      <c r="AV221" s="164">
        <v>0</v>
      </c>
      <c r="AW221" s="166">
        <v>0</v>
      </c>
      <c r="AX221" s="166">
        <v>0</v>
      </c>
      <c r="AY221" s="166">
        <v>0</v>
      </c>
      <c r="AZ221" s="166">
        <v>0</v>
      </c>
      <c r="BA221" s="166">
        <v>0</v>
      </c>
      <c r="BB221" s="166">
        <v>0</v>
      </c>
      <c r="BC221" s="165">
        <v>0</v>
      </c>
      <c r="BD221" s="164">
        <v>0</v>
      </c>
      <c r="BE221" s="164">
        <v>0</v>
      </c>
      <c r="BF221" s="164">
        <v>0</v>
      </c>
      <c r="BG221" s="164">
        <v>0</v>
      </c>
      <c r="BH221" s="164">
        <v>0</v>
      </c>
      <c r="BI221" s="164">
        <v>0</v>
      </c>
      <c r="BJ221" s="166">
        <v>0</v>
      </c>
      <c r="BK221" s="166">
        <v>0</v>
      </c>
      <c r="BL221" s="166">
        <v>0</v>
      </c>
      <c r="BM221" s="166">
        <v>0</v>
      </c>
      <c r="BN221" s="166">
        <v>0</v>
      </c>
      <c r="BO221" s="166">
        <v>0</v>
      </c>
      <c r="BP221" s="165">
        <v>0</v>
      </c>
      <c r="BQ221" s="164">
        <v>0</v>
      </c>
      <c r="BR221" s="164">
        <v>0</v>
      </c>
      <c r="BS221" s="164">
        <v>0</v>
      </c>
      <c r="BT221" s="164">
        <v>0</v>
      </c>
      <c r="BU221" s="164">
        <v>0</v>
      </c>
      <c r="BV221" s="164">
        <v>0</v>
      </c>
      <c r="BW221" s="166">
        <v>0</v>
      </c>
      <c r="BX221" s="166">
        <v>0</v>
      </c>
      <c r="BY221" s="166">
        <v>0</v>
      </c>
      <c r="BZ221" s="166">
        <v>0</v>
      </c>
      <c r="CA221" s="166">
        <v>0</v>
      </c>
      <c r="CB221" s="166">
        <v>0</v>
      </c>
      <c r="CC221" s="163">
        <v>9.3000000000000007</v>
      </c>
      <c r="CD221" s="167"/>
      <c r="CE221" s="164"/>
      <c r="CF221" s="164"/>
      <c r="CG221" s="164"/>
      <c r="CH221" s="164"/>
      <c r="CI221" s="164"/>
      <c r="CJ221" s="164"/>
      <c r="CK221" s="166"/>
      <c r="CL221" s="166"/>
      <c r="CM221" s="166"/>
      <c r="CN221" s="166"/>
      <c r="CO221" s="166"/>
      <c r="CP221" s="166"/>
      <c r="CQ221" s="167">
        <v>0</v>
      </c>
      <c r="CR221" s="164"/>
      <c r="CS221" s="164"/>
      <c r="CT221" s="164"/>
      <c r="CU221" s="164"/>
      <c r="CV221" s="164"/>
      <c r="CW221" s="164"/>
      <c r="CX221" s="166">
        <v>0</v>
      </c>
      <c r="CY221" s="166">
        <v>0</v>
      </c>
      <c r="CZ221" s="166">
        <v>0</v>
      </c>
      <c r="DA221" s="166">
        <v>0</v>
      </c>
      <c r="DB221" s="166">
        <v>0</v>
      </c>
      <c r="DC221" s="166">
        <v>0</v>
      </c>
      <c r="DD221" s="109"/>
      <c r="DE221" s="168">
        <v>0</v>
      </c>
      <c r="DF221" s="109"/>
      <c r="DG221" s="172">
        <v>0</v>
      </c>
      <c r="DH221" s="109"/>
      <c r="DI221" s="109"/>
    </row>
    <row r="222" spans="2:113">
      <c r="B222" s="103" t="s">
        <v>354</v>
      </c>
      <c r="C222" s="162">
        <v>0</v>
      </c>
      <c r="D222" s="162">
        <v>0</v>
      </c>
      <c r="E222" s="162">
        <v>0</v>
      </c>
      <c r="F222" s="163">
        <v>8</v>
      </c>
      <c r="G222" s="164">
        <v>0</v>
      </c>
      <c r="H222" s="164">
        <v>0</v>
      </c>
      <c r="I222" s="164">
        <v>0</v>
      </c>
      <c r="J222" s="164">
        <v>0</v>
      </c>
      <c r="K222" s="164">
        <v>0</v>
      </c>
      <c r="L222" s="164">
        <v>0</v>
      </c>
      <c r="M222" s="164">
        <v>0</v>
      </c>
      <c r="N222" s="164">
        <v>0</v>
      </c>
      <c r="O222" s="164">
        <v>0</v>
      </c>
      <c r="P222" s="164">
        <v>0</v>
      </c>
      <c r="Q222" s="104">
        <v>0</v>
      </c>
      <c r="R222" s="164">
        <v>0</v>
      </c>
      <c r="S222" s="164">
        <v>0</v>
      </c>
      <c r="T222" s="164">
        <v>0</v>
      </c>
      <c r="U222" s="164">
        <v>0</v>
      </c>
      <c r="V222" s="164">
        <v>0</v>
      </c>
      <c r="W222" s="104">
        <v>0</v>
      </c>
      <c r="X222" s="104">
        <v>0</v>
      </c>
      <c r="Y222" s="164">
        <v>0</v>
      </c>
      <c r="Z222" s="164">
        <v>0</v>
      </c>
      <c r="AA222" s="164">
        <v>0</v>
      </c>
      <c r="AB222" s="164">
        <v>0</v>
      </c>
      <c r="AC222" s="164">
        <v>0</v>
      </c>
      <c r="AD222" s="164">
        <v>0</v>
      </c>
      <c r="AE222" s="164">
        <v>0</v>
      </c>
      <c r="AF222" s="164">
        <v>0</v>
      </c>
      <c r="AG222" s="164">
        <v>0</v>
      </c>
      <c r="AH222" s="164">
        <v>0</v>
      </c>
      <c r="AI222" s="164">
        <v>0</v>
      </c>
      <c r="AJ222" s="164">
        <v>0</v>
      </c>
      <c r="AK222" s="164">
        <v>0</v>
      </c>
      <c r="AL222" s="164">
        <v>0</v>
      </c>
      <c r="AM222" s="164">
        <v>0</v>
      </c>
      <c r="AN222" s="164">
        <v>0</v>
      </c>
      <c r="AO222" s="109"/>
      <c r="AP222" s="165">
        <v>0</v>
      </c>
      <c r="AQ222" s="164">
        <v>0</v>
      </c>
      <c r="AR222" s="164">
        <v>0</v>
      </c>
      <c r="AS222" s="164">
        <v>0</v>
      </c>
      <c r="AT222" s="164">
        <v>0</v>
      </c>
      <c r="AU222" s="164">
        <v>0</v>
      </c>
      <c r="AV222" s="164">
        <v>0</v>
      </c>
      <c r="AW222" s="166">
        <v>0</v>
      </c>
      <c r="AX222" s="166">
        <v>0</v>
      </c>
      <c r="AY222" s="166">
        <v>0</v>
      </c>
      <c r="AZ222" s="166">
        <v>0</v>
      </c>
      <c r="BA222" s="166">
        <v>0</v>
      </c>
      <c r="BB222" s="166">
        <v>0</v>
      </c>
      <c r="BC222" s="165">
        <v>0</v>
      </c>
      <c r="BD222" s="164">
        <v>0</v>
      </c>
      <c r="BE222" s="164">
        <v>0</v>
      </c>
      <c r="BF222" s="164">
        <v>0</v>
      </c>
      <c r="BG222" s="164">
        <v>0</v>
      </c>
      <c r="BH222" s="164">
        <v>0</v>
      </c>
      <c r="BI222" s="164">
        <v>0</v>
      </c>
      <c r="BJ222" s="166">
        <v>0</v>
      </c>
      <c r="BK222" s="166">
        <v>0</v>
      </c>
      <c r="BL222" s="166">
        <v>0</v>
      </c>
      <c r="BM222" s="166">
        <v>0</v>
      </c>
      <c r="BN222" s="166">
        <v>0</v>
      </c>
      <c r="BO222" s="166">
        <v>0</v>
      </c>
      <c r="BP222" s="165">
        <v>0</v>
      </c>
      <c r="BQ222" s="164">
        <v>0</v>
      </c>
      <c r="BR222" s="164">
        <v>0</v>
      </c>
      <c r="BS222" s="164">
        <v>0</v>
      </c>
      <c r="BT222" s="164">
        <v>0</v>
      </c>
      <c r="BU222" s="164">
        <v>0</v>
      </c>
      <c r="BV222" s="164">
        <v>0</v>
      </c>
      <c r="BW222" s="166">
        <v>0</v>
      </c>
      <c r="BX222" s="166">
        <v>0</v>
      </c>
      <c r="BY222" s="166">
        <v>0</v>
      </c>
      <c r="BZ222" s="166">
        <v>0</v>
      </c>
      <c r="CA222" s="166">
        <v>0</v>
      </c>
      <c r="CB222" s="166">
        <v>0</v>
      </c>
      <c r="CC222" s="163">
        <v>9</v>
      </c>
      <c r="CD222" s="167"/>
      <c r="CE222" s="164"/>
      <c r="CF222" s="164"/>
      <c r="CG222" s="164"/>
      <c r="CH222" s="164"/>
      <c r="CI222" s="164"/>
      <c r="CJ222" s="164"/>
      <c r="CK222" s="166"/>
      <c r="CL222" s="166"/>
      <c r="CM222" s="166"/>
      <c r="CN222" s="166"/>
      <c r="CO222" s="166"/>
      <c r="CP222" s="166"/>
      <c r="CQ222" s="167">
        <v>0</v>
      </c>
      <c r="CR222" s="164"/>
      <c r="CS222" s="164"/>
      <c r="CT222" s="164"/>
      <c r="CU222" s="164"/>
      <c r="CV222" s="164"/>
      <c r="CW222" s="164"/>
      <c r="CX222" s="166">
        <v>0</v>
      </c>
      <c r="CY222" s="166">
        <v>0</v>
      </c>
      <c r="CZ222" s="166">
        <v>0</v>
      </c>
      <c r="DA222" s="166">
        <v>0</v>
      </c>
      <c r="DB222" s="166">
        <v>0</v>
      </c>
      <c r="DC222" s="166">
        <v>0</v>
      </c>
      <c r="DD222" s="109"/>
      <c r="DE222" s="168">
        <v>0</v>
      </c>
      <c r="DF222" s="109"/>
      <c r="DG222" s="172">
        <v>0</v>
      </c>
      <c r="DH222" s="109"/>
      <c r="DI222" s="109"/>
    </row>
    <row r="223" spans="2:113">
      <c r="B223" s="103" t="s">
        <v>355</v>
      </c>
      <c r="C223" s="162">
        <v>0.44458399999999998</v>
      </c>
      <c r="D223" s="162">
        <v>0.51334600000000008</v>
      </c>
      <c r="E223" s="162">
        <v>-6.8762000000000101E-2</v>
      </c>
      <c r="F223" s="163">
        <v>9.1</v>
      </c>
      <c r="G223" s="164">
        <v>752079</v>
      </c>
      <c r="H223" s="164">
        <v>19447</v>
      </c>
      <c r="I223" s="164">
        <v>23563</v>
      </c>
      <c r="J223" s="164">
        <v>-100740</v>
      </c>
      <c r="K223" s="164">
        <v>-107041</v>
      </c>
      <c r="L223" s="164">
        <v>-9942</v>
      </c>
      <c r="M223" s="164">
        <v>-5183</v>
      </c>
      <c r="N223" s="164">
        <v>2499</v>
      </c>
      <c r="O223" s="164">
        <v>-20302</v>
      </c>
      <c r="P223" s="164">
        <v>554380</v>
      </c>
      <c r="Q223" s="104">
        <v>-107041</v>
      </c>
      <c r="R223" s="164">
        <v>-8592</v>
      </c>
      <c r="S223" s="164">
        <v>-11844</v>
      </c>
      <c r="T223" s="164">
        <v>-84467</v>
      </c>
      <c r="U223" s="164">
        <v>15862</v>
      </c>
      <c r="V223" s="164">
        <v>-164157</v>
      </c>
      <c r="W223" s="104">
        <v>-71225</v>
      </c>
      <c r="X223" s="104">
        <v>-107781</v>
      </c>
      <c r="Y223" s="164">
        <v>650936</v>
      </c>
      <c r="Z223" s="164">
        <v>476433</v>
      </c>
      <c r="AA223" s="164">
        <v>554380</v>
      </c>
      <c r="AB223" s="164">
        <v>554380</v>
      </c>
      <c r="AC223" s="164">
        <v>8850</v>
      </c>
      <c r="AD223" s="164">
        <v>59370</v>
      </c>
      <c r="AE223" s="164">
        <v>95937</v>
      </c>
      <c r="AF223" s="164">
        <v>0</v>
      </c>
      <c r="AG223" s="164">
        <v>0</v>
      </c>
      <c r="AH223" s="164">
        <v>0</v>
      </c>
      <c r="AI223" s="164">
        <v>-20436</v>
      </c>
      <c r="AJ223" s="164">
        <v>-20436</v>
      </c>
      <c r="AK223" s="164">
        <v>-20436</v>
      </c>
      <c r="AL223" s="164">
        <v>-20436</v>
      </c>
      <c r="AM223" s="164">
        <v>-20436</v>
      </c>
      <c r="AN223" s="164">
        <v>-61977</v>
      </c>
      <c r="AO223" s="109"/>
      <c r="AP223" s="165">
        <v>-1092</v>
      </c>
      <c r="AQ223" s="164">
        <v>0</v>
      </c>
      <c r="AR223" s="164">
        <v>0</v>
      </c>
      <c r="AS223" s="164">
        <v>0</v>
      </c>
      <c r="AT223" s="164">
        <v>0</v>
      </c>
      <c r="AU223" s="164">
        <v>0</v>
      </c>
      <c r="AV223" s="164">
        <v>0</v>
      </c>
      <c r="AW223" s="166">
        <v>1092</v>
      </c>
      <c r="AX223" s="166">
        <v>1092</v>
      </c>
      <c r="AY223" s="166">
        <v>1092</v>
      </c>
      <c r="AZ223" s="166">
        <v>1092</v>
      </c>
      <c r="BA223" s="166">
        <v>1092</v>
      </c>
      <c r="BB223" s="166">
        <v>3390</v>
      </c>
      <c r="BC223" s="165">
        <v>-569</v>
      </c>
      <c r="BD223" s="164">
        <v>0</v>
      </c>
      <c r="BE223" s="164">
        <v>0</v>
      </c>
      <c r="BF223" s="164">
        <v>0</v>
      </c>
      <c r="BG223" s="164">
        <v>0</v>
      </c>
      <c r="BH223" s="164">
        <v>0</v>
      </c>
      <c r="BI223" s="164">
        <v>0</v>
      </c>
      <c r="BJ223" s="166">
        <v>569</v>
      </c>
      <c r="BK223" s="166">
        <v>569</v>
      </c>
      <c r="BL223" s="166">
        <v>569</v>
      </c>
      <c r="BM223" s="166">
        <v>569</v>
      </c>
      <c r="BN223" s="166">
        <v>569</v>
      </c>
      <c r="BO223" s="166">
        <v>1769</v>
      </c>
      <c r="BP223" s="165">
        <v>-11844</v>
      </c>
      <c r="BQ223" s="164">
        <v>0</v>
      </c>
      <c r="BR223" s="164">
        <v>0</v>
      </c>
      <c r="BS223" s="164">
        <v>0</v>
      </c>
      <c r="BT223" s="164">
        <v>0</v>
      </c>
      <c r="BU223" s="164">
        <v>0</v>
      </c>
      <c r="BV223" s="164">
        <v>0</v>
      </c>
      <c r="BW223" s="166">
        <v>11844</v>
      </c>
      <c r="BX223" s="166">
        <v>11844</v>
      </c>
      <c r="BY223" s="166">
        <v>11844</v>
      </c>
      <c r="BZ223" s="166">
        <v>11844</v>
      </c>
      <c r="CA223" s="166">
        <v>11844</v>
      </c>
      <c r="CB223" s="166">
        <v>36717</v>
      </c>
      <c r="CC223" s="163">
        <v>9.9</v>
      </c>
      <c r="CD223" s="167"/>
      <c r="CE223" s="164"/>
      <c r="CF223" s="164"/>
      <c r="CG223" s="164"/>
      <c r="CH223" s="164"/>
      <c r="CI223" s="164"/>
      <c r="CJ223" s="164"/>
      <c r="CK223" s="166"/>
      <c r="CL223" s="166"/>
      <c r="CM223" s="166"/>
      <c r="CN223" s="166"/>
      <c r="CO223" s="166"/>
      <c r="CP223" s="166"/>
      <c r="CQ223" s="167">
        <v>-6931</v>
      </c>
      <c r="CR223" s="164"/>
      <c r="CS223" s="164"/>
      <c r="CT223" s="164"/>
      <c r="CU223" s="164"/>
      <c r="CV223" s="164"/>
      <c r="CW223" s="164"/>
      <c r="CX223" s="166">
        <v>6931</v>
      </c>
      <c r="CY223" s="166">
        <v>6931</v>
      </c>
      <c r="CZ223" s="166">
        <v>6931</v>
      </c>
      <c r="DA223" s="166">
        <v>6931</v>
      </c>
      <c r="DB223" s="166">
        <v>6931</v>
      </c>
      <c r="DC223" s="166">
        <v>20101</v>
      </c>
      <c r="DD223" s="109"/>
      <c r="DE223" s="168">
        <v>0</v>
      </c>
      <c r="DF223" s="109"/>
      <c r="DG223" s="172">
        <v>9540.4524519999995</v>
      </c>
      <c r="DH223" s="109"/>
      <c r="DI223" s="109"/>
    </row>
    <row r="224" spans="2:113">
      <c r="B224" s="103" t="s">
        <v>528</v>
      </c>
      <c r="C224" s="162">
        <v>0</v>
      </c>
      <c r="D224" s="162">
        <v>1</v>
      </c>
      <c r="E224" s="162">
        <v>-1</v>
      </c>
      <c r="F224" s="163">
        <v>16.2</v>
      </c>
      <c r="G224" s="164">
        <v>0</v>
      </c>
      <c r="H224" s="164">
        <v>0</v>
      </c>
      <c r="I224" s="164">
        <v>0</v>
      </c>
      <c r="J224" s="164">
        <v>0</v>
      </c>
      <c r="K224" s="164">
        <v>0</v>
      </c>
      <c r="L224" s="164">
        <v>0</v>
      </c>
      <c r="M224" s="164">
        <v>0</v>
      </c>
      <c r="N224" s="164">
        <v>0</v>
      </c>
      <c r="O224" s="164">
        <v>0</v>
      </c>
      <c r="P224" s="164">
        <v>0</v>
      </c>
      <c r="Q224" s="104">
        <v>0</v>
      </c>
      <c r="R224" s="164">
        <v>0</v>
      </c>
      <c r="S224" s="164">
        <v>0</v>
      </c>
      <c r="T224" s="164">
        <v>0</v>
      </c>
      <c r="U224" s="164">
        <v>0</v>
      </c>
      <c r="V224" s="164">
        <v>0</v>
      </c>
      <c r="W224" s="104">
        <v>0</v>
      </c>
      <c r="X224" s="104">
        <v>0</v>
      </c>
      <c r="Y224" s="164">
        <v>0</v>
      </c>
      <c r="Z224" s="164">
        <v>0</v>
      </c>
      <c r="AA224" s="164">
        <v>0</v>
      </c>
      <c r="AB224" s="164">
        <v>0</v>
      </c>
      <c r="AC224" s="164">
        <v>0</v>
      </c>
      <c r="AD224" s="164">
        <v>0</v>
      </c>
      <c r="AE224" s="164">
        <v>0</v>
      </c>
      <c r="AF224" s="164">
        <v>0</v>
      </c>
      <c r="AG224" s="164">
        <v>0</v>
      </c>
      <c r="AH224" s="164">
        <v>0</v>
      </c>
      <c r="AI224" s="164">
        <v>0</v>
      </c>
      <c r="AJ224" s="164">
        <v>0</v>
      </c>
      <c r="AK224" s="164">
        <v>0</v>
      </c>
      <c r="AL224" s="164">
        <v>0</v>
      </c>
      <c r="AM224" s="164">
        <v>0</v>
      </c>
      <c r="AN224" s="164">
        <v>0</v>
      </c>
      <c r="AO224" s="109"/>
      <c r="AP224" s="165">
        <v>0</v>
      </c>
      <c r="AQ224" s="164">
        <v>0</v>
      </c>
      <c r="AR224" s="164">
        <v>0</v>
      </c>
      <c r="AS224" s="164">
        <v>0</v>
      </c>
      <c r="AT224" s="164">
        <v>0</v>
      </c>
      <c r="AU224" s="164">
        <v>0</v>
      </c>
      <c r="AV224" s="164">
        <v>0</v>
      </c>
      <c r="AW224" s="166">
        <v>0</v>
      </c>
      <c r="AX224" s="166">
        <v>0</v>
      </c>
      <c r="AY224" s="166">
        <v>0</v>
      </c>
      <c r="AZ224" s="166">
        <v>0</v>
      </c>
      <c r="BA224" s="166">
        <v>0</v>
      </c>
      <c r="BB224" s="166">
        <v>0</v>
      </c>
      <c r="BC224" s="165">
        <v>0</v>
      </c>
      <c r="BD224" s="164">
        <v>0</v>
      </c>
      <c r="BE224" s="164">
        <v>0</v>
      </c>
      <c r="BF224" s="164">
        <v>0</v>
      </c>
      <c r="BG224" s="164">
        <v>0</v>
      </c>
      <c r="BH224" s="164">
        <v>0</v>
      </c>
      <c r="BI224" s="164">
        <v>0</v>
      </c>
      <c r="BJ224" s="166">
        <v>0</v>
      </c>
      <c r="BK224" s="166">
        <v>0</v>
      </c>
      <c r="BL224" s="166">
        <v>0</v>
      </c>
      <c r="BM224" s="166">
        <v>0</v>
      </c>
      <c r="BN224" s="166">
        <v>0</v>
      </c>
      <c r="BO224" s="166">
        <v>0</v>
      </c>
      <c r="BP224" s="165">
        <v>0</v>
      </c>
      <c r="BQ224" s="164">
        <v>0</v>
      </c>
      <c r="BR224" s="164">
        <v>0</v>
      </c>
      <c r="BS224" s="164">
        <v>0</v>
      </c>
      <c r="BT224" s="164">
        <v>0</v>
      </c>
      <c r="BU224" s="164">
        <v>0</v>
      </c>
      <c r="BV224" s="164">
        <v>0</v>
      </c>
      <c r="BW224" s="166">
        <v>0</v>
      </c>
      <c r="BX224" s="166">
        <v>0</v>
      </c>
      <c r="BY224" s="166">
        <v>0</v>
      </c>
      <c r="BZ224" s="166">
        <v>0</v>
      </c>
      <c r="CA224" s="166">
        <v>0</v>
      </c>
      <c r="CB224" s="166">
        <v>0</v>
      </c>
      <c r="CC224" s="163">
        <v>1</v>
      </c>
      <c r="CD224" s="167"/>
      <c r="CE224" s="164"/>
      <c r="CF224" s="164"/>
      <c r="CG224" s="164"/>
      <c r="CH224" s="164"/>
      <c r="CI224" s="164"/>
      <c r="CJ224" s="164"/>
      <c r="CK224" s="166"/>
      <c r="CL224" s="166"/>
      <c r="CM224" s="166"/>
      <c r="CN224" s="166"/>
      <c r="CO224" s="166"/>
      <c r="CP224" s="166"/>
      <c r="CQ224" s="167">
        <v>0</v>
      </c>
      <c r="CR224" s="164"/>
      <c r="CS224" s="164"/>
      <c r="CT224" s="164"/>
      <c r="CU224" s="164"/>
      <c r="CV224" s="164"/>
      <c r="CW224" s="164"/>
      <c r="CX224" s="166">
        <v>0</v>
      </c>
      <c r="CY224" s="166">
        <v>0</v>
      </c>
      <c r="CZ224" s="166">
        <v>0</v>
      </c>
      <c r="DA224" s="166">
        <v>0</v>
      </c>
      <c r="DB224" s="166">
        <v>0</v>
      </c>
      <c r="DC224" s="166">
        <v>0</v>
      </c>
      <c r="DD224" s="109"/>
      <c r="DE224" s="168">
        <v>0</v>
      </c>
      <c r="DF224" s="109"/>
      <c r="DG224" s="172">
        <v>0</v>
      </c>
      <c r="DH224" s="109"/>
      <c r="DI224" s="109"/>
    </row>
    <row r="225" spans="2:113">
      <c r="B225" s="103" t="s">
        <v>356</v>
      </c>
      <c r="C225" s="162">
        <v>0</v>
      </c>
      <c r="D225" s="162">
        <v>0</v>
      </c>
      <c r="E225" s="162">
        <v>0</v>
      </c>
      <c r="F225" s="163">
        <v>8.1</v>
      </c>
      <c r="G225" s="164">
        <v>0</v>
      </c>
      <c r="H225" s="164">
        <v>0</v>
      </c>
      <c r="I225" s="164">
        <v>0</v>
      </c>
      <c r="J225" s="164">
        <v>0</v>
      </c>
      <c r="K225" s="164">
        <v>0</v>
      </c>
      <c r="L225" s="164">
        <v>0</v>
      </c>
      <c r="M225" s="164">
        <v>0</v>
      </c>
      <c r="N225" s="164">
        <v>0</v>
      </c>
      <c r="O225" s="164">
        <v>0</v>
      </c>
      <c r="P225" s="164">
        <v>0</v>
      </c>
      <c r="Q225" s="104">
        <v>0</v>
      </c>
      <c r="R225" s="164">
        <v>0</v>
      </c>
      <c r="S225" s="164">
        <v>0</v>
      </c>
      <c r="T225" s="164">
        <v>0</v>
      </c>
      <c r="U225" s="164">
        <v>0</v>
      </c>
      <c r="V225" s="164">
        <v>0</v>
      </c>
      <c r="W225" s="104">
        <v>0</v>
      </c>
      <c r="X225" s="104">
        <v>0</v>
      </c>
      <c r="Y225" s="164">
        <v>0</v>
      </c>
      <c r="Z225" s="164">
        <v>0</v>
      </c>
      <c r="AA225" s="164">
        <v>0</v>
      </c>
      <c r="AB225" s="164">
        <v>0</v>
      </c>
      <c r="AC225" s="164">
        <v>0</v>
      </c>
      <c r="AD225" s="164">
        <v>0</v>
      </c>
      <c r="AE225" s="164">
        <v>0</v>
      </c>
      <c r="AF225" s="164">
        <v>0</v>
      </c>
      <c r="AG225" s="164">
        <v>0</v>
      </c>
      <c r="AH225" s="164">
        <v>0</v>
      </c>
      <c r="AI225" s="164">
        <v>0</v>
      </c>
      <c r="AJ225" s="164">
        <v>0</v>
      </c>
      <c r="AK225" s="164">
        <v>0</v>
      </c>
      <c r="AL225" s="164">
        <v>0</v>
      </c>
      <c r="AM225" s="164">
        <v>0</v>
      </c>
      <c r="AN225" s="164">
        <v>0</v>
      </c>
      <c r="AO225" s="109"/>
      <c r="AP225" s="165">
        <v>0</v>
      </c>
      <c r="AQ225" s="164">
        <v>0</v>
      </c>
      <c r="AR225" s="164">
        <v>0</v>
      </c>
      <c r="AS225" s="164">
        <v>0</v>
      </c>
      <c r="AT225" s="164">
        <v>0</v>
      </c>
      <c r="AU225" s="164">
        <v>0</v>
      </c>
      <c r="AV225" s="164">
        <v>0</v>
      </c>
      <c r="AW225" s="166">
        <v>0</v>
      </c>
      <c r="AX225" s="166">
        <v>0</v>
      </c>
      <c r="AY225" s="166">
        <v>0</v>
      </c>
      <c r="AZ225" s="166">
        <v>0</v>
      </c>
      <c r="BA225" s="166">
        <v>0</v>
      </c>
      <c r="BB225" s="166">
        <v>0</v>
      </c>
      <c r="BC225" s="165">
        <v>0</v>
      </c>
      <c r="BD225" s="164">
        <v>0</v>
      </c>
      <c r="BE225" s="164">
        <v>0</v>
      </c>
      <c r="BF225" s="164">
        <v>0</v>
      </c>
      <c r="BG225" s="164">
        <v>0</v>
      </c>
      <c r="BH225" s="164">
        <v>0</v>
      </c>
      <c r="BI225" s="164">
        <v>0</v>
      </c>
      <c r="BJ225" s="166">
        <v>0</v>
      </c>
      <c r="BK225" s="166">
        <v>0</v>
      </c>
      <c r="BL225" s="166">
        <v>0</v>
      </c>
      <c r="BM225" s="166">
        <v>0</v>
      </c>
      <c r="BN225" s="166">
        <v>0</v>
      </c>
      <c r="BO225" s="166">
        <v>0</v>
      </c>
      <c r="BP225" s="165">
        <v>0</v>
      </c>
      <c r="BQ225" s="164">
        <v>0</v>
      </c>
      <c r="BR225" s="164">
        <v>0</v>
      </c>
      <c r="BS225" s="164">
        <v>0</v>
      </c>
      <c r="BT225" s="164">
        <v>0</v>
      </c>
      <c r="BU225" s="164">
        <v>0</v>
      </c>
      <c r="BV225" s="164">
        <v>0</v>
      </c>
      <c r="BW225" s="166">
        <v>0</v>
      </c>
      <c r="BX225" s="166">
        <v>0</v>
      </c>
      <c r="BY225" s="166">
        <v>0</v>
      </c>
      <c r="BZ225" s="166">
        <v>0</v>
      </c>
      <c r="CA225" s="166">
        <v>0</v>
      </c>
      <c r="CB225" s="166">
        <v>0</v>
      </c>
      <c r="CC225" s="163">
        <v>8.8000000000000007</v>
      </c>
      <c r="CD225" s="167"/>
      <c r="CE225" s="164"/>
      <c r="CF225" s="164"/>
      <c r="CG225" s="164"/>
      <c r="CH225" s="164"/>
      <c r="CI225" s="164"/>
      <c r="CJ225" s="164"/>
      <c r="CK225" s="166"/>
      <c r="CL225" s="166"/>
      <c r="CM225" s="166"/>
      <c r="CN225" s="166"/>
      <c r="CO225" s="166"/>
      <c r="CP225" s="166"/>
      <c r="CQ225" s="167">
        <v>0</v>
      </c>
      <c r="CR225" s="164"/>
      <c r="CS225" s="164"/>
      <c r="CT225" s="164"/>
      <c r="CU225" s="164"/>
      <c r="CV225" s="164"/>
      <c r="CW225" s="164"/>
      <c r="CX225" s="166">
        <v>0</v>
      </c>
      <c r="CY225" s="166">
        <v>0</v>
      </c>
      <c r="CZ225" s="166">
        <v>0</v>
      </c>
      <c r="DA225" s="166">
        <v>0</v>
      </c>
      <c r="DB225" s="166">
        <v>0</v>
      </c>
      <c r="DC225" s="166">
        <v>0</v>
      </c>
      <c r="DD225" s="109"/>
      <c r="DE225" s="168">
        <v>0</v>
      </c>
      <c r="DF225" s="109"/>
      <c r="DG225" s="172">
        <v>0</v>
      </c>
      <c r="DH225" s="109"/>
      <c r="DI225" s="109"/>
    </row>
    <row r="226" spans="2:113">
      <c r="B226" s="103" t="s">
        <v>529</v>
      </c>
      <c r="C226" s="162">
        <v>0</v>
      </c>
      <c r="D226" s="162">
        <v>1</v>
      </c>
      <c r="E226" s="162">
        <v>-1</v>
      </c>
      <c r="F226" s="163">
        <v>16.899999999999999</v>
      </c>
      <c r="G226" s="164">
        <v>0</v>
      </c>
      <c r="H226" s="164">
        <v>0</v>
      </c>
      <c r="I226" s="164">
        <v>0</v>
      </c>
      <c r="J226" s="164">
        <v>0</v>
      </c>
      <c r="K226" s="164">
        <v>0</v>
      </c>
      <c r="L226" s="164">
        <v>0</v>
      </c>
      <c r="M226" s="164">
        <v>0</v>
      </c>
      <c r="N226" s="164">
        <v>0</v>
      </c>
      <c r="O226" s="164">
        <v>0</v>
      </c>
      <c r="P226" s="164">
        <v>0</v>
      </c>
      <c r="Q226" s="104">
        <v>0</v>
      </c>
      <c r="R226" s="164">
        <v>0</v>
      </c>
      <c r="S226" s="164">
        <v>0</v>
      </c>
      <c r="T226" s="164">
        <v>0</v>
      </c>
      <c r="U226" s="164">
        <v>0</v>
      </c>
      <c r="V226" s="164">
        <v>0</v>
      </c>
      <c r="W226" s="104">
        <v>0</v>
      </c>
      <c r="X226" s="104">
        <v>0</v>
      </c>
      <c r="Y226" s="164">
        <v>0</v>
      </c>
      <c r="Z226" s="164">
        <v>0</v>
      </c>
      <c r="AA226" s="164">
        <v>0</v>
      </c>
      <c r="AB226" s="164">
        <v>0</v>
      </c>
      <c r="AC226" s="164">
        <v>0</v>
      </c>
      <c r="AD226" s="164">
        <v>0</v>
      </c>
      <c r="AE226" s="164">
        <v>0</v>
      </c>
      <c r="AF226" s="164">
        <v>0</v>
      </c>
      <c r="AG226" s="164">
        <v>0</v>
      </c>
      <c r="AH226" s="164">
        <v>0</v>
      </c>
      <c r="AI226" s="164">
        <v>0</v>
      </c>
      <c r="AJ226" s="164">
        <v>0</v>
      </c>
      <c r="AK226" s="164">
        <v>0</v>
      </c>
      <c r="AL226" s="164">
        <v>0</v>
      </c>
      <c r="AM226" s="164">
        <v>0</v>
      </c>
      <c r="AN226" s="164">
        <v>0</v>
      </c>
      <c r="AO226" s="109"/>
      <c r="AP226" s="165">
        <v>0</v>
      </c>
      <c r="AQ226" s="164">
        <v>0</v>
      </c>
      <c r="AR226" s="164">
        <v>0</v>
      </c>
      <c r="AS226" s="164">
        <v>0</v>
      </c>
      <c r="AT226" s="164">
        <v>0</v>
      </c>
      <c r="AU226" s="164">
        <v>0</v>
      </c>
      <c r="AV226" s="164">
        <v>0</v>
      </c>
      <c r="AW226" s="166">
        <v>0</v>
      </c>
      <c r="AX226" s="166">
        <v>0</v>
      </c>
      <c r="AY226" s="166">
        <v>0</v>
      </c>
      <c r="AZ226" s="166">
        <v>0</v>
      </c>
      <c r="BA226" s="166">
        <v>0</v>
      </c>
      <c r="BB226" s="166">
        <v>0</v>
      </c>
      <c r="BC226" s="165">
        <v>0</v>
      </c>
      <c r="BD226" s="164">
        <v>0</v>
      </c>
      <c r="BE226" s="164">
        <v>0</v>
      </c>
      <c r="BF226" s="164">
        <v>0</v>
      </c>
      <c r="BG226" s="164">
        <v>0</v>
      </c>
      <c r="BH226" s="164">
        <v>0</v>
      </c>
      <c r="BI226" s="164">
        <v>0</v>
      </c>
      <c r="BJ226" s="166">
        <v>0</v>
      </c>
      <c r="BK226" s="166">
        <v>0</v>
      </c>
      <c r="BL226" s="166">
        <v>0</v>
      </c>
      <c r="BM226" s="166">
        <v>0</v>
      </c>
      <c r="BN226" s="166">
        <v>0</v>
      </c>
      <c r="BO226" s="166">
        <v>0</v>
      </c>
      <c r="BP226" s="165">
        <v>0</v>
      </c>
      <c r="BQ226" s="164">
        <v>0</v>
      </c>
      <c r="BR226" s="164">
        <v>0</v>
      </c>
      <c r="BS226" s="164">
        <v>0</v>
      </c>
      <c r="BT226" s="164">
        <v>0</v>
      </c>
      <c r="BU226" s="164">
        <v>0</v>
      </c>
      <c r="BV226" s="164">
        <v>0</v>
      </c>
      <c r="BW226" s="166">
        <v>0</v>
      </c>
      <c r="BX226" s="166">
        <v>0</v>
      </c>
      <c r="BY226" s="166">
        <v>0</v>
      </c>
      <c r="BZ226" s="166">
        <v>0</v>
      </c>
      <c r="CA226" s="166">
        <v>0</v>
      </c>
      <c r="CB226" s="166">
        <v>0</v>
      </c>
      <c r="CC226" s="163">
        <v>1</v>
      </c>
      <c r="CD226" s="167"/>
      <c r="CE226" s="164"/>
      <c r="CF226" s="164"/>
      <c r="CG226" s="164"/>
      <c r="CH226" s="164"/>
      <c r="CI226" s="164"/>
      <c r="CJ226" s="164"/>
      <c r="CK226" s="166"/>
      <c r="CL226" s="166"/>
      <c r="CM226" s="166"/>
      <c r="CN226" s="166"/>
      <c r="CO226" s="166"/>
      <c r="CP226" s="166"/>
      <c r="CQ226" s="167">
        <v>0</v>
      </c>
      <c r="CR226" s="164"/>
      <c r="CS226" s="164"/>
      <c r="CT226" s="164"/>
      <c r="CU226" s="164"/>
      <c r="CV226" s="164"/>
      <c r="CW226" s="164"/>
      <c r="CX226" s="166">
        <v>0</v>
      </c>
      <c r="CY226" s="166">
        <v>0</v>
      </c>
      <c r="CZ226" s="166">
        <v>0</v>
      </c>
      <c r="DA226" s="166">
        <v>0</v>
      </c>
      <c r="DB226" s="166">
        <v>0</v>
      </c>
      <c r="DC226" s="166">
        <v>0</v>
      </c>
      <c r="DD226" s="109"/>
      <c r="DE226" s="168">
        <v>0</v>
      </c>
      <c r="DF226" s="109"/>
      <c r="DG226" s="172">
        <v>0</v>
      </c>
      <c r="DH226" s="109"/>
      <c r="DI226" s="109"/>
    </row>
    <row r="227" spans="2:113">
      <c r="B227" s="103" t="s">
        <v>530</v>
      </c>
      <c r="C227" s="162">
        <v>0</v>
      </c>
      <c r="D227" s="162">
        <v>1</v>
      </c>
      <c r="E227" s="162">
        <v>-1</v>
      </c>
      <c r="F227" s="163">
        <v>16</v>
      </c>
      <c r="G227" s="164">
        <v>0</v>
      </c>
      <c r="H227" s="164">
        <v>0</v>
      </c>
      <c r="I227" s="164">
        <v>0</v>
      </c>
      <c r="J227" s="164">
        <v>0</v>
      </c>
      <c r="K227" s="164">
        <v>0</v>
      </c>
      <c r="L227" s="164">
        <v>0</v>
      </c>
      <c r="M227" s="164">
        <v>0</v>
      </c>
      <c r="N227" s="164">
        <v>0</v>
      </c>
      <c r="O227" s="164">
        <v>0</v>
      </c>
      <c r="P227" s="164">
        <v>0</v>
      </c>
      <c r="Q227" s="104">
        <v>0</v>
      </c>
      <c r="R227" s="164">
        <v>0</v>
      </c>
      <c r="S227" s="164">
        <v>0</v>
      </c>
      <c r="T227" s="164">
        <v>0</v>
      </c>
      <c r="U227" s="164">
        <v>0</v>
      </c>
      <c r="V227" s="164">
        <v>0</v>
      </c>
      <c r="W227" s="104">
        <v>0</v>
      </c>
      <c r="X227" s="104">
        <v>0</v>
      </c>
      <c r="Y227" s="164">
        <v>0</v>
      </c>
      <c r="Z227" s="164">
        <v>0</v>
      </c>
      <c r="AA227" s="164">
        <v>0</v>
      </c>
      <c r="AB227" s="164">
        <v>0</v>
      </c>
      <c r="AC227" s="164">
        <v>0</v>
      </c>
      <c r="AD227" s="164">
        <v>0</v>
      </c>
      <c r="AE227" s="164">
        <v>0</v>
      </c>
      <c r="AF227" s="164">
        <v>0</v>
      </c>
      <c r="AG227" s="164">
        <v>0</v>
      </c>
      <c r="AH227" s="164">
        <v>0</v>
      </c>
      <c r="AI227" s="164">
        <v>0</v>
      </c>
      <c r="AJ227" s="164">
        <v>0</v>
      </c>
      <c r="AK227" s="164">
        <v>0</v>
      </c>
      <c r="AL227" s="164">
        <v>0</v>
      </c>
      <c r="AM227" s="164">
        <v>0</v>
      </c>
      <c r="AN227" s="164">
        <v>0</v>
      </c>
      <c r="AO227" s="109"/>
      <c r="AP227" s="165">
        <v>0</v>
      </c>
      <c r="AQ227" s="164">
        <v>0</v>
      </c>
      <c r="AR227" s="164">
        <v>0</v>
      </c>
      <c r="AS227" s="164">
        <v>0</v>
      </c>
      <c r="AT227" s="164">
        <v>0</v>
      </c>
      <c r="AU227" s="164">
        <v>0</v>
      </c>
      <c r="AV227" s="164">
        <v>0</v>
      </c>
      <c r="AW227" s="166">
        <v>0</v>
      </c>
      <c r="AX227" s="166">
        <v>0</v>
      </c>
      <c r="AY227" s="166">
        <v>0</v>
      </c>
      <c r="AZ227" s="166">
        <v>0</v>
      </c>
      <c r="BA227" s="166">
        <v>0</v>
      </c>
      <c r="BB227" s="166">
        <v>0</v>
      </c>
      <c r="BC227" s="165">
        <v>0</v>
      </c>
      <c r="BD227" s="164">
        <v>0</v>
      </c>
      <c r="BE227" s="164">
        <v>0</v>
      </c>
      <c r="BF227" s="164">
        <v>0</v>
      </c>
      <c r="BG227" s="164">
        <v>0</v>
      </c>
      <c r="BH227" s="164">
        <v>0</v>
      </c>
      <c r="BI227" s="164">
        <v>0</v>
      </c>
      <c r="BJ227" s="166">
        <v>0</v>
      </c>
      <c r="BK227" s="166">
        <v>0</v>
      </c>
      <c r="BL227" s="166">
        <v>0</v>
      </c>
      <c r="BM227" s="166">
        <v>0</v>
      </c>
      <c r="BN227" s="166">
        <v>0</v>
      </c>
      <c r="BO227" s="166">
        <v>0</v>
      </c>
      <c r="BP227" s="165">
        <v>0</v>
      </c>
      <c r="BQ227" s="164">
        <v>0</v>
      </c>
      <c r="BR227" s="164">
        <v>0</v>
      </c>
      <c r="BS227" s="164">
        <v>0</v>
      </c>
      <c r="BT227" s="164">
        <v>0</v>
      </c>
      <c r="BU227" s="164">
        <v>0</v>
      </c>
      <c r="BV227" s="164">
        <v>0</v>
      </c>
      <c r="BW227" s="166">
        <v>0</v>
      </c>
      <c r="BX227" s="166">
        <v>0</v>
      </c>
      <c r="BY227" s="166">
        <v>0</v>
      </c>
      <c r="BZ227" s="166">
        <v>0</v>
      </c>
      <c r="CA227" s="166">
        <v>0</v>
      </c>
      <c r="CB227" s="166">
        <v>0</v>
      </c>
      <c r="CC227" s="163">
        <v>1</v>
      </c>
      <c r="CD227" s="167"/>
      <c r="CE227" s="164"/>
      <c r="CF227" s="164"/>
      <c r="CG227" s="164"/>
      <c r="CH227" s="164"/>
      <c r="CI227" s="164"/>
      <c r="CJ227" s="164"/>
      <c r="CK227" s="166"/>
      <c r="CL227" s="166"/>
      <c r="CM227" s="166"/>
      <c r="CN227" s="166"/>
      <c r="CO227" s="166"/>
      <c r="CP227" s="166"/>
      <c r="CQ227" s="167">
        <v>0</v>
      </c>
      <c r="CR227" s="164"/>
      <c r="CS227" s="164"/>
      <c r="CT227" s="164"/>
      <c r="CU227" s="164"/>
      <c r="CV227" s="164"/>
      <c r="CW227" s="164"/>
      <c r="CX227" s="166">
        <v>0</v>
      </c>
      <c r="CY227" s="166">
        <v>0</v>
      </c>
      <c r="CZ227" s="166">
        <v>0</v>
      </c>
      <c r="DA227" s="166">
        <v>0</v>
      </c>
      <c r="DB227" s="166">
        <v>0</v>
      </c>
      <c r="DC227" s="166">
        <v>0</v>
      </c>
      <c r="DD227" s="109"/>
      <c r="DE227" s="168">
        <v>0</v>
      </c>
      <c r="DF227" s="109"/>
      <c r="DG227" s="172">
        <v>0</v>
      </c>
      <c r="DH227" s="109"/>
      <c r="DI227" s="109"/>
    </row>
    <row r="228" spans="2:113">
      <c r="B228" s="103" t="s">
        <v>357</v>
      </c>
      <c r="C228" s="162">
        <v>0</v>
      </c>
      <c r="D228" s="162">
        <v>0</v>
      </c>
      <c r="E228" s="162">
        <v>0</v>
      </c>
      <c r="F228" s="163">
        <v>7</v>
      </c>
      <c r="G228" s="164">
        <v>0</v>
      </c>
      <c r="H228" s="164">
        <v>0</v>
      </c>
      <c r="I228" s="164">
        <v>0</v>
      </c>
      <c r="J228" s="164">
        <v>0</v>
      </c>
      <c r="K228" s="164">
        <v>0</v>
      </c>
      <c r="L228" s="164">
        <v>0</v>
      </c>
      <c r="M228" s="164">
        <v>0</v>
      </c>
      <c r="N228" s="164">
        <v>0</v>
      </c>
      <c r="O228" s="164">
        <v>0</v>
      </c>
      <c r="P228" s="164">
        <v>0</v>
      </c>
      <c r="Q228" s="104">
        <v>0</v>
      </c>
      <c r="R228" s="164">
        <v>0</v>
      </c>
      <c r="S228" s="164">
        <v>0</v>
      </c>
      <c r="T228" s="164">
        <v>0</v>
      </c>
      <c r="U228" s="164">
        <v>0</v>
      </c>
      <c r="V228" s="164">
        <v>0</v>
      </c>
      <c r="W228" s="104">
        <v>0</v>
      </c>
      <c r="X228" s="104">
        <v>0</v>
      </c>
      <c r="Y228" s="164">
        <v>0</v>
      </c>
      <c r="Z228" s="164">
        <v>0</v>
      </c>
      <c r="AA228" s="164">
        <v>0</v>
      </c>
      <c r="AB228" s="164">
        <v>0</v>
      </c>
      <c r="AC228" s="164">
        <v>0</v>
      </c>
      <c r="AD228" s="164">
        <v>0</v>
      </c>
      <c r="AE228" s="164">
        <v>0</v>
      </c>
      <c r="AF228" s="164">
        <v>0</v>
      </c>
      <c r="AG228" s="164">
        <v>0</v>
      </c>
      <c r="AH228" s="164">
        <v>0</v>
      </c>
      <c r="AI228" s="164">
        <v>0</v>
      </c>
      <c r="AJ228" s="164">
        <v>0</v>
      </c>
      <c r="AK228" s="164">
        <v>0</v>
      </c>
      <c r="AL228" s="164">
        <v>0</v>
      </c>
      <c r="AM228" s="164">
        <v>0</v>
      </c>
      <c r="AN228" s="164">
        <v>0</v>
      </c>
      <c r="AO228" s="109"/>
      <c r="AP228" s="165">
        <v>0</v>
      </c>
      <c r="AQ228" s="164">
        <v>0</v>
      </c>
      <c r="AR228" s="164">
        <v>0</v>
      </c>
      <c r="AS228" s="164">
        <v>0</v>
      </c>
      <c r="AT228" s="164">
        <v>0</v>
      </c>
      <c r="AU228" s="164">
        <v>0</v>
      </c>
      <c r="AV228" s="164">
        <v>0</v>
      </c>
      <c r="AW228" s="166">
        <v>0</v>
      </c>
      <c r="AX228" s="166">
        <v>0</v>
      </c>
      <c r="AY228" s="166">
        <v>0</v>
      </c>
      <c r="AZ228" s="166">
        <v>0</v>
      </c>
      <c r="BA228" s="166">
        <v>0</v>
      </c>
      <c r="BB228" s="166">
        <v>0</v>
      </c>
      <c r="BC228" s="165">
        <v>0</v>
      </c>
      <c r="BD228" s="164">
        <v>0</v>
      </c>
      <c r="BE228" s="164">
        <v>0</v>
      </c>
      <c r="BF228" s="164">
        <v>0</v>
      </c>
      <c r="BG228" s="164">
        <v>0</v>
      </c>
      <c r="BH228" s="164">
        <v>0</v>
      </c>
      <c r="BI228" s="164">
        <v>0</v>
      </c>
      <c r="BJ228" s="166">
        <v>0</v>
      </c>
      <c r="BK228" s="166">
        <v>0</v>
      </c>
      <c r="BL228" s="166">
        <v>0</v>
      </c>
      <c r="BM228" s="166">
        <v>0</v>
      </c>
      <c r="BN228" s="166">
        <v>0</v>
      </c>
      <c r="BO228" s="166">
        <v>0</v>
      </c>
      <c r="BP228" s="165">
        <v>0</v>
      </c>
      <c r="BQ228" s="164">
        <v>0</v>
      </c>
      <c r="BR228" s="164">
        <v>0</v>
      </c>
      <c r="BS228" s="164">
        <v>0</v>
      </c>
      <c r="BT228" s="164">
        <v>0</v>
      </c>
      <c r="BU228" s="164">
        <v>0</v>
      </c>
      <c r="BV228" s="164">
        <v>0</v>
      </c>
      <c r="BW228" s="166">
        <v>0</v>
      </c>
      <c r="BX228" s="166">
        <v>0</v>
      </c>
      <c r="BY228" s="166">
        <v>0</v>
      </c>
      <c r="BZ228" s="166">
        <v>0</v>
      </c>
      <c r="CA228" s="166">
        <v>0</v>
      </c>
      <c r="CB228" s="166">
        <v>0</v>
      </c>
      <c r="CC228" s="163">
        <v>7.8</v>
      </c>
      <c r="CD228" s="167"/>
      <c r="CE228" s="164"/>
      <c r="CF228" s="164"/>
      <c r="CG228" s="164"/>
      <c r="CH228" s="164"/>
      <c r="CI228" s="164"/>
      <c r="CJ228" s="164"/>
      <c r="CK228" s="166"/>
      <c r="CL228" s="166"/>
      <c r="CM228" s="166"/>
      <c r="CN228" s="166"/>
      <c r="CO228" s="166"/>
      <c r="CP228" s="166"/>
      <c r="CQ228" s="167">
        <v>0</v>
      </c>
      <c r="CR228" s="164"/>
      <c r="CS228" s="164"/>
      <c r="CT228" s="164"/>
      <c r="CU228" s="164"/>
      <c r="CV228" s="164"/>
      <c r="CW228" s="164"/>
      <c r="CX228" s="166">
        <v>0</v>
      </c>
      <c r="CY228" s="166">
        <v>0</v>
      </c>
      <c r="CZ228" s="166">
        <v>0</v>
      </c>
      <c r="DA228" s="166">
        <v>0</v>
      </c>
      <c r="DB228" s="166">
        <v>0</v>
      </c>
      <c r="DC228" s="166">
        <v>0</v>
      </c>
      <c r="DD228" s="109"/>
      <c r="DE228" s="168">
        <v>0</v>
      </c>
      <c r="DF228" s="109"/>
      <c r="DG228" s="172">
        <v>0</v>
      </c>
      <c r="DH228" s="109"/>
      <c r="DI228" s="109"/>
    </row>
    <row r="229" spans="2:113">
      <c r="B229" s="103" t="s">
        <v>358</v>
      </c>
      <c r="C229" s="162">
        <v>0</v>
      </c>
      <c r="D229" s="162">
        <v>0</v>
      </c>
      <c r="E229" s="162">
        <v>0</v>
      </c>
      <c r="F229" s="163">
        <v>8</v>
      </c>
      <c r="G229" s="164">
        <v>0</v>
      </c>
      <c r="H229" s="164">
        <v>0</v>
      </c>
      <c r="I229" s="164">
        <v>0</v>
      </c>
      <c r="J229" s="164">
        <v>0</v>
      </c>
      <c r="K229" s="164">
        <v>0</v>
      </c>
      <c r="L229" s="164">
        <v>0</v>
      </c>
      <c r="M229" s="164">
        <v>0</v>
      </c>
      <c r="N229" s="164">
        <v>0</v>
      </c>
      <c r="O229" s="164">
        <v>0</v>
      </c>
      <c r="P229" s="164">
        <v>0</v>
      </c>
      <c r="Q229" s="104">
        <v>0</v>
      </c>
      <c r="R229" s="164">
        <v>0</v>
      </c>
      <c r="S229" s="164">
        <v>0</v>
      </c>
      <c r="T229" s="164">
        <v>0</v>
      </c>
      <c r="U229" s="164">
        <v>0</v>
      </c>
      <c r="V229" s="164">
        <v>0</v>
      </c>
      <c r="W229" s="104">
        <v>0</v>
      </c>
      <c r="X229" s="104">
        <v>0</v>
      </c>
      <c r="Y229" s="164">
        <v>0</v>
      </c>
      <c r="Z229" s="164">
        <v>0</v>
      </c>
      <c r="AA229" s="164">
        <v>0</v>
      </c>
      <c r="AB229" s="164">
        <v>0</v>
      </c>
      <c r="AC229" s="164">
        <v>0</v>
      </c>
      <c r="AD229" s="164">
        <v>0</v>
      </c>
      <c r="AE229" s="164">
        <v>0</v>
      </c>
      <c r="AF229" s="164">
        <v>0</v>
      </c>
      <c r="AG229" s="164">
        <v>0</v>
      </c>
      <c r="AH229" s="164">
        <v>0</v>
      </c>
      <c r="AI229" s="164">
        <v>0</v>
      </c>
      <c r="AJ229" s="164">
        <v>0</v>
      </c>
      <c r="AK229" s="164">
        <v>0</v>
      </c>
      <c r="AL229" s="164">
        <v>0</v>
      </c>
      <c r="AM229" s="164">
        <v>0</v>
      </c>
      <c r="AN229" s="164">
        <v>0</v>
      </c>
      <c r="AO229" s="109"/>
      <c r="AP229" s="165">
        <v>0</v>
      </c>
      <c r="AQ229" s="164">
        <v>0</v>
      </c>
      <c r="AR229" s="164">
        <v>0</v>
      </c>
      <c r="AS229" s="164">
        <v>0</v>
      </c>
      <c r="AT229" s="164">
        <v>0</v>
      </c>
      <c r="AU229" s="164">
        <v>0</v>
      </c>
      <c r="AV229" s="164">
        <v>0</v>
      </c>
      <c r="AW229" s="166">
        <v>0</v>
      </c>
      <c r="AX229" s="166">
        <v>0</v>
      </c>
      <c r="AY229" s="166">
        <v>0</v>
      </c>
      <c r="AZ229" s="166">
        <v>0</v>
      </c>
      <c r="BA229" s="166">
        <v>0</v>
      </c>
      <c r="BB229" s="166">
        <v>0</v>
      </c>
      <c r="BC229" s="165">
        <v>0</v>
      </c>
      <c r="BD229" s="164">
        <v>0</v>
      </c>
      <c r="BE229" s="164">
        <v>0</v>
      </c>
      <c r="BF229" s="164">
        <v>0</v>
      </c>
      <c r="BG229" s="164">
        <v>0</v>
      </c>
      <c r="BH229" s="164">
        <v>0</v>
      </c>
      <c r="BI229" s="164">
        <v>0</v>
      </c>
      <c r="BJ229" s="166">
        <v>0</v>
      </c>
      <c r="BK229" s="166">
        <v>0</v>
      </c>
      <c r="BL229" s="166">
        <v>0</v>
      </c>
      <c r="BM229" s="166">
        <v>0</v>
      </c>
      <c r="BN229" s="166">
        <v>0</v>
      </c>
      <c r="BO229" s="166">
        <v>0</v>
      </c>
      <c r="BP229" s="165">
        <v>0</v>
      </c>
      <c r="BQ229" s="164">
        <v>0</v>
      </c>
      <c r="BR229" s="164">
        <v>0</v>
      </c>
      <c r="BS229" s="164">
        <v>0</v>
      </c>
      <c r="BT229" s="164">
        <v>0</v>
      </c>
      <c r="BU229" s="164">
        <v>0</v>
      </c>
      <c r="BV229" s="164">
        <v>0</v>
      </c>
      <c r="BW229" s="166">
        <v>0</v>
      </c>
      <c r="BX229" s="166">
        <v>0</v>
      </c>
      <c r="BY229" s="166">
        <v>0</v>
      </c>
      <c r="BZ229" s="166">
        <v>0</v>
      </c>
      <c r="CA229" s="166">
        <v>0</v>
      </c>
      <c r="CB229" s="166">
        <v>0</v>
      </c>
      <c r="CC229" s="163">
        <v>8.8000000000000007</v>
      </c>
      <c r="CD229" s="167"/>
      <c r="CE229" s="164"/>
      <c r="CF229" s="164"/>
      <c r="CG229" s="164"/>
      <c r="CH229" s="164"/>
      <c r="CI229" s="164"/>
      <c r="CJ229" s="164"/>
      <c r="CK229" s="166"/>
      <c r="CL229" s="166"/>
      <c r="CM229" s="166"/>
      <c r="CN229" s="166"/>
      <c r="CO229" s="166"/>
      <c r="CP229" s="166"/>
      <c r="CQ229" s="167">
        <v>0</v>
      </c>
      <c r="CR229" s="164"/>
      <c r="CS229" s="164"/>
      <c r="CT229" s="164"/>
      <c r="CU229" s="164"/>
      <c r="CV229" s="164"/>
      <c r="CW229" s="164"/>
      <c r="CX229" s="166">
        <v>0</v>
      </c>
      <c r="CY229" s="166">
        <v>0</v>
      </c>
      <c r="CZ229" s="166">
        <v>0</v>
      </c>
      <c r="DA229" s="166">
        <v>0</v>
      </c>
      <c r="DB229" s="166">
        <v>0</v>
      </c>
      <c r="DC229" s="166">
        <v>0</v>
      </c>
      <c r="DD229" s="109"/>
      <c r="DE229" s="168">
        <v>0</v>
      </c>
      <c r="DF229" s="109"/>
      <c r="DG229" s="172">
        <v>0</v>
      </c>
      <c r="DH229" s="109"/>
      <c r="DI229" s="109"/>
    </row>
    <row r="230" spans="2:113">
      <c r="B230" s="103" t="s">
        <v>359</v>
      </c>
      <c r="C230" s="162">
        <v>0</v>
      </c>
      <c r="D230" s="162">
        <v>0</v>
      </c>
      <c r="E230" s="162">
        <v>0</v>
      </c>
      <c r="F230" s="163">
        <v>7.8</v>
      </c>
      <c r="G230" s="164">
        <v>0</v>
      </c>
      <c r="H230" s="164">
        <v>0</v>
      </c>
      <c r="I230" s="164">
        <v>0</v>
      </c>
      <c r="J230" s="164">
        <v>0</v>
      </c>
      <c r="K230" s="164">
        <v>0</v>
      </c>
      <c r="L230" s="164">
        <v>0</v>
      </c>
      <c r="M230" s="164">
        <v>0</v>
      </c>
      <c r="N230" s="164">
        <v>0</v>
      </c>
      <c r="O230" s="164">
        <v>0</v>
      </c>
      <c r="P230" s="164">
        <v>0</v>
      </c>
      <c r="Q230" s="104">
        <v>0</v>
      </c>
      <c r="R230" s="164">
        <v>0</v>
      </c>
      <c r="S230" s="164">
        <v>0</v>
      </c>
      <c r="T230" s="164">
        <v>0</v>
      </c>
      <c r="U230" s="164">
        <v>0</v>
      </c>
      <c r="V230" s="164">
        <v>0</v>
      </c>
      <c r="W230" s="104">
        <v>0</v>
      </c>
      <c r="X230" s="104">
        <v>0</v>
      </c>
      <c r="Y230" s="164">
        <v>0</v>
      </c>
      <c r="Z230" s="164">
        <v>0</v>
      </c>
      <c r="AA230" s="164">
        <v>0</v>
      </c>
      <c r="AB230" s="164">
        <v>0</v>
      </c>
      <c r="AC230" s="164">
        <v>0</v>
      </c>
      <c r="AD230" s="164">
        <v>0</v>
      </c>
      <c r="AE230" s="164">
        <v>0</v>
      </c>
      <c r="AF230" s="164">
        <v>0</v>
      </c>
      <c r="AG230" s="164">
        <v>0</v>
      </c>
      <c r="AH230" s="164">
        <v>0</v>
      </c>
      <c r="AI230" s="164">
        <v>0</v>
      </c>
      <c r="AJ230" s="164">
        <v>0</v>
      </c>
      <c r="AK230" s="164">
        <v>0</v>
      </c>
      <c r="AL230" s="164">
        <v>0</v>
      </c>
      <c r="AM230" s="164">
        <v>0</v>
      </c>
      <c r="AN230" s="164">
        <v>0</v>
      </c>
      <c r="AO230" s="109"/>
      <c r="AP230" s="165">
        <v>0</v>
      </c>
      <c r="AQ230" s="164">
        <v>0</v>
      </c>
      <c r="AR230" s="164">
        <v>0</v>
      </c>
      <c r="AS230" s="164">
        <v>0</v>
      </c>
      <c r="AT230" s="164">
        <v>0</v>
      </c>
      <c r="AU230" s="164">
        <v>0</v>
      </c>
      <c r="AV230" s="164">
        <v>0</v>
      </c>
      <c r="AW230" s="166">
        <v>0</v>
      </c>
      <c r="AX230" s="166">
        <v>0</v>
      </c>
      <c r="AY230" s="166">
        <v>0</v>
      </c>
      <c r="AZ230" s="166">
        <v>0</v>
      </c>
      <c r="BA230" s="166">
        <v>0</v>
      </c>
      <c r="BB230" s="166">
        <v>0</v>
      </c>
      <c r="BC230" s="165">
        <v>0</v>
      </c>
      <c r="BD230" s="164">
        <v>0</v>
      </c>
      <c r="BE230" s="164">
        <v>0</v>
      </c>
      <c r="BF230" s="164">
        <v>0</v>
      </c>
      <c r="BG230" s="164">
        <v>0</v>
      </c>
      <c r="BH230" s="164">
        <v>0</v>
      </c>
      <c r="BI230" s="164">
        <v>0</v>
      </c>
      <c r="BJ230" s="166">
        <v>0</v>
      </c>
      <c r="BK230" s="166">
        <v>0</v>
      </c>
      <c r="BL230" s="166">
        <v>0</v>
      </c>
      <c r="BM230" s="166">
        <v>0</v>
      </c>
      <c r="BN230" s="166">
        <v>0</v>
      </c>
      <c r="BO230" s="166">
        <v>0</v>
      </c>
      <c r="BP230" s="165">
        <v>0</v>
      </c>
      <c r="BQ230" s="164">
        <v>0</v>
      </c>
      <c r="BR230" s="164">
        <v>0</v>
      </c>
      <c r="BS230" s="164">
        <v>0</v>
      </c>
      <c r="BT230" s="164">
        <v>0</v>
      </c>
      <c r="BU230" s="164">
        <v>0</v>
      </c>
      <c r="BV230" s="164">
        <v>0</v>
      </c>
      <c r="BW230" s="166">
        <v>0</v>
      </c>
      <c r="BX230" s="166">
        <v>0</v>
      </c>
      <c r="BY230" s="166">
        <v>0</v>
      </c>
      <c r="BZ230" s="166">
        <v>0</v>
      </c>
      <c r="CA230" s="166">
        <v>0</v>
      </c>
      <c r="CB230" s="166">
        <v>0</v>
      </c>
      <c r="CC230" s="163">
        <v>9.1</v>
      </c>
      <c r="CD230" s="167"/>
      <c r="CE230" s="164"/>
      <c r="CF230" s="164"/>
      <c r="CG230" s="164"/>
      <c r="CH230" s="164"/>
      <c r="CI230" s="164"/>
      <c r="CJ230" s="164"/>
      <c r="CK230" s="166"/>
      <c r="CL230" s="166"/>
      <c r="CM230" s="166"/>
      <c r="CN230" s="166"/>
      <c r="CO230" s="166"/>
      <c r="CP230" s="166"/>
      <c r="CQ230" s="167">
        <v>0</v>
      </c>
      <c r="CR230" s="164"/>
      <c r="CS230" s="164"/>
      <c r="CT230" s="164"/>
      <c r="CU230" s="164"/>
      <c r="CV230" s="164"/>
      <c r="CW230" s="164"/>
      <c r="CX230" s="166">
        <v>0</v>
      </c>
      <c r="CY230" s="166">
        <v>0</v>
      </c>
      <c r="CZ230" s="166">
        <v>0</v>
      </c>
      <c r="DA230" s="166">
        <v>0</v>
      </c>
      <c r="DB230" s="166">
        <v>0</v>
      </c>
      <c r="DC230" s="166">
        <v>0</v>
      </c>
      <c r="DD230" s="109"/>
      <c r="DE230" s="168">
        <v>0</v>
      </c>
      <c r="DF230" s="109"/>
      <c r="DG230" s="172">
        <v>0</v>
      </c>
      <c r="DH230" s="109"/>
      <c r="DI230" s="109"/>
    </row>
    <row r="231" spans="2:113">
      <c r="B231" s="103" t="s">
        <v>360</v>
      </c>
      <c r="C231" s="162">
        <v>0</v>
      </c>
      <c r="D231" s="162">
        <v>0</v>
      </c>
      <c r="E231" s="162">
        <v>0</v>
      </c>
      <c r="F231" s="163">
        <v>7.4</v>
      </c>
      <c r="G231" s="164">
        <v>0</v>
      </c>
      <c r="H231" s="164">
        <v>0</v>
      </c>
      <c r="I231" s="164">
        <v>0</v>
      </c>
      <c r="J231" s="164">
        <v>0</v>
      </c>
      <c r="K231" s="164">
        <v>0</v>
      </c>
      <c r="L231" s="164">
        <v>0</v>
      </c>
      <c r="M231" s="164">
        <v>0</v>
      </c>
      <c r="N231" s="164">
        <v>0</v>
      </c>
      <c r="O231" s="164">
        <v>0</v>
      </c>
      <c r="P231" s="164">
        <v>0</v>
      </c>
      <c r="Q231" s="104">
        <v>0</v>
      </c>
      <c r="R231" s="164">
        <v>0</v>
      </c>
      <c r="S231" s="164">
        <v>0</v>
      </c>
      <c r="T231" s="164">
        <v>0</v>
      </c>
      <c r="U231" s="164">
        <v>0</v>
      </c>
      <c r="V231" s="164">
        <v>0</v>
      </c>
      <c r="W231" s="104">
        <v>0</v>
      </c>
      <c r="X231" s="104">
        <v>0</v>
      </c>
      <c r="Y231" s="164">
        <v>0</v>
      </c>
      <c r="Z231" s="164">
        <v>0</v>
      </c>
      <c r="AA231" s="164">
        <v>0</v>
      </c>
      <c r="AB231" s="164">
        <v>0</v>
      </c>
      <c r="AC231" s="164">
        <v>0</v>
      </c>
      <c r="AD231" s="164">
        <v>0</v>
      </c>
      <c r="AE231" s="164">
        <v>0</v>
      </c>
      <c r="AF231" s="164">
        <v>0</v>
      </c>
      <c r="AG231" s="164">
        <v>0</v>
      </c>
      <c r="AH231" s="164">
        <v>0</v>
      </c>
      <c r="AI231" s="164">
        <v>0</v>
      </c>
      <c r="AJ231" s="164">
        <v>0</v>
      </c>
      <c r="AK231" s="164">
        <v>0</v>
      </c>
      <c r="AL231" s="164">
        <v>0</v>
      </c>
      <c r="AM231" s="164">
        <v>0</v>
      </c>
      <c r="AN231" s="164">
        <v>0</v>
      </c>
      <c r="AO231" s="109"/>
      <c r="AP231" s="165">
        <v>0</v>
      </c>
      <c r="AQ231" s="164">
        <v>0</v>
      </c>
      <c r="AR231" s="164">
        <v>0</v>
      </c>
      <c r="AS231" s="164">
        <v>0</v>
      </c>
      <c r="AT231" s="164">
        <v>0</v>
      </c>
      <c r="AU231" s="164">
        <v>0</v>
      </c>
      <c r="AV231" s="164">
        <v>0</v>
      </c>
      <c r="AW231" s="166">
        <v>0</v>
      </c>
      <c r="AX231" s="166">
        <v>0</v>
      </c>
      <c r="AY231" s="166">
        <v>0</v>
      </c>
      <c r="AZ231" s="166">
        <v>0</v>
      </c>
      <c r="BA231" s="166">
        <v>0</v>
      </c>
      <c r="BB231" s="166">
        <v>0</v>
      </c>
      <c r="BC231" s="165">
        <v>0</v>
      </c>
      <c r="BD231" s="164">
        <v>0</v>
      </c>
      <c r="BE231" s="164">
        <v>0</v>
      </c>
      <c r="BF231" s="164">
        <v>0</v>
      </c>
      <c r="BG231" s="164">
        <v>0</v>
      </c>
      <c r="BH231" s="164">
        <v>0</v>
      </c>
      <c r="BI231" s="164">
        <v>0</v>
      </c>
      <c r="BJ231" s="166">
        <v>0</v>
      </c>
      <c r="BK231" s="166">
        <v>0</v>
      </c>
      <c r="BL231" s="166">
        <v>0</v>
      </c>
      <c r="BM231" s="166">
        <v>0</v>
      </c>
      <c r="BN231" s="166">
        <v>0</v>
      </c>
      <c r="BO231" s="166">
        <v>0</v>
      </c>
      <c r="BP231" s="165">
        <v>0</v>
      </c>
      <c r="BQ231" s="164">
        <v>0</v>
      </c>
      <c r="BR231" s="164">
        <v>0</v>
      </c>
      <c r="BS231" s="164">
        <v>0</v>
      </c>
      <c r="BT231" s="164">
        <v>0</v>
      </c>
      <c r="BU231" s="164">
        <v>0</v>
      </c>
      <c r="BV231" s="164">
        <v>0</v>
      </c>
      <c r="BW231" s="166">
        <v>0</v>
      </c>
      <c r="BX231" s="166">
        <v>0</v>
      </c>
      <c r="BY231" s="166">
        <v>0</v>
      </c>
      <c r="BZ231" s="166">
        <v>0</v>
      </c>
      <c r="CA231" s="166">
        <v>0</v>
      </c>
      <c r="CB231" s="166">
        <v>0</v>
      </c>
      <c r="CC231" s="163">
        <v>8.3000000000000007</v>
      </c>
      <c r="CD231" s="167"/>
      <c r="CE231" s="164"/>
      <c r="CF231" s="164"/>
      <c r="CG231" s="164"/>
      <c r="CH231" s="164"/>
      <c r="CI231" s="164"/>
      <c r="CJ231" s="164"/>
      <c r="CK231" s="166"/>
      <c r="CL231" s="166"/>
      <c r="CM231" s="166"/>
      <c r="CN231" s="166"/>
      <c r="CO231" s="166"/>
      <c r="CP231" s="166"/>
      <c r="CQ231" s="167">
        <v>0</v>
      </c>
      <c r="CR231" s="164"/>
      <c r="CS231" s="164"/>
      <c r="CT231" s="164"/>
      <c r="CU231" s="164"/>
      <c r="CV231" s="164"/>
      <c r="CW231" s="164"/>
      <c r="CX231" s="166">
        <v>0</v>
      </c>
      <c r="CY231" s="166">
        <v>0</v>
      </c>
      <c r="CZ231" s="166">
        <v>0</v>
      </c>
      <c r="DA231" s="166">
        <v>0</v>
      </c>
      <c r="DB231" s="166">
        <v>0</v>
      </c>
      <c r="DC231" s="166">
        <v>0</v>
      </c>
      <c r="DD231" s="109"/>
      <c r="DE231" s="168">
        <v>0</v>
      </c>
      <c r="DF231" s="109"/>
      <c r="DG231" s="172">
        <v>0</v>
      </c>
      <c r="DH231" s="109"/>
      <c r="DI231" s="109"/>
    </row>
    <row r="232" spans="2:113">
      <c r="B232" s="103" t="s">
        <v>361</v>
      </c>
      <c r="C232" s="162">
        <v>0</v>
      </c>
      <c r="D232" s="162">
        <v>0</v>
      </c>
      <c r="E232" s="162">
        <v>0</v>
      </c>
      <c r="F232" s="163">
        <v>7.6</v>
      </c>
      <c r="G232" s="164">
        <v>0</v>
      </c>
      <c r="H232" s="164">
        <v>0</v>
      </c>
      <c r="I232" s="164">
        <v>0</v>
      </c>
      <c r="J232" s="164">
        <v>0</v>
      </c>
      <c r="K232" s="164">
        <v>0</v>
      </c>
      <c r="L232" s="164">
        <v>0</v>
      </c>
      <c r="M232" s="164">
        <v>0</v>
      </c>
      <c r="N232" s="164">
        <v>0</v>
      </c>
      <c r="O232" s="164">
        <v>0</v>
      </c>
      <c r="P232" s="164">
        <v>0</v>
      </c>
      <c r="Q232" s="104">
        <v>0</v>
      </c>
      <c r="R232" s="164">
        <v>0</v>
      </c>
      <c r="S232" s="164">
        <v>0</v>
      </c>
      <c r="T232" s="164">
        <v>0</v>
      </c>
      <c r="U232" s="164">
        <v>0</v>
      </c>
      <c r="V232" s="164">
        <v>0</v>
      </c>
      <c r="W232" s="104">
        <v>0</v>
      </c>
      <c r="X232" s="104">
        <v>0</v>
      </c>
      <c r="Y232" s="164">
        <v>0</v>
      </c>
      <c r="Z232" s="164">
        <v>0</v>
      </c>
      <c r="AA232" s="164">
        <v>0</v>
      </c>
      <c r="AB232" s="164">
        <v>0</v>
      </c>
      <c r="AC232" s="164">
        <v>0</v>
      </c>
      <c r="AD232" s="164">
        <v>0</v>
      </c>
      <c r="AE232" s="164">
        <v>0</v>
      </c>
      <c r="AF232" s="164">
        <v>0</v>
      </c>
      <c r="AG232" s="164">
        <v>0</v>
      </c>
      <c r="AH232" s="164">
        <v>0</v>
      </c>
      <c r="AI232" s="164">
        <v>0</v>
      </c>
      <c r="AJ232" s="164">
        <v>0</v>
      </c>
      <c r="AK232" s="164">
        <v>0</v>
      </c>
      <c r="AL232" s="164">
        <v>0</v>
      </c>
      <c r="AM232" s="164">
        <v>0</v>
      </c>
      <c r="AN232" s="164">
        <v>0</v>
      </c>
      <c r="AO232" s="109"/>
      <c r="AP232" s="165">
        <v>0</v>
      </c>
      <c r="AQ232" s="164">
        <v>0</v>
      </c>
      <c r="AR232" s="164">
        <v>0</v>
      </c>
      <c r="AS232" s="164">
        <v>0</v>
      </c>
      <c r="AT232" s="164">
        <v>0</v>
      </c>
      <c r="AU232" s="164">
        <v>0</v>
      </c>
      <c r="AV232" s="164">
        <v>0</v>
      </c>
      <c r="AW232" s="166">
        <v>0</v>
      </c>
      <c r="AX232" s="166">
        <v>0</v>
      </c>
      <c r="AY232" s="166">
        <v>0</v>
      </c>
      <c r="AZ232" s="166">
        <v>0</v>
      </c>
      <c r="BA232" s="166">
        <v>0</v>
      </c>
      <c r="BB232" s="166">
        <v>0</v>
      </c>
      <c r="BC232" s="165">
        <v>0</v>
      </c>
      <c r="BD232" s="164">
        <v>0</v>
      </c>
      <c r="BE232" s="164">
        <v>0</v>
      </c>
      <c r="BF232" s="164">
        <v>0</v>
      </c>
      <c r="BG232" s="164">
        <v>0</v>
      </c>
      <c r="BH232" s="164">
        <v>0</v>
      </c>
      <c r="BI232" s="164">
        <v>0</v>
      </c>
      <c r="BJ232" s="166">
        <v>0</v>
      </c>
      <c r="BK232" s="166">
        <v>0</v>
      </c>
      <c r="BL232" s="166">
        <v>0</v>
      </c>
      <c r="BM232" s="166">
        <v>0</v>
      </c>
      <c r="BN232" s="166">
        <v>0</v>
      </c>
      <c r="BO232" s="166">
        <v>0</v>
      </c>
      <c r="BP232" s="165">
        <v>0</v>
      </c>
      <c r="BQ232" s="164">
        <v>0</v>
      </c>
      <c r="BR232" s="164">
        <v>0</v>
      </c>
      <c r="BS232" s="164">
        <v>0</v>
      </c>
      <c r="BT232" s="164">
        <v>0</v>
      </c>
      <c r="BU232" s="164">
        <v>0</v>
      </c>
      <c r="BV232" s="164">
        <v>0</v>
      </c>
      <c r="BW232" s="166">
        <v>0</v>
      </c>
      <c r="BX232" s="166">
        <v>0</v>
      </c>
      <c r="BY232" s="166">
        <v>0</v>
      </c>
      <c r="BZ232" s="166">
        <v>0</v>
      </c>
      <c r="CA232" s="166">
        <v>0</v>
      </c>
      <c r="CB232" s="166">
        <v>0</v>
      </c>
      <c r="CC232" s="163">
        <v>8.6</v>
      </c>
      <c r="CD232" s="167"/>
      <c r="CE232" s="164"/>
      <c r="CF232" s="164"/>
      <c r="CG232" s="164"/>
      <c r="CH232" s="164"/>
      <c r="CI232" s="164"/>
      <c r="CJ232" s="164"/>
      <c r="CK232" s="166"/>
      <c r="CL232" s="166"/>
      <c r="CM232" s="166"/>
      <c r="CN232" s="166"/>
      <c r="CO232" s="166"/>
      <c r="CP232" s="166"/>
      <c r="CQ232" s="167">
        <v>0</v>
      </c>
      <c r="CR232" s="164"/>
      <c r="CS232" s="164"/>
      <c r="CT232" s="164"/>
      <c r="CU232" s="164"/>
      <c r="CV232" s="164"/>
      <c r="CW232" s="164"/>
      <c r="CX232" s="166">
        <v>0</v>
      </c>
      <c r="CY232" s="166">
        <v>0</v>
      </c>
      <c r="CZ232" s="166">
        <v>0</v>
      </c>
      <c r="DA232" s="166">
        <v>0</v>
      </c>
      <c r="DB232" s="166">
        <v>0</v>
      </c>
      <c r="DC232" s="166">
        <v>0</v>
      </c>
      <c r="DD232" s="109"/>
      <c r="DE232" s="168">
        <v>0</v>
      </c>
      <c r="DF232" s="109"/>
      <c r="DG232" s="172">
        <v>0</v>
      </c>
      <c r="DH232" s="109"/>
      <c r="DI232" s="109"/>
    </row>
    <row r="233" spans="2:113">
      <c r="B233" s="103" t="s">
        <v>531</v>
      </c>
      <c r="C233" s="162">
        <v>0</v>
      </c>
      <c r="D233" s="162">
        <v>1</v>
      </c>
      <c r="E233" s="162">
        <v>-1</v>
      </c>
      <c r="F233" s="163">
        <v>12.3</v>
      </c>
      <c r="G233" s="164">
        <v>0</v>
      </c>
      <c r="H233" s="164">
        <v>0</v>
      </c>
      <c r="I233" s="164">
        <v>0</v>
      </c>
      <c r="J233" s="164">
        <v>0</v>
      </c>
      <c r="K233" s="164">
        <v>0</v>
      </c>
      <c r="L233" s="164">
        <v>0</v>
      </c>
      <c r="M233" s="164">
        <v>0</v>
      </c>
      <c r="N233" s="164">
        <v>0</v>
      </c>
      <c r="O233" s="164">
        <v>0</v>
      </c>
      <c r="P233" s="164">
        <v>0</v>
      </c>
      <c r="Q233" s="104">
        <v>0</v>
      </c>
      <c r="R233" s="164">
        <v>0</v>
      </c>
      <c r="S233" s="164">
        <v>0</v>
      </c>
      <c r="T233" s="164">
        <v>0</v>
      </c>
      <c r="U233" s="164">
        <v>0</v>
      </c>
      <c r="V233" s="164">
        <v>0</v>
      </c>
      <c r="W233" s="104">
        <v>0</v>
      </c>
      <c r="X233" s="104">
        <v>0</v>
      </c>
      <c r="Y233" s="164">
        <v>0</v>
      </c>
      <c r="Z233" s="164">
        <v>0</v>
      </c>
      <c r="AA233" s="164">
        <v>0</v>
      </c>
      <c r="AB233" s="164">
        <v>0</v>
      </c>
      <c r="AC233" s="164">
        <v>0</v>
      </c>
      <c r="AD233" s="164">
        <v>0</v>
      </c>
      <c r="AE233" s="164">
        <v>0</v>
      </c>
      <c r="AF233" s="164">
        <v>0</v>
      </c>
      <c r="AG233" s="164">
        <v>0</v>
      </c>
      <c r="AH233" s="164">
        <v>0</v>
      </c>
      <c r="AI233" s="164">
        <v>0</v>
      </c>
      <c r="AJ233" s="164">
        <v>0</v>
      </c>
      <c r="AK233" s="164">
        <v>0</v>
      </c>
      <c r="AL233" s="164">
        <v>0</v>
      </c>
      <c r="AM233" s="164">
        <v>0</v>
      </c>
      <c r="AN233" s="164">
        <v>0</v>
      </c>
      <c r="AO233" s="109"/>
      <c r="AP233" s="165">
        <v>0</v>
      </c>
      <c r="AQ233" s="164">
        <v>0</v>
      </c>
      <c r="AR233" s="164">
        <v>0</v>
      </c>
      <c r="AS233" s="164">
        <v>0</v>
      </c>
      <c r="AT233" s="164">
        <v>0</v>
      </c>
      <c r="AU233" s="164">
        <v>0</v>
      </c>
      <c r="AV233" s="164">
        <v>0</v>
      </c>
      <c r="AW233" s="166">
        <v>0</v>
      </c>
      <c r="AX233" s="166">
        <v>0</v>
      </c>
      <c r="AY233" s="166">
        <v>0</v>
      </c>
      <c r="AZ233" s="166">
        <v>0</v>
      </c>
      <c r="BA233" s="166">
        <v>0</v>
      </c>
      <c r="BB233" s="166">
        <v>0</v>
      </c>
      <c r="BC233" s="165">
        <v>0</v>
      </c>
      <c r="BD233" s="164">
        <v>0</v>
      </c>
      <c r="BE233" s="164">
        <v>0</v>
      </c>
      <c r="BF233" s="164">
        <v>0</v>
      </c>
      <c r="BG233" s="164">
        <v>0</v>
      </c>
      <c r="BH233" s="164">
        <v>0</v>
      </c>
      <c r="BI233" s="164">
        <v>0</v>
      </c>
      <c r="BJ233" s="166">
        <v>0</v>
      </c>
      <c r="BK233" s="166">
        <v>0</v>
      </c>
      <c r="BL233" s="166">
        <v>0</v>
      </c>
      <c r="BM233" s="166">
        <v>0</v>
      </c>
      <c r="BN233" s="166">
        <v>0</v>
      </c>
      <c r="BO233" s="166">
        <v>0</v>
      </c>
      <c r="BP233" s="165">
        <v>0</v>
      </c>
      <c r="BQ233" s="164">
        <v>0</v>
      </c>
      <c r="BR233" s="164">
        <v>0</v>
      </c>
      <c r="BS233" s="164">
        <v>0</v>
      </c>
      <c r="BT233" s="164">
        <v>0</v>
      </c>
      <c r="BU233" s="164">
        <v>0</v>
      </c>
      <c r="BV233" s="164">
        <v>0</v>
      </c>
      <c r="BW233" s="166">
        <v>0</v>
      </c>
      <c r="BX233" s="166">
        <v>0</v>
      </c>
      <c r="BY233" s="166">
        <v>0</v>
      </c>
      <c r="BZ233" s="166">
        <v>0</v>
      </c>
      <c r="CA233" s="166">
        <v>0</v>
      </c>
      <c r="CB233" s="166">
        <v>0</v>
      </c>
      <c r="CC233" s="163">
        <v>1</v>
      </c>
      <c r="CD233" s="167"/>
      <c r="CE233" s="164"/>
      <c r="CF233" s="164"/>
      <c r="CG233" s="164"/>
      <c r="CH233" s="164"/>
      <c r="CI233" s="164"/>
      <c r="CJ233" s="164"/>
      <c r="CK233" s="166"/>
      <c r="CL233" s="166"/>
      <c r="CM233" s="166"/>
      <c r="CN233" s="166"/>
      <c r="CO233" s="166"/>
      <c r="CP233" s="166"/>
      <c r="CQ233" s="167">
        <v>0</v>
      </c>
      <c r="CR233" s="164"/>
      <c r="CS233" s="164"/>
      <c r="CT233" s="164"/>
      <c r="CU233" s="164"/>
      <c r="CV233" s="164"/>
      <c r="CW233" s="164"/>
      <c r="CX233" s="166">
        <v>0</v>
      </c>
      <c r="CY233" s="166">
        <v>0</v>
      </c>
      <c r="CZ233" s="166">
        <v>0</v>
      </c>
      <c r="DA233" s="166">
        <v>0</v>
      </c>
      <c r="DB233" s="166">
        <v>0</v>
      </c>
      <c r="DC233" s="166">
        <v>0</v>
      </c>
      <c r="DD233" s="109"/>
      <c r="DE233" s="168">
        <v>0</v>
      </c>
      <c r="DF233" s="109"/>
      <c r="DG233" s="172">
        <v>0</v>
      </c>
      <c r="DH233" s="109"/>
      <c r="DI233" s="109"/>
    </row>
    <row r="234" spans="2:113">
      <c r="B234" s="103" t="s">
        <v>362</v>
      </c>
      <c r="C234" s="162">
        <v>0</v>
      </c>
      <c r="D234" s="162">
        <v>0</v>
      </c>
      <c r="E234" s="162">
        <v>0</v>
      </c>
      <c r="F234" s="163">
        <v>8.1999999999999993</v>
      </c>
      <c r="G234" s="164">
        <v>0</v>
      </c>
      <c r="H234" s="164">
        <v>0</v>
      </c>
      <c r="I234" s="164">
        <v>0</v>
      </c>
      <c r="J234" s="164">
        <v>0</v>
      </c>
      <c r="K234" s="164">
        <v>0</v>
      </c>
      <c r="L234" s="164">
        <v>0</v>
      </c>
      <c r="M234" s="164">
        <v>0</v>
      </c>
      <c r="N234" s="164">
        <v>0</v>
      </c>
      <c r="O234" s="164">
        <v>0</v>
      </c>
      <c r="P234" s="164">
        <v>0</v>
      </c>
      <c r="Q234" s="104">
        <v>0</v>
      </c>
      <c r="R234" s="164">
        <v>0</v>
      </c>
      <c r="S234" s="164">
        <v>0</v>
      </c>
      <c r="T234" s="164">
        <v>0</v>
      </c>
      <c r="U234" s="164">
        <v>0</v>
      </c>
      <c r="V234" s="164">
        <v>0</v>
      </c>
      <c r="W234" s="104">
        <v>0</v>
      </c>
      <c r="X234" s="104">
        <v>0</v>
      </c>
      <c r="Y234" s="164">
        <v>0</v>
      </c>
      <c r="Z234" s="164">
        <v>0</v>
      </c>
      <c r="AA234" s="164">
        <v>0</v>
      </c>
      <c r="AB234" s="164">
        <v>0</v>
      </c>
      <c r="AC234" s="164">
        <v>0</v>
      </c>
      <c r="AD234" s="164">
        <v>0</v>
      </c>
      <c r="AE234" s="164">
        <v>0</v>
      </c>
      <c r="AF234" s="164">
        <v>0</v>
      </c>
      <c r="AG234" s="164">
        <v>0</v>
      </c>
      <c r="AH234" s="164">
        <v>0</v>
      </c>
      <c r="AI234" s="164">
        <v>0</v>
      </c>
      <c r="AJ234" s="164">
        <v>0</v>
      </c>
      <c r="AK234" s="164">
        <v>0</v>
      </c>
      <c r="AL234" s="164">
        <v>0</v>
      </c>
      <c r="AM234" s="164">
        <v>0</v>
      </c>
      <c r="AN234" s="164">
        <v>0</v>
      </c>
      <c r="AO234" s="109"/>
      <c r="AP234" s="165">
        <v>0</v>
      </c>
      <c r="AQ234" s="164">
        <v>0</v>
      </c>
      <c r="AR234" s="164">
        <v>0</v>
      </c>
      <c r="AS234" s="164">
        <v>0</v>
      </c>
      <c r="AT234" s="164">
        <v>0</v>
      </c>
      <c r="AU234" s="164">
        <v>0</v>
      </c>
      <c r="AV234" s="164">
        <v>0</v>
      </c>
      <c r="AW234" s="166">
        <v>0</v>
      </c>
      <c r="AX234" s="166">
        <v>0</v>
      </c>
      <c r="AY234" s="166">
        <v>0</v>
      </c>
      <c r="AZ234" s="166">
        <v>0</v>
      </c>
      <c r="BA234" s="166">
        <v>0</v>
      </c>
      <c r="BB234" s="166">
        <v>0</v>
      </c>
      <c r="BC234" s="165">
        <v>0</v>
      </c>
      <c r="BD234" s="164">
        <v>0</v>
      </c>
      <c r="BE234" s="164">
        <v>0</v>
      </c>
      <c r="BF234" s="164">
        <v>0</v>
      </c>
      <c r="BG234" s="164">
        <v>0</v>
      </c>
      <c r="BH234" s="164">
        <v>0</v>
      </c>
      <c r="BI234" s="164">
        <v>0</v>
      </c>
      <c r="BJ234" s="166">
        <v>0</v>
      </c>
      <c r="BK234" s="166">
        <v>0</v>
      </c>
      <c r="BL234" s="166">
        <v>0</v>
      </c>
      <c r="BM234" s="166">
        <v>0</v>
      </c>
      <c r="BN234" s="166">
        <v>0</v>
      </c>
      <c r="BO234" s="166">
        <v>0</v>
      </c>
      <c r="BP234" s="165">
        <v>0</v>
      </c>
      <c r="BQ234" s="164">
        <v>0</v>
      </c>
      <c r="BR234" s="164">
        <v>0</v>
      </c>
      <c r="BS234" s="164">
        <v>0</v>
      </c>
      <c r="BT234" s="164">
        <v>0</v>
      </c>
      <c r="BU234" s="164">
        <v>0</v>
      </c>
      <c r="BV234" s="164">
        <v>0</v>
      </c>
      <c r="BW234" s="166">
        <v>0</v>
      </c>
      <c r="BX234" s="166">
        <v>0</v>
      </c>
      <c r="BY234" s="166">
        <v>0</v>
      </c>
      <c r="BZ234" s="166">
        <v>0</v>
      </c>
      <c r="CA234" s="166">
        <v>0</v>
      </c>
      <c r="CB234" s="166">
        <v>0</v>
      </c>
      <c r="CC234" s="163">
        <v>9.1</v>
      </c>
      <c r="CD234" s="167"/>
      <c r="CE234" s="164"/>
      <c r="CF234" s="164"/>
      <c r="CG234" s="164"/>
      <c r="CH234" s="164"/>
      <c r="CI234" s="164"/>
      <c r="CJ234" s="164"/>
      <c r="CK234" s="166"/>
      <c r="CL234" s="166"/>
      <c r="CM234" s="166"/>
      <c r="CN234" s="166"/>
      <c r="CO234" s="166"/>
      <c r="CP234" s="166"/>
      <c r="CQ234" s="167">
        <v>0</v>
      </c>
      <c r="CR234" s="164"/>
      <c r="CS234" s="164"/>
      <c r="CT234" s="164"/>
      <c r="CU234" s="164"/>
      <c r="CV234" s="164"/>
      <c r="CW234" s="164"/>
      <c r="CX234" s="166">
        <v>0</v>
      </c>
      <c r="CY234" s="166">
        <v>0</v>
      </c>
      <c r="CZ234" s="166">
        <v>0</v>
      </c>
      <c r="DA234" s="166">
        <v>0</v>
      </c>
      <c r="DB234" s="166">
        <v>0</v>
      </c>
      <c r="DC234" s="166">
        <v>0</v>
      </c>
      <c r="DD234" s="109"/>
      <c r="DE234" s="168">
        <v>0</v>
      </c>
      <c r="DF234" s="109"/>
      <c r="DG234" s="172">
        <v>0</v>
      </c>
      <c r="DH234" s="109"/>
      <c r="DI234" s="109"/>
    </row>
    <row r="235" spans="2:113">
      <c r="B235" s="103" t="s">
        <v>363</v>
      </c>
      <c r="C235" s="162">
        <v>0</v>
      </c>
      <c r="D235" s="162">
        <v>1</v>
      </c>
      <c r="E235" s="162">
        <v>-1</v>
      </c>
      <c r="F235" s="163">
        <v>1</v>
      </c>
      <c r="G235" s="164">
        <v>0</v>
      </c>
      <c r="H235" s="164">
        <v>0</v>
      </c>
      <c r="I235" s="164">
        <v>0</v>
      </c>
      <c r="J235" s="164">
        <v>0</v>
      </c>
      <c r="K235" s="164">
        <v>0</v>
      </c>
      <c r="L235" s="164">
        <v>0</v>
      </c>
      <c r="M235" s="164">
        <v>0</v>
      </c>
      <c r="N235" s="164">
        <v>0</v>
      </c>
      <c r="O235" s="164">
        <v>0</v>
      </c>
      <c r="P235" s="164">
        <v>0</v>
      </c>
      <c r="Q235" s="104">
        <v>0</v>
      </c>
      <c r="R235" s="164">
        <v>0</v>
      </c>
      <c r="S235" s="164">
        <v>0</v>
      </c>
      <c r="T235" s="164">
        <v>0</v>
      </c>
      <c r="U235" s="164">
        <v>0</v>
      </c>
      <c r="V235" s="164">
        <v>0</v>
      </c>
      <c r="W235" s="104">
        <v>0</v>
      </c>
      <c r="X235" s="104">
        <v>0</v>
      </c>
      <c r="Y235" s="164">
        <v>0</v>
      </c>
      <c r="Z235" s="164">
        <v>0</v>
      </c>
      <c r="AA235" s="164">
        <v>0</v>
      </c>
      <c r="AB235" s="164">
        <v>0</v>
      </c>
      <c r="AC235" s="164">
        <v>0</v>
      </c>
      <c r="AD235" s="164">
        <v>0</v>
      </c>
      <c r="AE235" s="164">
        <v>0</v>
      </c>
      <c r="AF235" s="164">
        <v>0</v>
      </c>
      <c r="AG235" s="164">
        <v>0</v>
      </c>
      <c r="AH235" s="164">
        <v>0</v>
      </c>
      <c r="AI235" s="164">
        <v>0</v>
      </c>
      <c r="AJ235" s="164">
        <v>0</v>
      </c>
      <c r="AK235" s="164">
        <v>0</v>
      </c>
      <c r="AL235" s="164">
        <v>0</v>
      </c>
      <c r="AM235" s="164">
        <v>0</v>
      </c>
      <c r="AN235" s="164">
        <v>0</v>
      </c>
      <c r="AO235" s="109"/>
      <c r="AP235" s="165">
        <v>0</v>
      </c>
      <c r="AQ235" s="164">
        <v>0</v>
      </c>
      <c r="AR235" s="164">
        <v>0</v>
      </c>
      <c r="AS235" s="164">
        <v>0</v>
      </c>
      <c r="AT235" s="164">
        <v>0</v>
      </c>
      <c r="AU235" s="164">
        <v>0</v>
      </c>
      <c r="AV235" s="164">
        <v>0</v>
      </c>
      <c r="AW235" s="166">
        <v>0</v>
      </c>
      <c r="AX235" s="166">
        <v>0</v>
      </c>
      <c r="AY235" s="166">
        <v>0</v>
      </c>
      <c r="AZ235" s="166">
        <v>0</v>
      </c>
      <c r="BA235" s="166">
        <v>0</v>
      </c>
      <c r="BB235" s="166">
        <v>0</v>
      </c>
      <c r="BC235" s="165">
        <v>0</v>
      </c>
      <c r="BD235" s="164">
        <v>0</v>
      </c>
      <c r="BE235" s="164">
        <v>0</v>
      </c>
      <c r="BF235" s="164">
        <v>0</v>
      </c>
      <c r="BG235" s="164">
        <v>0</v>
      </c>
      <c r="BH235" s="164">
        <v>0</v>
      </c>
      <c r="BI235" s="164">
        <v>0</v>
      </c>
      <c r="BJ235" s="166">
        <v>0</v>
      </c>
      <c r="BK235" s="166">
        <v>0</v>
      </c>
      <c r="BL235" s="166">
        <v>0</v>
      </c>
      <c r="BM235" s="166">
        <v>0</v>
      </c>
      <c r="BN235" s="166">
        <v>0</v>
      </c>
      <c r="BO235" s="166">
        <v>0</v>
      </c>
      <c r="BP235" s="165">
        <v>0</v>
      </c>
      <c r="BQ235" s="164">
        <v>0</v>
      </c>
      <c r="BR235" s="164">
        <v>0</v>
      </c>
      <c r="BS235" s="164">
        <v>0</v>
      </c>
      <c r="BT235" s="164">
        <v>0</v>
      </c>
      <c r="BU235" s="164">
        <v>0</v>
      </c>
      <c r="BV235" s="164">
        <v>0</v>
      </c>
      <c r="BW235" s="166">
        <v>0</v>
      </c>
      <c r="BX235" s="166">
        <v>0</v>
      </c>
      <c r="BY235" s="166">
        <v>0</v>
      </c>
      <c r="BZ235" s="166">
        <v>0</v>
      </c>
      <c r="CA235" s="166">
        <v>0</v>
      </c>
      <c r="CB235" s="166">
        <v>0</v>
      </c>
      <c r="CC235" s="163">
        <v>1</v>
      </c>
      <c r="CD235" s="167"/>
      <c r="CE235" s="164"/>
      <c r="CF235" s="164"/>
      <c r="CG235" s="164"/>
      <c r="CH235" s="164"/>
      <c r="CI235" s="164"/>
      <c r="CJ235" s="164"/>
      <c r="CK235" s="166"/>
      <c r="CL235" s="166"/>
      <c r="CM235" s="166"/>
      <c r="CN235" s="166"/>
      <c r="CO235" s="166"/>
      <c r="CP235" s="166"/>
      <c r="CQ235" s="167">
        <v>0</v>
      </c>
      <c r="CR235" s="164"/>
      <c r="CS235" s="164"/>
      <c r="CT235" s="164"/>
      <c r="CU235" s="164"/>
      <c r="CV235" s="164"/>
      <c r="CW235" s="164"/>
      <c r="CX235" s="166">
        <v>0</v>
      </c>
      <c r="CY235" s="166">
        <v>0</v>
      </c>
      <c r="CZ235" s="166">
        <v>0</v>
      </c>
      <c r="DA235" s="166">
        <v>0</v>
      </c>
      <c r="DB235" s="166">
        <v>0</v>
      </c>
      <c r="DC235" s="166">
        <v>0</v>
      </c>
      <c r="DD235" s="109"/>
      <c r="DE235" s="168">
        <v>0</v>
      </c>
      <c r="DF235" s="109"/>
      <c r="DG235" s="172">
        <v>0</v>
      </c>
      <c r="DH235" s="109"/>
      <c r="DI235" s="109"/>
    </row>
    <row r="236" spans="2:113">
      <c r="B236" s="103" t="s">
        <v>399</v>
      </c>
      <c r="C236" s="162">
        <v>0</v>
      </c>
      <c r="D236" s="162">
        <v>0</v>
      </c>
      <c r="E236" s="162">
        <v>0</v>
      </c>
      <c r="F236" s="163">
        <v>11.4</v>
      </c>
      <c r="G236" s="164">
        <v>0</v>
      </c>
      <c r="H236" s="164">
        <v>0</v>
      </c>
      <c r="I236" s="164">
        <v>0</v>
      </c>
      <c r="J236" s="164">
        <v>0</v>
      </c>
      <c r="K236" s="164">
        <v>0</v>
      </c>
      <c r="L236" s="164">
        <v>0</v>
      </c>
      <c r="M236" s="164">
        <v>0</v>
      </c>
      <c r="N236" s="164">
        <v>0</v>
      </c>
      <c r="O236" s="164">
        <v>0</v>
      </c>
      <c r="P236" s="164">
        <v>0</v>
      </c>
      <c r="Q236" s="104">
        <v>0</v>
      </c>
      <c r="R236" s="164">
        <v>0</v>
      </c>
      <c r="S236" s="164">
        <v>0</v>
      </c>
      <c r="T236" s="164">
        <v>0</v>
      </c>
      <c r="U236" s="164">
        <v>0</v>
      </c>
      <c r="V236" s="164">
        <v>0</v>
      </c>
      <c r="W236" s="104">
        <v>0</v>
      </c>
      <c r="X236" s="104">
        <v>0</v>
      </c>
      <c r="Y236" s="164">
        <v>0</v>
      </c>
      <c r="Z236" s="164">
        <v>0</v>
      </c>
      <c r="AA236" s="164">
        <v>0</v>
      </c>
      <c r="AB236" s="164">
        <v>0</v>
      </c>
      <c r="AC236" s="164">
        <v>0</v>
      </c>
      <c r="AD236" s="164">
        <v>0</v>
      </c>
      <c r="AE236" s="164">
        <v>0</v>
      </c>
      <c r="AF236" s="164">
        <v>0</v>
      </c>
      <c r="AG236" s="164">
        <v>0</v>
      </c>
      <c r="AH236" s="164">
        <v>0</v>
      </c>
      <c r="AI236" s="164">
        <v>0</v>
      </c>
      <c r="AJ236" s="164">
        <v>0</v>
      </c>
      <c r="AK236" s="164">
        <v>0</v>
      </c>
      <c r="AL236" s="164">
        <v>0</v>
      </c>
      <c r="AM236" s="164">
        <v>0</v>
      </c>
      <c r="AN236" s="164">
        <v>0</v>
      </c>
      <c r="AO236" s="109"/>
      <c r="AP236" s="165">
        <v>0</v>
      </c>
      <c r="AQ236" s="164">
        <v>0</v>
      </c>
      <c r="AR236" s="164">
        <v>0</v>
      </c>
      <c r="AS236" s="164">
        <v>0</v>
      </c>
      <c r="AT236" s="164">
        <v>0</v>
      </c>
      <c r="AU236" s="164">
        <v>0</v>
      </c>
      <c r="AV236" s="164">
        <v>0</v>
      </c>
      <c r="AW236" s="166">
        <v>0</v>
      </c>
      <c r="AX236" s="166">
        <v>0</v>
      </c>
      <c r="AY236" s="166">
        <v>0</v>
      </c>
      <c r="AZ236" s="166">
        <v>0</v>
      </c>
      <c r="BA236" s="166">
        <v>0</v>
      </c>
      <c r="BB236" s="166">
        <v>0</v>
      </c>
      <c r="BC236" s="165">
        <v>0</v>
      </c>
      <c r="BD236" s="164">
        <v>0</v>
      </c>
      <c r="BE236" s="164">
        <v>0</v>
      </c>
      <c r="BF236" s="164">
        <v>0</v>
      </c>
      <c r="BG236" s="164">
        <v>0</v>
      </c>
      <c r="BH236" s="164">
        <v>0</v>
      </c>
      <c r="BI236" s="164">
        <v>0</v>
      </c>
      <c r="BJ236" s="166">
        <v>0</v>
      </c>
      <c r="BK236" s="166">
        <v>0</v>
      </c>
      <c r="BL236" s="166">
        <v>0</v>
      </c>
      <c r="BM236" s="166">
        <v>0</v>
      </c>
      <c r="BN236" s="166">
        <v>0</v>
      </c>
      <c r="BO236" s="166">
        <v>0</v>
      </c>
      <c r="BP236" s="165">
        <v>0</v>
      </c>
      <c r="BQ236" s="164">
        <v>0</v>
      </c>
      <c r="BR236" s="164">
        <v>0</v>
      </c>
      <c r="BS236" s="164">
        <v>0</v>
      </c>
      <c r="BT236" s="164">
        <v>0</v>
      </c>
      <c r="BU236" s="164">
        <v>0</v>
      </c>
      <c r="BV236" s="164">
        <v>0</v>
      </c>
      <c r="BW236" s="166">
        <v>0</v>
      </c>
      <c r="BX236" s="166">
        <v>0</v>
      </c>
      <c r="BY236" s="166">
        <v>0</v>
      </c>
      <c r="BZ236" s="166">
        <v>0</v>
      </c>
      <c r="CA236" s="166">
        <v>0</v>
      </c>
      <c r="CB236" s="166">
        <v>0</v>
      </c>
      <c r="CC236" s="163">
        <v>11.8</v>
      </c>
      <c r="CD236" s="167"/>
      <c r="CE236" s="164"/>
      <c r="CF236" s="164"/>
      <c r="CG236" s="164"/>
      <c r="CH236" s="164"/>
      <c r="CI236" s="164"/>
      <c r="CJ236" s="164"/>
      <c r="CK236" s="166"/>
      <c r="CL236" s="166"/>
      <c r="CM236" s="166"/>
      <c r="CN236" s="166"/>
      <c r="CO236" s="166"/>
      <c r="CP236" s="166"/>
      <c r="CQ236" s="167">
        <v>0</v>
      </c>
      <c r="CR236" s="164"/>
      <c r="CS236" s="164"/>
      <c r="CT236" s="164"/>
      <c r="CU236" s="164"/>
      <c r="CV236" s="164"/>
      <c r="CW236" s="164"/>
      <c r="CX236" s="166">
        <v>0</v>
      </c>
      <c r="CY236" s="166">
        <v>0</v>
      </c>
      <c r="CZ236" s="166">
        <v>0</v>
      </c>
      <c r="DA236" s="166">
        <v>0</v>
      </c>
      <c r="DB236" s="166">
        <v>0</v>
      </c>
      <c r="DC236" s="166">
        <v>0</v>
      </c>
      <c r="DD236" s="109"/>
      <c r="DE236" s="168">
        <v>0</v>
      </c>
      <c r="DF236" s="109"/>
      <c r="DG236" s="172">
        <v>0</v>
      </c>
      <c r="DH236" s="109"/>
      <c r="DI236" s="109"/>
    </row>
    <row r="237" spans="2:113">
      <c r="B237" s="103" t="s">
        <v>400</v>
      </c>
      <c r="C237" s="162">
        <v>0</v>
      </c>
      <c r="D237" s="162">
        <v>0</v>
      </c>
      <c r="E237" s="162">
        <v>0</v>
      </c>
      <c r="F237" s="163">
        <v>11.4</v>
      </c>
      <c r="G237" s="164">
        <v>0</v>
      </c>
      <c r="H237" s="164">
        <v>0</v>
      </c>
      <c r="I237" s="164">
        <v>0</v>
      </c>
      <c r="J237" s="164">
        <v>0</v>
      </c>
      <c r="K237" s="164">
        <v>0</v>
      </c>
      <c r="L237" s="164">
        <v>0</v>
      </c>
      <c r="M237" s="164">
        <v>0</v>
      </c>
      <c r="N237" s="164">
        <v>0</v>
      </c>
      <c r="O237" s="164">
        <v>0</v>
      </c>
      <c r="P237" s="164">
        <v>0</v>
      </c>
      <c r="Q237" s="104">
        <v>0</v>
      </c>
      <c r="R237" s="164">
        <v>0</v>
      </c>
      <c r="S237" s="164">
        <v>0</v>
      </c>
      <c r="T237" s="164">
        <v>0</v>
      </c>
      <c r="U237" s="164">
        <v>0</v>
      </c>
      <c r="V237" s="164">
        <v>0</v>
      </c>
      <c r="W237" s="104">
        <v>0</v>
      </c>
      <c r="X237" s="104">
        <v>0</v>
      </c>
      <c r="Y237" s="164">
        <v>0</v>
      </c>
      <c r="Z237" s="164">
        <v>0</v>
      </c>
      <c r="AA237" s="164">
        <v>0</v>
      </c>
      <c r="AB237" s="164">
        <v>0</v>
      </c>
      <c r="AC237" s="164">
        <v>0</v>
      </c>
      <c r="AD237" s="164">
        <v>0</v>
      </c>
      <c r="AE237" s="164">
        <v>0</v>
      </c>
      <c r="AF237" s="164">
        <v>0</v>
      </c>
      <c r="AG237" s="164">
        <v>0</v>
      </c>
      <c r="AH237" s="164">
        <v>0</v>
      </c>
      <c r="AI237" s="164">
        <v>0</v>
      </c>
      <c r="AJ237" s="164">
        <v>0</v>
      </c>
      <c r="AK237" s="164">
        <v>0</v>
      </c>
      <c r="AL237" s="164">
        <v>0</v>
      </c>
      <c r="AM237" s="164">
        <v>0</v>
      </c>
      <c r="AN237" s="164">
        <v>0</v>
      </c>
      <c r="AO237" s="109"/>
      <c r="AP237" s="165">
        <v>0</v>
      </c>
      <c r="AQ237" s="164">
        <v>0</v>
      </c>
      <c r="AR237" s="164">
        <v>0</v>
      </c>
      <c r="AS237" s="164">
        <v>0</v>
      </c>
      <c r="AT237" s="164">
        <v>0</v>
      </c>
      <c r="AU237" s="164">
        <v>0</v>
      </c>
      <c r="AV237" s="164">
        <v>0</v>
      </c>
      <c r="AW237" s="166">
        <v>0</v>
      </c>
      <c r="AX237" s="166">
        <v>0</v>
      </c>
      <c r="AY237" s="166">
        <v>0</v>
      </c>
      <c r="AZ237" s="166">
        <v>0</v>
      </c>
      <c r="BA237" s="166">
        <v>0</v>
      </c>
      <c r="BB237" s="166">
        <v>0</v>
      </c>
      <c r="BC237" s="165">
        <v>0</v>
      </c>
      <c r="BD237" s="164">
        <v>0</v>
      </c>
      <c r="BE237" s="164">
        <v>0</v>
      </c>
      <c r="BF237" s="164">
        <v>0</v>
      </c>
      <c r="BG237" s="164">
        <v>0</v>
      </c>
      <c r="BH237" s="164">
        <v>0</v>
      </c>
      <c r="BI237" s="164">
        <v>0</v>
      </c>
      <c r="BJ237" s="166">
        <v>0</v>
      </c>
      <c r="BK237" s="166">
        <v>0</v>
      </c>
      <c r="BL237" s="166">
        <v>0</v>
      </c>
      <c r="BM237" s="166">
        <v>0</v>
      </c>
      <c r="BN237" s="166">
        <v>0</v>
      </c>
      <c r="BO237" s="166">
        <v>0</v>
      </c>
      <c r="BP237" s="165">
        <v>0</v>
      </c>
      <c r="BQ237" s="164">
        <v>0</v>
      </c>
      <c r="BR237" s="164">
        <v>0</v>
      </c>
      <c r="BS237" s="164">
        <v>0</v>
      </c>
      <c r="BT237" s="164">
        <v>0</v>
      </c>
      <c r="BU237" s="164">
        <v>0</v>
      </c>
      <c r="BV237" s="164">
        <v>0</v>
      </c>
      <c r="BW237" s="166">
        <v>0</v>
      </c>
      <c r="BX237" s="166">
        <v>0</v>
      </c>
      <c r="BY237" s="166">
        <v>0</v>
      </c>
      <c r="BZ237" s="166">
        <v>0</v>
      </c>
      <c r="CA237" s="166">
        <v>0</v>
      </c>
      <c r="CB237" s="166">
        <v>0</v>
      </c>
      <c r="CC237" s="163">
        <v>11.8</v>
      </c>
      <c r="CD237" s="167"/>
      <c r="CE237" s="164"/>
      <c r="CF237" s="164"/>
      <c r="CG237" s="164"/>
      <c r="CH237" s="164"/>
      <c r="CI237" s="164"/>
      <c r="CJ237" s="164"/>
      <c r="CK237" s="166"/>
      <c r="CL237" s="166"/>
      <c r="CM237" s="166"/>
      <c r="CN237" s="166"/>
      <c r="CO237" s="166"/>
      <c r="CP237" s="166"/>
      <c r="CQ237" s="167">
        <v>0</v>
      </c>
      <c r="CR237" s="164"/>
      <c r="CS237" s="164"/>
      <c r="CT237" s="164"/>
      <c r="CU237" s="164"/>
      <c r="CV237" s="164"/>
      <c r="CW237" s="164"/>
      <c r="CX237" s="166">
        <v>0</v>
      </c>
      <c r="CY237" s="166">
        <v>0</v>
      </c>
      <c r="CZ237" s="166">
        <v>0</v>
      </c>
      <c r="DA237" s="166">
        <v>0</v>
      </c>
      <c r="DB237" s="166">
        <v>0</v>
      </c>
      <c r="DC237" s="166">
        <v>0</v>
      </c>
      <c r="DD237" s="109"/>
      <c r="DE237" s="168">
        <v>0</v>
      </c>
      <c r="DF237" s="109"/>
      <c r="DG237" s="172">
        <v>0</v>
      </c>
      <c r="DH237" s="109"/>
      <c r="DI237" s="109"/>
    </row>
    <row r="238" spans="2:113">
      <c r="B238" s="103" t="s">
        <v>401</v>
      </c>
      <c r="C238" s="162">
        <v>0</v>
      </c>
      <c r="D238" s="162">
        <v>0</v>
      </c>
      <c r="E238" s="162">
        <v>0</v>
      </c>
      <c r="F238" s="163">
        <v>11.1</v>
      </c>
      <c r="G238" s="164">
        <v>0</v>
      </c>
      <c r="H238" s="164">
        <v>0</v>
      </c>
      <c r="I238" s="164">
        <v>0</v>
      </c>
      <c r="J238" s="164">
        <v>0</v>
      </c>
      <c r="K238" s="164">
        <v>0</v>
      </c>
      <c r="L238" s="164">
        <v>0</v>
      </c>
      <c r="M238" s="164">
        <v>0</v>
      </c>
      <c r="N238" s="164">
        <v>0</v>
      </c>
      <c r="O238" s="164">
        <v>0</v>
      </c>
      <c r="P238" s="164">
        <v>0</v>
      </c>
      <c r="Q238" s="104">
        <v>0</v>
      </c>
      <c r="R238" s="164">
        <v>0</v>
      </c>
      <c r="S238" s="164">
        <v>0</v>
      </c>
      <c r="T238" s="164">
        <v>0</v>
      </c>
      <c r="U238" s="164">
        <v>0</v>
      </c>
      <c r="V238" s="164">
        <v>0</v>
      </c>
      <c r="W238" s="104">
        <v>0</v>
      </c>
      <c r="X238" s="104">
        <v>0</v>
      </c>
      <c r="Y238" s="164">
        <v>0</v>
      </c>
      <c r="Z238" s="164">
        <v>0</v>
      </c>
      <c r="AA238" s="164">
        <v>0</v>
      </c>
      <c r="AB238" s="164">
        <v>0</v>
      </c>
      <c r="AC238" s="164">
        <v>0</v>
      </c>
      <c r="AD238" s="164">
        <v>0</v>
      </c>
      <c r="AE238" s="164">
        <v>0</v>
      </c>
      <c r="AF238" s="164">
        <v>0</v>
      </c>
      <c r="AG238" s="164">
        <v>0</v>
      </c>
      <c r="AH238" s="164">
        <v>0</v>
      </c>
      <c r="AI238" s="164">
        <v>0</v>
      </c>
      <c r="AJ238" s="164">
        <v>0</v>
      </c>
      <c r="AK238" s="164">
        <v>0</v>
      </c>
      <c r="AL238" s="164">
        <v>0</v>
      </c>
      <c r="AM238" s="164">
        <v>0</v>
      </c>
      <c r="AN238" s="164">
        <v>0</v>
      </c>
      <c r="AO238" s="109"/>
      <c r="AP238" s="165">
        <v>0</v>
      </c>
      <c r="AQ238" s="164">
        <v>0</v>
      </c>
      <c r="AR238" s="164">
        <v>0</v>
      </c>
      <c r="AS238" s="164">
        <v>0</v>
      </c>
      <c r="AT238" s="164">
        <v>0</v>
      </c>
      <c r="AU238" s="164">
        <v>0</v>
      </c>
      <c r="AV238" s="164">
        <v>0</v>
      </c>
      <c r="AW238" s="166">
        <v>0</v>
      </c>
      <c r="AX238" s="166">
        <v>0</v>
      </c>
      <c r="AY238" s="166">
        <v>0</v>
      </c>
      <c r="AZ238" s="166">
        <v>0</v>
      </c>
      <c r="BA238" s="166">
        <v>0</v>
      </c>
      <c r="BB238" s="166">
        <v>0</v>
      </c>
      <c r="BC238" s="165">
        <v>0</v>
      </c>
      <c r="BD238" s="164">
        <v>0</v>
      </c>
      <c r="BE238" s="164">
        <v>0</v>
      </c>
      <c r="BF238" s="164">
        <v>0</v>
      </c>
      <c r="BG238" s="164">
        <v>0</v>
      </c>
      <c r="BH238" s="164">
        <v>0</v>
      </c>
      <c r="BI238" s="164">
        <v>0</v>
      </c>
      <c r="BJ238" s="166">
        <v>0</v>
      </c>
      <c r="BK238" s="166">
        <v>0</v>
      </c>
      <c r="BL238" s="166">
        <v>0</v>
      </c>
      <c r="BM238" s="166">
        <v>0</v>
      </c>
      <c r="BN238" s="166">
        <v>0</v>
      </c>
      <c r="BO238" s="166">
        <v>0</v>
      </c>
      <c r="BP238" s="165">
        <v>0</v>
      </c>
      <c r="BQ238" s="164">
        <v>0</v>
      </c>
      <c r="BR238" s="164">
        <v>0</v>
      </c>
      <c r="BS238" s="164">
        <v>0</v>
      </c>
      <c r="BT238" s="164">
        <v>0</v>
      </c>
      <c r="BU238" s="164">
        <v>0</v>
      </c>
      <c r="BV238" s="164">
        <v>0</v>
      </c>
      <c r="BW238" s="166">
        <v>0</v>
      </c>
      <c r="BX238" s="166">
        <v>0</v>
      </c>
      <c r="BY238" s="166">
        <v>0</v>
      </c>
      <c r="BZ238" s="166">
        <v>0</v>
      </c>
      <c r="CA238" s="166">
        <v>0</v>
      </c>
      <c r="CB238" s="166">
        <v>0</v>
      </c>
      <c r="CC238" s="163">
        <v>12.2</v>
      </c>
      <c r="CD238" s="167"/>
      <c r="CE238" s="164"/>
      <c r="CF238" s="164"/>
      <c r="CG238" s="164"/>
      <c r="CH238" s="164"/>
      <c r="CI238" s="164"/>
      <c r="CJ238" s="164"/>
      <c r="CK238" s="166"/>
      <c r="CL238" s="166"/>
      <c r="CM238" s="166"/>
      <c r="CN238" s="166"/>
      <c r="CO238" s="166"/>
      <c r="CP238" s="166"/>
      <c r="CQ238" s="167">
        <v>0</v>
      </c>
      <c r="CR238" s="164"/>
      <c r="CS238" s="164"/>
      <c r="CT238" s="164"/>
      <c r="CU238" s="164"/>
      <c r="CV238" s="164"/>
      <c r="CW238" s="164"/>
      <c r="CX238" s="166">
        <v>0</v>
      </c>
      <c r="CY238" s="166">
        <v>0</v>
      </c>
      <c r="CZ238" s="166">
        <v>0</v>
      </c>
      <c r="DA238" s="166">
        <v>0</v>
      </c>
      <c r="DB238" s="166">
        <v>0</v>
      </c>
      <c r="DC238" s="166">
        <v>0</v>
      </c>
      <c r="DD238" s="109"/>
      <c r="DE238" s="168">
        <v>0</v>
      </c>
      <c r="DF238" s="109"/>
      <c r="DG238" s="172">
        <v>0</v>
      </c>
      <c r="DH238" s="109"/>
      <c r="DI238" s="109"/>
    </row>
    <row r="239" spans="2:113">
      <c r="B239" s="105" t="s">
        <v>99</v>
      </c>
      <c r="C239" s="169">
        <v>5.1287260000000003</v>
      </c>
      <c r="D239" s="169">
        <v>88.591876000000013</v>
      </c>
      <c r="E239" s="169">
        <v>-83.463150000000013</v>
      </c>
      <c r="F239" s="107"/>
      <c r="G239" s="106">
        <v>182406633</v>
      </c>
      <c r="H239" s="106">
        <v>4094366</v>
      </c>
      <c r="I239" s="106">
        <v>3040515</v>
      </c>
      <c r="J239" s="106">
        <v>-100314144</v>
      </c>
      <c r="K239" s="106">
        <v>-2975152</v>
      </c>
      <c r="L239" s="106">
        <v>-10499724</v>
      </c>
      <c r="M239" s="106">
        <v>-3563967</v>
      </c>
      <c r="N239" s="106">
        <v>1472415</v>
      </c>
      <c r="O239" s="106">
        <v>-3030569</v>
      </c>
      <c r="P239" s="106">
        <v>70630373</v>
      </c>
      <c r="Q239" s="106">
        <v>-2975152</v>
      </c>
      <c r="R239" s="106">
        <v>-3186178</v>
      </c>
      <c r="S239" s="106">
        <v>-14250003</v>
      </c>
      <c r="T239" s="106">
        <v>-13276450</v>
      </c>
      <c r="U239" s="106">
        <v>1568450</v>
      </c>
      <c r="V239" s="106">
        <v>-113467375</v>
      </c>
      <c r="W239" s="106">
        <v>-17998132</v>
      </c>
      <c r="X239" s="106">
        <v>-108896710</v>
      </c>
      <c r="Y239" s="106">
        <v>83074360</v>
      </c>
      <c r="Z239" s="106">
        <v>60511556</v>
      </c>
      <c r="AA239" s="106">
        <v>60110178</v>
      </c>
      <c r="AB239" s="106">
        <v>84384932</v>
      </c>
      <c r="AC239" s="106">
        <v>9089005</v>
      </c>
      <c r="AD239" s="106">
        <v>9731663</v>
      </c>
      <c r="AE239" s="106">
        <v>95323909</v>
      </c>
      <c r="AF239" s="106">
        <v>0</v>
      </c>
      <c r="AG239" s="106">
        <v>0</v>
      </c>
      <c r="AH239" s="106">
        <v>677202</v>
      </c>
      <c r="AI239" s="106">
        <v>-17436179</v>
      </c>
      <c r="AJ239" s="106">
        <v>-17436179</v>
      </c>
      <c r="AK239" s="106">
        <v>-17436179</v>
      </c>
      <c r="AL239" s="106">
        <v>-17436179</v>
      </c>
      <c r="AM239" s="106">
        <v>-17307923</v>
      </c>
      <c r="AN239" s="106">
        <v>-26414736</v>
      </c>
      <c r="AO239" s="109"/>
      <c r="AP239" s="170">
        <v>-1410719</v>
      </c>
      <c r="AQ239" s="106">
        <v>0</v>
      </c>
      <c r="AR239" s="106">
        <v>0</v>
      </c>
      <c r="AS239" s="106">
        <v>0</v>
      </c>
      <c r="AT239" s="106">
        <v>0</v>
      </c>
      <c r="AU239" s="106">
        <v>0</v>
      </c>
      <c r="AV239" s="106">
        <v>0</v>
      </c>
      <c r="AW239" s="106">
        <v>1410718</v>
      </c>
      <c r="AX239" s="106">
        <v>1410718</v>
      </c>
      <c r="AY239" s="106">
        <v>1410718</v>
      </c>
      <c r="AZ239" s="106">
        <v>1410718</v>
      </c>
      <c r="BA239" s="106">
        <v>1364323</v>
      </c>
      <c r="BB239" s="106">
        <v>2081810</v>
      </c>
      <c r="BC239" s="170">
        <v>-567553</v>
      </c>
      <c r="BD239" s="106">
        <v>0</v>
      </c>
      <c r="BE239" s="106">
        <v>0</v>
      </c>
      <c r="BF239" s="106">
        <v>0</v>
      </c>
      <c r="BG239" s="106">
        <v>0</v>
      </c>
      <c r="BH239" s="106">
        <v>0</v>
      </c>
      <c r="BI239" s="106">
        <v>0</v>
      </c>
      <c r="BJ239" s="106">
        <v>567553</v>
      </c>
      <c r="BK239" s="106">
        <v>567553</v>
      </c>
      <c r="BL239" s="106">
        <v>567553</v>
      </c>
      <c r="BM239" s="106">
        <v>567553</v>
      </c>
      <c r="BN239" s="106">
        <v>481818</v>
      </c>
      <c r="BO239" s="106">
        <v>244384</v>
      </c>
      <c r="BP239" s="170">
        <v>-14250003</v>
      </c>
      <c r="BQ239" s="106">
        <v>98404</v>
      </c>
      <c r="BR239" s="106">
        <v>98404</v>
      </c>
      <c r="BS239" s="106">
        <v>98404</v>
      </c>
      <c r="BT239" s="106">
        <v>98404</v>
      </c>
      <c r="BU239" s="106">
        <v>94528</v>
      </c>
      <c r="BV239" s="106">
        <v>189058</v>
      </c>
      <c r="BW239" s="106">
        <v>14348407</v>
      </c>
      <c r="BX239" s="106">
        <v>14348407</v>
      </c>
      <c r="BY239" s="106">
        <v>14348407</v>
      </c>
      <c r="BZ239" s="106">
        <v>14348407</v>
      </c>
      <c r="CA239" s="106">
        <v>14348407</v>
      </c>
      <c r="CB239" s="106">
        <v>23581874</v>
      </c>
      <c r="CC239" s="107"/>
      <c r="CD239" s="171">
        <v>0</v>
      </c>
      <c r="CE239" s="106">
        <v>0</v>
      </c>
      <c r="CF239" s="106">
        <v>0</v>
      </c>
      <c r="CG239" s="106">
        <v>0</v>
      </c>
      <c r="CH239" s="106">
        <v>0</v>
      </c>
      <c r="CI239" s="106">
        <v>0</v>
      </c>
      <c r="CJ239" s="106">
        <v>0</v>
      </c>
      <c r="CK239" s="106">
        <v>0</v>
      </c>
      <c r="CL239" s="106">
        <v>0</v>
      </c>
      <c r="CM239" s="106">
        <v>0</v>
      </c>
      <c r="CN239" s="106">
        <v>0</v>
      </c>
      <c r="CO239" s="106">
        <v>0</v>
      </c>
      <c r="CP239" s="106">
        <v>0</v>
      </c>
      <c r="CQ239" s="171">
        <v>-1207905</v>
      </c>
      <c r="CR239" s="106">
        <v>0</v>
      </c>
      <c r="CS239" s="106">
        <v>0</v>
      </c>
      <c r="CT239" s="106">
        <v>0</v>
      </c>
      <c r="CU239" s="106">
        <v>0</v>
      </c>
      <c r="CV239" s="106">
        <v>0</v>
      </c>
      <c r="CW239" s="106">
        <v>0</v>
      </c>
      <c r="CX239" s="106">
        <v>1207905</v>
      </c>
      <c r="CY239" s="106">
        <v>1207905</v>
      </c>
      <c r="CZ239" s="106">
        <v>1207905</v>
      </c>
      <c r="DA239" s="106">
        <v>1207905</v>
      </c>
      <c r="DB239" s="106">
        <v>1207903</v>
      </c>
      <c r="DC239" s="106">
        <v>695726</v>
      </c>
      <c r="DD239" s="109"/>
      <c r="DE239" s="109"/>
      <c r="DF239" s="109"/>
      <c r="DG239" s="172">
        <f>SUM(DG5:DG238)</f>
        <v>10054980.815916998</v>
      </c>
      <c r="DH239" s="109"/>
      <c r="DI239" s="109"/>
    </row>
  </sheetData>
  <mergeCells count="32">
    <mergeCell ref="CD3:CD4"/>
    <mergeCell ref="CR3:CR4"/>
    <mergeCell ref="CS3:CX3"/>
    <mergeCell ref="CY3:DD3"/>
    <mergeCell ref="CE3:CE4"/>
    <mergeCell ref="CF3:CK3"/>
    <mergeCell ref="CL3:CQ3"/>
    <mergeCell ref="BD2:BP2"/>
    <mergeCell ref="BQ2:CC2"/>
    <mergeCell ref="CR2:DD2"/>
    <mergeCell ref="CE2:CQ2"/>
    <mergeCell ref="AD3:AF3"/>
    <mergeCell ref="AG3:AI3"/>
    <mergeCell ref="AJ3:AO3"/>
    <mergeCell ref="AQ3:AQ4"/>
    <mergeCell ref="AR3:AW3"/>
    <mergeCell ref="AX3:BC3"/>
    <mergeCell ref="BD3:BD4"/>
    <mergeCell ref="BE3:BJ3"/>
    <mergeCell ref="BK3:BP3"/>
    <mergeCell ref="BQ3:BQ4"/>
    <mergeCell ref="BR3:BW3"/>
    <mergeCell ref="BX3:CC3"/>
    <mergeCell ref="H3:H4"/>
    <mergeCell ref="C3:F3"/>
    <mergeCell ref="G3:G4"/>
    <mergeCell ref="I3:P3"/>
    <mergeCell ref="AQ2:BC2"/>
    <mergeCell ref="Q3:Q4"/>
    <mergeCell ref="R3:T3"/>
    <mergeCell ref="U3:U4"/>
    <mergeCell ref="Z3:AC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M155"/>
  <sheetViews>
    <sheetView workbookViewId="0">
      <selection activeCell="D5" sqref="D5"/>
    </sheetView>
  </sheetViews>
  <sheetFormatPr defaultRowHeight="15"/>
  <cols>
    <col min="1" max="1" width="3.28515625" customWidth="1"/>
    <col min="112" max="112" width="17" customWidth="1"/>
    <col min="113" max="114" width="14.140625" customWidth="1"/>
    <col min="115" max="115" width="12" customWidth="1"/>
  </cols>
  <sheetData>
    <row r="1" spans="2:143">
      <c r="B1">
        <v>1</v>
      </c>
      <c r="C1">
        <v>2</v>
      </c>
      <c r="D1" s="334">
        <v>3</v>
      </c>
      <c r="E1" s="334">
        <v>4</v>
      </c>
      <c r="F1" s="334">
        <v>5</v>
      </c>
      <c r="G1" s="334">
        <v>6</v>
      </c>
      <c r="H1" s="334">
        <v>7</v>
      </c>
      <c r="I1" s="334">
        <v>8</v>
      </c>
      <c r="J1" s="334">
        <v>9</v>
      </c>
      <c r="K1" s="334">
        <v>10</v>
      </c>
      <c r="L1" s="334">
        <v>11</v>
      </c>
      <c r="M1" s="334">
        <v>12</v>
      </c>
      <c r="N1" s="334">
        <v>13</v>
      </c>
      <c r="O1" s="334">
        <v>14</v>
      </c>
      <c r="P1" s="334">
        <v>15</v>
      </c>
      <c r="Q1" s="334">
        <v>16</v>
      </c>
      <c r="R1" s="334">
        <v>17</v>
      </c>
      <c r="S1" s="334">
        <v>18</v>
      </c>
      <c r="T1" s="334">
        <v>19</v>
      </c>
      <c r="U1" s="334">
        <v>20</v>
      </c>
      <c r="V1" s="334">
        <v>21</v>
      </c>
      <c r="W1" s="334">
        <v>22</v>
      </c>
      <c r="X1" s="334">
        <v>23</v>
      </c>
      <c r="Y1" s="334">
        <v>24</v>
      </c>
      <c r="Z1" s="334">
        <v>25</v>
      </c>
      <c r="AA1" s="334">
        <v>26</v>
      </c>
      <c r="AB1" s="334">
        <v>27</v>
      </c>
      <c r="AC1" s="334">
        <v>28</v>
      </c>
      <c r="AD1" s="334">
        <v>29</v>
      </c>
      <c r="AE1" s="334">
        <v>30</v>
      </c>
      <c r="AF1" s="334">
        <v>31</v>
      </c>
      <c r="AG1" s="334">
        <v>32</v>
      </c>
      <c r="AH1" s="334">
        <v>33</v>
      </c>
      <c r="AI1" s="334">
        <v>34</v>
      </c>
      <c r="AJ1" s="334">
        <v>35</v>
      </c>
      <c r="AK1" s="334">
        <v>36</v>
      </c>
      <c r="AL1" s="334">
        <v>37</v>
      </c>
      <c r="AM1" s="334">
        <v>38</v>
      </c>
      <c r="AN1" s="334">
        <v>39</v>
      </c>
      <c r="AO1" s="334">
        <v>40</v>
      </c>
      <c r="AP1" s="334">
        <v>41</v>
      </c>
      <c r="AQ1" s="334">
        <v>42</v>
      </c>
      <c r="AR1" s="334">
        <v>43</v>
      </c>
      <c r="AS1" s="334">
        <v>44</v>
      </c>
      <c r="AT1" s="334">
        <v>45</v>
      </c>
      <c r="AU1" s="334">
        <v>46</v>
      </c>
      <c r="AV1" s="334">
        <v>47</v>
      </c>
      <c r="AW1" s="334">
        <v>48</v>
      </c>
      <c r="AX1" s="334">
        <v>49</v>
      </c>
      <c r="AY1" s="334">
        <v>50</v>
      </c>
      <c r="AZ1" s="334">
        <v>51</v>
      </c>
      <c r="BA1" s="334">
        <v>52</v>
      </c>
      <c r="BB1" s="334">
        <v>53</v>
      </c>
      <c r="BC1" s="334">
        <v>54</v>
      </c>
      <c r="BD1" s="334">
        <v>55</v>
      </c>
      <c r="BE1" s="334">
        <v>56</v>
      </c>
      <c r="BF1" s="334">
        <v>57</v>
      </c>
      <c r="BG1" s="334">
        <v>58</v>
      </c>
      <c r="BH1" s="334">
        <v>59</v>
      </c>
      <c r="BI1" s="334">
        <v>60</v>
      </c>
      <c r="BJ1" s="334">
        <v>61</v>
      </c>
      <c r="BK1" s="334">
        <v>62</v>
      </c>
      <c r="BL1" s="334">
        <v>63</v>
      </c>
      <c r="BM1" s="334">
        <v>64</v>
      </c>
      <c r="BN1" s="334">
        <v>65</v>
      </c>
      <c r="BO1" s="334">
        <v>66</v>
      </c>
      <c r="BP1" s="334">
        <v>67</v>
      </c>
      <c r="BQ1" s="334">
        <v>68</v>
      </c>
      <c r="BR1" s="334">
        <v>69</v>
      </c>
      <c r="BS1" s="334">
        <v>70</v>
      </c>
      <c r="BT1" s="334">
        <v>71</v>
      </c>
      <c r="BU1" s="334">
        <v>72</v>
      </c>
      <c r="BV1" s="334">
        <v>73</v>
      </c>
      <c r="BW1" s="334">
        <v>74</v>
      </c>
      <c r="BX1" s="334">
        <v>75</v>
      </c>
      <c r="BY1" s="334">
        <v>76</v>
      </c>
      <c r="BZ1" s="334">
        <v>77</v>
      </c>
      <c r="CA1" s="334">
        <v>78</v>
      </c>
      <c r="CB1" s="334">
        <v>79</v>
      </c>
      <c r="CC1" s="334">
        <v>80</v>
      </c>
      <c r="CD1" s="334">
        <v>81</v>
      </c>
      <c r="CE1" s="334">
        <v>82</v>
      </c>
      <c r="CF1" s="334">
        <v>83</v>
      </c>
      <c r="CG1" s="334">
        <v>84</v>
      </c>
      <c r="CH1" s="334">
        <v>85</v>
      </c>
      <c r="CI1" s="334">
        <v>86</v>
      </c>
      <c r="CJ1" s="334">
        <v>87</v>
      </c>
      <c r="CK1" s="334">
        <v>88</v>
      </c>
      <c r="CL1" s="334">
        <v>89</v>
      </c>
      <c r="CM1" s="334">
        <v>90</v>
      </c>
      <c r="CN1" s="334">
        <v>91</v>
      </c>
      <c r="CO1" s="334">
        <v>92</v>
      </c>
      <c r="CP1" s="334">
        <v>93</v>
      </c>
      <c r="CQ1" s="334">
        <v>94</v>
      </c>
      <c r="CR1" s="334">
        <v>95</v>
      </c>
      <c r="CS1" s="334">
        <v>96</v>
      </c>
      <c r="CT1" s="334">
        <v>97</v>
      </c>
      <c r="CU1" s="334">
        <v>98</v>
      </c>
      <c r="CV1" s="334">
        <v>99</v>
      </c>
      <c r="CW1" s="334">
        <v>100</v>
      </c>
      <c r="CX1" s="334">
        <v>101</v>
      </c>
      <c r="CY1" s="334">
        <v>102</v>
      </c>
      <c r="CZ1" s="334">
        <v>103</v>
      </c>
      <c r="DA1" s="334">
        <v>104</v>
      </c>
      <c r="DB1" s="334">
        <v>105</v>
      </c>
      <c r="DC1" s="334">
        <v>106</v>
      </c>
      <c r="DD1" s="334">
        <v>107</v>
      </c>
      <c r="DE1" s="334">
        <v>108</v>
      </c>
      <c r="DF1" s="334">
        <v>109</v>
      </c>
      <c r="DG1" s="334">
        <v>110</v>
      </c>
      <c r="DH1" s="334">
        <v>111</v>
      </c>
      <c r="DI1" s="334">
        <v>112</v>
      </c>
      <c r="DJ1" s="334">
        <v>113</v>
      </c>
      <c r="DK1" s="334">
        <v>114</v>
      </c>
      <c r="DL1" s="334">
        <v>115</v>
      </c>
      <c r="DM1" s="334">
        <v>116</v>
      </c>
      <c r="DN1" s="334">
        <v>117</v>
      </c>
      <c r="DO1" s="334">
        <v>118</v>
      </c>
      <c r="DP1" s="334">
        <v>119</v>
      </c>
      <c r="DQ1" s="334">
        <v>120</v>
      </c>
      <c r="DR1" s="334">
        <v>121</v>
      </c>
      <c r="DS1" s="334">
        <v>122</v>
      </c>
      <c r="DT1" s="334">
        <v>123</v>
      </c>
      <c r="DU1" s="334">
        <v>124</v>
      </c>
      <c r="DV1" s="334">
        <v>125</v>
      </c>
      <c r="DW1" s="334">
        <v>126</v>
      </c>
      <c r="DX1" s="334">
        <v>127</v>
      </c>
      <c r="DY1" s="334">
        <v>128</v>
      </c>
      <c r="DZ1" s="334">
        <v>129</v>
      </c>
      <c r="EA1" s="334">
        <v>130</v>
      </c>
      <c r="EB1" s="334">
        <v>131</v>
      </c>
      <c r="EC1" s="334">
        <v>132</v>
      </c>
      <c r="ED1" s="334">
        <v>133</v>
      </c>
      <c r="EE1" s="334">
        <v>134</v>
      </c>
      <c r="EF1" s="334">
        <v>135</v>
      </c>
      <c r="EG1" s="334">
        <v>136</v>
      </c>
      <c r="EH1" s="334">
        <v>137</v>
      </c>
      <c r="EI1" s="334">
        <v>138</v>
      </c>
      <c r="EJ1" s="334">
        <v>139</v>
      </c>
      <c r="EK1" s="334">
        <v>140</v>
      </c>
      <c r="EL1" s="334">
        <v>141</v>
      </c>
      <c r="EM1" s="334">
        <v>142</v>
      </c>
    </row>
    <row r="2" spans="2:143" ht="15.75">
      <c r="B2" s="349" t="s">
        <v>185</v>
      </c>
      <c r="C2" s="349"/>
      <c r="D2" s="349"/>
      <c r="E2" s="349"/>
      <c r="F2" s="366"/>
      <c r="G2" s="334"/>
      <c r="H2" s="349"/>
      <c r="I2" s="334"/>
      <c r="J2" s="334"/>
      <c r="K2" s="334"/>
      <c r="L2" s="334"/>
      <c r="M2" s="334"/>
      <c r="N2" s="334"/>
      <c r="O2" s="334"/>
      <c r="P2" s="334"/>
      <c r="Q2" s="349"/>
      <c r="R2" s="334"/>
      <c r="S2" s="334"/>
      <c r="T2" s="334"/>
      <c r="U2" s="349"/>
      <c r="V2" s="334"/>
      <c r="W2" s="334"/>
      <c r="X2" s="334"/>
      <c r="Y2" s="334"/>
      <c r="Z2" s="334"/>
      <c r="AA2" s="334"/>
      <c r="AB2" s="334"/>
      <c r="AC2" s="334"/>
      <c r="AD2" s="334"/>
      <c r="AE2" s="334"/>
      <c r="AF2" s="334"/>
      <c r="AG2" s="334"/>
      <c r="AH2" s="334"/>
      <c r="AI2" s="334"/>
      <c r="AJ2" s="334"/>
      <c r="AK2" s="334"/>
      <c r="AL2" s="334"/>
      <c r="AM2" s="334"/>
      <c r="AN2" s="334"/>
      <c r="AO2" s="334"/>
      <c r="AP2" s="334"/>
      <c r="AQ2" s="664" t="s">
        <v>208</v>
      </c>
      <c r="AR2" s="665"/>
      <c r="AS2" s="665"/>
      <c r="AT2" s="665"/>
      <c r="AU2" s="665"/>
      <c r="AV2" s="665"/>
      <c r="AW2" s="665"/>
      <c r="AX2" s="665"/>
      <c r="AY2" s="665"/>
      <c r="AZ2" s="665"/>
      <c r="BA2" s="665"/>
      <c r="BB2" s="665"/>
      <c r="BC2" s="666"/>
      <c r="BD2" s="664" t="s">
        <v>532</v>
      </c>
      <c r="BE2" s="665"/>
      <c r="BF2" s="665"/>
      <c r="BG2" s="665"/>
      <c r="BH2" s="665"/>
      <c r="BI2" s="665"/>
      <c r="BJ2" s="665"/>
      <c r="BK2" s="665"/>
      <c r="BL2" s="665"/>
      <c r="BM2" s="665"/>
      <c r="BN2" s="665"/>
      <c r="BO2" s="665"/>
      <c r="BP2" s="666"/>
      <c r="BQ2" s="686" t="s">
        <v>533</v>
      </c>
      <c r="BR2" s="687"/>
      <c r="BS2" s="687"/>
      <c r="BT2" s="687"/>
      <c r="BU2" s="687"/>
      <c r="BV2" s="687"/>
      <c r="BW2" s="687"/>
      <c r="BX2" s="687"/>
      <c r="BY2" s="687"/>
      <c r="BZ2" s="687"/>
      <c r="CA2" s="687"/>
      <c r="CB2" s="687"/>
      <c r="CC2" s="688"/>
      <c r="CD2" s="334"/>
      <c r="CE2" s="673" t="s">
        <v>208</v>
      </c>
      <c r="CF2" s="674"/>
      <c r="CG2" s="674"/>
      <c r="CH2" s="674"/>
      <c r="CI2" s="674"/>
      <c r="CJ2" s="674"/>
      <c r="CK2" s="674"/>
      <c r="CL2" s="674"/>
      <c r="CM2" s="674"/>
      <c r="CN2" s="674"/>
      <c r="CO2" s="674"/>
      <c r="CP2" s="674"/>
      <c r="CQ2" s="675"/>
      <c r="CR2" s="673" t="s">
        <v>534</v>
      </c>
      <c r="CS2" s="674"/>
      <c r="CT2" s="674"/>
      <c r="CU2" s="674"/>
      <c r="CV2" s="674"/>
      <c r="CW2" s="674"/>
      <c r="CX2" s="674"/>
      <c r="CY2" s="674"/>
      <c r="CZ2" s="674"/>
      <c r="DA2" s="674"/>
      <c r="DB2" s="674"/>
      <c r="DC2" s="674"/>
      <c r="DD2" s="675"/>
      <c r="DE2" s="334"/>
      <c r="DF2" s="334"/>
    </row>
    <row r="3" spans="2:143">
      <c r="B3" s="335"/>
      <c r="C3" s="656" t="s">
        <v>466</v>
      </c>
      <c r="D3" s="657"/>
      <c r="E3" s="658"/>
      <c r="F3" s="367"/>
      <c r="G3" s="659" t="s">
        <v>196</v>
      </c>
      <c r="H3" s="654" t="s">
        <v>188</v>
      </c>
      <c r="I3" s="661" t="s">
        <v>467</v>
      </c>
      <c r="J3" s="662"/>
      <c r="K3" s="662"/>
      <c r="L3" s="662"/>
      <c r="M3" s="662"/>
      <c r="N3" s="662"/>
      <c r="O3" s="662"/>
      <c r="P3" s="663"/>
      <c r="Q3" s="654" t="s">
        <v>187</v>
      </c>
      <c r="R3" s="667" t="s">
        <v>192</v>
      </c>
      <c r="S3" s="668"/>
      <c r="T3" s="669"/>
      <c r="U3" s="654" t="s">
        <v>189</v>
      </c>
      <c r="V3" s="336"/>
      <c r="W3" s="336"/>
      <c r="X3" s="360"/>
      <c r="Y3" s="358"/>
      <c r="Z3" s="670" t="s">
        <v>190</v>
      </c>
      <c r="AA3" s="671"/>
      <c r="AB3" s="671"/>
      <c r="AC3" s="672"/>
      <c r="AD3" s="661" t="s">
        <v>193</v>
      </c>
      <c r="AE3" s="662"/>
      <c r="AF3" s="663"/>
      <c r="AG3" s="661" t="s">
        <v>194</v>
      </c>
      <c r="AH3" s="662"/>
      <c r="AI3" s="663"/>
      <c r="AJ3" s="670" t="s">
        <v>195</v>
      </c>
      <c r="AK3" s="671"/>
      <c r="AL3" s="671"/>
      <c r="AM3" s="671"/>
      <c r="AN3" s="671"/>
      <c r="AO3" s="672"/>
      <c r="AP3" s="334"/>
      <c r="AQ3" s="676" t="s">
        <v>535</v>
      </c>
      <c r="AR3" s="677" t="s">
        <v>536</v>
      </c>
      <c r="AS3" s="678"/>
      <c r="AT3" s="678"/>
      <c r="AU3" s="678"/>
      <c r="AV3" s="678"/>
      <c r="AW3" s="679"/>
      <c r="AX3" s="677" t="s">
        <v>537</v>
      </c>
      <c r="AY3" s="678"/>
      <c r="AZ3" s="678"/>
      <c r="BA3" s="678"/>
      <c r="BB3" s="678"/>
      <c r="BC3" s="679"/>
      <c r="BD3" s="676" t="s">
        <v>535</v>
      </c>
      <c r="BE3" s="677" t="s">
        <v>536</v>
      </c>
      <c r="BF3" s="678"/>
      <c r="BG3" s="678"/>
      <c r="BH3" s="678"/>
      <c r="BI3" s="678"/>
      <c r="BJ3" s="679"/>
      <c r="BK3" s="677" t="s">
        <v>537</v>
      </c>
      <c r="BL3" s="678"/>
      <c r="BM3" s="678"/>
      <c r="BN3" s="678"/>
      <c r="BO3" s="678"/>
      <c r="BP3" s="679"/>
      <c r="BQ3" s="676" t="s">
        <v>535</v>
      </c>
      <c r="BR3" s="677" t="s">
        <v>536</v>
      </c>
      <c r="BS3" s="678"/>
      <c r="BT3" s="678"/>
      <c r="BU3" s="678"/>
      <c r="BV3" s="678"/>
      <c r="BW3" s="679"/>
      <c r="BX3" s="677" t="s">
        <v>537</v>
      </c>
      <c r="BY3" s="678"/>
      <c r="BZ3" s="678"/>
      <c r="CA3" s="678"/>
      <c r="CB3" s="678"/>
      <c r="CC3" s="679"/>
      <c r="CD3" s="680" t="s">
        <v>538</v>
      </c>
      <c r="CE3" s="682" t="s">
        <v>535</v>
      </c>
      <c r="CF3" s="683" t="s">
        <v>536</v>
      </c>
      <c r="CG3" s="684"/>
      <c r="CH3" s="684"/>
      <c r="CI3" s="684"/>
      <c r="CJ3" s="684"/>
      <c r="CK3" s="685"/>
      <c r="CL3" s="683" t="s">
        <v>537</v>
      </c>
      <c r="CM3" s="684"/>
      <c r="CN3" s="684"/>
      <c r="CO3" s="684"/>
      <c r="CP3" s="684"/>
      <c r="CQ3" s="685"/>
      <c r="CR3" s="682" t="s">
        <v>535</v>
      </c>
      <c r="CS3" s="683" t="s">
        <v>536</v>
      </c>
      <c r="CT3" s="684"/>
      <c r="CU3" s="684"/>
      <c r="CV3" s="684"/>
      <c r="CW3" s="684"/>
      <c r="CX3" s="685"/>
      <c r="CY3" s="683" t="s">
        <v>537</v>
      </c>
      <c r="CZ3" s="684"/>
      <c r="DA3" s="684"/>
      <c r="DB3" s="684"/>
      <c r="DC3" s="684"/>
      <c r="DD3" s="685"/>
      <c r="DE3" s="334"/>
      <c r="DF3" s="334"/>
    </row>
    <row r="4" spans="2:143" ht="135">
      <c r="B4" s="337" t="s">
        <v>197</v>
      </c>
      <c r="C4" s="340" t="s">
        <v>468</v>
      </c>
      <c r="D4" s="340" t="s">
        <v>469</v>
      </c>
      <c r="E4" s="340" t="s">
        <v>470</v>
      </c>
      <c r="F4" s="340"/>
      <c r="G4" s="660"/>
      <c r="H4" s="655"/>
      <c r="I4" s="338" t="s">
        <v>206</v>
      </c>
      <c r="J4" s="338" t="s">
        <v>115</v>
      </c>
      <c r="K4" s="338" t="s">
        <v>533</v>
      </c>
      <c r="L4" s="338" t="s">
        <v>207</v>
      </c>
      <c r="M4" s="338" t="s">
        <v>208</v>
      </c>
      <c r="N4" s="338" t="s">
        <v>209</v>
      </c>
      <c r="O4" s="338" t="s">
        <v>539</v>
      </c>
      <c r="P4" s="338" t="s">
        <v>210</v>
      </c>
      <c r="Q4" s="655"/>
      <c r="R4" s="341" t="s">
        <v>540</v>
      </c>
      <c r="S4" s="341" t="s">
        <v>211</v>
      </c>
      <c r="T4" s="341" t="s">
        <v>541</v>
      </c>
      <c r="U4" s="655"/>
      <c r="V4" s="363" t="s">
        <v>201</v>
      </c>
      <c r="W4" s="363" t="s">
        <v>542</v>
      </c>
      <c r="X4" s="361" t="s">
        <v>543</v>
      </c>
      <c r="Y4" s="359" t="s">
        <v>544</v>
      </c>
      <c r="Z4" s="340" t="s">
        <v>202</v>
      </c>
      <c r="AA4" s="340" t="s">
        <v>203</v>
      </c>
      <c r="AB4" s="340" t="s">
        <v>204</v>
      </c>
      <c r="AC4" s="340" t="s">
        <v>205</v>
      </c>
      <c r="AD4" s="338" t="s">
        <v>208</v>
      </c>
      <c r="AE4" s="338" t="s">
        <v>212</v>
      </c>
      <c r="AF4" s="362" t="s">
        <v>533</v>
      </c>
      <c r="AG4" s="338" t="s">
        <v>208</v>
      </c>
      <c r="AH4" s="338" t="s">
        <v>212</v>
      </c>
      <c r="AI4" s="362" t="s">
        <v>533</v>
      </c>
      <c r="AJ4" s="341" t="s">
        <v>213</v>
      </c>
      <c r="AK4" s="341" t="s">
        <v>214</v>
      </c>
      <c r="AL4" s="341" t="s">
        <v>215</v>
      </c>
      <c r="AM4" s="341" t="s">
        <v>216</v>
      </c>
      <c r="AN4" s="341" t="s">
        <v>217</v>
      </c>
      <c r="AO4" s="341" t="s">
        <v>105</v>
      </c>
      <c r="AP4" s="334"/>
      <c r="AQ4" s="660"/>
      <c r="AR4" s="341" t="s">
        <v>213</v>
      </c>
      <c r="AS4" s="341" t="s">
        <v>214</v>
      </c>
      <c r="AT4" s="341" t="s">
        <v>215</v>
      </c>
      <c r="AU4" s="341" t="s">
        <v>216</v>
      </c>
      <c r="AV4" s="341" t="s">
        <v>217</v>
      </c>
      <c r="AW4" s="341" t="s">
        <v>105</v>
      </c>
      <c r="AX4" s="341" t="s">
        <v>213</v>
      </c>
      <c r="AY4" s="341" t="s">
        <v>214</v>
      </c>
      <c r="AZ4" s="341" t="s">
        <v>215</v>
      </c>
      <c r="BA4" s="341" t="s">
        <v>216</v>
      </c>
      <c r="BB4" s="341" t="s">
        <v>217</v>
      </c>
      <c r="BC4" s="341" t="s">
        <v>105</v>
      </c>
      <c r="BD4" s="660"/>
      <c r="BE4" s="341" t="s">
        <v>213</v>
      </c>
      <c r="BF4" s="341" t="s">
        <v>214</v>
      </c>
      <c r="BG4" s="341" t="s">
        <v>215</v>
      </c>
      <c r="BH4" s="341" t="s">
        <v>216</v>
      </c>
      <c r="BI4" s="341" t="s">
        <v>217</v>
      </c>
      <c r="BJ4" s="341" t="s">
        <v>105</v>
      </c>
      <c r="BK4" s="341" t="s">
        <v>213</v>
      </c>
      <c r="BL4" s="341" t="s">
        <v>214</v>
      </c>
      <c r="BM4" s="341" t="s">
        <v>215</v>
      </c>
      <c r="BN4" s="341" t="s">
        <v>216</v>
      </c>
      <c r="BO4" s="341" t="s">
        <v>217</v>
      </c>
      <c r="BP4" s="341" t="s">
        <v>105</v>
      </c>
      <c r="BQ4" s="660"/>
      <c r="BR4" s="341" t="s">
        <v>213</v>
      </c>
      <c r="BS4" s="341" t="s">
        <v>214</v>
      </c>
      <c r="BT4" s="341" t="s">
        <v>215</v>
      </c>
      <c r="BU4" s="341" t="s">
        <v>216</v>
      </c>
      <c r="BV4" s="341" t="s">
        <v>217</v>
      </c>
      <c r="BW4" s="341" t="s">
        <v>105</v>
      </c>
      <c r="BX4" s="341" t="s">
        <v>213</v>
      </c>
      <c r="BY4" s="341" t="s">
        <v>214</v>
      </c>
      <c r="BZ4" s="341" t="s">
        <v>215</v>
      </c>
      <c r="CA4" s="341" t="s">
        <v>216</v>
      </c>
      <c r="CB4" s="341" t="s">
        <v>217</v>
      </c>
      <c r="CC4" s="341" t="s">
        <v>105</v>
      </c>
      <c r="CD4" s="681"/>
      <c r="CE4" s="681"/>
      <c r="CF4" s="353" t="s">
        <v>213</v>
      </c>
      <c r="CG4" s="353" t="s">
        <v>214</v>
      </c>
      <c r="CH4" s="353" t="s">
        <v>215</v>
      </c>
      <c r="CI4" s="353" t="s">
        <v>216</v>
      </c>
      <c r="CJ4" s="353" t="s">
        <v>217</v>
      </c>
      <c r="CK4" s="353" t="s">
        <v>105</v>
      </c>
      <c r="CL4" s="353" t="s">
        <v>213</v>
      </c>
      <c r="CM4" s="353" t="s">
        <v>214</v>
      </c>
      <c r="CN4" s="353" t="s">
        <v>215</v>
      </c>
      <c r="CO4" s="353" t="s">
        <v>216</v>
      </c>
      <c r="CP4" s="353" t="s">
        <v>217</v>
      </c>
      <c r="CQ4" s="353" t="s">
        <v>105</v>
      </c>
      <c r="CR4" s="681"/>
      <c r="CS4" s="353" t="s">
        <v>213</v>
      </c>
      <c r="CT4" s="353" t="s">
        <v>214</v>
      </c>
      <c r="CU4" s="353" t="s">
        <v>215</v>
      </c>
      <c r="CV4" s="353" t="s">
        <v>216</v>
      </c>
      <c r="CW4" s="353" t="s">
        <v>217</v>
      </c>
      <c r="CX4" s="353" t="s">
        <v>105</v>
      </c>
      <c r="CY4" s="353" t="s">
        <v>213</v>
      </c>
      <c r="CZ4" s="353" t="s">
        <v>214</v>
      </c>
      <c r="DA4" s="353" t="s">
        <v>215</v>
      </c>
      <c r="DB4" s="353" t="s">
        <v>216</v>
      </c>
      <c r="DC4" s="353" t="s">
        <v>217</v>
      </c>
      <c r="DD4" s="353" t="s">
        <v>105</v>
      </c>
      <c r="DE4" s="334"/>
      <c r="DF4" s="369" t="s">
        <v>596</v>
      </c>
      <c r="DH4" s="370" t="s">
        <v>604</v>
      </c>
      <c r="DI4" s="370" t="s">
        <v>605</v>
      </c>
      <c r="DJ4" s="370" t="s">
        <v>606</v>
      </c>
      <c r="DK4" s="370" t="s">
        <v>607</v>
      </c>
    </row>
    <row r="5" spans="2:143">
      <c r="B5" s="342" t="s">
        <v>218</v>
      </c>
      <c r="C5" s="356">
        <v>1</v>
      </c>
      <c r="D5" s="356">
        <v>1</v>
      </c>
      <c r="E5" s="356">
        <v>0</v>
      </c>
      <c r="F5" s="356"/>
      <c r="G5" s="348">
        <v>1</v>
      </c>
      <c r="H5" s="347">
        <v>0</v>
      </c>
      <c r="I5" s="347">
        <v>0</v>
      </c>
      <c r="J5" s="347">
        <v>0</v>
      </c>
      <c r="K5" s="347">
        <v>0</v>
      </c>
      <c r="L5" s="347">
        <v>0</v>
      </c>
      <c r="M5" s="347">
        <v>0</v>
      </c>
      <c r="N5" s="347">
        <v>0</v>
      </c>
      <c r="O5" s="347">
        <v>0</v>
      </c>
      <c r="P5" s="347">
        <v>0</v>
      </c>
      <c r="Q5" s="347">
        <v>0</v>
      </c>
      <c r="R5" s="343">
        <v>0</v>
      </c>
      <c r="S5" s="347">
        <v>0</v>
      </c>
      <c r="T5" s="347">
        <v>0</v>
      </c>
      <c r="U5" s="347">
        <v>0</v>
      </c>
      <c r="V5" s="347">
        <v>0</v>
      </c>
      <c r="W5" s="347">
        <v>0</v>
      </c>
      <c r="X5" s="343">
        <v>0</v>
      </c>
      <c r="Y5" s="343">
        <v>0</v>
      </c>
      <c r="Z5" s="347">
        <v>0</v>
      </c>
      <c r="AA5" s="347">
        <v>0</v>
      </c>
      <c r="AB5" s="347">
        <v>0</v>
      </c>
      <c r="AC5" s="347">
        <v>0</v>
      </c>
      <c r="AD5" s="347">
        <v>0</v>
      </c>
      <c r="AE5" s="347">
        <v>0</v>
      </c>
      <c r="AF5" s="347">
        <v>0</v>
      </c>
      <c r="AG5" s="347">
        <v>0</v>
      </c>
      <c r="AH5" s="347">
        <v>0</v>
      </c>
      <c r="AI5" s="347">
        <v>0</v>
      </c>
      <c r="AJ5" s="347">
        <v>0</v>
      </c>
      <c r="AK5" s="347">
        <v>0</v>
      </c>
      <c r="AL5" s="347">
        <v>0</v>
      </c>
      <c r="AM5" s="347">
        <v>0</v>
      </c>
      <c r="AN5" s="347">
        <v>0</v>
      </c>
      <c r="AO5" s="347">
        <v>0</v>
      </c>
      <c r="AP5" s="334"/>
      <c r="AQ5" s="351">
        <v>0</v>
      </c>
      <c r="AR5" s="347">
        <v>0</v>
      </c>
      <c r="AS5" s="347">
        <v>0</v>
      </c>
      <c r="AT5" s="347">
        <v>0</v>
      </c>
      <c r="AU5" s="347">
        <v>0</v>
      </c>
      <c r="AV5" s="347">
        <v>0</v>
      </c>
      <c r="AW5" s="347">
        <v>0</v>
      </c>
      <c r="AX5" s="350">
        <v>0</v>
      </c>
      <c r="AY5" s="350">
        <v>0</v>
      </c>
      <c r="AZ5" s="350">
        <v>0</v>
      </c>
      <c r="BA5" s="350">
        <v>0</v>
      </c>
      <c r="BB5" s="350">
        <v>0</v>
      </c>
      <c r="BC5" s="350">
        <v>0</v>
      </c>
      <c r="BD5" s="351">
        <v>0</v>
      </c>
      <c r="BE5" s="347">
        <v>0</v>
      </c>
      <c r="BF5" s="347">
        <v>0</v>
      </c>
      <c r="BG5" s="347">
        <v>0</v>
      </c>
      <c r="BH5" s="347">
        <v>0</v>
      </c>
      <c r="BI5" s="347">
        <v>0</v>
      </c>
      <c r="BJ5" s="347">
        <v>0</v>
      </c>
      <c r="BK5" s="350">
        <v>0</v>
      </c>
      <c r="BL5" s="350">
        <v>0</v>
      </c>
      <c r="BM5" s="350">
        <v>0</v>
      </c>
      <c r="BN5" s="350">
        <v>0</v>
      </c>
      <c r="BO5" s="350">
        <v>0</v>
      </c>
      <c r="BP5" s="350">
        <v>0</v>
      </c>
      <c r="BQ5" s="351">
        <v>0</v>
      </c>
      <c r="BR5" s="347">
        <v>0</v>
      </c>
      <c r="BS5" s="347">
        <v>0</v>
      </c>
      <c r="BT5" s="347">
        <v>0</v>
      </c>
      <c r="BU5" s="347">
        <v>0</v>
      </c>
      <c r="BV5" s="347">
        <v>0</v>
      </c>
      <c r="BW5" s="347">
        <v>0</v>
      </c>
      <c r="BX5" s="350">
        <v>0</v>
      </c>
      <c r="BY5" s="350">
        <v>0</v>
      </c>
      <c r="BZ5" s="350">
        <v>0</v>
      </c>
      <c r="CA5" s="350">
        <v>0</v>
      </c>
      <c r="CB5" s="350">
        <v>0</v>
      </c>
      <c r="CC5" s="350">
        <v>0</v>
      </c>
      <c r="CD5" s="348">
        <v>1</v>
      </c>
      <c r="CE5" s="354"/>
      <c r="CF5" s="347"/>
      <c r="CG5" s="347"/>
      <c r="CH5" s="347"/>
      <c r="CI5" s="347"/>
      <c r="CJ5" s="347"/>
      <c r="CK5" s="347"/>
      <c r="CL5" s="350"/>
      <c r="CM5" s="350"/>
      <c r="CN5" s="350"/>
      <c r="CO5" s="350"/>
      <c r="CP5" s="350"/>
      <c r="CQ5" s="350"/>
      <c r="CR5" s="354">
        <v>0</v>
      </c>
      <c r="CS5" s="347"/>
      <c r="CT5" s="347"/>
      <c r="CU5" s="347"/>
      <c r="CV5" s="347"/>
      <c r="CW5" s="347"/>
      <c r="CX5" s="347"/>
      <c r="CY5" s="350">
        <v>0</v>
      </c>
      <c r="CZ5" s="350">
        <v>0</v>
      </c>
      <c r="DA5" s="350">
        <v>0</v>
      </c>
      <c r="DB5" s="350">
        <v>0</v>
      </c>
      <c r="DC5" s="350">
        <v>0</v>
      </c>
      <c r="DD5" s="350">
        <v>0</v>
      </c>
      <c r="DE5" s="334"/>
      <c r="DF5" s="368">
        <v>0</v>
      </c>
      <c r="DH5" s="371">
        <f>SUM(CS5:CX5)-SUM(CY5:DD5)</f>
        <v>0</v>
      </c>
      <c r="DI5" s="371">
        <f>SUM(BE5:BJ5)-SUM(BK5:BP5)</f>
        <v>0</v>
      </c>
      <c r="DJ5" s="371">
        <f>SUM(AR5:AW5)-SUM(AX5:BC5)</f>
        <v>0</v>
      </c>
      <c r="DK5" s="371">
        <f>SUM(BR5:BW5)-SUM(BX5:CC5)</f>
        <v>0</v>
      </c>
      <c r="DM5" s="371">
        <f>SUM(I5:P5)</f>
        <v>0</v>
      </c>
    </row>
    <row r="6" spans="2:143">
      <c r="B6" s="342" t="s">
        <v>219</v>
      </c>
      <c r="C6" s="356">
        <v>0.67933500000000002</v>
      </c>
      <c r="D6" s="356">
        <v>0.655721</v>
      </c>
      <c r="E6" s="356">
        <v>2.3614000000000024E-2</v>
      </c>
      <c r="F6" s="356"/>
      <c r="G6" s="348">
        <v>12.2</v>
      </c>
      <c r="H6" s="347">
        <v>342495</v>
      </c>
      <c r="I6" s="347">
        <v>20661</v>
      </c>
      <c r="J6" s="347">
        <v>12721</v>
      </c>
      <c r="K6" s="347">
        <v>12334</v>
      </c>
      <c r="L6" s="347">
        <v>0</v>
      </c>
      <c r="M6" s="347">
        <v>-157160</v>
      </c>
      <c r="N6" s="347">
        <v>681</v>
      </c>
      <c r="O6" s="347">
        <v>-2131</v>
      </c>
      <c r="P6" s="347">
        <v>-34159</v>
      </c>
      <c r="Q6" s="347">
        <v>195442</v>
      </c>
      <c r="R6" s="343">
        <v>0</v>
      </c>
      <c r="S6" s="347">
        <v>-14573</v>
      </c>
      <c r="T6" s="347">
        <v>885</v>
      </c>
      <c r="U6" s="347">
        <v>19694</v>
      </c>
      <c r="V6" s="347">
        <v>28894</v>
      </c>
      <c r="W6" s="347">
        <v>-149109</v>
      </c>
      <c r="X6" s="343">
        <v>-16521</v>
      </c>
      <c r="Y6" s="343">
        <v>10798</v>
      </c>
      <c r="Z6" s="347">
        <v>209606</v>
      </c>
      <c r="AA6" s="347">
        <v>182249</v>
      </c>
      <c r="AB6" s="347">
        <v>174273</v>
      </c>
      <c r="AC6" s="347">
        <v>221679</v>
      </c>
      <c r="AD6" s="347">
        <v>144278</v>
      </c>
      <c r="AE6" s="347">
        <v>15369</v>
      </c>
      <c r="AF6" s="347">
        <v>0</v>
      </c>
      <c r="AG6" s="347">
        <v>0</v>
      </c>
      <c r="AH6" s="347">
        <v>625</v>
      </c>
      <c r="AI6" s="347">
        <v>9913</v>
      </c>
      <c r="AJ6" s="347">
        <v>-13688</v>
      </c>
      <c r="AK6" s="347">
        <v>-13688</v>
      </c>
      <c r="AL6" s="347">
        <v>-13688</v>
      </c>
      <c r="AM6" s="347">
        <v>-13688</v>
      </c>
      <c r="AN6" s="347">
        <v>-13688</v>
      </c>
      <c r="AO6" s="347">
        <v>-80669</v>
      </c>
      <c r="AP6" s="334"/>
      <c r="AQ6" s="351">
        <v>-12882</v>
      </c>
      <c r="AR6" s="347">
        <v>0</v>
      </c>
      <c r="AS6" s="347">
        <v>0</v>
      </c>
      <c r="AT6" s="347">
        <v>0</v>
      </c>
      <c r="AU6" s="347">
        <v>0</v>
      </c>
      <c r="AV6" s="347">
        <v>0</v>
      </c>
      <c r="AW6" s="347">
        <v>0</v>
      </c>
      <c r="AX6" s="350">
        <v>12882</v>
      </c>
      <c r="AY6" s="350">
        <v>12882</v>
      </c>
      <c r="AZ6" s="350">
        <v>12882</v>
      </c>
      <c r="BA6" s="350">
        <v>12882</v>
      </c>
      <c r="BB6" s="350">
        <v>12882</v>
      </c>
      <c r="BC6" s="350">
        <v>79868</v>
      </c>
      <c r="BD6" s="351">
        <v>56</v>
      </c>
      <c r="BE6" s="347">
        <v>56</v>
      </c>
      <c r="BF6" s="347">
        <v>56</v>
      </c>
      <c r="BG6" s="347">
        <v>56</v>
      </c>
      <c r="BH6" s="347">
        <v>56</v>
      </c>
      <c r="BI6" s="347">
        <v>56</v>
      </c>
      <c r="BJ6" s="347">
        <v>345</v>
      </c>
      <c r="BK6" s="350">
        <v>0</v>
      </c>
      <c r="BL6" s="350">
        <v>0</v>
      </c>
      <c r="BM6" s="350">
        <v>0</v>
      </c>
      <c r="BN6" s="350">
        <v>0</v>
      </c>
      <c r="BO6" s="350">
        <v>0</v>
      </c>
      <c r="BP6" s="350">
        <v>0</v>
      </c>
      <c r="BQ6" s="351">
        <v>885</v>
      </c>
      <c r="BR6" s="347">
        <v>885</v>
      </c>
      <c r="BS6" s="347">
        <v>885</v>
      </c>
      <c r="BT6" s="347">
        <v>885</v>
      </c>
      <c r="BU6" s="347">
        <v>885</v>
      </c>
      <c r="BV6" s="347">
        <v>885</v>
      </c>
      <c r="BW6" s="347">
        <v>5488</v>
      </c>
      <c r="BX6" s="350">
        <v>0</v>
      </c>
      <c r="BY6" s="350">
        <v>0</v>
      </c>
      <c r="BZ6" s="350">
        <v>0</v>
      </c>
      <c r="CA6" s="350">
        <v>0</v>
      </c>
      <c r="CB6" s="350">
        <v>0</v>
      </c>
      <c r="CC6" s="350">
        <v>0</v>
      </c>
      <c r="CD6" s="348">
        <v>10.8</v>
      </c>
      <c r="CE6" s="354"/>
      <c r="CF6" s="347"/>
      <c r="CG6" s="347"/>
      <c r="CH6" s="347"/>
      <c r="CI6" s="347"/>
      <c r="CJ6" s="347"/>
      <c r="CK6" s="347"/>
      <c r="CL6" s="350"/>
      <c r="CM6" s="350"/>
      <c r="CN6" s="350"/>
      <c r="CO6" s="350"/>
      <c r="CP6" s="350"/>
      <c r="CQ6" s="350"/>
      <c r="CR6" s="354">
        <v>-1747</v>
      </c>
      <c r="CS6" s="347"/>
      <c r="CT6" s="347"/>
      <c r="CU6" s="347"/>
      <c r="CV6" s="347"/>
      <c r="CW6" s="347"/>
      <c r="CX6" s="347"/>
      <c r="CY6" s="350">
        <v>1747</v>
      </c>
      <c r="CZ6" s="350">
        <v>1747</v>
      </c>
      <c r="DA6" s="350">
        <v>1747</v>
      </c>
      <c r="DB6" s="350">
        <v>1747</v>
      </c>
      <c r="DC6" s="350">
        <v>1747</v>
      </c>
      <c r="DD6" s="350">
        <v>6634</v>
      </c>
      <c r="DE6" s="334"/>
      <c r="DF6" s="368">
        <v>-594.95473000000061</v>
      </c>
      <c r="DH6" s="371">
        <f t="shared" ref="DH6:DH69" si="0">SUM(CS6:CX6)-SUM(CY6:DD6)</f>
        <v>-15369</v>
      </c>
      <c r="DI6" s="371">
        <f t="shared" ref="DI6:DI69" si="1">SUM(BE6:BJ6)-SUM(BK6:BP6)</f>
        <v>625</v>
      </c>
      <c r="DJ6" s="371">
        <f t="shared" ref="DJ6:DJ69" si="2">SUM(AR6:AW6)-SUM(AX6:BC6)</f>
        <v>-144278</v>
      </c>
      <c r="DK6" s="371">
        <f t="shared" ref="DK6:DK69" si="3">SUM(BR6:BW6)-SUM(BX6:CC6)</f>
        <v>9913</v>
      </c>
      <c r="DM6" s="371">
        <f t="shared" ref="DM6:DM69" si="4">SUM(I6:P6)</f>
        <v>-147053</v>
      </c>
    </row>
    <row r="7" spans="2:143">
      <c r="B7" s="342" t="s">
        <v>220</v>
      </c>
      <c r="C7" s="356">
        <v>0.75521400000000005</v>
      </c>
      <c r="D7" s="356">
        <v>0.73793599999999993</v>
      </c>
      <c r="E7" s="356">
        <v>1.7278000000000127E-2</v>
      </c>
      <c r="F7" s="356"/>
      <c r="G7" s="348">
        <v>10.199999999999999</v>
      </c>
      <c r="H7" s="347">
        <v>4599703</v>
      </c>
      <c r="I7" s="347">
        <v>251325</v>
      </c>
      <c r="J7" s="347">
        <v>172566</v>
      </c>
      <c r="K7" s="347">
        <v>107697</v>
      </c>
      <c r="L7" s="347">
        <v>-59868</v>
      </c>
      <c r="M7" s="347">
        <v>-1364270</v>
      </c>
      <c r="N7" s="347">
        <v>179885</v>
      </c>
      <c r="O7" s="347">
        <v>-3855</v>
      </c>
      <c r="P7" s="347">
        <v>-218853</v>
      </c>
      <c r="Q7" s="347">
        <v>3664330</v>
      </c>
      <c r="R7" s="343">
        <v>-59868</v>
      </c>
      <c r="S7" s="347">
        <v>-137820</v>
      </c>
      <c r="T7" s="347">
        <v>10628</v>
      </c>
      <c r="U7" s="347">
        <v>236831</v>
      </c>
      <c r="V7" s="347">
        <v>201948</v>
      </c>
      <c r="W7" s="347">
        <v>-1148457</v>
      </c>
      <c r="X7" s="343">
        <v>-195104</v>
      </c>
      <c r="Y7" s="343">
        <v>108410</v>
      </c>
      <c r="Z7" s="347">
        <v>3920381</v>
      </c>
      <c r="AA7" s="347">
        <v>3420780</v>
      </c>
      <c r="AB7" s="347">
        <v>3266304</v>
      </c>
      <c r="AC7" s="347">
        <v>4133247</v>
      </c>
      <c r="AD7" s="347">
        <v>1230518</v>
      </c>
      <c r="AE7" s="347">
        <v>177970</v>
      </c>
      <c r="AF7" s="347">
        <v>0</v>
      </c>
      <c r="AG7" s="347">
        <v>0</v>
      </c>
      <c r="AH7" s="347">
        <v>162249</v>
      </c>
      <c r="AI7" s="347">
        <v>97782</v>
      </c>
      <c r="AJ7" s="347">
        <v>-127191</v>
      </c>
      <c r="AK7" s="347">
        <v>-127191</v>
      </c>
      <c r="AL7" s="347">
        <v>-127191</v>
      </c>
      <c r="AM7" s="347">
        <v>-127191</v>
      </c>
      <c r="AN7" s="347">
        <v>-127191</v>
      </c>
      <c r="AO7" s="347">
        <v>-512502</v>
      </c>
      <c r="AP7" s="334"/>
      <c r="AQ7" s="351">
        <v>-133752</v>
      </c>
      <c r="AR7" s="347">
        <v>0</v>
      </c>
      <c r="AS7" s="347">
        <v>0</v>
      </c>
      <c r="AT7" s="347">
        <v>0</v>
      </c>
      <c r="AU7" s="347">
        <v>0</v>
      </c>
      <c r="AV7" s="347">
        <v>0</v>
      </c>
      <c r="AW7" s="347">
        <v>0</v>
      </c>
      <c r="AX7" s="350">
        <v>133752</v>
      </c>
      <c r="AY7" s="350">
        <v>133752</v>
      </c>
      <c r="AZ7" s="350">
        <v>133752</v>
      </c>
      <c r="BA7" s="350">
        <v>133752</v>
      </c>
      <c r="BB7" s="350">
        <v>133752</v>
      </c>
      <c r="BC7" s="350">
        <v>561758</v>
      </c>
      <c r="BD7" s="351">
        <v>17636</v>
      </c>
      <c r="BE7" s="347">
        <v>17636</v>
      </c>
      <c r="BF7" s="347">
        <v>17636</v>
      </c>
      <c r="BG7" s="347">
        <v>17636</v>
      </c>
      <c r="BH7" s="347">
        <v>17636</v>
      </c>
      <c r="BI7" s="347">
        <v>17636</v>
      </c>
      <c r="BJ7" s="347">
        <v>74069</v>
      </c>
      <c r="BK7" s="350">
        <v>0</v>
      </c>
      <c r="BL7" s="350">
        <v>0</v>
      </c>
      <c r="BM7" s="350">
        <v>0</v>
      </c>
      <c r="BN7" s="350">
        <v>0</v>
      </c>
      <c r="BO7" s="350">
        <v>0</v>
      </c>
      <c r="BP7" s="350">
        <v>0</v>
      </c>
      <c r="BQ7" s="351">
        <v>10628</v>
      </c>
      <c r="BR7" s="347">
        <v>10628</v>
      </c>
      <c r="BS7" s="347">
        <v>10628</v>
      </c>
      <c r="BT7" s="347">
        <v>10628</v>
      </c>
      <c r="BU7" s="347">
        <v>10628</v>
      </c>
      <c r="BV7" s="347">
        <v>10628</v>
      </c>
      <c r="BW7" s="347">
        <v>44642</v>
      </c>
      <c r="BX7" s="350">
        <v>0</v>
      </c>
      <c r="BY7" s="350">
        <v>0</v>
      </c>
      <c r="BZ7" s="350">
        <v>0</v>
      </c>
      <c r="CA7" s="350">
        <v>0</v>
      </c>
      <c r="CB7" s="350">
        <v>0</v>
      </c>
      <c r="CC7" s="350">
        <v>0</v>
      </c>
      <c r="CD7" s="348">
        <v>9.6999999999999993</v>
      </c>
      <c r="CE7" s="354"/>
      <c r="CF7" s="347"/>
      <c r="CG7" s="347"/>
      <c r="CH7" s="347"/>
      <c r="CI7" s="347"/>
      <c r="CJ7" s="347"/>
      <c r="CK7" s="347"/>
      <c r="CL7" s="350"/>
      <c r="CM7" s="350"/>
      <c r="CN7" s="350"/>
      <c r="CO7" s="350"/>
      <c r="CP7" s="350"/>
      <c r="CQ7" s="350"/>
      <c r="CR7" s="354">
        <v>-21703</v>
      </c>
      <c r="CS7" s="347"/>
      <c r="CT7" s="347"/>
      <c r="CU7" s="347"/>
      <c r="CV7" s="347"/>
      <c r="CW7" s="347"/>
      <c r="CX7" s="347"/>
      <c r="CY7" s="350">
        <v>21703</v>
      </c>
      <c r="CZ7" s="350">
        <v>21703</v>
      </c>
      <c r="DA7" s="350">
        <v>21703</v>
      </c>
      <c r="DB7" s="350">
        <v>21703</v>
      </c>
      <c r="DC7" s="350">
        <v>21703</v>
      </c>
      <c r="DD7" s="350">
        <v>69455</v>
      </c>
      <c r="DE7" s="334"/>
      <c r="DF7" s="368">
        <v>-4568.1649760000337</v>
      </c>
      <c r="DH7" s="371">
        <f t="shared" si="0"/>
        <v>-177970</v>
      </c>
      <c r="DI7" s="371">
        <f t="shared" si="1"/>
        <v>162249</v>
      </c>
      <c r="DJ7" s="371">
        <f t="shared" si="2"/>
        <v>-1230518</v>
      </c>
      <c r="DK7" s="371">
        <f t="shared" si="3"/>
        <v>97782</v>
      </c>
      <c r="DM7" s="371">
        <f t="shared" si="4"/>
        <v>-935373</v>
      </c>
    </row>
    <row r="8" spans="2:143">
      <c r="B8" s="342" t="s">
        <v>221</v>
      </c>
      <c r="C8" s="356">
        <v>0.66932100000000005</v>
      </c>
      <c r="D8" s="356">
        <v>0.66042800000000002</v>
      </c>
      <c r="E8" s="356">
        <v>8.8930000000000398E-3</v>
      </c>
      <c r="F8" s="356"/>
      <c r="G8" s="348">
        <v>10.8</v>
      </c>
      <c r="H8" s="347">
        <v>4701127</v>
      </c>
      <c r="I8" s="347">
        <v>248977</v>
      </c>
      <c r="J8" s="347">
        <v>171661</v>
      </c>
      <c r="K8" s="347">
        <v>63303</v>
      </c>
      <c r="L8" s="347">
        <v>0</v>
      </c>
      <c r="M8" s="347">
        <v>-810436</v>
      </c>
      <c r="N8" s="347">
        <v>116693</v>
      </c>
      <c r="O8" s="347">
        <v>-22375</v>
      </c>
      <c r="P8" s="347">
        <v>-360573</v>
      </c>
      <c r="Q8" s="347">
        <v>4108377</v>
      </c>
      <c r="R8" s="343">
        <v>0</v>
      </c>
      <c r="S8" s="347">
        <v>-84796</v>
      </c>
      <c r="T8" s="347">
        <v>4033</v>
      </c>
      <c r="U8" s="347">
        <v>339875</v>
      </c>
      <c r="V8" s="347">
        <v>323503</v>
      </c>
      <c r="W8" s="347">
        <v>-766811</v>
      </c>
      <c r="X8" s="343">
        <v>-194759</v>
      </c>
      <c r="Y8" s="343">
        <v>43551</v>
      </c>
      <c r="Z8" s="347">
        <v>4401784</v>
      </c>
      <c r="AA8" s="347">
        <v>3831225</v>
      </c>
      <c r="AB8" s="347">
        <v>3670193</v>
      </c>
      <c r="AC8" s="347">
        <v>4630295</v>
      </c>
      <c r="AD8" s="347">
        <v>735396</v>
      </c>
      <c r="AE8" s="347">
        <v>176821</v>
      </c>
      <c r="AF8" s="347">
        <v>0</v>
      </c>
      <c r="AG8" s="347">
        <v>0</v>
      </c>
      <c r="AH8" s="347">
        <v>105888</v>
      </c>
      <c r="AI8" s="347">
        <v>39518</v>
      </c>
      <c r="AJ8" s="347">
        <v>-80762</v>
      </c>
      <c r="AK8" s="347">
        <v>-80762</v>
      </c>
      <c r="AL8" s="347">
        <v>-80762</v>
      </c>
      <c r="AM8" s="347">
        <v>-80762</v>
      </c>
      <c r="AN8" s="347">
        <v>-80762</v>
      </c>
      <c r="AO8" s="347">
        <v>-363001</v>
      </c>
      <c r="AP8" s="334"/>
      <c r="AQ8" s="351">
        <v>-75040</v>
      </c>
      <c r="AR8" s="347">
        <v>0</v>
      </c>
      <c r="AS8" s="347">
        <v>0</v>
      </c>
      <c r="AT8" s="347">
        <v>0</v>
      </c>
      <c r="AU8" s="347">
        <v>0</v>
      </c>
      <c r="AV8" s="347">
        <v>0</v>
      </c>
      <c r="AW8" s="347">
        <v>0</v>
      </c>
      <c r="AX8" s="350">
        <v>75040</v>
      </c>
      <c r="AY8" s="350">
        <v>75040</v>
      </c>
      <c r="AZ8" s="350">
        <v>75040</v>
      </c>
      <c r="BA8" s="350">
        <v>75040</v>
      </c>
      <c r="BB8" s="350">
        <v>75040</v>
      </c>
      <c r="BC8" s="350">
        <v>360196</v>
      </c>
      <c r="BD8" s="351">
        <v>10805</v>
      </c>
      <c r="BE8" s="347">
        <v>10805</v>
      </c>
      <c r="BF8" s="347">
        <v>10805</v>
      </c>
      <c r="BG8" s="347">
        <v>10805</v>
      </c>
      <c r="BH8" s="347">
        <v>10805</v>
      </c>
      <c r="BI8" s="347">
        <v>10805</v>
      </c>
      <c r="BJ8" s="347">
        <v>51863</v>
      </c>
      <c r="BK8" s="350">
        <v>0</v>
      </c>
      <c r="BL8" s="350">
        <v>0</v>
      </c>
      <c r="BM8" s="350">
        <v>0</v>
      </c>
      <c r="BN8" s="350">
        <v>0</v>
      </c>
      <c r="BO8" s="350">
        <v>0</v>
      </c>
      <c r="BP8" s="350">
        <v>0</v>
      </c>
      <c r="BQ8" s="351">
        <v>4033</v>
      </c>
      <c r="BR8" s="347">
        <v>4033</v>
      </c>
      <c r="BS8" s="347">
        <v>4033</v>
      </c>
      <c r="BT8" s="347">
        <v>4033</v>
      </c>
      <c r="BU8" s="347">
        <v>4033</v>
      </c>
      <c r="BV8" s="347">
        <v>4033</v>
      </c>
      <c r="BW8" s="347">
        <v>19353</v>
      </c>
      <c r="BX8" s="350">
        <v>0</v>
      </c>
      <c r="BY8" s="350">
        <v>0</v>
      </c>
      <c r="BZ8" s="350">
        <v>0</v>
      </c>
      <c r="CA8" s="350">
        <v>0</v>
      </c>
      <c r="CB8" s="350">
        <v>0</v>
      </c>
      <c r="CC8" s="350">
        <v>0</v>
      </c>
      <c r="CD8" s="348">
        <v>10.1</v>
      </c>
      <c r="CE8" s="354"/>
      <c r="CF8" s="347"/>
      <c r="CG8" s="347"/>
      <c r="CH8" s="347"/>
      <c r="CI8" s="347"/>
      <c r="CJ8" s="347"/>
      <c r="CK8" s="347"/>
      <c r="CL8" s="350"/>
      <c r="CM8" s="350"/>
      <c r="CN8" s="350"/>
      <c r="CO8" s="350"/>
      <c r="CP8" s="350"/>
      <c r="CQ8" s="350"/>
      <c r="CR8" s="354">
        <v>-20560</v>
      </c>
      <c r="CS8" s="347"/>
      <c r="CT8" s="347"/>
      <c r="CU8" s="347"/>
      <c r="CV8" s="347"/>
      <c r="CW8" s="347"/>
      <c r="CX8" s="347"/>
      <c r="CY8" s="350">
        <v>20560</v>
      </c>
      <c r="CZ8" s="350">
        <v>20560</v>
      </c>
      <c r="DA8" s="350">
        <v>20560</v>
      </c>
      <c r="DB8" s="350">
        <v>20560</v>
      </c>
      <c r="DC8" s="350">
        <v>20560</v>
      </c>
      <c r="DD8" s="350">
        <v>74021</v>
      </c>
      <c r="DE8" s="334"/>
      <c r="DF8" s="368">
        <v>-2622.5279140000116</v>
      </c>
      <c r="DH8" s="371">
        <f t="shared" si="0"/>
        <v>-176821</v>
      </c>
      <c r="DI8" s="371">
        <f t="shared" si="1"/>
        <v>105888</v>
      </c>
      <c r="DJ8" s="371">
        <f t="shared" si="2"/>
        <v>-735396</v>
      </c>
      <c r="DK8" s="371">
        <f t="shared" si="3"/>
        <v>39518</v>
      </c>
      <c r="DM8" s="371">
        <f t="shared" si="4"/>
        <v>-592750</v>
      </c>
    </row>
    <row r="9" spans="2:143">
      <c r="B9" s="342" t="s">
        <v>222</v>
      </c>
      <c r="C9" s="356">
        <v>0.70462099999999994</v>
      </c>
      <c r="D9" s="356">
        <v>0.66899900000000001</v>
      </c>
      <c r="E9" s="356">
        <v>3.5621999999999931E-2</v>
      </c>
      <c r="F9" s="356"/>
      <c r="G9" s="348">
        <v>10.5</v>
      </c>
      <c r="H9" s="347">
        <v>1764752</v>
      </c>
      <c r="I9" s="347">
        <v>97966</v>
      </c>
      <c r="J9" s="347">
        <v>67198</v>
      </c>
      <c r="K9" s="347">
        <v>93967</v>
      </c>
      <c r="L9" s="347">
        <v>-134044</v>
      </c>
      <c r="M9" s="347">
        <v>-305712</v>
      </c>
      <c r="N9" s="347">
        <v>31689</v>
      </c>
      <c r="O9" s="347">
        <v>-5979</v>
      </c>
      <c r="P9" s="347">
        <v>-132264</v>
      </c>
      <c r="Q9" s="347">
        <v>1477573</v>
      </c>
      <c r="R9" s="343">
        <v>-134044</v>
      </c>
      <c r="S9" s="347">
        <v>-34587</v>
      </c>
      <c r="T9" s="347">
        <v>8760</v>
      </c>
      <c r="U9" s="347">
        <v>5293</v>
      </c>
      <c r="V9" s="347">
        <v>101363</v>
      </c>
      <c r="W9" s="347">
        <v>-235170</v>
      </c>
      <c r="X9" s="343">
        <v>-74962</v>
      </c>
      <c r="Y9" s="343">
        <v>91979</v>
      </c>
      <c r="Z9" s="347">
        <v>1588238</v>
      </c>
      <c r="AA9" s="347">
        <v>1373874</v>
      </c>
      <c r="AB9" s="347">
        <v>1313312</v>
      </c>
      <c r="AC9" s="347">
        <v>1675418</v>
      </c>
      <c r="AD9" s="347">
        <v>276596</v>
      </c>
      <c r="AE9" s="347">
        <v>70464</v>
      </c>
      <c r="AF9" s="347">
        <v>0</v>
      </c>
      <c r="AG9" s="347">
        <v>0</v>
      </c>
      <c r="AH9" s="347">
        <v>28671</v>
      </c>
      <c r="AI9" s="347">
        <v>83219</v>
      </c>
      <c r="AJ9" s="347">
        <v>-25827</v>
      </c>
      <c r="AK9" s="347">
        <v>-25827</v>
      </c>
      <c r="AL9" s="347">
        <v>-25827</v>
      </c>
      <c r="AM9" s="347">
        <v>-25827</v>
      </c>
      <c r="AN9" s="347">
        <v>-25827</v>
      </c>
      <c r="AO9" s="347">
        <v>-106035</v>
      </c>
      <c r="AP9" s="334"/>
      <c r="AQ9" s="351">
        <v>-29116</v>
      </c>
      <c r="AR9" s="347">
        <v>0</v>
      </c>
      <c r="AS9" s="347">
        <v>0</v>
      </c>
      <c r="AT9" s="347">
        <v>0</v>
      </c>
      <c r="AU9" s="347">
        <v>0</v>
      </c>
      <c r="AV9" s="347">
        <v>0</v>
      </c>
      <c r="AW9" s="347">
        <v>0</v>
      </c>
      <c r="AX9" s="350">
        <v>29116</v>
      </c>
      <c r="AY9" s="350">
        <v>29116</v>
      </c>
      <c r="AZ9" s="350">
        <v>29116</v>
      </c>
      <c r="BA9" s="350">
        <v>29116</v>
      </c>
      <c r="BB9" s="350">
        <v>29116</v>
      </c>
      <c r="BC9" s="350">
        <v>131016</v>
      </c>
      <c r="BD9" s="351">
        <v>3018</v>
      </c>
      <c r="BE9" s="347">
        <v>3018</v>
      </c>
      <c r="BF9" s="347">
        <v>3018</v>
      </c>
      <c r="BG9" s="347">
        <v>3018</v>
      </c>
      <c r="BH9" s="347">
        <v>3018</v>
      </c>
      <c r="BI9" s="347">
        <v>3018</v>
      </c>
      <c r="BJ9" s="347">
        <v>13581</v>
      </c>
      <c r="BK9" s="350">
        <v>0</v>
      </c>
      <c r="BL9" s="350">
        <v>0</v>
      </c>
      <c r="BM9" s="350">
        <v>0</v>
      </c>
      <c r="BN9" s="350">
        <v>0</v>
      </c>
      <c r="BO9" s="350">
        <v>0</v>
      </c>
      <c r="BP9" s="350">
        <v>0</v>
      </c>
      <c r="BQ9" s="351">
        <v>8760</v>
      </c>
      <c r="BR9" s="347">
        <v>8760</v>
      </c>
      <c r="BS9" s="347">
        <v>8760</v>
      </c>
      <c r="BT9" s="347">
        <v>8760</v>
      </c>
      <c r="BU9" s="347">
        <v>8760</v>
      </c>
      <c r="BV9" s="347">
        <v>8760</v>
      </c>
      <c r="BW9" s="347">
        <v>39419</v>
      </c>
      <c r="BX9" s="350">
        <v>0</v>
      </c>
      <c r="BY9" s="350">
        <v>0</v>
      </c>
      <c r="BZ9" s="350">
        <v>0</v>
      </c>
      <c r="CA9" s="350">
        <v>0</v>
      </c>
      <c r="CB9" s="350">
        <v>0</v>
      </c>
      <c r="CC9" s="350">
        <v>0</v>
      </c>
      <c r="CD9" s="348">
        <v>7.7</v>
      </c>
      <c r="CE9" s="354"/>
      <c r="CF9" s="347"/>
      <c r="CG9" s="347"/>
      <c r="CH9" s="347"/>
      <c r="CI9" s="347"/>
      <c r="CJ9" s="347"/>
      <c r="CK9" s="347"/>
      <c r="CL9" s="350"/>
      <c r="CM9" s="350"/>
      <c r="CN9" s="350"/>
      <c r="CO9" s="350"/>
      <c r="CP9" s="350"/>
      <c r="CQ9" s="350"/>
      <c r="CR9" s="354">
        <v>-8489</v>
      </c>
      <c r="CS9" s="347"/>
      <c r="CT9" s="347"/>
      <c r="CU9" s="347"/>
      <c r="CV9" s="347"/>
      <c r="CW9" s="347"/>
      <c r="CX9" s="347"/>
      <c r="CY9" s="350">
        <v>8489</v>
      </c>
      <c r="CZ9" s="350">
        <v>8489</v>
      </c>
      <c r="DA9" s="350">
        <v>8489</v>
      </c>
      <c r="DB9" s="350">
        <v>8489</v>
      </c>
      <c r="DC9" s="350">
        <v>8489</v>
      </c>
      <c r="DD9" s="350">
        <v>28019</v>
      </c>
      <c r="DE9" s="334"/>
      <c r="DF9" s="368">
        <v>-3991.4807219999925</v>
      </c>
      <c r="DH9" s="371">
        <f t="shared" si="0"/>
        <v>-70464</v>
      </c>
      <c r="DI9" s="371">
        <f t="shared" si="1"/>
        <v>28671</v>
      </c>
      <c r="DJ9" s="371">
        <f t="shared" si="2"/>
        <v>-276596</v>
      </c>
      <c r="DK9" s="371">
        <f t="shared" si="3"/>
        <v>83219</v>
      </c>
      <c r="DM9" s="371">
        <f t="shared" si="4"/>
        <v>-287179</v>
      </c>
    </row>
    <row r="10" spans="2:143">
      <c r="B10" s="342" t="s">
        <v>223</v>
      </c>
      <c r="C10" s="356">
        <v>0.65041499999999997</v>
      </c>
      <c r="D10" s="356">
        <v>0.64476699999999998</v>
      </c>
      <c r="E10" s="356">
        <v>5.6479999999999864E-3</v>
      </c>
      <c r="F10" s="356"/>
      <c r="G10" s="348">
        <v>11.2</v>
      </c>
      <c r="H10" s="347">
        <v>5152315</v>
      </c>
      <c r="I10" s="347">
        <v>308608</v>
      </c>
      <c r="J10" s="347">
        <v>192628</v>
      </c>
      <c r="K10" s="347">
        <v>45133</v>
      </c>
      <c r="L10" s="347">
        <v>0</v>
      </c>
      <c r="M10" s="347">
        <v>-1256128</v>
      </c>
      <c r="N10" s="347">
        <v>133247</v>
      </c>
      <c r="O10" s="347">
        <v>-4624</v>
      </c>
      <c r="P10" s="347">
        <v>-185732</v>
      </c>
      <c r="Q10" s="347">
        <v>4385447</v>
      </c>
      <c r="R10" s="343">
        <v>0</v>
      </c>
      <c r="S10" s="347">
        <v>-124756</v>
      </c>
      <c r="T10" s="347">
        <v>3803</v>
      </c>
      <c r="U10" s="347">
        <v>380283</v>
      </c>
      <c r="V10" s="347">
        <v>223675</v>
      </c>
      <c r="W10" s="347">
        <v>-1199417</v>
      </c>
      <c r="X10" s="343">
        <v>-237998</v>
      </c>
      <c r="Y10" s="343">
        <v>42594</v>
      </c>
      <c r="Z10" s="347">
        <v>4714668</v>
      </c>
      <c r="AA10" s="347">
        <v>4073016</v>
      </c>
      <c r="AB10" s="347">
        <v>3882316</v>
      </c>
      <c r="AC10" s="347">
        <v>4983943</v>
      </c>
      <c r="AD10" s="347">
        <v>1143974</v>
      </c>
      <c r="AE10" s="347">
        <v>215584</v>
      </c>
      <c r="AF10" s="347">
        <v>0</v>
      </c>
      <c r="AG10" s="347">
        <v>0</v>
      </c>
      <c r="AH10" s="347">
        <v>121350</v>
      </c>
      <c r="AI10" s="347">
        <v>38791</v>
      </c>
      <c r="AJ10" s="347">
        <v>-120953</v>
      </c>
      <c r="AK10" s="347">
        <v>-120953</v>
      </c>
      <c r="AL10" s="347">
        <v>-120953</v>
      </c>
      <c r="AM10" s="347">
        <v>-120953</v>
      </c>
      <c r="AN10" s="347">
        <v>-120953</v>
      </c>
      <c r="AO10" s="347">
        <v>-594652</v>
      </c>
      <c r="AP10" s="334"/>
      <c r="AQ10" s="351">
        <v>-112154</v>
      </c>
      <c r="AR10" s="347">
        <v>0</v>
      </c>
      <c r="AS10" s="347">
        <v>0</v>
      </c>
      <c r="AT10" s="347">
        <v>0</v>
      </c>
      <c r="AU10" s="347">
        <v>0</v>
      </c>
      <c r="AV10" s="347">
        <v>0</v>
      </c>
      <c r="AW10" s="347">
        <v>0</v>
      </c>
      <c r="AX10" s="350">
        <v>112154</v>
      </c>
      <c r="AY10" s="350">
        <v>112154</v>
      </c>
      <c r="AZ10" s="350">
        <v>112154</v>
      </c>
      <c r="BA10" s="350">
        <v>112154</v>
      </c>
      <c r="BB10" s="350">
        <v>112154</v>
      </c>
      <c r="BC10" s="350">
        <v>583204</v>
      </c>
      <c r="BD10" s="351">
        <v>11897</v>
      </c>
      <c r="BE10" s="347">
        <v>11897</v>
      </c>
      <c r="BF10" s="347">
        <v>11897</v>
      </c>
      <c r="BG10" s="347">
        <v>11897</v>
      </c>
      <c r="BH10" s="347">
        <v>11897</v>
      </c>
      <c r="BI10" s="347">
        <v>11897</v>
      </c>
      <c r="BJ10" s="347">
        <v>61865</v>
      </c>
      <c r="BK10" s="350">
        <v>0</v>
      </c>
      <c r="BL10" s="350">
        <v>0</v>
      </c>
      <c r="BM10" s="350">
        <v>0</v>
      </c>
      <c r="BN10" s="350">
        <v>0</v>
      </c>
      <c r="BO10" s="350">
        <v>0</v>
      </c>
      <c r="BP10" s="350">
        <v>0</v>
      </c>
      <c r="BQ10" s="351">
        <v>3803</v>
      </c>
      <c r="BR10" s="347">
        <v>3803</v>
      </c>
      <c r="BS10" s="347">
        <v>3803</v>
      </c>
      <c r="BT10" s="347">
        <v>3803</v>
      </c>
      <c r="BU10" s="347">
        <v>3803</v>
      </c>
      <c r="BV10" s="347">
        <v>3803</v>
      </c>
      <c r="BW10" s="347">
        <v>19776</v>
      </c>
      <c r="BX10" s="350">
        <v>0</v>
      </c>
      <c r="BY10" s="350">
        <v>0</v>
      </c>
      <c r="BZ10" s="350">
        <v>0</v>
      </c>
      <c r="CA10" s="350">
        <v>0</v>
      </c>
      <c r="CB10" s="350">
        <v>0</v>
      </c>
      <c r="CC10" s="350">
        <v>0</v>
      </c>
      <c r="CD10" s="348">
        <v>10.3</v>
      </c>
      <c r="CE10" s="354"/>
      <c r="CF10" s="347"/>
      <c r="CG10" s="347"/>
      <c r="CH10" s="347"/>
      <c r="CI10" s="347"/>
      <c r="CJ10" s="347"/>
      <c r="CK10" s="347"/>
      <c r="CL10" s="350"/>
      <c r="CM10" s="350"/>
      <c r="CN10" s="350"/>
      <c r="CO10" s="350"/>
      <c r="CP10" s="350"/>
      <c r="CQ10" s="350"/>
      <c r="CR10" s="354">
        <v>-24499</v>
      </c>
      <c r="CS10" s="347"/>
      <c r="CT10" s="347"/>
      <c r="CU10" s="347"/>
      <c r="CV10" s="347"/>
      <c r="CW10" s="347"/>
      <c r="CX10" s="347"/>
      <c r="CY10" s="350">
        <v>24499</v>
      </c>
      <c r="CZ10" s="350">
        <v>24499</v>
      </c>
      <c r="DA10" s="350">
        <v>24499</v>
      </c>
      <c r="DB10" s="350">
        <v>24499</v>
      </c>
      <c r="DC10" s="350">
        <v>24499</v>
      </c>
      <c r="DD10" s="350">
        <v>93089</v>
      </c>
      <c r="DE10" s="334"/>
      <c r="DF10" s="368">
        <v>-2084.8067039999951</v>
      </c>
      <c r="DH10" s="371">
        <f t="shared" si="0"/>
        <v>-215584</v>
      </c>
      <c r="DI10" s="371">
        <f t="shared" si="1"/>
        <v>121350</v>
      </c>
      <c r="DJ10" s="371">
        <f t="shared" si="2"/>
        <v>-1143974</v>
      </c>
      <c r="DK10" s="371">
        <f t="shared" si="3"/>
        <v>38791</v>
      </c>
      <c r="DM10" s="371">
        <f t="shared" si="4"/>
        <v>-766868</v>
      </c>
    </row>
    <row r="11" spans="2:143">
      <c r="B11" s="342" t="s">
        <v>224</v>
      </c>
      <c r="C11" s="356">
        <v>0.70558199999999993</v>
      </c>
      <c r="D11" s="356">
        <v>0.71483799999999997</v>
      </c>
      <c r="E11" s="356">
        <v>-9.256000000000042E-3</v>
      </c>
      <c r="F11" s="356"/>
      <c r="G11" s="348">
        <v>10.7</v>
      </c>
      <c r="H11" s="347">
        <v>444666</v>
      </c>
      <c r="I11" s="347">
        <v>16135</v>
      </c>
      <c r="J11" s="347">
        <v>15849</v>
      </c>
      <c r="K11" s="347">
        <v>-5758</v>
      </c>
      <c r="L11" s="347">
        <v>0</v>
      </c>
      <c r="M11" s="347">
        <v>-71552</v>
      </c>
      <c r="N11" s="347">
        <v>14404</v>
      </c>
      <c r="O11" s="347">
        <v>598</v>
      </c>
      <c r="P11" s="347">
        <v>-20288</v>
      </c>
      <c r="Q11" s="347">
        <v>394054</v>
      </c>
      <c r="R11" s="343">
        <v>0</v>
      </c>
      <c r="S11" s="347">
        <v>-7188</v>
      </c>
      <c r="T11" s="347">
        <v>-504</v>
      </c>
      <c r="U11" s="347">
        <v>24292</v>
      </c>
      <c r="V11" s="347">
        <v>22774</v>
      </c>
      <c r="W11" s="347">
        <v>-72956</v>
      </c>
      <c r="X11" s="343">
        <v>-18340</v>
      </c>
      <c r="Y11" s="343">
        <v>-5397</v>
      </c>
      <c r="Z11" s="347">
        <v>416629</v>
      </c>
      <c r="AA11" s="347">
        <v>372337</v>
      </c>
      <c r="AB11" s="347">
        <v>360510</v>
      </c>
      <c r="AC11" s="347">
        <v>432498</v>
      </c>
      <c r="AD11" s="347">
        <v>64865</v>
      </c>
      <c r="AE11" s="347">
        <v>16255</v>
      </c>
      <c r="AF11" s="347">
        <v>4893</v>
      </c>
      <c r="AG11" s="347">
        <v>0</v>
      </c>
      <c r="AH11" s="347">
        <v>13058</v>
      </c>
      <c r="AI11" s="347">
        <v>0</v>
      </c>
      <c r="AJ11" s="347">
        <v>-7692</v>
      </c>
      <c r="AK11" s="347">
        <v>-7692</v>
      </c>
      <c r="AL11" s="347">
        <v>-7692</v>
      </c>
      <c r="AM11" s="347">
        <v>-7692</v>
      </c>
      <c r="AN11" s="347">
        <v>-7692</v>
      </c>
      <c r="AO11" s="347">
        <v>-34495</v>
      </c>
      <c r="AP11" s="334"/>
      <c r="AQ11" s="351">
        <v>-6687</v>
      </c>
      <c r="AR11" s="347">
        <v>0</v>
      </c>
      <c r="AS11" s="347">
        <v>0</v>
      </c>
      <c r="AT11" s="347">
        <v>0</v>
      </c>
      <c r="AU11" s="347">
        <v>0</v>
      </c>
      <c r="AV11" s="347">
        <v>0</v>
      </c>
      <c r="AW11" s="347">
        <v>0</v>
      </c>
      <c r="AX11" s="350">
        <v>6687</v>
      </c>
      <c r="AY11" s="350">
        <v>6687</v>
      </c>
      <c r="AZ11" s="350">
        <v>6687</v>
      </c>
      <c r="BA11" s="350">
        <v>6687</v>
      </c>
      <c r="BB11" s="350">
        <v>6687</v>
      </c>
      <c r="BC11" s="350">
        <v>31430</v>
      </c>
      <c r="BD11" s="351">
        <v>1346</v>
      </c>
      <c r="BE11" s="347">
        <v>1346</v>
      </c>
      <c r="BF11" s="347">
        <v>1346</v>
      </c>
      <c r="BG11" s="347">
        <v>1346</v>
      </c>
      <c r="BH11" s="347">
        <v>1346</v>
      </c>
      <c r="BI11" s="347">
        <v>1346</v>
      </c>
      <c r="BJ11" s="347">
        <v>6328</v>
      </c>
      <c r="BK11" s="350">
        <v>0</v>
      </c>
      <c r="BL11" s="350">
        <v>0</v>
      </c>
      <c r="BM11" s="350">
        <v>0</v>
      </c>
      <c r="BN11" s="350">
        <v>0</v>
      </c>
      <c r="BO11" s="350">
        <v>0</v>
      </c>
      <c r="BP11" s="350">
        <v>0</v>
      </c>
      <c r="BQ11" s="351">
        <v>-504</v>
      </c>
      <c r="BR11" s="347">
        <v>0</v>
      </c>
      <c r="BS11" s="347">
        <v>0</v>
      </c>
      <c r="BT11" s="347">
        <v>0</v>
      </c>
      <c r="BU11" s="347">
        <v>0</v>
      </c>
      <c r="BV11" s="347">
        <v>0</v>
      </c>
      <c r="BW11" s="347">
        <v>0</v>
      </c>
      <c r="BX11" s="350">
        <v>504</v>
      </c>
      <c r="BY11" s="350">
        <v>504</v>
      </c>
      <c r="BZ11" s="350">
        <v>504</v>
      </c>
      <c r="CA11" s="350">
        <v>504</v>
      </c>
      <c r="CB11" s="350">
        <v>504</v>
      </c>
      <c r="CC11" s="350">
        <v>2373</v>
      </c>
      <c r="CD11" s="348">
        <v>10.3</v>
      </c>
      <c r="CE11" s="354"/>
      <c r="CF11" s="347"/>
      <c r="CG11" s="347"/>
      <c r="CH11" s="347"/>
      <c r="CI11" s="347"/>
      <c r="CJ11" s="347"/>
      <c r="CK11" s="347"/>
      <c r="CL11" s="350"/>
      <c r="CM11" s="350"/>
      <c r="CN11" s="350"/>
      <c r="CO11" s="350"/>
      <c r="CP11" s="350"/>
      <c r="CQ11" s="350"/>
      <c r="CR11" s="354">
        <v>-1847</v>
      </c>
      <c r="CS11" s="347"/>
      <c r="CT11" s="347"/>
      <c r="CU11" s="347"/>
      <c r="CV11" s="347"/>
      <c r="CW11" s="347"/>
      <c r="CX11" s="347"/>
      <c r="CY11" s="350">
        <v>1847</v>
      </c>
      <c r="CZ11" s="350">
        <v>1847</v>
      </c>
      <c r="DA11" s="350">
        <v>1847</v>
      </c>
      <c r="DB11" s="350">
        <v>1847</v>
      </c>
      <c r="DC11" s="350">
        <v>1847</v>
      </c>
      <c r="DD11" s="350">
        <v>7020</v>
      </c>
      <c r="DE11" s="334"/>
      <c r="DF11" s="368">
        <v>237.47193600000108</v>
      </c>
      <c r="DH11" s="371">
        <f t="shared" si="0"/>
        <v>-16255</v>
      </c>
      <c r="DI11" s="371">
        <f t="shared" si="1"/>
        <v>13058</v>
      </c>
      <c r="DJ11" s="371">
        <f t="shared" si="2"/>
        <v>-64865</v>
      </c>
      <c r="DK11" s="371">
        <f t="shared" si="3"/>
        <v>-4893</v>
      </c>
      <c r="DM11" s="371">
        <f t="shared" si="4"/>
        <v>-50612</v>
      </c>
    </row>
    <row r="12" spans="2:143">
      <c r="B12" s="342" t="s">
        <v>225</v>
      </c>
      <c r="C12" s="356">
        <v>0.65910299999999999</v>
      </c>
      <c r="D12" s="356">
        <v>0.65749800000000003</v>
      </c>
      <c r="E12" s="356">
        <v>1.6049999999999676E-3</v>
      </c>
      <c r="F12" s="356"/>
      <c r="G12" s="348">
        <v>10.7</v>
      </c>
      <c r="H12" s="347">
        <v>1738172</v>
      </c>
      <c r="I12" s="347">
        <v>110311</v>
      </c>
      <c r="J12" s="347">
        <v>64914</v>
      </c>
      <c r="K12" s="347">
        <v>4243</v>
      </c>
      <c r="L12" s="347">
        <v>0</v>
      </c>
      <c r="M12" s="347">
        <v>-207067</v>
      </c>
      <c r="N12" s="347">
        <v>67623</v>
      </c>
      <c r="O12" s="347">
        <v>656</v>
      </c>
      <c r="P12" s="347">
        <v>-59263</v>
      </c>
      <c r="Q12" s="347">
        <v>1719589</v>
      </c>
      <c r="R12" s="343">
        <v>0</v>
      </c>
      <c r="S12" s="347">
        <v>-21380</v>
      </c>
      <c r="T12" s="347">
        <v>476</v>
      </c>
      <c r="U12" s="347">
        <v>154321</v>
      </c>
      <c r="V12" s="347">
        <v>67693</v>
      </c>
      <c r="W12" s="347">
        <v>-191091</v>
      </c>
      <c r="X12" s="343">
        <v>-77450</v>
      </c>
      <c r="Y12" s="343">
        <v>5088</v>
      </c>
      <c r="Z12" s="347">
        <v>1848586</v>
      </c>
      <c r="AA12" s="347">
        <v>1595880</v>
      </c>
      <c r="AB12" s="347">
        <v>1513952</v>
      </c>
      <c r="AC12" s="347">
        <v>1962467</v>
      </c>
      <c r="AD12" s="347">
        <v>187715</v>
      </c>
      <c r="AE12" s="347">
        <v>69291</v>
      </c>
      <c r="AF12" s="347">
        <v>0</v>
      </c>
      <c r="AG12" s="347">
        <v>0</v>
      </c>
      <c r="AH12" s="347">
        <v>61303</v>
      </c>
      <c r="AI12" s="347">
        <v>4612</v>
      </c>
      <c r="AJ12" s="347">
        <v>-20904</v>
      </c>
      <c r="AK12" s="347">
        <v>-20904</v>
      </c>
      <c r="AL12" s="347">
        <v>-20904</v>
      </c>
      <c r="AM12" s="347">
        <v>-20904</v>
      </c>
      <c r="AN12" s="347">
        <v>-20904</v>
      </c>
      <c r="AO12" s="347">
        <v>-86571</v>
      </c>
      <c r="AP12" s="334"/>
      <c r="AQ12" s="351">
        <v>-19352</v>
      </c>
      <c r="AR12" s="347">
        <v>0</v>
      </c>
      <c r="AS12" s="347">
        <v>0</v>
      </c>
      <c r="AT12" s="347">
        <v>0</v>
      </c>
      <c r="AU12" s="347">
        <v>0</v>
      </c>
      <c r="AV12" s="347">
        <v>0</v>
      </c>
      <c r="AW12" s="347">
        <v>0</v>
      </c>
      <c r="AX12" s="350">
        <v>19352</v>
      </c>
      <c r="AY12" s="350">
        <v>19352</v>
      </c>
      <c r="AZ12" s="350">
        <v>19352</v>
      </c>
      <c r="BA12" s="350">
        <v>19352</v>
      </c>
      <c r="BB12" s="350">
        <v>19352</v>
      </c>
      <c r="BC12" s="350">
        <v>90955</v>
      </c>
      <c r="BD12" s="351">
        <v>6320</v>
      </c>
      <c r="BE12" s="347">
        <v>6320</v>
      </c>
      <c r="BF12" s="347">
        <v>6320</v>
      </c>
      <c r="BG12" s="347">
        <v>6320</v>
      </c>
      <c r="BH12" s="347">
        <v>6320</v>
      </c>
      <c r="BI12" s="347">
        <v>6320</v>
      </c>
      <c r="BJ12" s="347">
        <v>29703</v>
      </c>
      <c r="BK12" s="350">
        <v>0</v>
      </c>
      <c r="BL12" s="350">
        <v>0</v>
      </c>
      <c r="BM12" s="350">
        <v>0</v>
      </c>
      <c r="BN12" s="350">
        <v>0</v>
      </c>
      <c r="BO12" s="350">
        <v>0</v>
      </c>
      <c r="BP12" s="350">
        <v>0</v>
      </c>
      <c r="BQ12" s="351">
        <v>476</v>
      </c>
      <c r="BR12" s="347">
        <v>476</v>
      </c>
      <c r="BS12" s="347">
        <v>476</v>
      </c>
      <c r="BT12" s="347">
        <v>476</v>
      </c>
      <c r="BU12" s="347">
        <v>476</v>
      </c>
      <c r="BV12" s="347">
        <v>476</v>
      </c>
      <c r="BW12" s="347">
        <v>2232</v>
      </c>
      <c r="BX12" s="350">
        <v>0</v>
      </c>
      <c r="BY12" s="350">
        <v>0</v>
      </c>
      <c r="BZ12" s="350">
        <v>0</v>
      </c>
      <c r="CA12" s="350">
        <v>0</v>
      </c>
      <c r="CB12" s="350">
        <v>0</v>
      </c>
      <c r="CC12" s="350">
        <v>0</v>
      </c>
      <c r="CD12" s="348">
        <v>8.3000000000000007</v>
      </c>
      <c r="CE12" s="354"/>
      <c r="CF12" s="347"/>
      <c r="CG12" s="347"/>
      <c r="CH12" s="347"/>
      <c r="CI12" s="347"/>
      <c r="CJ12" s="347"/>
      <c r="CK12" s="347"/>
      <c r="CL12" s="350"/>
      <c r="CM12" s="350"/>
      <c r="CN12" s="350"/>
      <c r="CO12" s="350"/>
      <c r="CP12" s="350"/>
      <c r="CQ12" s="350"/>
      <c r="CR12" s="354">
        <v>-8348</v>
      </c>
      <c r="CS12" s="347"/>
      <c r="CT12" s="347"/>
      <c r="CU12" s="347"/>
      <c r="CV12" s="347"/>
      <c r="CW12" s="347"/>
      <c r="CX12" s="347"/>
      <c r="CY12" s="350">
        <v>8348</v>
      </c>
      <c r="CZ12" s="350">
        <v>8348</v>
      </c>
      <c r="DA12" s="350">
        <v>8348</v>
      </c>
      <c r="DB12" s="350">
        <v>8348</v>
      </c>
      <c r="DC12" s="350">
        <v>8348</v>
      </c>
      <c r="DD12" s="350">
        <v>27551</v>
      </c>
      <c r="DE12" s="334"/>
      <c r="DF12" s="368">
        <v>-189.06097499999618</v>
      </c>
      <c r="DH12" s="371">
        <f t="shared" si="0"/>
        <v>-69291</v>
      </c>
      <c r="DI12" s="371">
        <f t="shared" si="1"/>
        <v>61303</v>
      </c>
      <c r="DJ12" s="371">
        <f t="shared" si="2"/>
        <v>-187715</v>
      </c>
      <c r="DK12" s="371">
        <f t="shared" si="3"/>
        <v>4612</v>
      </c>
      <c r="DM12" s="371">
        <f t="shared" si="4"/>
        <v>-18583</v>
      </c>
    </row>
    <row r="13" spans="2:143">
      <c r="B13" s="342" t="s">
        <v>226</v>
      </c>
      <c r="C13" s="356">
        <v>0.65804799999999997</v>
      </c>
      <c r="D13" s="356">
        <v>0.64818500000000001</v>
      </c>
      <c r="E13" s="356">
        <v>9.8629999999999551E-3</v>
      </c>
      <c r="F13" s="356"/>
      <c r="G13" s="348">
        <v>10.4</v>
      </c>
      <c r="H13" s="347">
        <v>1368088</v>
      </c>
      <c r="I13" s="347">
        <v>71277</v>
      </c>
      <c r="J13" s="347">
        <v>50992</v>
      </c>
      <c r="K13" s="347">
        <v>20817</v>
      </c>
      <c r="L13" s="347">
        <v>0</v>
      </c>
      <c r="M13" s="347">
        <v>-374133</v>
      </c>
      <c r="N13" s="347">
        <v>40669</v>
      </c>
      <c r="O13" s="347">
        <v>-2980</v>
      </c>
      <c r="P13" s="347">
        <v>-52665</v>
      </c>
      <c r="Q13" s="347">
        <v>1122065</v>
      </c>
      <c r="R13" s="343">
        <v>0</v>
      </c>
      <c r="S13" s="347">
        <v>-38997</v>
      </c>
      <c r="T13" s="347">
        <v>1803</v>
      </c>
      <c r="U13" s="347">
        <v>85075</v>
      </c>
      <c r="V13" s="347">
        <v>44043</v>
      </c>
      <c r="W13" s="347">
        <v>-338532</v>
      </c>
      <c r="X13" s="343">
        <v>-60098</v>
      </c>
      <c r="Y13" s="343">
        <v>18751</v>
      </c>
      <c r="Z13" s="347">
        <v>1206261</v>
      </c>
      <c r="AA13" s="347">
        <v>1042576</v>
      </c>
      <c r="AB13" s="347">
        <v>996214</v>
      </c>
      <c r="AC13" s="347">
        <v>1270341</v>
      </c>
      <c r="AD13" s="347">
        <v>338159</v>
      </c>
      <c r="AE13" s="347">
        <v>54080</v>
      </c>
      <c r="AF13" s="347">
        <v>0</v>
      </c>
      <c r="AG13" s="347">
        <v>0</v>
      </c>
      <c r="AH13" s="347">
        <v>36758</v>
      </c>
      <c r="AI13" s="347">
        <v>16948</v>
      </c>
      <c r="AJ13" s="347">
        <v>-37193</v>
      </c>
      <c r="AK13" s="347">
        <v>-37193</v>
      </c>
      <c r="AL13" s="347">
        <v>-37193</v>
      </c>
      <c r="AM13" s="347">
        <v>-37193</v>
      </c>
      <c r="AN13" s="347">
        <v>-37193</v>
      </c>
      <c r="AO13" s="347">
        <v>-152568</v>
      </c>
      <c r="AP13" s="334"/>
      <c r="AQ13" s="351">
        <v>-35974</v>
      </c>
      <c r="AR13" s="347">
        <v>0</v>
      </c>
      <c r="AS13" s="347">
        <v>0</v>
      </c>
      <c r="AT13" s="347">
        <v>0</v>
      </c>
      <c r="AU13" s="347">
        <v>0</v>
      </c>
      <c r="AV13" s="347">
        <v>0</v>
      </c>
      <c r="AW13" s="347">
        <v>0</v>
      </c>
      <c r="AX13" s="350">
        <v>35974</v>
      </c>
      <c r="AY13" s="350">
        <v>35974</v>
      </c>
      <c r="AZ13" s="350">
        <v>35974</v>
      </c>
      <c r="BA13" s="350">
        <v>35974</v>
      </c>
      <c r="BB13" s="350">
        <v>35974</v>
      </c>
      <c r="BC13" s="350">
        <v>158289</v>
      </c>
      <c r="BD13" s="351">
        <v>3911</v>
      </c>
      <c r="BE13" s="347">
        <v>3911</v>
      </c>
      <c r="BF13" s="347">
        <v>3911</v>
      </c>
      <c r="BG13" s="347">
        <v>3911</v>
      </c>
      <c r="BH13" s="347">
        <v>3911</v>
      </c>
      <c r="BI13" s="347">
        <v>3911</v>
      </c>
      <c r="BJ13" s="347">
        <v>17203</v>
      </c>
      <c r="BK13" s="350">
        <v>0</v>
      </c>
      <c r="BL13" s="350">
        <v>0</v>
      </c>
      <c r="BM13" s="350">
        <v>0</v>
      </c>
      <c r="BN13" s="350">
        <v>0</v>
      </c>
      <c r="BO13" s="350">
        <v>0</v>
      </c>
      <c r="BP13" s="350">
        <v>0</v>
      </c>
      <c r="BQ13" s="351">
        <v>1803</v>
      </c>
      <c r="BR13" s="347">
        <v>1803</v>
      </c>
      <c r="BS13" s="347">
        <v>1803</v>
      </c>
      <c r="BT13" s="347">
        <v>1803</v>
      </c>
      <c r="BU13" s="347">
        <v>1803</v>
      </c>
      <c r="BV13" s="347">
        <v>1803</v>
      </c>
      <c r="BW13" s="347">
        <v>7933</v>
      </c>
      <c r="BX13" s="350">
        <v>0</v>
      </c>
      <c r="BY13" s="350">
        <v>0</v>
      </c>
      <c r="BZ13" s="350">
        <v>0</v>
      </c>
      <c r="CA13" s="350">
        <v>0</v>
      </c>
      <c r="CB13" s="350">
        <v>0</v>
      </c>
      <c r="CC13" s="350">
        <v>0</v>
      </c>
      <c r="CD13" s="348">
        <v>8.6999999999999993</v>
      </c>
      <c r="CE13" s="354"/>
      <c r="CF13" s="347"/>
      <c r="CG13" s="347"/>
      <c r="CH13" s="347"/>
      <c r="CI13" s="347"/>
      <c r="CJ13" s="347"/>
      <c r="CK13" s="347"/>
      <c r="CL13" s="350"/>
      <c r="CM13" s="350"/>
      <c r="CN13" s="350"/>
      <c r="CO13" s="350"/>
      <c r="CP13" s="350"/>
      <c r="CQ13" s="350"/>
      <c r="CR13" s="354">
        <v>-6933</v>
      </c>
      <c r="CS13" s="347"/>
      <c r="CT13" s="347"/>
      <c r="CU13" s="347"/>
      <c r="CV13" s="347"/>
      <c r="CW13" s="347"/>
      <c r="CX13" s="347"/>
      <c r="CY13" s="350">
        <v>6933</v>
      </c>
      <c r="CZ13" s="350">
        <v>6933</v>
      </c>
      <c r="DA13" s="350">
        <v>6933</v>
      </c>
      <c r="DB13" s="350">
        <v>6933</v>
      </c>
      <c r="DC13" s="350">
        <v>6933</v>
      </c>
      <c r="DD13" s="350">
        <v>19415</v>
      </c>
      <c r="DE13" s="334"/>
      <c r="DF13" s="368">
        <v>-914.47763399999587</v>
      </c>
      <c r="DH13" s="371">
        <f t="shared" si="0"/>
        <v>-54080</v>
      </c>
      <c r="DI13" s="371">
        <f t="shared" si="1"/>
        <v>36758</v>
      </c>
      <c r="DJ13" s="371">
        <f t="shared" si="2"/>
        <v>-338159</v>
      </c>
      <c r="DK13" s="371">
        <f t="shared" si="3"/>
        <v>16948</v>
      </c>
      <c r="DM13" s="371">
        <f t="shared" si="4"/>
        <v>-246023</v>
      </c>
    </row>
    <row r="14" spans="2:143">
      <c r="B14" s="342" t="s">
        <v>227</v>
      </c>
      <c r="C14" s="356">
        <v>0.66097000000000006</v>
      </c>
      <c r="D14" s="356">
        <v>0.64199699999999993</v>
      </c>
      <c r="E14" s="356">
        <v>1.8973000000000129E-2</v>
      </c>
      <c r="F14" s="356"/>
      <c r="G14" s="348">
        <v>11.6</v>
      </c>
      <c r="H14" s="347">
        <v>391936</v>
      </c>
      <c r="I14" s="347">
        <v>25274</v>
      </c>
      <c r="J14" s="347">
        <v>14972</v>
      </c>
      <c r="K14" s="347">
        <v>11583</v>
      </c>
      <c r="L14" s="347">
        <v>0</v>
      </c>
      <c r="M14" s="347">
        <v>-120410</v>
      </c>
      <c r="N14" s="347">
        <v>6970</v>
      </c>
      <c r="O14" s="347">
        <v>-301</v>
      </c>
      <c r="P14" s="347">
        <v>-16151</v>
      </c>
      <c r="Q14" s="347">
        <v>313873</v>
      </c>
      <c r="R14" s="343">
        <v>0</v>
      </c>
      <c r="S14" s="347">
        <v>-11899</v>
      </c>
      <c r="T14" s="347">
        <v>1024</v>
      </c>
      <c r="U14" s="347">
        <v>29371</v>
      </c>
      <c r="V14" s="347">
        <v>18861</v>
      </c>
      <c r="W14" s="347">
        <v>-111464</v>
      </c>
      <c r="X14" s="343">
        <v>-20181</v>
      </c>
      <c r="Y14" s="343">
        <v>11878</v>
      </c>
      <c r="Z14" s="347">
        <v>340473</v>
      </c>
      <c r="AA14" s="347">
        <v>288663</v>
      </c>
      <c r="AB14" s="347">
        <v>272297</v>
      </c>
      <c r="AC14" s="347">
        <v>363908</v>
      </c>
      <c r="AD14" s="347">
        <v>110030</v>
      </c>
      <c r="AE14" s="347">
        <v>18658</v>
      </c>
      <c r="AF14" s="347">
        <v>0</v>
      </c>
      <c r="AG14" s="347">
        <v>0</v>
      </c>
      <c r="AH14" s="347">
        <v>6369</v>
      </c>
      <c r="AI14" s="347">
        <v>10854</v>
      </c>
      <c r="AJ14" s="347">
        <v>-10875</v>
      </c>
      <c r="AK14" s="347">
        <v>-10875</v>
      </c>
      <c r="AL14" s="347">
        <v>-10875</v>
      </c>
      <c r="AM14" s="347">
        <v>-10875</v>
      </c>
      <c r="AN14" s="347">
        <v>-10875</v>
      </c>
      <c r="AO14" s="347">
        <v>-57090</v>
      </c>
      <c r="AP14" s="334"/>
      <c r="AQ14" s="351">
        <v>-10380</v>
      </c>
      <c r="AR14" s="347">
        <v>0</v>
      </c>
      <c r="AS14" s="347">
        <v>0</v>
      </c>
      <c r="AT14" s="347">
        <v>0</v>
      </c>
      <c r="AU14" s="347">
        <v>0</v>
      </c>
      <c r="AV14" s="347">
        <v>0</v>
      </c>
      <c r="AW14" s="347">
        <v>0</v>
      </c>
      <c r="AX14" s="350">
        <v>10380</v>
      </c>
      <c r="AY14" s="350">
        <v>10380</v>
      </c>
      <c r="AZ14" s="350">
        <v>10380</v>
      </c>
      <c r="BA14" s="350">
        <v>10380</v>
      </c>
      <c r="BB14" s="350">
        <v>10380</v>
      </c>
      <c r="BC14" s="350">
        <v>58130</v>
      </c>
      <c r="BD14" s="351">
        <v>601</v>
      </c>
      <c r="BE14" s="347">
        <v>601</v>
      </c>
      <c r="BF14" s="347">
        <v>601</v>
      </c>
      <c r="BG14" s="347">
        <v>601</v>
      </c>
      <c r="BH14" s="347">
        <v>601</v>
      </c>
      <c r="BI14" s="347">
        <v>601</v>
      </c>
      <c r="BJ14" s="347">
        <v>3364</v>
      </c>
      <c r="BK14" s="350">
        <v>0</v>
      </c>
      <c r="BL14" s="350">
        <v>0</v>
      </c>
      <c r="BM14" s="350">
        <v>0</v>
      </c>
      <c r="BN14" s="350">
        <v>0</v>
      </c>
      <c r="BO14" s="350">
        <v>0</v>
      </c>
      <c r="BP14" s="350">
        <v>0</v>
      </c>
      <c r="BQ14" s="351">
        <v>1024</v>
      </c>
      <c r="BR14" s="347">
        <v>1024</v>
      </c>
      <c r="BS14" s="347">
        <v>1024</v>
      </c>
      <c r="BT14" s="347">
        <v>1024</v>
      </c>
      <c r="BU14" s="347">
        <v>1024</v>
      </c>
      <c r="BV14" s="347">
        <v>1024</v>
      </c>
      <c r="BW14" s="347">
        <v>5734</v>
      </c>
      <c r="BX14" s="350">
        <v>0</v>
      </c>
      <c r="BY14" s="350">
        <v>0</v>
      </c>
      <c r="BZ14" s="350">
        <v>0</v>
      </c>
      <c r="CA14" s="350">
        <v>0</v>
      </c>
      <c r="CB14" s="350">
        <v>0</v>
      </c>
      <c r="CC14" s="350">
        <v>0</v>
      </c>
      <c r="CD14" s="348">
        <v>8.6</v>
      </c>
      <c r="CE14" s="354"/>
      <c r="CF14" s="347"/>
      <c r="CG14" s="347"/>
      <c r="CH14" s="347"/>
      <c r="CI14" s="347"/>
      <c r="CJ14" s="347"/>
      <c r="CK14" s="347"/>
      <c r="CL14" s="350"/>
      <c r="CM14" s="350"/>
      <c r="CN14" s="350"/>
      <c r="CO14" s="350"/>
      <c r="CP14" s="350"/>
      <c r="CQ14" s="350"/>
      <c r="CR14" s="354">
        <v>-2120</v>
      </c>
      <c r="CS14" s="347"/>
      <c r="CT14" s="347"/>
      <c r="CU14" s="347"/>
      <c r="CV14" s="347"/>
      <c r="CW14" s="347"/>
      <c r="CX14" s="347"/>
      <c r="CY14" s="350">
        <v>2120</v>
      </c>
      <c r="CZ14" s="350">
        <v>2120</v>
      </c>
      <c r="DA14" s="350">
        <v>2120</v>
      </c>
      <c r="DB14" s="350">
        <v>2120</v>
      </c>
      <c r="DC14" s="350">
        <v>2120</v>
      </c>
      <c r="DD14" s="350">
        <v>8058</v>
      </c>
      <c r="DE14" s="334"/>
      <c r="DF14" s="368">
        <v>-596.41625500000407</v>
      </c>
      <c r="DH14" s="371">
        <f t="shared" si="0"/>
        <v>-18658</v>
      </c>
      <c r="DI14" s="371">
        <f t="shared" si="1"/>
        <v>6369</v>
      </c>
      <c r="DJ14" s="371">
        <f t="shared" si="2"/>
        <v>-110030</v>
      </c>
      <c r="DK14" s="371">
        <f t="shared" si="3"/>
        <v>10854</v>
      </c>
      <c r="DM14" s="371">
        <f t="shared" si="4"/>
        <v>-78063</v>
      </c>
    </row>
    <row r="15" spans="2:143">
      <c r="B15" s="342" t="s">
        <v>228</v>
      </c>
      <c r="C15" s="356">
        <v>0.77320100000000003</v>
      </c>
      <c r="D15" s="356">
        <v>0.68113899999999994</v>
      </c>
      <c r="E15" s="356">
        <v>9.2062000000000088E-2</v>
      </c>
      <c r="F15" s="356"/>
      <c r="G15" s="348">
        <v>10.7</v>
      </c>
      <c r="H15" s="347">
        <v>13198676</v>
      </c>
      <c r="I15" s="347">
        <v>878679</v>
      </c>
      <c r="J15" s="347">
        <v>554054</v>
      </c>
      <c r="K15" s="347">
        <v>1783919</v>
      </c>
      <c r="L15" s="347">
        <v>-467518</v>
      </c>
      <c r="M15" s="347">
        <v>1879217</v>
      </c>
      <c r="N15" s="347">
        <v>677152</v>
      </c>
      <c r="O15" s="347">
        <v>-19081</v>
      </c>
      <c r="P15" s="347">
        <v>-576840</v>
      </c>
      <c r="Q15" s="347">
        <v>17908258</v>
      </c>
      <c r="R15" s="343">
        <v>-467518</v>
      </c>
      <c r="S15" s="347">
        <v>170821</v>
      </c>
      <c r="T15" s="347">
        <v>172288</v>
      </c>
      <c r="U15" s="347">
        <v>1308324</v>
      </c>
      <c r="V15" s="347">
        <v>642429</v>
      </c>
      <c r="W15" s="347">
        <v>3396249</v>
      </c>
      <c r="X15" s="343">
        <v>-581851</v>
      </c>
      <c r="Y15" s="343">
        <v>1843480</v>
      </c>
      <c r="Z15" s="347">
        <v>19291997</v>
      </c>
      <c r="AA15" s="347">
        <v>16592089</v>
      </c>
      <c r="AB15" s="347">
        <v>15737007</v>
      </c>
      <c r="AC15" s="347">
        <v>20491118</v>
      </c>
      <c r="AD15" s="347">
        <v>0</v>
      </c>
      <c r="AE15" s="347">
        <v>592402</v>
      </c>
      <c r="AF15" s="347">
        <v>0</v>
      </c>
      <c r="AG15" s="347">
        <v>1703591</v>
      </c>
      <c r="AH15" s="347">
        <v>613867</v>
      </c>
      <c r="AI15" s="347">
        <v>1671192</v>
      </c>
      <c r="AJ15" s="347">
        <v>343109</v>
      </c>
      <c r="AK15" s="347">
        <v>343109</v>
      </c>
      <c r="AL15" s="347">
        <v>343109</v>
      </c>
      <c r="AM15" s="347">
        <v>343109</v>
      </c>
      <c r="AN15" s="347">
        <v>343109</v>
      </c>
      <c r="AO15" s="347">
        <v>1680703</v>
      </c>
      <c r="AP15" s="334"/>
      <c r="AQ15" s="351">
        <v>175628</v>
      </c>
      <c r="AR15" s="347">
        <v>175628</v>
      </c>
      <c r="AS15" s="347">
        <v>175628</v>
      </c>
      <c r="AT15" s="347">
        <v>175628</v>
      </c>
      <c r="AU15" s="347">
        <v>175628</v>
      </c>
      <c r="AV15" s="347">
        <v>175628</v>
      </c>
      <c r="AW15" s="347">
        <v>825451</v>
      </c>
      <c r="AX15" s="350">
        <v>0</v>
      </c>
      <c r="AY15" s="350">
        <v>0</v>
      </c>
      <c r="AZ15" s="350">
        <v>0</v>
      </c>
      <c r="BA15" s="350">
        <v>0</v>
      </c>
      <c r="BB15" s="350">
        <v>0</v>
      </c>
      <c r="BC15" s="350">
        <v>0</v>
      </c>
      <c r="BD15" s="351">
        <v>63285</v>
      </c>
      <c r="BE15" s="347">
        <v>63285</v>
      </c>
      <c r="BF15" s="347">
        <v>63285</v>
      </c>
      <c r="BG15" s="347">
        <v>63285</v>
      </c>
      <c r="BH15" s="347">
        <v>63285</v>
      </c>
      <c r="BI15" s="347">
        <v>63285</v>
      </c>
      <c r="BJ15" s="347">
        <v>297442</v>
      </c>
      <c r="BK15" s="350">
        <v>0</v>
      </c>
      <c r="BL15" s="350">
        <v>0</v>
      </c>
      <c r="BM15" s="350">
        <v>0</v>
      </c>
      <c r="BN15" s="350">
        <v>0</v>
      </c>
      <c r="BO15" s="350">
        <v>0</v>
      </c>
      <c r="BP15" s="350">
        <v>0</v>
      </c>
      <c r="BQ15" s="351">
        <v>172288</v>
      </c>
      <c r="BR15" s="347">
        <v>172288</v>
      </c>
      <c r="BS15" s="347">
        <v>172288</v>
      </c>
      <c r="BT15" s="347">
        <v>172288</v>
      </c>
      <c r="BU15" s="347">
        <v>172288</v>
      </c>
      <c r="BV15" s="347">
        <v>172288</v>
      </c>
      <c r="BW15" s="347">
        <v>809752</v>
      </c>
      <c r="BX15" s="350">
        <v>0</v>
      </c>
      <c r="BY15" s="350">
        <v>0</v>
      </c>
      <c r="BZ15" s="350">
        <v>0</v>
      </c>
      <c r="CA15" s="350">
        <v>0</v>
      </c>
      <c r="CB15" s="350">
        <v>0</v>
      </c>
      <c r="CC15" s="350">
        <v>0</v>
      </c>
      <c r="CD15" s="348">
        <v>9.6999999999999993</v>
      </c>
      <c r="CE15" s="354"/>
      <c r="CF15" s="347"/>
      <c r="CG15" s="347"/>
      <c r="CH15" s="347"/>
      <c r="CI15" s="347"/>
      <c r="CJ15" s="347"/>
      <c r="CK15" s="347"/>
      <c r="CL15" s="350"/>
      <c r="CM15" s="350"/>
      <c r="CN15" s="350"/>
      <c r="CO15" s="350"/>
      <c r="CP15" s="350"/>
      <c r="CQ15" s="350"/>
      <c r="CR15" s="354">
        <v>-68092</v>
      </c>
      <c r="CS15" s="347"/>
      <c r="CT15" s="347"/>
      <c r="CU15" s="347"/>
      <c r="CV15" s="347"/>
      <c r="CW15" s="347"/>
      <c r="CX15" s="347"/>
      <c r="CY15" s="350">
        <v>68092</v>
      </c>
      <c r="CZ15" s="350">
        <v>68092</v>
      </c>
      <c r="DA15" s="350">
        <v>68092</v>
      </c>
      <c r="DB15" s="350">
        <v>68092</v>
      </c>
      <c r="DC15" s="350">
        <v>68092</v>
      </c>
      <c r="DD15" s="350">
        <v>251942</v>
      </c>
      <c r="DE15" s="334"/>
      <c r="DF15" s="368">
        <v>-78642.398446000079</v>
      </c>
      <c r="DH15" s="371">
        <f t="shared" si="0"/>
        <v>-592402</v>
      </c>
      <c r="DI15" s="371">
        <f t="shared" si="1"/>
        <v>613867</v>
      </c>
      <c r="DJ15" s="371">
        <f t="shared" si="2"/>
        <v>1703591</v>
      </c>
      <c r="DK15" s="371">
        <f t="shared" si="3"/>
        <v>1671192</v>
      </c>
      <c r="DM15" s="371">
        <f t="shared" si="4"/>
        <v>4709582</v>
      </c>
    </row>
    <row r="16" spans="2:143">
      <c r="B16" s="342" t="s">
        <v>229</v>
      </c>
      <c r="C16" s="356">
        <v>0.70885299999999996</v>
      </c>
      <c r="D16" s="356">
        <v>0.69912299999999994</v>
      </c>
      <c r="E16" s="356">
        <v>9.7300000000000164E-3</v>
      </c>
      <c r="F16" s="356"/>
      <c r="G16" s="348">
        <v>10.8</v>
      </c>
      <c r="H16" s="347">
        <v>5097311</v>
      </c>
      <c r="I16" s="347">
        <v>279681</v>
      </c>
      <c r="J16" s="347">
        <v>188882</v>
      </c>
      <c r="K16" s="347">
        <v>70941</v>
      </c>
      <c r="L16" s="347">
        <v>65662</v>
      </c>
      <c r="M16" s="347">
        <v>-1299492</v>
      </c>
      <c r="N16" s="347">
        <v>167940</v>
      </c>
      <c r="O16" s="347">
        <v>-11775</v>
      </c>
      <c r="P16" s="347">
        <v>-272713</v>
      </c>
      <c r="Q16" s="347">
        <v>4286437</v>
      </c>
      <c r="R16" s="343">
        <v>65662</v>
      </c>
      <c r="S16" s="347">
        <v>-129422</v>
      </c>
      <c r="T16" s="347">
        <v>5770</v>
      </c>
      <c r="U16" s="347">
        <v>410573</v>
      </c>
      <c r="V16" s="347">
        <v>237731</v>
      </c>
      <c r="W16" s="347">
        <v>-1174820</v>
      </c>
      <c r="X16" s="343">
        <v>-226087</v>
      </c>
      <c r="Y16" s="343">
        <v>62313</v>
      </c>
      <c r="Z16" s="347">
        <v>4625278</v>
      </c>
      <c r="AA16" s="347">
        <v>3967063</v>
      </c>
      <c r="AB16" s="347">
        <v>3771834</v>
      </c>
      <c r="AC16" s="347">
        <v>4902360</v>
      </c>
      <c r="AD16" s="347">
        <v>1179168</v>
      </c>
      <c r="AE16" s="347">
        <v>204585</v>
      </c>
      <c r="AF16" s="347">
        <v>0</v>
      </c>
      <c r="AG16" s="347">
        <v>0</v>
      </c>
      <c r="AH16" s="347">
        <v>152390</v>
      </c>
      <c r="AI16" s="347">
        <v>56543</v>
      </c>
      <c r="AJ16" s="347">
        <v>-123653</v>
      </c>
      <c r="AK16" s="347">
        <v>-123653</v>
      </c>
      <c r="AL16" s="347">
        <v>-123653</v>
      </c>
      <c r="AM16" s="347">
        <v>-123653</v>
      </c>
      <c r="AN16" s="347">
        <v>-123653</v>
      </c>
      <c r="AO16" s="347">
        <v>-556555</v>
      </c>
      <c r="AP16" s="334"/>
      <c r="AQ16" s="351">
        <v>-120324</v>
      </c>
      <c r="AR16" s="347">
        <v>0</v>
      </c>
      <c r="AS16" s="347">
        <v>0</v>
      </c>
      <c r="AT16" s="347">
        <v>0</v>
      </c>
      <c r="AU16" s="347">
        <v>0</v>
      </c>
      <c r="AV16" s="347">
        <v>0</v>
      </c>
      <c r="AW16" s="347">
        <v>0</v>
      </c>
      <c r="AX16" s="350">
        <v>120324</v>
      </c>
      <c r="AY16" s="350">
        <v>120324</v>
      </c>
      <c r="AZ16" s="350">
        <v>120324</v>
      </c>
      <c r="BA16" s="350">
        <v>120324</v>
      </c>
      <c r="BB16" s="350">
        <v>120324</v>
      </c>
      <c r="BC16" s="350">
        <v>577548</v>
      </c>
      <c r="BD16" s="351">
        <v>15550</v>
      </c>
      <c r="BE16" s="347">
        <v>15550</v>
      </c>
      <c r="BF16" s="347">
        <v>15550</v>
      </c>
      <c r="BG16" s="347">
        <v>15550</v>
      </c>
      <c r="BH16" s="347">
        <v>15550</v>
      </c>
      <c r="BI16" s="347">
        <v>15550</v>
      </c>
      <c r="BJ16" s="347">
        <v>74640</v>
      </c>
      <c r="BK16" s="350">
        <v>0</v>
      </c>
      <c r="BL16" s="350">
        <v>0</v>
      </c>
      <c r="BM16" s="350">
        <v>0</v>
      </c>
      <c r="BN16" s="350">
        <v>0</v>
      </c>
      <c r="BO16" s="350">
        <v>0</v>
      </c>
      <c r="BP16" s="350">
        <v>0</v>
      </c>
      <c r="BQ16" s="351">
        <v>5770</v>
      </c>
      <c r="BR16" s="347">
        <v>5770</v>
      </c>
      <c r="BS16" s="347">
        <v>5770</v>
      </c>
      <c r="BT16" s="347">
        <v>5770</v>
      </c>
      <c r="BU16" s="347">
        <v>5770</v>
      </c>
      <c r="BV16" s="347">
        <v>5770</v>
      </c>
      <c r="BW16" s="347">
        <v>27693</v>
      </c>
      <c r="BX16" s="350">
        <v>0</v>
      </c>
      <c r="BY16" s="350">
        <v>0</v>
      </c>
      <c r="BZ16" s="350">
        <v>0</v>
      </c>
      <c r="CA16" s="350">
        <v>0</v>
      </c>
      <c r="CB16" s="350">
        <v>0</v>
      </c>
      <c r="CC16" s="350">
        <v>0</v>
      </c>
      <c r="CD16" s="348">
        <v>9.6</v>
      </c>
      <c r="CE16" s="354"/>
      <c r="CF16" s="347"/>
      <c r="CG16" s="347"/>
      <c r="CH16" s="347"/>
      <c r="CI16" s="347"/>
      <c r="CJ16" s="347"/>
      <c r="CK16" s="347"/>
      <c r="CL16" s="350"/>
      <c r="CM16" s="350"/>
      <c r="CN16" s="350"/>
      <c r="CO16" s="350"/>
      <c r="CP16" s="350"/>
      <c r="CQ16" s="350"/>
      <c r="CR16" s="354">
        <v>-24649</v>
      </c>
      <c r="CS16" s="347"/>
      <c r="CT16" s="347"/>
      <c r="CU16" s="347"/>
      <c r="CV16" s="347"/>
      <c r="CW16" s="347"/>
      <c r="CX16" s="347"/>
      <c r="CY16" s="350">
        <v>24649</v>
      </c>
      <c r="CZ16" s="350">
        <v>24649</v>
      </c>
      <c r="DA16" s="350">
        <v>24649</v>
      </c>
      <c r="DB16" s="350">
        <v>24649</v>
      </c>
      <c r="DC16" s="350">
        <v>24649</v>
      </c>
      <c r="DD16" s="350">
        <v>81340</v>
      </c>
      <c r="DE16" s="334"/>
      <c r="DF16" s="368">
        <v>-3146.5555100000051</v>
      </c>
      <c r="DH16" s="371">
        <f t="shared" si="0"/>
        <v>-204585</v>
      </c>
      <c r="DI16" s="371">
        <f t="shared" si="1"/>
        <v>152390</v>
      </c>
      <c r="DJ16" s="371">
        <f t="shared" si="2"/>
        <v>-1179168</v>
      </c>
      <c r="DK16" s="371">
        <f t="shared" si="3"/>
        <v>56543</v>
      </c>
      <c r="DM16" s="371">
        <f t="shared" si="4"/>
        <v>-810874</v>
      </c>
    </row>
    <row r="17" spans="2:117">
      <c r="B17" s="342" t="s">
        <v>230</v>
      </c>
      <c r="C17" s="356">
        <v>0.71002699999999996</v>
      </c>
      <c r="D17" s="356">
        <v>0.70262800000000003</v>
      </c>
      <c r="E17" s="356">
        <v>7.3989999999999334E-3</v>
      </c>
      <c r="F17" s="356"/>
      <c r="G17" s="348">
        <v>9.6</v>
      </c>
      <c r="H17" s="347">
        <v>8030408</v>
      </c>
      <c r="I17" s="347">
        <v>337804</v>
      </c>
      <c r="J17" s="347">
        <v>291080</v>
      </c>
      <c r="K17" s="347">
        <v>84564</v>
      </c>
      <c r="L17" s="347">
        <v>2038</v>
      </c>
      <c r="M17" s="347">
        <v>-1636694</v>
      </c>
      <c r="N17" s="347">
        <v>142042</v>
      </c>
      <c r="O17" s="347">
        <v>-32761</v>
      </c>
      <c r="P17" s="347">
        <v>-519988</v>
      </c>
      <c r="Q17" s="347">
        <v>6698493</v>
      </c>
      <c r="R17" s="343">
        <v>2038</v>
      </c>
      <c r="S17" s="347">
        <v>-193124</v>
      </c>
      <c r="T17" s="347">
        <v>5725</v>
      </c>
      <c r="U17" s="347">
        <v>443523</v>
      </c>
      <c r="V17" s="347">
        <v>495267</v>
      </c>
      <c r="W17" s="347">
        <v>-1555483</v>
      </c>
      <c r="X17" s="343">
        <v>-300033</v>
      </c>
      <c r="Y17" s="343">
        <v>54962</v>
      </c>
      <c r="Z17" s="347">
        <v>7139657</v>
      </c>
      <c r="AA17" s="347">
        <v>6279712</v>
      </c>
      <c r="AB17" s="347">
        <v>6047612</v>
      </c>
      <c r="AC17" s="347">
        <v>7464488</v>
      </c>
      <c r="AD17" s="347">
        <v>1466205</v>
      </c>
      <c r="AE17" s="347">
        <v>265762</v>
      </c>
      <c r="AF17" s="347">
        <v>0</v>
      </c>
      <c r="AG17" s="347">
        <v>0</v>
      </c>
      <c r="AH17" s="347">
        <v>127246</v>
      </c>
      <c r="AI17" s="347">
        <v>49237</v>
      </c>
      <c r="AJ17" s="347">
        <v>-187399</v>
      </c>
      <c r="AK17" s="347">
        <v>-187399</v>
      </c>
      <c r="AL17" s="347">
        <v>-187399</v>
      </c>
      <c r="AM17" s="347">
        <v>-187399</v>
      </c>
      <c r="AN17" s="347">
        <v>-187399</v>
      </c>
      <c r="AO17" s="347">
        <v>-618489</v>
      </c>
      <c r="AP17" s="334"/>
      <c r="AQ17" s="351">
        <v>-170489</v>
      </c>
      <c r="AR17" s="347">
        <v>0</v>
      </c>
      <c r="AS17" s="347">
        <v>0</v>
      </c>
      <c r="AT17" s="347">
        <v>0</v>
      </c>
      <c r="AU17" s="347">
        <v>0</v>
      </c>
      <c r="AV17" s="347">
        <v>0</v>
      </c>
      <c r="AW17" s="347">
        <v>0</v>
      </c>
      <c r="AX17" s="350">
        <v>170489</v>
      </c>
      <c r="AY17" s="350">
        <v>170489</v>
      </c>
      <c r="AZ17" s="350">
        <v>170489</v>
      </c>
      <c r="BA17" s="350">
        <v>170489</v>
      </c>
      <c r="BB17" s="350">
        <v>170489</v>
      </c>
      <c r="BC17" s="350">
        <v>613760</v>
      </c>
      <c r="BD17" s="351">
        <v>14796</v>
      </c>
      <c r="BE17" s="347">
        <v>14796</v>
      </c>
      <c r="BF17" s="347">
        <v>14796</v>
      </c>
      <c r="BG17" s="347">
        <v>14796</v>
      </c>
      <c r="BH17" s="347">
        <v>14796</v>
      </c>
      <c r="BI17" s="347">
        <v>14796</v>
      </c>
      <c r="BJ17" s="347">
        <v>53266</v>
      </c>
      <c r="BK17" s="350">
        <v>0</v>
      </c>
      <c r="BL17" s="350">
        <v>0</v>
      </c>
      <c r="BM17" s="350">
        <v>0</v>
      </c>
      <c r="BN17" s="350">
        <v>0</v>
      </c>
      <c r="BO17" s="350">
        <v>0</v>
      </c>
      <c r="BP17" s="350">
        <v>0</v>
      </c>
      <c r="BQ17" s="351">
        <v>5725</v>
      </c>
      <c r="BR17" s="347">
        <v>5725</v>
      </c>
      <c r="BS17" s="347">
        <v>5725</v>
      </c>
      <c r="BT17" s="347">
        <v>5725</v>
      </c>
      <c r="BU17" s="347">
        <v>5725</v>
      </c>
      <c r="BV17" s="347">
        <v>5725</v>
      </c>
      <c r="BW17" s="347">
        <v>20612</v>
      </c>
      <c r="BX17" s="350">
        <v>0</v>
      </c>
      <c r="BY17" s="350">
        <v>0</v>
      </c>
      <c r="BZ17" s="350">
        <v>0</v>
      </c>
      <c r="CA17" s="350">
        <v>0</v>
      </c>
      <c r="CB17" s="350">
        <v>0</v>
      </c>
      <c r="CC17" s="350">
        <v>0</v>
      </c>
      <c r="CD17" s="348">
        <v>7.9</v>
      </c>
      <c r="CE17" s="354"/>
      <c r="CF17" s="347"/>
      <c r="CG17" s="347"/>
      <c r="CH17" s="347"/>
      <c r="CI17" s="347"/>
      <c r="CJ17" s="347"/>
      <c r="CK17" s="347"/>
      <c r="CL17" s="350"/>
      <c r="CM17" s="350"/>
      <c r="CN17" s="350"/>
      <c r="CO17" s="350"/>
      <c r="CP17" s="350"/>
      <c r="CQ17" s="350"/>
      <c r="CR17" s="354">
        <v>-37431</v>
      </c>
      <c r="CS17" s="347"/>
      <c r="CT17" s="347"/>
      <c r="CU17" s="347"/>
      <c r="CV17" s="347"/>
      <c r="CW17" s="347"/>
      <c r="CX17" s="347"/>
      <c r="CY17" s="350">
        <v>37431</v>
      </c>
      <c r="CZ17" s="350">
        <v>37431</v>
      </c>
      <c r="DA17" s="350">
        <v>37431</v>
      </c>
      <c r="DB17" s="350">
        <v>37431</v>
      </c>
      <c r="DC17" s="350">
        <v>37431</v>
      </c>
      <c r="DD17" s="350">
        <v>78607</v>
      </c>
      <c r="DE17" s="334"/>
      <c r="DF17" s="368">
        <v>-3159.4913839999717</v>
      </c>
      <c r="DH17" s="371">
        <f t="shared" si="0"/>
        <v>-265762</v>
      </c>
      <c r="DI17" s="371">
        <f t="shared" si="1"/>
        <v>127246</v>
      </c>
      <c r="DJ17" s="371">
        <f t="shared" si="2"/>
        <v>-1466205</v>
      </c>
      <c r="DK17" s="371">
        <f t="shared" si="3"/>
        <v>49237</v>
      </c>
      <c r="DM17" s="371">
        <f t="shared" si="4"/>
        <v>-1331915</v>
      </c>
    </row>
    <row r="18" spans="2:117">
      <c r="B18" s="342" t="s">
        <v>231</v>
      </c>
      <c r="C18" s="356">
        <v>0.65805800000000003</v>
      </c>
      <c r="D18" s="356">
        <v>0.64488199999999996</v>
      </c>
      <c r="E18" s="356">
        <v>1.3176000000000077E-2</v>
      </c>
      <c r="F18" s="356"/>
      <c r="G18" s="348">
        <v>10.4</v>
      </c>
      <c r="H18" s="347">
        <v>1247983</v>
      </c>
      <c r="I18" s="347">
        <v>76816</v>
      </c>
      <c r="J18" s="347">
        <v>47257</v>
      </c>
      <c r="K18" s="347">
        <v>25498</v>
      </c>
      <c r="L18" s="347">
        <v>0</v>
      </c>
      <c r="M18" s="347">
        <v>-297173</v>
      </c>
      <c r="N18" s="347">
        <v>36980</v>
      </c>
      <c r="O18" s="347">
        <v>-489</v>
      </c>
      <c r="P18" s="347">
        <v>-45209</v>
      </c>
      <c r="Q18" s="347">
        <v>1091663</v>
      </c>
      <c r="R18" s="343">
        <v>0</v>
      </c>
      <c r="S18" s="347">
        <v>-31152</v>
      </c>
      <c r="T18" s="347">
        <v>2513</v>
      </c>
      <c r="U18" s="347">
        <v>95434</v>
      </c>
      <c r="V18" s="347">
        <v>60167</v>
      </c>
      <c r="W18" s="347">
        <v>-261843</v>
      </c>
      <c r="X18" s="343">
        <v>-55298</v>
      </c>
      <c r="Y18" s="343">
        <v>26139</v>
      </c>
      <c r="Z18" s="347">
        <v>1170000</v>
      </c>
      <c r="AA18" s="347">
        <v>1016407</v>
      </c>
      <c r="AB18" s="347">
        <v>966150</v>
      </c>
      <c r="AC18" s="347">
        <v>1239965</v>
      </c>
      <c r="AD18" s="347">
        <v>268599</v>
      </c>
      <c r="AE18" s="347">
        <v>50295</v>
      </c>
      <c r="AF18" s="347">
        <v>0</v>
      </c>
      <c r="AG18" s="347">
        <v>0</v>
      </c>
      <c r="AH18" s="347">
        <v>33425</v>
      </c>
      <c r="AI18" s="347">
        <v>23626</v>
      </c>
      <c r="AJ18" s="347">
        <v>-28639</v>
      </c>
      <c r="AK18" s="347">
        <v>-28639</v>
      </c>
      <c r="AL18" s="347">
        <v>-28639</v>
      </c>
      <c r="AM18" s="347">
        <v>-28639</v>
      </c>
      <c r="AN18" s="347">
        <v>-28639</v>
      </c>
      <c r="AO18" s="347">
        <v>-118648</v>
      </c>
      <c r="AP18" s="334"/>
      <c r="AQ18" s="351">
        <v>-28574</v>
      </c>
      <c r="AR18" s="347">
        <v>0</v>
      </c>
      <c r="AS18" s="347">
        <v>0</v>
      </c>
      <c r="AT18" s="347">
        <v>0</v>
      </c>
      <c r="AU18" s="347">
        <v>0</v>
      </c>
      <c r="AV18" s="347">
        <v>0</v>
      </c>
      <c r="AW18" s="347">
        <v>0</v>
      </c>
      <c r="AX18" s="350">
        <v>28574</v>
      </c>
      <c r="AY18" s="350">
        <v>28574</v>
      </c>
      <c r="AZ18" s="350">
        <v>28574</v>
      </c>
      <c r="BA18" s="350">
        <v>28574</v>
      </c>
      <c r="BB18" s="350">
        <v>28574</v>
      </c>
      <c r="BC18" s="350">
        <v>125729</v>
      </c>
      <c r="BD18" s="351">
        <v>3555</v>
      </c>
      <c r="BE18" s="347">
        <v>3555</v>
      </c>
      <c r="BF18" s="347">
        <v>3555</v>
      </c>
      <c r="BG18" s="347">
        <v>3555</v>
      </c>
      <c r="BH18" s="347">
        <v>3555</v>
      </c>
      <c r="BI18" s="347">
        <v>3555</v>
      </c>
      <c r="BJ18" s="347">
        <v>15650</v>
      </c>
      <c r="BK18" s="350">
        <v>0</v>
      </c>
      <c r="BL18" s="350">
        <v>0</v>
      </c>
      <c r="BM18" s="350">
        <v>0</v>
      </c>
      <c r="BN18" s="350">
        <v>0</v>
      </c>
      <c r="BO18" s="350">
        <v>0</v>
      </c>
      <c r="BP18" s="350">
        <v>0</v>
      </c>
      <c r="BQ18" s="351">
        <v>2513</v>
      </c>
      <c r="BR18" s="347">
        <v>2513</v>
      </c>
      <c r="BS18" s="347">
        <v>2513</v>
      </c>
      <c r="BT18" s="347">
        <v>2513</v>
      </c>
      <c r="BU18" s="347">
        <v>2513</v>
      </c>
      <c r="BV18" s="347">
        <v>2513</v>
      </c>
      <c r="BW18" s="347">
        <v>11061</v>
      </c>
      <c r="BX18" s="350">
        <v>0</v>
      </c>
      <c r="BY18" s="350">
        <v>0</v>
      </c>
      <c r="BZ18" s="350">
        <v>0</v>
      </c>
      <c r="CA18" s="350">
        <v>0</v>
      </c>
      <c r="CB18" s="350">
        <v>0</v>
      </c>
      <c r="CC18" s="350">
        <v>0</v>
      </c>
      <c r="CD18" s="348">
        <v>8.8000000000000007</v>
      </c>
      <c r="CE18" s="354"/>
      <c r="CF18" s="347"/>
      <c r="CG18" s="347"/>
      <c r="CH18" s="347"/>
      <c r="CI18" s="347"/>
      <c r="CJ18" s="347"/>
      <c r="CK18" s="347"/>
      <c r="CL18" s="350"/>
      <c r="CM18" s="350"/>
      <c r="CN18" s="350"/>
      <c r="CO18" s="350"/>
      <c r="CP18" s="350"/>
      <c r="CQ18" s="350"/>
      <c r="CR18" s="354">
        <v>-6133</v>
      </c>
      <c r="CS18" s="347"/>
      <c r="CT18" s="347"/>
      <c r="CU18" s="347"/>
      <c r="CV18" s="347"/>
      <c r="CW18" s="347"/>
      <c r="CX18" s="347"/>
      <c r="CY18" s="350">
        <v>6133</v>
      </c>
      <c r="CZ18" s="350">
        <v>6133</v>
      </c>
      <c r="DA18" s="350">
        <v>6133</v>
      </c>
      <c r="DB18" s="350">
        <v>6133</v>
      </c>
      <c r="DC18" s="350">
        <v>6133</v>
      </c>
      <c r="DD18" s="350">
        <v>19630</v>
      </c>
      <c r="DE18" s="334"/>
      <c r="DF18" s="368">
        <v>-1129.8288240000065</v>
      </c>
      <c r="DH18" s="371">
        <f t="shared" si="0"/>
        <v>-50295</v>
      </c>
      <c r="DI18" s="371">
        <f t="shared" si="1"/>
        <v>33425</v>
      </c>
      <c r="DJ18" s="371">
        <f t="shared" si="2"/>
        <v>-268599</v>
      </c>
      <c r="DK18" s="371">
        <f t="shared" si="3"/>
        <v>23626</v>
      </c>
      <c r="DM18" s="371">
        <f t="shared" si="4"/>
        <v>-156320</v>
      </c>
    </row>
    <row r="19" spans="2:117">
      <c r="B19" s="342" t="s">
        <v>232</v>
      </c>
      <c r="C19" s="356">
        <v>0.70719399999999999</v>
      </c>
      <c r="D19" s="356">
        <v>0.70355400000000001</v>
      </c>
      <c r="E19" s="356">
        <v>3.6399999999999766E-3</v>
      </c>
      <c r="F19" s="356"/>
      <c r="G19" s="348">
        <v>10.5</v>
      </c>
      <c r="H19" s="347">
        <v>137404</v>
      </c>
      <c r="I19" s="347">
        <v>10580</v>
      </c>
      <c r="J19" s="347">
        <v>5155</v>
      </c>
      <c r="K19" s="347">
        <v>711</v>
      </c>
      <c r="L19" s="347">
        <v>0</v>
      </c>
      <c r="M19" s="347">
        <v>-42520</v>
      </c>
      <c r="N19" s="347">
        <v>3602</v>
      </c>
      <c r="O19" s="347">
        <v>-58</v>
      </c>
      <c r="P19" s="347">
        <v>-7720</v>
      </c>
      <c r="Q19" s="347">
        <v>107154</v>
      </c>
      <c r="R19" s="343">
        <v>0</v>
      </c>
      <c r="S19" s="347">
        <v>-4308</v>
      </c>
      <c r="T19" s="347">
        <v>65</v>
      </c>
      <c r="U19" s="347">
        <v>11492</v>
      </c>
      <c r="V19" s="347">
        <v>614</v>
      </c>
      <c r="W19" s="347">
        <v>-39646</v>
      </c>
      <c r="X19" s="343">
        <v>-5623</v>
      </c>
      <c r="Y19" s="343">
        <v>682</v>
      </c>
      <c r="Z19" s="347">
        <v>115160</v>
      </c>
      <c r="AA19" s="347">
        <v>99533</v>
      </c>
      <c r="AB19" s="347">
        <v>94188</v>
      </c>
      <c r="AC19" s="347">
        <v>122612</v>
      </c>
      <c r="AD19" s="347">
        <v>38471</v>
      </c>
      <c r="AE19" s="347">
        <v>5051</v>
      </c>
      <c r="AF19" s="347">
        <v>0</v>
      </c>
      <c r="AG19" s="347">
        <v>0</v>
      </c>
      <c r="AH19" s="347">
        <v>3259</v>
      </c>
      <c r="AI19" s="347">
        <v>617</v>
      </c>
      <c r="AJ19" s="347">
        <v>-4242</v>
      </c>
      <c r="AK19" s="347">
        <v>-4242</v>
      </c>
      <c r="AL19" s="347">
        <v>-4242</v>
      </c>
      <c r="AM19" s="347">
        <v>-4242</v>
      </c>
      <c r="AN19" s="347">
        <v>-4242</v>
      </c>
      <c r="AO19" s="347">
        <v>-18436</v>
      </c>
      <c r="AP19" s="334"/>
      <c r="AQ19" s="351">
        <v>-4049</v>
      </c>
      <c r="AR19" s="347">
        <v>0</v>
      </c>
      <c r="AS19" s="347">
        <v>0</v>
      </c>
      <c r="AT19" s="347">
        <v>0</v>
      </c>
      <c r="AU19" s="347">
        <v>0</v>
      </c>
      <c r="AV19" s="347">
        <v>0</v>
      </c>
      <c r="AW19" s="347">
        <v>0</v>
      </c>
      <c r="AX19" s="350">
        <v>4049</v>
      </c>
      <c r="AY19" s="350">
        <v>4049</v>
      </c>
      <c r="AZ19" s="350">
        <v>4049</v>
      </c>
      <c r="BA19" s="350">
        <v>4049</v>
      </c>
      <c r="BB19" s="350">
        <v>4049</v>
      </c>
      <c r="BC19" s="350">
        <v>18226</v>
      </c>
      <c r="BD19" s="351">
        <v>343</v>
      </c>
      <c r="BE19" s="347">
        <v>343</v>
      </c>
      <c r="BF19" s="347">
        <v>343</v>
      </c>
      <c r="BG19" s="347">
        <v>343</v>
      </c>
      <c r="BH19" s="347">
        <v>343</v>
      </c>
      <c r="BI19" s="347">
        <v>343</v>
      </c>
      <c r="BJ19" s="347">
        <v>1544</v>
      </c>
      <c r="BK19" s="350">
        <v>0</v>
      </c>
      <c r="BL19" s="350">
        <v>0</v>
      </c>
      <c r="BM19" s="350">
        <v>0</v>
      </c>
      <c r="BN19" s="350">
        <v>0</v>
      </c>
      <c r="BO19" s="350">
        <v>0</v>
      </c>
      <c r="BP19" s="350">
        <v>0</v>
      </c>
      <c r="BQ19" s="351">
        <v>65</v>
      </c>
      <c r="BR19" s="347">
        <v>65</v>
      </c>
      <c r="BS19" s="347">
        <v>65</v>
      </c>
      <c r="BT19" s="347">
        <v>65</v>
      </c>
      <c r="BU19" s="347">
        <v>65</v>
      </c>
      <c r="BV19" s="347">
        <v>65</v>
      </c>
      <c r="BW19" s="347">
        <v>292</v>
      </c>
      <c r="BX19" s="350">
        <v>0</v>
      </c>
      <c r="BY19" s="350">
        <v>0</v>
      </c>
      <c r="BZ19" s="350">
        <v>0</v>
      </c>
      <c r="CA19" s="350">
        <v>0</v>
      </c>
      <c r="CB19" s="350">
        <v>0</v>
      </c>
      <c r="CC19" s="350">
        <v>0</v>
      </c>
      <c r="CD19" s="348">
        <v>8.5</v>
      </c>
      <c r="CE19" s="354"/>
      <c r="CF19" s="347"/>
      <c r="CG19" s="347"/>
      <c r="CH19" s="347"/>
      <c r="CI19" s="347"/>
      <c r="CJ19" s="347"/>
      <c r="CK19" s="347"/>
      <c r="CL19" s="350"/>
      <c r="CM19" s="350"/>
      <c r="CN19" s="350"/>
      <c r="CO19" s="350"/>
      <c r="CP19" s="350"/>
      <c r="CQ19" s="350"/>
      <c r="CR19" s="354">
        <v>-601</v>
      </c>
      <c r="CS19" s="347"/>
      <c r="CT19" s="347"/>
      <c r="CU19" s="347"/>
      <c r="CV19" s="347"/>
      <c r="CW19" s="347"/>
      <c r="CX19" s="347"/>
      <c r="CY19" s="350">
        <v>601</v>
      </c>
      <c r="CZ19" s="350">
        <v>601</v>
      </c>
      <c r="DA19" s="350">
        <v>601</v>
      </c>
      <c r="DB19" s="350">
        <v>601</v>
      </c>
      <c r="DC19" s="350">
        <v>601</v>
      </c>
      <c r="DD19" s="350">
        <v>2046</v>
      </c>
      <c r="DE19" s="334"/>
      <c r="DF19" s="368">
        <v>-29.090879999999814</v>
      </c>
      <c r="DH19" s="371">
        <f t="shared" si="0"/>
        <v>-5051</v>
      </c>
      <c r="DI19" s="371">
        <f t="shared" si="1"/>
        <v>3259</v>
      </c>
      <c r="DJ19" s="371">
        <f t="shared" si="2"/>
        <v>-38471</v>
      </c>
      <c r="DK19" s="371">
        <f t="shared" si="3"/>
        <v>617</v>
      </c>
      <c r="DM19" s="371">
        <f t="shared" si="4"/>
        <v>-30250</v>
      </c>
    </row>
    <row r="20" spans="2:117">
      <c r="B20" s="342" t="s">
        <v>233</v>
      </c>
      <c r="C20" s="356">
        <v>0.78937800000000002</v>
      </c>
      <c r="D20" s="356">
        <v>0.69719500000000001</v>
      </c>
      <c r="E20" s="356">
        <v>9.2183000000000015E-2</v>
      </c>
      <c r="F20" s="356"/>
      <c r="G20" s="348">
        <v>8.9</v>
      </c>
      <c r="H20" s="347">
        <v>9905962</v>
      </c>
      <c r="I20" s="347">
        <v>497685</v>
      </c>
      <c r="J20" s="347">
        <v>401567</v>
      </c>
      <c r="K20" s="347">
        <v>1309765</v>
      </c>
      <c r="L20" s="347">
        <v>1844438</v>
      </c>
      <c r="M20" s="347">
        <v>1886732</v>
      </c>
      <c r="N20" s="347">
        <v>808154</v>
      </c>
      <c r="O20" s="347">
        <v>-44950</v>
      </c>
      <c r="P20" s="347">
        <v>-821934</v>
      </c>
      <c r="Q20" s="347">
        <v>15787419</v>
      </c>
      <c r="R20" s="343">
        <v>1844438</v>
      </c>
      <c r="S20" s="347">
        <v>250482</v>
      </c>
      <c r="T20" s="347">
        <v>147468</v>
      </c>
      <c r="U20" s="347">
        <v>3141640</v>
      </c>
      <c r="V20" s="347">
        <v>688018</v>
      </c>
      <c r="W20" s="347">
        <v>3201357</v>
      </c>
      <c r="X20" s="343">
        <v>-360393</v>
      </c>
      <c r="Y20" s="343">
        <v>1312466</v>
      </c>
      <c r="Z20" s="347">
        <v>16850674</v>
      </c>
      <c r="AA20" s="347">
        <v>14771385</v>
      </c>
      <c r="AB20" s="347">
        <v>14171567</v>
      </c>
      <c r="AC20" s="347">
        <v>17667082</v>
      </c>
      <c r="AD20" s="347">
        <v>0</v>
      </c>
      <c r="AE20" s="347">
        <v>355730</v>
      </c>
      <c r="AF20" s="347">
        <v>0</v>
      </c>
      <c r="AG20" s="347">
        <v>1674739</v>
      </c>
      <c r="AH20" s="347">
        <v>717350</v>
      </c>
      <c r="AI20" s="347">
        <v>1164998</v>
      </c>
      <c r="AJ20" s="347">
        <v>397950</v>
      </c>
      <c r="AK20" s="347">
        <v>397950</v>
      </c>
      <c r="AL20" s="347">
        <v>397950</v>
      </c>
      <c r="AM20" s="347">
        <v>397950</v>
      </c>
      <c r="AN20" s="347">
        <v>397950</v>
      </c>
      <c r="AO20" s="347">
        <v>1211607</v>
      </c>
      <c r="AP20" s="334"/>
      <c r="AQ20" s="351">
        <v>211992</v>
      </c>
      <c r="AR20" s="347">
        <v>211992</v>
      </c>
      <c r="AS20" s="347">
        <v>211992</v>
      </c>
      <c r="AT20" s="347">
        <v>211992</v>
      </c>
      <c r="AU20" s="347">
        <v>211992</v>
      </c>
      <c r="AV20" s="347">
        <v>211992</v>
      </c>
      <c r="AW20" s="347">
        <v>614779</v>
      </c>
      <c r="AX20" s="350">
        <v>0</v>
      </c>
      <c r="AY20" s="350">
        <v>0</v>
      </c>
      <c r="AZ20" s="350">
        <v>0</v>
      </c>
      <c r="BA20" s="350">
        <v>0</v>
      </c>
      <c r="BB20" s="350">
        <v>0</v>
      </c>
      <c r="BC20" s="350">
        <v>0</v>
      </c>
      <c r="BD20" s="351">
        <v>90804</v>
      </c>
      <c r="BE20" s="347">
        <v>90804</v>
      </c>
      <c r="BF20" s="347">
        <v>90804</v>
      </c>
      <c r="BG20" s="347">
        <v>90804</v>
      </c>
      <c r="BH20" s="347">
        <v>90804</v>
      </c>
      <c r="BI20" s="347">
        <v>90804</v>
      </c>
      <c r="BJ20" s="347">
        <v>263330</v>
      </c>
      <c r="BK20" s="350">
        <v>0</v>
      </c>
      <c r="BL20" s="350">
        <v>0</v>
      </c>
      <c r="BM20" s="350">
        <v>0</v>
      </c>
      <c r="BN20" s="350">
        <v>0</v>
      </c>
      <c r="BO20" s="350">
        <v>0</v>
      </c>
      <c r="BP20" s="350">
        <v>0</v>
      </c>
      <c r="BQ20" s="351">
        <v>147468</v>
      </c>
      <c r="BR20" s="347">
        <v>147468</v>
      </c>
      <c r="BS20" s="347">
        <v>147468</v>
      </c>
      <c r="BT20" s="347">
        <v>147468</v>
      </c>
      <c r="BU20" s="347">
        <v>147468</v>
      </c>
      <c r="BV20" s="347">
        <v>147468</v>
      </c>
      <c r="BW20" s="347">
        <v>427658</v>
      </c>
      <c r="BX20" s="350">
        <v>0</v>
      </c>
      <c r="BY20" s="350">
        <v>0</v>
      </c>
      <c r="BZ20" s="350">
        <v>0</v>
      </c>
      <c r="CA20" s="350">
        <v>0</v>
      </c>
      <c r="CB20" s="350">
        <v>0</v>
      </c>
      <c r="CC20" s="350">
        <v>0</v>
      </c>
      <c r="CD20" s="348">
        <v>8.5</v>
      </c>
      <c r="CE20" s="354"/>
      <c r="CF20" s="347"/>
      <c r="CG20" s="347"/>
      <c r="CH20" s="347"/>
      <c r="CI20" s="347"/>
      <c r="CJ20" s="347"/>
      <c r="CK20" s="347"/>
      <c r="CL20" s="350"/>
      <c r="CM20" s="350"/>
      <c r="CN20" s="350"/>
      <c r="CO20" s="350"/>
      <c r="CP20" s="350"/>
      <c r="CQ20" s="350"/>
      <c r="CR20" s="354">
        <v>-52314</v>
      </c>
      <c r="CS20" s="347"/>
      <c r="CT20" s="347"/>
      <c r="CU20" s="347"/>
      <c r="CV20" s="347"/>
      <c r="CW20" s="347"/>
      <c r="CX20" s="347"/>
      <c r="CY20" s="350">
        <v>52314</v>
      </c>
      <c r="CZ20" s="350">
        <v>52314</v>
      </c>
      <c r="DA20" s="350">
        <v>52314</v>
      </c>
      <c r="DB20" s="350">
        <v>52314</v>
      </c>
      <c r="DC20" s="350">
        <v>52314</v>
      </c>
      <c r="DD20" s="350">
        <v>94160</v>
      </c>
      <c r="DE20" s="334"/>
      <c r="DF20" s="368">
        <v>-47651.051994000009</v>
      </c>
      <c r="DH20" s="371">
        <f t="shared" si="0"/>
        <v>-355730</v>
      </c>
      <c r="DI20" s="371">
        <f t="shared" si="1"/>
        <v>717350</v>
      </c>
      <c r="DJ20" s="371">
        <f t="shared" si="2"/>
        <v>1674739</v>
      </c>
      <c r="DK20" s="371">
        <f t="shared" si="3"/>
        <v>1164998</v>
      </c>
      <c r="DM20" s="371">
        <f t="shared" si="4"/>
        <v>5881457</v>
      </c>
    </row>
    <row r="21" spans="2:117">
      <c r="B21" s="342" t="s">
        <v>234</v>
      </c>
      <c r="C21" s="356">
        <v>0.75097900000000006</v>
      </c>
      <c r="D21" s="356">
        <v>0.76553599999999999</v>
      </c>
      <c r="E21" s="356">
        <v>-1.4556999999999931E-2</v>
      </c>
      <c r="F21" s="356"/>
      <c r="G21" s="348">
        <v>11.2</v>
      </c>
      <c r="H21" s="347">
        <v>8823969</v>
      </c>
      <c r="I21" s="347">
        <v>515746</v>
      </c>
      <c r="J21" s="347">
        <v>318927</v>
      </c>
      <c r="K21" s="347">
        <v>-167792</v>
      </c>
      <c r="L21" s="347">
        <v>123806</v>
      </c>
      <c r="M21" s="347">
        <v>-1231316</v>
      </c>
      <c r="N21" s="347">
        <v>391671</v>
      </c>
      <c r="O21" s="347">
        <v>2534</v>
      </c>
      <c r="P21" s="347">
        <v>-429152</v>
      </c>
      <c r="Q21" s="347">
        <v>8348393</v>
      </c>
      <c r="R21" s="343">
        <v>123806</v>
      </c>
      <c r="S21" s="347">
        <v>-114456</v>
      </c>
      <c r="T21" s="347">
        <v>-15439</v>
      </c>
      <c r="U21" s="347">
        <v>828584</v>
      </c>
      <c r="V21" s="347">
        <v>408732</v>
      </c>
      <c r="W21" s="347">
        <v>-1277541</v>
      </c>
      <c r="X21" s="343">
        <v>-402533</v>
      </c>
      <c r="Y21" s="343">
        <v>-172912</v>
      </c>
      <c r="Z21" s="347">
        <v>9033386</v>
      </c>
      <c r="AA21" s="347">
        <v>7702268</v>
      </c>
      <c r="AB21" s="347">
        <v>7315025</v>
      </c>
      <c r="AC21" s="347">
        <v>9587645</v>
      </c>
      <c r="AD21" s="347">
        <v>1121377</v>
      </c>
      <c r="AE21" s="347">
        <v>355391</v>
      </c>
      <c r="AF21" s="347">
        <v>157473</v>
      </c>
      <c r="AG21" s="347">
        <v>0</v>
      </c>
      <c r="AH21" s="347">
        <v>356700</v>
      </c>
      <c r="AI21" s="347">
        <v>0</v>
      </c>
      <c r="AJ21" s="347">
        <v>-129895</v>
      </c>
      <c r="AK21" s="347">
        <v>-129895</v>
      </c>
      <c r="AL21" s="347">
        <v>-129895</v>
      </c>
      <c r="AM21" s="347">
        <v>-129895</v>
      </c>
      <c r="AN21" s="347">
        <v>-129895</v>
      </c>
      <c r="AO21" s="347">
        <v>-628066</v>
      </c>
      <c r="AP21" s="334"/>
      <c r="AQ21" s="351">
        <v>-109939</v>
      </c>
      <c r="AR21" s="347">
        <v>0</v>
      </c>
      <c r="AS21" s="347">
        <v>0</v>
      </c>
      <c r="AT21" s="347">
        <v>0</v>
      </c>
      <c r="AU21" s="347">
        <v>0</v>
      </c>
      <c r="AV21" s="347">
        <v>0</v>
      </c>
      <c r="AW21" s="347">
        <v>0</v>
      </c>
      <c r="AX21" s="350">
        <v>109939</v>
      </c>
      <c r="AY21" s="350">
        <v>109939</v>
      </c>
      <c r="AZ21" s="350">
        <v>109939</v>
      </c>
      <c r="BA21" s="350">
        <v>109939</v>
      </c>
      <c r="BB21" s="350">
        <v>109939</v>
      </c>
      <c r="BC21" s="350">
        <v>571682</v>
      </c>
      <c r="BD21" s="351">
        <v>34971</v>
      </c>
      <c r="BE21" s="347">
        <v>34971</v>
      </c>
      <c r="BF21" s="347">
        <v>34971</v>
      </c>
      <c r="BG21" s="347">
        <v>34971</v>
      </c>
      <c r="BH21" s="347">
        <v>34971</v>
      </c>
      <c r="BI21" s="347">
        <v>34971</v>
      </c>
      <c r="BJ21" s="347">
        <v>181845</v>
      </c>
      <c r="BK21" s="350">
        <v>0</v>
      </c>
      <c r="BL21" s="350">
        <v>0</v>
      </c>
      <c r="BM21" s="350">
        <v>0</v>
      </c>
      <c r="BN21" s="350">
        <v>0</v>
      </c>
      <c r="BO21" s="350">
        <v>0</v>
      </c>
      <c r="BP21" s="350">
        <v>0</v>
      </c>
      <c r="BQ21" s="351">
        <v>-15439</v>
      </c>
      <c r="BR21" s="347">
        <v>0</v>
      </c>
      <c r="BS21" s="347">
        <v>0</v>
      </c>
      <c r="BT21" s="347">
        <v>0</v>
      </c>
      <c r="BU21" s="347">
        <v>0</v>
      </c>
      <c r="BV21" s="347">
        <v>0</v>
      </c>
      <c r="BW21" s="347">
        <v>0</v>
      </c>
      <c r="BX21" s="350">
        <v>15439</v>
      </c>
      <c r="BY21" s="350">
        <v>15439</v>
      </c>
      <c r="BZ21" s="350">
        <v>15439</v>
      </c>
      <c r="CA21" s="350">
        <v>15439</v>
      </c>
      <c r="CB21" s="350">
        <v>15439</v>
      </c>
      <c r="CC21" s="350">
        <v>80278</v>
      </c>
      <c r="CD21" s="348">
        <v>11.1</v>
      </c>
      <c r="CE21" s="354"/>
      <c r="CF21" s="347"/>
      <c r="CG21" s="347"/>
      <c r="CH21" s="347"/>
      <c r="CI21" s="347"/>
      <c r="CJ21" s="347"/>
      <c r="CK21" s="347"/>
      <c r="CL21" s="350"/>
      <c r="CM21" s="350"/>
      <c r="CN21" s="350"/>
      <c r="CO21" s="350"/>
      <c r="CP21" s="350"/>
      <c r="CQ21" s="350"/>
      <c r="CR21" s="354">
        <v>-39488</v>
      </c>
      <c r="CS21" s="347"/>
      <c r="CT21" s="347"/>
      <c r="CU21" s="347"/>
      <c r="CV21" s="347"/>
      <c r="CW21" s="347"/>
      <c r="CX21" s="347"/>
      <c r="CY21" s="350">
        <v>39488</v>
      </c>
      <c r="CZ21" s="350">
        <v>39488</v>
      </c>
      <c r="DA21" s="350">
        <v>39488</v>
      </c>
      <c r="DB21" s="350">
        <v>39488</v>
      </c>
      <c r="DC21" s="350">
        <v>39488</v>
      </c>
      <c r="DD21" s="350">
        <v>157951</v>
      </c>
      <c r="DE21" s="334"/>
      <c r="DF21" s="368">
        <v>7654.3471829999635</v>
      </c>
      <c r="DH21" s="371">
        <f t="shared" si="0"/>
        <v>-355391</v>
      </c>
      <c r="DI21" s="371">
        <f t="shared" si="1"/>
        <v>356700</v>
      </c>
      <c r="DJ21" s="371">
        <f t="shared" si="2"/>
        <v>-1121377</v>
      </c>
      <c r="DK21" s="371">
        <f t="shared" si="3"/>
        <v>-157473</v>
      </c>
      <c r="DM21" s="371">
        <f t="shared" si="4"/>
        <v>-475576</v>
      </c>
    </row>
    <row r="22" spans="2:117">
      <c r="B22" s="342" t="s">
        <v>235</v>
      </c>
      <c r="C22" s="356">
        <v>1</v>
      </c>
      <c r="D22" s="356">
        <v>1</v>
      </c>
      <c r="E22" s="356">
        <v>0</v>
      </c>
      <c r="F22" s="356"/>
      <c r="G22" s="348">
        <v>1</v>
      </c>
      <c r="H22" s="347">
        <v>0</v>
      </c>
      <c r="I22" s="347">
        <v>0</v>
      </c>
      <c r="J22" s="347">
        <v>0</v>
      </c>
      <c r="K22" s="347">
        <v>0</v>
      </c>
      <c r="L22" s="347">
        <v>0</v>
      </c>
      <c r="M22" s="347">
        <v>0</v>
      </c>
      <c r="N22" s="347">
        <v>0</v>
      </c>
      <c r="O22" s="347">
        <v>0</v>
      </c>
      <c r="P22" s="347">
        <v>0</v>
      </c>
      <c r="Q22" s="347">
        <v>0</v>
      </c>
      <c r="R22" s="343">
        <v>0</v>
      </c>
      <c r="S22" s="347">
        <v>0</v>
      </c>
      <c r="T22" s="347">
        <v>0</v>
      </c>
      <c r="U22" s="347">
        <v>0</v>
      </c>
      <c r="V22" s="347">
        <v>0</v>
      </c>
      <c r="W22" s="347">
        <v>0</v>
      </c>
      <c r="X22" s="343">
        <v>0</v>
      </c>
      <c r="Y22" s="343">
        <v>0</v>
      </c>
      <c r="Z22" s="347">
        <v>0</v>
      </c>
      <c r="AA22" s="347">
        <v>0</v>
      </c>
      <c r="AB22" s="347">
        <v>0</v>
      </c>
      <c r="AC22" s="347">
        <v>0</v>
      </c>
      <c r="AD22" s="347">
        <v>0</v>
      </c>
      <c r="AE22" s="347">
        <v>0</v>
      </c>
      <c r="AF22" s="347">
        <v>0</v>
      </c>
      <c r="AG22" s="347">
        <v>0</v>
      </c>
      <c r="AH22" s="347">
        <v>0</v>
      </c>
      <c r="AI22" s="347">
        <v>0</v>
      </c>
      <c r="AJ22" s="347">
        <v>0</v>
      </c>
      <c r="AK22" s="347">
        <v>0</v>
      </c>
      <c r="AL22" s="347">
        <v>0</v>
      </c>
      <c r="AM22" s="347">
        <v>0</v>
      </c>
      <c r="AN22" s="347">
        <v>0</v>
      </c>
      <c r="AO22" s="347">
        <v>0</v>
      </c>
      <c r="AP22" s="334"/>
      <c r="AQ22" s="351">
        <v>0</v>
      </c>
      <c r="AR22" s="347">
        <v>0</v>
      </c>
      <c r="AS22" s="347">
        <v>0</v>
      </c>
      <c r="AT22" s="347">
        <v>0</v>
      </c>
      <c r="AU22" s="347">
        <v>0</v>
      </c>
      <c r="AV22" s="347">
        <v>0</v>
      </c>
      <c r="AW22" s="347">
        <v>0</v>
      </c>
      <c r="AX22" s="350">
        <v>0</v>
      </c>
      <c r="AY22" s="350">
        <v>0</v>
      </c>
      <c r="AZ22" s="350">
        <v>0</v>
      </c>
      <c r="BA22" s="350">
        <v>0</v>
      </c>
      <c r="BB22" s="350">
        <v>0</v>
      </c>
      <c r="BC22" s="350">
        <v>0</v>
      </c>
      <c r="BD22" s="351">
        <v>0</v>
      </c>
      <c r="BE22" s="347">
        <v>0</v>
      </c>
      <c r="BF22" s="347">
        <v>0</v>
      </c>
      <c r="BG22" s="347">
        <v>0</v>
      </c>
      <c r="BH22" s="347">
        <v>0</v>
      </c>
      <c r="BI22" s="347">
        <v>0</v>
      </c>
      <c r="BJ22" s="347">
        <v>0</v>
      </c>
      <c r="BK22" s="350">
        <v>0</v>
      </c>
      <c r="BL22" s="350">
        <v>0</v>
      </c>
      <c r="BM22" s="350">
        <v>0</v>
      </c>
      <c r="BN22" s="350">
        <v>0</v>
      </c>
      <c r="BO22" s="350">
        <v>0</v>
      </c>
      <c r="BP22" s="350">
        <v>0</v>
      </c>
      <c r="BQ22" s="351">
        <v>0</v>
      </c>
      <c r="BR22" s="347">
        <v>0</v>
      </c>
      <c r="BS22" s="347">
        <v>0</v>
      </c>
      <c r="BT22" s="347">
        <v>0</v>
      </c>
      <c r="BU22" s="347">
        <v>0</v>
      </c>
      <c r="BV22" s="347">
        <v>0</v>
      </c>
      <c r="BW22" s="347">
        <v>0</v>
      </c>
      <c r="BX22" s="350">
        <v>0</v>
      </c>
      <c r="BY22" s="350">
        <v>0</v>
      </c>
      <c r="BZ22" s="350">
        <v>0</v>
      </c>
      <c r="CA22" s="350">
        <v>0</v>
      </c>
      <c r="CB22" s="350">
        <v>0</v>
      </c>
      <c r="CC22" s="350">
        <v>0</v>
      </c>
      <c r="CD22" s="348">
        <v>9.6999999999999993</v>
      </c>
      <c r="CE22" s="354"/>
      <c r="CF22" s="347"/>
      <c r="CG22" s="347"/>
      <c r="CH22" s="347"/>
      <c r="CI22" s="347"/>
      <c r="CJ22" s="347"/>
      <c r="CK22" s="347"/>
      <c r="CL22" s="350"/>
      <c r="CM22" s="350"/>
      <c r="CN22" s="350"/>
      <c r="CO22" s="350"/>
      <c r="CP22" s="350"/>
      <c r="CQ22" s="350"/>
      <c r="CR22" s="354">
        <v>0</v>
      </c>
      <c r="CS22" s="347"/>
      <c r="CT22" s="347"/>
      <c r="CU22" s="347"/>
      <c r="CV22" s="347"/>
      <c r="CW22" s="347"/>
      <c r="CX22" s="347"/>
      <c r="CY22" s="350">
        <v>0</v>
      </c>
      <c r="CZ22" s="350">
        <v>0</v>
      </c>
      <c r="DA22" s="350">
        <v>0</v>
      </c>
      <c r="DB22" s="350">
        <v>0</v>
      </c>
      <c r="DC22" s="350">
        <v>0</v>
      </c>
      <c r="DD22" s="350">
        <v>0</v>
      </c>
      <c r="DE22" s="334"/>
      <c r="DF22" s="368">
        <v>0</v>
      </c>
      <c r="DH22" s="371">
        <f t="shared" si="0"/>
        <v>0</v>
      </c>
      <c r="DI22" s="371">
        <f t="shared" si="1"/>
        <v>0</v>
      </c>
      <c r="DJ22" s="371">
        <f t="shared" si="2"/>
        <v>0</v>
      </c>
      <c r="DK22" s="371">
        <f t="shared" si="3"/>
        <v>0</v>
      </c>
      <c r="DM22" s="371">
        <f t="shared" si="4"/>
        <v>0</v>
      </c>
    </row>
    <row r="23" spans="2:117">
      <c r="B23" s="342" t="s">
        <v>236</v>
      </c>
      <c r="C23" s="356">
        <v>0.67200499999999996</v>
      </c>
      <c r="D23" s="356">
        <v>0.65030399999999999</v>
      </c>
      <c r="E23" s="356">
        <v>2.170099999999997E-2</v>
      </c>
      <c r="F23" s="356"/>
      <c r="G23" s="348">
        <v>10.8</v>
      </c>
      <c r="H23" s="347">
        <v>595310</v>
      </c>
      <c r="I23" s="347">
        <v>33999</v>
      </c>
      <c r="J23" s="347">
        <v>22335</v>
      </c>
      <c r="K23" s="347">
        <v>19866</v>
      </c>
      <c r="L23" s="347">
        <v>0</v>
      </c>
      <c r="M23" s="347">
        <v>-147877</v>
      </c>
      <c r="N23" s="347">
        <v>17201</v>
      </c>
      <c r="O23" s="347">
        <v>-3304</v>
      </c>
      <c r="P23" s="347">
        <v>-40242</v>
      </c>
      <c r="Q23" s="347">
        <v>497288</v>
      </c>
      <c r="R23" s="343">
        <v>0</v>
      </c>
      <c r="S23" s="347">
        <v>-14953</v>
      </c>
      <c r="T23" s="347">
        <v>1614</v>
      </c>
      <c r="U23" s="347">
        <v>42995</v>
      </c>
      <c r="V23" s="347">
        <v>26605</v>
      </c>
      <c r="W23" s="347">
        <v>-126735</v>
      </c>
      <c r="X23" s="343">
        <v>-25960</v>
      </c>
      <c r="Y23" s="343">
        <v>17428</v>
      </c>
      <c r="Z23" s="347">
        <v>535031</v>
      </c>
      <c r="AA23" s="347">
        <v>461630</v>
      </c>
      <c r="AB23" s="347">
        <v>438495</v>
      </c>
      <c r="AC23" s="347">
        <v>567594</v>
      </c>
      <c r="AD23" s="347">
        <v>134185</v>
      </c>
      <c r="AE23" s="347">
        <v>23972</v>
      </c>
      <c r="AF23" s="347">
        <v>0</v>
      </c>
      <c r="AG23" s="347">
        <v>0</v>
      </c>
      <c r="AH23" s="347">
        <v>15608</v>
      </c>
      <c r="AI23" s="347">
        <v>15814</v>
      </c>
      <c r="AJ23" s="347">
        <v>-13339</v>
      </c>
      <c r="AK23" s="347">
        <v>-13339</v>
      </c>
      <c r="AL23" s="347">
        <v>-13339</v>
      </c>
      <c r="AM23" s="347">
        <v>-13339</v>
      </c>
      <c r="AN23" s="347">
        <v>-13339</v>
      </c>
      <c r="AO23" s="347">
        <v>-60040</v>
      </c>
      <c r="AP23" s="334"/>
      <c r="AQ23" s="351">
        <v>-13692</v>
      </c>
      <c r="AR23" s="347">
        <v>0</v>
      </c>
      <c r="AS23" s="347">
        <v>0</v>
      </c>
      <c r="AT23" s="347">
        <v>0</v>
      </c>
      <c r="AU23" s="347">
        <v>0</v>
      </c>
      <c r="AV23" s="347">
        <v>0</v>
      </c>
      <c r="AW23" s="347">
        <v>0</v>
      </c>
      <c r="AX23" s="350">
        <v>13692</v>
      </c>
      <c r="AY23" s="350">
        <v>13692</v>
      </c>
      <c r="AZ23" s="350">
        <v>13692</v>
      </c>
      <c r="BA23" s="350">
        <v>13692</v>
      </c>
      <c r="BB23" s="350">
        <v>13692</v>
      </c>
      <c r="BC23" s="350">
        <v>65725</v>
      </c>
      <c r="BD23" s="351">
        <v>1593</v>
      </c>
      <c r="BE23" s="347">
        <v>1593</v>
      </c>
      <c r="BF23" s="347">
        <v>1593</v>
      </c>
      <c r="BG23" s="347">
        <v>1593</v>
      </c>
      <c r="BH23" s="347">
        <v>1593</v>
      </c>
      <c r="BI23" s="347">
        <v>1593</v>
      </c>
      <c r="BJ23" s="347">
        <v>7643</v>
      </c>
      <c r="BK23" s="350">
        <v>0</v>
      </c>
      <c r="BL23" s="350">
        <v>0</v>
      </c>
      <c r="BM23" s="350">
        <v>0</v>
      </c>
      <c r="BN23" s="350">
        <v>0</v>
      </c>
      <c r="BO23" s="350">
        <v>0</v>
      </c>
      <c r="BP23" s="350">
        <v>0</v>
      </c>
      <c r="BQ23" s="351">
        <v>1614</v>
      </c>
      <c r="BR23" s="347">
        <v>1614</v>
      </c>
      <c r="BS23" s="347">
        <v>1614</v>
      </c>
      <c r="BT23" s="347">
        <v>1614</v>
      </c>
      <c r="BU23" s="347">
        <v>1614</v>
      </c>
      <c r="BV23" s="347">
        <v>1614</v>
      </c>
      <c r="BW23" s="347">
        <v>7744</v>
      </c>
      <c r="BX23" s="350">
        <v>0</v>
      </c>
      <c r="BY23" s="350">
        <v>0</v>
      </c>
      <c r="BZ23" s="350">
        <v>0</v>
      </c>
      <c r="CA23" s="350">
        <v>0</v>
      </c>
      <c r="CB23" s="350">
        <v>0</v>
      </c>
      <c r="CC23" s="350">
        <v>0</v>
      </c>
      <c r="CD23" s="348">
        <v>9</v>
      </c>
      <c r="CE23" s="354"/>
      <c r="CF23" s="347"/>
      <c r="CG23" s="347"/>
      <c r="CH23" s="347"/>
      <c r="CI23" s="347"/>
      <c r="CJ23" s="347"/>
      <c r="CK23" s="347"/>
      <c r="CL23" s="350"/>
      <c r="CM23" s="350"/>
      <c r="CN23" s="350"/>
      <c r="CO23" s="350"/>
      <c r="CP23" s="350"/>
      <c r="CQ23" s="350"/>
      <c r="CR23" s="354">
        <v>-2854</v>
      </c>
      <c r="CS23" s="347"/>
      <c r="CT23" s="347"/>
      <c r="CU23" s="347"/>
      <c r="CV23" s="347"/>
      <c r="CW23" s="347"/>
      <c r="CX23" s="347"/>
      <c r="CY23" s="350">
        <v>2854</v>
      </c>
      <c r="CZ23" s="350">
        <v>2854</v>
      </c>
      <c r="DA23" s="350">
        <v>2854</v>
      </c>
      <c r="DB23" s="350">
        <v>2854</v>
      </c>
      <c r="DC23" s="350">
        <v>2854</v>
      </c>
      <c r="DD23" s="350">
        <v>9702</v>
      </c>
      <c r="DE23" s="334"/>
      <c r="DF23" s="368">
        <v>-866.30391999999881</v>
      </c>
      <c r="DH23" s="371">
        <f t="shared" si="0"/>
        <v>-23972</v>
      </c>
      <c r="DI23" s="371">
        <f t="shared" si="1"/>
        <v>15608</v>
      </c>
      <c r="DJ23" s="371">
        <f t="shared" si="2"/>
        <v>-134185</v>
      </c>
      <c r="DK23" s="371">
        <f t="shared" si="3"/>
        <v>15814</v>
      </c>
      <c r="DM23" s="371">
        <f t="shared" si="4"/>
        <v>-98022</v>
      </c>
    </row>
    <row r="24" spans="2:117">
      <c r="B24" s="342" t="s">
        <v>237</v>
      </c>
      <c r="C24" s="356">
        <v>1</v>
      </c>
      <c r="D24" s="356">
        <v>1</v>
      </c>
      <c r="E24" s="356">
        <v>0</v>
      </c>
      <c r="F24" s="356"/>
      <c r="G24" s="348">
        <v>1</v>
      </c>
      <c r="H24" s="347">
        <v>0</v>
      </c>
      <c r="I24" s="347">
        <v>0</v>
      </c>
      <c r="J24" s="347">
        <v>0</v>
      </c>
      <c r="K24" s="347">
        <v>0</v>
      </c>
      <c r="L24" s="347">
        <v>0</v>
      </c>
      <c r="M24" s="347">
        <v>0</v>
      </c>
      <c r="N24" s="347">
        <v>0</v>
      </c>
      <c r="O24" s="347">
        <v>0</v>
      </c>
      <c r="P24" s="347">
        <v>0</v>
      </c>
      <c r="Q24" s="347">
        <v>0</v>
      </c>
      <c r="R24" s="343">
        <v>0</v>
      </c>
      <c r="S24" s="347">
        <v>0</v>
      </c>
      <c r="T24" s="347">
        <v>0</v>
      </c>
      <c r="U24" s="347">
        <v>0</v>
      </c>
      <c r="V24" s="347">
        <v>0</v>
      </c>
      <c r="W24" s="347">
        <v>0</v>
      </c>
      <c r="X24" s="343">
        <v>0</v>
      </c>
      <c r="Y24" s="343">
        <v>0</v>
      </c>
      <c r="Z24" s="347">
        <v>0</v>
      </c>
      <c r="AA24" s="347">
        <v>0</v>
      </c>
      <c r="AB24" s="347">
        <v>0</v>
      </c>
      <c r="AC24" s="347">
        <v>0</v>
      </c>
      <c r="AD24" s="347">
        <v>0</v>
      </c>
      <c r="AE24" s="347">
        <v>0</v>
      </c>
      <c r="AF24" s="347">
        <v>0</v>
      </c>
      <c r="AG24" s="347">
        <v>0</v>
      </c>
      <c r="AH24" s="347">
        <v>0</v>
      </c>
      <c r="AI24" s="347">
        <v>0</v>
      </c>
      <c r="AJ24" s="347">
        <v>0</v>
      </c>
      <c r="AK24" s="347">
        <v>0</v>
      </c>
      <c r="AL24" s="347">
        <v>0</v>
      </c>
      <c r="AM24" s="347">
        <v>0</v>
      </c>
      <c r="AN24" s="347">
        <v>0</v>
      </c>
      <c r="AO24" s="347">
        <v>0</v>
      </c>
      <c r="AP24" s="334"/>
      <c r="AQ24" s="351">
        <v>0</v>
      </c>
      <c r="AR24" s="347">
        <v>0</v>
      </c>
      <c r="AS24" s="347">
        <v>0</v>
      </c>
      <c r="AT24" s="347">
        <v>0</v>
      </c>
      <c r="AU24" s="347">
        <v>0</v>
      </c>
      <c r="AV24" s="347">
        <v>0</v>
      </c>
      <c r="AW24" s="347">
        <v>0</v>
      </c>
      <c r="AX24" s="350">
        <v>0</v>
      </c>
      <c r="AY24" s="350">
        <v>0</v>
      </c>
      <c r="AZ24" s="350">
        <v>0</v>
      </c>
      <c r="BA24" s="350">
        <v>0</v>
      </c>
      <c r="BB24" s="350">
        <v>0</v>
      </c>
      <c r="BC24" s="350">
        <v>0</v>
      </c>
      <c r="BD24" s="351">
        <v>0</v>
      </c>
      <c r="BE24" s="347">
        <v>0</v>
      </c>
      <c r="BF24" s="347">
        <v>0</v>
      </c>
      <c r="BG24" s="347">
        <v>0</v>
      </c>
      <c r="BH24" s="347">
        <v>0</v>
      </c>
      <c r="BI24" s="347">
        <v>0</v>
      </c>
      <c r="BJ24" s="347">
        <v>0</v>
      </c>
      <c r="BK24" s="350">
        <v>0</v>
      </c>
      <c r="BL24" s="350">
        <v>0</v>
      </c>
      <c r="BM24" s="350">
        <v>0</v>
      </c>
      <c r="BN24" s="350">
        <v>0</v>
      </c>
      <c r="BO24" s="350">
        <v>0</v>
      </c>
      <c r="BP24" s="350">
        <v>0</v>
      </c>
      <c r="BQ24" s="351">
        <v>0</v>
      </c>
      <c r="BR24" s="347">
        <v>0</v>
      </c>
      <c r="BS24" s="347">
        <v>0</v>
      </c>
      <c r="BT24" s="347">
        <v>0</v>
      </c>
      <c r="BU24" s="347">
        <v>0</v>
      </c>
      <c r="BV24" s="347">
        <v>0</v>
      </c>
      <c r="BW24" s="347">
        <v>0</v>
      </c>
      <c r="BX24" s="350">
        <v>0</v>
      </c>
      <c r="BY24" s="350">
        <v>0</v>
      </c>
      <c r="BZ24" s="350">
        <v>0</v>
      </c>
      <c r="CA24" s="350">
        <v>0</v>
      </c>
      <c r="CB24" s="350">
        <v>0</v>
      </c>
      <c r="CC24" s="350">
        <v>0</v>
      </c>
      <c r="CD24" s="348">
        <v>7.8</v>
      </c>
      <c r="CE24" s="354"/>
      <c r="CF24" s="347"/>
      <c r="CG24" s="347"/>
      <c r="CH24" s="347"/>
      <c r="CI24" s="347"/>
      <c r="CJ24" s="347"/>
      <c r="CK24" s="347"/>
      <c r="CL24" s="350"/>
      <c r="CM24" s="350"/>
      <c r="CN24" s="350"/>
      <c r="CO24" s="350"/>
      <c r="CP24" s="350"/>
      <c r="CQ24" s="350"/>
      <c r="CR24" s="354">
        <v>0</v>
      </c>
      <c r="CS24" s="347"/>
      <c r="CT24" s="347"/>
      <c r="CU24" s="347"/>
      <c r="CV24" s="347"/>
      <c r="CW24" s="347"/>
      <c r="CX24" s="347"/>
      <c r="CY24" s="350">
        <v>0</v>
      </c>
      <c r="CZ24" s="350">
        <v>0</v>
      </c>
      <c r="DA24" s="350">
        <v>0</v>
      </c>
      <c r="DB24" s="350">
        <v>0</v>
      </c>
      <c r="DC24" s="350">
        <v>0</v>
      </c>
      <c r="DD24" s="350">
        <v>0</v>
      </c>
      <c r="DE24" s="334"/>
      <c r="DF24" s="368">
        <v>0</v>
      </c>
      <c r="DH24" s="371">
        <f t="shared" si="0"/>
        <v>0</v>
      </c>
      <c r="DI24" s="371">
        <f t="shared" si="1"/>
        <v>0</v>
      </c>
      <c r="DJ24" s="371">
        <f t="shared" si="2"/>
        <v>0</v>
      </c>
      <c r="DK24" s="371">
        <f t="shared" si="3"/>
        <v>0</v>
      </c>
      <c r="DM24" s="371">
        <f t="shared" si="4"/>
        <v>0</v>
      </c>
    </row>
    <row r="25" spans="2:117">
      <c r="B25" s="342" t="s">
        <v>238</v>
      </c>
      <c r="C25" s="356">
        <v>0.77239900000000006</v>
      </c>
      <c r="D25" s="356">
        <v>0.79141700000000004</v>
      </c>
      <c r="E25" s="356">
        <v>-1.9017999999999979E-2</v>
      </c>
      <c r="F25" s="356"/>
      <c r="G25" s="348">
        <v>11</v>
      </c>
      <c r="H25" s="347">
        <v>9372673</v>
      </c>
      <c r="I25" s="347">
        <v>594688</v>
      </c>
      <c r="J25" s="347">
        <v>337895</v>
      </c>
      <c r="K25" s="347">
        <v>-225228</v>
      </c>
      <c r="L25" s="347">
        <v>-58063</v>
      </c>
      <c r="M25" s="347">
        <v>-2433415</v>
      </c>
      <c r="N25" s="347">
        <v>442919</v>
      </c>
      <c r="O25" s="347">
        <v>27042</v>
      </c>
      <c r="P25" s="347">
        <v>-528436</v>
      </c>
      <c r="Q25" s="347">
        <v>7530075</v>
      </c>
      <c r="R25" s="343">
        <v>-58063</v>
      </c>
      <c r="S25" s="347">
        <v>-222283</v>
      </c>
      <c r="T25" s="347">
        <v>-18905</v>
      </c>
      <c r="U25" s="347">
        <v>633332</v>
      </c>
      <c r="V25" s="347">
        <v>422696</v>
      </c>
      <c r="W25" s="347">
        <v>-2354014</v>
      </c>
      <c r="X25" s="343">
        <v>-406520</v>
      </c>
      <c r="Y25" s="343">
        <v>-207955</v>
      </c>
      <c r="Z25" s="347">
        <v>8117439</v>
      </c>
      <c r="AA25" s="347">
        <v>6975873</v>
      </c>
      <c r="AB25" s="347">
        <v>6617028</v>
      </c>
      <c r="AC25" s="347">
        <v>8621318</v>
      </c>
      <c r="AD25" s="347">
        <v>2212195</v>
      </c>
      <c r="AE25" s="347">
        <v>355423</v>
      </c>
      <c r="AF25" s="347">
        <v>189050</v>
      </c>
      <c r="AG25" s="347">
        <v>0</v>
      </c>
      <c r="AH25" s="347">
        <v>402654</v>
      </c>
      <c r="AI25" s="347">
        <v>0</v>
      </c>
      <c r="AJ25" s="347">
        <v>-241188</v>
      </c>
      <c r="AK25" s="347">
        <v>-241188</v>
      </c>
      <c r="AL25" s="347">
        <v>-241188</v>
      </c>
      <c r="AM25" s="347">
        <v>-241188</v>
      </c>
      <c r="AN25" s="347">
        <v>-241188</v>
      </c>
      <c r="AO25" s="347">
        <v>-1148074</v>
      </c>
      <c r="AP25" s="334"/>
      <c r="AQ25" s="351">
        <v>-221220</v>
      </c>
      <c r="AR25" s="347">
        <v>0</v>
      </c>
      <c r="AS25" s="347">
        <v>0</v>
      </c>
      <c r="AT25" s="347">
        <v>0</v>
      </c>
      <c r="AU25" s="347">
        <v>0</v>
      </c>
      <c r="AV25" s="347">
        <v>0</v>
      </c>
      <c r="AW25" s="347">
        <v>0</v>
      </c>
      <c r="AX25" s="350">
        <v>221220</v>
      </c>
      <c r="AY25" s="350">
        <v>221220</v>
      </c>
      <c r="AZ25" s="350">
        <v>221220</v>
      </c>
      <c r="BA25" s="350">
        <v>221220</v>
      </c>
      <c r="BB25" s="350">
        <v>221220</v>
      </c>
      <c r="BC25" s="350">
        <v>1106095</v>
      </c>
      <c r="BD25" s="351">
        <v>40265</v>
      </c>
      <c r="BE25" s="347">
        <v>40265</v>
      </c>
      <c r="BF25" s="347">
        <v>40265</v>
      </c>
      <c r="BG25" s="347">
        <v>40265</v>
      </c>
      <c r="BH25" s="347">
        <v>40265</v>
      </c>
      <c r="BI25" s="347">
        <v>40265</v>
      </c>
      <c r="BJ25" s="347">
        <v>201329</v>
      </c>
      <c r="BK25" s="350">
        <v>0</v>
      </c>
      <c r="BL25" s="350">
        <v>0</v>
      </c>
      <c r="BM25" s="350">
        <v>0</v>
      </c>
      <c r="BN25" s="350">
        <v>0</v>
      </c>
      <c r="BO25" s="350">
        <v>0</v>
      </c>
      <c r="BP25" s="350">
        <v>0</v>
      </c>
      <c r="BQ25" s="351">
        <v>-18905</v>
      </c>
      <c r="BR25" s="347">
        <v>0</v>
      </c>
      <c r="BS25" s="347">
        <v>0</v>
      </c>
      <c r="BT25" s="347">
        <v>0</v>
      </c>
      <c r="BU25" s="347">
        <v>0</v>
      </c>
      <c r="BV25" s="347">
        <v>0</v>
      </c>
      <c r="BW25" s="347">
        <v>0</v>
      </c>
      <c r="BX25" s="350">
        <v>18905</v>
      </c>
      <c r="BY25" s="350">
        <v>18905</v>
      </c>
      <c r="BZ25" s="350">
        <v>18905</v>
      </c>
      <c r="CA25" s="350">
        <v>18905</v>
      </c>
      <c r="CB25" s="350">
        <v>18905</v>
      </c>
      <c r="CC25" s="350">
        <v>94525</v>
      </c>
      <c r="CD25" s="348">
        <v>9.5</v>
      </c>
      <c r="CE25" s="354"/>
      <c r="CF25" s="347"/>
      <c r="CG25" s="347"/>
      <c r="CH25" s="347"/>
      <c r="CI25" s="347"/>
      <c r="CJ25" s="347"/>
      <c r="CK25" s="347"/>
      <c r="CL25" s="350"/>
      <c r="CM25" s="350"/>
      <c r="CN25" s="350"/>
      <c r="CO25" s="350"/>
      <c r="CP25" s="350"/>
      <c r="CQ25" s="350"/>
      <c r="CR25" s="354">
        <v>-41328</v>
      </c>
      <c r="CS25" s="347"/>
      <c r="CT25" s="347"/>
      <c r="CU25" s="347"/>
      <c r="CV25" s="347"/>
      <c r="CW25" s="347"/>
      <c r="CX25" s="347"/>
      <c r="CY25" s="350">
        <v>41328</v>
      </c>
      <c r="CZ25" s="350">
        <v>41328</v>
      </c>
      <c r="DA25" s="350">
        <v>41328</v>
      </c>
      <c r="DB25" s="350">
        <v>41328</v>
      </c>
      <c r="DC25" s="350">
        <v>41328</v>
      </c>
      <c r="DD25" s="350">
        <v>148783</v>
      </c>
      <c r="DE25" s="334"/>
      <c r="DF25" s="368">
        <v>9768.8048979999894</v>
      </c>
      <c r="DH25" s="371">
        <f t="shared" si="0"/>
        <v>-355423</v>
      </c>
      <c r="DI25" s="371">
        <f t="shared" si="1"/>
        <v>402654</v>
      </c>
      <c r="DJ25" s="371">
        <f t="shared" si="2"/>
        <v>-2212195</v>
      </c>
      <c r="DK25" s="371">
        <f t="shared" si="3"/>
        <v>-189050</v>
      </c>
      <c r="DM25" s="371">
        <f t="shared" si="4"/>
        <v>-1842598</v>
      </c>
    </row>
    <row r="26" spans="2:117">
      <c r="B26" s="342" t="s">
        <v>239</v>
      </c>
      <c r="C26" s="356">
        <v>0.64115999999999995</v>
      </c>
      <c r="D26" s="356">
        <v>0.64277499999999999</v>
      </c>
      <c r="E26" s="356">
        <v>-1.6150000000000331E-3</v>
      </c>
      <c r="F26" s="356"/>
      <c r="G26" s="348">
        <v>10.199999999999999</v>
      </c>
      <c r="H26" s="347">
        <v>640574</v>
      </c>
      <c r="I26" s="347">
        <v>33739</v>
      </c>
      <c r="J26" s="347">
        <v>22813</v>
      </c>
      <c r="K26" s="347">
        <v>-1609</v>
      </c>
      <c r="L26" s="347">
        <v>0</v>
      </c>
      <c r="M26" s="347">
        <v>26004</v>
      </c>
      <c r="N26" s="347">
        <v>7337</v>
      </c>
      <c r="O26" s="347">
        <v>-1925</v>
      </c>
      <c r="P26" s="347">
        <v>-61853</v>
      </c>
      <c r="Q26" s="347">
        <v>665080</v>
      </c>
      <c r="R26" s="343">
        <v>0</v>
      </c>
      <c r="S26" s="347">
        <v>620</v>
      </c>
      <c r="T26" s="347">
        <v>-352</v>
      </c>
      <c r="U26" s="347">
        <v>56820</v>
      </c>
      <c r="V26" s="347">
        <v>49856</v>
      </c>
      <c r="W26" s="347">
        <v>5644</v>
      </c>
      <c r="X26" s="343">
        <v>-23895</v>
      </c>
      <c r="Y26" s="343">
        <v>-3594</v>
      </c>
      <c r="Z26" s="347">
        <v>708680</v>
      </c>
      <c r="AA26" s="347">
        <v>623953</v>
      </c>
      <c r="AB26" s="347">
        <v>602445</v>
      </c>
      <c r="AC26" s="347">
        <v>739872</v>
      </c>
      <c r="AD26" s="347">
        <v>0</v>
      </c>
      <c r="AE26" s="347">
        <v>21185</v>
      </c>
      <c r="AF26" s="347">
        <v>3242</v>
      </c>
      <c r="AG26" s="347">
        <v>23454</v>
      </c>
      <c r="AH26" s="347">
        <v>6618</v>
      </c>
      <c r="AI26" s="347">
        <v>0</v>
      </c>
      <c r="AJ26" s="347">
        <v>267</v>
      </c>
      <c r="AK26" s="347">
        <v>267</v>
      </c>
      <c r="AL26" s="347">
        <v>267</v>
      </c>
      <c r="AM26" s="347">
        <v>267</v>
      </c>
      <c r="AN26" s="347">
        <v>267</v>
      </c>
      <c r="AO26" s="347">
        <v>4310</v>
      </c>
      <c r="AP26" s="334"/>
      <c r="AQ26" s="351">
        <v>2549</v>
      </c>
      <c r="AR26" s="347">
        <v>2549</v>
      </c>
      <c r="AS26" s="347">
        <v>2549</v>
      </c>
      <c r="AT26" s="347">
        <v>2549</v>
      </c>
      <c r="AU26" s="347">
        <v>2549</v>
      </c>
      <c r="AV26" s="347">
        <v>2549</v>
      </c>
      <c r="AW26" s="347">
        <v>10709</v>
      </c>
      <c r="AX26" s="350">
        <v>0</v>
      </c>
      <c r="AY26" s="350">
        <v>0</v>
      </c>
      <c r="AZ26" s="350">
        <v>0</v>
      </c>
      <c r="BA26" s="350">
        <v>0</v>
      </c>
      <c r="BB26" s="350">
        <v>0</v>
      </c>
      <c r="BC26" s="350">
        <v>0</v>
      </c>
      <c r="BD26" s="351">
        <v>719</v>
      </c>
      <c r="BE26" s="347">
        <v>719</v>
      </c>
      <c r="BF26" s="347">
        <v>719</v>
      </c>
      <c r="BG26" s="347">
        <v>719</v>
      </c>
      <c r="BH26" s="347">
        <v>719</v>
      </c>
      <c r="BI26" s="347">
        <v>719</v>
      </c>
      <c r="BJ26" s="347">
        <v>3023</v>
      </c>
      <c r="BK26" s="350">
        <v>0</v>
      </c>
      <c r="BL26" s="350">
        <v>0</v>
      </c>
      <c r="BM26" s="350">
        <v>0</v>
      </c>
      <c r="BN26" s="350">
        <v>0</v>
      </c>
      <c r="BO26" s="350">
        <v>0</v>
      </c>
      <c r="BP26" s="350">
        <v>0</v>
      </c>
      <c r="BQ26" s="351">
        <v>-352</v>
      </c>
      <c r="BR26" s="347">
        <v>0</v>
      </c>
      <c r="BS26" s="347">
        <v>0</v>
      </c>
      <c r="BT26" s="347">
        <v>0</v>
      </c>
      <c r="BU26" s="347">
        <v>0</v>
      </c>
      <c r="BV26" s="347">
        <v>0</v>
      </c>
      <c r="BW26" s="347">
        <v>0</v>
      </c>
      <c r="BX26" s="350">
        <v>352</v>
      </c>
      <c r="BY26" s="350">
        <v>352</v>
      </c>
      <c r="BZ26" s="350">
        <v>352</v>
      </c>
      <c r="CA26" s="350">
        <v>352</v>
      </c>
      <c r="CB26" s="350">
        <v>352</v>
      </c>
      <c r="CC26" s="350">
        <v>1482</v>
      </c>
      <c r="CD26" s="348">
        <v>9.1999999999999993</v>
      </c>
      <c r="CE26" s="354"/>
      <c r="CF26" s="347"/>
      <c r="CG26" s="347"/>
      <c r="CH26" s="347"/>
      <c r="CI26" s="347"/>
      <c r="CJ26" s="347"/>
      <c r="CK26" s="347"/>
      <c r="CL26" s="350"/>
      <c r="CM26" s="350"/>
      <c r="CN26" s="350"/>
      <c r="CO26" s="350"/>
      <c r="CP26" s="350"/>
      <c r="CQ26" s="350"/>
      <c r="CR26" s="354">
        <v>-2649</v>
      </c>
      <c r="CS26" s="347"/>
      <c r="CT26" s="347"/>
      <c r="CU26" s="347"/>
      <c r="CV26" s="347"/>
      <c r="CW26" s="347"/>
      <c r="CX26" s="347"/>
      <c r="CY26" s="350">
        <v>2649</v>
      </c>
      <c r="CZ26" s="350">
        <v>2649</v>
      </c>
      <c r="DA26" s="350">
        <v>2649</v>
      </c>
      <c r="DB26" s="350">
        <v>2649</v>
      </c>
      <c r="DC26" s="350">
        <v>2649</v>
      </c>
      <c r="DD26" s="350">
        <v>7940</v>
      </c>
      <c r="DE26" s="334"/>
      <c r="DF26" s="368">
        <v>60.036010000001227</v>
      </c>
      <c r="DH26" s="371">
        <f t="shared" si="0"/>
        <v>-21185</v>
      </c>
      <c r="DI26" s="371">
        <f t="shared" si="1"/>
        <v>6618</v>
      </c>
      <c r="DJ26" s="371">
        <f t="shared" si="2"/>
        <v>23454</v>
      </c>
      <c r="DK26" s="371">
        <f t="shared" si="3"/>
        <v>-3242</v>
      </c>
      <c r="DM26" s="371">
        <f t="shared" si="4"/>
        <v>24506</v>
      </c>
    </row>
    <row r="27" spans="2:117">
      <c r="B27" s="342" t="s">
        <v>240</v>
      </c>
      <c r="C27" s="356">
        <v>0.79401199999999994</v>
      </c>
      <c r="D27" s="356">
        <v>0.71534300000000006</v>
      </c>
      <c r="E27" s="356">
        <v>7.8668999999999878E-2</v>
      </c>
      <c r="F27" s="356"/>
      <c r="G27" s="348">
        <v>9.6999999999999993</v>
      </c>
      <c r="H27" s="347">
        <v>6391937</v>
      </c>
      <c r="I27" s="347">
        <v>389291</v>
      </c>
      <c r="J27" s="347">
        <v>258559</v>
      </c>
      <c r="K27" s="347">
        <v>702946</v>
      </c>
      <c r="L27" s="347">
        <v>-150346</v>
      </c>
      <c r="M27" s="347">
        <v>1437097</v>
      </c>
      <c r="N27" s="347">
        <v>162917</v>
      </c>
      <c r="O27" s="347">
        <v>-17885</v>
      </c>
      <c r="P27" s="347">
        <v>-424682</v>
      </c>
      <c r="Q27" s="347">
        <v>8749834</v>
      </c>
      <c r="R27" s="343">
        <v>-150346</v>
      </c>
      <c r="S27" s="347">
        <v>133421</v>
      </c>
      <c r="T27" s="347">
        <v>73394</v>
      </c>
      <c r="U27" s="347">
        <v>704319</v>
      </c>
      <c r="V27" s="347">
        <v>375336</v>
      </c>
      <c r="W27" s="347">
        <v>1833973</v>
      </c>
      <c r="X27" s="343">
        <v>-244289</v>
      </c>
      <c r="Y27" s="343">
        <v>711926</v>
      </c>
      <c r="Z27" s="347">
        <v>9338980</v>
      </c>
      <c r="AA27" s="347">
        <v>8185964</v>
      </c>
      <c r="AB27" s="347">
        <v>7833227</v>
      </c>
      <c r="AC27" s="347">
        <v>9823963</v>
      </c>
      <c r="AD27" s="347">
        <v>0</v>
      </c>
      <c r="AE27" s="347">
        <v>239625</v>
      </c>
      <c r="AF27" s="347">
        <v>0</v>
      </c>
      <c r="AG27" s="347">
        <v>1288945</v>
      </c>
      <c r="AH27" s="347">
        <v>146121</v>
      </c>
      <c r="AI27" s="347">
        <v>638532</v>
      </c>
      <c r="AJ27" s="347">
        <v>206816</v>
      </c>
      <c r="AK27" s="347">
        <v>206816</v>
      </c>
      <c r="AL27" s="347">
        <v>206816</v>
      </c>
      <c r="AM27" s="347">
        <v>206816</v>
      </c>
      <c r="AN27" s="347">
        <v>206816</v>
      </c>
      <c r="AO27" s="347">
        <v>799893</v>
      </c>
      <c r="AP27" s="334"/>
      <c r="AQ27" s="351">
        <v>148155</v>
      </c>
      <c r="AR27" s="347">
        <v>148155</v>
      </c>
      <c r="AS27" s="347">
        <v>148155</v>
      </c>
      <c r="AT27" s="347">
        <v>148155</v>
      </c>
      <c r="AU27" s="347">
        <v>148155</v>
      </c>
      <c r="AV27" s="347">
        <v>148155</v>
      </c>
      <c r="AW27" s="347">
        <v>548170</v>
      </c>
      <c r="AX27" s="350">
        <v>0</v>
      </c>
      <c r="AY27" s="350">
        <v>0</v>
      </c>
      <c r="AZ27" s="350">
        <v>0</v>
      </c>
      <c r="BA27" s="350">
        <v>0</v>
      </c>
      <c r="BB27" s="350">
        <v>0</v>
      </c>
      <c r="BC27" s="350">
        <v>0</v>
      </c>
      <c r="BD27" s="351">
        <v>16796</v>
      </c>
      <c r="BE27" s="347">
        <v>16796</v>
      </c>
      <c r="BF27" s="347">
        <v>16796</v>
      </c>
      <c r="BG27" s="347">
        <v>16796</v>
      </c>
      <c r="BH27" s="347">
        <v>16796</v>
      </c>
      <c r="BI27" s="347">
        <v>16796</v>
      </c>
      <c r="BJ27" s="347">
        <v>62141</v>
      </c>
      <c r="BK27" s="350">
        <v>0</v>
      </c>
      <c r="BL27" s="350">
        <v>0</v>
      </c>
      <c r="BM27" s="350">
        <v>0</v>
      </c>
      <c r="BN27" s="350">
        <v>0</v>
      </c>
      <c r="BO27" s="350">
        <v>0</v>
      </c>
      <c r="BP27" s="350">
        <v>0</v>
      </c>
      <c r="BQ27" s="351">
        <v>73394</v>
      </c>
      <c r="BR27" s="347">
        <v>73394</v>
      </c>
      <c r="BS27" s="347">
        <v>73394</v>
      </c>
      <c r="BT27" s="347">
        <v>73394</v>
      </c>
      <c r="BU27" s="347">
        <v>73394</v>
      </c>
      <c r="BV27" s="347">
        <v>73394</v>
      </c>
      <c r="BW27" s="347">
        <v>271562</v>
      </c>
      <c r="BX27" s="350">
        <v>0</v>
      </c>
      <c r="BY27" s="350">
        <v>0</v>
      </c>
      <c r="BZ27" s="350">
        <v>0</v>
      </c>
      <c r="CA27" s="350">
        <v>0</v>
      </c>
      <c r="CB27" s="350">
        <v>0</v>
      </c>
      <c r="CC27" s="350">
        <v>0</v>
      </c>
      <c r="CD27" s="348">
        <v>8.8000000000000007</v>
      </c>
      <c r="CE27" s="354"/>
      <c r="CF27" s="347"/>
      <c r="CG27" s="347"/>
      <c r="CH27" s="347"/>
      <c r="CI27" s="347"/>
      <c r="CJ27" s="347"/>
      <c r="CK27" s="347"/>
      <c r="CL27" s="350"/>
      <c r="CM27" s="350"/>
      <c r="CN27" s="350"/>
      <c r="CO27" s="350"/>
      <c r="CP27" s="350"/>
      <c r="CQ27" s="350"/>
      <c r="CR27" s="354">
        <v>-31529</v>
      </c>
      <c r="CS27" s="347"/>
      <c r="CT27" s="347"/>
      <c r="CU27" s="347"/>
      <c r="CV27" s="347"/>
      <c r="CW27" s="347"/>
      <c r="CX27" s="347"/>
      <c r="CY27" s="350">
        <v>31529</v>
      </c>
      <c r="CZ27" s="350">
        <v>31529</v>
      </c>
      <c r="DA27" s="350">
        <v>31529</v>
      </c>
      <c r="DB27" s="350">
        <v>31529</v>
      </c>
      <c r="DC27" s="350">
        <v>31529</v>
      </c>
      <c r="DD27" s="350">
        <v>81980</v>
      </c>
      <c r="DE27" s="334"/>
      <c r="DF27" s="368">
        <v>-26865.384830999959</v>
      </c>
      <c r="DH27" s="371">
        <f t="shared" si="0"/>
        <v>-239625</v>
      </c>
      <c r="DI27" s="371">
        <f t="shared" si="1"/>
        <v>146121</v>
      </c>
      <c r="DJ27" s="371">
        <f t="shared" si="2"/>
        <v>1288945</v>
      </c>
      <c r="DK27" s="371">
        <f t="shared" si="3"/>
        <v>638532</v>
      </c>
      <c r="DM27" s="371">
        <f t="shared" si="4"/>
        <v>2357897</v>
      </c>
    </row>
    <row r="28" spans="2:117">
      <c r="B28" s="342" t="s">
        <v>241</v>
      </c>
      <c r="C28" s="356">
        <v>0.76895999999999998</v>
      </c>
      <c r="D28" s="356">
        <v>0.76015600000000005</v>
      </c>
      <c r="E28" s="356">
        <v>8.803999999999923E-3</v>
      </c>
      <c r="F28" s="356"/>
      <c r="G28" s="348">
        <v>10.199999999999999</v>
      </c>
      <c r="H28" s="347">
        <v>9704721</v>
      </c>
      <c r="I28" s="347">
        <v>574980</v>
      </c>
      <c r="J28" s="347">
        <v>363218</v>
      </c>
      <c r="K28" s="347">
        <v>112398</v>
      </c>
      <c r="L28" s="347">
        <v>0</v>
      </c>
      <c r="M28" s="347">
        <v>-2532469</v>
      </c>
      <c r="N28" s="347">
        <v>158823</v>
      </c>
      <c r="O28" s="347">
        <v>-4244</v>
      </c>
      <c r="P28" s="347">
        <v>-374440</v>
      </c>
      <c r="Q28" s="347">
        <v>8002987</v>
      </c>
      <c r="R28" s="343">
        <v>0</v>
      </c>
      <c r="S28" s="347">
        <v>-282238</v>
      </c>
      <c r="T28" s="347">
        <v>11093</v>
      </c>
      <c r="U28" s="347">
        <v>667053</v>
      </c>
      <c r="V28" s="347">
        <v>324194</v>
      </c>
      <c r="W28" s="347">
        <v>-2425205</v>
      </c>
      <c r="X28" s="343">
        <v>-430858</v>
      </c>
      <c r="Y28" s="343">
        <v>113144</v>
      </c>
      <c r="Z28" s="347">
        <v>8623798</v>
      </c>
      <c r="AA28" s="347">
        <v>7413462</v>
      </c>
      <c r="AB28" s="347">
        <v>7044126</v>
      </c>
      <c r="AC28" s="347">
        <v>9142515</v>
      </c>
      <c r="AD28" s="347">
        <v>2284188</v>
      </c>
      <c r="AE28" s="347">
        <v>386320</v>
      </c>
      <c r="AF28" s="347">
        <v>0</v>
      </c>
      <c r="AG28" s="347">
        <v>0</v>
      </c>
      <c r="AH28" s="347">
        <v>143252</v>
      </c>
      <c r="AI28" s="347">
        <v>102051</v>
      </c>
      <c r="AJ28" s="347">
        <v>-271145</v>
      </c>
      <c r="AK28" s="347">
        <v>-271145</v>
      </c>
      <c r="AL28" s="347">
        <v>-271145</v>
      </c>
      <c r="AM28" s="347">
        <v>-271145</v>
      </c>
      <c r="AN28" s="347">
        <v>-271145</v>
      </c>
      <c r="AO28" s="347">
        <v>-1069480</v>
      </c>
      <c r="AP28" s="334"/>
      <c r="AQ28" s="351">
        <v>-248281</v>
      </c>
      <c r="AR28" s="347">
        <v>0</v>
      </c>
      <c r="AS28" s="347">
        <v>0</v>
      </c>
      <c r="AT28" s="347">
        <v>0</v>
      </c>
      <c r="AU28" s="347">
        <v>0</v>
      </c>
      <c r="AV28" s="347">
        <v>0</v>
      </c>
      <c r="AW28" s="347">
        <v>0</v>
      </c>
      <c r="AX28" s="350">
        <v>248281</v>
      </c>
      <c r="AY28" s="350">
        <v>248281</v>
      </c>
      <c r="AZ28" s="350">
        <v>248281</v>
      </c>
      <c r="BA28" s="350">
        <v>248281</v>
      </c>
      <c r="BB28" s="350">
        <v>248281</v>
      </c>
      <c r="BC28" s="350">
        <v>1042783</v>
      </c>
      <c r="BD28" s="351">
        <v>15571</v>
      </c>
      <c r="BE28" s="347">
        <v>15571</v>
      </c>
      <c r="BF28" s="347">
        <v>15571</v>
      </c>
      <c r="BG28" s="347">
        <v>15571</v>
      </c>
      <c r="BH28" s="347">
        <v>15571</v>
      </c>
      <c r="BI28" s="347">
        <v>15571</v>
      </c>
      <c r="BJ28" s="347">
        <v>65397</v>
      </c>
      <c r="BK28" s="350">
        <v>0</v>
      </c>
      <c r="BL28" s="350">
        <v>0</v>
      </c>
      <c r="BM28" s="350">
        <v>0</v>
      </c>
      <c r="BN28" s="350">
        <v>0</v>
      </c>
      <c r="BO28" s="350">
        <v>0</v>
      </c>
      <c r="BP28" s="350">
        <v>0</v>
      </c>
      <c r="BQ28" s="351">
        <v>11093</v>
      </c>
      <c r="BR28" s="347">
        <v>11093</v>
      </c>
      <c r="BS28" s="347">
        <v>11093</v>
      </c>
      <c r="BT28" s="347">
        <v>11093</v>
      </c>
      <c r="BU28" s="347">
        <v>11093</v>
      </c>
      <c r="BV28" s="347">
        <v>11093</v>
      </c>
      <c r="BW28" s="347">
        <v>46586</v>
      </c>
      <c r="BX28" s="350">
        <v>0</v>
      </c>
      <c r="BY28" s="350">
        <v>0</v>
      </c>
      <c r="BZ28" s="350">
        <v>0</v>
      </c>
      <c r="CA28" s="350">
        <v>0</v>
      </c>
      <c r="CB28" s="350">
        <v>0</v>
      </c>
      <c r="CC28" s="350">
        <v>0</v>
      </c>
      <c r="CD28" s="348">
        <v>9.3000000000000007</v>
      </c>
      <c r="CE28" s="354"/>
      <c r="CF28" s="347"/>
      <c r="CG28" s="347"/>
      <c r="CH28" s="347"/>
      <c r="CI28" s="347"/>
      <c r="CJ28" s="347"/>
      <c r="CK28" s="347"/>
      <c r="CL28" s="350"/>
      <c r="CM28" s="350"/>
      <c r="CN28" s="350"/>
      <c r="CO28" s="350"/>
      <c r="CP28" s="350"/>
      <c r="CQ28" s="350"/>
      <c r="CR28" s="354">
        <v>-49528</v>
      </c>
      <c r="CS28" s="347"/>
      <c r="CT28" s="347"/>
      <c r="CU28" s="347"/>
      <c r="CV28" s="347"/>
      <c r="CW28" s="347"/>
      <c r="CX28" s="347"/>
      <c r="CY28" s="350">
        <v>49528</v>
      </c>
      <c r="CZ28" s="350">
        <v>49528</v>
      </c>
      <c r="DA28" s="350">
        <v>49528</v>
      </c>
      <c r="DB28" s="350">
        <v>49528</v>
      </c>
      <c r="DC28" s="350">
        <v>49528</v>
      </c>
      <c r="DD28" s="350">
        <v>138680</v>
      </c>
      <c r="DE28" s="334"/>
      <c r="DF28" s="368">
        <v>-4990.1248079999559</v>
      </c>
      <c r="DH28" s="371">
        <f t="shared" si="0"/>
        <v>-386320</v>
      </c>
      <c r="DI28" s="371">
        <f t="shared" si="1"/>
        <v>143252</v>
      </c>
      <c r="DJ28" s="371">
        <f t="shared" si="2"/>
        <v>-2284188</v>
      </c>
      <c r="DK28" s="371">
        <f t="shared" si="3"/>
        <v>102051</v>
      </c>
      <c r="DM28" s="371">
        <f t="shared" si="4"/>
        <v>-1701734</v>
      </c>
    </row>
    <row r="29" spans="2:117">
      <c r="B29" s="342" t="s">
        <v>242</v>
      </c>
      <c r="C29" s="356">
        <v>1</v>
      </c>
      <c r="D29" s="356">
        <v>1</v>
      </c>
      <c r="E29" s="356">
        <v>0</v>
      </c>
      <c r="F29" s="356"/>
      <c r="G29" s="348">
        <v>1</v>
      </c>
      <c r="H29" s="347">
        <v>0</v>
      </c>
      <c r="I29" s="347">
        <v>0</v>
      </c>
      <c r="J29" s="347">
        <v>0</v>
      </c>
      <c r="K29" s="347">
        <v>0</v>
      </c>
      <c r="L29" s="347">
        <v>0</v>
      </c>
      <c r="M29" s="347">
        <v>0</v>
      </c>
      <c r="N29" s="347">
        <v>0</v>
      </c>
      <c r="O29" s="347">
        <v>0</v>
      </c>
      <c r="P29" s="347">
        <v>0</v>
      </c>
      <c r="Q29" s="347">
        <v>0</v>
      </c>
      <c r="R29" s="343">
        <v>0</v>
      </c>
      <c r="S29" s="347">
        <v>0</v>
      </c>
      <c r="T29" s="347">
        <v>0</v>
      </c>
      <c r="U29" s="347">
        <v>0</v>
      </c>
      <c r="V29" s="347">
        <v>0</v>
      </c>
      <c r="W29" s="347">
        <v>0</v>
      </c>
      <c r="X29" s="343">
        <v>0</v>
      </c>
      <c r="Y29" s="343">
        <v>0</v>
      </c>
      <c r="Z29" s="347">
        <v>0</v>
      </c>
      <c r="AA29" s="347">
        <v>0</v>
      </c>
      <c r="AB29" s="347">
        <v>0</v>
      </c>
      <c r="AC29" s="347">
        <v>0</v>
      </c>
      <c r="AD29" s="347">
        <v>0</v>
      </c>
      <c r="AE29" s="347">
        <v>0</v>
      </c>
      <c r="AF29" s="347">
        <v>0</v>
      </c>
      <c r="AG29" s="347">
        <v>0</v>
      </c>
      <c r="AH29" s="347">
        <v>0</v>
      </c>
      <c r="AI29" s="347">
        <v>0</v>
      </c>
      <c r="AJ29" s="347">
        <v>0</v>
      </c>
      <c r="AK29" s="347">
        <v>0</v>
      </c>
      <c r="AL29" s="347">
        <v>0</v>
      </c>
      <c r="AM29" s="347">
        <v>0</v>
      </c>
      <c r="AN29" s="347">
        <v>0</v>
      </c>
      <c r="AO29" s="347">
        <v>0</v>
      </c>
      <c r="AP29" s="334"/>
      <c r="AQ29" s="351">
        <v>0</v>
      </c>
      <c r="AR29" s="347">
        <v>0</v>
      </c>
      <c r="AS29" s="347">
        <v>0</v>
      </c>
      <c r="AT29" s="347">
        <v>0</v>
      </c>
      <c r="AU29" s="347">
        <v>0</v>
      </c>
      <c r="AV29" s="347">
        <v>0</v>
      </c>
      <c r="AW29" s="347">
        <v>0</v>
      </c>
      <c r="AX29" s="350">
        <v>0</v>
      </c>
      <c r="AY29" s="350">
        <v>0</v>
      </c>
      <c r="AZ29" s="350">
        <v>0</v>
      </c>
      <c r="BA29" s="350">
        <v>0</v>
      </c>
      <c r="BB29" s="350">
        <v>0</v>
      </c>
      <c r="BC29" s="350">
        <v>0</v>
      </c>
      <c r="BD29" s="351">
        <v>0</v>
      </c>
      <c r="BE29" s="347">
        <v>0</v>
      </c>
      <c r="BF29" s="347">
        <v>0</v>
      </c>
      <c r="BG29" s="347">
        <v>0</v>
      </c>
      <c r="BH29" s="347">
        <v>0</v>
      </c>
      <c r="BI29" s="347">
        <v>0</v>
      </c>
      <c r="BJ29" s="347">
        <v>0</v>
      </c>
      <c r="BK29" s="350">
        <v>0</v>
      </c>
      <c r="BL29" s="350">
        <v>0</v>
      </c>
      <c r="BM29" s="350">
        <v>0</v>
      </c>
      <c r="BN29" s="350">
        <v>0</v>
      </c>
      <c r="BO29" s="350">
        <v>0</v>
      </c>
      <c r="BP29" s="350">
        <v>0</v>
      </c>
      <c r="BQ29" s="351">
        <v>0</v>
      </c>
      <c r="BR29" s="347">
        <v>0</v>
      </c>
      <c r="BS29" s="347">
        <v>0</v>
      </c>
      <c r="BT29" s="347">
        <v>0</v>
      </c>
      <c r="BU29" s="347">
        <v>0</v>
      </c>
      <c r="BV29" s="347">
        <v>0</v>
      </c>
      <c r="BW29" s="347">
        <v>0</v>
      </c>
      <c r="BX29" s="350">
        <v>0</v>
      </c>
      <c r="BY29" s="350">
        <v>0</v>
      </c>
      <c r="BZ29" s="350">
        <v>0</v>
      </c>
      <c r="CA29" s="350">
        <v>0</v>
      </c>
      <c r="CB29" s="350">
        <v>0</v>
      </c>
      <c r="CC29" s="350">
        <v>0</v>
      </c>
      <c r="CD29" s="348">
        <v>1</v>
      </c>
      <c r="CE29" s="354"/>
      <c r="CF29" s="347"/>
      <c r="CG29" s="347"/>
      <c r="CH29" s="347"/>
      <c r="CI29" s="347"/>
      <c r="CJ29" s="347"/>
      <c r="CK29" s="347"/>
      <c r="CL29" s="350"/>
      <c r="CM29" s="350"/>
      <c r="CN29" s="350"/>
      <c r="CO29" s="350"/>
      <c r="CP29" s="350"/>
      <c r="CQ29" s="350"/>
      <c r="CR29" s="354">
        <v>0</v>
      </c>
      <c r="CS29" s="347"/>
      <c r="CT29" s="347"/>
      <c r="CU29" s="347"/>
      <c r="CV29" s="347"/>
      <c r="CW29" s="347"/>
      <c r="CX29" s="347"/>
      <c r="CY29" s="350">
        <v>0</v>
      </c>
      <c r="CZ29" s="350">
        <v>0</v>
      </c>
      <c r="DA29" s="350">
        <v>0</v>
      </c>
      <c r="DB29" s="350">
        <v>0</v>
      </c>
      <c r="DC29" s="350">
        <v>0</v>
      </c>
      <c r="DD29" s="350">
        <v>0</v>
      </c>
      <c r="DE29" s="334"/>
      <c r="DF29" s="368">
        <v>0</v>
      </c>
      <c r="DH29" s="371">
        <f t="shared" si="0"/>
        <v>0</v>
      </c>
      <c r="DI29" s="371">
        <f t="shared" si="1"/>
        <v>0</v>
      </c>
      <c r="DJ29" s="371">
        <f t="shared" si="2"/>
        <v>0</v>
      </c>
      <c r="DK29" s="371">
        <f t="shared" si="3"/>
        <v>0</v>
      </c>
      <c r="DM29" s="371">
        <f t="shared" si="4"/>
        <v>0</v>
      </c>
    </row>
    <row r="30" spans="2:117">
      <c r="B30" s="342" t="s">
        <v>243</v>
      </c>
      <c r="C30" s="356">
        <v>1</v>
      </c>
      <c r="D30" s="356">
        <v>1</v>
      </c>
      <c r="E30" s="356">
        <v>0</v>
      </c>
      <c r="F30" s="356"/>
      <c r="G30" s="348">
        <v>1</v>
      </c>
      <c r="H30" s="347">
        <v>0</v>
      </c>
      <c r="I30" s="347">
        <v>0</v>
      </c>
      <c r="J30" s="347">
        <v>0</v>
      </c>
      <c r="K30" s="347">
        <v>0</v>
      </c>
      <c r="L30" s="347">
        <v>0</v>
      </c>
      <c r="M30" s="347">
        <v>0</v>
      </c>
      <c r="N30" s="347">
        <v>0</v>
      </c>
      <c r="O30" s="347">
        <v>0</v>
      </c>
      <c r="P30" s="347">
        <v>0</v>
      </c>
      <c r="Q30" s="347">
        <v>0</v>
      </c>
      <c r="R30" s="343">
        <v>0</v>
      </c>
      <c r="S30" s="347">
        <v>0</v>
      </c>
      <c r="T30" s="347">
        <v>0</v>
      </c>
      <c r="U30" s="347">
        <v>0</v>
      </c>
      <c r="V30" s="347">
        <v>0</v>
      </c>
      <c r="W30" s="347">
        <v>0</v>
      </c>
      <c r="X30" s="343">
        <v>0</v>
      </c>
      <c r="Y30" s="343">
        <v>0</v>
      </c>
      <c r="Z30" s="347">
        <v>0</v>
      </c>
      <c r="AA30" s="347">
        <v>0</v>
      </c>
      <c r="AB30" s="347">
        <v>0</v>
      </c>
      <c r="AC30" s="347">
        <v>0</v>
      </c>
      <c r="AD30" s="347">
        <v>0</v>
      </c>
      <c r="AE30" s="347">
        <v>0</v>
      </c>
      <c r="AF30" s="347">
        <v>0</v>
      </c>
      <c r="AG30" s="347">
        <v>0</v>
      </c>
      <c r="AH30" s="347">
        <v>0</v>
      </c>
      <c r="AI30" s="347">
        <v>0</v>
      </c>
      <c r="AJ30" s="347">
        <v>0</v>
      </c>
      <c r="AK30" s="347">
        <v>0</v>
      </c>
      <c r="AL30" s="347">
        <v>0</v>
      </c>
      <c r="AM30" s="347">
        <v>0</v>
      </c>
      <c r="AN30" s="347">
        <v>0</v>
      </c>
      <c r="AO30" s="347">
        <v>0</v>
      </c>
      <c r="AP30" s="334"/>
      <c r="AQ30" s="351">
        <v>0</v>
      </c>
      <c r="AR30" s="347">
        <v>0</v>
      </c>
      <c r="AS30" s="347">
        <v>0</v>
      </c>
      <c r="AT30" s="347">
        <v>0</v>
      </c>
      <c r="AU30" s="347">
        <v>0</v>
      </c>
      <c r="AV30" s="347">
        <v>0</v>
      </c>
      <c r="AW30" s="347">
        <v>0</v>
      </c>
      <c r="AX30" s="350">
        <v>0</v>
      </c>
      <c r="AY30" s="350">
        <v>0</v>
      </c>
      <c r="AZ30" s="350">
        <v>0</v>
      </c>
      <c r="BA30" s="350">
        <v>0</v>
      </c>
      <c r="BB30" s="350">
        <v>0</v>
      </c>
      <c r="BC30" s="350">
        <v>0</v>
      </c>
      <c r="BD30" s="351">
        <v>0</v>
      </c>
      <c r="BE30" s="347">
        <v>0</v>
      </c>
      <c r="BF30" s="347">
        <v>0</v>
      </c>
      <c r="BG30" s="347">
        <v>0</v>
      </c>
      <c r="BH30" s="347">
        <v>0</v>
      </c>
      <c r="BI30" s="347">
        <v>0</v>
      </c>
      <c r="BJ30" s="347">
        <v>0</v>
      </c>
      <c r="BK30" s="350">
        <v>0</v>
      </c>
      <c r="BL30" s="350">
        <v>0</v>
      </c>
      <c r="BM30" s="350">
        <v>0</v>
      </c>
      <c r="BN30" s="350">
        <v>0</v>
      </c>
      <c r="BO30" s="350">
        <v>0</v>
      </c>
      <c r="BP30" s="350">
        <v>0</v>
      </c>
      <c r="BQ30" s="351">
        <v>0</v>
      </c>
      <c r="BR30" s="347">
        <v>0</v>
      </c>
      <c r="BS30" s="347">
        <v>0</v>
      </c>
      <c r="BT30" s="347">
        <v>0</v>
      </c>
      <c r="BU30" s="347">
        <v>0</v>
      </c>
      <c r="BV30" s="347">
        <v>0</v>
      </c>
      <c r="BW30" s="347">
        <v>0</v>
      </c>
      <c r="BX30" s="350">
        <v>0</v>
      </c>
      <c r="BY30" s="350">
        <v>0</v>
      </c>
      <c r="BZ30" s="350">
        <v>0</v>
      </c>
      <c r="CA30" s="350">
        <v>0</v>
      </c>
      <c r="CB30" s="350">
        <v>0</v>
      </c>
      <c r="CC30" s="350">
        <v>0</v>
      </c>
      <c r="CD30" s="348">
        <v>9.8000000000000007</v>
      </c>
      <c r="CE30" s="354"/>
      <c r="CF30" s="347"/>
      <c r="CG30" s="347"/>
      <c r="CH30" s="347"/>
      <c r="CI30" s="347"/>
      <c r="CJ30" s="347"/>
      <c r="CK30" s="347"/>
      <c r="CL30" s="350"/>
      <c r="CM30" s="350"/>
      <c r="CN30" s="350"/>
      <c r="CO30" s="350"/>
      <c r="CP30" s="350"/>
      <c r="CQ30" s="350"/>
      <c r="CR30" s="354">
        <v>0</v>
      </c>
      <c r="CS30" s="347"/>
      <c r="CT30" s="347"/>
      <c r="CU30" s="347"/>
      <c r="CV30" s="347"/>
      <c r="CW30" s="347"/>
      <c r="CX30" s="347"/>
      <c r="CY30" s="350">
        <v>0</v>
      </c>
      <c r="CZ30" s="350">
        <v>0</v>
      </c>
      <c r="DA30" s="350">
        <v>0</v>
      </c>
      <c r="DB30" s="350">
        <v>0</v>
      </c>
      <c r="DC30" s="350">
        <v>0</v>
      </c>
      <c r="DD30" s="350">
        <v>0</v>
      </c>
      <c r="DE30" s="334"/>
      <c r="DF30" s="368">
        <v>0</v>
      </c>
      <c r="DH30" s="371">
        <f t="shared" si="0"/>
        <v>0</v>
      </c>
      <c r="DI30" s="371">
        <f t="shared" si="1"/>
        <v>0</v>
      </c>
      <c r="DJ30" s="371">
        <f t="shared" si="2"/>
        <v>0</v>
      </c>
      <c r="DK30" s="371">
        <f t="shared" si="3"/>
        <v>0</v>
      </c>
      <c r="DM30" s="371">
        <f t="shared" si="4"/>
        <v>0</v>
      </c>
    </row>
    <row r="31" spans="2:117">
      <c r="B31" s="342" t="s">
        <v>244</v>
      </c>
      <c r="C31" s="356">
        <v>0.75761299999999998</v>
      </c>
      <c r="D31" s="356">
        <v>0.79956000000000005</v>
      </c>
      <c r="E31" s="356">
        <v>-4.1947000000000068E-2</v>
      </c>
      <c r="F31" s="356"/>
      <c r="G31" s="348">
        <v>9.9</v>
      </c>
      <c r="H31" s="347">
        <v>19007423</v>
      </c>
      <c r="I31" s="347">
        <v>1119012</v>
      </c>
      <c r="J31" s="347">
        <v>666704</v>
      </c>
      <c r="K31" s="347">
        <v>-997179</v>
      </c>
      <c r="L31" s="347">
        <v>-3402762</v>
      </c>
      <c r="M31" s="347">
        <v>-3909300</v>
      </c>
      <c r="N31" s="347">
        <v>471532</v>
      </c>
      <c r="O31" s="347">
        <v>3242</v>
      </c>
      <c r="P31" s="347">
        <v>-806472</v>
      </c>
      <c r="Q31" s="347">
        <v>12152200</v>
      </c>
      <c r="R31" s="343">
        <v>-3402762</v>
      </c>
      <c r="S31" s="347">
        <v>-431398</v>
      </c>
      <c r="T31" s="347">
        <v>-104539</v>
      </c>
      <c r="U31" s="347">
        <v>-2152983</v>
      </c>
      <c r="V31" s="347">
        <v>670880</v>
      </c>
      <c r="W31" s="347">
        <v>-4677287</v>
      </c>
      <c r="X31" s="343">
        <v>-781520</v>
      </c>
      <c r="Y31" s="343">
        <v>-1034938</v>
      </c>
      <c r="Z31" s="347">
        <v>13084255</v>
      </c>
      <c r="AA31" s="347">
        <v>11269971</v>
      </c>
      <c r="AB31" s="347">
        <v>10753952</v>
      </c>
      <c r="AC31" s="347">
        <v>13815165</v>
      </c>
      <c r="AD31" s="347">
        <v>3514421</v>
      </c>
      <c r="AE31" s="347">
        <v>656370</v>
      </c>
      <c r="AF31" s="347">
        <v>930399</v>
      </c>
      <c r="AG31" s="347">
        <v>0</v>
      </c>
      <c r="AH31" s="347">
        <v>423902</v>
      </c>
      <c r="AI31" s="347">
        <v>0</v>
      </c>
      <c r="AJ31" s="347">
        <v>-535938</v>
      </c>
      <c r="AK31" s="347">
        <v>-535938</v>
      </c>
      <c r="AL31" s="347">
        <v>-535938</v>
      </c>
      <c r="AM31" s="347">
        <v>-535938</v>
      </c>
      <c r="AN31" s="347">
        <v>-535938</v>
      </c>
      <c r="AO31" s="347">
        <v>-1997598</v>
      </c>
      <c r="AP31" s="334"/>
      <c r="AQ31" s="351">
        <v>-394879</v>
      </c>
      <c r="AR31" s="347">
        <v>0</v>
      </c>
      <c r="AS31" s="347">
        <v>0</v>
      </c>
      <c r="AT31" s="347">
        <v>0</v>
      </c>
      <c r="AU31" s="347">
        <v>0</v>
      </c>
      <c r="AV31" s="347">
        <v>0</v>
      </c>
      <c r="AW31" s="347">
        <v>0</v>
      </c>
      <c r="AX31" s="350">
        <v>394879</v>
      </c>
      <c r="AY31" s="350">
        <v>394879</v>
      </c>
      <c r="AZ31" s="350">
        <v>394879</v>
      </c>
      <c r="BA31" s="350">
        <v>394879</v>
      </c>
      <c r="BB31" s="350">
        <v>394879</v>
      </c>
      <c r="BC31" s="350">
        <v>1540026</v>
      </c>
      <c r="BD31" s="351">
        <v>47630</v>
      </c>
      <c r="BE31" s="347">
        <v>47630</v>
      </c>
      <c r="BF31" s="347">
        <v>47630</v>
      </c>
      <c r="BG31" s="347">
        <v>47630</v>
      </c>
      <c r="BH31" s="347">
        <v>47630</v>
      </c>
      <c r="BI31" s="347">
        <v>47630</v>
      </c>
      <c r="BJ31" s="347">
        <v>185752</v>
      </c>
      <c r="BK31" s="350">
        <v>0</v>
      </c>
      <c r="BL31" s="350">
        <v>0</v>
      </c>
      <c r="BM31" s="350">
        <v>0</v>
      </c>
      <c r="BN31" s="350">
        <v>0</v>
      </c>
      <c r="BO31" s="350">
        <v>0</v>
      </c>
      <c r="BP31" s="350">
        <v>0</v>
      </c>
      <c r="BQ31" s="351">
        <v>-104539</v>
      </c>
      <c r="BR31" s="347">
        <v>0</v>
      </c>
      <c r="BS31" s="347">
        <v>0</v>
      </c>
      <c r="BT31" s="347">
        <v>0</v>
      </c>
      <c r="BU31" s="347">
        <v>0</v>
      </c>
      <c r="BV31" s="347">
        <v>0</v>
      </c>
      <c r="BW31" s="347">
        <v>0</v>
      </c>
      <c r="BX31" s="350">
        <v>104539</v>
      </c>
      <c r="BY31" s="350">
        <v>104539</v>
      </c>
      <c r="BZ31" s="350">
        <v>104539</v>
      </c>
      <c r="CA31" s="350">
        <v>104539</v>
      </c>
      <c r="CB31" s="350">
        <v>104539</v>
      </c>
      <c r="CC31" s="350">
        <v>407704</v>
      </c>
      <c r="CD31" s="348">
        <v>9.6999999999999993</v>
      </c>
      <c r="CE31" s="354"/>
      <c r="CF31" s="347"/>
      <c r="CG31" s="347"/>
      <c r="CH31" s="347"/>
      <c r="CI31" s="347"/>
      <c r="CJ31" s="347"/>
      <c r="CK31" s="347"/>
      <c r="CL31" s="350"/>
      <c r="CM31" s="350"/>
      <c r="CN31" s="350"/>
      <c r="CO31" s="350"/>
      <c r="CP31" s="350"/>
      <c r="CQ31" s="350"/>
      <c r="CR31" s="354">
        <v>-84150</v>
      </c>
      <c r="CS31" s="347"/>
      <c r="CT31" s="347"/>
      <c r="CU31" s="347"/>
      <c r="CV31" s="347"/>
      <c r="CW31" s="347"/>
      <c r="CX31" s="347"/>
      <c r="CY31" s="350">
        <v>84150</v>
      </c>
      <c r="CZ31" s="350">
        <v>84150</v>
      </c>
      <c r="DA31" s="350">
        <v>84150</v>
      </c>
      <c r="DB31" s="350">
        <v>84150</v>
      </c>
      <c r="DC31" s="350">
        <v>84150</v>
      </c>
      <c r="DD31" s="350">
        <v>235620</v>
      </c>
      <c r="DE31" s="334"/>
      <c r="DF31" s="368">
        <v>41000.591786000063</v>
      </c>
      <c r="DH31" s="371">
        <f t="shared" si="0"/>
        <v>-656370</v>
      </c>
      <c r="DI31" s="371">
        <f t="shared" si="1"/>
        <v>423902</v>
      </c>
      <c r="DJ31" s="371">
        <f t="shared" si="2"/>
        <v>-3514421</v>
      </c>
      <c r="DK31" s="371">
        <f t="shared" si="3"/>
        <v>-930399</v>
      </c>
      <c r="DM31" s="371">
        <f t="shared" si="4"/>
        <v>-6855223</v>
      </c>
    </row>
    <row r="32" spans="2:117">
      <c r="B32" s="342" t="s">
        <v>245</v>
      </c>
      <c r="C32" s="356">
        <v>0.64017800000000002</v>
      </c>
      <c r="D32" s="356">
        <v>0.63170999999999999</v>
      </c>
      <c r="E32" s="356">
        <v>8.4680000000000311E-3</v>
      </c>
      <c r="F32" s="356"/>
      <c r="G32" s="348">
        <v>10.4</v>
      </c>
      <c r="H32" s="347">
        <v>1307437</v>
      </c>
      <c r="I32" s="347">
        <v>66039</v>
      </c>
      <c r="J32" s="347">
        <v>48360</v>
      </c>
      <c r="K32" s="347">
        <v>17526</v>
      </c>
      <c r="L32" s="347">
        <v>0</v>
      </c>
      <c r="M32" s="347">
        <v>-328213</v>
      </c>
      <c r="N32" s="347">
        <v>27761</v>
      </c>
      <c r="O32" s="347">
        <v>-3654</v>
      </c>
      <c r="P32" s="347">
        <v>-61485</v>
      </c>
      <c r="Q32" s="347">
        <v>1073771</v>
      </c>
      <c r="R32" s="343">
        <v>0</v>
      </c>
      <c r="S32" s="347">
        <v>-34922</v>
      </c>
      <c r="T32" s="347">
        <v>1401</v>
      </c>
      <c r="U32" s="347">
        <v>80878</v>
      </c>
      <c r="V32" s="347">
        <v>51419</v>
      </c>
      <c r="W32" s="347">
        <v>-305447</v>
      </c>
      <c r="X32" s="343">
        <v>-52388</v>
      </c>
      <c r="Y32" s="343">
        <v>14574</v>
      </c>
      <c r="Z32" s="347">
        <v>1148334</v>
      </c>
      <c r="AA32" s="347">
        <v>1003307</v>
      </c>
      <c r="AB32" s="347">
        <v>964298</v>
      </c>
      <c r="AC32" s="347">
        <v>1202732</v>
      </c>
      <c r="AD32" s="347">
        <v>296654</v>
      </c>
      <c r="AE32" s="347">
        <v>47058</v>
      </c>
      <c r="AF32" s="347">
        <v>0</v>
      </c>
      <c r="AG32" s="347">
        <v>0</v>
      </c>
      <c r="AH32" s="347">
        <v>25091</v>
      </c>
      <c r="AI32" s="347">
        <v>13173</v>
      </c>
      <c r="AJ32" s="347">
        <v>-33521</v>
      </c>
      <c r="AK32" s="347">
        <v>-33521</v>
      </c>
      <c r="AL32" s="347">
        <v>-33521</v>
      </c>
      <c r="AM32" s="347">
        <v>-33521</v>
      </c>
      <c r="AN32" s="347">
        <v>-33521</v>
      </c>
      <c r="AO32" s="347">
        <v>-137843</v>
      </c>
      <c r="AP32" s="334"/>
      <c r="AQ32" s="351">
        <v>-31559</v>
      </c>
      <c r="AR32" s="347">
        <v>0</v>
      </c>
      <c r="AS32" s="347">
        <v>0</v>
      </c>
      <c r="AT32" s="347">
        <v>0</v>
      </c>
      <c r="AU32" s="347">
        <v>0</v>
      </c>
      <c r="AV32" s="347">
        <v>0</v>
      </c>
      <c r="AW32" s="347">
        <v>0</v>
      </c>
      <c r="AX32" s="350">
        <v>31559</v>
      </c>
      <c r="AY32" s="350">
        <v>31559</v>
      </c>
      <c r="AZ32" s="350">
        <v>31559</v>
      </c>
      <c r="BA32" s="350">
        <v>31559</v>
      </c>
      <c r="BB32" s="350">
        <v>31559</v>
      </c>
      <c r="BC32" s="350">
        <v>138859</v>
      </c>
      <c r="BD32" s="351">
        <v>2670</v>
      </c>
      <c r="BE32" s="347">
        <v>2670</v>
      </c>
      <c r="BF32" s="347">
        <v>2670</v>
      </c>
      <c r="BG32" s="347">
        <v>2670</v>
      </c>
      <c r="BH32" s="347">
        <v>2670</v>
      </c>
      <c r="BI32" s="347">
        <v>2670</v>
      </c>
      <c r="BJ32" s="347">
        <v>11741</v>
      </c>
      <c r="BK32" s="350">
        <v>0</v>
      </c>
      <c r="BL32" s="350">
        <v>0</v>
      </c>
      <c r="BM32" s="350">
        <v>0</v>
      </c>
      <c r="BN32" s="350">
        <v>0</v>
      </c>
      <c r="BO32" s="350">
        <v>0</v>
      </c>
      <c r="BP32" s="350">
        <v>0</v>
      </c>
      <c r="BQ32" s="351">
        <v>1401</v>
      </c>
      <c r="BR32" s="347">
        <v>1401</v>
      </c>
      <c r="BS32" s="347">
        <v>1401</v>
      </c>
      <c r="BT32" s="347">
        <v>1401</v>
      </c>
      <c r="BU32" s="347">
        <v>1401</v>
      </c>
      <c r="BV32" s="347">
        <v>1401</v>
      </c>
      <c r="BW32" s="347">
        <v>6168</v>
      </c>
      <c r="BX32" s="350">
        <v>0</v>
      </c>
      <c r="BY32" s="350">
        <v>0</v>
      </c>
      <c r="BZ32" s="350">
        <v>0</v>
      </c>
      <c r="CA32" s="350">
        <v>0</v>
      </c>
      <c r="CB32" s="350">
        <v>0</v>
      </c>
      <c r="CC32" s="350">
        <v>0</v>
      </c>
      <c r="CD32" s="348">
        <v>8.9</v>
      </c>
      <c r="CE32" s="354"/>
      <c r="CF32" s="347"/>
      <c r="CG32" s="347"/>
      <c r="CH32" s="347"/>
      <c r="CI32" s="347"/>
      <c r="CJ32" s="347"/>
      <c r="CK32" s="347"/>
      <c r="CL32" s="350"/>
      <c r="CM32" s="350"/>
      <c r="CN32" s="350"/>
      <c r="CO32" s="350"/>
      <c r="CP32" s="350"/>
      <c r="CQ32" s="350"/>
      <c r="CR32" s="354">
        <v>-6033</v>
      </c>
      <c r="CS32" s="347"/>
      <c r="CT32" s="347"/>
      <c r="CU32" s="347"/>
      <c r="CV32" s="347"/>
      <c r="CW32" s="347"/>
      <c r="CX32" s="347"/>
      <c r="CY32" s="350">
        <v>6033</v>
      </c>
      <c r="CZ32" s="350">
        <v>6033</v>
      </c>
      <c r="DA32" s="350">
        <v>6033</v>
      </c>
      <c r="DB32" s="350">
        <v>6033</v>
      </c>
      <c r="DC32" s="350">
        <v>6033</v>
      </c>
      <c r="DD32" s="350">
        <v>16893</v>
      </c>
      <c r="DE32" s="334"/>
      <c r="DF32" s="368">
        <v>-702.25970800000255</v>
      </c>
      <c r="DH32" s="371">
        <f t="shared" si="0"/>
        <v>-47058</v>
      </c>
      <c r="DI32" s="371">
        <f t="shared" si="1"/>
        <v>25091</v>
      </c>
      <c r="DJ32" s="371">
        <f t="shared" si="2"/>
        <v>-296654</v>
      </c>
      <c r="DK32" s="371">
        <f t="shared" si="3"/>
        <v>13173</v>
      </c>
      <c r="DM32" s="371">
        <f t="shared" si="4"/>
        <v>-233666</v>
      </c>
    </row>
    <row r="33" spans="2:117">
      <c r="B33" s="342" t="s">
        <v>246</v>
      </c>
      <c r="C33" s="356">
        <v>0.65613600000000005</v>
      </c>
      <c r="D33" s="356">
        <v>0.64043499999999998</v>
      </c>
      <c r="E33" s="356">
        <v>1.5701000000000076E-2</v>
      </c>
      <c r="F33" s="356"/>
      <c r="G33" s="348">
        <v>10.6</v>
      </c>
      <c r="H33" s="347">
        <v>2274682</v>
      </c>
      <c r="I33" s="347">
        <v>119645</v>
      </c>
      <c r="J33" s="347">
        <v>84628</v>
      </c>
      <c r="K33" s="347">
        <v>55766</v>
      </c>
      <c r="L33" s="347">
        <v>0</v>
      </c>
      <c r="M33" s="347">
        <v>-387657</v>
      </c>
      <c r="N33" s="347">
        <v>65688</v>
      </c>
      <c r="O33" s="347">
        <v>-4674</v>
      </c>
      <c r="P33" s="347">
        <v>-141152</v>
      </c>
      <c r="Q33" s="347">
        <v>2066926</v>
      </c>
      <c r="R33" s="343">
        <v>0</v>
      </c>
      <c r="S33" s="347">
        <v>-41417</v>
      </c>
      <c r="T33" s="347">
        <v>5052</v>
      </c>
      <c r="U33" s="347">
        <v>167908</v>
      </c>
      <c r="V33" s="347">
        <v>114403</v>
      </c>
      <c r="W33" s="347">
        <v>-334746</v>
      </c>
      <c r="X33" s="343">
        <v>-100234</v>
      </c>
      <c r="Y33" s="343">
        <v>53549</v>
      </c>
      <c r="Z33" s="347">
        <v>2236098</v>
      </c>
      <c r="AA33" s="347">
        <v>1911407</v>
      </c>
      <c r="AB33" s="347">
        <v>1825521</v>
      </c>
      <c r="AC33" s="347">
        <v>2356352</v>
      </c>
      <c r="AD33" s="347">
        <v>351085</v>
      </c>
      <c r="AE33" s="347">
        <v>91649</v>
      </c>
      <c r="AF33" s="347">
        <v>0</v>
      </c>
      <c r="AG33" s="347">
        <v>0</v>
      </c>
      <c r="AH33" s="347">
        <v>59491</v>
      </c>
      <c r="AI33" s="347">
        <v>48497</v>
      </c>
      <c r="AJ33" s="347">
        <v>-36365</v>
      </c>
      <c r="AK33" s="347">
        <v>-36365</v>
      </c>
      <c r="AL33" s="347">
        <v>-36365</v>
      </c>
      <c r="AM33" s="347">
        <v>-36365</v>
      </c>
      <c r="AN33" s="347">
        <v>-36365</v>
      </c>
      <c r="AO33" s="347">
        <v>-152921</v>
      </c>
      <c r="AP33" s="334"/>
      <c r="AQ33" s="351">
        <v>-36572</v>
      </c>
      <c r="AR33" s="347">
        <v>0</v>
      </c>
      <c r="AS33" s="347">
        <v>0</v>
      </c>
      <c r="AT33" s="347">
        <v>0</v>
      </c>
      <c r="AU33" s="347">
        <v>0</v>
      </c>
      <c r="AV33" s="347">
        <v>0</v>
      </c>
      <c r="AW33" s="347">
        <v>0</v>
      </c>
      <c r="AX33" s="350">
        <v>36572</v>
      </c>
      <c r="AY33" s="350">
        <v>36572</v>
      </c>
      <c r="AZ33" s="350">
        <v>36572</v>
      </c>
      <c r="BA33" s="350">
        <v>36572</v>
      </c>
      <c r="BB33" s="350">
        <v>36572</v>
      </c>
      <c r="BC33" s="350">
        <v>168225</v>
      </c>
      <c r="BD33" s="351">
        <v>6197</v>
      </c>
      <c r="BE33" s="347">
        <v>6197</v>
      </c>
      <c r="BF33" s="347">
        <v>6197</v>
      </c>
      <c r="BG33" s="347">
        <v>6197</v>
      </c>
      <c r="BH33" s="347">
        <v>6197</v>
      </c>
      <c r="BI33" s="347">
        <v>6197</v>
      </c>
      <c r="BJ33" s="347">
        <v>28506</v>
      </c>
      <c r="BK33" s="350">
        <v>0</v>
      </c>
      <c r="BL33" s="350">
        <v>0</v>
      </c>
      <c r="BM33" s="350">
        <v>0</v>
      </c>
      <c r="BN33" s="350">
        <v>0</v>
      </c>
      <c r="BO33" s="350">
        <v>0</v>
      </c>
      <c r="BP33" s="350">
        <v>0</v>
      </c>
      <c r="BQ33" s="351">
        <v>5052</v>
      </c>
      <c r="BR33" s="347">
        <v>5052</v>
      </c>
      <c r="BS33" s="347">
        <v>5052</v>
      </c>
      <c r="BT33" s="347">
        <v>5052</v>
      </c>
      <c r="BU33" s="347">
        <v>5052</v>
      </c>
      <c r="BV33" s="347">
        <v>5052</v>
      </c>
      <c r="BW33" s="347">
        <v>23237</v>
      </c>
      <c r="BX33" s="350">
        <v>0</v>
      </c>
      <c r="BY33" s="350">
        <v>0</v>
      </c>
      <c r="BZ33" s="350">
        <v>0</v>
      </c>
      <c r="CA33" s="350">
        <v>0</v>
      </c>
      <c r="CB33" s="350">
        <v>0</v>
      </c>
      <c r="CC33" s="350">
        <v>0</v>
      </c>
      <c r="CD33" s="348">
        <v>9.6</v>
      </c>
      <c r="CE33" s="354"/>
      <c r="CF33" s="347"/>
      <c r="CG33" s="347"/>
      <c r="CH33" s="347"/>
      <c r="CI33" s="347"/>
      <c r="CJ33" s="347"/>
      <c r="CK33" s="347"/>
      <c r="CL33" s="350"/>
      <c r="CM33" s="350"/>
      <c r="CN33" s="350"/>
      <c r="CO33" s="350"/>
      <c r="CP33" s="350"/>
      <c r="CQ33" s="350"/>
      <c r="CR33" s="354">
        <v>-11042</v>
      </c>
      <c r="CS33" s="347"/>
      <c r="CT33" s="347"/>
      <c r="CU33" s="347"/>
      <c r="CV33" s="347"/>
      <c r="CW33" s="347"/>
      <c r="CX33" s="347"/>
      <c r="CY33" s="350">
        <v>11042</v>
      </c>
      <c r="CZ33" s="350">
        <v>11042</v>
      </c>
      <c r="DA33" s="350">
        <v>11042</v>
      </c>
      <c r="DB33" s="350">
        <v>11042</v>
      </c>
      <c r="DC33" s="350">
        <v>11042</v>
      </c>
      <c r="DD33" s="350">
        <v>36439</v>
      </c>
      <c r="DE33" s="334"/>
      <c r="DF33" s="368">
        <v>-2457.3478090000117</v>
      </c>
      <c r="DH33" s="371">
        <f t="shared" si="0"/>
        <v>-91649</v>
      </c>
      <c r="DI33" s="371">
        <f t="shared" si="1"/>
        <v>59491</v>
      </c>
      <c r="DJ33" s="371">
        <f t="shared" si="2"/>
        <v>-351085</v>
      </c>
      <c r="DK33" s="371">
        <f t="shared" si="3"/>
        <v>48497</v>
      </c>
      <c r="DM33" s="371">
        <f t="shared" si="4"/>
        <v>-207756</v>
      </c>
    </row>
    <row r="34" spans="2:117">
      <c r="B34" s="342" t="s">
        <v>247</v>
      </c>
      <c r="C34" s="356">
        <v>0.65268999999999999</v>
      </c>
      <c r="D34" s="356">
        <v>0.66253600000000001</v>
      </c>
      <c r="E34" s="356">
        <v>-9.8460000000000214E-3</v>
      </c>
      <c r="F34" s="356"/>
      <c r="G34" s="348">
        <v>9.6</v>
      </c>
      <c r="H34" s="347">
        <v>8286092</v>
      </c>
      <c r="I34" s="347">
        <v>451122</v>
      </c>
      <c r="J34" s="347">
        <v>300415</v>
      </c>
      <c r="K34" s="347">
        <v>-123140</v>
      </c>
      <c r="L34" s="347">
        <v>-2856338</v>
      </c>
      <c r="M34" s="347">
        <v>-111604</v>
      </c>
      <c r="N34" s="347">
        <v>183309</v>
      </c>
      <c r="O34" s="347">
        <v>5829</v>
      </c>
      <c r="P34" s="347">
        <v>-356749</v>
      </c>
      <c r="Q34" s="347">
        <v>5778936</v>
      </c>
      <c r="R34" s="343">
        <v>-2856338</v>
      </c>
      <c r="S34" s="347">
        <v>-30863</v>
      </c>
      <c r="T34" s="347">
        <v>-12738</v>
      </c>
      <c r="U34" s="347">
        <v>-2148402</v>
      </c>
      <c r="V34" s="347">
        <v>296156</v>
      </c>
      <c r="W34" s="347">
        <v>-336632</v>
      </c>
      <c r="X34" s="343">
        <v>-334628</v>
      </c>
      <c r="Y34" s="343">
        <v>-122284</v>
      </c>
      <c r="Z34" s="347">
        <v>6184804</v>
      </c>
      <c r="AA34" s="347">
        <v>5390545</v>
      </c>
      <c r="AB34" s="347">
        <v>5148070</v>
      </c>
      <c r="AC34" s="347">
        <v>6521675</v>
      </c>
      <c r="AD34" s="347">
        <v>99978</v>
      </c>
      <c r="AE34" s="347">
        <v>291323</v>
      </c>
      <c r="AF34" s="347">
        <v>109546</v>
      </c>
      <c r="AG34" s="347">
        <v>0</v>
      </c>
      <c r="AH34" s="347">
        <v>164215</v>
      </c>
      <c r="AI34" s="347">
        <v>0</v>
      </c>
      <c r="AJ34" s="347">
        <v>-43602</v>
      </c>
      <c r="AK34" s="347">
        <v>-43602</v>
      </c>
      <c r="AL34" s="347">
        <v>-43602</v>
      </c>
      <c r="AM34" s="347">
        <v>-43602</v>
      </c>
      <c r="AN34" s="347">
        <v>-43602</v>
      </c>
      <c r="AO34" s="347">
        <v>-118622</v>
      </c>
      <c r="AP34" s="334"/>
      <c r="AQ34" s="351">
        <v>-11626</v>
      </c>
      <c r="AR34" s="347">
        <v>0</v>
      </c>
      <c r="AS34" s="347">
        <v>0</v>
      </c>
      <c r="AT34" s="347">
        <v>0</v>
      </c>
      <c r="AU34" s="347">
        <v>0</v>
      </c>
      <c r="AV34" s="347">
        <v>0</v>
      </c>
      <c r="AW34" s="347">
        <v>0</v>
      </c>
      <c r="AX34" s="350">
        <v>11626</v>
      </c>
      <c r="AY34" s="350">
        <v>11626</v>
      </c>
      <c r="AZ34" s="350">
        <v>11626</v>
      </c>
      <c r="BA34" s="350">
        <v>11626</v>
      </c>
      <c r="BB34" s="350">
        <v>11626</v>
      </c>
      <c r="BC34" s="350">
        <v>41848</v>
      </c>
      <c r="BD34" s="351">
        <v>19094</v>
      </c>
      <c r="BE34" s="347">
        <v>19094</v>
      </c>
      <c r="BF34" s="347">
        <v>19094</v>
      </c>
      <c r="BG34" s="347">
        <v>19094</v>
      </c>
      <c r="BH34" s="347">
        <v>19094</v>
      </c>
      <c r="BI34" s="347">
        <v>19094</v>
      </c>
      <c r="BJ34" s="347">
        <v>68745</v>
      </c>
      <c r="BK34" s="350">
        <v>0</v>
      </c>
      <c r="BL34" s="350">
        <v>0</v>
      </c>
      <c r="BM34" s="350">
        <v>0</v>
      </c>
      <c r="BN34" s="350">
        <v>0</v>
      </c>
      <c r="BO34" s="350">
        <v>0</v>
      </c>
      <c r="BP34" s="350">
        <v>0</v>
      </c>
      <c r="BQ34" s="351">
        <v>-12738</v>
      </c>
      <c r="BR34" s="347">
        <v>0</v>
      </c>
      <c r="BS34" s="347">
        <v>0</v>
      </c>
      <c r="BT34" s="347">
        <v>0</v>
      </c>
      <c r="BU34" s="347">
        <v>0</v>
      </c>
      <c r="BV34" s="347">
        <v>0</v>
      </c>
      <c r="BW34" s="347">
        <v>0</v>
      </c>
      <c r="BX34" s="350">
        <v>12738</v>
      </c>
      <c r="BY34" s="350">
        <v>12738</v>
      </c>
      <c r="BZ34" s="350">
        <v>12738</v>
      </c>
      <c r="CA34" s="350">
        <v>12738</v>
      </c>
      <c r="CB34" s="350">
        <v>12738</v>
      </c>
      <c r="CC34" s="350">
        <v>45856</v>
      </c>
      <c r="CD34" s="348">
        <v>8.9</v>
      </c>
      <c r="CE34" s="354"/>
      <c r="CF34" s="347"/>
      <c r="CG34" s="347"/>
      <c r="CH34" s="347"/>
      <c r="CI34" s="347"/>
      <c r="CJ34" s="347"/>
      <c r="CK34" s="347"/>
      <c r="CL34" s="350"/>
      <c r="CM34" s="350"/>
      <c r="CN34" s="350"/>
      <c r="CO34" s="350"/>
      <c r="CP34" s="350"/>
      <c r="CQ34" s="350"/>
      <c r="CR34" s="354">
        <v>-38332</v>
      </c>
      <c r="CS34" s="347"/>
      <c r="CT34" s="347"/>
      <c r="CU34" s="347"/>
      <c r="CV34" s="347"/>
      <c r="CW34" s="347"/>
      <c r="CX34" s="347"/>
      <c r="CY34" s="350">
        <v>38332</v>
      </c>
      <c r="CZ34" s="350">
        <v>38332</v>
      </c>
      <c r="DA34" s="350">
        <v>38332</v>
      </c>
      <c r="DB34" s="350">
        <v>38332</v>
      </c>
      <c r="DC34" s="350">
        <v>38332</v>
      </c>
      <c r="DD34" s="350">
        <v>99663</v>
      </c>
      <c r="DE34" s="334"/>
      <c r="DF34" s="368">
        <v>4972.9290660000106</v>
      </c>
      <c r="DH34" s="371">
        <f t="shared" si="0"/>
        <v>-291323</v>
      </c>
      <c r="DI34" s="371">
        <f t="shared" si="1"/>
        <v>164215</v>
      </c>
      <c r="DJ34" s="371">
        <f t="shared" si="2"/>
        <v>-99978</v>
      </c>
      <c r="DK34" s="371">
        <f t="shared" si="3"/>
        <v>-109546</v>
      </c>
      <c r="DM34" s="371">
        <f t="shared" si="4"/>
        <v>-2507156</v>
      </c>
    </row>
    <row r="35" spans="2:117">
      <c r="B35" s="342" t="s">
        <v>248</v>
      </c>
      <c r="C35" s="356">
        <v>1</v>
      </c>
      <c r="D35" s="356">
        <v>1</v>
      </c>
      <c r="E35" s="356">
        <v>0</v>
      </c>
      <c r="F35" s="356"/>
      <c r="G35" s="348">
        <v>1</v>
      </c>
      <c r="H35" s="347">
        <v>36929</v>
      </c>
      <c r="I35" s="347">
        <v>0</v>
      </c>
      <c r="J35" s="347">
        <v>1272</v>
      </c>
      <c r="K35" s="347">
        <v>0</v>
      </c>
      <c r="L35" s="347">
        <v>0</v>
      </c>
      <c r="M35" s="347">
        <v>-35819</v>
      </c>
      <c r="N35" s="347">
        <v>0</v>
      </c>
      <c r="O35" s="347">
        <v>0</v>
      </c>
      <c r="P35" s="347">
        <v>-2382</v>
      </c>
      <c r="Q35" s="347">
        <v>0</v>
      </c>
      <c r="R35" s="343">
        <v>0</v>
      </c>
      <c r="S35" s="347">
        <v>-35819</v>
      </c>
      <c r="T35" s="347">
        <v>0</v>
      </c>
      <c r="U35" s="347">
        <v>-34547</v>
      </c>
      <c r="V35" s="347">
        <v>0</v>
      </c>
      <c r="W35" s="347">
        <v>0</v>
      </c>
      <c r="X35" s="343">
        <v>0</v>
      </c>
      <c r="Y35" s="343">
        <v>0</v>
      </c>
      <c r="Z35" s="347">
        <v>0</v>
      </c>
      <c r="AA35" s="347">
        <v>0</v>
      </c>
      <c r="AB35" s="347">
        <v>0</v>
      </c>
      <c r="AC35" s="347">
        <v>0</v>
      </c>
      <c r="AD35" s="347">
        <v>0</v>
      </c>
      <c r="AE35" s="347">
        <v>0</v>
      </c>
      <c r="AF35" s="347">
        <v>0</v>
      </c>
      <c r="AG35" s="347">
        <v>0</v>
      </c>
      <c r="AH35" s="347">
        <v>0</v>
      </c>
      <c r="AI35" s="347">
        <v>0</v>
      </c>
      <c r="AJ35" s="347">
        <v>0</v>
      </c>
      <c r="AK35" s="347">
        <v>0</v>
      </c>
      <c r="AL35" s="347">
        <v>0</v>
      </c>
      <c r="AM35" s="347">
        <v>0</v>
      </c>
      <c r="AN35" s="347">
        <v>0</v>
      </c>
      <c r="AO35" s="347">
        <v>0</v>
      </c>
      <c r="AP35" s="334"/>
      <c r="AQ35" s="351">
        <v>-35819</v>
      </c>
      <c r="AR35" s="347">
        <v>0</v>
      </c>
      <c r="AS35" s="347">
        <v>0</v>
      </c>
      <c r="AT35" s="347">
        <v>0</v>
      </c>
      <c r="AU35" s="347">
        <v>0</v>
      </c>
      <c r="AV35" s="347">
        <v>0</v>
      </c>
      <c r="AW35" s="347">
        <v>0</v>
      </c>
      <c r="AX35" s="350">
        <v>0</v>
      </c>
      <c r="AY35" s="350">
        <v>0</v>
      </c>
      <c r="AZ35" s="350">
        <v>0</v>
      </c>
      <c r="BA35" s="350">
        <v>0</v>
      </c>
      <c r="BB35" s="350">
        <v>0</v>
      </c>
      <c r="BC35" s="350">
        <v>0</v>
      </c>
      <c r="BD35" s="351">
        <v>0</v>
      </c>
      <c r="BE35" s="347">
        <v>0</v>
      </c>
      <c r="BF35" s="347">
        <v>0</v>
      </c>
      <c r="BG35" s="347">
        <v>0</v>
      </c>
      <c r="BH35" s="347">
        <v>0</v>
      </c>
      <c r="BI35" s="347">
        <v>0</v>
      </c>
      <c r="BJ35" s="347">
        <v>0</v>
      </c>
      <c r="BK35" s="350">
        <v>0</v>
      </c>
      <c r="BL35" s="350">
        <v>0</v>
      </c>
      <c r="BM35" s="350">
        <v>0</v>
      </c>
      <c r="BN35" s="350">
        <v>0</v>
      </c>
      <c r="BO35" s="350">
        <v>0</v>
      </c>
      <c r="BP35" s="350">
        <v>0</v>
      </c>
      <c r="BQ35" s="351">
        <v>0</v>
      </c>
      <c r="BR35" s="347">
        <v>0</v>
      </c>
      <c r="BS35" s="347">
        <v>0</v>
      </c>
      <c r="BT35" s="347">
        <v>0</v>
      </c>
      <c r="BU35" s="347">
        <v>0</v>
      </c>
      <c r="BV35" s="347">
        <v>0</v>
      </c>
      <c r="BW35" s="347">
        <v>0</v>
      </c>
      <c r="BX35" s="350">
        <v>0</v>
      </c>
      <c r="BY35" s="350">
        <v>0</v>
      </c>
      <c r="BZ35" s="350">
        <v>0</v>
      </c>
      <c r="CA35" s="350">
        <v>0</v>
      </c>
      <c r="CB35" s="350">
        <v>0</v>
      </c>
      <c r="CC35" s="350">
        <v>0</v>
      </c>
      <c r="CD35" s="348">
        <v>8.6999999999999993</v>
      </c>
      <c r="CE35" s="354"/>
      <c r="CF35" s="347"/>
      <c r="CG35" s="347"/>
      <c r="CH35" s="347"/>
      <c r="CI35" s="347"/>
      <c r="CJ35" s="347"/>
      <c r="CK35" s="347"/>
      <c r="CL35" s="350"/>
      <c r="CM35" s="350"/>
      <c r="CN35" s="350"/>
      <c r="CO35" s="350"/>
      <c r="CP35" s="350"/>
      <c r="CQ35" s="350"/>
      <c r="CR35" s="354">
        <v>0</v>
      </c>
      <c r="CS35" s="347"/>
      <c r="CT35" s="347"/>
      <c r="CU35" s="347"/>
      <c r="CV35" s="347"/>
      <c r="CW35" s="347"/>
      <c r="CX35" s="347"/>
      <c r="CY35" s="350">
        <v>0</v>
      </c>
      <c r="CZ35" s="350">
        <v>0</v>
      </c>
      <c r="DA35" s="350">
        <v>0</v>
      </c>
      <c r="DB35" s="350">
        <v>0</v>
      </c>
      <c r="DC35" s="350">
        <v>0</v>
      </c>
      <c r="DD35" s="350">
        <v>0</v>
      </c>
      <c r="DE35" s="334"/>
      <c r="DF35" s="368">
        <v>0</v>
      </c>
      <c r="DH35" s="371">
        <f t="shared" si="0"/>
        <v>0</v>
      </c>
      <c r="DI35" s="371">
        <f t="shared" si="1"/>
        <v>0</v>
      </c>
      <c r="DJ35" s="371">
        <f t="shared" si="2"/>
        <v>0</v>
      </c>
      <c r="DK35" s="371">
        <f t="shared" si="3"/>
        <v>0</v>
      </c>
      <c r="DM35" s="371">
        <f t="shared" si="4"/>
        <v>-36929</v>
      </c>
    </row>
    <row r="36" spans="2:117">
      <c r="B36" s="342" t="s">
        <v>249</v>
      </c>
      <c r="C36" s="356">
        <v>0.76087700000000003</v>
      </c>
      <c r="D36" s="356">
        <v>0.75243199999999999</v>
      </c>
      <c r="E36" s="356">
        <v>8.4450000000000358E-3</v>
      </c>
      <c r="F36" s="356"/>
      <c r="G36" s="348">
        <v>10.9</v>
      </c>
      <c r="H36" s="347">
        <v>6850437</v>
      </c>
      <c r="I36" s="347">
        <v>428085</v>
      </c>
      <c r="J36" s="347">
        <v>257875</v>
      </c>
      <c r="K36" s="347">
        <v>76887</v>
      </c>
      <c r="L36" s="347">
        <v>-43855</v>
      </c>
      <c r="M36" s="347">
        <v>-1885654</v>
      </c>
      <c r="N36" s="347">
        <v>145395</v>
      </c>
      <c r="O36" s="347">
        <v>-7139</v>
      </c>
      <c r="P36" s="347">
        <v>-216318</v>
      </c>
      <c r="Q36" s="347">
        <v>5605713</v>
      </c>
      <c r="R36" s="343">
        <v>-43855</v>
      </c>
      <c r="S36" s="347">
        <v>-193626</v>
      </c>
      <c r="T36" s="347">
        <v>6741</v>
      </c>
      <c r="U36" s="347">
        <v>455220</v>
      </c>
      <c r="V36" s="347">
        <v>213290</v>
      </c>
      <c r="W36" s="347">
        <v>-1816189</v>
      </c>
      <c r="X36" s="343">
        <v>-332563</v>
      </c>
      <c r="Y36" s="343">
        <v>73481</v>
      </c>
      <c r="Z36" s="347">
        <v>6044982</v>
      </c>
      <c r="AA36" s="347">
        <v>5186494</v>
      </c>
      <c r="AB36" s="347">
        <v>4912172</v>
      </c>
      <c r="AC36" s="347">
        <v>6430441</v>
      </c>
      <c r="AD36" s="347">
        <v>1712658</v>
      </c>
      <c r="AE36" s="347">
        <v>302326</v>
      </c>
      <c r="AF36" s="347">
        <v>0</v>
      </c>
      <c r="AG36" s="347">
        <v>0</v>
      </c>
      <c r="AH36" s="347">
        <v>132056</v>
      </c>
      <c r="AI36" s="347">
        <v>66740</v>
      </c>
      <c r="AJ36" s="347">
        <v>-186885</v>
      </c>
      <c r="AK36" s="347">
        <v>-186885</v>
      </c>
      <c r="AL36" s="347">
        <v>-186885</v>
      </c>
      <c r="AM36" s="347">
        <v>-186885</v>
      </c>
      <c r="AN36" s="347">
        <v>-186885</v>
      </c>
      <c r="AO36" s="347">
        <v>-881763</v>
      </c>
      <c r="AP36" s="334"/>
      <c r="AQ36" s="351">
        <v>-172996</v>
      </c>
      <c r="AR36" s="347">
        <v>0</v>
      </c>
      <c r="AS36" s="347">
        <v>0</v>
      </c>
      <c r="AT36" s="347">
        <v>0</v>
      </c>
      <c r="AU36" s="347">
        <v>0</v>
      </c>
      <c r="AV36" s="347">
        <v>0</v>
      </c>
      <c r="AW36" s="347">
        <v>0</v>
      </c>
      <c r="AX36" s="350">
        <v>172996</v>
      </c>
      <c r="AY36" s="350">
        <v>172996</v>
      </c>
      <c r="AZ36" s="350">
        <v>172996</v>
      </c>
      <c r="BA36" s="350">
        <v>172996</v>
      </c>
      <c r="BB36" s="350">
        <v>172996</v>
      </c>
      <c r="BC36" s="350">
        <v>847678</v>
      </c>
      <c r="BD36" s="351">
        <v>13339</v>
      </c>
      <c r="BE36" s="347">
        <v>13339</v>
      </c>
      <c r="BF36" s="347">
        <v>13339</v>
      </c>
      <c r="BG36" s="347">
        <v>13339</v>
      </c>
      <c r="BH36" s="347">
        <v>13339</v>
      </c>
      <c r="BI36" s="347">
        <v>13339</v>
      </c>
      <c r="BJ36" s="347">
        <v>65361</v>
      </c>
      <c r="BK36" s="350">
        <v>0</v>
      </c>
      <c r="BL36" s="350">
        <v>0</v>
      </c>
      <c r="BM36" s="350">
        <v>0</v>
      </c>
      <c r="BN36" s="350">
        <v>0</v>
      </c>
      <c r="BO36" s="350">
        <v>0</v>
      </c>
      <c r="BP36" s="350">
        <v>0</v>
      </c>
      <c r="BQ36" s="351">
        <v>6741</v>
      </c>
      <c r="BR36" s="347">
        <v>6741</v>
      </c>
      <c r="BS36" s="347">
        <v>6741</v>
      </c>
      <c r="BT36" s="347">
        <v>6741</v>
      </c>
      <c r="BU36" s="347">
        <v>6741</v>
      </c>
      <c r="BV36" s="347">
        <v>6741</v>
      </c>
      <c r="BW36" s="347">
        <v>33035</v>
      </c>
      <c r="BX36" s="350">
        <v>0</v>
      </c>
      <c r="BY36" s="350">
        <v>0</v>
      </c>
      <c r="BZ36" s="350">
        <v>0</v>
      </c>
      <c r="CA36" s="350">
        <v>0</v>
      </c>
      <c r="CB36" s="350">
        <v>0</v>
      </c>
      <c r="CC36" s="350">
        <v>0</v>
      </c>
      <c r="CD36" s="348">
        <v>9.8000000000000007</v>
      </c>
      <c r="CE36" s="354"/>
      <c r="CF36" s="347"/>
      <c r="CG36" s="347"/>
      <c r="CH36" s="347"/>
      <c r="CI36" s="347"/>
      <c r="CJ36" s="347"/>
      <c r="CK36" s="347"/>
      <c r="CL36" s="350"/>
      <c r="CM36" s="350"/>
      <c r="CN36" s="350"/>
      <c r="CO36" s="350"/>
      <c r="CP36" s="350"/>
      <c r="CQ36" s="350"/>
      <c r="CR36" s="354">
        <v>-33969</v>
      </c>
      <c r="CS36" s="347"/>
      <c r="CT36" s="347"/>
      <c r="CU36" s="347"/>
      <c r="CV36" s="347"/>
      <c r="CW36" s="347"/>
      <c r="CX36" s="347"/>
      <c r="CY36" s="350">
        <v>33969</v>
      </c>
      <c r="CZ36" s="350">
        <v>33969</v>
      </c>
      <c r="DA36" s="350">
        <v>33969</v>
      </c>
      <c r="DB36" s="350">
        <v>33969</v>
      </c>
      <c r="DC36" s="350">
        <v>33969</v>
      </c>
      <c r="DD36" s="350">
        <v>132481</v>
      </c>
      <c r="DE36" s="334"/>
      <c r="DF36" s="368">
        <v>-3732.5548800000161</v>
      </c>
      <c r="DH36" s="371">
        <f t="shared" si="0"/>
        <v>-302326</v>
      </c>
      <c r="DI36" s="371">
        <f t="shared" si="1"/>
        <v>132056</v>
      </c>
      <c r="DJ36" s="371">
        <f t="shared" si="2"/>
        <v>-1712658</v>
      </c>
      <c r="DK36" s="371">
        <f t="shared" si="3"/>
        <v>66740</v>
      </c>
      <c r="DM36" s="371">
        <f t="shared" si="4"/>
        <v>-1244724</v>
      </c>
    </row>
    <row r="37" spans="2:117">
      <c r="B37" s="342" t="s">
        <v>250</v>
      </c>
      <c r="C37" s="356">
        <v>1</v>
      </c>
      <c r="D37" s="356">
        <v>1</v>
      </c>
      <c r="E37" s="356">
        <v>0</v>
      </c>
      <c r="F37" s="356"/>
      <c r="G37" s="348">
        <v>1</v>
      </c>
      <c r="H37" s="347">
        <v>0</v>
      </c>
      <c r="I37" s="347">
        <v>0</v>
      </c>
      <c r="J37" s="347">
        <v>0</v>
      </c>
      <c r="K37" s="347">
        <v>0</v>
      </c>
      <c r="L37" s="347">
        <v>0</v>
      </c>
      <c r="M37" s="347">
        <v>0</v>
      </c>
      <c r="N37" s="347">
        <v>0</v>
      </c>
      <c r="O37" s="347">
        <v>0</v>
      </c>
      <c r="P37" s="347">
        <v>0</v>
      </c>
      <c r="Q37" s="347">
        <v>0</v>
      </c>
      <c r="R37" s="343">
        <v>0</v>
      </c>
      <c r="S37" s="347">
        <v>0</v>
      </c>
      <c r="T37" s="347">
        <v>0</v>
      </c>
      <c r="U37" s="347">
        <v>0</v>
      </c>
      <c r="V37" s="347">
        <v>0</v>
      </c>
      <c r="W37" s="347">
        <v>0</v>
      </c>
      <c r="X37" s="343">
        <v>0</v>
      </c>
      <c r="Y37" s="343">
        <v>0</v>
      </c>
      <c r="Z37" s="347">
        <v>0</v>
      </c>
      <c r="AA37" s="347">
        <v>0</v>
      </c>
      <c r="AB37" s="347">
        <v>0</v>
      </c>
      <c r="AC37" s="347">
        <v>0</v>
      </c>
      <c r="AD37" s="347">
        <v>0</v>
      </c>
      <c r="AE37" s="347">
        <v>0</v>
      </c>
      <c r="AF37" s="347">
        <v>0</v>
      </c>
      <c r="AG37" s="347">
        <v>0</v>
      </c>
      <c r="AH37" s="347">
        <v>0</v>
      </c>
      <c r="AI37" s="347">
        <v>0</v>
      </c>
      <c r="AJ37" s="347">
        <v>0</v>
      </c>
      <c r="AK37" s="347">
        <v>0</v>
      </c>
      <c r="AL37" s="347">
        <v>0</v>
      </c>
      <c r="AM37" s="347">
        <v>0</v>
      </c>
      <c r="AN37" s="347">
        <v>0</v>
      </c>
      <c r="AO37" s="347">
        <v>0</v>
      </c>
      <c r="AP37" s="334"/>
      <c r="AQ37" s="351">
        <v>0</v>
      </c>
      <c r="AR37" s="347">
        <v>0</v>
      </c>
      <c r="AS37" s="347">
        <v>0</v>
      </c>
      <c r="AT37" s="347">
        <v>0</v>
      </c>
      <c r="AU37" s="347">
        <v>0</v>
      </c>
      <c r="AV37" s="347">
        <v>0</v>
      </c>
      <c r="AW37" s="347">
        <v>0</v>
      </c>
      <c r="AX37" s="350">
        <v>0</v>
      </c>
      <c r="AY37" s="350">
        <v>0</v>
      </c>
      <c r="AZ37" s="350">
        <v>0</v>
      </c>
      <c r="BA37" s="350">
        <v>0</v>
      </c>
      <c r="BB37" s="350">
        <v>0</v>
      </c>
      <c r="BC37" s="350">
        <v>0</v>
      </c>
      <c r="BD37" s="351">
        <v>0</v>
      </c>
      <c r="BE37" s="347">
        <v>0</v>
      </c>
      <c r="BF37" s="347">
        <v>0</v>
      </c>
      <c r="BG37" s="347">
        <v>0</v>
      </c>
      <c r="BH37" s="347">
        <v>0</v>
      </c>
      <c r="BI37" s="347">
        <v>0</v>
      </c>
      <c r="BJ37" s="347">
        <v>0</v>
      </c>
      <c r="BK37" s="350">
        <v>0</v>
      </c>
      <c r="BL37" s="350">
        <v>0</v>
      </c>
      <c r="BM37" s="350">
        <v>0</v>
      </c>
      <c r="BN37" s="350">
        <v>0</v>
      </c>
      <c r="BO37" s="350">
        <v>0</v>
      </c>
      <c r="BP37" s="350">
        <v>0</v>
      </c>
      <c r="BQ37" s="351">
        <v>0</v>
      </c>
      <c r="BR37" s="347">
        <v>0</v>
      </c>
      <c r="BS37" s="347">
        <v>0</v>
      </c>
      <c r="BT37" s="347">
        <v>0</v>
      </c>
      <c r="BU37" s="347">
        <v>0</v>
      </c>
      <c r="BV37" s="347">
        <v>0</v>
      </c>
      <c r="BW37" s="347">
        <v>0</v>
      </c>
      <c r="BX37" s="350">
        <v>0</v>
      </c>
      <c r="BY37" s="350">
        <v>0</v>
      </c>
      <c r="BZ37" s="350">
        <v>0</v>
      </c>
      <c r="CA37" s="350">
        <v>0</v>
      </c>
      <c r="CB37" s="350">
        <v>0</v>
      </c>
      <c r="CC37" s="350">
        <v>0</v>
      </c>
      <c r="CD37" s="348">
        <v>6.8</v>
      </c>
      <c r="CE37" s="354"/>
      <c r="CF37" s="347"/>
      <c r="CG37" s="347"/>
      <c r="CH37" s="347"/>
      <c r="CI37" s="347"/>
      <c r="CJ37" s="347"/>
      <c r="CK37" s="347"/>
      <c r="CL37" s="350"/>
      <c r="CM37" s="350"/>
      <c r="CN37" s="350"/>
      <c r="CO37" s="350"/>
      <c r="CP37" s="350"/>
      <c r="CQ37" s="350"/>
      <c r="CR37" s="354">
        <v>0</v>
      </c>
      <c r="CS37" s="347"/>
      <c r="CT37" s="347"/>
      <c r="CU37" s="347"/>
      <c r="CV37" s="347"/>
      <c r="CW37" s="347"/>
      <c r="CX37" s="347"/>
      <c r="CY37" s="350">
        <v>0</v>
      </c>
      <c r="CZ37" s="350">
        <v>0</v>
      </c>
      <c r="DA37" s="350">
        <v>0</v>
      </c>
      <c r="DB37" s="350">
        <v>0</v>
      </c>
      <c r="DC37" s="350">
        <v>0</v>
      </c>
      <c r="DD37" s="350">
        <v>0</v>
      </c>
      <c r="DE37" s="334"/>
      <c r="DF37" s="368">
        <v>0</v>
      </c>
      <c r="DH37" s="371">
        <f t="shared" si="0"/>
        <v>0</v>
      </c>
      <c r="DI37" s="371">
        <f t="shared" si="1"/>
        <v>0</v>
      </c>
      <c r="DJ37" s="371">
        <f t="shared" si="2"/>
        <v>0</v>
      </c>
      <c r="DK37" s="371">
        <f t="shared" si="3"/>
        <v>0</v>
      </c>
      <c r="DM37" s="371">
        <f t="shared" si="4"/>
        <v>0</v>
      </c>
    </row>
    <row r="38" spans="2:117">
      <c r="B38" s="342" t="s">
        <v>251</v>
      </c>
      <c r="C38" s="356">
        <v>0.79610800000000004</v>
      </c>
      <c r="D38" s="356">
        <v>0.71105099999999999</v>
      </c>
      <c r="E38" s="356">
        <v>8.5057000000000049E-2</v>
      </c>
      <c r="F38" s="356"/>
      <c r="G38" s="348">
        <v>10.199999999999999</v>
      </c>
      <c r="H38" s="347">
        <v>4219276</v>
      </c>
      <c r="I38" s="347">
        <v>239068</v>
      </c>
      <c r="J38" s="347">
        <v>171397</v>
      </c>
      <c r="K38" s="347">
        <v>504716</v>
      </c>
      <c r="L38" s="347">
        <v>0</v>
      </c>
      <c r="M38" s="347">
        <v>886494</v>
      </c>
      <c r="N38" s="347">
        <v>375403</v>
      </c>
      <c r="O38" s="347">
        <v>-2593</v>
      </c>
      <c r="P38" s="347">
        <v>-294479</v>
      </c>
      <c r="Q38" s="347">
        <v>6099282</v>
      </c>
      <c r="R38" s="343">
        <v>0</v>
      </c>
      <c r="S38" s="347">
        <v>101851</v>
      </c>
      <c r="T38" s="347">
        <v>51289</v>
      </c>
      <c r="U38" s="347">
        <v>563605</v>
      </c>
      <c r="V38" s="347">
        <v>322995</v>
      </c>
      <c r="W38" s="347">
        <v>1435124</v>
      </c>
      <c r="X38" s="343">
        <v>-175755</v>
      </c>
      <c r="Y38" s="343">
        <v>523147</v>
      </c>
      <c r="Z38" s="347">
        <v>6525876</v>
      </c>
      <c r="AA38" s="347">
        <v>5696481</v>
      </c>
      <c r="AB38" s="347">
        <v>5462056</v>
      </c>
      <c r="AC38" s="347">
        <v>6846725</v>
      </c>
      <c r="AD38" s="347">
        <v>0</v>
      </c>
      <c r="AE38" s="347">
        <v>174915</v>
      </c>
      <c r="AF38" s="347">
        <v>0</v>
      </c>
      <c r="AG38" s="347">
        <v>799582</v>
      </c>
      <c r="AH38" s="347">
        <v>338599</v>
      </c>
      <c r="AI38" s="347">
        <v>471858</v>
      </c>
      <c r="AJ38" s="347">
        <v>153140</v>
      </c>
      <c r="AK38" s="347">
        <v>153140</v>
      </c>
      <c r="AL38" s="347">
        <v>153140</v>
      </c>
      <c r="AM38" s="347">
        <v>153140</v>
      </c>
      <c r="AN38" s="347">
        <v>153140</v>
      </c>
      <c r="AO38" s="347">
        <v>669424</v>
      </c>
      <c r="AP38" s="334"/>
      <c r="AQ38" s="351">
        <v>86911</v>
      </c>
      <c r="AR38" s="347">
        <v>86911</v>
      </c>
      <c r="AS38" s="347">
        <v>86911</v>
      </c>
      <c r="AT38" s="347">
        <v>86911</v>
      </c>
      <c r="AU38" s="347">
        <v>86911</v>
      </c>
      <c r="AV38" s="347">
        <v>86911</v>
      </c>
      <c r="AW38" s="347">
        <v>365027</v>
      </c>
      <c r="AX38" s="350">
        <v>0</v>
      </c>
      <c r="AY38" s="350">
        <v>0</v>
      </c>
      <c r="AZ38" s="350">
        <v>0</v>
      </c>
      <c r="BA38" s="350">
        <v>0</v>
      </c>
      <c r="BB38" s="350">
        <v>0</v>
      </c>
      <c r="BC38" s="350">
        <v>0</v>
      </c>
      <c r="BD38" s="351">
        <v>36804</v>
      </c>
      <c r="BE38" s="347">
        <v>36804</v>
      </c>
      <c r="BF38" s="347">
        <v>36804</v>
      </c>
      <c r="BG38" s="347">
        <v>36804</v>
      </c>
      <c r="BH38" s="347">
        <v>36804</v>
      </c>
      <c r="BI38" s="347">
        <v>36804</v>
      </c>
      <c r="BJ38" s="347">
        <v>154579</v>
      </c>
      <c r="BK38" s="350">
        <v>0</v>
      </c>
      <c r="BL38" s="350">
        <v>0</v>
      </c>
      <c r="BM38" s="350">
        <v>0</v>
      </c>
      <c r="BN38" s="350">
        <v>0</v>
      </c>
      <c r="BO38" s="350">
        <v>0</v>
      </c>
      <c r="BP38" s="350">
        <v>0</v>
      </c>
      <c r="BQ38" s="351">
        <v>51289</v>
      </c>
      <c r="BR38" s="347">
        <v>51289</v>
      </c>
      <c r="BS38" s="347">
        <v>51289</v>
      </c>
      <c r="BT38" s="347">
        <v>51289</v>
      </c>
      <c r="BU38" s="347">
        <v>51289</v>
      </c>
      <c r="BV38" s="347">
        <v>51289</v>
      </c>
      <c r="BW38" s="347">
        <v>215413</v>
      </c>
      <c r="BX38" s="350">
        <v>0</v>
      </c>
      <c r="BY38" s="350">
        <v>0</v>
      </c>
      <c r="BZ38" s="350">
        <v>0</v>
      </c>
      <c r="CA38" s="350">
        <v>0</v>
      </c>
      <c r="CB38" s="350">
        <v>0</v>
      </c>
      <c r="CC38" s="350">
        <v>0</v>
      </c>
      <c r="CD38" s="348">
        <v>10</v>
      </c>
      <c r="CE38" s="354"/>
      <c r="CF38" s="347"/>
      <c r="CG38" s="347"/>
      <c r="CH38" s="347"/>
      <c r="CI38" s="347"/>
      <c r="CJ38" s="347"/>
      <c r="CK38" s="347"/>
      <c r="CL38" s="350"/>
      <c r="CM38" s="350"/>
      <c r="CN38" s="350"/>
      <c r="CO38" s="350"/>
      <c r="CP38" s="350"/>
      <c r="CQ38" s="350"/>
      <c r="CR38" s="354">
        <v>-21864</v>
      </c>
      <c r="CS38" s="347"/>
      <c r="CT38" s="347"/>
      <c r="CU38" s="347"/>
      <c r="CV38" s="347"/>
      <c r="CW38" s="347"/>
      <c r="CX38" s="347"/>
      <c r="CY38" s="350">
        <v>21864</v>
      </c>
      <c r="CZ38" s="350">
        <v>21864</v>
      </c>
      <c r="DA38" s="350">
        <v>21864</v>
      </c>
      <c r="DB38" s="350">
        <v>21864</v>
      </c>
      <c r="DC38" s="350">
        <v>21864</v>
      </c>
      <c r="DD38" s="350">
        <v>65595</v>
      </c>
      <c r="DE38" s="334"/>
      <c r="DF38" s="368">
        <v>-21024.049032000014</v>
      </c>
      <c r="DH38" s="371">
        <f t="shared" si="0"/>
        <v>-174915</v>
      </c>
      <c r="DI38" s="371">
        <f t="shared" si="1"/>
        <v>338599</v>
      </c>
      <c r="DJ38" s="371">
        <f t="shared" si="2"/>
        <v>799582</v>
      </c>
      <c r="DK38" s="371">
        <f t="shared" si="3"/>
        <v>471858</v>
      </c>
      <c r="DM38" s="371">
        <f t="shared" si="4"/>
        <v>1880006</v>
      </c>
    </row>
    <row r="39" spans="2:117">
      <c r="B39" s="342" t="s">
        <v>252</v>
      </c>
      <c r="C39" s="356">
        <v>0.71009800000000001</v>
      </c>
      <c r="D39" s="356">
        <v>0.67453600000000002</v>
      </c>
      <c r="E39" s="356">
        <v>3.5561999999999983E-2</v>
      </c>
      <c r="F39" s="356"/>
      <c r="G39" s="348">
        <v>11.6</v>
      </c>
      <c r="H39" s="347">
        <v>189065</v>
      </c>
      <c r="I39" s="347">
        <v>16420</v>
      </c>
      <c r="J39" s="347">
        <v>7544</v>
      </c>
      <c r="K39" s="347">
        <v>9968</v>
      </c>
      <c r="L39" s="347">
        <v>0</v>
      </c>
      <c r="M39" s="347">
        <v>-72134</v>
      </c>
      <c r="N39" s="347">
        <v>4710</v>
      </c>
      <c r="O39" s="347">
        <v>-693</v>
      </c>
      <c r="P39" s="347">
        <v>-6405</v>
      </c>
      <c r="Q39" s="347">
        <v>148475</v>
      </c>
      <c r="R39" s="343">
        <v>0</v>
      </c>
      <c r="S39" s="347">
        <v>-6744</v>
      </c>
      <c r="T39" s="347">
        <v>843</v>
      </c>
      <c r="U39" s="347">
        <v>18063</v>
      </c>
      <c r="V39" s="347">
        <v>7445</v>
      </c>
      <c r="W39" s="347">
        <v>-61894</v>
      </c>
      <c r="X39" s="343">
        <v>-9646</v>
      </c>
      <c r="Y39" s="343">
        <v>9784</v>
      </c>
      <c r="Z39" s="347">
        <v>160984</v>
      </c>
      <c r="AA39" s="347">
        <v>136861</v>
      </c>
      <c r="AB39" s="347">
        <v>128803</v>
      </c>
      <c r="AC39" s="347">
        <v>172426</v>
      </c>
      <c r="AD39" s="347">
        <v>65916</v>
      </c>
      <c r="AE39" s="347">
        <v>9222</v>
      </c>
      <c r="AF39" s="347">
        <v>0</v>
      </c>
      <c r="AG39" s="347">
        <v>0</v>
      </c>
      <c r="AH39" s="347">
        <v>4304</v>
      </c>
      <c r="AI39" s="347">
        <v>8941</v>
      </c>
      <c r="AJ39" s="347">
        <v>-5901</v>
      </c>
      <c r="AK39" s="347">
        <v>-5901</v>
      </c>
      <c r="AL39" s="347">
        <v>-5901</v>
      </c>
      <c r="AM39" s="347">
        <v>-5901</v>
      </c>
      <c r="AN39" s="347">
        <v>-5901</v>
      </c>
      <c r="AO39" s="347">
        <v>-32388</v>
      </c>
      <c r="AP39" s="334"/>
      <c r="AQ39" s="351">
        <v>-6218</v>
      </c>
      <c r="AR39" s="347">
        <v>0</v>
      </c>
      <c r="AS39" s="347">
        <v>0</v>
      </c>
      <c r="AT39" s="347">
        <v>0</v>
      </c>
      <c r="AU39" s="347">
        <v>0</v>
      </c>
      <c r="AV39" s="347">
        <v>0</v>
      </c>
      <c r="AW39" s="347">
        <v>0</v>
      </c>
      <c r="AX39" s="350">
        <v>6218</v>
      </c>
      <c r="AY39" s="350">
        <v>6218</v>
      </c>
      <c r="AZ39" s="350">
        <v>6218</v>
      </c>
      <c r="BA39" s="350">
        <v>6218</v>
      </c>
      <c r="BB39" s="350">
        <v>6218</v>
      </c>
      <c r="BC39" s="350">
        <v>34826</v>
      </c>
      <c r="BD39" s="351">
        <v>406</v>
      </c>
      <c r="BE39" s="347">
        <v>406</v>
      </c>
      <c r="BF39" s="347">
        <v>406</v>
      </c>
      <c r="BG39" s="347">
        <v>406</v>
      </c>
      <c r="BH39" s="347">
        <v>406</v>
      </c>
      <c r="BI39" s="347">
        <v>406</v>
      </c>
      <c r="BJ39" s="347">
        <v>2274</v>
      </c>
      <c r="BK39" s="350">
        <v>0</v>
      </c>
      <c r="BL39" s="350">
        <v>0</v>
      </c>
      <c r="BM39" s="350">
        <v>0</v>
      </c>
      <c r="BN39" s="350">
        <v>0</v>
      </c>
      <c r="BO39" s="350">
        <v>0</v>
      </c>
      <c r="BP39" s="350">
        <v>0</v>
      </c>
      <c r="BQ39" s="351">
        <v>843</v>
      </c>
      <c r="BR39" s="347">
        <v>843</v>
      </c>
      <c r="BS39" s="347">
        <v>843</v>
      </c>
      <c r="BT39" s="347">
        <v>843</v>
      </c>
      <c r="BU39" s="347">
        <v>843</v>
      </c>
      <c r="BV39" s="347">
        <v>843</v>
      </c>
      <c r="BW39" s="347">
        <v>4726</v>
      </c>
      <c r="BX39" s="350">
        <v>0</v>
      </c>
      <c r="BY39" s="350">
        <v>0</v>
      </c>
      <c r="BZ39" s="350">
        <v>0</v>
      </c>
      <c r="CA39" s="350">
        <v>0</v>
      </c>
      <c r="CB39" s="350">
        <v>0</v>
      </c>
      <c r="CC39" s="350">
        <v>0</v>
      </c>
      <c r="CD39" s="348">
        <v>10.1</v>
      </c>
      <c r="CE39" s="354"/>
      <c r="CF39" s="347"/>
      <c r="CG39" s="347"/>
      <c r="CH39" s="347"/>
      <c r="CI39" s="347"/>
      <c r="CJ39" s="347"/>
      <c r="CK39" s="347"/>
      <c r="CL39" s="350"/>
      <c r="CM39" s="350"/>
      <c r="CN39" s="350"/>
      <c r="CO39" s="350"/>
      <c r="CP39" s="350"/>
      <c r="CQ39" s="350"/>
      <c r="CR39" s="354">
        <v>-932</v>
      </c>
      <c r="CS39" s="347"/>
      <c r="CT39" s="347"/>
      <c r="CU39" s="347"/>
      <c r="CV39" s="347"/>
      <c r="CW39" s="347"/>
      <c r="CX39" s="347"/>
      <c r="CY39" s="350">
        <v>932</v>
      </c>
      <c r="CZ39" s="350">
        <v>932</v>
      </c>
      <c r="DA39" s="350">
        <v>932</v>
      </c>
      <c r="DB39" s="350">
        <v>932</v>
      </c>
      <c r="DC39" s="350">
        <v>932</v>
      </c>
      <c r="DD39" s="350">
        <v>4562</v>
      </c>
      <c r="DE39" s="334"/>
      <c r="DF39" s="368">
        <v>-508.53659999999974</v>
      </c>
      <c r="DH39" s="371">
        <f t="shared" si="0"/>
        <v>-9222</v>
      </c>
      <c r="DI39" s="371">
        <f t="shared" si="1"/>
        <v>4304</v>
      </c>
      <c r="DJ39" s="371">
        <f t="shared" si="2"/>
        <v>-65916</v>
      </c>
      <c r="DK39" s="371">
        <f t="shared" si="3"/>
        <v>8941</v>
      </c>
      <c r="DM39" s="371">
        <f t="shared" si="4"/>
        <v>-40590</v>
      </c>
    </row>
    <row r="40" spans="2:117">
      <c r="B40" s="342" t="s">
        <v>253</v>
      </c>
      <c r="C40" s="356">
        <v>0.68898100000000007</v>
      </c>
      <c r="D40" s="356">
        <v>0.68201599999999996</v>
      </c>
      <c r="E40" s="356">
        <v>6.96500000000011E-3</v>
      </c>
      <c r="F40" s="356"/>
      <c r="G40" s="348">
        <v>10.9</v>
      </c>
      <c r="H40" s="347">
        <v>1722046</v>
      </c>
      <c r="I40" s="347">
        <v>116320</v>
      </c>
      <c r="J40" s="347">
        <v>65001</v>
      </c>
      <c r="K40" s="347">
        <v>17586</v>
      </c>
      <c r="L40" s="347">
        <v>0</v>
      </c>
      <c r="M40" s="347">
        <v>-693380</v>
      </c>
      <c r="N40" s="347">
        <v>42096</v>
      </c>
      <c r="O40" s="347">
        <v>3667</v>
      </c>
      <c r="P40" s="347">
        <v>-63806</v>
      </c>
      <c r="Q40" s="347">
        <v>1209530</v>
      </c>
      <c r="R40" s="343">
        <v>0</v>
      </c>
      <c r="S40" s="347">
        <v>-67654</v>
      </c>
      <c r="T40" s="347">
        <v>2016</v>
      </c>
      <c r="U40" s="347">
        <v>115683</v>
      </c>
      <c r="V40" s="347">
        <v>51836</v>
      </c>
      <c r="W40" s="347">
        <v>-634806</v>
      </c>
      <c r="X40" s="343">
        <v>-70413</v>
      </c>
      <c r="Y40" s="343">
        <v>21972</v>
      </c>
      <c r="Z40" s="347">
        <v>1298618</v>
      </c>
      <c r="AA40" s="347">
        <v>1124592</v>
      </c>
      <c r="AB40" s="347">
        <v>1068201</v>
      </c>
      <c r="AC40" s="347">
        <v>1377225</v>
      </c>
      <c r="AD40" s="347">
        <v>629767</v>
      </c>
      <c r="AE40" s="347">
        <v>63229</v>
      </c>
      <c r="AF40" s="347">
        <v>0</v>
      </c>
      <c r="AG40" s="347">
        <v>0</v>
      </c>
      <c r="AH40" s="347">
        <v>38234</v>
      </c>
      <c r="AI40" s="347">
        <v>19956</v>
      </c>
      <c r="AJ40" s="347">
        <v>-65638</v>
      </c>
      <c r="AK40" s="347">
        <v>-65638</v>
      </c>
      <c r="AL40" s="347">
        <v>-65638</v>
      </c>
      <c r="AM40" s="347">
        <v>-65638</v>
      </c>
      <c r="AN40" s="347">
        <v>-65638</v>
      </c>
      <c r="AO40" s="347">
        <v>-306616</v>
      </c>
      <c r="AP40" s="334"/>
      <c r="AQ40" s="351">
        <v>-63613</v>
      </c>
      <c r="AR40" s="347">
        <v>0</v>
      </c>
      <c r="AS40" s="347">
        <v>0</v>
      </c>
      <c r="AT40" s="347">
        <v>0</v>
      </c>
      <c r="AU40" s="347">
        <v>0</v>
      </c>
      <c r="AV40" s="347">
        <v>0</v>
      </c>
      <c r="AW40" s="347">
        <v>0</v>
      </c>
      <c r="AX40" s="350">
        <v>63613</v>
      </c>
      <c r="AY40" s="350">
        <v>63613</v>
      </c>
      <c r="AZ40" s="350">
        <v>63613</v>
      </c>
      <c r="BA40" s="350">
        <v>63613</v>
      </c>
      <c r="BB40" s="350">
        <v>63613</v>
      </c>
      <c r="BC40" s="350">
        <v>311702</v>
      </c>
      <c r="BD40" s="351">
        <v>3862</v>
      </c>
      <c r="BE40" s="347">
        <v>3862</v>
      </c>
      <c r="BF40" s="347">
        <v>3862</v>
      </c>
      <c r="BG40" s="347">
        <v>3862</v>
      </c>
      <c r="BH40" s="347">
        <v>3862</v>
      </c>
      <c r="BI40" s="347">
        <v>3862</v>
      </c>
      <c r="BJ40" s="347">
        <v>18924</v>
      </c>
      <c r="BK40" s="350">
        <v>0</v>
      </c>
      <c r="BL40" s="350">
        <v>0</v>
      </c>
      <c r="BM40" s="350">
        <v>0</v>
      </c>
      <c r="BN40" s="350">
        <v>0</v>
      </c>
      <c r="BO40" s="350">
        <v>0</v>
      </c>
      <c r="BP40" s="350">
        <v>0</v>
      </c>
      <c r="BQ40" s="351">
        <v>2016</v>
      </c>
      <c r="BR40" s="347">
        <v>2016</v>
      </c>
      <c r="BS40" s="347">
        <v>2016</v>
      </c>
      <c r="BT40" s="347">
        <v>2016</v>
      </c>
      <c r="BU40" s="347">
        <v>2016</v>
      </c>
      <c r="BV40" s="347">
        <v>2016</v>
      </c>
      <c r="BW40" s="347">
        <v>9876</v>
      </c>
      <c r="BX40" s="350">
        <v>0</v>
      </c>
      <c r="BY40" s="350">
        <v>0</v>
      </c>
      <c r="BZ40" s="350">
        <v>0</v>
      </c>
      <c r="CA40" s="350">
        <v>0</v>
      </c>
      <c r="CB40" s="350">
        <v>0</v>
      </c>
      <c r="CC40" s="350">
        <v>0</v>
      </c>
      <c r="CD40" s="348">
        <v>9</v>
      </c>
      <c r="CE40" s="354"/>
      <c r="CF40" s="347"/>
      <c r="CG40" s="347"/>
      <c r="CH40" s="347"/>
      <c r="CI40" s="347"/>
      <c r="CJ40" s="347"/>
      <c r="CK40" s="347"/>
      <c r="CL40" s="350"/>
      <c r="CM40" s="350"/>
      <c r="CN40" s="350"/>
      <c r="CO40" s="350"/>
      <c r="CP40" s="350"/>
      <c r="CQ40" s="350"/>
      <c r="CR40" s="354">
        <v>-7903</v>
      </c>
      <c r="CS40" s="347"/>
      <c r="CT40" s="347"/>
      <c r="CU40" s="347"/>
      <c r="CV40" s="347"/>
      <c r="CW40" s="347"/>
      <c r="CX40" s="347"/>
      <c r="CY40" s="350">
        <v>7903</v>
      </c>
      <c r="CZ40" s="350">
        <v>7903</v>
      </c>
      <c r="DA40" s="350">
        <v>7903</v>
      </c>
      <c r="DB40" s="350">
        <v>7903</v>
      </c>
      <c r="DC40" s="350">
        <v>7903</v>
      </c>
      <c r="DD40" s="350">
        <v>23714</v>
      </c>
      <c r="DE40" s="334"/>
      <c r="DF40" s="368">
        <v>-719.08053000001132</v>
      </c>
      <c r="DH40" s="371">
        <f t="shared" si="0"/>
        <v>-63229</v>
      </c>
      <c r="DI40" s="371">
        <f t="shared" si="1"/>
        <v>38234</v>
      </c>
      <c r="DJ40" s="371">
        <f t="shared" si="2"/>
        <v>-629767</v>
      </c>
      <c r="DK40" s="371">
        <f t="shared" si="3"/>
        <v>19956</v>
      </c>
      <c r="DM40" s="371">
        <f t="shared" si="4"/>
        <v>-512516</v>
      </c>
    </row>
    <row r="41" spans="2:117">
      <c r="B41" s="342" t="s">
        <v>254</v>
      </c>
      <c r="C41" s="356">
        <v>0.64822200000000008</v>
      </c>
      <c r="D41" s="356">
        <v>0.63779600000000003</v>
      </c>
      <c r="E41" s="356">
        <v>1.0426000000000046E-2</v>
      </c>
      <c r="F41" s="356"/>
      <c r="G41" s="348">
        <v>11.1</v>
      </c>
      <c r="H41" s="347">
        <v>1002788</v>
      </c>
      <c r="I41" s="347">
        <v>55455</v>
      </c>
      <c r="J41" s="347">
        <v>37203</v>
      </c>
      <c r="K41" s="347">
        <v>16392</v>
      </c>
      <c r="L41" s="347">
        <v>0</v>
      </c>
      <c r="M41" s="347">
        <v>-259770</v>
      </c>
      <c r="N41" s="347">
        <v>18443</v>
      </c>
      <c r="O41" s="347">
        <v>-4591</v>
      </c>
      <c r="P41" s="347">
        <v>-54651</v>
      </c>
      <c r="Q41" s="347">
        <v>811269</v>
      </c>
      <c r="R41" s="343">
        <v>0</v>
      </c>
      <c r="S41" s="347">
        <v>-26319</v>
      </c>
      <c r="T41" s="347">
        <v>1127</v>
      </c>
      <c r="U41" s="347">
        <v>67466</v>
      </c>
      <c r="V41" s="347">
        <v>40929</v>
      </c>
      <c r="W41" s="347">
        <v>-248025</v>
      </c>
      <c r="X41" s="343">
        <v>-43692</v>
      </c>
      <c r="Y41" s="343">
        <v>12515</v>
      </c>
      <c r="Z41" s="347">
        <v>870427</v>
      </c>
      <c r="AA41" s="347">
        <v>755608</v>
      </c>
      <c r="AB41" s="347">
        <v>723115</v>
      </c>
      <c r="AC41" s="347">
        <v>917082</v>
      </c>
      <c r="AD41" s="347">
        <v>236367</v>
      </c>
      <c r="AE41" s="347">
        <v>39828</v>
      </c>
      <c r="AF41" s="347">
        <v>0</v>
      </c>
      <c r="AG41" s="347">
        <v>0</v>
      </c>
      <c r="AH41" s="347">
        <v>16782</v>
      </c>
      <c r="AI41" s="347">
        <v>11388</v>
      </c>
      <c r="AJ41" s="347">
        <v>-25193</v>
      </c>
      <c r="AK41" s="347">
        <v>-25193</v>
      </c>
      <c r="AL41" s="347">
        <v>-25193</v>
      </c>
      <c r="AM41" s="347">
        <v>-25193</v>
      </c>
      <c r="AN41" s="347">
        <v>-25193</v>
      </c>
      <c r="AO41" s="347">
        <v>-122060</v>
      </c>
      <c r="AP41" s="334"/>
      <c r="AQ41" s="351">
        <v>-23403</v>
      </c>
      <c r="AR41" s="347">
        <v>0</v>
      </c>
      <c r="AS41" s="347">
        <v>0</v>
      </c>
      <c r="AT41" s="347">
        <v>0</v>
      </c>
      <c r="AU41" s="347">
        <v>0</v>
      </c>
      <c r="AV41" s="347">
        <v>0</v>
      </c>
      <c r="AW41" s="347">
        <v>0</v>
      </c>
      <c r="AX41" s="350">
        <v>23403</v>
      </c>
      <c r="AY41" s="350">
        <v>23403</v>
      </c>
      <c r="AZ41" s="350">
        <v>23403</v>
      </c>
      <c r="BA41" s="350">
        <v>23403</v>
      </c>
      <c r="BB41" s="350">
        <v>23403</v>
      </c>
      <c r="BC41" s="350">
        <v>119352</v>
      </c>
      <c r="BD41" s="351">
        <v>1661</v>
      </c>
      <c r="BE41" s="347">
        <v>1661</v>
      </c>
      <c r="BF41" s="347">
        <v>1661</v>
      </c>
      <c r="BG41" s="347">
        <v>1661</v>
      </c>
      <c r="BH41" s="347">
        <v>1661</v>
      </c>
      <c r="BI41" s="347">
        <v>1661</v>
      </c>
      <c r="BJ41" s="347">
        <v>8477</v>
      </c>
      <c r="BK41" s="350">
        <v>0</v>
      </c>
      <c r="BL41" s="350">
        <v>0</v>
      </c>
      <c r="BM41" s="350">
        <v>0</v>
      </c>
      <c r="BN41" s="350">
        <v>0</v>
      </c>
      <c r="BO41" s="350">
        <v>0</v>
      </c>
      <c r="BP41" s="350">
        <v>0</v>
      </c>
      <c r="BQ41" s="351">
        <v>1127</v>
      </c>
      <c r="BR41" s="347">
        <v>1127</v>
      </c>
      <c r="BS41" s="347">
        <v>1127</v>
      </c>
      <c r="BT41" s="347">
        <v>1127</v>
      </c>
      <c r="BU41" s="347">
        <v>1127</v>
      </c>
      <c r="BV41" s="347">
        <v>1127</v>
      </c>
      <c r="BW41" s="347">
        <v>5753</v>
      </c>
      <c r="BX41" s="350">
        <v>0</v>
      </c>
      <c r="BY41" s="350">
        <v>0</v>
      </c>
      <c r="BZ41" s="350">
        <v>0</v>
      </c>
      <c r="CA41" s="350">
        <v>0</v>
      </c>
      <c r="CB41" s="350">
        <v>0</v>
      </c>
      <c r="CC41" s="350">
        <v>0</v>
      </c>
      <c r="CD41" s="348">
        <v>9.9</v>
      </c>
      <c r="CE41" s="354"/>
      <c r="CF41" s="347"/>
      <c r="CG41" s="347"/>
      <c r="CH41" s="347"/>
      <c r="CI41" s="347"/>
      <c r="CJ41" s="347"/>
      <c r="CK41" s="347"/>
      <c r="CL41" s="350"/>
      <c r="CM41" s="350"/>
      <c r="CN41" s="350"/>
      <c r="CO41" s="350"/>
      <c r="CP41" s="350"/>
      <c r="CQ41" s="350"/>
      <c r="CR41" s="354">
        <v>-4578</v>
      </c>
      <c r="CS41" s="347"/>
      <c r="CT41" s="347"/>
      <c r="CU41" s="347"/>
      <c r="CV41" s="347"/>
      <c r="CW41" s="347"/>
      <c r="CX41" s="347"/>
      <c r="CY41" s="350">
        <v>4578</v>
      </c>
      <c r="CZ41" s="350">
        <v>4578</v>
      </c>
      <c r="DA41" s="350">
        <v>4578</v>
      </c>
      <c r="DB41" s="350">
        <v>4578</v>
      </c>
      <c r="DC41" s="350">
        <v>4578</v>
      </c>
      <c r="DD41" s="350">
        <v>16938</v>
      </c>
      <c r="DE41" s="334"/>
      <c r="DF41" s="368">
        <v>-714.2227040000032</v>
      </c>
      <c r="DH41" s="371">
        <f t="shared" si="0"/>
        <v>-39828</v>
      </c>
      <c r="DI41" s="371">
        <f t="shared" si="1"/>
        <v>16782</v>
      </c>
      <c r="DJ41" s="371">
        <f t="shared" si="2"/>
        <v>-236367</v>
      </c>
      <c r="DK41" s="371">
        <f t="shared" si="3"/>
        <v>11388</v>
      </c>
      <c r="DM41" s="371">
        <f t="shared" si="4"/>
        <v>-191519</v>
      </c>
    </row>
    <row r="42" spans="2:117">
      <c r="B42" s="342" t="s">
        <v>255</v>
      </c>
      <c r="C42" s="356">
        <v>0.68803499999999995</v>
      </c>
      <c r="D42" s="356">
        <v>0.73779700000000004</v>
      </c>
      <c r="E42" s="356">
        <v>-4.9762000000000084E-2</v>
      </c>
      <c r="F42" s="356"/>
      <c r="G42" s="348">
        <v>10.8</v>
      </c>
      <c r="H42" s="347">
        <v>3530059</v>
      </c>
      <c r="I42" s="347">
        <v>172920</v>
      </c>
      <c r="J42" s="347">
        <v>119262</v>
      </c>
      <c r="K42" s="347">
        <v>-238091</v>
      </c>
      <c r="L42" s="347">
        <v>-574895</v>
      </c>
      <c r="M42" s="347">
        <v>-351363</v>
      </c>
      <c r="N42" s="347">
        <v>74291</v>
      </c>
      <c r="O42" s="347">
        <v>4712</v>
      </c>
      <c r="P42" s="347">
        <v>-234394</v>
      </c>
      <c r="Q42" s="347">
        <v>2502501</v>
      </c>
      <c r="R42" s="343">
        <v>-574895</v>
      </c>
      <c r="S42" s="347">
        <v>-39707</v>
      </c>
      <c r="T42" s="347">
        <v>-22475</v>
      </c>
      <c r="U42" s="347">
        <v>-344895</v>
      </c>
      <c r="V42" s="347">
        <v>167401</v>
      </c>
      <c r="W42" s="347">
        <v>-586905</v>
      </c>
      <c r="X42" s="343">
        <v>-138636</v>
      </c>
      <c r="Y42" s="343">
        <v>-242730</v>
      </c>
      <c r="Z42" s="347">
        <v>2683848</v>
      </c>
      <c r="AA42" s="347">
        <v>2329018</v>
      </c>
      <c r="AB42" s="347">
        <v>2228709</v>
      </c>
      <c r="AC42" s="347">
        <v>2824791</v>
      </c>
      <c r="AD42" s="347">
        <v>318829</v>
      </c>
      <c r="AE42" s="347">
        <v>115233</v>
      </c>
      <c r="AF42" s="347">
        <v>220255</v>
      </c>
      <c r="AG42" s="347">
        <v>0</v>
      </c>
      <c r="AH42" s="347">
        <v>67412</v>
      </c>
      <c r="AI42" s="347">
        <v>0</v>
      </c>
      <c r="AJ42" s="347">
        <v>-62182</v>
      </c>
      <c r="AK42" s="347">
        <v>-62182</v>
      </c>
      <c r="AL42" s="347">
        <v>-62182</v>
      </c>
      <c r="AM42" s="347">
        <v>-62182</v>
      </c>
      <c r="AN42" s="347">
        <v>-62182</v>
      </c>
      <c r="AO42" s="347">
        <v>-275995</v>
      </c>
      <c r="AP42" s="334"/>
      <c r="AQ42" s="351">
        <v>-32534</v>
      </c>
      <c r="AR42" s="347">
        <v>0</v>
      </c>
      <c r="AS42" s="347">
        <v>0</v>
      </c>
      <c r="AT42" s="347">
        <v>0</v>
      </c>
      <c r="AU42" s="347">
        <v>0</v>
      </c>
      <c r="AV42" s="347">
        <v>0</v>
      </c>
      <c r="AW42" s="347">
        <v>0</v>
      </c>
      <c r="AX42" s="350">
        <v>32534</v>
      </c>
      <c r="AY42" s="350">
        <v>32534</v>
      </c>
      <c r="AZ42" s="350">
        <v>32534</v>
      </c>
      <c r="BA42" s="350">
        <v>32534</v>
      </c>
      <c r="BB42" s="350">
        <v>32534</v>
      </c>
      <c r="BC42" s="350">
        <v>156159</v>
      </c>
      <c r="BD42" s="351">
        <v>6879</v>
      </c>
      <c r="BE42" s="347">
        <v>6879</v>
      </c>
      <c r="BF42" s="347">
        <v>6879</v>
      </c>
      <c r="BG42" s="347">
        <v>6879</v>
      </c>
      <c r="BH42" s="347">
        <v>6879</v>
      </c>
      <c r="BI42" s="347">
        <v>6879</v>
      </c>
      <c r="BJ42" s="347">
        <v>33017</v>
      </c>
      <c r="BK42" s="350">
        <v>0</v>
      </c>
      <c r="BL42" s="350">
        <v>0</v>
      </c>
      <c r="BM42" s="350">
        <v>0</v>
      </c>
      <c r="BN42" s="350">
        <v>0</v>
      </c>
      <c r="BO42" s="350">
        <v>0</v>
      </c>
      <c r="BP42" s="350">
        <v>0</v>
      </c>
      <c r="BQ42" s="351">
        <v>-22475</v>
      </c>
      <c r="BR42" s="347">
        <v>0</v>
      </c>
      <c r="BS42" s="347">
        <v>0</v>
      </c>
      <c r="BT42" s="347">
        <v>0</v>
      </c>
      <c r="BU42" s="347">
        <v>0</v>
      </c>
      <c r="BV42" s="347">
        <v>0</v>
      </c>
      <c r="BW42" s="347">
        <v>0</v>
      </c>
      <c r="BX42" s="350">
        <v>22475</v>
      </c>
      <c r="BY42" s="350">
        <v>22475</v>
      </c>
      <c r="BZ42" s="350">
        <v>22475</v>
      </c>
      <c r="CA42" s="350">
        <v>22475</v>
      </c>
      <c r="CB42" s="350">
        <v>22475</v>
      </c>
      <c r="CC42" s="350">
        <v>107880</v>
      </c>
      <c r="CD42" s="348">
        <v>7.6</v>
      </c>
      <c r="CE42" s="354"/>
      <c r="CF42" s="347"/>
      <c r="CG42" s="347"/>
      <c r="CH42" s="347"/>
      <c r="CI42" s="347"/>
      <c r="CJ42" s="347"/>
      <c r="CK42" s="347"/>
      <c r="CL42" s="350"/>
      <c r="CM42" s="350"/>
      <c r="CN42" s="350"/>
      <c r="CO42" s="350"/>
      <c r="CP42" s="350"/>
      <c r="CQ42" s="350"/>
      <c r="CR42" s="354">
        <v>-14052</v>
      </c>
      <c r="CS42" s="347"/>
      <c r="CT42" s="347"/>
      <c r="CU42" s="347"/>
      <c r="CV42" s="347"/>
      <c r="CW42" s="347"/>
      <c r="CX42" s="347"/>
      <c r="CY42" s="350">
        <v>14052</v>
      </c>
      <c r="CZ42" s="350">
        <v>14052</v>
      </c>
      <c r="DA42" s="350">
        <v>14052</v>
      </c>
      <c r="DB42" s="350">
        <v>14052</v>
      </c>
      <c r="DC42" s="350">
        <v>14052</v>
      </c>
      <c r="DD42" s="350">
        <v>44973</v>
      </c>
      <c r="DE42" s="334"/>
      <c r="DF42" s="368">
        <v>9350.5286100000158</v>
      </c>
      <c r="DH42" s="371">
        <f t="shared" si="0"/>
        <v>-115233</v>
      </c>
      <c r="DI42" s="371">
        <f t="shared" si="1"/>
        <v>67412</v>
      </c>
      <c r="DJ42" s="371">
        <f t="shared" si="2"/>
        <v>-318829</v>
      </c>
      <c r="DK42" s="371">
        <f t="shared" si="3"/>
        <v>-220255</v>
      </c>
      <c r="DM42" s="371">
        <f t="shared" si="4"/>
        <v>-1027558</v>
      </c>
    </row>
    <row r="43" spans="2:117">
      <c r="B43" s="342" t="s">
        <v>256</v>
      </c>
      <c r="C43" s="356">
        <v>0.76427100000000003</v>
      </c>
      <c r="D43" s="356">
        <v>0.75951499999999994</v>
      </c>
      <c r="E43" s="356">
        <v>4.7560000000000935E-3</v>
      </c>
      <c r="F43" s="356"/>
      <c r="G43" s="348">
        <v>9.4</v>
      </c>
      <c r="H43" s="347">
        <v>9049801</v>
      </c>
      <c r="I43" s="347">
        <v>488378</v>
      </c>
      <c r="J43" s="347">
        <v>336020</v>
      </c>
      <c r="K43" s="347">
        <v>56669</v>
      </c>
      <c r="L43" s="347">
        <v>-171847</v>
      </c>
      <c r="M43" s="347">
        <v>-1208283</v>
      </c>
      <c r="N43" s="347">
        <v>208709</v>
      </c>
      <c r="O43" s="347">
        <v>-6792</v>
      </c>
      <c r="P43" s="347">
        <v>-305350</v>
      </c>
      <c r="Q43" s="347">
        <v>8447305</v>
      </c>
      <c r="R43" s="343">
        <v>-171847</v>
      </c>
      <c r="S43" s="347">
        <v>-151229</v>
      </c>
      <c r="T43" s="347">
        <v>5553</v>
      </c>
      <c r="U43" s="347">
        <v>506875</v>
      </c>
      <c r="V43" s="347">
        <v>318609</v>
      </c>
      <c r="W43" s="347">
        <v>-1174296</v>
      </c>
      <c r="X43" s="343">
        <v>-370274</v>
      </c>
      <c r="Y43" s="343">
        <v>52196</v>
      </c>
      <c r="Z43" s="347">
        <v>9068665</v>
      </c>
      <c r="AA43" s="347">
        <v>7855407</v>
      </c>
      <c r="AB43" s="347">
        <v>7505195</v>
      </c>
      <c r="AC43" s="347">
        <v>9555378</v>
      </c>
      <c r="AD43" s="347">
        <v>1079743</v>
      </c>
      <c r="AE43" s="347">
        <v>327702</v>
      </c>
      <c r="AF43" s="347">
        <v>0</v>
      </c>
      <c r="AG43" s="347">
        <v>0</v>
      </c>
      <c r="AH43" s="347">
        <v>186506</v>
      </c>
      <c r="AI43" s="347">
        <v>46643</v>
      </c>
      <c r="AJ43" s="347">
        <v>-145675</v>
      </c>
      <c r="AK43" s="347">
        <v>-145675</v>
      </c>
      <c r="AL43" s="347">
        <v>-145675</v>
      </c>
      <c r="AM43" s="347">
        <v>-145675</v>
      </c>
      <c r="AN43" s="347">
        <v>-145675</v>
      </c>
      <c r="AO43" s="347">
        <v>-445921</v>
      </c>
      <c r="AP43" s="334"/>
      <c r="AQ43" s="351">
        <v>-128540</v>
      </c>
      <c r="AR43" s="347">
        <v>0</v>
      </c>
      <c r="AS43" s="347">
        <v>0</v>
      </c>
      <c r="AT43" s="347">
        <v>0</v>
      </c>
      <c r="AU43" s="347">
        <v>0</v>
      </c>
      <c r="AV43" s="347">
        <v>0</v>
      </c>
      <c r="AW43" s="347">
        <v>0</v>
      </c>
      <c r="AX43" s="350">
        <v>128540</v>
      </c>
      <c r="AY43" s="350">
        <v>128540</v>
      </c>
      <c r="AZ43" s="350">
        <v>128540</v>
      </c>
      <c r="BA43" s="350">
        <v>128540</v>
      </c>
      <c r="BB43" s="350">
        <v>128540</v>
      </c>
      <c r="BC43" s="350">
        <v>437043</v>
      </c>
      <c r="BD43" s="351">
        <v>22203</v>
      </c>
      <c r="BE43" s="347">
        <v>22203</v>
      </c>
      <c r="BF43" s="347">
        <v>22203</v>
      </c>
      <c r="BG43" s="347">
        <v>22203</v>
      </c>
      <c r="BH43" s="347">
        <v>22203</v>
      </c>
      <c r="BI43" s="347">
        <v>22203</v>
      </c>
      <c r="BJ43" s="347">
        <v>75491</v>
      </c>
      <c r="BK43" s="350">
        <v>0</v>
      </c>
      <c r="BL43" s="350">
        <v>0</v>
      </c>
      <c r="BM43" s="350">
        <v>0</v>
      </c>
      <c r="BN43" s="350">
        <v>0</v>
      </c>
      <c r="BO43" s="350">
        <v>0</v>
      </c>
      <c r="BP43" s="350">
        <v>0</v>
      </c>
      <c r="BQ43" s="351">
        <v>5553</v>
      </c>
      <c r="BR43" s="347">
        <v>5553</v>
      </c>
      <c r="BS43" s="347">
        <v>5553</v>
      </c>
      <c r="BT43" s="347">
        <v>5553</v>
      </c>
      <c r="BU43" s="347">
        <v>5553</v>
      </c>
      <c r="BV43" s="347">
        <v>5553</v>
      </c>
      <c r="BW43" s="347">
        <v>18878</v>
      </c>
      <c r="BX43" s="350">
        <v>0</v>
      </c>
      <c r="BY43" s="350">
        <v>0</v>
      </c>
      <c r="BZ43" s="350">
        <v>0</v>
      </c>
      <c r="CA43" s="350">
        <v>0</v>
      </c>
      <c r="CB43" s="350">
        <v>0</v>
      </c>
      <c r="CC43" s="350">
        <v>0</v>
      </c>
      <c r="CD43" s="348">
        <v>7.8</v>
      </c>
      <c r="CE43" s="354"/>
      <c r="CF43" s="347"/>
      <c r="CG43" s="347"/>
      <c r="CH43" s="347"/>
      <c r="CI43" s="347"/>
      <c r="CJ43" s="347"/>
      <c r="CK43" s="347"/>
      <c r="CL43" s="350"/>
      <c r="CM43" s="350"/>
      <c r="CN43" s="350"/>
      <c r="CO43" s="350"/>
      <c r="CP43" s="350"/>
      <c r="CQ43" s="350"/>
      <c r="CR43" s="354">
        <v>-44891</v>
      </c>
      <c r="CS43" s="347"/>
      <c r="CT43" s="347"/>
      <c r="CU43" s="347"/>
      <c r="CV43" s="347"/>
      <c r="CW43" s="347"/>
      <c r="CX43" s="347"/>
      <c r="CY43" s="350">
        <v>44891</v>
      </c>
      <c r="CZ43" s="350">
        <v>44891</v>
      </c>
      <c r="DA43" s="350">
        <v>44891</v>
      </c>
      <c r="DB43" s="350">
        <v>44891</v>
      </c>
      <c r="DC43" s="350">
        <v>44891</v>
      </c>
      <c r="DD43" s="350">
        <v>103247</v>
      </c>
      <c r="DE43" s="334"/>
      <c r="DF43" s="368">
        <v>-2318.6165840000453</v>
      </c>
      <c r="DH43" s="371">
        <f t="shared" si="0"/>
        <v>-327702</v>
      </c>
      <c r="DI43" s="371">
        <f t="shared" si="1"/>
        <v>186506</v>
      </c>
      <c r="DJ43" s="371">
        <f t="shared" si="2"/>
        <v>-1079743</v>
      </c>
      <c r="DK43" s="371">
        <f t="shared" si="3"/>
        <v>46643</v>
      </c>
      <c r="DM43" s="371">
        <f t="shared" si="4"/>
        <v>-602496</v>
      </c>
    </row>
    <row r="44" spans="2:117">
      <c r="B44" s="342" t="s">
        <v>257</v>
      </c>
      <c r="C44" s="356">
        <v>0.836148</v>
      </c>
      <c r="D44" s="356">
        <v>0.81922700000000004</v>
      </c>
      <c r="E44" s="356">
        <v>1.6920999999999964E-2</v>
      </c>
      <c r="F44" s="356"/>
      <c r="G44" s="348">
        <v>9.1</v>
      </c>
      <c r="H44" s="347">
        <v>12027197</v>
      </c>
      <c r="I44" s="347">
        <v>640889</v>
      </c>
      <c r="J44" s="347">
        <v>443446</v>
      </c>
      <c r="K44" s="347">
        <v>248420</v>
      </c>
      <c r="L44" s="347">
        <v>0</v>
      </c>
      <c r="M44" s="347">
        <v>-3086729</v>
      </c>
      <c r="N44" s="347">
        <v>533782</v>
      </c>
      <c r="O44" s="347">
        <v>5195</v>
      </c>
      <c r="P44" s="347">
        <v>-925527</v>
      </c>
      <c r="Q44" s="347">
        <v>9886673</v>
      </c>
      <c r="R44" s="343">
        <v>0</v>
      </c>
      <c r="S44" s="347">
        <v>-333798</v>
      </c>
      <c r="T44" s="347">
        <v>28782</v>
      </c>
      <c r="U44" s="347">
        <v>779319</v>
      </c>
      <c r="V44" s="347">
        <v>769577</v>
      </c>
      <c r="W44" s="347">
        <v>-2396078</v>
      </c>
      <c r="X44" s="343">
        <v>-401762</v>
      </c>
      <c r="Y44" s="343">
        <v>261913</v>
      </c>
      <c r="Z44" s="347">
        <v>10447367</v>
      </c>
      <c r="AA44" s="347">
        <v>9347203</v>
      </c>
      <c r="AB44" s="347">
        <v>9013449</v>
      </c>
      <c r="AC44" s="347">
        <v>10891472</v>
      </c>
      <c r="AD44" s="347">
        <v>2747528</v>
      </c>
      <c r="AE44" s="347">
        <v>356806</v>
      </c>
      <c r="AF44" s="347">
        <v>0</v>
      </c>
      <c r="AG44" s="347">
        <v>0</v>
      </c>
      <c r="AH44" s="347">
        <v>475125</v>
      </c>
      <c r="AI44" s="347">
        <v>233131</v>
      </c>
      <c r="AJ44" s="347">
        <v>-305016</v>
      </c>
      <c r="AK44" s="347">
        <v>-305016</v>
      </c>
      <c r="AL44" s="347">
        <v>-305016</v>
      </c>
      <c r="AM44" s="347">
        <v>-305016</v>
      </c>
      <c r="AN44" s="347">
        <v>-305016</v>
      </c>
      <c r="AO44" s="347">
        <v>-870998</v>
      </c>
      <c r="AP44" s="334"/>
      <c r="AQ44" s="351">
        <v>-339201</v>
      </c>
      <c r="AR44" s="347">
        <v>0</v>
      </c>
      <c r="AS44" s="347">
        <v>0</v>
      </c>
      <c r="AT44" s="347">
        <v>0</v>
      </c>
      <c r="AU44" s="347">
        <v>0</v>
      </c>
      <c r="AV44" s="347">
        <v>0</v>
      </c>
      <c r="AW44" s="347">
        <v>0</v>
      </c>
      <c r="AX44" s="350">
        <v>339201</v>
      </c>
      <c r="AY44" s="350">
        <v>339201</v>
      </c>
      <c r="AZ44" s="350">
        <v>339201</v>
      </c>
      <c r="BA44" s="350">
        <v>339201</v>
      </c>
      <c r="BB44" s="350">
        <v>339201</v>
      </c>
      <c r="BC44" s="350">
        <v>1051523</v>
      </c>
      <c r="BD44" s="351">
        <v>58657</v>
      </c>
      <c r="BE44" s="347">
        <v>58657</v>
      </c>
      <c r="BF44" s="347">
        <v>58657</v>
      </c>
      <c r="BG44" s="347">
        <v>58657</v>
      </c>
      <c r="BH44" s="347">
        <v>58657</v>
      </c>
      <c r="BI44" s="347">
        <v>58657</v>
      </c>
      <c r="BJ44" s="347">
        <v>181840</v>
      </c>
      <c r="BK44" s="350">
        <v>0</v>
      </c>
      <c r="BL44" s="350">
        <v>0</v>
      </c>
      <c r="BM44" s="350">
        <v>0</v>
      </c>
      <c r="BN44" s="350">
        <v>0</v>
      </c>
      <c r="BO44" s="350">
        <v>0</v>
      </c>
      <c r="BP44" s="350">
        <v>0</v>
      </c>
      <c r="BQ44" s="351">
        <v>28782</v>
      </c>
      <c r="BR44" s="347">
        <v>28782</v>
      </c>
      <c r="BS44" s="347">
        <v>28782</v>
      </c>
      <c r="BT44" s="347">
        <v>28782</v>
      </c>
      <c r="BU44" s="347">
        <v>28782</v>
      </c>
      <c r="BV44" s="347">
        <v>28782</v>
      </c>
      <c r="BW44" s="347">
        <v>89221</v>
      </c>
      <c r="BX44" s="350">
        <v>0</v>
      </c>
      <c r="BY44" s="350">
        <v>0</v>
      </c>
      <c r="BZ44" s="350">
        <v>0</v>
      </c>
      <c r="CA44" s="350">
        <v>0</v>
      </c>
      <c r="CB44" s="350">
        <v>0</v>
      </c>
      <c r="CC44" s="350">
        <v>0</v>
      </c>
      <c r="CD44" s="348">
        <v>9.5</v>
      </c>
      <c r="CE44" s="354"/>
      <c r="CF44" s="347"/>
      <c r="CG44" s="347"/>
      <c r="CH44" s="347"/>
      <c r="CI44" s="347"/>
      <c r="CJ44" s="347"/>
      <c r="CK44" s="347"/>
      <c r="CL44" s="350"/>
      <c r="CM44" s="350"/>
      <c r="CN44" s="350"/>
      <c r="CO44" s="350"/>
      <c r="CP44" s="350"/>
      <c r="CQ44" s="350"/>
      <c r="CR44" s="354">
        <v>-53254</v>
      </c>
      <c r="CS44" s="347"/>
      <c r="CT44" s="347"/>
      <c r="CU44" s="347"/>
      <c r="CV44" s="347"/>
      <c r="CW44" s="347"/>
      <c r="CX44" s="347"/>
      <c r="CY44" s="350">
        <v>53254</v>
      </c>
      <c r="CZ44" s="350">
        <v>53254</v>
      </c>
      <c r="DA44" s="350">
        <v>53254</v>
      </c>
      <c r="DB44" s="350">
        <v>53254</v>
      </c>
      <c r="DC44" s="350">
        <v>53254</v>
      </c>
      <c r="DD44" s="350">
        <v>90536</v>
      </c>
      <c r="DE44" s="334"/>
      <c r="DF44" s="368">
        <v>-8298.3291359999821</v>
      </c>
      <c r="DH44" s="371">
        <f t="shared" si="0"/>
        <v>-356806</v>
      </c>
      <c r="DI44" s="371">
        <f t="shared" si="1"/>
        <v>475125</v>
      </c>
      <c r="DJ44" s="371">
        <f t="shared" si="2"/>
        <v>-2747528</v>
      </c>
      <c r="DK44" s="371">
        <f t="shared" si="3"/>
        <v>233131</v>
      </c>
      <c r="DM44" s="371">
        <f t="shared" si="4"/>
        <v>-2140524</v>
      </c>
    </row>
    <row r="45" spans="2:117">
      <c r="B45" s="342" t="s">
        <v>258</v>
      </c>
      <c r="C45" s="356">
        <v>0.76529000000000003</v>
      </c>
      <c r="D45" s="356">
        <v>0.70433299999999999</v>
      </c>
      <c r="E45" s="356">
        <v>6.0957000000000039E-2</v>
      </c>
      <c r="F45" s="356"/>
      <c r="G45" s="348">
        <v>15.2</v>
      </c>
      <c r="H45" s="347">
        <v>104075</v>
      </c>
      <c r="I45" s="347">
        <v>16339</v>
      </c>
      <c r="J45" s="347">
        <v>4607</v>
      </c>
      <c r="K45" s="347">
        <v>9007</v>
      </c>
      <c r="L45" s="347">
        <v>0</v>
      </c>
      <c r="M45" s="347">
        <v>-96356</v>
      </c>
      <c r="N45" s="347">
        <v>99</v>
      </c>
      <c r="O45" s="347">
        <v>-6</v>
      </c>
      <c r="P45" s="347">
        <v>-27</v>
      </c>
      <c r="Q45" s="347">
        <v>37738</v>
      </c>
      <c r="R45" s="343">
        <v>0</v>
      </c>
      <c r="S45" s="347">
        <v>-6956</v>
      </c>
      <c r="T45" s="347">
        <v>639</v>
      </c>
      <c r="U45" s="347">
        <v>14629</v>
      </c>
      <c r="V45" s="347">
        <v>0</v>
      </c>
      <c r="W45" s="347">
        <v>-89085</v>
      </c>
      <c r="X45" s="343">
        <v>-8147</v>
      </c>
      <c r="Y45" s="343">
        <v>9706</v>
      </c>
      <c r="Z45" s="347">
        <v>43058</v>
      </c>
      <c r="AA45" s="347">
        <v>33121</v>
      </c>
      <c r="AB45" s="347">
        <v>29882</v>
      </c>
      <c r="AC45" s="347">
        <v>48123</v>
      </c>
      <c r="AD45" s="347">
        <v>90017</v>
      </c>
      <c r="AE45" s="347">
        <v>8228</v>
      </c>
      <c r="AF45" s="347">
        <v>0</v>
      </c>
      <c r="AG45" s="347">
        <v>0</v>
      </c>
      <c r="AH45" s="347">
        <v>93</v>
      </c>
      <c r="AI45" s="347">
        <v>9067</v>
      </c>
      <c r="AJ45" s="347">
        <v>-6318</v>
      </c>
      <c r="AK45" s="347">
        <v>-6318</v>
      </c>
      <c r="AL45" s="347">
        <v>-6318</v>
      </c>
      <c r="AM45" s="347">
        <v>-6318</v>
      </c>
      <c r="AN45" s="347">
        <v>-6318</v>
      </c>
      <c r="AO45" s="347">
        <v>-57495</v>
      </c>
      <c r="AP45" s="334"/>
      <c r="AQ45" s="351">
        <v>-6339</v>
      </c>
      <c r="AR45" s="347">
        <v>0</v>
      </c>
      <c r="AS45" s="347">
        <v>0</v>
      </c>
      <c r="AT45" s="347">
        <v>0</v>
      </c>
      <c r="AU45" s="347">
        <v>0</v>
      </c>
      <c r="AV45" s="347">
        <v>0</v>
      </c>
      <c r="AW45" s="347">
        <v>0</v>
      </c>
      <c r="AX45" s="350">
        <v>6339</v>
      </c>
      <c r="AY45" s="350">
        <v>6339</v>
      </c>
      <c r="AZ45" s="350">
        <v>6339</v>
      </c>
      <c r="BA45" s="350">
        <v>6339</v>
      </c>
      <c r="BB45" s="350">
        <v>6339</v>
      </c>
      <c r="BC45" s="350">
        <v>58322</v>
      </c>
      <c r="BD45" s="351">
        <v>6</v>
      </c>
      <c r="BE45" s="347">
        <v>6</v>
      </c>
      <c r="BF45" s="347">
        <v>6</v>
      </c>
      <c r="BG45" s="347">
        <v>6</v>
      </c>
      <c r="BH45" s="347">
        <v>6</v>
      </c>
      <c r="BI45" s="347">
        <v>6</v>
      </c>
      <c r="BJ45" s="347">
        <v>63</v>
      </c>
      <c r="BK45" s="350">
        <v>0</v>
      </c>
      <c r="BL45" s="350">
        <v>0</v>
      </c>
      <c r="BM45" s="350">
        <v>0</v>
      </c>
      <c r="BN45" s="350">
        <v>0</v>
      </c>
      <c r="BO45" s="350">
        <v>0</v>
      </c>
      <c r="BP45" s="350">
        <v>0</v>
      </c>
      <c r="BQ45" s="351">
        <v>639</v>
      </c>
      <c r="BR45" s="347">
        <v>639</v>
      </c>
      <c r="BS45" s="347">
        <v>639</v>
      </c>
      <c r="BT45" s="347">
        <v>639</v>
      </c>
      <c r="BU45" s="347">
        <v>639</v>
      </c>
      <c r="BV45" s="347">
        <v>639</v>
      </c>
      <c r="BW45" s="347">
        <v>5872</v>
      </c>
      <c r="BX45" s="350">
        <v>0</v>
      </c>
      <c r="BY45" s="350">
        <v>0</v>
      </c>
      <c r="BZ45" s="350">
        <v>0</v>
      </c>
      <c r="CA45" s="350">
        <v>0</v>
      </c>
      <c r="CB45" s="350">
        <v>0</v>
      </c>
      <c r="CC45" s="350">
        <v>0</v>
      </c>
      <c r="CD45" s="348">
        <v>15.2</v>
      </c>
      <c r="CE45" s="354"/>
      <c r="CF45" s="347"/>
      <c r="CG45" s="347"/>
      <c r="CH45" s="347"/>
      <c r="CI45" s="347"/>
      <c r="CJ45" s="347"/>
      <c r="CK45" s="347"/>
      <c r="CL45" s="350"/>
      <c r="CM45" s="350"/>
      <c r="CN45" s="350"/>
      <c r="CO45" s="350"/>
      <c r="CP45" s="350"/>
      <c r="CQ45" s="350"/>
      <c r="CR45" s="354">
        <v>-624</v>
      </c>
      <c r="CS45" s="347"/>
      <c r="CT45" s="347"/>
      <c r="CU45" s="347"/>
      <c r="CV45" s="347"/>
      <c r="CW45" s="347"/>
      <c r="CX45" s="347"/>
      <c r="CY45" s="350">
        <v>624</v>
      </c>
      <c r="CZ45" s="350">
        <v>624</v>
      </c>
      <c r="DA45" s="350">
        <v>624</v>
      </c>
      <c r="DB45" s="350">
        <v>624</v>
      </c>
      <c r="DC45" s="350">
        <v>624</v>
      </c>
      <c r="DD45" s="350">
        <v>5108</v>
      </c>
      <c r="DE45" s="334"/>
      <c r="DF45" s="368">
        <v>-705.08961900000043</v>
      </c>
      <c r="DH45" s="371">
        <f t="shared" si="0"/>
        <v>-8228</v>
      </c>
      <c r="DI45" s="371">
        <f t="shared" si="1"/>
        <v>93</v>
      </c>
      <c r="DJ45" s="371">
        <f t="shared" si="2"/>
        <v>-90017</v>
      </c>
      <c r="DK45" s="371">
        <f t="shared" si="3"/>
        <v>9067</v>
      </c>
      <c r="DM45" s="371">
        <f t="shared" si="4"/>
        <v>-66337</v>
      </c>
    </row>
    <row r="46" spans="2:117">
      <c r="B46" s="342" t="s">
        <v>259</v>
      </c>
      <c r="C46" s="356">
        <v>1</v>
      </c>
      <c r="D46" s="356">
        <v>1</v>
      </c>
      <c r="E46" s="356">
        <v>0</v>
      </c>
      <c r="F46" s="356"/>
      <c r="G46" s="348">
        <v>1</v>
      </c>
      <c r="H46" s="347">
        <v>0</v>
      </c>
      <c r="I46" s="347">
        <v>0</v>
      </c>
      <c r="J46" s="347">
        <v>0</v>
      </c>
      <c r="K46" s="347">
        <v>0</v>
      </c>
      <c r="L46" s="347">
        <v>0</v>
      </c>
      <c r="M46" s="347">
        <v>0</v>
      </c>
      <c r="N46" s="347">
        <v>0</v>
      </c>
      <c r="O46" s="347">
        <v>0</v>
      </c>
      <c r="P46" s="347">
        <v>0</v>
      </c>
      <c r="Q46" s="347">
        <v>0</v>
      </c>
      <c r="R46" s="343">
        <v>0</v>
      </c>
      <c r="S46" s="347">
        <v>0</v>
      </c>
      <c r="T46" s="347">
        <v>0</v>
      </c>
      <c r="U46" s="347">
        <v>0</v>
      </c>
      <c r="V46" s="347">
        <v>0</v>
      </c>
      <c r="W46" s="347">
        <v>0</v>
      </c>
      <c r="X46" s="343">
        <v>0</v>
      </c>
      <c r="Y46" s="343">
        <v>0</v>
      </c>
      <c r="Z46" s="347">
        <v>0</v>
      </c>
      <c r="AA46" s="347">
        <v>0</v>
      </c>
      <c r="AB46" s="347">
        <v>0</v>
      </c>
      <c r="AC46" s="347">
        <v>0</v>
      </c>
      <c r="AD46" s="347">
        <v>0</v>
      </c>
      <c r="AE46" s="347">
        <v>0</v>
      </c>
      <c r="AF46" s="347">
        <v>0</v>
      </c>
      <c r="AG46" s="347">
        <v>0</v>
      </c>
      <c r="AH46" s="347">
        <v>0</v>
      </c>
      <c r="AI46" s="347">
        <v>0</v>
      </c>
      <c r="AJ46" s="347">
        <v>0</v>
      </c>
      <c r="AK46" s="347">
        <v>0</v>
      </c>
      <c r="AL46" s="347">
        <v>0</v>
      </c>
      <c r="AM46" s="347">
        <v>0</v>
      </c>
      <c r="AN46" s="347">
        <v>0</v>
      </c>
      <c r="AO46" s="347">
        <v>0</v>
      </c>
      <c r="AP46" s="334"/>
      <c r="AQ46" s="351">
        <v>0</v>
      </c>
      <c r="AR46" s="347">
        <v>0</v>
      </c>
      <c r="AS46" s="347">
        <v>0</v>
      </c>
      <c r="AT46" s="347">
        <v>0</v>
      </c>
      <c r="AU46" s="347">
        <v>0</v>
      </c>
      <c r="AV46" s="347">
        <v>0</v>
      </c>
      <c r="AW46" s="347">
        <v>0</v>
      </c>
      <c r="AX46" s="350">
        <v>0</v>
      </c>
      <c r="AY46" s="350">
        <v>0</v>
      </c>
      <c r="AZ46" s="350">
        <v>0</v>
      </c>
      <c r="BA46" s="350">
        <v>0</v>
      </c>
      <c r="BB46" s="350">
        <v>0</v>
      </c>
      <c r="BC46" s="350">
        <v>0</v>
      </c>
      <c r="BD46" s="351">
        <v>0</v>
      </c>
      <c r="BE46" s="347">
        <v>0</v>
      </c>
      <c r="BF46" s="347">
        <v>0</v>
      </c>
      <c r="BG46" s="347">
        <v>0</v>
      </c>
      <c r="BH46" s="347">
        <v>0</v>
      </c>
      <c r="BI46" s="347">
        <v>0</v>
      </c>
      <c r="BJ46" s="347">
        <v>0</v>
      </c>
      <c r="BK46" s="350">
        <v>0</v>
      </c>
      <c r="BL46" s="350">
        <v>0</v>
      </c>
      <c r="BM46" s="350">
        <v>0</v>
      </c>
      <c r="BN46" s="350">
        <v>0</v>
      </c>
      <c r="BO46" s="350">
        <v>0</v>
      </c>
      <c r="BP46" s="350">
        <v>0</v>
      </c>
      <c r="BQ46" s="351">
        <v>0</v>
      </c>
      <c r="BR46" s="347">
        <v>0</v>
      </c>
      <c r="BS46" s="347">
        <v>0</v>
      </c>
      <c r="BT46" s="347">
        <v>0</v>
      </c>
      <c r="BU46" s="347">
        <v>0</v>
      </c>
      <c r="BV46" s="347">
        <v>0</v>
      </c>
      <c r="BW46" s="347">
        <v>0</v>
      </c>
      <c r="BX46" s="350">
        <v>0</v>
      </c>
      <c r="BY46" s="350">
        <v>0</v>
      </c>
      <c r="BZ46" s="350">
        <v>0</v>
      </c>
      <c r="CA46" s="350">
        <v>0</v>
      </c>
      <c r="CB46" s="350">
        <v>0</v>
      </c>
      <c r="CC46" s="350">
        <v>0</v>
      </c>
      <c r="CD46" s="348">
        <v>1</v>
      </c>
      <c r="CE46" s="354"/>
      <c r="CF46" s="347"/>
      <c r="CG46" s="347"/>
      <c r="CH46" s="347"/>
      <c r="CI46" s="347"/>
      <c r="CJ46" s="347"/>
      <c r="CK46" s="347"/>
      <c r="CL46" s="350"/>
      <c r="CM46" s="350"/>
      <c r="CN46" s="350"/>
      <c r="CO46" s="350"/>
      <c r="CP46" s="350"/>
      <c r="CQ46" s="350"/>
      <c r="CR46" s="354">
        <v>0</v>
      </c>
      <c r="CS46" s="347"/>
      <c r="CT46" s="347"/>
      <c r="CU46" s="347"/>
      <c r="CV46" s="347"/>
      <c r="CW46" s="347"/>
      <c r="CX46" s="347"/>
      <c r="CY46" s="350">
        <v>0</v>
      </c>
      <c r="CZ46" s="350">
        <v>0</v>
      </c>
      <c r="DA46" s="350">
        <v>0</v>
      </c>
      <c r="DB46" s="350">
        <v>0</v>
      </c>
      <c r="DC46" s="350">
        <v>0</v>
      </c>
      <c r="DD46" s="350">
        <v>0</v>
      </c>
      <c r="DE46" s="334"/>
      <c r="DF46" s="368">
        <v>0</v>
      </c>
      <c r="DH46" s="371">
        <f t="shared" si="0"/>
        <v>0</v>
      </c>
      <c r="DI46" s="371">
        <f t="shared" si="1"/>
        <v>0</v>
      </c>
      <c r="DJ46" s="371">
        <f t="shared" si="2"/>
        <v>0</v>
      </c>
      <c r="DK46" s="371">
        <f t="shared" si="3"/>
        <v>0</v>
      </c>
      <c r="DM46" s="371">
        <f t="shared" si="4"/>
        <v>0</v>
      </c>
    </row>
    <row r="47" spans="2:117">
      <c r="B47" s="342" t="s">
        <v>260</v>
      </c>
      <c r="C47" s="356">
        <v>1</v>
      </c>
      <c r="D47" s="356">
        <v>1</v>
      </c>
      <c r="E47" s="356">
        <v>0</v>
      </c>
      <c r="F47" s="356"/>
      <c r="G47" s="348">
        <v>1</v>
      </c>
      <c r="H47" s="347">
        <v>0</v>
      </c>
      <c r="I47" s="347">
        <v>0</v>
      </c>
      <c r="J47" s="347">
        <v>0</v>
      </c>
      <c r="K47" s="347">
        <v>0</v>
      </c>
      <c r="L47" s="347">
        <v>0</v>
      </c>
      <c r="M47" s="347">
        <v>0</v>
      </c>
      <c r="N47" s="347">
        <v>0</v>
      </c>
      <c r="O47" s="347">
        <v>0</v>
      </c>
      <c r="P47" s="347">
        <v>0</v>
      </c>
      <c r="Q47" s="347">
        <v>0</v>
      </c>
      <c r="R47" s="343">
        <v>0</v>
      </c>
      <c r="S47" s="347">
        <v>0</v>
      </c>
      <c r="T47" s="347">
        <v>0</v>
      </c>
      <c r="U47" s="347">
        <v>0</v>
      </c>
      <c r="V47" s="347">
        <v>0</v>
      </c>
      <c r="W47" s="347">
        <v>0</v>
      </c>
      <c r="X47" s="343">
        <v>0</v>
      </c>
      <c r="Y47" s="343">
        <v>0</v>
      </c>
      <c r="Z47" s="347">
        <v>0</v>
      </c>
      <c r="AA47" s="347">
        <v>0</v>
      </c>
      <c r="AB47" s="347">
        <v>0</v>
      </c>
      <c r="AC47" s="347">
        <v>0</v>
      </c>
      <c r="AD47" s="347">
        <v>0</v>
      </c>
      <c r="AE47" s="347">
        <v>0</v>
      </c>
      <c r="AF47" s="347">
        <v>0</v>
      </c>
      <c r="AG47" s="347">
        <v>0</v>
      </c>
      <c r="AH47" s="347">
        <v>0</v>
      </c>
      <c r="AI47" s="347">
        <v>0</v>
      </c>
      <c r="AJ47" s="347">
        <v>0</v>
      </c>
      <c r="AK47" s="347">
        <v>0</v>
      </c>
      <c r="AL47" s="347">
        <v>0</v>
      </c>
      <c r="AM47" s="347">
        <v>0</v>
      </c>
      <c r="AN47" s="347">
        <v>0</v>
      </c>
      <c r="AO47" s="347">
        <v>0</v>
      </c>
      <c r="AP47" s="334"/>
      <c r="AQ47" s="351">
        <v>0</v>
      </c>
      <c r="AR47" s="347">
        <v>0</v>
      </c>
      <c r="AS47" s="347">
        <v>0</v>
      </c>
      <c r="AT47" s="347">
        <v>0</v>
      </c>
      <c r="AU47" s="347">
        <v>0</v>
      </c>
      <c r="AV47" s="347">
        <v>0</v>
      </c>
      <c r="AW47" s="347">
        <v>0</v>
      </c>
      <c r="AX47" s="350">
        <v>0</v>
      </c>
      <c r="AY47" s="350">
        <v>0</v>
      </c>
      <c r="AZ47" s="350">
        <v>0</v>
      </c>
      <c r="BA47" s="350">
        <v>0</v>
      </c>
      <c r="BB47" s="350">
        <v>0</v>
      </c>
      <c r="BC47" s="350">
        <v>0</v>
      </c>
      <c r="BD47" s="351">
        <v>0</v>
      </c>
      <c r="BE47" s="347">
        <v>0</v>
      </c>
      <c r="BF47" s="347">
        <v>0</v>
      </c>
      <c r="BG47" s="347">
        <v>0</v>
      </c>
      <c r="BH47" s="347">
        <v>0</v>
      </c>
      <c r="BI47" s="347">
        <v>0</v>
      </c>
      <c r="BJ47" s="347">
        <v>0</v>
      </c>
      <c r="BK47" s="350">
        <v>0</v>
      </c>
      <c r="BL47" s="350">
        <v>0</v>
      </c>
      <c r="BM47" s="350">
        <v>0</v>
      </c>
      <c r="BN47" s="350">
        <v>0</v>
      </c>
      <c r="BO47" s="350">
        <v>0</v>
      </c>
      <c r="BP47" s="350">
        <v>0</v>
      </c>
      <c r="BQ47" s="351">
        <v>0</v>
      </c>
      <c r="BR47" s="347">
        <v>0</v>
      </c>
      <c r="BS47" s="347">
        <v>0</v>
      </c>
      <c r="BT47" s="347">
        <v>0</v>
      </c>
      <c r="BU47" s="347">
        <v>0</v>
      </c>
      <c r="BV47" s="347">
        <v>0</v>
      </c>
      <c r="BW47" s="347">
        <v>0</v>
      </c>
      <c r="BX47" s="350">
        <v>0</v>
      </c>
      <c r="BY47" s="350">
        <v>0</v>
      </c>
      <c r="BZ47" s="350">
        <v>0</v>
      </c>
      <c r="CA47" s="350">
        <v>0</v>
      </c>
      <c r="CB47" s="350">
        <v>0</v>
      </c>
      <c r="CC47" s="350">
        <v>0</v>
      </c>
      <c r="CD47" s="348">
        <v>1</v>
      </c>
      <c r="CE47" s="354"/>
      <c r="CF47" s="347"/>
      <c r="CG47" s="347"/>
      <c r="CH47" s="347"/>
      <c r="CI47" s="347"/>
      <c r="CJ47" s="347"/>
      <c r="CK47" s="347"/>
      <c r="CL47" s="350"/>
      <c r="CM47" s="350"/>
      <c r="CN47" s="350"/>
      <c r="CO47" s="350"/>
      <c r="CP47" s="350"/>
      <c r="CQ47" s="350"/>
      <c r="CR47" s="354">
        <v>0</v>
      </c>
      <c r="CS47" s="347"/>
      <c r="CT47" s="347"/>
      <c r="CU47" s="347"/>
      <c r="CV47" s="347"/>
      <c r="CW47" s="347"/>
      <c r="CX47" s="347"/>
      <c r="CY47" s="350">
        <v>0</v>
      </c>
      <c r="CZ47" s="350">
        <v>0</v>
      </c>
      <c r="DA47" s="350">
        <v>0</v>
      </c>
      <c r="DB47" s="350">
        <v>0</v>
      </c>
      <c r="DC47" s="350">
        <v>0</v>
      </c>
      <c r="DD47" s="350">
        <v>0</v>
      </c>
      <c r="DE47" s="334"/>
      <c r="DF47" s="368">
        <v>0</v>
      </c>
      <c r="DH47" s="371">
        <f t="shared" si="0"/>
        <v>0</v>
      </c>
      <c r="DI47" s="371">
        <f t="shared" si="1"/>
        <v>0</v>
      </c>
      <c r="DJ47" s="371">
        <f t="shared" si="2"/>
        <v>0</v>
      </c>
      <c r="DK47" s="371">
        <f t="shared" si="3"/>
        <v>0</v>
      </c>
      <c r="DM47" s="371">
        <f t="shared" si="4"/>
        <v>0</v>
      </c>
    </row>
    <row r="48" spans="2:117">
      <c r="B48" s="342" t="s">
        <v>261</v>
      </c>
      <c r="C48" s="356">
        <v>0.63272799999999996</v>
      </c>
      <c r="D48" s="356">
        <v>0.62518800000000008</v>
      </c>
      <c r="E48" s="356">
        <v>7.5399999999998801E-3</v>
      </c>
      <c r="F48" s="356"/>
      <c r="G48" s="348">
        <v>11.9</v>
      </c>
      <c r="H48" s="347">
        <v>2056969</v>
      </c>
      <c r="I48" s="347">
        <v>118964</v>
      </c>
      <c r="J48" s="347">
        <v>76836</v>
      </c>
      <c r="K48" s="347">
        <v>24808</v>
      </c>
      <c r="L48" s="347">
        <v>0</v>
      </c>
      <c r="M48" s="347">
        <v>-381017</v>
      </c>
      <c r="N48" s="347">
        <v>44781</v>
      </c>
      <c r="O48" s="347">
        <v>-1097</v>
      </c>
      <c r="P48" s="347">
        <v>-83766</v>
      </c>
      <c r="Q48" s="347">
        <v>1856478</v>
      </c>
      <c r="R48" s="343">
        <v>0</v>
      </c>
      <c r="S48" s="347">
        <v>-38439</v>
      </c>
      <c r="T48" s="347">
        <v>2103</v>
      </c>
      <c r="U48" s="347">
        <v>159464</v>
      </c>
      <c r="V48" s="347">
        <v>65366</v>
      </c>
      <c r="W48" s="347">
        <v>-384871</v>
      </c>
      <c r="X48" s="343">
        <v>-108682</v>
      </c>
      <c r="Y48" s="343">
        <v>25022</v>
      </c>
      <c r="Z48" s="347">
        <v>2017161</v>
      </c>
      <c r="AA48" s="347">
        <v>1705678</v>
      </c>
      <c r="AB48" s="347">
        <v>1618364</v>
      </c>
      <c r="AC48" s="347">
        <v>2142442</v>
      </c>
      <c r="AD48" s="347">
        <v>348999</v>
      </c>
      <c r="AE48" s="347">
        <v>99809</v>
      </c>
      <c r="AF48" s="347">
        <v>0</v>
      </c>
      <c r="AG48" s="347">
        <v>0</v>
      </c>
      <c r="AH48" s="347">
        <v>41018</v>
      </c>
      <c r="AI48" s="347">
        <v>22919</v>
      </c>
      <c r="AJ48" s="347">
        <v>-36336</v>
      </c>
      <c r="AK48" s="347">
        <v>-36336</v>
      </c>
      <c r="AL48" s="347">
        <v>-36336</v>
      </c>
      <c r="AM48" s="347">
        <v>-36336</v>
      </c>
      <c r="AN48" s="347">
        <v>-36336</v>
      </c>
      <c r="AO48" s="347">
        <v>-203191</v>
      </c>
      <c r="AP48" s="334"/>
      <c r="AQ48" s="351">
        <v>-32018</v>
      </c>
      <c r="AR48" s="347">
        <v>0</v>
      </c>
      <c r="AS48" s="347">
        <v>0</v>
      </c>
      <c r="AT48" s="347">
        <v>0</v>
      </c>
      <c r="AU48" s="347">
        <v>0</v>
      </c>
      <c r="AV48" s="347">
        <v>0</v>
      </c>
      <c r="AW48" s="347">
        <v>0</v>
      </c>
      <c r="AX48" s="350">
        <v>32018</v>
      </c>
      <c r="AY48" s="350">
        <v>32018</v>
      </c>
      <c r="AZ48" s="350">
        <v>32018</v>
      </c>
      <c r="BA48" s="350">
        <v>32018</v>
      </c>
      <c r="BB48" s="350">
        <v>32018</v>
      </c>
      <c r="BC48" s="350">
        <v>188909</v>
      </c>
      <c r="BD48" s="351">
        <v>3763</v>
      </c>
      <c r="BE48" s="347">
        <v>3763</v>
      </c>
      <c r="BF48" s="347">
        <v>3763</v>
      </c>
      <c r="BG48" s="347">
        <v>3763</v>
      </c>
      <c r="BH48" s="347">
        <v>3763</v>
      </c>
      <c r="BI48" s="347">
        <v>3763</v>
      </c>
      <c r="BJ48" s="347">
        <v>22203</v>
      </c>
      <c r="BK48" s="350">
        <v>0</v>
      </c>
      <c r="BL48" s="350">
        <v>0</v>
      </c>
      <c r="BM48" s="350">
        <v>0</v>
      </c>
      <c r="BN48" s="350">
        <v>0</v>
      </c>
      <c r="BO48" s="350">
        <v>0</v>
      </c>
      <c r="BP48" s="350">
        <v>0</v>
      </c>
      <c r="BQ48" s="351">
        <v>2103</v>
      </c>
      <c r="BR48" s="347">
        <v>2103</v>
      </c>
      <c r="BS48" s="347">
        <v>2103</v>
      </c>
      <c r="BT48" s="347">
        <v>2103</v>
      </c>
      <c r="BU48" s="347">
        <v>2103</v>
      </c>
      <c r="BV48" s="347">
        <v>2103</v>
      </c>
      <c r="BW48" s="347">
        <v>12404</v>
      </c>
      <c r="BX48" s="350">
        <v>0</v>
      </c>
      <c r="BY48" s="350">
        <v>0</v>
      </c>
      <c r="BZ48" s="350">
        <v>0</v>
      </c>
      <c r="CA48" s="350">
        <v>0</v>
      </c>
      <c r="CB48" s="350">
        <v>0</v>
      </c>
      <c r="CC48" s="350">
        <v>0</v>
      </c>
      <c r="CD48" s="348">
        <v>8.8000000000000007</v>
      </c>
      <c r="CE48" s="354"/>
      <c r="CF48" s="347"/>
      <c r="CG48" s="347"/>
      <c r="CH48" s="347"/>
      <c r="CI48" s="347"/>
      <c r="CJ48" s="347"/>
      <c r="CK48" s="347"/>
      <c r="CL48" s="350"/>
      <c r="CM48" s="350"/>
      <c r="CN48" s="350"/>
      <c r="CO48" s="350"/>
      <c r="CP48" s="350"/>
      <c r="CQ48" s="350"/>
      <c r="CR48" s="354">
        <v>-10184</v>
      </c>
      <c r="CS48" s="347"/>
      <c r="CT48" s="347"/>
      <c r="CU48" s="347"/>
      <c r="CV48" s="347"/>
      <c r="CW48" s="347"/>
      <c r="CX48" s="347"/>
      <c r="CY48" s="350">
        <v>10184</v>
      </c>
      <c r="CZ48" s="350">
        <v>10184</v>
      </c>
      <c r="DA48" s="350">
        <v>10184</v>
      </c>
      <c r="DB48" s="350">
        <v>10184</v>
      </c>
      <c r="DC48" s="350">
        <v>10184</v>
      </c>
      <c r="DD48" s="350">
        <v>48889</v>
      </c>
      <c r="DE48" s="334"/>
      <c r="DF48" s="368">
        <v>-1310.7460599999793</v>
      </c>
      <c r="DH48" s="371">
        <f t="shared" si="0"/>
        <v>-99809</v>
      </c>
      <c r="DI48" s="371">
        <f t="shared" si="1"/>
        <v>41018</v>
      </c>
      <c r="DJ48" s="371">
        <f t="shared" si="2"/>
        <v>-348999</v>
      </c>
      <c r="DK48" s="371">
        <f t="shared" si="3"/>
        <v>22919</v>
      </c>
      <c r="DM48" s="371">
        <f t="shared" si="4"/>
        <v>-200491</v>
      </c>
    </row>
    <row r="49" spans="2:117">
      <c r="B49" s="342" t="s">
        <v>262</v>
      </c>
      <c r="C49" s="356">
        <v>0.752058</v>
      </c>
      <c r="D49" s="356">
        <v>0.73641400000000001</v>
      </c>
      <c r="E49" s="356">
        <v>1.5643999999999991E-2</v>
      </c>
      <c r="F49" s="356"/>
      <c r="G49" s="348">
        <v>8.9</v>
      </c>
      <c r="H49" s="347">
        <v>7910325</v>
      </c>
      <c r="I49" s="347">
        <v>362442</v>
      </c>
      <c r="J49" s="347">
        <v>291004</v>
      </c>
      <c r="K49" s="347">
        <v>168043</v>
      </c>
      <c r="L49" s="347">
        <v>812025</v>
      </c>
      <c r="M49" s="347">
        <v>-1830532</v>
      </c>
      <c r="N49" s="347">
        <v>249640</v>
      </c>
      <c r="O49" s="347">
        <v>-24601</v>
      </c>
      <c r="P49" s="347">
        <v>-508446</v>
      </c>
      <c r="Q49" s="347">
        <v>7429900</v>
      </c>
      <c r="R49" s="343">
        <v>812025</v>
      </c>
      <c r="S49" s="347">
        <v>-216402</v>
      </c>
      <c r="T49" s="347">
        <v>16833</v>
      </c>
      <c r="U49" s="347">
        <v>1265902</v>
      </c>
      <c r="V49" s="347">
        <v>512498</v>
      </c>
      <c r="W49" s="347">
        <v>-1537814</v>
      </c>
      <c r="X49" s="343">
        <v>-299933</v>
      </c>
      <c r="Y49" s="343">
        <v>149814</v>
      </c>
      <c r="Z49" s="347">
        <v>7910538</v>
      </c>
      <c r="AA49" s="347">
        <v>6968538</v>
      </c>
      <c r="AB49" s="347">
        <v>6702836</v>
      </c>
      <c r="AC49" s="347">
        <v>8273677</v>
      </c>
      <c r="AD49" s="347">
        <v>1624854</v>
      </c>
      <c r="AE49" s="347">
        <v>267531</v>
      </c>
      <c r="AF49" s="347">
        <v>0</v>
      </c>
      <c r="AG49" s="347">
        <v>0</v>
      </c>
      <c r="AH49" s="347">
        <v>221591</v>
      </c>
      <c r="AI49" s="347">
        <v>132981</v>
      </c>
      <c r="AJ49" s="347">
        <v>-199569</v>
      </c>
      <c r="AK49" s="347">
        <v>-199569</v>
      </c>
      <c r="AL49" s="347">
        <v>-199569</v>
      </c>
      <c r="AM49" s="347">
        <v>-199569</v>
      </c>
      <c r="AN49" s="347">
        <v>-199569</v>
      </c>
      <c r="AO49" s="347">
        <v>-539968</v>
      </c>
      <c r="AP49" s="334"/>
      <c r="AQ49" s="351">
        <v>-205678</v>
      </c>
      <c r="AR49" s="347">
        <v>0</v>
      </c>
      <c r="AS49" s="347">
        <v>0</v>
      </c>
      <c r="AT49" s="347">
        <v>0</v>
      </c>
      <c r="AU49" s="347">
        <v>0</v>
      </c>
      <c r="AV49" s="347">
        <v>0</v>
      </c>
      <c r="AW49" s="347">
        <v>0</v>
      </c>
      <c r="AX49" s="350">
        <v>205678</v>
      </c>
      <c r="AY49" s="350">
        <v>205678</v>
      </c>
      <c r="AZ49" s="350">
        <v>205678</v>
      </c>
      <c r="BA49" s="350">
        <v>205678</v>
      </c>
      <c r="BB49" s="350">
        <v>205678</v>
      </c>
      <c r="BC49" s="350">
        <v>596464</v>
      </c>
      <c r="BD49" s="351">
        <v>28049</v>
      </c>
      <c r="BE49" s="347">
        <v>28049</v>
      </c>
      <c r="BF49" s="347">
        <v>28049</v>
      </c>
      <c r="BG49" s="347">
        <v>28049</v>
      </c>
      <c r="BH49" s="347">
        <v>28049</v>
      </c>
      <c r="BI49" s="347">
        <v>28049</v>
      </c>
      <c r="BJ49" s="347">
        <v>81346</v>
      </c>
      <c r="BK49" s="350">
        <v>0</v>
      </c>
      <c r="BL49" s="350">
        <v>0</v>
      </c>
      <c r="BM49" s="350">
        <v>0</v>
      </c>
      <c r="BN49" s="350">
        <v>0</v>
      </c>
      <c r="BO49" s="350">
        <v>0</v>
      </c>
      <c r="BP49" s="350">
        <v>0</v>
      </c>
      <c r="BQ49" s="351">
        <v>16833</v>
      </c>
      <c r="BR49" s="347">
        <v>16833</v>
      </c>
      <c r="BS49" s="347">
        <v>16833</v>
      </c>
      <c r="BT49" s="347">
        <v>16833</v>
      </c>
      <c r="BU49" s="347">
        <v>16833</v>
      </c>
      <c r="BV49" s="347">
        <v>16833</v>
      </c>
      <c r="BW49" s="347">
        <v>48816</v>
      </c>
      <c r="BX49" s="350">
        <v>0</v>
      </c>
      <c r="BY49" s="350">
        <v>0</v>
      </c>
      <c r="BZ49" s="350">
        <v>0</v>
      </c>
      <c r="CA49" s="350">
        <v>0</v>
      </c>
      <c r="CB49" s="350">
        <v>0</v>
      </c>
      <c r="CC49" s="350">
        <v>0</v>
      </c>
      <c r="CD49" s="348">
        <v>7.5</v>
      </c>
      <c r="CE49" s="354"/>
      <c r="CF49" s="347"/>
      <c r="CG49" s="347"/>
      <c r="CH49" s="347"/>
      <c r="CI49" s="347"/>
      <c r="CJ49" s="347"/>
      <c r="CK49" s="347"/>
      <c r="CL49" s="350"/>
      <c r="CM49" s="350"/>
      <c r="CN49" s="350"/>
      <c r="CO49" s="350"/>
      <c r="CP49" s="350"/>
      <c r="CQ49" s="350"/>
      <c r="CR49" s="354">
        <v>-38773</v>
      </c>
      <c r="CS49" s="347"/>
      <c r="CT49" s="347"/>
      <c r="CU49" s="347"/>
      <c r="CV49" s="347"/>
      <c r="CW49" s="347"/>
      <c r="CX49" s="347"/>
      <c r="CY49" s="350">
        <v>38773</v>
      </c>
      <c r="CZ49" s="350">
        <v>38773</v>
      </c>
      <c r="DA49" s="350">
        <v>38773</v>
      </c>
      <c r="DB49" s="350">
        <v>38773</v>
      </c>
      <c r="DC49" s="350">
        <v>38773</v>
      </c>
      <c r="DD49" s="350">
        <v>73666</v>
      </c>
      <c r="DE49" s="334"/>
      <c r="DF49" s="368">
        <v>-6371.6134719999964</v>
      </c>
      <c r="DH49" s="371">
        <f t="shared" si="0"/>
        <v>-267531</v>
      </c>
      <c r="DI49" s="371">
        <f t="shared" si="1"/>
        <v>221591</v>
      </c>
      <c r="DJ49" s="371">
        <f t="shared" si="2"/>
        <v>-1624854</v>
      </c>
      <c r="DK49" s="371">
        <f t="shared" si="3"/>
        <v>132981</v>
      </c>
      <c r="DM49" s="371">
        <f t="shared" si="4"/>
        <v>-480425</v>
      </c>
    </row>
    <row r="50" spans="2:117">
      <c r="B50" s="342" t="s">
        <v>263</v>
      </c>
      <c r="C50" s="356">
        <v>0.61233599999999999</v>
      </c>
      <c r="D50" s="356">
        <v>0.64623199999999992</v>
      </c>
      <c r="E50" s="356">
        <v>-3.3895999999999926E-2</v>
      </c>
      <c r="F50" s="356"/>
      <c r="G50" s="348">
        <v>17.3</v>
      </c>
      <c r="H50" s="347">
        <v>89202</v>
      </c>
      <c r="I50" s="347">
        <v>12479</v>
      </c>
      <c r="J50" s="347">
        <v>3453</v>
      </c>
      <c r="K50" s="347">
        <v>-4679</v>
      </c>
      <c r="L50" s="347">
        <v>0</v>
      </c>
      <c r="M50" s="347">
        <v>-97713</v>
      </c>
      <c r="N50" s="347">
        <v>-238</v>
      </c>
      <c r="O50" s="347">
        <v>0</v>
      </c>
      <c r="P50" s="347">
        <v>-32</v>
      </c>
      <c r="Q50" s="347">
        <v>2472</v>
      </c>
      <c r="R50" s="343">
        <v>0</v>
      </c>
      <c r="S50" s="347">
        <v>-6114</v>
      </c>
      <c r="T50" s="347">
        <v>-290</v>
      </c>
      <c r="U50" s="347">
        <v>9528</v>
      </c>
      <c r="V50" s="347">
        <v>0</v>
      </c>
      <c r="W50" s="347">
        <v>-102757</v>
      </c>
      <c r="X50" s="343">
        <v>-6530</v>
      </c>
      <c r="Y50" s="343">
        <v>-5021</v>
      </c>
      <c r="Z50" s="347">
        <v>2872</v>
      </c>
      <c r="AA50" s="347">
        <v>2057</v>
      </c>
      <c r="AB50" s="347">
        <v>1792</v>
      </c>
      <c r="AC50" s="347">
        <v>3316</v>
      </c>
      <c r="AD50" s="347">
        <v>92065</v>
      </c>
      <c r="AE50" s="347">
        <v>5960</v>
      </c>
      <c r="AF50" s="347">
        <v>4731</v>
      </c>
      <c r="AG50" s="347">
        <v>0</v>
      </c>
      <c r="AH50" s="347">
        <v>0</v>
      </c>
      <c r="AI50" s="347">
        <v>0</v>
      </c>
      <c r="AJ50" s="347">
        <v>-6403</v>
      </c>
      <c r="AK50" s="347">
        <v>-6403</v>
      </c>
      <c r="AL50" s="347">
        <v>-6403</v>
      </c>
      <c r="AM50" s="347">
        <v>-6403</v>
      </c>
      <c r="AN50" s="347">
        <v>-6403</v>
      </c>
      <c r="AO50" s="347">
        <v>-70741</v>
      </c>
      <c r="AP50" s="334"/>
      <c r="AQ50" s="351">
        <v>-5648</v>
      </c>
      <c r="AR50" s="347">
        <v>0</v>
      </c>
      <c r="AS50" s="347">
        <v>0</v>
      </c>
      <c r="AT50" s="347">
        <v>0</v>
      </c>
      <c r="AU50" s="347">
        <v>0</v>
      </c>
      <c r="AV50" s="347">
        <v>0</v>
      </c>
      <c r="AW50" s="347">
        <v>0</v>
      </c>
      <c r="AX50" s="350">
        <v>5648</v>
      </c>
      <c r="AY50" s="350">
        <v>5648</v>
      </c>
      <c r="AZ50" s="350">
        <v>5648</v>
      </c>
      <c r="BA50" s="350">
        <v>5648</v>
      </c>
      <c r="BB50" s="350">
        <v>5648</v>
      </c>
      <c r="BC50" s="350">
        <v>63825</v>
      </c>
      <c r="BD50" s="351">
        <v>-13</v>
      </c>
      <c r="BE50" s="347">
        <v>0</v>
      </c>
      <c r="BF50" s="347">
        <v>0</v>
      </c>
      <c r="BG50" s="347">
        <v>0</v>
      </c>
      <c r="BH50" s="347">
        <v>0</v>
      </c>
      <c r="BI50" s="347">
        <v>0</v>
      </c>
      <c r="BJ50" s="347">
        <v>0</v>
      </c>
      <c r="BK50" s="350">
        <v>13</v>
      </c>
      <c r="BL50" s="350">
        <v>13</v>
      </c>
      <c r="BM50" s="350">
        <v>13</v>
      </c>
      <c r="BN50" s="350">
        <v>13</v>
      </c>
      <c r="BO50" s="350">
        <v>13</v>
      </c>
      <c r="BP50" s="350">
        <v>160</v>
      </c>
      <c r="BQ50" s="351">
        <v>-290</v>
      </c>
      <c r="BR50" s="347">
        <v>0</v>
      </c>
      <c r="BS50" s="347">
        <v>0</v>
      </c>
      <c r="BT50" s="347">
        <v>0</v>
      </c>
      <c r="BU50" s="347">
        <v>0</v>
      </c>
      <c r="BV50" s="347">
        <v>0</v>
      </c>
      <c r="BW50" s="347">
        <v>0</v>
      </c>
      <c r="BX50" s="350">
        <v>290</v>
      </c>
      <c r="BY50" s="350">
        <v>290</v>
      </c>
      <c r="BZ50" s="350">
        <v>290</v>
      </c>
      <c r="CA50" s="350">
        <v>290</v>
      </c>
      <c r="CB50" s="350">
        <v>290</v>
      </c>
      <c r="CC50" s="350">
        <v>3281</v>
      </c>
      <c r="CD50" s="348">
        <v>15</v>
      </c>
      <c r="CE50" s="354"/>
      <c r="CF50" s="347"/>
      <c r="CG50" s="347"/>
      <c r="CH50" s="347"/>
      <c r="CI50" s="347"/>
      <c r="CJ50" s="347"/>
      <c r="CK50" s="347"/>
      <c r="CL50" s="350"/>
      <c r="CM50" s="350"/>
      <c r="CN50" s="350"/>
      <c r="CO50" s="350"/>
      <c r="CP50" s="350"/>
      <c r="CQ50" s="350"/>
      <c r="CR50" s="354">
        <v>-452</v>
      </c>
      <c r="CS50" s="347"/>
      <c r="CT50" s="347"/>
      <c r="CU50" s="347"/>
      <c r="CV50" s="347"/>
      <c r="CW50" s="347"/>
      <c r="CX50" s="347"/>
      <c r="CY50" s="350">
        <v>452</v>
      </c>
      <c r="CZ50" s="350">
        <v>452</v>
      </c>
      <c r="DA50" s="350">
        <v>452</v>
      </c>
      <c r="DB50" s="350">
        <v>452</v>
      </c>
      <c r="DC50" s="350">
        <v>452</v>
      </c>
      <c r="DD50" s="350">
        <v>3475</v>
      </c>
      <c r="DE50" s="334"/>
      <c r="DF50" s="368">
        <v>342.48518399999926</v>
      </c>
      <c r="DH50" s="371">
        <f t="shared" si="0"/>
        <v>-5735</v>
      </c>
      <c r="DI50" s="371">
        <f t="shared" si="1"/>
        <v>-225</v>
      </c>
      <c r="DJ50" s="371">
        <f t="shared" si="2"/>
        <v>-92065</v>
      </c>
      <c r="DK50" s="371">
        <f t="shared" si="3"/>
        <v>-4731</v>
      </c>
      <c r="DM50" s="371">
        <f t="shared" si="4"/>
        <v>-86730</v>
      </c>
    </row>
    <row r="51" spans="2:117">
      <c r="B51" s="342" t="s">
        <v>264</v>
      </c>
      <c r="C51" s="356">
        <v>0.72689899999999996</v>
      </c>
      <c r="D51" s="356">
        <v>0.72997299999999998</v>
      </c>
      <c r="E51" s="356">
        <v>-3.0740000000000212E-3</v>
      </c>
      <c r="F51" s="356"/>
      <c r="G51" s="348">
        <v>9.8000000000000007</v>
      </c>
      <c r="H51" s="347">
        <v>6966000</v>
      </c>
      <c r="I51" s="347">
        <v>330262</v>
      </c>
      <c r="J51" s="347">
        <v>253615</v>
      </c>
      <c r="K51" s="347">
        <v>-29335</v>
      </c>
      <c r="L51" s="347">
        <v>0</v>
      </c>
      <c r="M51" s="347">
        <v>-266393</v>
      </c>
      <c r="N51" s="347">
        <v>174368</v>
      </c>
      <c r="O51" s="347">
        <v>-7853</v>
      </c>
      <c r="P51" s="347">
        <v>-277973</v>
      </c>
      <c r="Q51" s="347">
        <v>7142691</v>
      </c>
      <c r="R51" s="343">
        <v>0</v>
      </c>
      <c r="S51" s="347">
        <v>-42810</v>
      </c>
      <c r="T51" s="347">
        <v>-3922</v>
      </c>
      <c r="U51" s="347">
        <v>537145</v>
      </c>
      <c r="V51" s="347">
        <v>320113</v>
      </c>
      <c r="W51" s="347">
        <v>-377813</v>
      </c>
      <c r="X51" s="343">
        <v>-295332</v>
      </c>
      <c r="Y51" s="343">
        <v>-38432</v>
      </c>
      <c r="Z51" s="347">
        <v>7677426</v>
      </c>
      <c r="AA51" s="347">
        <v>6630846</v>
      </c>
      <c r="AB51" s="347">
        <v>6325084</v>
      </c>
      <c r="AC51" s="347">
        <v>8106886</v>
      </c>
      <c r="AD51" s="347">
        <v>239210</v>
      </c>
      <c r="AE51" s="347">
        <v>260669</v>
      </c>
      <c r="AF51" s="347">
        <v>34510</v>
      </c>
      <c r="AG51" s="347">
        <v>0</v>
      </c>
      <c r="AH51" s="347">
        <v>156576</v>
      </c>
      <c r="AI51" s="347">
        <v>0</v>
      </c>
      <c r="AJ51" s="347">
        <v>-46732</v>
      </c>
      <c r="AK51" s="347">
        <v>-46732</v>
      </c>
      <c r="AL51" s="347">
        <v>-46732</v>
      </c>
      <c r="AM51" s="347">
        <v>-46732</v>
      </c>
      <c r="AN51" s="347">
        <v>-46732</v>
      </c>
      <c r="AO51" s="347">
        <v>-144153</v>
      </c>
      <c r="AP51" s="334"/>
      <c r="AQ51" s="351">
        <v>-27183</v>
      </c>
      <c r="AR51" s="347">
        <v>0</v>
      </c>
      <c r="AS51" s="347">
        <v>0</v>
      </c>
      <c r="AT51" s="347">
        <v>0</v>
      </c>
      <c r="AU51" s="347">
        <v>0</v>
      </c>
      <c r="AV51" s="347">
        <v>0</v>
      </c>
      <c r="AW51" s="347">
        <v>0</v>
      </c>
      <c r="AX51" s="350">
        <v>27183</v>
      </c>
      <c r="AY51" s="350">
        <v>27183</v>
      </c>
      <c r="AZ51" s="350">
        <v>27183</v>
      </c>
      <c r="BA51" s="350">
        <v>27183</v>
      </c>
      <c r="BB51" s="350">
        <v>27183</v>
      </c>
      <c r="BC51" s="350">
        <v>103295</v>
      </c>
      <c r="BD51" s="351">
        <v>17792</v>
      </c>
      <c r="BE51" s="347">
        <v>17792</v>
      </c>
      <c r="BF51" s="347">
        <v>17792</v>
      </c>
      <c r="BG51" s="347">
        <v>17792</v>
      </c>
      <c r="BH51" s="347">
        <v>17792</v>
      </c>
      <c r="BI51" s="347">
        <v>17792</v>
      </c>
      <c r="BJ51" s="347">
        <v>67616</v>
      </c>
      <c r="BK51" s="350">
        <v>0</v>
      </c>
      <c r="BL51" s="350">
        <v>0</v>
      </c>
      <c r="BM51" s="350">
        <v>0</v>
      </c>
      <c r="BN51" s="350">
        <v>0</v>
      </c>
      <c r="BO51" s="350">
        <v>0</v>
      </c>
      <c r="BP51" s="350">
        <v>0</v>
      </c>
      <c r="BQ51" s="351">
        <v>-3922</v>
      </c>
      <c r="BR51" s="347">
        <v>0</v>
      </c>
      <c r="BS51" s="347">
        <v>0</v>
      </c>
      <c r="BT51" s="347">
        <v>0</v>
      </c>
      <c r="BU51" s="347">
        <v>0</v>
      </c>
      <c r="BV51" s="347">
        <v>0</v>
      </c>
      <c r="BW51" s="347">
        <v>0</v>
      </c>
      <c r="BX51" s="350">
        <v>3922</v>
      </c>
      <c r="BY51" s="350">
        <v>3922</v>
      </c>
      <c r="BZ51" s="350">
        <v>3922</v>
      </c>
      <c r="CA51" s="350">
        <v>3922</v>
      </c>
      <c r="CB51" s="350">
        <v>3922</v>
      </c>
      <c r="CC51" s="350">
        <v>14900</v>
      </c>
      <c r="CD51" s="348">
        <v>9.6</v>
      </c>
      <c r="CE51" s="354"/>
      <c r="CF51" s="347"/>
      <c r="CG51" s="347"/>
      <c r="CH51" s="347"/>
      <c r="CI51" s="347"/>
      <c r="CJ51" s="347"/>
      <c r="CK51" s="347"/>
      <c r="CL51" s="350"/>
      <c r="CM51" s="350"/>
      <c r="CN51" s="350"/>
      <c r="CO51" s="350"/>
      <c r="CP51" s="350"/>
      <c r="CQ51" s="350"/>
      <c r="CR51" s="354">
        <v>-33419</v>
      </c>
      <c r="CS51" s="347"/>
      <c r="CT51" s="347"/>
      <c r="CU51" s="347"/>
      <c r="CV51" s="347"/>
      <c r="CW51" s="347"/>
      <c r="CX51" s="347"/>
      <c r="CY51" s="350">
        <v>33419</v>
      </c>
      <c r="CZ51" s="350">
        <v>33419</v>
      </c>
      <c r="DA51" s="350">
        <v>33419</v>
      </c>
      <c r="DB51" s="350">
        <v>33419</v>
      </c>
      <c r="DC51" s="350">
        <v>33419</v>
      </c>
      <c r="DD51" s="350">
        <v>93574</v>
      </c>
      <c r="DE51" s="334"/>
      <c r="DF51" s="368">
        <v>1243.6758460000085</v>
      </c>
      <c r="DH51" s="371">
        <f t="shared" si="0"/>
        <v>-260669</v>
      </c>
      <c r="DI51" s="371">
        <f t="shared" si="1"/>
        <v>156576</v>
      </c>
      <c r="DJ51" s="371">
        <f t="shared" si="2"/>
        <v>-239210</v>
      </c>
      <c r="DK51" s="371">
        <f t="shared" si="3"/>
        <v>-34510</v>
      </c>
      <c r="DM51" s="371">
        <f t="shared" si="4"/>
        <v>176691</v>
      </c>
    </row>
    <row r="52" spans="2:117">
      <c r="B52" s="342" t="s">
        <v>265</v>
      </c>
      <c r="C52" s="356">
        <v>0.74122299999999997</v>
      </c>
      <c r="D52" s="356">
        <v>0.77153899999999997</v>
      </c>
      <c r="E52" s="356">
        <v>-3.031600000000001E-2</v>
      </c>
      <c r="F52" s="356"/>
      <c r="G52" s="348">
        <v>9.6</v>
      </c>
      <c r="H52" s="347">
        <v>18494691</v>
      </c>
      <c r="I52" s="347">
        <v>1015697</v>
      </c>
      <c r="J52" s="347">
        <v>651997</v>
      </c>
      <c r="K52" s="347">
        <v>-726710</v>
      </c>
      <c r="L52" s="347">
        <v>-3028111</v>
      </c>
      <c r="M52" s="347">
        <v>-2704425</v>
      </c>
      <c r="N52" s="347">
        <v>298514</v>
      </c>
      <c r="O52" s="347">
        <v>9134</v>
      </c>
      <c r="P52" s="347">
        <v>-947467</v>
      </c>
      <c r="Q52" s="347">
        <v>13063320</v>
      </c>
      <c r="R52" s="343">
        <v>-3028111</v>
      </c>
      <c r="S52" s="347">
        <v>-334752</v>
      </c>
      <c r="T52" s="347">
        <v>-77866</v>
      </c>
      <c r="U52" s="347">
        <v>-1773035</v>
      </c>
      <c r="V52" s="347">
        <v>880360</v>
      </c>
      <c r="W52" s="347">
        <v>-3472795</v>
      </c>
      <c r="X52" s="343">
        <v>-761926</v>
      </c>
      <c r="Y52" s="343">
        <v>-747514</v>
      </c>
      <c r="Z52" s="347">
        <v>14046913</v>
      </c>
      <c r="AA52" s="347">
        <v>12132176</v>
      </c>
      <c r="AB52" s="347">
        <v>11602853</v>
      </c>
      <c r="AC52" s="347">
        <v>14798735</v>
      </c>
      <c r="AD52" s="347">
        <v>2422714</v>
      </c>
      <c r="AE52" s="347">
        <v>647852</v>
      </c>
      <c r="AF52" s="347">
        <v>669648</v>
      </c>
      <c r="AG52" s="347">
        <v>0</v>
      </c>
      <c r="AH52" s="347">
        <v>267419</v>
      </c>
      <c r="AI52" s="347">
        <v>0</v>
      </c>
      <c r="AJ52" s="347">
        <v>-412618</v>
      </c>
      <c r="AK52" s="347">
        <v>-412618</v>
      </c>
      <c r="AL52" s="347">
        <v>-412618</v>
      </c>
      <c r="AM52" s="347">
        <v>-412618</v>
      </c>
      <c r="AN52" s="347">
        <v>-412618</v>
      </c>
      <c r="AO52" s="347">
        <v>-1409705</v>
      </c>
      <c r="AP52" s="334"/>
      <c r="AQ52" s="351">
        <v>-281711</v>
      </c>
      <c r="AR52" s="347">
        <v>0</v>
      </c>
      <c r="AS52" s="347">
        <v>0</v>
      </c>
      <c r="AT52" s="347">
        <v>0</v>
      </c>
      <c r="AU52" s="347">
        <v>0</v>
      </c>
      <c r="AV52" s="347">
        <v>0</v>
      </c>
      <c r="AW52" s="347">
        <v>0</v>
      </c>
      <c r="AX52" s="350">
        <v>281711</v>
      </c>
      <c r="AY52" s="350">
        <v>281711</v>
      </c>
      <c r="AZ52" s="350">
        <v>281711</v>
      </c>
      <c r="BA52" s="350">
        <v>281711</v>
      </c>
      <c r="BB52" s="350">
        <v>281711</v>
      </c>
      <c r="BC52" s="350">
        <v>1014159</v>
      </c>
      <c r="BD52" s="351">
        <v>31095</v>
      </c>
      <c r="BE52" s="347">
        <v>31095</v>
      </c>
      <c r="BF52" s="347">
        <v>31095</v>
      </c>
      <c r="BG52" s="347">
        <v>31095</v>
      </c>
      <c r="BH52" s="347">
        <v>31095</v>
      </c>
      <c r="BI52" s="347">
        <v>31095</v>
      </c>
      <c r="BJ52" s="347">
        <v>111944</v>
      </c>
      <c r="BK52" s="350">
        <v>0</v>
      </c>
      <c r="BL52" s="350">
        <v>0</v>
      </c>
      <c r="BM52" s="350">
        <v>0</v>
      </c>
      <c r="BN52" s="350">
        <v>0</v>
      </c>
      <c r="BO52" s="350">
        <v>0</v>
      </c>
      <c r="BP52" s="350">
        <v>0</v>
      </c>
      <c r="BQ52" s="351">
        <v>-77866</v>
      </c>
      <c r="BR52" s="347">
        <v>0</v>
      </c>
      <c r="BS52" s="347">
        <v>0</v>
      </c>
      <c r="BT52" s="347">
        <v>0</v>
      </c>
      <c r="BU52" s="347">
        <v>0</v>
      </c>
      <c r="BV52" s="347">
        <v>0</v>
      </c>
      <c r="BW52" s="347">
        <v>0</v>
      </c>
      <c r="BX52" s="350">
        <v>77866</v>
      </c>
      <c r="BY52" s="350">
        <v>77866</v>
      </c>
      <c r="BZ52" s="350">
        <v>77866</v>
      </c>
      <c r="CA52" s="350">
        <v>77866</v>
      </c>
      <c r="CB52" s="350">
        <v>77866</v>
      </c>
      <c r="CC52" s="350">
        <v>280318</v>
      </c>
      <c r="CD52" s="348">
        <v>9.1</v>
      </c>
      <c r="CE52" s="354"/>
      <c r="CF52" s="347"/>
      <c r="CG52" s="347"/>
      <c r="CH52" s="347"/>
      <c r="CI52" s="347"/>
      <c r="CJ52" s="347"/>
      <c r="CK52" s="347"/>
      <c r="CL52" s="350"/>
      <c r="CM52" s="350"/>
      <c r="CN52" s="350"/>
      <c r="CO52" s="350"/>
      <c r="CP52" s="350"/>
      <c r="CQ52" s="350"/>
      <c r="CR52" s="354">
        <v>-84136</v>
      </c>
      <c r="CS52" s="347"/>
      <c r="CT52" s="347"/>
      <c r="CU52" s="347"/>
      <c r="CV52" s="347"/>
      <c r="CW52" s="347"/>
      <c r="CX52" s="347"/>
      <c r="CY52" s="350">
        <v>84136</v>
      </c>
      <c r="CZ52" s="350">
        <v>84136</v>
      </c>
      <c r="DA52" s="350">
        <v>84136</v>
      </c>
      <c r="DB52" s="350">
        <v>84136</v>
      </c>
      <c r="DC52" s="350">
        <v>84136</v>
      </c>
      <c r="DD52" s="350">
        <v>227172</v>
      </c>
      <c r="DE52" s="334"/>
      <c r="DF52" s="368">
        <v>29938.292956000008</v>
      </c>
      <c r="DH52" s="371">
        <f t="shared" si="0"/>
        <v>-647852</v>
      </c>
      <c r="DI52" s="371">
        <f t="shared" si="1"/>
        <v>267419</v>
      </c>
      <c r="DJ52" s="371">
        <f t="shared" si="2"/>
        <v>-2422714</v>
      </c>
      <c r="DK52" s="371">
        <f t="shared" si="3"/>
        <v>-669648</v>
      </c>
      <c r="DM52" s="371">
        <f t="shared" si="4"/>
        <v>-5431371</v>
      </c>
    </row>
    <row r="53" spans="2:117">
      <c r="B53" s="342" t="s">
        <v>266</v>
      </c>
      <c r="C53" s="356">
        <v>0.78848399999999996</v>
      </c>
      <c r="D53" s="356">
        <v>0.70285799999999998</v>
      </c>
      <c r="E53" s="356">
        <v>8.562599999999998E-2</v>
      </c>
      <c r="F53" s="356"/>
      <c r="G53" s="348">
        <v>9.1999999999999993</v>
      </c>
      <c r="H53" s="347">
        <v>6250712</v>
      </c>
      <c r="I53" s="347">
        <v>303484</v>
      </c>
      <c r="J53" s="347">
        <v>251623</v>
      </c>
      <c r="K53" s="347">
        <v>761496</v>
      </c>
      <c r="L53" s="347">
        <v>826479</v>
      </c>
      <c r="M53" s="347">
        <v>545950</v>
      </c>
      <c r="N53" s="347">
        <v>347839</v>
      </c>
      <c r="O53" s="347">
        <v>-1601</v>
      </c>
      <c r="P53" s="347">
        <v>-493654</v>
      </c>
      <c r="Q53" s="347">
        <v>8792328</v>
      </c>
      <c r="R53" s="343">
        <v>826479</v>
      </c>
      <c r="S53" s="347">
        <v>62136</v>
      </c>
      <c r="T53" s="347">
        <v>85986</v>
      </c>
      <c r="U53" s="347">
        <v>1529708</v>
      </c>
      <c r="V53" s="347">
        <v>515041</v>
      </c>
      <c r="W53" s="347">
        <v>1249623</v>
      </c>
      <c r="X53" s="343">
        <v>-255937</v>
      </c>
      <c r="Y53" s="343">
        <v>791075</v>
      </c>
      <c r="Z53" s="347">
        <v>9388631</v>
      </c>
      <c r="AA53" s="347">
        <v>8220789</v>
      </c>
      <c r="AB53" s="347">
        <v>7859243</v>
      </c>
      <c r="AC53" s="347">
        <v>9886027</v>
      </c>
      <c r="AD53" s="347">
        <v>0</v>
      </c>
      <c r="AE53" s="347">
        <v>252103</v>
      </c>
      <c r="AF53" s="347">
        <v>0</v>
      </c>
      <c r="AG53" s="347">
        <v>486607</v>
      </c>
      <c r="AH53" s="347">
        <v>310030</v>
      </c>
      <c r="AI53" s="347">
        <v>705089</v>
      </c>
      <c r="AJ53" s="347">
        <v>148123</v>
      </c>
      <c r="AK53" s="347">
        <v>148123</v>
      </c>
      <c r="AL53" s="347">
        <v>148123</v>
      </c>
      <c r="AM53" s="347">
        <v>148123</v>
      </c>
      <c r="AN53" s="347">
        <v>148123</v>
      </c>
      <c r="AO53" s="347">
        <v>509008</v>
      </c>
      <c r="AP53" s="334"/>
      <c r="AQ53" s="351">
        <v>59342</v>
      </c>
      <c r="AR53" s="347">
        <v>59342</v>
      </c>
      <c r="AS53" s="347">
        <v>59342</v>
      </c>
      <c r="AT53" s="347">
        <v>59342</v>
      </c>
      <c r="AU53" s="347">
        <v>59342</v>
      </c>
      <c r="AV53" s="347">
        <v>59342</v>
      </c>
      <c r="AW53" s="347">
        <v>189897</v>
      </c>
      <c r="AX53" s="350">
        <v>0</v>
      </c>
      <c r="AY53" s="350">
        <v>0</v>
      </c>
      <c r="AZ53" s="350">
        <v>0</v>
      </c>
      <c r="BA53" s="350">
        <v>0</v>
      </c>
      <c r="BB53" s="350">
        <v>0</v>
      </c>
      <c r="BC53" s="350">
        <v>0</v>
      </c>
      <c r="BD53" s="351">
        <v>37809</v>
      </c>
      <c r="BE53" s="347">
        <v>37809</v>
      </c>
      <c r="BF53" s="347">
        <v>37809</v>
      </c>
      <c r="BG53" s="347">
        <v>37809</v>
      </c>
      <c r="BH53" s="347">
        <v>37809</v>
      </c>
      <c r="BI53" s="347">
        <v>37809</v>
      </c>
      <c r="BJ53" s="347">
        <v>120985</v>
      </c>
      <c r="BK53" s="350">
        <v>0</v>
      </c>
      <c r="BL53" s="350">
        <v>0</v>
      </c>
      <c r="BM53" s="350">
        <v>0</v>
      </c>
      <c r="BN53" s="350">
        <v>0</v>
      </c>
      <c r="BO53" s="350">
        <v>0</v>
      </c>
      <c r="BP53" s="350">
        <v>0</v>
      </c>
      <c r="BQ53" s="351">
        <v>85986</v>
      </c>
      <c r="BR53" s="347">
        <v>85986</v>
      </c>
      <c r="BS53" s="347">
        <v>85986</v>
      </c>
      <c r="BT53" s="347">
        <v>85986</v>
      </c>
      <c r="BU53" s="347">
        <v>85986</v>
      </c>
      <c r="BV53" s="347">
        <v>85986</v>
      </c>
      <c r="BW53" s="347">
        <v>275159</v>
      </c>
      <c r="BX53" s="350">
        <v>0</v>
      </c>
      <c r="BY53" s="350">
        <v>0</v>
      </c>
      <c r="BZ53" s="350">
        <v>0</v>
      </c>
      <c r="CA53" s="350">
        <v>0</v>
      </c>
      <c r="CB53" s="350">
        <v>0</v>
      </c>
      <c r="CC53" s="350">
        <v>0</v>
      </c>
      <c r="CD53" s="348">
        <v>8.3000000000000007</v>
      </c>
      <c r="CE53" s="354"/>
      <c r="CF53" s="347"/>
      <c r="CG53" s="347"/>
      <c r="CH53" s="347"/>
      <c r="CI53" s="347"/>
      <c r="CJ53" s="347"/>
      <c r="CK53" s="347"/>
      <c r="CL53" s="350"/>
      <c r="CM53" s="350"/>
      <c r="CN53" s="350"/>
      <c r="CO53" s="350"/>
      <c r="CP53" s="350"/>
      <c r="CQ53" s="350"/>
      <c r="CR53" s="354">
        <v>-35014</v>
      </c>
      <c r="CS53" s="347"/>
      <c r="CT53" s="347"/>
      <c r="CU53" s="347"/>
      <c r="CV53" s="347"/>
      <c r="CW53" s="347"/>
      <c r="CX53" s="347"/>
      <c r="CY53" s="350">
        <v>35014</v>
      </c>
      <c r="CZ53" s="350">
        <v>35014</v>
      </c>
      <c r="DA53" s="350">
        <v>35014</v>
      </c>
      <c r="DB53" s="350">
        <v>35014</v>
      </c>
      <c r="DC53" s="350">
        <v>35014</v>
      </c>
      <c r="DD53" s="350">
        <v>77033</v>
      </c>
      <c r="DE53" s="334"/>
      <c r="DF53" s="368">
        <v>-31179.680387999993</v>
      </c>
      <c r="DH53" s="371">
        <f t="shared" si="0"/>
        <v>-252103</v>
      </c>
      <c r="DI53" s="371">
        <f t="shared" si="1"/>
        <v>310030</v>
      </c>
      <c r="DJ53" s="371">
        <f t="shared" si="2"/>
        <v>486607</v>
      </c>
      <c r="DK53" s="371">
        <f t="shared" si="3"/>
        <v>705089</v>
      </c>
      <c r="DM53" s="371">
        <f t="shared" si="4"/>
        <v>2541616</v>
      </c>
    </row>
    <row r="54" spans="2:117">
      <c r="B54" s="342" t="s">
        <v>267</v>
      </c>
      <c r="C54" s="356">
        <v>0.64648099999999997</v>
      </c>
      <c r="D54" s="356">
        <v>0.64015899999999992</v>
      </c>
      <c r="E54" s="356">
        <v>6.3220000000000498E-3</v>
      </c>
      <c r="F54" s="356"/>
      <c r="G54" s="348">
        <v>10.1</v>
      </c>
      <c r="H54" s="347">
        <v>1564363</v>
      </c>
      <c r="I54" s="347">
        <v>77099</v>
      </c>
      <c r="J54" s="347">
        <v>57034</v>
      </c>
      <c r="K54" s="347">
        <v>15449</v>
      </c>
      <c r="L54" s="347">
        <v>0</v>
      </c>
      <c r="M54" s="347">
        <v>-225124</v>
      </c>
      <c r="N54" s="347">
        <v>39033</v>
      </c>
      <c r="O54" s="347">
        <v>-3847</v>
      </c>
      <c r="P54" s="347">
        <v>-105803</v>
      </c>
      <c r="Q54" s="347">
        <v>1418204</v>
      </c>
      <c r="R54" s="343">
        <v>0</v>
      </c>
      <c r="S54" s="347">
        <v>-25177</v>
      </c>
      <c r="T54" s="347">
        <v>1208</v>
      </c>
      <c r="U54" s="347">
        <v>110164</v>
      </c>
      <c r="V54" s="347">
        <v>92586</v>
      </c>
      <c r="W54" s="347">
        <v>-211367</v>
      </c>
      <c r="X54" s="343">
        <v>-60846</v>
      </c>
      <c r="Y54" s="343">
        <v>12203</v>
      </c>
      <c r="Z54" s="347">
        <v>1510002</v>
      </c>
      <c r="AA54" s="347">
        <v>1330047</v>
      </c>
      <c r="AB54" s="347">
        <v>1274184</v>
      </c>
      <c r="AC54" s="347">
        <v>1588166</v>
      </c>
      <c r="AD54" s="347">
        <v>202835</v>
      </c>
      <c r="AE54" s="347">
        <v>54695</v>
      </c>
      <c r="AF54" s="347">
        <v>0</v>
      </c>
      <c r="AG54" s="347">
        <v>0</v>
      </c>
      <c r="AH54" s="347">
        <v>35168</v>
      </c>
      <c r="AI54" s="347">
        <v>10995</v>
      </c>
      <c r="AJ54" s="347">
        <v>-23968</v>
      </c>
      <c r="AK54" s="347">
        <v>-23968</v>
      </c>
      <c r="AL54" s="347">
        <v>-23968</v>
      </c>
      <c r="AM54" s="347">
        <v>-23968</v>
      </c>
      <c r="AN54" s="347">
        <v>-23968</v>
      </c>
      <c r="AO54" s="347">
        <v>-91527</v>
      </c>
      <c r="AP54" s="334"/>
      <c r="AQ54" s="351">
        <v>-22289</v>
      </c>
      <c r="AR54" s="347">
        <v>0</v>
      </c>
      <c r="AS54" s="347">
        <v>0</v>
      </c>
      <c r="AT54" s="347">
        <v>0</v>
      </c>
      <c r="AU54" s="347">
        <v>0</v>
      </c>
      <c r="AV54" s="347">
        <v>0</v>
      </c>
      <c r="AW54" s="347">
        <v>0</v>
      </c>
      <c r="AX54" s="350">
        <v>22289</v>
      </c>
      <c r="AY54" s="350">
        <v>22289</v>
      </c>
      <c r="AZ54" s="350">
        <v>22289</v>
      </c>
      <c r="BA54" s="350">
        <v>22289</v>
      </c>
      <c r="BB54" s="350">
        <v>22289</v>
      </c>
      <c r="BC54" s="350">
        <v>91390</v>
      </c>
      <c r="BD54" s="351">
        <v>3865</v>
      </c>
      <c r="BE54" s="347">
        <v>3865</v>
      </c>
      <c r="BF54" s="347">
        <v>3865</v>
      </c>
      <c r="BG54" s="347">
        <v>3865</v>
      </c>
      <c r="BH54" s="347">
        <v>3865</v>
      </c>
      <c r="BI54" s="347">
        <v>3865</v>
      </c>
      <c r="BJ54" s="347">
        <v>15843</v>
      </c>
      <c r="BK54" s="350">
        <v>0</v>
      </c>
      <c r="BL54" s="350">
        <v>0</v>
      </c>
      <c r="BM54" s="350">
        <v>0</v>
      </c>
      <c r="BN54" s="350">
        <v>0</v>
      </c>
      <c r="BO54" s="350">
        <v>0</v>
      </c>
      <c r="BP54" s="350">
        <v>0</v>
      </c>
      <c r="BQ54" s="351">
        <v>1208</v>
      </c>
      <c r="BR54" s="347">
        <v>1208</v>
      </c>
      <c r="BS54" s="347">
        <v>1208</v>
      </c>
      <c r="BT54" s="347">
        <v>1208</v>
      </c>
      <c r="BU54" s="347">
        <v>1208</v>
      </c>
      <c r="BV54" s="347">
        <v>1208</v>
      </c>
      <c r="BW54" s="347">
        <v>4955</v>
      </c>
      <c r="BX54" s="350">
        <v>0</v>
      </c>
      <c r="BY54" s="350">
        <v>0</v>
      </c>
      <c r="BZ54" s="350">
        <v>0</v>
      </c>
      <c r="CA54" s="350">
        <v>0</v>
      </c>
      <c r="CB54" s="350">
        <v>0</v>
      </c>
      <c r="CC54" s="350">
        <v>0</v>
      </c>
      <c r="CD54" s="348">
        <v>8.5</v>
      </c>
      <c r="CE54" s="354"/>
      <c r="CF54" s="347"/>
      <c r="CG54" s="347"/>
      <c r="CH54" s="347"/>
      <c r="CI54" s="347"/>
      <c r="CJ54" s="347"/>
      <c r="CK54" s="347"/>
      <c r="CL54" s="350"/>
      <c r="CM54" s="350"/>
      <c r="CN54" s="350"/>
      <c r="CO54" s="350"/>
      <c r="CP54" s="350"/>
      <c r="CQ54" s="350"/>
      <c r="CR54" s="354">
        <v>-6752</v>
      </c>
      <c r="CS54" s="347"/>
      <c r="CT54" s="347"/>
      <c r="CU54" s="347"/>
      <c r="CV54" s="347"/>
      <c r="CW54" s="347"/>
      <c r="CX54" s="347"/>
      <c r="CY54" s="350">
        <v>6752</v>
      </c>
      <c r="CZ54" s="350">
        <v>6752</v>
      </c>
      <c r="DA54" s="350">
        <v>6752</v>
      </c>
      <c r="DB54" s="350">
        <v>6752</v>
      </c>
      <c r="DC54" s="350">
        <v>6752</v>
      </c>
      <c r="DD54" s="350">
        <v>20935</v>
      </c>
      <c r="DE54" s="334"/>
      <c r="DF54" s="368">
        <v>-600.89345600000479</v>
      </c>
      <c r="DH54" s="371">
        <f t="shared" si="0"/>
        <v>-54695</v>
      </c>
      <c r="DI54" s="371">
        <f t="shared" si="1"/>
        <v>35168</v>
      </c>
      <c r="DJ54" s="371">
        <f t="shared" si="2"/>
        <v>-202835</v>
      </c>
      <c r="DK54" s="371">
        <f t="shared" si="3"/>
        <v>10995</v>
      </c>
      <c r="DM54" s="371">
        <f t="shared" si="4"/>
        <v>-146159</v>
      </c>
    </row>
    <row r="55" spans="2:117">
      <c r="B55" s="342" t="s">
        <v>268</v>
      </c>
      <c r="C55" s="356">
        <v>0.64664199999999994</v>
      </c>
      <c r="D55" s="356">
        <v>0.63569100000000001</v>
      </c>
      <c r="E55" s="356">
        <v>1.0950999999999933E-2</v>
      </c>
      <c r="F55" s="356"/>
      <c r="G55" s="348">
        <v>11.1</v>
      </c>
      <c r="H55" s="347">
        <v>452477</v>
      </c>
      <c r="I55" s="347">
        <v>20896</v>
      </c>
      <c r="J55" s="347">
        <v>16439</v>
      </c>
      <c r="K55" s="347">
        <v>7795</v>
      </c>
      <c r="L55" s="347">
        <v>0</v>
      </c>
      <c r="M55" s="347">
        <v>-88796</v>
      </c>
      <c r="N55" s="347">
        <v>13700</v>
      </c>
      <c r="O55" s="347">
        <v>-2634</v>
      </c>
      <c r="P55" s="347">
        <v>-36178</v>
      </c>
      <c r="Q55" s="347">
        <v>383699</v>
      </c>
      <c r="R55" s="343">
        <v>0</v>
      </c>
      <c r="S55" s="347">
        <v>-8529</v>
      </c>
      <c r="T55" s="347">
        <v>491</v>
      </c>
      <c r="U55" s="347">
        <v>29297</v>
      </c>
      <c r="V55" s="347">
        <v>27452</v>
      </c>
      <c r="W55" s="347">
        <v>-78889</v>
      </c>
      <c r="X55" s="343">
        <v>-16992</v>
      </c>
      <c r="Y55" s="343">
        <v>5454</v>
      </c>
      <c r="Z55" s="347">
        <v>408687</v>
      </c>
      <c r="AA55" s="347">
        <v>359744</v>
      </c>
      <c r="AB55" s="347">
        <v>345649</v>
      </c>
      <c r="AC55" s="347">
        <v>428352</v>
      </c>
      <c r="AD55" s="347">
        <v>80796</v>
      </c>
      <c r="AE55" s="347">
        <v>15521</v>
      </c>
      <c r="AF55" s="347">
        <v>0</v>
      </c>
      <c r="AG55" s="347">
        <v>0</v>
      </c>
      <c r="AH55" s="347">
        <v>12465</v>
      </c>
      <c r="AI55" s="347">
        <v>4963</v>
      </c>
      <c r="AJ55" s="347">
        <v>-8038</v>
      </c>
      <c r="AK55" s="347">
        <v>-8038</v>
      </c>
      <c r="AL55" s="347">
        <v>-8038</v>
      </c>
      <c r="AM55" s="347">
        <v>-8038</v>
      </c>
      <c r="AN55" s="347">
        <v>-8038</v>
      </c>
      <c r="AO55" s="347">
        <v>-38699</v>
      </c>
      <c r="AP55" s="334"/>
      <c r="AQ55" s="351">
        <v>-8000</v>
      </c>
      <c r="AR55" s="347">
        <v>0</v>
      </c>
      <c r="AS55" s="347">
        <v>0</v>
      </c>
      <c r="AT55" s="347">
        <v>0</v>
      </c>
      <c r="AU55" s="347">
        <v>0</v>
      </c>
      <c r="AV55" s="347">
        <v>0</v>
      </c>
      <c r="AW55" s="347">
        <v>0</v>
      </c>
      <c r="AX55" s="350">
        <v>8000</v>
      </c>
      <c r="AY55" s="350">
        <v>8000</v>
      </c>
      <c r="AZ55" s="350">
        <v>8000</v>
      </c>
      <c r="BA55" s="350">
        <v>8000</v>
      </c>
      <c r="BB55" s="350">
        <v>8000</v>
      </c>
      <c r="BC55" s="350">
        <v>40796</v>
      </c>
      <c r="BD55" s="351">
        <v>1235</v>
      </c>
      <c r="BE55" s="347">
        <v>1235</v>
      </c>
      <c r="BF55" s="347">
        <v>1235</v>
      </c>
      <c r="BG55" s="347">
        <v>1235</v>
      </c>
      <c r="BH55" s="347">
        <v>1235</v>
      </c>
      <c r="BI55" s="347">
        <v>1235</v>
      </c>
      <c r="BJ55" s="347">
        <v>6290</v>
      </c>
      <c r="BK55" s="350">
        <v>0</v>
      </c>
      <c r="BL55" s="350">
        <v>0</v>
      </c>
      <c r="BM55" s="350">
        <v>0</v>
      </c>
      <c r="BN55" s="350">
        <v>0</v>
      </c>
      <c r="BO55" s="350">
        <v>0</v>
      </c>
      <c r="BP55" s="350">
        <v>0</v>
      </c>
      <c r="BQ55" s="351">
        <v>491</v>
      </c>
      <c r="BR55" s="347">
        <v>491</v>
      </c>
      <c r="BS55" s="347">
        <v>491</v>
      </c>
      <c r="BT55" s="347">
        <v>491</v>
      </c>
      <c r="BU55" s="347">
        <v>491</v>
      </c>
      <c r="BV55" s="347">
        <v>491</v>
      </c>
      <c r="BW55" s="347">
        <v>2508</v>
      </c>
      <c r="BX55" s="350">
        <v>0</v>
      </c>
      <c r="BY55" s="350">
        <v>0</v>
      </c>
      <c r="BZ55" s="350">
        <v>0</v>
      </c>
      <c r="CA55" s="350">
        <v>0</v>
      </c>
      <c r="CB55" s="350">
        <v>0</v>
      </c>
      <c r="CC55" s="350">
        <v>0</v>
      </c>
      <c r="CD55" s="348">
        <v>8.5</v>
      </c>
      <c r="CE55" s="354"/>
      <c r="CF55" s="347"/>
      <c r="CG55" s="347"/>
      <c r="CH55" s="347"/>
      <c r="CI55" s="347"/>
      <c r="CJ55" s="347"/>
      <c r="CK55" s="347"/>
      <c r="CL55" s="350"/>
      <c r="CM55" s="350"/>
      <c r="CN55" s="350"/>
      <c r="CO55" s="350"/>
      <c r="CP55" s="350"/>
      <c r="CQ55" s="350"/>
      <c r="CR55" s="354">
        <v>-1764</v>
      </c>
      <c r="CS55" s="347"/>
      <c r="CT55" s="347"/>
      <c r="CU55" s="347"/>
      <c r="CV55" s="347"/>
      <c r="CW55" s="347"/>
      <c r="CX55" s="347"/>
      <c r="CY55" s="350">
        <v>1764</v>
      </c>
      <c r="CZ55" s="350">
        <v>1764</v>
      </c>
      <c r="DA55" s="350">
        <v>1764</v>
      </c>
      <c r="DB55" s="350">
        <v>1764</v>
      </c>
      <c r="DC55" s="350">
        <v>1764</v>
      </c>
      <c r="DD55" s="350">
        <v>6701</v>
      </c>
      <c r="DE55" s="334"/>
      <c r="DF55" s="368">
        <v>-292.7202299999982</v>
      </c>
      <c r="DH55" s="371">
        <f t="shared" si="0"/>
        <v>-15521</v>
      </c>
      <c r="DI55" s="371">
        <f t="shared" si="1"/>
        <v>12465</v>
      </c>
      <c r="DJ55" s="371">
        <f t="shared" si="2"/>
        <v>-80796</v>
      </c>
      <c r="DK55" s="371">
        <f t="shared" si="3"/>
        <v>4963</v>
      </c>
      <c r="DM55" s="371">
        <f t="shared" si="4"/>
        <v>-68778</v>
      </c>
    </row>
    <row r="56" spans="2:117">
      <c r="B56" s="342" t="s">
        <v>269</v>
      </c>
      <c r="C56" s="356">
        <v>0.77135100000000001</v>
      </c>
      <c r="D56" s="356">
        <v>0.787775</v>
      </c>
      <c r="E56" s="356">
        <v>-1.6423999999999994E-2</v>
      </c>
      <c r="F56" s="356"/>
      <c r="G56" s="348">
        <v>9.9</v>
      </c>
      <c r="H56" s="347">
        <v>27444098</v>
      </c>
      <c r="I56" s="347">
        <v>1580656</v>
      </c>
      <c r="J56" s="347">
        <v>989170</v>
      </c>
      <c r="K56" s="347">
        <v>-572171</v>
      </c>
      <c r="L56" s="347">
        <v>-1893239</v>
      </c>
      <c r="M56" s="347">
        <v>-3030550</v>
      </c>
      <c r="N56" s="347">
        <v>525862</v>
      </c>
      <c r="O56" s="347">
        <v>278</v>
      </c>
      <c r="P56" s="347">
        <v>-1334132</v>
      </c>
      <c r="Q56" s="347">
        <v>23709972</v>
      </c>
      <c r="R56" s="343">
        <v>-1893239</v>
      </c>
      <c r="S56" s="347">
        <v>-379546</v>
      </c>
      <c r="T56" s="347">
        <v>-60162</v>
      </c>
      <c r="U56" s="347">
        <v>236879</v>
      </c>
      <c r="V56" s="347">
        <v>1237757</v>
      </c>
      <c r="W56" s="347">
        <v>-3774203</v>
      </c>
      <c r="X56" s="343">
        <v>-1137330</v>
      </c>
      <c r="Y56" s="343">
        <v>-595605</v>
      </c>
      <c r="Z56" s="347">
        <v>25408502</v>
      </c>
      <c r="AA56" s="347">
        <v>22095199</v>
      </c>
      <c r="AB56" s="347">
        <v>21126859</v>
      </c>
      <c r="AC56" s="347">
        <v>26759109</v>
      </c>
      <c r="AD56" s="347">
        <v>2724434</v>
      </c>
      <c r="AE56" s="347">
        <v>987071</v>
      </c>
      <c r="AF56" s="347">
        <v>535443</v>
      </c>
      <c r="AG56" s="347">
        <v>0</v>
      </c>
      <c r="AH56" s="347">
        <v>472744</v>
      </c>
      <c r="AI56" s="347">
        <v>0</v>
      </c>
      <c r="AJ56" s="347">
        <v>-439708</v>
      </c>
      <c r="AK56" s="347">
        <v>-439708</v>
      </c>
      <c r="AL56" s="347">
        <v>-439708</v>
      </c>
      <c r="AM56" s="347">
        <v>-439708</v>
      </c>
      <c r="AN56" s="347">
        <v>-439708</v>
      </c>
      <c r="AO56" s="347">
        <v>-1575664</v>
      </c>
      <c r="AP56" s="334"/>
      <c r="AQ56" s="351">
        <v>-306116</v>
      </c>
      <c r="AR56" s="347">
        <v>0</v>
      </c>
      <c r="AS56" s="347">
        <v>0</v>
      </c>
      <c r="AT56" s="347">
        <v>0</v>
      </c>
      <c r="AU56" s="347">
        <v>0</v>
      </c>
      <c r="AV56" s="347">
        <v>0</v>
      </c>
      <c r="AW56" s="347">
        <v>0</v>
      </c>
      <c r="AX56" s="350">
        <v>306116</v>
      </c>
      <c r="AY56" s="350">
        <v>306116</v>
      </c>
      <c r="AZ56" s="350">
        <v>306116</v>
      </c>
      <c r="BA56" s="350">
        <v>306116</v>
      </c>
      <c r="BB56" s="350">
        <v>306116</v>
      </c>
      <c r="BC56" s="350">
        <v>1193854</v>
      </c>
      <c r="BD56" s="351">
        <v>53118</v>
      </c>
      <c r="BE56" s="347">
        <v>53118</v>
      </c>
      <c r="BF56" s="347">
        <v>53118</v>
      </c>
      <c r="BG56" s="347">
        <v>53118</v>
      </c>
      <c r="BH56" s="347">
        <v>53118</v>
      </c>
      <c r="BI56" s="347">
        <v>53118</v>
      </c>
      <c r="BJ56" s="347">
        <v>207154</v>
      </c>
      <c r="BK56" s="350">
        <v>0</v>
      </c>
      <c r="BL56" s="350">
        <v>0</v>
      </c>
      <c r="BM56" s="350">
        <v>0</v>
      </c>
      <c r="BN56" s="350">
        <v>0</v>
      </c>
      <c r="BO56" s="350">
        <v>0</v>
      </c>
      <c r="BP56" s="350">
        <v>0</v>
      </c>
      <c r="BQ56" s="351">
        <v>-60162</v>
      </c>
      <c r="BR56" s="347">
        <v>0</v>
      </c>
      <c r="BS56" s="347">
        <v>0</v>
      </c>
      <c r="BT56" s="347">
        <v>0</v>
      </c>
      <c r="BU56" s="347">
        <v>0</v>
      </c>
      <c r="BV56" s="347">
        <v>0</v>
      </c>
      <c r="BW56" s="347">
        <v>0</v>
      </c>
      <c r="BX56" s="350">
        <v>60162</v>
      </c>
      <c r="BY56" s="350">
        <v>60162</v>
      </c>
      <c r="BZ56" s="350">
        <v>60162</v>
      </c>
      <c r="CA56" s="350">
        <v>60162</v>
      </c>
      <c r="CB56" s="350">
        <v>60162</v>
      </c>
      <c r="CC56" s="350">
        <v>234633</v>
      </c>
      <c r="CD56" s="348">
        <v>8.6999999999999993</v>
      </c>
      <c r="CE56" s="354"/>
      <c r="CF56" s="347"/>
      <c r="CG56" s="347"/>
      <c r="CH56" s="347"/>
      <c r="CI56" s="347"/>
      <c r="CJ56" s="347"/>
      <c r="CK56" s="347"/>
      <c r="CL56" s="350"/>
      <c r="CM56" s="350"/>
      <c r="CN56" s="350"/>
      <c r="CO56" s="350"/>
      <c r="CP56" s="350"/>
      <c r="CQ56" s="350"/>
      <c r="CR56" s="354">
        <v>-126548</v>
      </c>
      <c r="CS56" s="347"/>
      <c r="CT56" s="347"/>
      <c r="CU56" s="347"/>
      <c r="CV56" s="347"/>
      <c r="CW56" s="347"/>
      <c r="CX56" s="347"/>
      <c r="CY56" s="350">
        <v>126548</v>
      </c>
      <c r="CZ56" s="350">
        <v>126548</v>
      </c>
      <c r="DA56" s="350">
        <v>126548</v>
      </c>
      <c r="DB56" s="350">
        <v>126548</v>
      </c>
      <c r="DC56" s="350">
        <v>126548</v>
      </c>
      <c r="DD56" s="350">
        <v>354331</v>
      </c>
      <c r="DE56" s="334"/>
      <c r="DF56" s="368">
        <v>23711.739399999991</v>
      </c>
      <c r="DH56" s="371">
        <f t="shared" si="0"/>
        <v>-987071</v>
      </c>
      <c r="DI56" s="371">
        <f t="shared" si="1"/>
        <v>472744</v>
      </c>
      <c r="DJ56" s="371">
        <f t="shared" si="2"/>
        <v>-2724434</v>
      </c>
      <c r="DK56" s="371">
        <f t="shared" si="3"/>
        <v>-535443</v>
      </c>
      <c r="DM56" s="371">
        <f t="shared" si="4"/>
        <v>-3734126</v>
      </c>
    </row>
    <row r="57" spans="2:117">
      <c r="B57" s="342" t="s">
        <v>270</v>
      </c>
      <c r="C57" s="356">
        <v>0.63640000000000008</v>
      </c>
      <c r="D57" s="356">
        <v>0.62672499999999998</v>
      </c>
      <c r="E57" s="356">
        <v>9.6750000000001002E-3</v>
      </c>
      <c r="F57" s="356"/>
      <c r="G57" s="348">
        <v>11.1</v>
      </c>
      <c r="H57" s="347">
        <v>841081</v>
      </c>
      <c r="I57" s="347">
        <v>45557</v>
      </c>
      <c r="J57" s="347">
        <v>31212</v>
      </c>
      <c r="K57" s="347">
        <v>12984</v>
      </c>
      <c r="L57" s="347">
        <v>0</v>
      </c>
      <c r="M57" s="347">
        <v>-136628</v>
      </c>
      <c r="N57" s="347">
        <v>12794</v>
      </c>
      <c r="O57" s="347">
        <v>-2270</v>
      </c>
      <c r="P57" s="347">
        <v>-43471</v>
      </c>
      <c r="Q57" s="347">
        <v>761259</v>
      </c>
      <c r="R57" s="343">
        <v>0</v>
      </c>
      <c r="S57" s="347">
        <v>-14981</v>
      </c>
      <c r="T57" s="347">
        <v>1017</v>
      </c>
      <c r="U57" s="347">
        <v>62805</v>
      </c>
      <c r="V57" s="347">
        <v>52842</v>
      </c>
      <c r="W57" s="347">
        <v>-136453</v>
      </c>
      <c r="X57" s="343">
        <v>-37297</v>
      </c>
      <c r="Y57" s="343">
        <v>11290</v>
      </c>
      <c r="Z57" s="347">
        <v>817426</v>
      </c>
      <c r="AA57" s="347">
        <v>708496</v>
      </c>
      <c r="AB57" s="347">
        <v>680322</v>
      </c>
      <c r="AC57" s="347">
        <v>857555</v>
      </c>
      <c r="AD57" s="347">
        <v>124319</v>
      </c>
      <c r="AE57" s="347">
        <v>34048</v>
      </c>
      <c r="AF57" s="347">
        <v>0</v>
      </c>
      <c r="AG57" s="347">
        <v>0</v>
      </c>
      <c r="AH57" s="347">
        <v>11641</v>
      </c>
      <c r="AI57" s="347">
        <v>10273</v>
      </c>
      <c r="AJ57" s="347">
        <v>-13964</v>
      </c>
      <c r="AK57" s="347">
        <v>-13964</v>
      </c>
      <c r="AL57" s="347">
        <v>-13964</v>
      </c>
      <c r="AM57" s="347">
        <v>-13964</v>
      </c>
      <c r="AN57" s="347">
        <v>-13964</v>
      </c>
      <c r="AO57" s="347">
        <v>-66633</v>
      </c>
      <c r="AP57" s="334"/>
      <c r="AQ57" s="351">
        <v>-12309</v>
      </c>
      <c r="AR57" s="347">
        <v>0</v>
      </c>
      <c r="AS57" s="347">
        <v>0</v>
      </c>
      <c r="AT57" s="347">
        <v>0</v>
      </c>
      <c r="AU57" s="347">
        <v>0</v>
      </c>
      <c r="AV57" s="347">
        <v>0</v>
      </c>
      <c r="AW57" s="347">
        <v>0</v>
      </c>
      <c r="AX57" s="350">
        <v>12309</v>
      </c>
      <c r="AY57" s="350">
        <v>12309</v>
      </c>
      <c r="AZ57" s="350">
        <v>12309</v>
      </c>
      <c r="BA57" s="350">
        <v>12309</v>
      </c>
      <c r="BB57" s="350">
        <v>12309</v>
      </c>
      <c r="BC57" s="350">
        <v>62774</v>
      </c>
      <c r="BD57" s="351">
        <v>1153</v>
      </c>
      <c r="BE57" s="347">
        <v>1153</v>
      </c>
      <c r="BF57" s="347">
        <v>1153</v>
      </c>
      <c r="BG57" s="347">
        <v>1153</v>
      </c>
      <c r="BH57" s="347">
        <v>1153</v>
      </c>
      <c r="BI57" s="347">
        <v>1153</v>
      </c>
      <c r="BJ57" s="347">
        <v>5876</v>
      </c>
      <c r="BK57" s="350">
        <v>0</v>
      </c>
      <c r="BL57" s="350">
        <v>0</v>
      </c>
      <c r="BM57" s="350">
        <v>0</v>
      </c>
      <c r="BN57" s="350">
        <v>0</v>
      </c>
      <c r="BO57" s="350">
        <v>0</v>
      </c>
      <c r="BP57" s="350">
        <v>0</v>
      </c>
      <c r="BQ57" s="351">
        <v>1017</v>
      </c>
      <c r="BR57" s="347">
        <v>1017</v>
      </c>
      <c r="BS57" s="347">
        <v>1017</v>
      </c>
      <c r="BT57" s="347">
        <v>1017</v>
      </c>
      <c r="BU57" s="347">
        <v>1017</v>
      </c>
      <c r="BV57" s="347">
        <v>1017</v>
      </c>
      <c r="BW57" s="347">
        <v>5188</v>
      </c>
      <c r="BX57" s="350">
        <v>0</v>
      </c>
      <c r="BY57" s="350">
        <v>0</v>
      </c>
      <c r="BZ57" s="350">
        <v>0</v>
      </c>
      <c r="CA57" s="350">
        <v>0</v>
      </c>
      <c r="CB57" s="350">
        <v>0</v>
      </c>
      <c r="CC57" s="350">
        <v>0</v>
      </c>
      <c r="CD57" s="348">
        <v>9.4</v>
      </c>
      <c r="CE57" s="354"/>
      <c r="CF57" s="347"/>
      <c r="CG57" s="347"/>
      <c r="CH57" s="347"/>
      <c r="CI57" s="347"/>
      <c r="CJ57" s="347"/>
      <c r="CK57" s="347"/>
      <c r="CL57" s="350"/>
      <c r="CM57" s="350"/>
      <c r="CN57" s="350"/>
      <c r="CO57" s="350"/>
      <c r="CP57" s="350"/>
      <c r="CQ57" s="350"/>
      <c r="CR57" s="354">
        <v>-3825</v>
      </c>
      <c r="CS57" s="347"/>
      <c r="CT57" s="347"/>
      <c r="CU57" s="347"/>
      <c r="CV57" s="347"/>
      <c r="CW57" s="347"/>
      <c r="CX57" s="347"/>
      <c r="CY57" s="350">
        <v>3825</v>
      </c>
      <c r="CZ57" s="350">
        <v>3825</v>
      </c>
      <c r="DA57" s="350">
        <v>3825</v>
      </c>
      <c r="DB57" s="350">
        <v>3825</v>
      </c>
      <c r="DC57" s="350">
        <v>3825</v>
      </c>
      <c r="DD57" s="350">
        <v>14923</v>
      </c>
      <c r="DE57" s="334"/>
      <c r="DF57" s="368">
        <v>-575.76892500000599</v>
      </c>
      <c r="DH57" s="371">
        <f t="shared" si="0"/>
        <v>-34048</v>
      </c>
      <c r="DI57" s="371">
        <f t="shared" si="1"/>
        <v>11641</v>
      </c>
      <c r="DJ57" s="371">
        <f t="shared" si="2"/>
        <v>-124319</v>
      </c>
      <c r="DK57" s="371">
        <f t="shared" si="3"/>
        <v>10273</v>
      </c>
      <c r="DM57" s="371">
        <f t="shared" si="4"/>
        <v>-79822</v>
      </c>
    </row>
    <row r="58" spans="2:117">
      <c r="B58" s="342" t="s">
        <v>271</v>
      </c>
      <c r="C58" s="356">
        <v>0.63981700000000008</v>
      </c>
      <c r="D58" s="356">
        <v>0.64250300000000005</v>
      </c>
      <c r="E58" s="356">
        <v>-2.6859999999999662E-3</v>
      </c>
      <c r="F58" s="356"/>
      <c r="G58" s="348">
        <v>10.3</v>
      </c>
      <c r="H58" s="347">
        <v>3205827</v>
      </c>
      <c r="I58" s="347">
        <v>152421</v>
      </c>
      <c r="J58" s="347">
        <v>115986</v>
      </c>
      <c r="K58" s="347">
        <v>-13402</v>
      </c>
      <c r="L58" s="347">
        <v>0</v>
      </c>
      <c r="M58" s="347">
        <v>-231396</v>
      </c>
      <c r="N58" s="347">
        <v>102659</v>
      </c>
      <c r="O58" s="347">
        <v>-7712</v>
      </c>
      <c r="P58" s="347">
        <v>-165922</v>
      </c>
      <c r="Q58" s="347">
        <v>3158461</v>
      </c>
      <c r="R58" s="343">
        <v>0</v>
      </c>
      <c r="S58" s="347">
        <v>-27275</v>
      </c>
      <c r="T58" s="347">
        <v>-2103</v>
      </c>
      <c r="U58" s="347">
        <v>239029</v>
      </c>
      <c r="V58" s="347">
        <v>166477</v>
      </c>
      <c r="W58" s="347">
        <v>-251050</v>
      </c>
      <c r="X58" s="343">
        <v>-130577</v>
      </c>
      <c r="Y58" s="343">
        <v>-21660</v>
      </c>
      <c r="Z58" s="347">
        <v>3377173</v>
      </c>
      <c r="AA58" s="347">
        <v>2949489</v>
      </c>
      <c r="AB58" s="347">
        <v>2831053</v>
      </c>
      <c r="AC58" s="347">
        <v>3541411</v>
      </c>
      <c r="AD58" s="347">
        <v>208930</v>
      </c>
      <c r="AE58" s="347">
        <v>115255</v>
      </c>
      <c r="AF58" s="347">
        <v>19557</v>
      </c>
      <c r="AG58" s="347">
        <v>0</v>
      </c>
      <c r="AH58" s="347">
        <v>92692</v>
      </c>
      <c r="AI58" s="347">
        <v>0</v>
      </c>
      <c r="AJ58" s="347">
        <v>-29378</v>
      </c>
      <c r="AK58" s="347">
        <v>-29378</v>
      </c>
      <c r="AL58" s="347">
        <v>-29378</v>
      </c>
      <c r="AM58" s="347">
        <v>-29378</v>
      </c>
      <c r="AN58" s="347">
        <v>-29378</v>
      </c>
      <c r="AO58" s="347">
        <v>-104160</v>
      </c>
      <c r="AP58" s="334"/>
      <c r="AQ58" s="351">
        <v>-22466</v>
      </c>
      <c r="AR58" s="347">
        <v>0</v>
      </c>
      <c r="AS58" s="347">
        <v>0</v>
      </c>
      <c r="AT58" s="347">
        <v>0</v>
      </c>
      <c r="AU58" s="347">
        <v>0</v>
      </c>
      <c r="AV58" s="347">
        <v>0</v>
      </c>
      <c r="AW58" s="347">
        <v>0</v>
      </c>
      <c r="AX58" s="350">
        <v>22466</v>
      </c>
      <c r="AY58" s="350">
        <v>22466</v>
      </c>
      <c r="AZ58" s="350">
        <v>22466</v>
      </c>
      <c r="BA58" s="350">
        <v>22466</v>
      </c>
      <c r="BB58" s="350">
        <v>22466</v>
      </c>
      <c r="BC58" s="350">
        <v>96600</v>
      </c>
      <c r="BD58" s="351">
        <v>9967</v>
      </c>
      <c r="BE58" s="347">
        <v>9967</v>
      </c>
      <c r="BF58" s="347">
        <v>9967</v>
      </c>
      <c r="BG58" s="347">
        <v>9967</v>
      </c>
      <c r="BH58" s="347">
        <v>9967</v>
      </c>
      <c r="BI58" s="347">
        <v>9967</v>
      </c>
      <c r="BJ58" s="347">
        <v>42857</v>
      </c>
      <c r="BK58" s="350">
        <v>0</v>
      </c>
      <c r="BL58" s="350">
        <v>0</v>
      </c>
      <c r="BM58" s="350">
        <v>0</v>
      </c>
      <c r="BN58" s="350">
        <v>0</v>
      </c>
      <c r="BO58" s="350">
        <v>0</v>
      </c>
      <c r="BP58" s="350">
        <v>0</v>
      </c>
      <c r="BQ58" s="351">
        <v>-2103</v>
      </c>
      <c r="BR58" s="347">
        <v>0</v>
      </c>
      <c r="BS58" s="347">
        <v>0</v>
      </c>
      <c r="BT58" s="347">
        <v>0</v>
      </c>
      <c r="BU58" s="347">
        <v>0</v>
      </c>
      <c r="BV58" s="347">
        <v>0</v>
      </c>
      <c r="BW58" s="347">
        <v>0</v>
      </c>
      <c r="BX58" s="350">
        <v>2103</v>
      </c>
      <c r="BY58" s="350">
        <v>2103</v>
      </c>
      <c r="BZ58" s="350">
        <v>2103</v>
      </c>
      <c r="CA58" s="350">
        <v>2103</v>
      </c>
      <c r="CB58" s="350">
        <v>2103</v>
      </c>
      <c r="CC58" s="350">
        <v>9042</v>
      </c>
      <c r="CD58" s="348">
        <v>8.5</v>
      </c>
      <c r="CE58" s="354"/>
      <c r="CF58" s="347"/>
      <c r="CG58" s="347"/>
      <c r="CH58" s="347"/>
      <c r="CI58" s="347"/>
      <c r="CJ58" s="347"/>
      <c r="CK58" s="347"/>
      <c r="CL58" s="350"/>
      <c r="CM58" s="350"/>
      <c r="CN58" s="350"/>
      <c r="CO58" s="350"/>
      <c r="CP58" s="350"/>
      <c r="CQ58" s="350"/>
      <c r="CR58" s="354">
        <v>-14776</v>
      </c>
      <c r="CS58" s="347"/>
      <c r="CT58" s="347"/>
      <c r="CU58" s="347"/>
      <c r="CV58" s="347"/>
      <c r="CW58" s="347"/>
      <c r="CX58" s="347"/>
      <c r="CY58" s="350">
        <v>14776</v>
      </c>
      <c r="CZ58" s="350">
        <v>14776</v>
      </c>
      <c r="DA58" s="350">
        <v>14776</v>
      </c>
      <c r="DB58" s="350">
        <v>14776</v>
      </c>
      <c r="DC58" s="350">
        <v>14776</v>
      </c>
      <c r="DD58" s="350">
        <v>41375</v>
      </c>
      <c r="DE58" s="334"/>
      <c r="DF58" s="368">
        <v>545.87846599999318</v>
      </c>
      <c r="DH58" s="371">
        <f t="shared" si="0"/>
        <v>-115255</v>
      </c>
      <c r="DI58" s="371">
        <f t="shared" si="1"/>
        <v>92692</v>
      </c>
      <c r="DJ58" s="371">
        <f t="shared" si="2"/>
        <v>-208930</v>
      </c>
      <c r="DK58" s="371">
        <f t="shared" si="3"/>
        <v>-19557</v>
      </c>
      <c r="DM58" s="371">
        <f t="shared" si="4"/>
        <v>-47366</v>
      </c>
    </row>
    <row r="59" spans="2:117">
      <c r="B59" s="342" t="s">
        <v>272</v>
      </c>
      <c r="C59" s="356">
        <v>0.733873</v>
      </c>
      <c r="D59" s="356">
        <v>0.76789099999999999</v>
      </c>
      <c r="E59" s="356">
        <v>-3.4017999999999993E-2</v>
      </c>
      <c r="F59" s="356"/>
      <c r="G59" s="348">
        <v>8.6999999999999993</v>
      </c>
      <c r="H59" s="347">
        <v>8905462</v>
      </c>
      <c r="I59" s="347">
        <v>450803</v>
      </c>
      <c r="J59" s="347">
        <v>310709</v>
      </c>
      <c r="K59" s="347">
        <v>-394517</v>
      </c>
      <c r="L59" s="347">
        <v>-1017186</v>
      </c>
      <c r="M59" s="347">
        <v>-1551285</v>
      </c>
      <c r="N59" s="347">
        <v>180713</v>
      </c>
      <c r="O59" s="347">
        <v>5096</v>
      </c>
      <c r="P59" s="347">
        <v>-473004</v>
      </c>
      <c r="Q59" s="347">
        <v>6416791</v>
      </c>
      <c r="R59" s="343">
        <v>-1017186</v>
      </c>
      <c r="S59" s="347">
        <v>-198142</v>
      </c>
      <c r="T59" s="347">
        <v>-46449</v>
      </c>
      <c r="U59" s="347">
        <v>-500265</v>
      </c>
      <c r="V59" s="347">
        <v>472641</v>
      </c>
      <c r="W59" s="347">
        <v>-1846802</v>
      </c>
      <c r="X59" s="343">
        <v>-331400</v>
      </c>
      <c r="Y59" s="343">
        <v>-404102</v>
      </c>
      <c r="Z59" s="347">
        <v>6878180</v>
      </c>
      <c r="AA59" s="347">
        <v>5977455</v>
      </c>
      <c r="AB59" s="347">
        <v>5722413</v>
      </c>
      <c r="AC59" s="347">
        <v>7236814</v>
      </c>
      <c r="AD59" s="347">
        <v>1372977</v>
      </c>
      <c r="AE59" s="347">
        <v>276114</v>
      </c>
      <c r="AF59" s="347">
        <v>357653</v>
      </c>
      <c r="AG59" s="347">
        <v>0</v>
      </c>
      <c r="AH59" s="347">
        <v>159942</v>
      </c>
      <c r="AI59" s="347">
        <v>0</v>
      </c>
      <c r="AJ59" s="347">
        <v>-244591</v>
      </c>
      <c r="AK59" s="347">
        <v>-244591</v>
      </c>
      <c r="AL59" s="347">
        <v>-244591</v>
      </c>
      <c r="AM59" s="347">
        <v>-244591</v>
      </c>
      <c r="AN59" s="347">
        <v>-244591</v>
      </c>
      <c r="AO59" s="347">
        <v>-623847</v>
      </c>
      <c r="AP59" s="334"/>
      <c r="AQ59" s="351">
        <v>-178308</v>
      </c>
      <c r="AR59" s="347">
        <v>0</v>
      </c>
      <c r="AS59" s="347">
        <v>0</v>
      </c>
      <c r="AT59" s="347">
        <v>0</v>
      </c>
      <c r="AU59" s="347">
        <v>0</v>
      </c>
      <c r="AV59" s="347">
        <v>0</v>
      </c>
      <c r="AW59" s="347">
        <v>0</v>
      </c>
      <c r="AX59" s="350">
        <v>178308</v>
      </c>
      <c r="AY59" s="350">
        <v>178308</v>
      </c>
      <c r="AZ59" s="350">
        <v>178308</v>
      </c>
      <c r="BA59" s="350">
        <v>178308</v>
      </c>
      <c r="BB59" s="350">
        <v>178308</v>
      </c>
      <c r="BC59" s="350">
        <v>481437</v>
      </c>
      <c r="BD59" s="351">
        <v>20771</v>
      </c>
      <c r="BE59" s="347">
        <v>20771</v>
      </c>
      <c r="BF59" s="347">
        <v>20771</v>
      </c>
      <c r="BG59" s="347">
        <v>20771</v>
      </c>
      <c r="BH59" s="347">
        <v>20771</v>
      </c>
      <c r="BI59" s="347">
        <v>20771</v>
      </c>
      <c r="BJ59" s="347">
        <v>56087</v>
      </c>
      <c r="BK59" s="350">
        <v>0</v>
      </c>
      <c r="BL59" s="350">
        <v>0</v>
      </c>
      <c r="BM59" s="350">
        <v>0</v>
      </c>
      <c r="BN59" s="350">
        <v>0</v>
      </c>
      <c r="BO59" s="350">
        <v>0</v>
      </c>
      <c r="BP59" s="350">
        <v>0</v>
      </c>
      <c r="BQ59" s="351">
        <v>-46449</v>
      </c>
      <c r="BR59" s="347">
        <v>0</v>
      </c>
      <c r="BS59" s="347">
        <v>0</v>
      </c>
      <c r="BT59" s="347">
        <v>0</v>
      </c>
      <c r="BU59" s="347">
        <v>0</v>
      </c>
      <c r="BV59" s="347">
        <v>0</v>
      </c>
      <c r="BW59" s="347">
        <v>0</v>
      </c>
      <c r="BX59" s="350">
        <v>46449</v>
      </c>
      <c r="BY59" s="350">
        <v>46449</v>
      </c>
      <c r="BZ59" s="350">
        <v>46449</v>
      </c>
      <c r="CA59" s="350">
        <v>46449</v>
      </c>
      <c r="CB59" s="350">
        <v>46449</v>
      </c>
      <c r="CC59" s="350">
        <v>125408</v>
      </c>
      <c r="CD59" s="348">
        <v>7.7</v>
      </c>
      <c r="CE59" s="354"/>
      <c r="CF59" s="347"/>
      <c r="CG59" s="347"/>
      <c r="CH59" s="347"/>
      <c r="CI59" s="347"/>
      <c r="CJ59" s="347"/>
      <c r="CK59" s="347"/>
      <c r="CL59" s="350"/>
      <c r="CM59" s="350"/>
      <c r="CN59" s="350"/>
      <c r="CO59" s="350"/>
      <c r="CP59" s="350"/>
      <c r="CQ59" s="350"/>
      <c r="CR59" s="354">
        <v>-40605</v>
      </c>
      <c r="CS59" s="347"/>
      <c r="CT59" s="347"/>
      <c r="CU59" s="347"/>
      <c r="CV59" s="347"/>
      <c r="CW59" s="347"/>
      <c r="CX59" s="347"/>
      <c r="CY59" s="350">
        <v>40605</v>
      </c>
      <c r="CZ59" s="350">
        <v>40605</v>
      </c>
      <c r="DA59" s="350">
        <v>40605</v>
      </c>
      <c r="DB59" s="350">
        <v>40605</v>
      </c>
      <c r="DC59" s="350">
        <v>40605</v>
      </c>
      <c r="DD59" s="350">
        <v>73089</v>
      </c>
      <c r="DE59" s="334"/>
      <c r="DF59" s="368">
        <v>14681.216295999997</v>
      </c>
      <c r="DH59" s="371">
        <f t="shared" si="0"/>
        <v>-276114</v>
      </c>
      <c r="DI59" s="371">
        <f t="shared" si="1"/>
        <v>159942</v>
      </c>
      <c r="DJ59" s="371">
        <f t="shared" si="2"/>
        <v>-1372977</v>
      </c>
      <c r="DK59" s="371">
        <f t="shared" si="3"/>
        <v>-357653</v>
      </c>
      <c r="DM59" s="371">
        <f t="shared" si="4"/>
        <v>-2488671</v>
      </c>
    </row>
    <row r="60" spans="2:117">
      <c r="B60" s="342" t="s">
        <v>273</v>
      </c>
      <c r="C60" s="356">
        <v>1</v>
      </c>
      <c r="D60" s="356">
        <v>1</v>
      </c>
      <c r="E60" s="356">
        <v>0</v>
      </c>
      <c r="F60" s="356"/>
      <c r="G60" s="348">
        <v>1</v>
      </c>
      <c r="H60" s="347">
        <v>0</v>
      </c>
      <c r="I60" s="347">
        <v>0</v>
      </c>
      <c r="J60" s="347">
        <v>0</v>
      </c>
      <c r="K60" s="347">
        <v>0</v>
      </c>
      <c r="L60" s="347">
        <v>0</v>
      </c>
      <c r="M60" s="347">
        <v>0</v>
      </c>
      <c r="N60" s="347">
        <v>0</v>
      </c>
      <c r="O60" s="347">
        <v>0</v>
      </c>
      <c r="P60" s="347">
        <v>0</v>
      </c>
      <c r="Q60" s="347">
        <v>0</v>
      </c>
      <c r="R60" s="343">
        <v>0</v>
      </c>
      <c r="S60" s="347">
        <v>0</v>
      </c>
      <c r="T60" s="347">
        <v>0</v>
      </c>
      <c r="U60" s="347">
        <v>0</v>
      </c>
      <c r="V60" s="347">
        <v>0</v>
      </c>
      <c r="W60" s="347">
        <v>0</v>
      </c>
      <c r="X60" s="343">
        <v>0</v>
      </c>
      <c r="Y60" s="343">
        <v>0</v>
      </c>
      <c r="Z60" s="347">
        <v>0</v>
      </c>
      <c r="AA60" s="347">
        <v>0</v>
      </c>
      <c r="AB60" s="347">
        <v>0</v>
      </c>
      <c r="AC60" s="347">
        <v>0</v>
      </c>
      <c r="AD60" s="347">
        <v>0</v>
      </c>
      <c r="AE60" s="347">
        <v>0</v>
      </c>
      <c r="AF60" s="347">
        <v>0</v>
      </c>
      <c r="AG60" s="347">
        <v>0</v>
      </c>
      <c r="AH60" s="347">
        <v>0</v>
      </c>
      <c r="AI60" s="347">
        <v>0</v>
      </c>
      <c r="AJ60" s="347">
        <v>0</v>
      </c>
      <c r="AK60" s="347">
        <v>0</v>
      </c>
      <c r="AL60" s="347">
        <v>0</v>
      </c>
      <c r="AM60" s="347">
        <v>0</v>
      </c>
      <c r="AN60" s="347">
        <v>0</v>
      </c>
      <c r="AO60" s="347">
        <v>0</v>
      </c>
      <c r="AP60" s="334"/>
      <c r="AQ60" s="351">
        <v>0</v>
      </c>
      <c r="AR60" s="347">
        <v>0</v>
      </c>
      <c r="AS60" s="347">
        <v>0</v>
      </c>
      <c r="AT60" s="347">
        <v>0</v>
      </c>
      <c r="AU60" s="347">
        <v>0</v>
      </c>
      <c r="AV60" s="347">
        <v>0</v>
      </c>
      <c r="AW60" s="347">
        <v>0</v>
      </c>
      <c r="AX60" s="350">
        <v>0</v>
      </c>
      <c r="AY60" s="350">
        <v>0</v>
      </c>
      <c r="AZ60" s="350">
        <v>0</v>
      </c>
      <c r="BA60" s="350">
        <v>0</v>
      </c>
      <c r="BB60" s="350">
        <v>0</v>
      </c>
      <c r="BC60" s="350">
        <v>0</v>
      </c>
      <c r="BD60" s="351">
        <v>0</v>
      </c>
      <c r="BE60" s="347">
        <v>0</v>
      </c>
      <c r="BF60" s="347">
        <v>0</v>
      </c>
      <c r="BG60" s="347">
        <v>0</v>
      </c>
      <c r="BH60" s="347">
        <v>0</v>
      </c>
      <c r="BI60" s="347">
        <v>0</v>
      </c>
      <c r="BJ60" s="347">
        <v>0</v>
      </c>
      <c r="BK60" s="350">
        <v>0</v>
      </c>
      <c r="BL60" s="350">
        <v>0</v>
      </c>
      <c r="BM60" s="350">
        <v>0</v>
      </c>
      <c r="BN60" s="350">
        <v>0</v>
      </c>
      <c r="BO60" s="350">
        <v>0</v>
      </c>
      <c r="BP60" s="350">
        <v>0</v>
      </c>
      <c r="BQ60" s="351">
        <v>0</v>
      </c>
      <c r="BR60" s="347">
        <v>0</v>
      </c>
      <c r="BS60" s="347">
        <v>0</v>
      </c>
      <c r="BT60" s="347">
        <v>0</v>
      </c>
      <c r="BU60" s="347">
        <v>0</v>
      </c>
      <c r="BV60" s="347">
        <v>0</v>
      </c>
      <c r="BW60" s="347">
        <v>0</v>
      </c>
      <c r="BX60" s="350">
        <v>0</v>
      </c>
      <c r="BY60" s="350">
        <v>0</v>
      </c>
      <c r="BZ60" s="350">
        <v>0</v>
      </c>
      <c r="CA60" s="350">
        <v>0</v>
      </c>
      <c r="CB60" s="350">
        <v>0</v>
      </c>
      <c r="CC60" s="350">
        <v>0</v>
      </c>
      <c r="CD60" s="348">
        <v>1</v>
      </c>
      <c r="CE60" s="354"/>
      <c r="CF60" s="347"/>
      <c r="CG60" s="347"/>
      <c r="CH60" s="347"/>
      <c r="CI60" s="347"/>
      <c r="CJ60" s="347"/>
      <c r="CK60" s="347"/>
      <c r="CL60" s="350"/>
      <c r="CM60" s="350"/>
      <c r="CN60" s="350"/>
      <c r="CO60" s="350"/>
      <c r="CP60" s="350"/>
      <c r="CQ60" s="350"/>
      <c r="CR60" s="354">
        <v>0</v>
      </c>
      <c r="CS60" s="347"/>
      <c r="CT60" s="347"/>
      <c r="CU60" s="347"/>
      <c r="CV60" s="347"/>
      <c r="CW60" s="347"/>
      <c r="CX60" s="347"/>
      <c r="CY60" s="350">
        <v>0</v>
      </c>
      <c r="CZ60" s="350">
        <v>0</v>
      </c>
      <c r="DA60" s="350">
        <v>0</v>
      </c>
      <c r="DB60" s="350">
        <v>0</v>
      </c>
      <c r="DC60" s="350">
        <v>0</v>
      </c>
      <c r="DD60" s="350">
        <v>0</v>
      </c>
      <c r="DE60" s="334"/>
      <c r="DF60" s="368">
        <v>0</v>
      </c>
      <c r="DH60" s="371">
        <f t="shared" si="0"/>
        <v>0</v>
      </c>
      <c r="DI60" s="371">
        <f t="shared" si="1"/>
        <v>0</v>
      </c>
      <c r="DJ60" s="371">
        <f t="shared" si="2"/>
        <v>0</v>
      </c>
      <c r="DK60" s="371">
        <f t="shared" si="3"/>
        <v>0</v>
      </c>
      <c r="DM60" s="371">
        <f t="shared" si="4"/>
        <v>0</v>
      </c>
    </row>
    <row r="61" spans="2:117">
      <c r="B61" s="342" t="s">
        <v>274</v>
      </c>
      <c r="C61" s="356">
        <v>0.77035399999999998</v>
      </c>
      <c r="D61" s="356">
        <v>0.71233199999999997</v>
      </c>
      <c r="E61" s="356">
        <v>5.8022000000000018E-2</v>
      </c>
      <c r="F61" s="356"/>
      <c r="G61" s="348">
        <v>10.1</v>
      </c>
      <c r="H61" s="347">
        <v>10721235</v>
      </c>
      <c r="I61" s="347">
        <v>631606</v>
      </c>
      <c r="J61" s="347">
        <v>421663</v>
      </c>
      <c r="K61" s="347">
        <v>873283</v>
      </c>
      <c r="L61" s="347">
        <v>-2028603</v>
      </c>
      <c r="M61" s="347">
        <v>1432075</v>
      </c>
      <c r="N61" s="347">
        <v>250783</v>
      </c>
      <c r="O61" s="347">
        <v>-15078</v>
      </c>
      <c r="P61" s="347">
        <v>-748209</v>
      </c>
      <c r="Q61" s="347">
        <v>11538755</v>
      </c>
      <c r="R61" s="343">
        <v>-2028603</v>
      </c>
      <c r="S61" s="347">
        <v>116091</v>
      </c>
      <c r="T61" s="347">
        <v>88362</v>
      </c>
      <c r="U61" s="347">
        <v>-770881</v>
      </c>
      <c r="V61" s="347">
        <v>675592</v>
      </c>
      <c r="W61" s="347">
        <v>1916103</v>
      </c>
      <c r="X61" s="343">
        <v>-420507</v>
      </c>
      <c r="Y61" s="343">
        <v>892457</v>
      </c>
      <c r="Z61" s="347">
        <v>12337016</v>
      </c>
      <c r="AA61" s="347">
        <v>10779901</v>
      </c>
      <c r="AB61" s="347">
        <v>10353811</v>
      </c>
      <c r="AC61" s="347">
        <v>12925666</v>
      </c>
      <c r="AD61" s="347">
        <v>0</v>
      </c>
      <c r="AE61" s="347">
        <v>404230</v>
      </c>
      <c r="AF61" s="347">
        <v>0</v>
      </c>
      <c r="AG61" s="347">
        <v>1290285</v>
      </c>
      <c r="AH61" s="347">
        <v>225953</v>
      </c>
      <c r="AI61" s="347">
        <v>804095</v>
      </c>
      <c r="AJ61" s="347">
        <v>204453</v>
      </c>
      <c r="AK61" s="347">
        <v>204453</v>
      </c>
      <c r="AL61" s="347">
        <v>204453</v>
      </c>
      <c r="AM61" s="347">
        <v>204453</v>
      </c>
      <c r="AN61" s="347">
        <v>204453</v>
      </c>
      <c r="AO61" s="347">
        <v>893838</v>
      </c>
      <c r="AP61" s="334"/>
      <c r="AQ61" s="351">
        <v>141790</v>
      </c>
      <c r="AR61" s="347">
        <v>141790</v>
      </c>
      <c r="AS61" s="347">
        <v>141790</v>
      </c>
      <c r="AT61" s="347">
        <v>141790</v>
      </c>
      <c r="AU61" s="347">
        <v>141790</v>
      </c>
      <c r="AV61" s="347">
        <v>141790</v>
      </c>
      <c r="AW61" s="347">
        <v>581335</v>
      </c>
      <c r="AX61" s="350">
        <v>0</v>
      </c>
      <c r="AY61" s="350">
        <v>0</v>
      </c>
      <c r="AZ61" s="350">
        <v>0</v>
      </c>
      <c r="BA61" s="350">
        <v>0</v>
      </c>
      <c r="BB61" s="350">
        <v>0</v>
      </c>
      <c r="BC61" s="350">
        <v>0</v>
      </c>
      <c r="BD61" s="351">
        <v>24830</v>
      </c>
      <c r="BE61" s="347">
        <v>24830</v>
      </c>
      <c r="BF61" s="347">
        <v>24830</v>
      </c>
      <c r="BG61" s="347">
        <v>24830</v>
      </c>
      <c r="BH61" s="347">
        <v>24830</v>
      </c>
      <c r="BI61" s="347">
        <v>24830</v>
      </c>
      <c r="BJ61" s="347">
        <v>101803</v>
      </c>
      <c r="BK61" s="350">
        <v>0</v>
      </c>
      <c r="BL61" s="350">
        <v>0</v>
      </c>
      <c r="BM61" s="350">
        <v>0</v>
      </c>
      <c r="BN61" s="350">
        <v>0</v>
      </c>
      <c r="BO61" s="350">
        <v>0</v>
      </c>
      <c r="BP61" s="350">
        <v>0</v>
      </c>
      <c r="BQ61" s="351">
        <v>88362</v>
      </c>
      <c r="BR61" s="347">
        <v>88362</v>
      </c>
      <c r="BS61" s="347">
        <v>88362</v>
      </c>
      <c r="BT61" s="347">
        <v>88362</v>
      </c>
      <c r="BU61" s="347">
        <v>88362</v>
      </c>
      <c r="BV61" s="347">
        <v>88362</v>
      </c>
      <c r="BW61" s="347">
        <v>362285</v>
      </c>
      <c r="BX61" s="350">
        <v>0</v>
      </c>
      <c r="BY61" s="350">
        <v>0</v>
      </c>
      <c r="BZ61" s="350">
        <v>0</v>
      </c>
      <c r="CA61" s="350">
        <v>0</v>
      </c>
      <c r="CB61" s="350">
        <v>0</v>
      </c>
      <c r="CC61" s="350">
        <v>0</v>
      </c>
      <c r="CD61" s="348">
        <v>9.1999999999999993</v>
      </c>
      <c r="CE61" s="354"/>
      <c r="CF61" s="347"/>
      <c r="CG61" s="347"/>
      <c r="CH61" s="347"/>
      <c r="CI61" s="347"/>
      <c r="CJ61" s="347"/>
      <c r="CK61" s="347"/>
      <c r="CL61" s="350"/>
      <c r="CM61" s="350"/>
      <c r="CN61" s="350"/>
      <c r="CO61" s="350"/>
      <c r="CP61" s="350"/>
      <c r="CQ61" s="350"/>
      <c r="CR61" s="354">
        <v>-50529</v>
      </c>
      <c r="CS61" s="347"/>
      <c r="CT61" s="347"/>
      <c r="CU61" s="347"/>
      <c r="CV61" s="347"/>
      <c r="CW61" s="347"/>
      <c r="CX61" s="347"/>
      <c r="CY61" s="350">
        <v>50529</v>
      </c>
      <c r="CZ61" s="350">
        <v>50529</v>
      </c>
      <c r="DA61" s="350">
        <v>50529</v>
      </c>
      <c r="DB61" s="350">
        <v>50529</v>
      </c>
      <c r="DC61" s="350">
        <v>50529</v>
      </c>
      <c r="DD61" s="350">
        <v>151585</v>
      </c>
      <c r="DE61" s="334"/>
      <c r="DF61" s="368">
        <v>-34251.837150000014</v>
      </c>
      <c r="DH61" s="371">
        <f t="shared" si="0"/>
        <v>-404230</v>
      </c>
      <c r="DI61" s="371">
        <f t="shared" si="1"/>
        <v>225953</v>
      </c>
      <c r="DJ61" s="371">
        <f t="shared" si="2"/>
        <v>1290285</v>
      </c>
      <c r="DK61" s="371">
        <f t="shared" si="3"/>
        <v>804095</v>
      </c>
      <c r="DM61" s="371">
        <f t="shared" si="4"/>
        <v>817520</v>
      </c>
    </row>
    <row r="62" spans="2:117">
      <c r="B62" s="342" t="s">
        <v>275</v>
      </c>
      <c r="C62" s="356">
        <v>0.65166400000000002</v>
      </c>
      <c r="D62" s="356">
        <v>0.65572900000000001</v>
      </c>
      <c r="E62" s="356">
        <v>-4.0649999999999853E-3</v>
      </c>
      <c r="F62" s="356"/>
      <c r="G62" s="348">
        <v>10.7</v>
      </c>
      <c r="H62" s="347">
        <v>2067717</v>
      </c>
      <c r="I62" s="347">
        <v>119576</v>
      </c>
      <c r="J62" s="347">
        <v>75055</v>
      </c>
      <c r="K62" s="347">
        <v>-12818</v>
      </c>
      <c r="L62" s="347">
        <v>0</v>
      </c>
      <c r="M62" s="347">
        <v>-720106</v>
      </c>
      <c r="N62" s="347">
        <v>53775</v>
      </c>
      <c r="O62" s="347">
        <v>666</v>
      </c>
      <c r="P62" s="347">
        <v>-133022</v>
      </c>
      <c r="Q62" s="347">
        <v>1450843</v>
      </c>
      <c r="R62" s="343">
        <v>0</v>
      </c>
      <c r="S62" s="347">
        <v>-71646</v>
      </c>
      <c r="T62" s="347">
        <v>-1185</v>
      </c>
      <c r="U62" s="347">
        <v>121800</v>
      </c>
      <c r="V62" s="347">
        <v>99386</v>
      </c>
      <c r="W62" s="347">
        <v>-691463</v>
      </c>
      <c r="X62" s="343">
        <v>-85811</v>
      </c>
      <c r="Y62" s="343">
        <v>-12684</v>
      </c>
      <c r="Z62" s="347">
        <v>1564306</v>
      </c>
      <c r="AA62" s="347">
        <v>1345208</v>
      </c>
      <c r="AB62" s="347">
        <v>1283148</v>
      </c>
      <c r="AC62" s="347">
        <v>1651314</v>
      </c>
      <c r="AD62" s="347">
        <v>652806</v>
      </c>
      <c r="AE62" s="347">
        <v>75907</v>
      </c>
      <c r="AF62" s="347">
        <v>11499</v>
      </c>
      <c r="AG62" s="347">
        <v>0</v>
      </c>
      <c r="AH62" s="347">
        <v>48749</v>
      </c>
      <c r="AI62" s="347">
        <v>0</v>
      </c>
      <c r="AJ62" s="347">
        <v>-72831</v>
      </c>
      <c r="AK62" s="347">
        <v>-72831</v>
      </c>
      <c r="AL62" s="347">
        <v>-72831</v>
      </c>
      <c r="AM62" s="347">
        <v>-72831</v>
      </c>
      <c r="AN62" s="347">
        <v>-72831</v>
      </c>
      <c r="AO62" s="347">
        <v>-327308</v>
      </c>
      <c r="AP62" s="334"/>
      <c r="AQ62" s="351">
        <v>-67300</v>
      </c>
      <c r="AR62" s="347">
        <v>0</v>
      </c>
      <c r="AS62" s="347">
        <v>0</v>
      </c>
      <c r="AT62" s="347">
        <v>0</v>
      </c>
      <c r="AU62" s="347">
        <v>0</v>
      </c>
      <c r="AV62" s="347">
        <v>0</v>
      </c>
      <c r="AW62" s="347">
        <v>0</v>
      </c>
      <c r="AX62" s="350">
        <v>67300</v>
      </c>
      <c r="AY62" s="350">
        <v>67300</v>
      </c>
      <c r="AZ62" s="350">
        <v>67300</v>
      </c>
      <c r="BA62" s="350">
        <v>67300</v>
      </c>
      <c r="BB62" s="350">
        <v>67300</v>
      </c>
      <c r="BC62" s="350">
        <v>316306</v>
      </c>
      <c r="BD62" s="351">
        <v>5026</v>
      </c>
      <c r="BE62" s="347">
        <v>5026</v>
      </c>
      <c r="BF62" s="347">
        <v>5026</v>
      </c>
      <c r="BG62" s="347">
        <v>5026</v>
      </c>
      <c r="BH62" s="347">
        <v>5026</v>
      </c>
      <c r="BI62" s="347">
        <v>5026</v>
      </c>
      <c r="BJ62" s="347">
        <v>23619</v>
      </c>
      <c r="BK62" s="350">
        <v>0</v>
      </c>
      <c r="BL62" s="350">
        <v>0</v>
      </c>
      <c r="BM62" s="350">
        <v>0</v>
      </c>
      <c r="BN62" s="350">
        <v>0</v>
      </c>
      <c r="BO62" s="350">
        <v>0</v>
      </c>
      <c r="BP62" s="350">
        <v>0</v>
      </c>
      <c r="BQ62" s="351">
        <v>-1185</v>
      </c>
      <c r="BR62" s="347">
        <v>0</v>
      </c>
      <c r="BS62" s="347">
        <v>0</v>
      </c>
      <c r="BT62" s="347">
        <v>0</v>
      </c>
      <c r="BU62" s="347">
        <v>0</v>
      </c>
      <c r="BV62" s="347">
        <v>0</v>
      </c>
      <c r="BW62" s="347">
        <v>0</v>
      </c>
      <c r="BX62" s="350">
        <v>1185</v>
      </c>
      <c r="BY62" s="350">
        <v>1185</v>
      </c>
      <c r="BZ62" s="350">
        <v>1185</v>
      </c>
      <c r="CA62" s="350">
        <v>1185</v>
      </c>
      <c r="CB62" s="350">
        <v>1185</v>
      </c>
      <c r="CC62" s="350">
        <v>5574</v>
      </c>
      <c r="CD62" s="348">
        <v>8.1999999999999993</v>
      </c>
      <c r="CE62" s="354"/>
      <c r="CF62" s="347"/>
      <c r="CG62" s="347"/>
      <c r="CH62" s="347"/>
      <c r="CI62" s="347"/>
      <c r="CJ62" s="347"/>
      <c r="CK62" s="347"/>
      <c r="CL62" s="350"/>
      <c r="CM62" s="350"/>
      <c r="CN62" s="350"/>
      <c r="CO62" s="350"/>
      <c r="CP62" s="350"/>
      <c r="CQ62" s="350"/>
      <c r="CR62" s="354">
        <v>-9372</v>
      </c>
      <c r="CS62" s="347"/>
      <c r="CT62" s="347"/>
      <c r="CU62" s="347"/>
      <c r="CV62" s="347"/>
      <c r="CW62" s="347"/>
      <c r="CX62" s="347"/>
      <c r="CY62" s="350">
        <v>9372</v>
      </c>
      <c r="CZ62" s="350">
        <v>9372</v>
      </c>
      <c r="DA62" s="350">
        <v>9372</v>
      </c>
      <c r="DB62" s="350">
        <v>9372</v>
      </c>
      <c r="DC62" s="350">
        <v>9372</v>
      </c>
      <c r="DD62" s="350">
        <v>29047</v>
      </c>
      <c r="DE62" s="334"/>
      <c r="DF62" s="368">
        <v>531.95809499999802</v>
      </c>
      <c r="DH62" s="371">
        <f t="shared" si="0"/>
        <v>-75907</v>
      </c>
      <c r="DI62" s="371">
        <f t="shared" si="1"/>
        <v>48749</v>
      </c>
      <c r="DJ62" s="371">
        <f t="shared" si="2"/>
        <v>-652806</v>
      </c>
      <c r="DK62" s="371">
        <f t="shared" si="3"/>
        <v>-11499</v>
      </c>
      <c r="DM62" s="371">
        <f t="shared" si="4"/>
        <v>-616874</v>
      </c>
    </row>
    <row r="63" spans="2:117">
      <c r="B63" s="342" t="s">
        <v>276</v>
      </c>
      <c r="C63" s="356">
        <v>0.65053699999999992</v>
      </c>
      <c r="D63" s="356">
        <v>0.63820699999999997</v>
      </c>
      <c r="E63" s="356">
        <v>1.2329999999999952E-2</v>
      </c>
      <c r="F63" s="356"/>
      <c r="G63" s="348">
        <v>11.3</v>
      </c>
      <c r="H63" s="347">
        <v>2619757</v>
      </c>
      <c r="I63" s="347">
        <v>148114</v>
      </c>
      <c r="J63" s="347">
        <v>98105</v>
      </c>
      <c r="K63" s="347">
        <v>50613</v>
      </c>
      <c r="L63" s="347">
        <v>0</v>
      </c>
      <c r="M63" s="347">
        <v>-763061</v>
      </c>
      <c r="N63" s="347">
        <v>63109</v>
      </c>
      <c r="O63" s="347">
        <v>-3626</v>
      </c>
      <c r="P63" s="347">
        <v>-121846</v>
      </c>
      <c r="Q63" s="347">
        <v>2091165</v>
      </c>
      <c r="R63" s="343">
        <v>0</v>
      </c>
      <c r="S63" s="347">
        <v>-73100</v>
      </c>
      <c r="T63" s="347">
        <v>4347</v>
      </c>
      <c r="U63" s="347">
        <v>177466</v>
      </c>
      <c r="V63" s="347">
        <v>118499</v>
      </c>
      <c r="W63" s="347">
        <v>-694757</v>
      </c>
      <c r="X63" s="343">
        <v>-110545</v>
      </c>
      <c r="Y63" s="343">
        <v>49123</v>
      </c>
      <c r="Z63" s="347">
        <v>2246597</v>
      </c>
      <c r="AA63" s="347">
        <v>1944185</v>
      </c>
      <c r="AB63" s="347">
        <v>1853554</v>
      </c>
      <c r="AC63" s="347">
        <v>2374250</v>
      </c>
      <c r="AD63" s="347">
        <v>695533</v>
      </c>
      <c r="AE63" s="347">
        <v>101524</v>
      </c>
      <c r="AF63" s="347">
        <v>0</v>
      </c>
      <c r="AG63" s="347">
        <v>0</v>
      </c>
      <c r="AH63" s="347">
        <v>57524</v>
      </c>
      <c r="AI63" s="347">
        <v>44776</v>
      </c>
      <c r="AJ63" s="347">
        <v>-68753</v>
      </c>
      <c r="AK63" s="347">
        <v>-68753</v>
      </c>
      <c r="AL63" s="347">
        <v>-68753</v>
      </c>
      <c r="AM63" s="347">
        <v>-68753</v>
      </c>
      <c r="AN63" s="347">
        <v>-68753</v>
      </c>
      <c r="AO63" s="347">
        <v>-350992</v>
      </c>
      <c r="AP63" s="334"/>
      <c r="AQ63" s="351">
        <v>-67528</v>
      </c>
      <c r="AR63" s="347">
        <v>0</v>
      </c>
      <c r="AS63" s="347">
        <v>0</v>
      </c>
      <c r="AT63" s="347">
        <v>0</v>
      </c>
      <c r="AU63" s="347">
        <v>0</v>
      </c>
      <c r="AV63" s="347">
        <v>0</v>
      </c>
      <c r="AW63" s="347">
        <v>0</v>
      </c>
      <c r="AX63" s="350">
        <v>67528</v>
      </c>
      <c r="AY63" s="350">
        <v>67528</v>
      </c>
      <c r="AZ63" s="350">
        <v>67528</v>
      </c>
      <c r="BA63" s="350">
        <v>67528</v>
      </c>
      <c r="BB63" s="350">
        <v>67528</v>
      </c>
      <c r="BC63" s="350">
        <v>357893</v>
      </c>
      <c r="BD63" s="351">
        <v>5585</v>
      </c>
      <c r="BE63" s="347">
        <v>5585</v>
      </c>
      <c r="BF63" s="347">
        <v>5585</v>
      </c>
      <c r="BG63" s="347">
        <v>5585</v>
      </c>
      <c r="BH63" s="347">
        <v>5585</v>
      </c>
      <c r="BI63" s="347">
        <v>5585</v>
      </c>
      <c r="BJ63" s="347">
        <v>29599</v>
      </c>
      <c r="BK63" s="350">
        <v>0</v>
      </c>
      <c r="BL63" s="350">
        <v>0</v>
      </c>
      <c r="BM63" s="350">
        <v>0</v>
      </c>
      <c r="BN63" s="350">
        <v>0</v>
      </c>
      <c r="BO63" s="350">
        <v>0</v>
      </c>
      <c r="BP63" s="350">
        <v>0</v>
      </c>
      <c r="BQ63" s="351">
        <v>4347</v>
      </c>
      <c r="BR63" s="347">
        <v>4347</v>
      </c>
      <c r="BS63" s="347">
        <v>4347</v>
      </c>
      <c r="BT63" s="347">
        <v>4347</v>
      </c>
      <c r="BU63" s="347">
        <v>4347</v>
      </c>
      <c r="BV63" s="347">
        <v>4347</v>
      </c>
      <c r="BW63" s="347">
        <v>23041</v>
      </c>
      <c r="BX63" s="350">
        <v>0</v>
      </c>
      <c r="BY63" s="350">
        <v>0</v>
      </c>
      <c r="BZ63" s="350">
        <v>0</v>
      </c>
      <c r="CA63" s="350">
        <v>0</v>
      </c>
      <c r="CB63" s="350">
        <v>0</v>
      </c>
      <c r="CC63" s="350">
        <v>0</v>
      </c>
      <c r="CD63" s="348">
        <v>9.5</v>
      </c>
      <c r="CE63" s="354"/>
      <c r="CF63" s="347"/>
      <c r="CG63" s="347"/>
      <c r="CH63" s="347"/>
      <c r="CI63" s="347"/>
      <c r="CJ63" s="347"/>
      <c r="CK63" s="347"/>
      <c r="CL63" s="350"/>
      <c r="CM63" s="350"/>
      <c r="CN63" s="350"/>
      <c r="CO63" s="350"/>
      <c r="CP63" s="350"/>
      <c r="CQ63" s="350"/>
      <c r="CR63" s="354">
        <v>-11157</v>
      </c>
      <c r="CS63" s="347"/>
      <c r="CT63" s="347"/>
      <c r="CU63" s="347"/>
      <c r="CV63" s="347"/>
      <c r="CW63" s="347"/>
      <c r="CX63" s="347"/>
      <c r="CY63" s="350">
        <v>11157</v>
      </c>
      <c r="CZ63" s="350">
        <v>11157</v>
      </c>
      <c r="DA63" s="350">
        <v>11157</v>
      </c>
      <c r="DB63" s="350">
        <v>11157</v>
      </c>
      <c r="DC63" s="350">
        <v>11157</v>
      </c>
      <c r="DD63" s="350">
        <v>45739</v>
      </c>
      <c r="DE63" s="334"/>
      <c r="DF63" s="368">
        <v>-2135.7039599999916</v>
      </c>
      <c r="DH63" s="371">
        <f t="shared" si="0"/>
        <v>-101524</v>
      </c>
      <c r="DI63" s="371">
        <f t="shared" si="1"/>
        <v>57524</v>
      </c>
      <c r="DJ63" s="371">
        <f t="shared" si="2"/>
        <v>-695533</v>
      </c>
      <c r="DK63" s="371">
        <f t="shared" si="3"/>
        <v>44776</v>
      </c>
      <c r="DM63" s="371">
        <f t="shared" si="4"/>
        <v>-528592</v>
      </c>
    </row>
    <row r="64" spans="2:117">
      <c r="B64" s="342" t="s">
        <v>277</v>
      </c>
      <c r="C64" s="356">
        <v>0.67601200000000006</v>
      </c>
      <c r="D64" s="356">
        <v>0.68136299999999994</v>
      </c>
      <c r="E64" s="356">
        <v>-5.3509999999998836E-3</v>
      </c>
      <c r="F64" s="356"/>
      <c r="G64" s="348">
        <v>10.4</v>
      </c>
      <c r="H64" s="347">
        <v>2416751</v>
      </c>
      <c r="I64" s="347">
        <v>111343</v>
      </c>
      <c r="J64" s="347">
        <v>85892</v>
      </c>
      <c r="K64" s="347">
        <v>-18980</v>
      </c>
      <c r="L64" s="347">
        <v>46577</v>
      </c>
      <c r="M64" s="347">
        <v>-387870</v>
      </c>
      <c r="N64" s="347">
        <v>66329</v>
      </c>
      <c r="O64" s="347">
        <v>12535</v>
      </c>
      <c r="P64" s="347">
        <v>-205355</v>
      </c>
      <c r="Q64" s="347">
        <v>2127222</v>
      </c>
      <c r="R64" s="343">
        <v>46577</v>
      </c>
      <c r="S64" s="347">
        <v>-41187</v>
      </c>
      <c r="T64" s="347">
        <v>-690</v>
      </c>
      <c r="U64" s="347">
        <v>201935</v>
      </c>
      <c r="V64" s="347">
        <v>182136</v>
      </c>
      <c r="W64" s="347">
        <v>-379271</v>
      </c>
      <c r="X64" s="343">
        <v>-93163</v>
      </c>
      <c r="Y64" s="343">
        <v>-7177</v>
      </c>
      <c r="Z64" s="347">
        <v>2271039</v>
      </c>
      <c r="AA64" s="347">
        <v>1990530</v>
      </c>
      <c r="AB64" s="347">
        <v>1909293</v>
      </c>
      <c r="AC64" s="347">
        <v>2385358</v>
      </c>
      <c r="AD64" s="347">
        <v>350575</v>
      </c>
      <c r="AE64" s="347">
        <v>82162</v>
      </c>
      <c r="AF64" s="347">
        <v>6487</v>
      </c>
      <c r="AG64" s="347">
        <v>0</v>
      </c>
      <c r="AH64" s="347">
        <v>59952</v>
      </c>
      <c r="AI64" s="347">
        <v>0</v>
      </c>
      <c r="AJ64" s="347">
        <v>-41878</v>
      </c>
      <c r="AK64" s="347">
        <v>-41878</v>
      </c>
      <c r="AL64" s="347">
        <v>-41878</v>
      </c>
      <c r="AM64" s="347">
        <v>-41878</v>
      </c>
      <c r="AN64" s="347">
        <v>-41878</v>
      </c>
      <c r="AO64" s="347">
        <v>-169882</v>
      </c>
      <c r="AP64" s="334"/>
      <c r="AQ64" s="351">
        <v>-37295</v>
      </c>
      <c r="AR64" s="347">
        <v>0</v>
      </c>
      <c r="AS64" s="347">
        <v>0</v>
      </c>
      <c r="AT64" s="347">
        <v>0</v>
      </c>
      <c r="AU64" s="347">
        <v>0</v>
      </c>
      <c r="AV64" s="347">
        <v>0</v>
      </c>
      <c r="AW64" s="347">
        <v>0</v>
      </c>
      <c r="AX64" s="350">
        <v>37295</v>
      </c>
      <c r="AY64" s="350">
        <v>37295</v>
      </c>
      <c r="AZ64" s="350">
        <v>37295</v>
      </c>
      <c r="BA64" s="350">
        <v>37295</v>
      </c>
      <c r="BB64" s="350">
        <v>37295</v>
      </c>
      <c r="BC64" s="350">
        <v>164100</v>
      </c>
      <c r="BD64" s="351">
        <v>6377</v>
      </c>
      <c r="BE64" s="347">
        <v>6377</v>
      </c>
      <c r="BF64" s="347">
        <v>6377</v>
      </c>
      <c r="BG64" s="347">
        <v>6377</v>
      </c>
      <c r="BH64" s="347">
        <v>6377</v>
      </c>
      <c r="BI64" s="347">
        <v>6377</v>
      </c>
      <c r="BJ64" s="347">
        <v>28067</v>
      </c>
      <c r="BK64" s="350">
        <v>0</v>
      </c>
      <c r="BL64" s="350">
        <v>0</v>
      </c>
      <c r="BM64" s="350">
        <v>0</v>
      </c>
      <c r="BN64" s="350">
        <v>0</v>
      </c>
      <c r="BO64" s="350">
        <v>0</v>
      </c>
      <c r="BP64" s="350">
        <v>0</v>
      </c>
      <c r="BQ64" s="351">
        <v>-690</v>
      </c>
      <c r="BR64" s="347">
        <v>0</v>
      </c>
      <c r="BS64" s="347">
        <v>0</v>
      </c>
      <c r="BT64" s="347">
        <v>0</v>
      </c>
      <c r="BU64" s="347">
        <v>0</v>
      </c>
      <c r="BV64" s="347">
        <v>0</v>
      </c>
      <c r="BW64" s="347">
        <v>0</v>
      </c>
      <c r="BX64" s="350">
        <v>690</v>
      </c>
      <c r="BY64" s="350">
        <v>690</v>
      </c>
      <c r="BZ64" s="350">
        <v>690</v>
      </c>
      <c r="CA64" s="350">
        <v>690</v>
      </c>
      <c r="CB64" s="350">
        <v>690</v>
      </c>
      <c r="CC64" s="350">
        <v>3037</v>
      </c>
      <c r="CD64" s="348">
        <v>8.8000000000000007</v>
      </c>
      <c r="CE64" s="354"/>
      <c r="CF64" s="347"/>
      <c r="CG64" s="347"/>
      <c r="CH64" s="347"/>
      <c r="CI64" s="347"/>
      <c r="CJ64" s="347"/>
      <c r="CK64" s="347"/>
      <c r="CL64" s="350"/>
      <c r="CM64" s="350"/>
      <c r="CN64" s="350"/>
      <c r="CO64" s="350"/>
      <c r="CP64" s="350"/>
      <c r="CQ64" s="350"/>
      <c r="CR64" s="354">
        <v>-10270</v>
      </c>
      <c r="CS64" s="347"/>
      <c r="CT64" s="347"/>
      <c r="CU64" s="347"/>
      <c r="CV64" s="347"/>
      <c r="CW64" s="347"/>
      <c r="CX64" s="347"/>
      <c r="CY64" s="350">
        <v>10270</v>
      </c>
      <c r="CZ64" s="350">
        <v>10270</v>
      </c>
      <c r="DA64" s="350">
        <v>10270</v>
      </c>
      <c r="DB64" s="350">
        <v>10270</v>
      </c>
      <c r="DC64" s="350">
        <v>10270</v>
      </c>
      <c r="DD64" s="350">
        <v>30812</v>
      </c>
      <c r="DE64" s="334"/>
      <c r="DF64" s="368">
        <v>731.64758099998414</v>
      </c>
      <c r="DH64" s="371">
        <f t="shared" si="0"/>
        <v>-82162</v>
      </c>
      <c r="DI64" s="371">
        <f t="shared" si="1"/>
        <v>59952</v>
      </c>
      <c r="DJ64" s="371">
        <f t="shared" si="2"/>
        <v>-350575</v>
      </c>
      <c r="DK64" s="371">
        <f t="shared" si="3"/>
        <v>-6487</v>
      </c>
      <c r="DM64" s="371">
        <f t="shared" si="4"/>
        <v>-289529</v>
      </c>
    </row>
    <row r="65" spans="2:117">
      <c r="B65" s="342" t="s">
        <v>278</v>
      </c>
      <c r="C65" s="356">
        <v>0.73858699999999999</v>
      </c>
      <c r="D65" s="356">
        <v>0.75651800000000002</v>
      </c>
      <c r="E65" s="356">
        <v>-1.793100000000003E-2</v>
      </c>
      <c r="F65" s="356"/>
      <c r="G65" s="348">
        <v>11.1</v>
      </c>
      <c r="H65" s="347">
        <v>3799923</v>
      </c>
      <c r="I65" s="347">
        <v>261989</v>
      </c>
      <c r="J65" s="347">
        <v>139119</v>
      </c>
      <c r="K65" s="347">
        <v>-90066</v>
      </c>
      <c r="L65" s="347">
        <v>-485447</v>
      </c>
      <c r="M65" s="347">
        <v>-1242848</v>
      </c>
      <c r="N65" s="347">
        <v>88529</v>
      </c>
      <c r="O65" s="347">
        <v>2275</v>
      </c>
      <c r="P65" s="347">
        <v>-130318</v>
      </c>
      <c r="Q65" s="347">
        <v>2343156</v>
      </c>
      <c r="R65" s="343">
        <v>-485447</v>
      </c>
      <c r="S65" s="347">
        <v>-122263</v>
      </c>
      <c r="T65" s="347">
        <v>-8293</v>
      </c>
      <c r="U65" s="347">
        <v>-214895</v>
      </c>
      <c r="V65" s="347">
        <v>86925</v>
      </c>
      <c r="W65" s="347">
        <v>-1291205</v>
      </c>
      <c r="X65" s="343">
        <v>-179651</v>
      </c>
      <c r="Y65" s="343">
        <v>-92049</v>
      </c>
      <c r="Z65" s="347">
        <v>2538104</v>
      </c>
      <c r="AA65" s="347">
        <v>2159409</v>
      </c>
      <c r="AB65" s="347">
        <v>2041838</v>
      </c>
      <c r="AC65" s="347">
        <v>2705456</v>
      </c>
      <c r="AD65" s="347">
        <v>1130880</v>
      </c>
      <c r="AE65" s="347">
        <v>157123</v>
      </c>
      <c r="AF65" s="347">
        <v>83756</v>
      </c>
      <c r="AG65" s="347">
        <v>0</v>
      </c>
      <c r="AH65" s="347">
        <v>80554</v>
      </c>
      <c r="AI65" s="347">
        <v>0</v>
      </c>
      <c r="AJ65" s="347">
        <v>-130556</v>
      </c>
      <c r="AK65" s="347">
        <v>-130556</v>
      </c>
      <c r="AL65" s="347">
        <v>-130556</v>
      </c>
      <c r="AM65" s="347">
        <v>-130556</v>
      </c>
      <c r="AN65" s="347">
        <v>-130556</v>
      </c>
      <c r="AO65" s="347">
        <v>-638425</v>
      </c>
      <c r="AP65" s="334"/>
      <c r="AQ65" s="351">
        <v>-111968</v>
      </c>
      <c r="AR65" s="347">
        <v>0</v>
      </c>
      <c r="AS65" s="347">
        <v>0</v>
      </c>
      <c r="AT65" s="347">
        <v>0</v>
      </c>
      <c r="AU65" s="347">
        <v>0</v>
      </c>
      <c r="AV65" s="347">
        <v>0</v>
      </c>
      <c r="AW65" s="347">
        <v>0</v>
      </c>
      <c r="AX65" s="350">
        <v>111968</v>
      </c>
      <c r="AY65" s="350">
        <v>111968</v>
      </c>
      <c r="AZ65" s="350">
        <v>111968</v>
      </c>
      <c r="BA65" s="350">
        <v>111968</v>
      </c>
      <c r="BB65" s="350">
        <v>111968</v>
      </c>
      <c r="BC65" s="350">
        <v>571040</v>
      </c>
      <c r="BD65" s="351">
        <v>7975</v>
      </c>
      <c r="BE65" s="347">
        <v>7975</v>
      </c>
      <c r="BF65" s="347">
        <v>7975</v>
      </c>
      <c r="BG65" s="347">
        <v>7975</v>
      </c>
      <c r="BH65" s="347">
        <v>7975</v>
      </c>
      <c r="BI65" s="347">
        <v>7975</v>
      </c>
      <c r="BJ65" s="347">
        <v>40679</v>
      </c>
      <c r="BK65" s="350">
        <v>0</v>
      </c>
      <c r="BL65" s="350">
        <v>0</v>
      </c>
      <c r="BM65" s="350">
        <v>0</v>
      </c>
      <c r="BN65" s="350">
        <v>0</v>
      </c>
      <c r="BO65" s="350">
        <v>0</v>
      </c>
      <c r="BP65" s="350">
        <v>0</v>
      </c>
      <c r="BQ65" s="351">
        <v>-8293</v>
      </c>
      <c r="BR65" s="347">
        <v>0</v>
      </c>
      <c r="BS65" s="347">
        <v>0</v>
      </c>
      <c r="BT65" s="347">
        <v>0</v>
      </c>
      <c r="BU65" s="347">
        <v>0</v>
      </c>
      <c r="BV65" s="347">
        <v>0</v>
      </c>
      <c r="BW65" s="347">
        <v>0</v>
      </c>
      <c r="BX65" s="350">
        <v>8293</v>
      </c>
      <c r="BY65" s="350">
        <v>8293</v>
      </c>
      <c r="BZ65" s="350">
        <v>8293</v>
      </c>
      <c r="CA65" s="350">
        <v>8293</v>
      </c>
      <c r="CB65" s="350">
        <v>8293</v>
      </c>
      <c r="CC65" s="350">
        <v>42291</v>
      </c>
      <c r="CD65" s="348">
        <v>9.5</v>
      </c>
      <c r="CE65" s="354"/>
      <c r="CF65" s="347"/>
      <c r="CG65" s="347"/>
      <c r="CH65" s="347"/>
      <c r="CI65" s="347"/>
      <c r="CJ65" s="347"/>
      <c r="CK65" s="347"/>
      <c r="CL65" s="350"/>
      <c r="CM65" s="350"/>
      <c r="CN65" s="350"/>
      <c r="CO65" s="350"/>
      <c r="CP65" s="350"/>
      <c r="CQ65" s="350"/>
      <c r="CR65" s="354">
        <v>-18270</v>
      </c>
      <c r="CS65" s="347"/>
      <c r="CT65" s="347"/>
      <c r="CU65" s="347"/>
      <c r="CV65" s="347"/>
      <c r="CW65" s="347"/>
      <c r="CX65" s="347"/>
      <c r="CY65" s="350">
        <v>18270</v>
      </c>
      <c r="CZ65" s="350">
        <v>18270</v>
      </c>
      <c r="DA65" s="350">
        <v>18270</v>
      </c>
      <c r="DB65" s="350">
        <v>18270</v>
      </c>
      <c r="DC65" s="350">
        <v>18270</v>
      </c>
      <c r="DD65" s="350">
        <v>65773</v>
      </c>
      <c r="DE65" s="334"/>
      <c r="DF65" s="368">
        <v>4258.0925010000074</v>
      </c>
      <c r="DH65" s="371">
        <f t="shared" si="0"/>
        <v>-157123</v>
      </c>
      <c r="DI65" s="371">
        <f t="shared" si="1"/>
        <v>80554</v>
      </c>
      <c r="DJ65" s="371">
        <f t="shared" si="2"/>
        <v>-1130880</v>
      </c>
      <c r="DK65" s="371">
        <f t="shared" si="3"/>
        <v>-83756</v>
      </c>
      <c r="DM65" s="371">
        <f t="shared" si="4"/>
        <v>-1456767</v>
      </c>
    </row>
    <row r="66" spans="2:117">
      <c r="B66" s="342" t="s">
        <v>279</v>
      </c>
      <c r="C66" s="356">
        <v>1</v>
      </c>
      <c r="D66" s="356">
        <v>1</v>
      </c>
      <c r="E66" s="356">
        <v>0</v>
      </c>
      <c r="F66" s="356"/>
      <c r="G66" s="348">
        <v>1</v>
      </c>
      <c r="H66" s="347">
        <v>0</v>
      </c>
      <c r="I66" s="347">
        <v>0</v>
      </c>
      <c r="J66" s="347">
        <v>0</v>
      </c>
      <c r="K66" s="347">
        <v>0</v>
      </c>
      <c r="L66" s="347">
        <v>0</v>
      </c>
      <c r="M66" s="347">
        <v>0</v>
      </c>
      <c r="N66" s="347">
        <v>0</v>
      </c>
      <c r="O66" s="347">
        <v>0</v>
      </c>
      <c r="P66" s="347">
        <v>0</v>
      </c>
      <c r="Q66" s="347">
        <v>0</v>
      </c>
      <c r="R66" s="343">
        <v>0</v>
      </c>
      <c r="S66" s="347">
        <v>0</v>
      </c>
      <c r="T66" s="347">
        <v>0</v>
      </c>
      <c r="U66" s="347">
        <v>0</v>
      </c>
      <c r="V66" s="347">
        <v>0</v>
      </c>
      <c r="W66" s="347">
        <v>0</v>
      </c>
      <c r="X66" s="343">
        <v>0</v>
      </c>
      <c r="Y66" s="343">
        <v>0</v>
      </c>
      <c r="Z66" s="347">
        <v>0</v>
      </c>
      <c r="AA66" s="347">
        <v>0</v>
      </c>
      <c r="AB66" s="347">
        <v>0</v>
      </c>
      <c r="AC66" s="347">
        <v>0</v>
      </c>
      <c r="AD66" s="347">
        <v>0</v>
      </c>
      <c r="AE66" s="347">
        <v>0</v>
      </c>
      <c r="AF66" s="347">
        <v>0</v>
      </c>
      <c r="AG66" s="347">
        <v>0</v>
      </c>
      <c r="AH66" s="347">
        <v>0</v>
      </c>
      <c r="AI66" s="347">
        <v>0</v>
      </c>
      <c r="AJ66" s="347">
        <v>0</v>
      </c>
      <c r="AK66" s="347">
        <v>0</v>
      </c>
      <c r="AL66" s="347">
        <v>0</v>
      </c>
      <c r="AM66" s="347">
        <v>0</v>
      </c>
      <c r="AN66" s="347">
        <v>0</v>
      </c>
      <c r="AO66" s="347">
        <v>0</v>
      </c>
      <c r="AP66" s="334"/>
      <c r="AQ66" s="351">
        <v>0</v>
      </c>
      <c r="AR66" s="347">
        <v>0</v>
      </c>
      <c r="AS66" s="347">
        <v>0</v>
      </c>
      <c r="AT66" s="347">
        <v>0</v>
      </c>
      <c r="AU66" s="347">
        <v>0</v>
      </c>
      <c r="AV66" s="347">
        <v>0</v>
      </c>
      <c r="AW66" s="347">
        <v>0</v>
      </c>
      <c r="AX66" s="350">
        <v>0</v>
      </c>
      <c r="AY66" s="350">
        <v>0</v>
      </c>
      <c r="AZ66" s="350">
        <v>0</v>
      </c>
      <c r="BA66" s="350">
        <v>0</v>
      </c>
      <c r="BB66" s="350">
        <v>0</v>
      </c>
      <c r="BC66" s="350">
        <v>0</v>
      </c>
      <c r="BD66" s="351">
        <v>0</v>
      </c>
      <c r="BE66" s="347">
        <v>0</v>
      </c>
      <c r="BF66" s="347">
        <v>0</v>
      </c>
      <c r="BG66" s="347">
        <v>0</v>
      </c>
      <c r="BH66" s="347">
        <v>0</v>
      </c>
      <c r="BI66" s="347">
        <v>0</v>
      </c>
      <c r="BJ66" s="347">
        <v>0</v>
      </c>
      <c r="BK66" s="350">
        <v>0</v>
      </c>
      <c r="BL66" s="350">
        <v>0</v>
      </c>
      <c r="BM66" s="350">
        <v>0</v>
      </c>
      <c r="BN66" s="350">
        <v>0</v>
      </c>
      <c r="BO66" s="350">
        <v>0</v>
      </c>
      <c r="BP66" s="350">
        <v>0</v>
      </c>
      <c r="BQ66" s="351">
        <v>0</v>
      </c>
      <c r="BR66" s="347">
        <v>0</v>
      </c>
      <c r="BS66" s="347">
        <v>0</v>
      </c>
      <c r="BT66" s="347">
        <v>0</v>
      </c>
      <c r="BU66" s="347">
        <v>0</v>
      </c>
      <c r="BV66" s="347">
        <v>0</v>
      </c>
      <c r="BW66" s="347">
        <v>0</v>
      </c>
      <c r="BX66" s="350">
        <v>0</v>
      </c>
      <c r="BY66" s="350">
        <v>0</v>
      </c>
      <c r="BZ66" s="350">
        <v>0</v>
      </c>
      <c r="CA66" s="350">
        <v>0</v>
      </c>
      <c r="CB66" s="350">
        <v>0</v>
      </c>
      <c r="CC66" s="350">
        <v>0</v>
      </c>
      <c r="CD66" s="348">
        <v>1</v>
      </c>
      <c r="CE66" s="354"/>
      <c r="CF66" s="347"/>
      <c r="CG66" s="347"/>
      <c r="CH66" s="347"/>
      <c r="CI66" s="347"/>
      <c r="CJ66" s="347"/>
      <c r="CK66" s="347"/>
      <c r="CL66" s="350"/>
      <c r="CM66" s="350"/>
      <c r="CN66" s="350"/>
      <c r="CO66" s="350"/>
      <c r="CP66" s="350"/>
      <c r="CQ66" s="350"/>
      <c r="CR66" s="354">
        <v>0</v>
      </c>
      <c r="CS66" s="347"/>
      <c r="CT66" s="347"/>
      <c r="CU66" s="347"/>
      <c r="CV66" s="347"/>
      <c r="CW66" s="347"/>
      <c r="CX66" s="347"/>
      <c r="CY66" s="350">
        <v>0</v>
      </c>
      <c r="CZ66" s="350">
        <v>0</v>
      </c>
      <c r="DA66" s="350">
        <v>0</v>
      </c>
      <c r="DB66" s="350">
        <v>0</v>
      </c>
      <c r="DC66" s="350">
        <v>0</v>
      </c>
      <c r="DD66" s="350">
        <v>0</v>
      </c>
      <c r="DE66" s="334"/>
      <c r="DF66" s="368">
        <v>0</v>
      </c>
      <c r="DH66" s="371">
        <f t="shared" si="0"/>
        <v>0</v>
      </c>
      <c r="DI66" s="371">
        <f t="shared" si="1"/>
        <v>0</v>
      </c>
      <c r="DJ66" s="371">
        <f t="shared" si="2"/>
        <v>0</v>
      </c>
      <c r="DK66" s="371">
        <f t="shared" si="3"/>
        <v>0</v>
      </c>
      <c r="DM66" s="371">
        <f t="shared" si="4"/>
        <v>0</v>
      </c>
    </row>
    <row r="67" spans="2:117">
      <c r="B67" s="342" t="s">
        <v>280</v>
      </c>
      <c r="C67" s="356">
        <v>0.64576100000000003</v>
      </c>
      <c r="D67" s="356">
        <v>0.64024400000000004</v>
      </c>
      <c r="E67" s="356">
        <v>5.5169999999999941E-3</v>
      </c>
      <c r="F67" s="356"/>
      <c r="G67" s="348">
        <v>11</v>
      </c>
      <c r="H67" s="347">
        <v>700914</v>
      </c>
      <c r="I67" s="347">
        <v>39171</v>
      </c>
      <c r="J67" s="347">
        <v>25524</v>
      </c>
      <c r="K67" s="347">
        <v>6040</v>
      </c>
      <c r="L67" s="347">
        <v>0</v>
      </c>
      <c r="M67" s="347">
        <v>-95404</v>
      </c>
      <c r="N67" s="347">
        <v>22161</v>
      </c>
      <c r="O67" s="347">
        <v>-1977</v>
      </c>
      <c r="P67" s="347">
        <v>-56329</v>
      </c>
      <c r="Q67" s="347">
        <v>640100</v>
      </c>
      <c r="R67" s="343">
        <v>0</v>
      </c>
      <c r="S67" s="347">
        <v>-9471</v>
      </c>
      <c r="T67" s="347">
        <v>391</v>
      </c>
      <c r="U67" s="347">
        <v>55615</v>
      </c>
      <c r="V67" s="347">
        <v>64065</v>
      </c>
      <c r="W67" s="347">
        <v>-87706</v>
      </c>
      <c r="X67" s="343">
        <v>-27605</v>
      </c>
      <c r="Y67" s="343">
        <v>4301</v>
      </c>
      <c r="Z67" s="347">
        <v>681316</v>
      </c>
      <c r="AA67" s="347">
        <v>600817</v>
      </c>
      <c r="AB67" s="347">
        <v>577231</v>
      </c>
      <c r="AC67" s="347">
        <v>713962</v>
      </c>
      <c r="AD67" s="347">
        <v>86731</v>
      </c>
      <c r="AE67" s="347">
        <v>25031</v>
      </c>
      <c r="AF67" s="347">
        <v>0</v>
      </c>
      <c r="AG67" s="347">
        <v>0</v>
      </c>
      <c r="AH67" s="347">
        <v>20146</v>
      </c>
      <c r="AI67" s="347">
        <v>3910</v>
      </c>
      <c r="AJ67" s="347">
        <v>-9079</v>
      </c>
      <c r="AK67" s="347">
        <v>-9079</v>
      </c>
      <c r="AL67" s="347">
        <v>-9079</v>
      </c>
      <c r="AM67" s="347">
        <v>-9079</v>
      </c>
      <c r="AN67" s="347">
        <v>-9079</v>
      </c>
      <c r="AO67" s="347">
        <v>-42311</v>
      </c>
      <c r="AP67" s="334"/>
      <c r="AQ67" s="351">
        <v>-8673</v>
      </c>
      <c r="AR67" s="347">
        <v>0</v>
      </c>
      <c r="AS67" s="347">
        <v>0</v>
      </c>
      <c r="AT67" s="347">
        <v>0</v>
      </c>
      <c r="AU67" s="347">
        <v>0</v>
      </c>
      <c r="AV67" s="347">
        <v>0</v>
      </c>
      <c r="AW67" s="347">
        <v>0</v>
      </c>
      <c r="AX67" s="350">
        <v>8673</v>
      </c>
      <c r="AY67" s="350">
        <v>8673</v>
      </c>
      <c r="AZ67" s="350">
        <v>8673</v>
      </c>
      <c r="BA67" s="350">
        <v>8673</v>
      </c>
      <c r="BB67" s="350">
        <v>8673</v>
      </c>
      <c r="BC67" s="350">
        <v>43366</v>
      </c>
      <c r="BD67" s="351">
        <v>2015</v>
      </c>
      <c r="BE67" s="347">
        <v>2015</v>
      </c>
      <c r="BF67" s="347">
        <v>2015</v>
      </c>
      <c r="BG67" s="347">
        <v>2015</v>
      </c>
      <c r="BH67" s="347">
        <v>2015</v>
      </c>
      <c r="BI67" s="347">
        <v>2015</v>
      </c>
      <c r="BJ67" s="347">
        <v>10071</v>
      </c>
      <c r="BK67" s="350">
        <v>0</v>
      </c>
      <c r="BL67" s="350">
        <v>0</v>
      </c>
      <c r="BM67" s="350">
        <v>0</v>
      </c>
      <c r="BN67" s="350">
        <v>0</v>
      </c>
      <c r="BO67" s="350">
        <v>0</v>
      </c>
      <c r="BP67" s="350">
        <v>0</v>
      </c>
      <c r="BQ67" s="351">
        <v>391</v>
      </c>
      <c r="BR67" s="347">
        <v>391</v>
      </c>
      <c r="BS67" s="347">
        <v>391</v>
      </c>
      <c r="BT67" s="347">
        <v>391</v>
      </c>
      <c r="BU67" s="347">
        <v>391</v>
      </c>
      <c r="BV67" s="347">
        <v>391</v>
      </c>
      <c r="BW67" s="347">
        <v>1955</v>
      </c>
      <c r="BX67" s="350">
        <v>0</v>
      </c>
      <c r="BY67" s="350">
        <v>0</v>
      </c>
      <c r="BZ67" s="350">
        <v>0</v>
      </c>
      <c r="CA67" s="350">
        <v>0</v>
      </c>
      <c r="CB67" s="350">
        <v>0</v>
      </c>
      <c r="CC67" s="350">
        <v>0</v>
      </c>
      <c r="CD67" s="348">
        <v>8.8000000000000007</v>
      </c>
      <c r="CE67" s="354"/>
      <c r="CF67" s="347"/>
      <c r="CG67" s="347"/>
      <c r="CH67" s="347"/>
      <c r="CI67" s="347"/>
      <c r="CJ67" s="347"/>
      <c r="CK67" s="347"/>
      <c r="CL67" s="350"/>
      <c r="CM67" s="350"/>
      <c r="CN67" s="350"/>
      <c r="CO67" s="350"/>
      <c r="CP67" s="350"/>
      <c r="CQ67" s="350"/>
      <c r="CR67" s="354">
        <v>-2812</v>
      </c>
      <c r="CS67" s="347"/>
      <c r="CT67" s="347"/>
      <c r="CU67" s="347"/>
      <c r="CV67" s="347"/>
      <c r="CW67" s="347"/>
      <c r="CX67" s="347"/>
      <c r="CY67" s="350">
        <v>2812</v>
      </c>
      <c r="CZ67" s="350">
        <v>2812</v>
      </c>
      <c r="DA67" s="350">
        <v>2812</v>
      </c>
      <c r="DB67" s="350">
        <v>2812</v>
      </c>
      <c r="DC67" s="350">
        <v>2812</v>
      </c>
      <c r="DD67" s="350">
        <v>10971</v>
      </c>
      <c r="DE67" s="334"/>
      <c r="DF67" s="368">
        <v>-237.87648899999974</v>
      </c>
      <c r="DH67" s="371">
        <f t="shared" si="0"/>
        <v>-25031</v>
      </c>
      <c r="DI67" s="371">
        <f t="shared" si="1"/>
        <v>20146</v>
      </c>
      <c r="DJ67" s="371">
        <f t="shared" si="2"/>
        <v>-86731</v>
      </c>
      <c r="DK67" s="371">
        <f t="shared" si="3"/>
        <v>3910</v>
      </c>
      <c r="DM67" s="371">
        <f t="shared" si="4"/>
        <v>-60814</v>
      </c>
    </row>
    <row r="68" spans="2:117">
      <c r="B68" s="342" t="s">
        <v>281</v>
      </c>
      <c r="C68" s="356">
        <v>0.81265500000000002</v>
      </c>
      <c r="D68" s="356">
        <v>0.69759499999999997</v>
      </c>
      <c r="E68" s="356">
        <v>0.11506000000000005</v>
      </c>
      <c r="F68" s="356"/>
      <c r="G68" s="348">
        <v>10.9</v>
      </c>
      <c r="H68" s="347">
        <v>1482005</v>
      </c>
      <c r="I68" s="347">
        <v>101145</v>
      </c>
      <c r="J68" s="347">
        <v>62505</v>
      </c>
      <c r="K68" s="347">
        <v>244439</v>
      </c>
      <c r="L68" s="347">
        <v>0</v>
      </c>
      <c r="M68" s="347">
        <v>119260</v>
      </c>
      <c r="N68" s="347">
        <v>20520</v>
      </c>
      <c r="O68" s="347">
        <v>-8900</v>
      </c>
      <c r="P68" s="347">
        <v>-134759</v>
      </c>
      <c r="Q68" s="347">
        <v>1886215</v>
      </c>
      <c r="R68" s="343">
        <v>0</v>
      </c>
      <c r="S68" s="347">
        <v>4802</v>
      </c>
      <c r="T68" s="347">
        <v>22547</v>
      </c>
      <c r="U68" s="347">
        <v>190999</v>
      </c>
      <c r="V68" s="347">
        <v>145401</v>
      </c>
      <c r="W68" s="347">
        <v>285996</v>
      </c>
      <c r="X68" s="343">
        <v>-61976</v>
      </c>
      <c r="Y68" s="343">
        <v>245761</v>
      </c>
      <c r="Z68" s="347">
        <v>2017616</v>
      </c>
      <c r="AA68" s="347">
        <v>1763139</v>
      </c>
      <c r="AB68" s="347">
        <v>1686234</v>
      </c>
      <c r="AC68" s="347">
        <v>2128351</v>
      </c>
      <c r="AD68" s="347">
        <v>0</v>
      </c>
      <c r="AE68" s="347">
        <v>64176</v>
      </c>
      <c r="AF68" s="347">
        <v>0</v>
      </c>
      <c r="AG68" s="347">
        <v>108320</v>
      </c>
      <c r="AH68" s="347">
        <v>18637</v>
      </c>
      <c r="AI68" s="347">
        <v>223214</v>
      </c>
      <c r="AJ68" s="347">
        <v>27349</v>
      </c>
      <c r="AK68" s="347">
        <v>27349</v>
      </c>
      <c r="AL68" s="347">
        <v>27349</v>
      </c>
      <c r="AM68" s="347">
        <v>27349</v>
      </c>
      <c r="AN68" s="347">
        <v>27349</v>
      </c>
      <c r="AO68" s="347">
        <v>149250</v>
      </c>
      <c r="AP68" s="334"/>
      <c r="AQ68" s="351">
        <v>10942</v>
      </c>
      <c r="AR68" s="347">
        <v>10942</v>
      </c>
      <c r="AS68" s="347">
        <v>10942</v>
      </c>
      <c r="AT68" s="347">
        <v>10942</v>
      </c>
      <c r="AU68" s="347">
        <v>10942</v>
      </c>
      <c r="AV68" s="347">
        <v>10942</v>
      </c>
      <c r="AW68" s="347">
        <v>53610</v>
      </c>
      <c r="AX68" s="350">
        <v>0</v>
      </c>
      <c r="AY68" s="350">
        <v>0</v>
      </c>
      <c r="AZ68" s="350">
        <v>0</v>
      </c>
      <c r="BA68" s="350">
        <v>0</v>
      </c>
      <c r="BB68" s="350">
        <v>0</v>
      </c>
      <c r="BC68" s="350">
        <v>0</v>
      </c>
      <c r="BD68" s="351">
        <v>1883</v>
      </c>
      <c r="BE68" s="347">
        <v>1883</v>
      </c>
      <c r="BF68" s="347">
        <v>1883</v>
      </c>
      <c r="BG68" s="347">
        <v>1883</v>
      </c>
      <c r="BH68" s="347">
        <v>1883</v>
      </c>
      <c r="BI68" s="347">
        <v>1883</v>
      </c>
      <c r="BJ68" s="347">
        <v>9222</v>
      </c>
      <c r="BK68" s="350">
        <v>0</v>
      </c>
      <c r="BL68" s="350">
        <v>0</v>
      </c>
      <c r="BM68" s="350">
        <v>0</v>
      </c>
      <c r="BN68" s="350">
        <v>0</v>
      </c>
      <c r="BO68" s="350">
        <v>0</v>
      </c>
      <c r="BP68" s="350">
        <v>0</v>
      </c>
      <c r="BQ68" s="351">
        <v>22547</v>
      </c>
      <c r="BR68" s="347">
        <v>22547</v>
      </c>
      <c r="BS68" s="347">
        <v>22547</v>
      </c>
      <c r="BT68" s="347">
        <v>22547</v>
      </c>
      <c r="BU68" s="347">
        <v>22547</v>
      </c>
      <c r="BV68" s="347">
        <v>22547</v>
      </c>
      <c r="BW68" s="347">
        <v>110479</v>
      </c>
      <c r="BX68" s="350">
        <v>0</v>
      </c>
      <c r="BY68" s="350">
        <v>0</v>
      </c>
      <c r="BZ68" s="350">
        <v>0</v>
      </c>
      <c r="CA68" s="350">
        <v>0</v>
      </c>
      <c r="CB68" s="350">
        <v>0</v>
      </c>
      <c r="CC68" s="350">
        <v>0</v>
      </c>
      <c r="CD68" s="348">
        <v>7.8</v>
      </c>
      <c r="CE68" s="354"/>
      <c r="CF68" s="347"/>
      <c r="CG68" s="347"/>
      <c r="CH68" s="347"/>
      <c r="CI68" s="347"/>
      <c r="CJ68" s="347"/>
      <c r="CK68" s="347"/>
      <c r="CL68" s="350"/>
      <c r="CM68" s="350"/>
      <c r="CN68" s="350"/>
      <c r="CO68" s="350"/>
      <c r="CP68" s="350"/>
      <c r="CQ68" s="350"/>
      <c r="CR68" s="354">
        <v>-8023</v>
      </c>
      <c r="CS68" s="347"/>
      <c r="CT68" s="347"/>
      <c r="CU68" s="347"/>
      <c r="CV68" s="347"/>
      <c r="CW68" s="347"/>
      <c r="CX68" s="347"/>
      <c r="CY68" s="350">
        <v>8023</v>
      </c>
      <c r="CZ68" s="350">
        <v>8023</v>
      </c>
      <c r="DA68" s="350">
        <v>8023</v>
      </c>
      <c r="DB68" s="350">
        <v>8023</v>
      </c>
      <c r="DC68" s="350">
        <v>8023</v>
      </c>
      <c r="DD68" s="350">
        <v>24061</v>
      </c>
      <c r="DE68" s="334"/>
      <c r="DF68" s="368">
        <v>-10222.275580000005</v>
      </c>
      <c r="DH68" s="371">
        <f t="shared" si="0"/>
        <v>-64176</v>
      </c>
      <c r="DI68" s="371">
        <f t="shared" si="1"/>
        <v>18637</v>
      </c>
      <c r="DJ68" s="371">
        <f t="shared" si="2"/>
        <v>108320</v>
      </c>
      <c r="DK68" s="371">
        <f t="shared" si="3"/>
        <v>223214</v>
      </c>
      <c r="DM68" s="371">
        <f t="shared" si="4"/>
        <v>404210</v>
      </c>
    </row>
    <row r="69" spans="2:117">
      <c r="B69" s="342" t="s">
        <v>282</v>
      </c>
      <c r="C69" s="356">
        <v>0.74106000000000005</v>
      </c>
      <c r="D69" s="356">
        <v>0.67146099999999997</v>
      </c>
      <c r="E69" s="356">
        <v>6.9599000000000077E-2</v>
      </c>
      <c r="F69" s="356"/>
      <c r="G69" s="348">
        <v>10.199999999999999</v>
      </c>
      <c r="H69" s="347">
        <v>4249277</v>
      </c>
      <c r="I69" s="347">
        <v>235226</v>
      </c>
      <c r="J69" s="347">
        <v>171618</v>
      </c>
      <c r="K69" s="347">
        <v>440451</v>
      </c>
      <c r="L69" s="347">
        <v>-557036</v>
      </c>
      <c r="M69" s="347">
        <v>1497965</v>
      </c>
      <c r="N69" s="347">
        <v>166263</v>
      </c>
      <c r="O69" s="347">
        <v>370</v>
      </c>
      <c r="P69" s="347">
        <v>-208799</v>
      </c>
      <c r="Q69" s="347">
        <v>5995335</v>
      </c>
      <c r="R69" s="343">
        <v>-557036</v>
      </c>
      <c r="S69" s="347">
        <v>141187</v>
      </c>
      <c r="T69" s="347">
        <v>45099</v>
      </c>
      <c r="U69" s="347">
        <v>36094</v>
      </c>
      <c r="V69" s="347">
        <v>210738</v>
      </c>
      <c r="W69" s="347">
        <v>1733612</v>
      </c>
      <c r="X69" s="343">
        <v>-185153</v>
      </c>
      <c r="Y69" s="343">
        <v>460013</v>
      </c>
      <c r="Z69" s="347">
        <v>6461315</v>
      </c>
      <c r="AA69" s="347">
        <v>5549858</v>
      </c>
      <c r="AB69" s="347">
        <v>5282671</v>
      </c>
      <c r="AC69" s="347">
        <v>6833664</v>
      </c>
      <c r="AD69" s="347">
        <v>0</v>
      </c>
      <c r="AE69" s="347">
        <v>182372</v>
      </c>
      <c r="AF69" s="347">
        <v>0</v>
      </c>
      <c r="AG69" s="347">
        <v>1351108</v>
      </c>
      <c r="AH69" s="347">
        <v>149963</v>
      </c>
      <c r="AI69" s="347">
        <v>414914</v>
      </c>
      <c r="AJ69" s="347">
        <v>186287</v>
      </c>
      <c r="AK69" s="347">
        <v>186287</v>
      </c>
      <c r="AL69" s="347">
        <v>186287</v>
      </c>
      <c r="AM69" s="347">
        <v>186287</v>
      </c>
      <c r="AN69" s="347">
        <v>186287</v>
      </c>
      <c r="AO69" s="347">
        <v>802178</v>
      </c>
      <c r="AP69" s="334"/>
      <c r="AQ69" s="351">
        <v>146860</v>
      </c>
      <c r="AR69" s="347">
        <v>146860</v>
      </c>
      <c r="AS69" s="347">
        <v>146860</v>
      </c>
      <c r="AT69" s="347">
        <v>146860</v>
      </c>
      <c r="AU69" s="347">
        <v>146860</v>
      </c>
      <c r="AV69" s="347">
        <v>146860</v>
      </c>
      <c r="AW69" s="347">
        <v>616808</v>
      </c>
      <c r="AX69" s="350">
        <v>0</v>
      </c>
      <c r="AY69" s="350">
        <v>0</v>
      </c>
      <c r="AZ69" s="350">
        <v>0</v>
      </c>
      <c r="BA69" s="350">
        <v>0</v>
      </c>
      <c r="BB69" s="350">
        <v>0</v>
      </c>
      <c r="BC69" s="350">
        <v>0</v>
      </c>
      <c r="BD69" s="351">
        <v>16300</v>
      </c>
      <c r="BE69" s="347">
        <v>16300</v>
      </c>
      <c r="BF69" s="347">
        <v>16300</v>
      </c>
      <c r="BG69" s="347">
        <v>16300</v>
      </c>
      <c r="BH69" s="347">
        <v>16300</v>
      </c>
      <c r="BI69" s="347">
        <v>16300</v>
      </c>
      <c r="BJ69" s="347">
        <v>68463</v>
      </c>
      <c r="BK69" s="350">
        <v>0</v>
      </c>
      <c r="BL69" s="350">
        <v>0</v>
      </c>
      <c r="BM69" s="350">
        <v>0</v>
      </c>
      <c r="BN69" s="350">
        <v>0</v>
      </c>
      <c r="BO69" s="350">
        <v>0</v>
      </c>
      <c r="BP69" s="350">
        <v>0</v>
      </c>
      <c r="BQ69" s="351">
        <v>45099</v>
      </c>
      <c r="BR69" s="347">
        <v>45099</v>
      </c>
      <c r="BS69" s="347">
        <v>45099</v>
      </c>
      <c r="BT69" s="347">
        <v>45099</v>
      </c>
      <c r="BU69" s="347">
        <v>45099</v>
      </c>
      <c r="BV69" s="347">
        <v>45099</v>
      </c>
      <c r="BW69" s="347">
        <v>189419</v>
      </c>
      <c r="BX69" s="350">
        <v>0</v>
      </c>
      <c r="BY69" s="350">
        <v>0</v>
      </c>
      <c r="BZ69" s="350">
        <v>0</v>
      </c>
      <c r="CA69" s="350">
        <v>0</v>
      </c>
      <c r="CB69" s="350">
        <v>0</v>
      </c>
      <c r="CC69" s="350">
        <v>0</v>
      </c>
      <c r="CD69" s="348">
        <v>8.6999999999999993</v>
      </c>
      <c r="CE69" s="354"/>
      <c r="CF69" s="347"/>
      <c r="CG69" s="347"/>
      <c r="CH69" s="347"/>
      <c r="CI69" s="347"/>
      <c r="CJ69" s="347"/>
      <c r="CK69" s="347"/>
      <c r="CL69" s="350"/>
      <c r="CM69" s="350"/>
      <c r="CN69" s="350"/>
      <c r="CO69" s="350"/>
      <c r="CP69" s="350"/>
      <c r="CQ69" s="350"/>
      <c r="CR69" s="354">
        <v>-21972</v>
      </c>
      <c r="CS69" s="347"/>
      <c r="CT69" s="347"/>
      <c r="CU69" s="347"/>
      <c r="CV69" s="347"/>
      <c r="CW69" s="347"/>
      <c r="CX69" s="347"/>
      <c r="CY69" s="350">
        <v>21972</v>
      </c>
      <c r="CZ69" s="350">
        <v>21972</v>
      </c>
      <c r="DA69" s="350">
        <v>21972</v>
      </c>
      <c r="DB69" s="350">
        <v>21972</v>
      </c>
      <c r="DC69" s="350">
        <v>21972</v>
      </c>
      <c r="DD69" s="350">
        <v>72512</v>
      </c>
      <c r="DE69" s="334"/>
      <c r="DF69" s="368">
        <v>-19191.64585400002</v>
      </c>
      <c r="DH69" s="371">
        <f t="shared" si="0"/>
        <v>-182372</v>
      </c>
      <c r="DI69" s="371">
        <f t="shared" si="1"/>
        <v>149963</v>
      </c>
      <c r="DJ69" s="371">
        <f t="shared" si="2"/>
        <v>1351108</v>
      </c>
      <c r="DK69" s="371">
        <f t="shared" si="3"/>
        <v>414914</v>
      </c>
      <c r="DM69" s="371">
        <f t="shared" si="4"/>
        <v>1746058</v>
      </c>
    </row>
    <row r="70" spans="2:117">
      <c r="B70" s="342" t="s">
        <v>283</v>
      </c>
      <c r="C70" s="356">
        <v>0.64023399999999997</v>
      </c>
      <c r="D70" s="356">
        <v>0.63294099999999998</v>
      </c>
      <c r="E70" s="356">
        <v>7.2929999999999939E-3</v>
      </c>
      <c r="F70" s="356"/>
      <c r="G70" s="348">
        <v>11.2</v>
      </c>
      <c r="H70" s="347">
        <v>925254</v>
      </c>
      <c r="I70" s="347">
        <v>45227</v>
      </c>
      <c r="J70" s="347">
        <v>33594</v>
      </c>
      <c r="K70" s="347">
        <v>10661</v>
      </c>
      <c r="L70" s="347">
        <v>0</v>
      </c>
      <c r="M70" s="347">
        <v>-188320</v>
      </c>
      <c r="N70" s="347">
        <v>19678</v>
      </c>
      <c r="O70" s="347">
        <v>-2308</v>
      </c>
      <c r="P70" s="347">
        <v>-72682</v>
      </c>
      <c r="Q70" s="347">
        <v>771104</v>
      </c>
      <c r="R70" s="343">
        <v>0</v>
      </c>
      <c r="S70" s="347">
        <v>-18854</v>
      </c>
      <c r="T70" s="347">
        <v>784</v>
      </c>
      <c r="U70" s="347">
        <v>60751</v>
      </c>
      <c r="V70" s="347">
        <v>65019</v>
      </c>
      <c r="W70" s="347">
        <v>-179750</v>
      </c>
      <c r="X70" s="343">
        <v>-37531</v>
      </c>
      <c r="Y70" s="343">
        <v>8785</v>
      </c>
      <c r="Z70" s="347">
        <v>822629</v>
      </c>
      <c r="AA70" s="347">
        <v>721741</v>
      </c>
      <c r="AB70" s="347">
        <v>689493</v>
      </c>
      <c r="AC70" s="347">
        <v>868078</v>
      </c>
      <c r="AD70" s="347">
        <v>171506</v>
      </c>
      <c r="AE70" s="347">
        <v>34166</v>
      </c>
      <c r="AF70" s="347">
        <v>0</v>
      </c>
      <c r="AG70" s="347">
        <v>0</v>
      </c>
      <c r="AH70" s="347">
        <v>17921</v>
      </c>
      <c r="AI70" s="347">
        <v>8001</v>
      </c>
      <c r="AJ70" s="347">
        <v>-18070</v>
      </c>
      <c r="AK70" s="347">
        <v>-18070</v>
      </c>
      <c r="AL70" s="347">
        <v>-18070</v>
      </c>
      <c r="AM70" s="347">
        <v>-18070</v>
      </c>
      <c r="AN70" s="347">
        <v>-18070</v>
      </c>
      <c r="AO70" s="347">
        <v>-89400</v>
      </c>
      <c r="AP70" s="334"/>
      <c r="AQ70" s="351">
        <v>-16814</v>
      </c>
      <c r="AR70" s="347">
        <v>0</v>
      </c>
      <c r="AS70" s="347">
        <v>0</v>
      </c>
      <c r="AT70" s="347">
        <v>0</v>
      </c>
      <c r="AU70" s="347">
        <v>0</v>
      </c>
      <c r="AV70" s="347">
        <v>0</v>
      </c>
      <c r="AW70" s="347">
        <v>0</v>
      </c>
      <c r="AX70" s="350">
        <v>16814</v>
      </c>
      <c r="AY70" s="350">
        <v>16814</v>
      </c>
      <c r="AZ70" s="350">
        <v>16814</v>
      </c>
      <c r="BA70" s="350">
        <v>16814</v>
      </c>
      <c r="BB70" s="350">
        <v>16814</v>
      </c>
      <c r="BC70" s="350">
        <v>87436</v>
      </c>
      <c r="BD70" s="351">
        <v>1757</v>
      </c>
      <c r="BE70" s="347">
        <v>1757</v>
      </c>
      <c r="BF70" s="347">
        <v>1757</v>
      </c>
      <c r="BG70" s="347">
        <v>1757</v>
      </c>
      <c r="BH70" s="347">
        <v>1757</v>
      </c>
      <c r="BI70" s="347">
        <v>1757</v>
      </c>
      <c r="BJ70" s="347">
        <v>9136</v>
      </c>
      <c r="BK70" s="350">
        <v>0</v>
      </c>
      <c r="BL70" s="350">
        <v>0</v>
      </c>
      <c r="BM70" s="350">
        <v>0</v>
      </c>
      <c r="BN70" s="350">
        <v>0</v>
      </c>
      <c r="BO70" s="350">
        <v>0</v>
      </c>
      <c r="BP70" s="350">
        <v>0</v>
      </c>
      <c r="BQ70" s="351">
        <v>784</v>
      </c>
      <c r="BR70" s="347">
        <v>784</v>
      </c>
      <c r="BS70" s="347">
        <v>784</v>
      </c>
      <c r="BT70" s="347">
        <v>784</v>
      </c>
      <c r="BU70" s="347">
        <v>784</v>
      </c>
      <c r="BV70" s="347">
        <v>784</v>
      </c>
      <c r="BW70" s="347">
        <v>4081</v>
      </c>
      <c r="BX70" s="350">
        <v>0</v>
      </c>
      <c r="BY70" s="350">
        <v>0</v>
      </c>
      <c r="BZ70" s="350">
        <v>0</v>
      </c>
      <c r="CA70" s="350">
        <v>0</v>
      </c>
      <c r="CB70" s="350">
        <v>0</v>
      </c>
      <c r="CC70" s="350">
        <v>0</v>
      </c>
      <c r="CD70" s="348">
        <v>9.4</v>
      </c>
      <c r="CE70" s="354"/>
      <c r="CF70" s="347"/>
      <c r="CG70" s="347"/>
      <c r="CH70" s="347"/>
      <c r="CI70" s="347"/>
      <c r="CJ70" s="347"/>
      <c r="CK70" s="347"/>
      <c r="CL70" s="350"/>
      <c r="CM70" s="350"/>
      <c r="CN70" s="350"/>
      <c r="CO70" s="350"/>
      <c r="CP70" s="350"/>
      <c r="CQ70" s="350"/>
      <c r="CR70" s="354">
        <v>-3797</v>
      </c>
      <c r="CS70" s="347"/>
      <c r="CT70" s="347"/>
      <c r="CU70" s="347"/>
      <c r="CV70" s="347"/>
      <c r="CW70" s="347"/>
      <c r="CX70" s="347"/>
      <c r="CY70" s="350">
        <v>3797</v>
      </c>
      <c r="CZ70" s="350">
        <v>3797</v>
      </c>
      <c r="DA70" s="350">
        <v>3797</v>
      </c>
      <c r="DB70" s="350">
        <v>3797</v>
      </c>
      <c r="DC70" s="350">
        <v>3797</v>
      </c>
      <c r="DD70" s="350">
        <v>15181</v>
      </c>
      <c r="DE70" s="334"/>
      <c r="DF70" s="368">
        <v>-432.44572799999963</v>
      </c>
      <c r="DH70" s="371">
        <f t="shared" ref="DH70:DH133" si="5">SUM(CS70:CX70)-SUM(CY70:DD70)</f>
        <v>-34166</v>
      </c>
      <c r="DI70" s="371">
        <f t="shared" ref="DI70:DI133" si="6">SUM(BE70:BJ70)-SUM(BK70:BP70)</f>
        <v>17921</v>
      </c>
      <c r="DJ70" s="371">
        <f t="shared" ref="DJ70:DJ133" si="7">SUM(AR70:AW70)-SUM(AX70:BC70)</f>
        <v>-171506</v>
      </c>
      <c r="DK70" s="371">
        <f t="shared" ref="DK70:DK133" si="8">SUM(BR70:BW70)-SUM(BX70:CC70)</f>
        <v>8001</v>
      </c>
      <c r="DM70" s="371">
        <f t="shared" ref="DM70:DM133" si="9">SUM(I70:P70)</f>
        <v>-154150</v>
      </c>
    </row>
    <row r="71" spans="2:117">
      <c r="B71" s="342" t="s">
        <v>284</v>
      </c>
      <c r="C71" s="356">
        <v>0.64320200000000005</v>
      </c>
      <c r="D71" s="356">
        <v>0.65034900000000007</v>
      </c>
      <c r="E71" s="356">
        <v>-7.1470000000000145E-3</v>
      </c>
      <c r="F71" s="356"/>
      <c r="G71" s="348">
        <v>10.5</v>
      </c>
      <c r="H71" s="347">
        <v>1161636</v>
      </c>
      <c r="I71" s="347">
        <v>58639</v>
      </c>
      <c r="J71" s="347">
        <v>41628</v>
      </c>
      <c r="K71" s="347">
        <v>-12766</v>
      </c>
      <c r="L71" s="347">
        <v>0</v>
      </c>
      <c r="M71" s="347">
        <v>-82553</v>
      </c>
      <c r="N71" s="347">
        <v>27899</v>
      </c>
      <c r="O71" s="347">
        <v>-2568</v>
      </c>
      <c r="P71" s="347">
        <v>-73805</v>
      </c>
      <c r="Q71" s="347">
        <v>1118110</v>
      </c>
      <c r="R71" s="343">
        <v>0</v>
      </c>
      <c r="S71" s="347">
        <v>-9919</v>
      </c>
      <c r="T71" s="347">
        <v>-1506</v>
      </c>
      <c r="U71" s="347">
        <v>88842</v>
      </c>
      <c r="V71" s="347">
        <v>78809</v>
      </c>
      <c r="W71" s="347">
        <v>-102413</v>
      </c>
      <c r="X71" s="343">
        <v>-43851</v>
      </c>
      <c r="Y71" s="343">
        <v>-15816</v>
      </c>
      <c r="Z71" s="347">
        <v>1189619</v>
      </c>
      <c r="AA71" s="347">
        <v>1049347</v>
      </c>
      <c r="AB71" s="347">
        <v>1008579</v>
      </c>
      <c r="AC71" s="347">
        <v>1246438</v>
      </c>
      <c r="AD71" s="347">
        <v>74690</v>
      </c>
      <c r="AE71" s="347">
        <v>38655</v>
      </c>
      <c r="AF71" s="347">
        <v>14310</v>
      </c>
      <c r="AG71" s="347">
        <v>0</v>
      </c>
      <c r="AH71" s="347">
        <v>25242</v>
      </c>
      <c r="AI71" s="347">
        <v>0</v>
      </c>
      <c r="AJ71" s="347">
        <v>-11426</v>
      </c>
      <c r="AK71" s="347">
        <v>-11426</v>
      </c>
      <c r="AL71" s="347">
        <v>-11426</v>
      </c>
      <c r="AM71" s="347">
        <v>-11426</v>
      </c>
      <c r="AN71" s="347">
        <v>-11426</v>
      </c>
      <c r="AO71" s="347">
        <v>-45283</v>
      </c>
      <c r="AP71" s="334"/>
      <c r="AQ71" s="351">
        <v>-7863</v>
      </c>
      <c r="AR71" s="347">
        <v>0</v>
      </c>
      <c r="AS71" s="347">
        <v>0</v>
      </c>
      <c r="AT71" s="347">
        <v>0</v>
      </c>
      <c r="AU71" s="347">
        <v>0</v>
      </c>
      <c r="AV71" s="347">
        <v>0</v>
      </c>
      <c r="AW71" s="347">
        <v>0</v>
      </c>
      <c r="AX71" s="350">
        <v>7863</v>
      </c>
      <c r="AY71" s="350">
        <v>7863</v>
      </c>
      <c r="AZ71" s="350">
        <v>7863</v>
      </c>
      <c r="BA71" s="350">
        <v>7863</v>
      </c>
      <c r="BB71" s="350">
        <v>7863</v>
      </c>
      <c r="BC71" s="350">
        <v>35375</v>
      </c>
      <c r="BD71" s="351">
        <v>2657</v>
      </c>
      <c r="BE71" s="347">
        <v>2657</v>
      </c>
      <c r="BF71" s="347">
        <v>2657</v>
      </c>
      <c r="BG71" s="347">
        <v>2657</v>
      </c>
      <c r="BH71" s="347">
        <v>2657</v>
      </c>
      <c r="BI71" s="347">
        <v>2657</v>
      </c>
      <c r="BJ71" s="347">
        <v>11957</v>
      </c>
      <c r="BK71" s="350">
        <v>0</v>
      </c>
      <c r="BL71" s="350">
        <v>0</v>
      </c>
      <c r="BM71" s="350">
        <v>0</v>
      </c>
      <c r="BN71" s="350">
        <v>0</v>
      </c>
      <c r="BO71" s="350">
        <v>0</v>
      </c>
      <c r="BP71" s="350">
        <v>0</v>
      </c>
      <c r="BQ71" s="351">
        <v>-1506</v>
      </c>
      <c r="BR71" s="347">
        <v>0</v>
      </c>
      <c r="BS71" s="347">
        <v>0</v>
      </c>
      <c r="BT71" s="347">
        <v>0</v>
      </c>
      <c r="BU71" s="347">
        <v>0</v>
      </c>
      <c r="BV71" s="347">
        <v>0</v>
      </c>
      <c r="BW71" s="347">
        <v>0</v>
      </c>
      <c r="BX71" s="350">
        <v>1506</v>
      </c>
      <c r="BY71" s="350">
        <v>1506</v>
      </c>
      <c r="BZ71" s="350">
        <v>1506</v>
      </c>
      <c r="CA71" s="350">
        <v>1506</v>
      </c>
      <c r="CB71" s="350">
        <v>1506</v>
      </c>
      <c r="CC71" s="350">
        <v>6780</v>
      </c>
      <c r="CD71" s="348">
        <v>9</v>
      </c>
      <c r="CE71" s="354"/>
      <c r="CF71" s="347"/>
      <c r="CG71" s="347"/>
      <c r="CH71" s="347"/>
      <c r="CI71" s="347"/>
      <c r="CJ71" s="347"/>
      <c r="CK71" s="347"/>
      <c r="CL71" s="350"/>
      <c r="CM71" s="350"/>
      <c r="CN71" s="350"/>
      <c r="CO71" s="350"/>
      <c r="CP71" s="350"/>
      <c r="CQ71" s="350"/>
      <c r="CR71" s="354">
        <v>-4714</v>
      </c>
      <c r="CS71" s="347"/>
      <c r="CT71" s="347"/>
      <c r="CU71" s="347"/>
      <c r="CV71" s="347"/>
      <c r="CW71" s="347"/>
      <c r="CX71" s="347"/>
      <c r="CY71" s="350">
        <v>4714</v>
      </c>
      <c r="CZ71" s="350">
        <v>4714</v>
      </c>
      <c r="DA71" s="350">
        <v>4714</v>
      </c>
      <c r="DB71" s="350">
        <v>4714</v>
      </c>
      <c r="DC71" s="350">
        <v>4714</v>
      </c>
      <c r="DD71" s="350">
        <v>15085</v>
      </c>
      <c r="DE71" s="334"/>
      <c r="DF71" s="368">
        <v>481.90076900000099</v>
      </c>
      <c r="DH71" s="371">
        <f t="shared" si="5"/>
        <v>-38655</v>
      </c>
      <c r="DI71" s="371">
        <f t="shared" si="6"/>
        <v>25242</v>
      </c>
      <c r="DJ71" s="371">
        <f t="shared" si="7"/>
        <v>-74690</v>
      </c>
      <c r="DK71" s="371">
        <f t="shared" si="8"/>
        <v>-14310</v>
      </c>
      <c r="DM71" s="371">
        <f t="shared" si="9"/>
        <v>-43526</v>
      </c>
    </row>
    <row r="72" spans="2:117">
      <c r="B72" s="342" t="s">
        <v>285</v>
      </c>
      <c r="C72" s="356">
        <v>0.75190599999999996</v>
      </c>
      <c r="D72" s="356">
        <v>0.70076000000000005</v>
      </c>
      <c r="E72" s="356">
        <v>5.1145999999999914E-2</v>
      </c>
      <c r="F72" s="356"/>
      <c r="G72" s="348">
        <v>9.5</v>
      </c>
      <c r="H72" s="347">
        <v>14908347</v>
      </c>
      <c r="I72" s="347">
        <v>740515</v>
      </c>
      <c r="J72" s="347">
        <v>572253</v>
      </c>
      <c r="K72" s="347">
        <v>1088108</v>
      </c>
      <c r="L72" s="347">
        <v>-1382224</v>
      </c>
      <c r="M72" s="347">
        <v>-578617</v>
      </c>
      <c r="N72" s="347">
        <v>665677</v>
      </c>
      <c r="O72" s="347">
        <v>-62317</v>
      </c>
      <c r="P72" s="347">
        <v>-1262570</v>
      </c>
      <c r="Q72" s="347">
        <v>14689172</v>
      </c>
      <c r="R72" s="343">
        <v>-1382224</v>
      </c>
      <c r="S72" s="347">
        <v>-58237</v>
      </c>
      <c r="T72" s="347">
        <v>112032</v>
      </c>
      <c r="U72" s="347">
        <v>-15661</v>
      </c>
      <c r="V72" s="347">
        <v>1321802</v>
      </c>
      <c r="W72" s="347">
        <v>531395</v>
      </c>
      <c r="X72" s="343">
        <v>-527662</v>
      </c>
      <c r="Y72" s="343">
        <v>1064303</v>
      </c>
      <c r="Z72" s="347">
        <v>15511178</v>
      </c>
      <c r="AA72" s="347">
        <v>13905380</v>
      </c>
      <c r="AB72" s="347">
        <v>13482143</v>
      </c>
      <c r="AC72" s="347">
        <v>16083099</v>
      </c>
      <c r="AD72" s="347">
        <v>517710</v>
      </c>
      <c r="AE72" s="347">
        <v>498773</v>
      </c>
      <c r="AF72" s="347">
        <v>0</v>
      </c>
      <c r="AG72" s="347">
        <v>0</v>
      </c>
      <c r="AH72" s="347">
        <v>595606</v>
      </c>
      <c r="AI72" s="347">
        <v>952271</v>
      </c>
      <c r="AJ72" s="347">
        <v>53794</v>
      </c>
      <c r="AK72" s="347">
        <v>53794</v>
      </c>
      <c r="AL72" s="347">
        <v>53794</v>
      </c>
      <c r="AM72" s="347">
        <v>53794</v>
      </c>
      <c r="AN72" s="347">
        <v>53794</v>
      </c>
      <c r="AO72" s="347">
        <v>262424</v>
      </c>
      <c r="AP72" s="334"/>
      <c r="AQ72" s="351">
        <v>-60907</v>
      </c>
      <c r="AR72" s="347">
        <v>0</v>
      </c>
      <c r="AS72" s="347">
        <v>0</v>
      </c>
      <c r="AT72" s="347">
        <v>0</v>
      </c>
      <c r="AU72" s="347">
        <v>0</v>
      </c>
      <c r="AV72" s="347">
        <v>0</v>
      </c>
      <c r="AW72" s="347">
        <v>0</v>
      </c>
      <c r="AX72" s="350">
        <v>60907</v>
      </c>
      <c r="AY72" s="350">
        <v>60907</v>
      </c>
      <c r="AZ72" s="350">
        <v>60907</v>
      </c>
      <c r="BA72" s="350">
        <v>60907</v>
      </c>
      <c r="BB72" s="350">
        <v>60907</v>
      </c>
      <c r="BC72" s="350">
        <v>213175</v>
      </c>
      <c r="BD72" s="351">
        <v>70071</v>
      </c>
      <c r="BE72" s="347">
        <v>70071</v>
      </c>
      <c r="BF72" s="347">
        <v>70071</v>
      </c>
      <c r="BG72" s="347">
        <v>70071</v>
      </c>
      <c r="BH72" s="347">
        <v>70071</v>
      </c>
      <c r="BI72" s="347">
        <v>70071</v>
      </c>
      <c r="BJ72" s="347">
        <v>245251</v>
      </c>
      <c r="BK72" s="350">
        <v>0</v>
      </c>
      <c r="BL72" s="350">
        <v>0</v>
      </c>
      <c r="BM72" s="350">
        <v>0</v>
      </c>
      <c r="BN72" s="350">
        <v>0</v>
      </c>
      <c r="BO72" s="350">
        <v>0</v>
      </c>
      <c r="BP72" s="350">
        <v>0</v>
      </c>
      <c r="BQ72" s="351">
        <v>112032</v>
      </c>
      <c r="BR72" s="347">
        <v>112032</v>
      </c>
      <c r="BS72" s="347">
        <v>112032</v>
      </c>
      <c r="BT72" s="347">
        <v>112032</v>
      </c>
      <c r="BU72" s="347">
        <v>112032</v>
      </c>
      <c r="BV72" s="347">
        <v>112032</v>
      </c>
      <c r="BW72" s="347">
        <v>392111</v>
      </c>
      <c r="BX72" s="350">
        <v>0</v>
      </c>
      <c r="BY72" s="350">
        <v>0</v>
      </c>
      <c r="BZ72" s="350">
        <v>0</v>
      </c>
      <c r="CA72" s="350">
        <v>0</v>
      </c>
      <c r="CB72" s="350">
        <v>0</v>
      </c>
      <c r="CC72" s="350">
        <v>0</v>
      </c>
      <c r="CD72" s="348">
        <v>8.3000000000000007</v>
      </c>
      <c r="CE72" s="354"/>
      <c r="CF72" s="347"/>
      <c r="CG72" s="347"/>
      <c r="CH72" s="347"/>
      <c r="CI72" s="347"/>
      <c r="CJ72" s="347"/>
      <c r="CK72" s="347"/>
      <c r="CL72" s="350"/>
      <c r="CM72" s="350"/>
      <c r="CN72" s="350"/>
      <c r="CO72" s="350"/>
      <c r="CP72" s="350"/>
      <c r="CQ72" s="350"/>
      <c r="CR72" s="354">
        <v>-67402</v>
      </c>
      <c r="CS72" s="347"/>
      <c r="CT72" s="347"/>
      <c r="CU72" s="347"/>
      <c r="CV72" s="347"/>
      <c r="CW72" s="347"/>
      <c r="CX72" s="347"/>
      <c r="CY72" s="350">
        <v>67402</v>
      </c>
      <c r="CZ72" s="350">
        <v>67402</v>
      </c>
      <c r="DA72" s="350">
        <v>67402</v>
      </c>
      <c r="DB72" s="350">
        <v>67402</v>
      </c>
      <c r="DC72" s="350">
        <v>67402</v>
      </c>
      <c r="DD72" s="350">
        <v>161763</v>
      </c>
      <c r="DE72" s="334"/>
      <c r="DF72" s="368">
        <v>-38512.221955999936</v>
      </c>
      <c r="DH72" s="371">
        <f t="shared" si="5"/>
        <v>-498773</v>
      </c>
      <c r="DI72" s="371">
        <f t="shared" si="6"/>
        <v>595606</v>
      </c>
      <c r="DJ72" s="371">
        <f t="shared" si="7"/>
        <v>-517710</v>
      </c>
      <c r="DK72" s="371">
        <f t="shared" si="8"/>
        <v>952271</v>
      </c>
      <c r="DM72" s="371">
        <f t="shared" si="9"/>
        <v>-219175</v>
      </c>
    </row>
    <row r="73" spans="2:117">
      <c r="B73" s="342" t="s">
        <v>286</v>
      </c>
      <c r="C73" s="356">
        <v>0.78335900000000003</v>
      </c>
      <c r="D73" s="356">
        <v>0.78092099999999998</v>
      </c>
      <c r="E73" s="356">
        <v>2.4380000000000512E-3</v>
      </c>
      <c r="F73" s="356"/>
      <c r="G73" s="348">
        <v>9.8000000000000007</v>
      </c>
      <c r="H73" s="347">
        <v>16139260</v>
      </c>
      <c r="I73" s="347">
        <v>892526</v>
      </c>
      <c r="J73" s="347">
        <v>594371</v>
      </c>
      <c r="K73" s="347">
        <v>50386</v>
      </c>
      <c r="L73" s="347">
        <v>0</v>
      </c>
      <c r="M73" s="347">
        <v>-1925025</v>
      </c>
      <c r="N73" s="347">
        <v>322824</v>
      </c>
      <c r="O73" s="347">
        <v>-8658</v>
      </c>
      <c r="P73" s="347">
        <v>-764081</v>
      </c>
      <c r="Q73" s="347">
        <v>15301603</v>
      </c>
      <c r="R73" s="343">
        <v>0</v>
      </c>
      <c r="S73" s="347">
        <v>-237945</v>
      </c>
      <c r="T73" s="347">
        <v>4468</v>
      </c>
      <c r="U73" s="347">
        <v>1253420</v>
      </c>
      <c r="V73" s="347">
        <v>751004</v>
      </c>
      <c r="W73" s="347">
        <v>-1987586</v>
      </c>
      <c r="X73" s="343">
        <v>-660590</v>
      </c>
      <c r="Y73" s="343">
        <v>43790</v>
      </c>
      <c r="Z73" s="347">
        <v>16386249</v>
      </c>
      <c r="AA73" s="347">
        <v>14271804</v>
      </c>
      <c r="AB73" s="347">
        <v>13669971</v>
      </c>
      <c r="AC73" s="347">
        <v>17223754</v>
      </c>
      <c r="AD73" s="347">
        <v>1728594</v>
      </c>
      <c r="AE73" s="347">
        <v>588198</v>
      </c>
      <c r="AF73" s="347">
        <v>0</v>
      </c>
      <c r="AG73" s="347">
        <v>0</v>
      </c>
      <c r="AH73" s="347">
        <v>289883</v>
      </c>
      <c r="AI73" s="347">
        <v>39322</v>
      </c>
      <c r="AJ73" s="347">
        <v>-233477</v>
      </c>
      <c r="AK73" s="347">
        <v>-233477</v>
      </c>
      <c r="AL73" s="347">
        <v>-233477</v>
      </c>
      <c r="AM73" s="347">
        <v>-233477</v>
      </c>
      <c r="AN73" s="347">
        <v>-233477</v>
      </c>
      <c r="AO73" s="347">
        <v>-820202</v>
      </c>
      <c r="AP73" s="334"/>
      <c r="AQ73" s="351">
        <v>-196431</v>
      </c>
      <c r="AR73" s="347">
        <v>0</v>
      </c>
      <c r="AS73" s="347">
        <v>0</v>
      </c>
      <c r="AT73" s="347">
        <v>0</v>
      </c>
      <c r="AU73" s="347">
        <v>0</v>
      </c>
      <c r="AV73" s="347">
        <v>0</v>
      </c>
      <c r="AW73" s="347">
        <v>0</v>
      </c>
      <c r="AX73" s="350">
        <v>196431</v>
      </c>
      <c r="AY73" s="350">
        <v>196431</v>
      </c>
      <c r="AZ73" s="350">
        <v>196431</v>
      </c>
      <c r="BA73" s="350">
        <v>196431</v>
      </c>
      <c r="BB73" s="350">
        <v>196431</v>
      </c>
      <c r="BC73" s="350">
        <v>746439</v>
      </c>
      <c r="BD73" s="351">
        <v>32941</v>
      </c>
      <c r="BE73" s="347">
        <v>32941</v>
      </c>
      <c r="BF73" s="347">
        <v>32941</v>
      </c>
      <c r="BG73" s="347">
        <v>32941</v>
      </c>
      <c r="BH73" s="347">
        <v>32941</v>
      </c>
      <c r="BI73" s="347">
        <v>32941</v>
      </c>
      <c r="BJ73" s="347">
        <v>125178</v>
      </c>
      <c r="BK73" s="350">
        <v>0</v>
      </c>
      <c r="BL73" s="350">
        <v>0</v>
      </c>
      <c r="BM73" s="350">
        <v>0</v>
      </c>
      <c r="BN73" s="350">
        <v>0</v>
      </c>
      <c r="BO73" s="350">
        <v>0</v>
      </c>
      <c r="BP73" s="350">
        <v>0</v>
      </c>
      <c r="BQ73" s="351">
        <v>4468</v>
      </c>
      <c r="BR73" s="347">
        <v>4468</v>
      </c>
      <c r="BS73" s="347">
        <v>4468</v>
      </c>
      <c r="BT73" s="347">
        <v>4468</v>
      </c>
      <c r="BU73" s="347">
        <v>4468</v>
      </c>
      <c r="BV73" s="347">
        <v>4468</v>
      </c>
      <c r="BW73" s="347">
        <v>16982</v>
      </c>
      <c r="BX73" s="350">
        <v>0</v>
      </c>
      <c r="BY73" s="350">
        <v>0</v>
      </c>
      <c r="BZ73" s="350">
        <v>0</v>
      </c>
      <c r="CA73" s="350">
        <v>0</v>
      </c>
      <c r="CB73" s="350">
        <v>0</v>
      </c>
      <c r="CC73" s="350">
        <v>0</v>
      </c>
      <c r="CD73" s="348">
        <v>9.4</v>
      </c>
      <c r="CE73" s="354"/>
      <c r="CF73" s="347"/>
      <c r="CG73" s="347"/>
      <c r="CH73" s="347"/>
      <c r="CI73" s="347"/>
      <c r="CJ73" s="347"/>
      <c r="CK73" s="347"/>
      <c r="CL73" s="350"/>
      <c r="CM73" s="350"/>
      <c r="CN73" s="350"/>
      <c r="CO73" s="350"/>
      <c r="CP73" s="350"/>
      <c r="CQ73" s="350"/>
      <c r="CR73" s="354">
        <v>-74455</v>
      </c>
      <c r="CS73" s="347"/>
      <c r="CT73" s="347"/>
      <c r="CU73" s="347"/>
      <c r="CV73" s="347"/>
      <c r="CW73" s="347"/>
      <c r="CX73" s="347"/>
      <c r="CY73" s="350">
        <v>74455</v>
      </c>
      <c r="CZ73" s="350">
        <v>74455</v>
      </c>
      <c r="DA73" s="350">
        <v>74455</v>
      </c>
      <c r="DB73" s="350">
        <v>74455</v>
      </c>
      <c r="DC73" s="350">
        <v>74455</v>
      </c>
      <c r="DD73" s="350">
        <v>215923</v>
      </c>
      <c r="DE73" s="334"/>
      <c r="DF73" s="368">
        <v>-2062.3334560000435</v>
      </c>
      <c r="DH73" s="371">
        <f t="shared" si="5"/>
        <v>-588198</v>
      </c>
      <c r="DI73" s="371">
        <f t="shared" si="6"/>
        <v>289883</v>
      </c>
      <c r="DJ73" s="371">
        <f t="shared" si="7"/>
        <v>-1728594</v>
      </c>
      <c r="DK73" s="371">
        <f t="shared" si="8"/>
        <v>39322</v>
      </c>
      <c r="DM73" s="371">
        <f t="shared" si="9"/>
        <v>-837657</v>
      </c>
    </row>
    <row r="74" spans="2:117">
      <c r="B74" s="342" t="s">
        <v>287</v>
      </c>
      <c r="C74" s="356">
        <v>0.75956999999999997</v>
      </c>
      <c r="D74" s="356">
        <v>0.79011699999999996</v>
      </c>
      <c r="E74" s="356">
        <v>-3.0546999999999991E-2</v>
      </c>
      <c r="F74" s="356"/>
      <c r="G74" s="348">
        <v>9.9</v>
      </c>
      <c r="H74" s="347">
        <v>7084824</v>
      </c>
      <c r="I74" s="347">
        <v>344938</v>
      </c>
      <c r="J74" s="347">
        <v>249284</v>
      </c>
      <c r="K74" s="347">
        <v>-273909</v>
      </c>
      <c r="L74" s="347">
        <v>-161133</v>
      </c>
      <c r="M74" s="347">
        <v>-3433374</v>
      </c>
      <c r="N74" s="347">
        <v>93630</v>
      </c>
      <c r="O74" s="347">
        <v>4122</v>
      </c>
      <c r="P74" s="347">
        <v>-311096</v>
      </c>
      <c r="Q74" s="347">
        <v>3597286</v>
      </c>
      <c r="R74" s="343">
        <v>-161133</v>
      </c>
      <c r="S74" s="347">
        <v>-373481</v>
      </c>
      <c r="T74" s="347">
        <v>-28455</v>
      </c>
      <c r="U74" s="347">
        <v>31153</v>
      </c>
      <c r="V74" s="347">
        <v>238878</v>
      </c>
      <c r="W74" s="347">
        <v>-3515800</v>
      </c>
      <c r="X74" s="343">
        <v>-308205</v>
      </c>
      <c r="Y74" s="343">
        <v>-281703</v>
      </c>
      <c r="Z74" s="347">
        <v>3872493</v>
      </c>
      <c r="AA74" s="347">
        <v>3338378</v>
      </c>
      <c r="AB74" s="347">
        <v>3197855</v>
      </c>
      <c r="AC74" s="347">
        <v>4070900</v>
      </c>
      <c r="AD74" s="347">
        <v>3086569</v>
      </c>
      <c r="AE74" s="347">
        <v>260156</v>
      </c>
      <c r="AF74" s="347">
        <v>253248</v>
      </c>
      <c r="AG74" s="347">
        <v>0</v>
      </c>
      <c r="AH74" s="347">
        <v>84173</v>
      </c>
      <c r="AI74" s="347">
        <v>0</v>
      </c>
      <c r="AJ74" s="347">
        <v>-401936</v>
      </c>
      <c r="AK74" s="347">
        <v>-401936</v>
      </c>
      <c r="AL74" s="347">
        <v>-401936</v>
      </c>
      <c r="AM74" s="347">
        <v>-401936</v>
      </c>
      <c r="AN74" s="347">
        <v>-401936</v>
      </c>
      <c r="AO74" s="347">
        <v>-1506120</v>
      </c>
      <c r="AP74" s="334"/>
      <c r="AQ74" s="351">
        <v>-346805</v>
      </c>
      <c r="AR74" s="347">
        <v>0</v>
      </c>
      <c r="AS74" s="347">
        <v>0</v>
      </c>
      <c r="AT74" s="347">
        <v>0</v>
      </c>
      <c r="AU74" s="347">
        <v>0</v>
      </c>
      <c r="AV74" s="347">
        <v>0</v>
      </c>
      <c r="AW74" s="347">
        <v>0</v>
      </c>
      <c r="AX74" s="350">
        <v>346805</v>
      </c>
      <c r="AY74" s="350">
        <v>346805</v>
      </c>
      <c r="AZ74" s="350">
        <v>346805</v>
      </c>
      <c r="BA74" s="350">
        <v>346805</v>
      </c>
      <c r="BB74" s="350">
        <v>346805</v>
      </c>
      <c r="BC74" s="350">
        <v>1352544</v>
      </c>
      <c r="BD74" s="351">
        <v>9457</v>
      </c>
      <c r="BE74" s="347">
        <v>9457</v>
      </c>
      <c r="BF74" s="347">
        <v>9457</v>
      </c>
      <c r="BG74" s="347">
        <v>9457</v>
      </c>
      <c r="BH74" s="347">
        <v>9457</v>
      </c>
      <c r="BI74" s="347">
        <v>9457</v>
      </c>
      <c r="BJ74" s="347">
        <v>36888</v>
      </c>
      <c r="BK74" s="350">
        <v>0</v>
      </c>
      <c r="BL74" s="350">
        <v>0</v>
      </c>
      <c r="BM74" s="350">
        <v>0</v>
      </c>
      <c r="BN74" s="350">
        <v>0</v>
      </c>
      <c r="BO74" s="350">
        <v>0</v>
      </c>
      <c r="BP74" s="350">
        <v>0</v>
      </c>
      <c r="BQ74" s="351">
        <v>-28455</v>
      </c>
      <c r="BR74" s="347">
        <v>0</v>
      </c>
      <c r="BS74" s="347">
        <v>0</v>
      </c>
      <c r="BT74" s="347">
        <v>0</v>
      </c>
      <c r="BU74" s="347">
        <v>0</v>
      </c>
      <c r="BV74" s="347">
        <v>0</v>
      </c>
      <c r="BW74" s="347">
        <v>0</v>
      </c>
      <c r="BX74" s="350">
        <v>28455</v>
      </c>
      <c r="BY74" s="350">
        <v>28455</v>
      </c>
      <c r="BZ74" s="350">
        <v>28455</v>
      </c>
      <c r="CA74" s="350">
        <v>28455</v>
      </c>
      <c r="CB74" s="350">
        <v>28455</v>
      </c>
      <c r="CC74" s="350">
        <v>110973</v>
      </c>
      <c r="CD74" s="348">
        <v>9.4</v>
      </c>
      <c r="CE74" s="354"/>
      <c r="CF74" s="347"/>
      <c r="CG74" s="347"/>
      <c r="CH74" s="347"/>
      <c r="CI74" s="347"/>
      <c r="CJ74" s="347"/>
      <c r="CK74" s="347"/>
      <c r="CL74" s="350"/>
      <c r="CM74" s="350"/>
      <c r="CN74" s="350"/>
      <c r="CO74" s="350"/>
      <c r="CP74" s="350"/>
      <c r="CQ74" s="350"/>
      <c r="CR74" s="354">
        <v>-36133</v>
      </c>
      <c r="CS74" s="347"/>
      <c r="CT74" s="347"/>
      <c r="CU74" s="347"/>
      <c r="CV74" s="347"/>
      <c r="CW74" s="347"/>
      <c r="CX74" s="347"/>
      <c r="CY74" s="350">
        <v>36133</v>
      </c>
      <c r="CZ74" s="350">
        <v>36133</v>
      </c>
      <c r="DA74" s="350">
        <v>36133</v>
      </c>
      <c r="DB74" s="350">
        <v>36133</v>
      </c>
      <c r="DC74" s="350">
        <v>36133</v>
      </c>
      <c r="DD74" s="350">
        <v>79491</v>
      </c>
      <c r="DE74" s="334"/>
      <c r="DF74" s="368">
        <v>11915.621024999997</v>
      </c>
      <c r="DH74" s="371">
        <f t="shared" si="5"/>
        <v>-260156</v>
      </c>
      <c r="DI74" s="371">
        <f t="shared" si="6"/>
        <v>84173</v>
      </c>
      <c r="DJ74" s="371">
        <f t="shared" si="7"/>
        <v>-3086569</v>
      </c>
      <c r="DK74" s="371">
        <f t="shared" si="8"/>
        <v>-253248</v>
      </c>
      <c r="DM74" s="371">
        <f t="shared" si="9"/>
        <v>-3487538</v>
      </c>
    </row>
    <row r="75" spans="2:117">
      <c r="B75" s="342" t="s">
        <v>288</v>
      </c>
      <c r="C75" s="356">
        <v>1</v>
      </c>
      <c r="D75" s="356">
        <v>1</v>
      </c>
      <c r="E75" s="356">
        <v>0</v>
      </c>
      <c r="F75" s="356"/>
      <c r="G75" s="348">
        <v>1</v>
      </c>
      <c r="H75" s="347">
        <v>0</v>
      </c>
      <c r="I75" s="347">
        <v>0</v>
      </c>
      <c r="J75" s="347">
        <v>0</v>
      </c>
      <c r="K75" s="347">
        <v>0</v>
      </c>
      <c r="L75" s="347">
        <v>0</v>
      </c>
      <c r="M75" s="347">
        <v>0</v>
      </c>
      <c r="N75" s="347">
        <v>0</v>
      </c>
      <c r="O75" s="347">
        <v>0</v>
      </c>
      <c r="P75" s="347">
        <v>0</v>
      </c>
      <c r="Q75" s="347">
        <v>0</v>
      </c>
      <c r="R75" s="343">
        <v>0</v>
      </c>
      <c r="S75" s="347">
        <v>0</v>
      </c>
      <c r="T75" s="347">
        <v>0</v>
      </c>
      <c r="U75" s="347">
        <v>0</v>
      </c>
      <c r="V75" s="347">
        <v>0</v>
      </c>
      <c r="W75" s="347">
        <v>0</v>
      </c>
      <c r="X75" s="343">
        <v>0</v>
      </c>
      <c r="Y75" s="343">
        <v>0</v>
      </c>
      <c r="Z75" s="347">
        <v>0</v>
      </c>
      <c r="AA75" s="347">
        <v>0</v>
      </c>
      <c r="AB75" s="347">
        <v>0</v>
      </c>
      <c r="AC75" s="347">
        <v>0</v>
      </c>
      <c r="AD75" s="347">
        <v>0</v>
      </c>
      <c r="AE75" s="347">
        <v>0</v>
      </c>
      <c r="AF75" s="347">
        <v>0</v>
      </c>
      <c r="AG75" s="347">
        <v>0</v>
      </c>
      <c r="AH75" s="347">
        <v>0</v>
      </c>
      <c r="AI75" s="347">
        <v>0</v>
      </c>
      <c r="AJ75" s="347">
        <v>0</v>
      </c>
      <c r="AK75" s="347">
        <v>0</v>
      </c>
      <c r="AL75" s="347">
        <v>0</v>
      </c>
      <c r="AM75" s="347">
        <v>0</v>
      </c>
      <c r="AN75" s="347">
        <v>0</v>
      </c>
      <c r="AO75" s="347">
        <v>0</v>
      </c>
      <c r="AP75" s="334"/>
      <c r="AQ75" s="351">
        <v>0</v>
      </c>
      <c r="AR75" s="347">
        <v>0</v>
      </c>
      <c r="AS75" s="347">
        <v>0</v>
      </c>
      <c r="AT75" s="347">
        <v>0</v>
      </c>
      <c r="AU75" s="347">
        <v>0</v>
      </c>
      <c r="AV75" s="347">
        <v>0</v>
      </c>
      <c r="AW75" s="347">
        <v>0</v>
      </c>
      <c r="AX75" s="350">
        <v>0</v>
      </c>
      <c r="AY75" s="350">
        <v>0</v>
      </c>
      <c r="AZ75" s="350">
        <v>0</v>
      </c>
      <c r="BA75" s="350">
        <v>0</v>
      </c>
      <c r="BB75" s="350">
        <v>0</v>
      </c>
      <c r="BC75" s="350">
        <v>0</v>
      </c>
      <c r="BD75" s="351">
        <v>0</v>
      </c>
      <c r="BE75" s="347">
        <v>0</v>
      </c>
      <c r="BF75" s="347">
        <v>0</v>
      </c>
      <c r="BG75" s="347">
        <v>0</v>
      </c>
      <c r="BH75" s="347">
        <v>0</v>
      </c>
      <c r="BI75" s="347">
        <v>0</v>
      </c>
      <c r="BJ75" s="347">
        <v>0</v>
      </c>
      <c r="BK75" s="350">
        <v>0</v>
      </c>
      <c r="BL75" s="350">
        <v>0</v>
      </c>
      <c r="BM75" s="350">
        <v>0</v>
      </c>
      <c r="BN75" s="350">
        <v>0</v>
      </c>
      <c r="BO75" s="350">
        <v>0</v>
      </c>
      <c r="BP75" s="350">
        <v>0</v>
      </c>
      <c r="BQ75" s="351">
        <v>0</v>
      </c>
      <c r="BR75" s="347">
        <v>0</v>
      </c>
      <c r="BS75" s="347">
        <v>0</v>
      </c>
      <c r="BT75" s="347">
        <v>0</v>
      </c>
      <c r="BU75" s="347">
        <v>0</v>
      </c>
      <c r="BV75" s="347">
        <v>0</v>
      </c>
      <c r="BW75" s="347">
        <v>0</v>
      </c>
      <c r="BX75" s="350">
        <v>0</v>
      </c>
      <c r="BY75" s="350">
        <v>0</v>
      </c>
      <c r="BZ75" s="350">
        <v>0</v>
      </c>
      <c r="CA75" s="350">
        <v>0</v>
      </c>
      <c r="CB75" s="350">
        <v>0</v>
      </c>
      <c r="CC75" s="350">
        <v>0</v>
      </c>
      <c r="CD75" s="348">
        <v>1</v>
      </c>
      <c r="CE75" s="354"/>
      <c r="CF75" s="347"/>
      <c r="CG75" s="347"/>
      <c r="CH75" s="347"/>
      <c r="CI75" s="347"/>
      <c r="CJ75" s="347"/>
      <c r="CK75" s="347"/>
      <c r="CL75" s="350"/>
      <c r="CM75" s="350"/>
      <c r="CN75" s="350"/>
      <c r="CO75" s="350"/>
      <c r="CP75" s="350"/>
      <c r="CQ75" s="350"/>
      <c r="CR75" s="354">
        <v>0</v>
      </c>
      <c r="CS75" s="347"/>
      <c r="CT75" s="347"/>
      <c r="CU75" s="347"/>
      <c r="CV75" s="347"/>
      <c r="CW75" s="347"/>
      <c r="CX75" s="347"/>
      <c r="CY75" s="350">
        <v>0</v>
      </c>
      <c r="CZ75" s="350">
        <v>0</v>
      </c>
      <c r="DA75" s="350">
        <v>0</v>
      </c>
      <c r="DB75" s="350">
        <v>0</v>
      </c>
      <c r="DC75" s="350">
        <v>0</v>
      </c>
      <c r="DD75" s="350">
        <v>0</v>
      </c>
      <c r="DE75" s="334"/>
      <c r="DF75" s="368">
        <v>0</v>
      </c>
      <c r="DH75" s="371">
        <f t="shared" si="5"/>
        <v>0</v>
      </c>
      <c r="DI75" s="371">
        <f t="shared" si="6"/>
        <v>0</v>
      </c>
      <c r="DJ75" s="371">
        <f t="shared" si="7"/>
        <v>0</v>
      </c>
      <c r="DK75" s="371">
        <f t="shared" si="8"/>
        <v>0</v>
      </c>
      <c r="DM75" s="371">
        <f t="shared" si="9"/>
        <v>0</v>
      </c>
    </row>
    <row r="76" spans="2:117">
      <c r="B76" s="342" t="s">
        <v>289</v>
      </c>
      <c r="C76" s="356">
        <v>0.775698</v>
      </c>
      <c r="D76" s="356">
        <v>0.81880700000000006</v>
      </c>
      <c r="E76" s="356">
        <v>-4.3109000000000064E-2</v>
      </c>
      <c r="F76" s="356"/>
      <c r="G76" s="348">
        <v>11</v>
      </c>
      <c r="H76" s="347">
        <v>16266651</v>
      </c>
      <c r="I76" s="347">
        <v>895135</v>
      </c>
      <c r="J76" s="347">
        <v>565246</v>
      </c>
      <c r="K76" s="347">
        <v>-856416</v>
      </c>
      <c r="L76" s="347">
        <v>-638136</v>
      </c>
      <c r="M76" s="347">
        <v>-7510583</v>
      </c>
      <c r="N76" s="347">
        <v>204543</v>
      </c>
      <c r="O76" s="347">
        <v>30327</v>
      </c>
      <c r="P76" s="347">
        <v>-885678</v>
      </c>
      <c r="Q76" s="347">
        <v>8071089</v>
      </c>
      <c r="R76" s="343">
        <v>-638136</v>
      </c>
      <c r="S76" s="347">
        <v>-732126</v>
      </c>
      <c r="T76" s="347">
        <v>-78120</v>
      </c>
      <c r="U76" s="347">
        <v>11999</v>
      </c>
      <c r="V76" s="347">
        <v>859729</v>
      </c>
      <c r="W76" s="347">
        <v>-7952991</v>
      </c>
      <c r="X76" s="343">
        <v>-631108</v>
      </c>
      <c r="Y76" s="343">
        <v>-859316</v>
      </c>
      <c r="Z76" s="347">
        <v>8556114</v>
      </c>
      <c r="AA76" s="347">
        <v>7611969</v>
      </c>
      <c r="AB76" s="347">
        <v>7384804</v>
      </c>
      <c r="AC76" s="347">
        <v>8869095</v>
      </c>
      <c r="AD76" s="347">
        <v>6827803</v>
      </c>
      <c r="AE76" s="347">
        <v>529940</v>
      </c>
      <c r="AF76" s="347">
        <v>781196</v>
      </c>
      <c r="AG76" s="347">
        <v>0</v>
      </c>
      <c r="AH76" s="347">
        <v>185948</v>
      </c>
      <c r="AI76" s="347">
        <v>0</v>
      </c>
      <c r="AJ76" s="347">
        <v>-810246</v>
      </c>
      <c r="AK76" s="347">
        <v>-810246</v>
      </c>
      <c r="AL76" s="347">
        <v>-810246</v>
      </c>
      <c r="AM76" s="347">
        <v>-810246</v>
      </c>
      <c r="AN76" s="347">
        <v>-810246</v>
      </c>
      <c r="AO76" s="347">
        <v>-3901761</v>
      </c>
      <c r="AP76" s="334"/>
      <c r="AQ76" s="351">
        <v>-682780</v>
      </c>
      <c r="AR76" s="347">
        <v>0</v>
      </c>
      <c r="AS76" s="347">
        <v>0</v>
      </c>
      <c r="AT76" s="347">
        <v>0</v>
      </c>
      <c r="AU76" s="347">
        <v>0</v>
      </c>
      <c r="AV76" s="347">
        <v>0</v>
      </c>
      <c r="AW76" s="347">
        <v>0</v>
      </c>
      <c r="AX76" s="350">
        <v>682780</v>
      </c>
      <c r="AY76" s="350">
        <v>682780</v>
      </c>
      <c r="AZ76" s="350">
        <v>682780</v>
      </c>
      <c r="BA76" s="350">
        <v>682780</v>
      </c>
      <c r="BB76" s="350">
        <v>682780</v>
      </c>
      <c r="BC76" s="350">
        <v>3413903</v>
      </c>
      <c r="BD76" s="351">
        <v>18595</v>
      </c>
      <c r="BE76" s="347">
        <v>18595</v>
      </c>
      <c r="BF76" s="347">
        <v>18595</v>
      </c>
      <c r="BG76" s="347">
        <v>18595</v>
      </c>
      <c r="BH76" s="347">
        <v>18595</v>
      </c>
      <c r="BI76" s="347">
        <v>18595</v>
      </c>
      <c r="BJ76" s="347">
        <v>92973</v>
      </c>
      <c r="BK76" s="350">
        <v>0</v>
      </c>
      <c r="BL76" s="350">
        <v>0</v>
      </c>
      <c r="BM76" s="350">
        <v>0</v>
      </c>
      <c r="BN76" s="350">
        <v>0</v>
      </c>
      <c r="BO76" s="350">
        <v>0</v>
      </c>
      <c r="BP76" s="350">
        <v>0</v>
      </c>
      <c r="BQ76" s="351">
        <v>-78120</v>
      </c>
      <c r="BR76" s="347">
        <v>0</v>
      </c>
      <c r="BS76" s="347">
        <v>0</v>
      </c>
      <c r="BT76" s="347">
        <v>0</v>
      </c>
      <c r="BU76" s="347">
        <v>0</v>
      </c>
      <c r="BV76" s="347">
        <v>0</v>
      </c>
      <c r="BW76" s="347">
        <v>0</v>
      </c>
      <c r="BX76" s="350">
        <v>78120</v>
      </c>
      <c r="BY76" s="350">
        <v>78120</v>
      </c>
      <c r="BZ76" s="350">
        <v>78120</v>
      </c>
      <c r="CA76" s="350">
        <v>78120</v>
      </c>
      <c r="CB76" s="350">
        <v>78120</v>
      </c>
      <c r="CC76" s="350">
        <v>390596</v>
      </c>
      <c r="CD76" s="348">
        <v>8.1999999999999993</v>
      </c>
      <c r="CE76" s="354"/>
      <c r="CF76" s="347"/>
      <c r="CG76" s="347"/>
      <c r="CH76" s="347"/>
      <c r="CI76" s="347"/>
      <c r="CJ76" s="347"/>
      <c r="CK76" s="347"/>
      <c r="CL76" s="350"/>
      <c r="CM76" s="350"/>
      <c r="CN76" s="350"/>
      <c r="CO76" s="350"/>
      <c r="CP76" s="350"/>
      <c r="CQ76" s="350"/>
      <c r="CR76" s="354">
        <v>-67941</v>
      </c>
      <c r="CS76" s="347"/>
      <c r="CT76" s="347"/>
      <c r="CU76" s="347"/>
      <c r="CV76" s="347"/>
      <c r="CW76" s="347"/>
      <c r="CX76" s="347"/>
      <c r="CY76" s="350">
        <v>67941</v>
      </c>
      <c r="CZ76" s="350">
        <v>67941</v>
      </c>
      <c r="DA76" s="350">
        <v>67941</v>
      </c>
      <c r="DB76" s="350">
        <v>67941</v>
      </c>
      <c r="DC76" s="350">
        <v>67941</v>
      </c>
      <c r="DD76" s="350">
        <v>190235</v>
      </c>
      <c r="DE76" s="334"/>
      <c r="DF76" s="368">
        <v>33226.908385000046</v>
      </c>
      <c r="DH76" s="371">
        <f t="shared" si="5"/>
        <v>-529940</v>
      </c>
      <c r="DI76" s="371">
        <f t="shared" si="6"/>
        <v>185948</v>
      </c>
      <c r="DJ76" s="371">
        <f t="shared" si="7"/>
        <v>-6827803</v>
      </c>
      <c r="DK76" s="371">
        <f t="shared" si="8"/>
        <v>-781196</v>
      </c>
      <c r="DM76" s="371">
        <f t="shared" si="9"/>
        <v>-8195562</v>
      </c>
    </row>
    <row r="77" spans="2:117">
      <c r="B77" s="342" t="s">
        <v>290</v>
      </c>
      <c r="C77" s="356">
        <v>1</v>
      </c>
      <c r="D77" s="356">
        <v>1</v>
      </c>
      <c r="E77" s="356">
        <v>0</v>
      </c>
      <c r="F77" s="356"/>
      <c r="G77" s="348">
        <v>1</v>
      </c>
      <c r="H77" s="347">
        <v>0</v>
      </c>
      <c r="I77" s="347">
        <v>0</v>
      </c>
      <c r="J77" s="347">
        <v>0</v>
      </c>
      <c r="K77" s="347">
        <v>0</v>
      </c>
      <c r="L77" s="347">
        <v>0</v>
      </c>
      <c r="M77" s="347">
        <v>0</v>
      </c>
      <c r="N77" s="347">
        <v>0</v>
      </c>
      <c r="O77" s="347">
        <v>0</v>
      </c>
      <c r="P77" s="347">
        <v>0</v>
      </c>
      <c r="Q77" s="347">
        <v>0</v>
      </c>
      <c r="R77" s="343">
        <v>0</v>
      </c>
      <c r="S77" s="347">
        <v>0</v>
      </c>
      <c r="T77" s="347">
        <v>0</v>
      </c>
      <c r="U77" s="347">
        <v>0</v>
      </c>
      <c r="V77" s="347">
        <v>0</v>
      </c>
      <c r="W77" s="347">
        <v>0</v>
      </c>
      <c r="X77" s="343">
        <v>0</v>
      </c>
      <c r="Y77" s="343">
        <v>0</v>
      </c>
      <c r="Z77" s="347">
        <v>0</v>
      </c>
      <c r="AA77" s="347">
        <v>0</v>
      </c>
      <c r="AB77" s="347">
        <v>0</v>
      </c>
      <c r="AC77" s="347">
        <v>0</v>
      </c>
      <c r="AD77" s="347">
        <v>0</v>
      </c>
      <c r="AE77" s="347">
        <v>0</v>
      </c>
      <c r="AF77" s="347">
        <v>0</v>
      </c>
      <c r="AG77" s="347">
        <v>0</v>
      </c>
      <c r="AH77" s="347">
        <v>0</v>
      </c>
      <c r="AI77" s="347">
        <v>0</v>
      </c>
      <c r="AJ77" s="347">
        <v>0</v>
      </c>
      <c r="AK77" s="347">
        <v>0</v>
      </c>
      <c r="AL77" s="347">
        <v>0</v>
      </c>
      <c r="AM77" s="347">
        <v>0</v>
      </c>
      <c r="AN77" s="347">
        <v>0</v>
      </c>
      <c r="AO77" s="347">
        <v>0</v>
      </c>
      <c r="AP77" s="334"/>
      <c r="AQ77" s="351">
        <v>0</v>
      </c>
      <c r="AR77" s="347">
        <v>0</v>
      </c>
      <c r="AS77" s="347">
        <v>0</v>
      </c>
      <c r="AT77" s="347">
        <v>0</v>
      </c>
      <c r="AU77" s="347">
        <v>0</v>
      </c>
      <c r="AV77" s="347">
        <v>0</v>
      </c>
      <c r="AW77" s="347">
        <v>0</v>
      </c>
      <c r="AX77" s="350">
        <v>0</v>
      </c>
      <c r="AY77" s="350">
        <v>0</v>
      </c>
      <c r="AZ77" s="350">
        <v>0</v>
      </c>
      <c r="BA77" s="350">
        <v>0</v>
      </c>
      <c r="BB77" s="350">
        <v>0</v>
      </c>
      <c r="BC77" s="350">
        <v>0</v>
      </c>
      <c r="BD77" s="351">
        <v>0</v>
      </c>
      <c r="BE77" s="347">
        <v>0</v>
      </c>
      <c r="BF77" s="347">
        <v>0</v>
      </c>
      <c r="BG77" s="347">
        <v>0</v>
      </c>
      <c r="BH77" s="347">
        <v>0</v>
      </c>
      <c r="BI77" s="347">
        <v>0</v>
      </c>
      <c r="BJ77" s="347">
        <v>0</v>
      </c>
      <c r="BK77" s="350">
        <v>0</v>
      </c>
      <c r="BL77" s="350">
        <v>0</v>
      </c>
      <c r="BM77" s="350">
        <v>0</v>
      </c>
      <c r="BN77" s="350">
        <v>0</v>
      </c>
      <c r="BO77" s="350">
        <v>0</v>
      </c>
      <c r="BP77" s="350">
        <v>0</v>
      </c>
      <c r="BQ77" s="351">
        <v>0</v>
      </c>
      <c r="BR77" s="347">
        <v>0</v>
      </c>
      <c r="BS77" s="347">
        <v>0</v>
      </c>
      <c r="BT77" s="347">
        <v>0</v>
      </c>
      <c r="BU77" s="347">
        <v>0</v>
      </c>
      <c r="BV77" s="347">
        <v>0</v>
      </c>
      <c r="BW77" s="347">
        <v>0</v>
      </c>
      <c r="BX77" s="350">
        <v>0</v>
      </c>
      <c r="BY77" s="350">
        <v>0</v>
      </c>
      <c r="BZ77" s="350">
        <v>0</v>
      </c>
      <c r="CA77" s="350">
        <v>0</v>
      </c>
      <c r="CB77" s="350">
        <v>0</v>
      </c>
      <c r="CC77" s="350">
        <v>0</v>
      </c>
      <c r="CD77" s="348">
        <v>15.7</v>
      </c>
      <c r="CE77" s="354"/>
      <c r="CF77" s="347"/>
      <c r="CG77" s="347"/>
      <c r="CH77" s="347"/>
      <c r="CI77" s="347"/>
      <c r="CJ77" s="347"/>
      <c r="CK77" s="347"/>
      <c r="CL77" s="350"/>
      <c r="CM77" s="350"/>
      <c r="CN77" s="350"/>
      <c r="CO77" s="350"/>
      <c r="CP77" s="350"/>
      <c r="CQ77" s="350"/>
      <c r="CR77" s="354">
        <v>0</v>
      </c>
      <c r="CS77" s="347"/>
      <c r="CT77" s="347"/>
      <c r="CU77" s="347"/>
      <c r="CV77" s="347"/>
      <c r="CW77" s="347"/>
      <c r="CX77" s="347"/>
      <c r="CY77" s="350">
        <v>0</v>
      </c>
      <c r="CZ77" s="350">
        <v>0</v>
      </c>
      <c r="DA77" s="350">
        <v>0</v>
      </c>
      <c r="DB77" s="350">
        <v>0</v>
      </c>
      <c r="DC77" s="350">
        <v>0</v>
      </c>
      <c r="DD77" s="350">
        <v>0</v>
      </c>
      <c r="DE77" s="334"/>
      <c r="DF77" s="368">
        <v>0</v>
      </c>
      <c r="DH77" s="371">
        <f t="shared" si="5"/>
        <v>0</v>
      </c>
      <c r="DI77" s="371">
        <f t="shared" si="6"/>
        <v>0</v>
      </c>
      <c r="DJ77" s="371">
        <f t="shared" si="7"/>
        <v>0</v>
      </c>
      <c r="DK77" s="371">
        <f t="shared" si="8"/>
        <v>0</v>
      </c>
      <c r="DM77" s="371">
        <f t="shared" si="9"/>
        <v>0</v>
      </c>
    </row>
    <row r="78" spans="2:117">
      <c r="B78" s="342" t="s">
        <v>291</v>
      </c>
      <c r="C78" s="356">
        <v>0.66473399999999994</v>
      </c>
      <c r="D78" s="356">
        <v>0.65516400000000008</v>
      </c>
      <c r="E78" s="356">
        <v>9.5699999999998564E-3</v>
      </c>
      <c r="F78" s="356"/>
      <c r="G78" s="348">
        <v>11</v>
      </c>
      <c r="H78" s="347">
        <v>32959777</v>
      </c>
      <c r="I78" s="347">
        <v>1960057</v>
      </c>
      <c r="J78" s="347">
        <v>1221513</v>
      </c>
      <c r="K78" s="347">
        <v>481444</v>
      </c>
      <c r="L78" s="347">
        <v>0</v>
      </c>
      <c r="M78" s="347">
        <v>-6180706</v>
      </c>
      <c r="N78" s="347">
        <v>933931</v>
      </c>
      <c r="O78" s="347">
        <v>-96940</v>
      </c>
      <c r="P78" s="347">
        <v>-2081304</v>
      </c>
      <c r="Q78" s="347">
        <v>29197772</v>
      </c>
      <c r="R78" s="343">
        <v>0</v>
      </c>
      <c r="S78" s="347">
        <v>-621897</v>
      </c>
      <c r="T78" s="347">
        <v>36833</v>
      </c>
      <c r="U78" s="347">
        <v>2596506</v>
      </c>
      <c r="V78" s="347">
        <v>1964700</v>
      </c>
      <c r="W78" s="347">
        <v>-5691232</v>
      </c>
      <c r="X78" s="343">
        <v>-1414025</v>
      </c>
      <c r="Y78" s="343">
        <v>405159</v>
      </c>
      <c r="Z78" s="347">
        <v>31356008</v>
      </c>
      <c r="AA78" s="347">
        <v>27171751</v>
      </c>
      <c r="AB78" s="347">
        <v>25997731</v>
      </c>
      <c r="AC78" s="347">
        <v>33016817</v>
      </c>
      <c r="AD78" s="347">
        <v>5618824</v>
      </c>
      <c r="AE78" s="347">
        <v>1289762</v>
      </c>
      <c r="AF78" s="347">
        <v>0</v>
      </c>
      <c r="AG78" s="347">
        <v>0</v>
      </c>
      <c r="AH78" s="347">
        <v>849029</v>
      </c>
      <c r="AI78" s="347">
        <v>368326</v>
      </c>
      <c r="AJ78" s="347">
        <v>-585064</v>
      </c>
      <c r="AK78" s="347">
        <v>-585064</v>
      </c>
      <c r="AL78" s="347">
        <v>-585064</v>
      </c>
      <c r="AM78" s="347">
        <v>-585064</v>
      </c>
      <c r="AN78" s="347">
        <v>-585064</v>
      </c>
      <c r="AO78" s="347">
        <v>-2765911</v>
      </c>
      <c r="AP78" s="334"/>
      <c r="AQ78" s="351">
        <v>-561882</v>
      </c>
      <c r="AR78" s="347">
        <v>0</v>
      </c>
      <c r="AS78" s="347">
        <v>0</v>
      </c>
      <c r="AT78" s="347">
        <v>0</v>
      </c>
      <c r="AU78" s="347">
        <v>0</v>
      </c>
      <c r="AV78" s="347">
        <v>0</v>
      </c>
      <c r="AW78" s="347">
        <v>0</v>
      </c>
      <c r="AX78" s="350">
        <v>561882</v>
      </c>
      <c r="AY78" s="350">
        <v>561882</v>
      </c>
      <c r="AZ78" s="350">
        <v>561882</v>
      </c>
      <c r="BA78" s="350">
        <v>561882</v>
      </c>
      <c r="BB78" s="350">
        <v>561882</v>
      </c>
      <c r="BC78" s="350">
        <v>2809414</v>
      </c>
      <c r="BD78" s="351">
        <v>84902</v>
      </c>
      <c r="BE78" s="347">
        <v>84902</v>
      </c>
      <c r="BF78" s="347">
        <v>84902</v>
      </c>
      <c r="BG78" s="347">
        <v>84902</v>
      </c>
      <c r="BH78" s="347">
        <v>84902</v>
      </c>
      <c r="BI78" s="347">
        <v>84902</v>
      </c>
      <c r="BJ78" s="347">
        <v>424519</v>
      </c>
      <c r="BK78" s="350">
        <v>0</v>
      </c>
      <c r="BL78" s="350">
        <v>0</v>
      </c>
      <c r="BM78" s="350">
        <v>0</v>
      </c>
      <c r="BN78" s="350">
        <v>0</v>
      </c>
      <c r="BO78" s="350">
        <v>0</v>
      </c>
      <c r="BP78" s="350">
        <v>0</v>
      </c>
      <c r="BQ78" s="351">
        <v>36833</v>
      </c>
      <c r="BR78" s="347">
        <v>36833</v>
      </c>
      <c r="BS78" s="347">
        <v>36833</v>
      </c>
      <c r="BT78" s="347">
        <v>36833</v>
      </c>
      <c r="BU78" s="347">
        <v>36833</v>
      </c>
      <c r="BV78" s="347">
        <v>36833</v>
      </c>
      <c r="BW78" s="347">
        <v>184161</v>
      </c>
      <c r="BX78" s="350">
        <v>0</v>
      </c>
      <c r="BY78" s="350">
        <v>0</v>
      </c>
      <c r="BZ78" s="350">
        <v>0</v>
      </c>
      <c r="CA78" s="350">
        <v>0</v>
      </c>
      <c r="CB78" s="350">
        <v>0</v>
      </c>
      <c r="CC78" s="350">
        <v>0</v>
      </c>
      <c r="CD78" s="348">
        <v>10</v>
      </c>
      <c r="CE78" s="354"/>
      <c r="CF78" s="347"/>
      <c r="CG78" s="347"/>
      <c r="CH78" s="347"/>
      <c r="CI78" s="347"/>
      <c r="CJ78" s="347"/>
      <c r="CK78" s="347"/>
      <c r="CL78" s="350"/>
      <c r="CM78" s="350"/>
      <c r="CN78" s="350"/>
      <c r="CO78" s="350"/>
      <c r="CP78" s="350"/>
      <c r="CQ78" s="350"/>
      <c r="CR78" s="354">
        <v>-144917</v>
      </c>
      <c r="CS78" s="347"/>
      <c r="CT78" s="347"/>
      <c r="CU78" s="347"/>
      <c r="CV78" s="347"/>
      <c r="CW78" s="347"/>
      <c r="CX78" s="347"/>
      <c r="CY78" s="350">
        <v>144917</v>
      </c>
      <c r="CZ78" s="350">
        <v>144917</v>
      </c>
      <c r="DA78" s="350">
        <v>144917</v>
      </c>
      <c r="DB78" s="350">
        <v>144917</v>
      </c>
      <c r="DC78" s="350">
        <v>144917</v>
      </c>
      <c r="DD78" s="350">
        <v>565177</v>
      </c>
      <c r="DE78" s="334"/>
      <c r="DF78" s="368">
        <v>-20654.701319999691</v>
      </c>
      <c r="DH78" s="371">
        <f t="shared" si="5"/>
        <v>-1289762</v>
      </c>
      <c r="DI78" s="371">
        <f t="shared" si="6"/>
        <v>849029</v>
      </c>
      <c r="DJ78" s="371">
        <f t="shared" si="7"/>
        <v>-5618824</v>
      </c>
      <c r="DK78" s="371">
        <f t="shared" si="8"/>
        <v>368326</v>
      </c>
      <c r="DM78" s="371">
        <f t="shared" si="9"/>
        <v>-3762005</v>
      </c>
    </row>
    <row r="79" spans="2:117">
      <c r="B79" s="342" t="s">
        <v>292</v>
      </c>
      <c r="C79" s="356">
        <v>0.70621899999999993</v>
      </c>
      <c r="D79" s="356">
        <v>0.74165100000000006</v>
      </c>
      <c r="E79" s="356">
        <v>-3.543200000000013E-2</v>
      </c>
      <c r="F79" s="356"/>
      <c r="G79" s="348">
        <v>10.5</v>
      </c>
      <c r="H79" s="347">
        <v>1373915</v>
      </c>
      <c r="I79" s="347">
        <v>84537</v>
      </c>
      <c r="J79" s="347">
        <v>48630</v>
      </c>
      <c r="K79" s="347">
        <v>-65638</v>
      </c>
      <c r="L79" s="347">
        <v>-207692</v>
      </c>
      <c r="M79" s="347">
        <v>-324772</v>
      </c>
      <c r="N79" s="347">
        <v>28771</v>
      </c>
      <c r="O79" s="347">
        <v>-357</v>
      </c>
      <c r="P79" s="347">
        <v>-53246</v>
      </c>
      <c r="Q79" s="347">
        <v>884148</v>
      </c>
      <c r="R79" s="343">
        <v>-207692</v>
      </c>
      <c r="S79" s="347">
        <v>-33902</v>
      </c>
      <c r="T79" s="347">
        <v>-6553</v>
      </c>
      <c r="U79" s="347">
        <v>-114980</v>
      </c>
      <c r="V79" s="347">
        <v>57423</v>
      </c>
      <c r="W79" s="347">
        <v>-380323</v>
      </c>
      <c r="X79" s="343">
        <v>-58782</v>
      </c>
      <c r="Y79" s="343">
        <v>-68803</v>
      </c>
      <c r="Z79" s="347">
        <v>940279</v>
      </c>
      <c r="AA79" s="347">
        <v>830415</v>
      </c>
      <c r="AB79" s="347">
        <v>796631</v>
      </c>
      <c r="AC79" s="347">
        <v>987490</v>
      </c>
      <c r="AD79" s="347">
        <v>293842</v>
      </c>
      <c r="AE79" s="347">
        <v>50262</v>
      </c>
      <c r="AF79" s="347">
        <v>62250</v>
      </c>
      <c r="AG79" s="347">
        <v>0</v>
      </c>
      <c r="AH79" s="347">
        <v>26031</v>
      </c>
      <c r="AI79" s="347">
        <v>0</v>
      </c>
      <c r="AJ79" s="347">
        <v>-40455</v>
      </c>
      <c r="AK79" s="347">
        <v>-40455</v>
      </c>
      <c r="AL79" s="347">
        <v>-40455</v>
      </c>
      <c r="AM79" s="347">
        <v>-40455</v>
      </c>
      <c r="AN79" s="347">
        <v>-40455</v>
      </c>
      <c r="AO79" s="347">
        <v>-178048</v>
      </c>
      <c r="AP79" s="334"/>
      <c r="AQ79" s="351">
        <v>-30930</v>
      </c>
      <c r="AR79" s="347">
        <v>0</v>
      </c>
      <c r="AS79" s="347">
        <v>0</v>
      </c>
      <c r="AT79" s="347">
        <v>0</v>
      </c>
      <c r="AU79" s="347">
        <v>0</v>
      </c>
      <c r="AV79" s="347">
        <v>0</v>
      </c>
      <c r="AW79" s="347">
        <v>0</v>
      </c>
      <c r="AX79" s="350">
        <v>30930</v>
      </c>
      <c r="AY79" s="350">
        <v>30930</v>
      </c>
      <c r="AZ79" s="350">
        <v>30930</v>
      </c>
      <c r="BA79" s="350">
        <v>30930</v>
      </c>
      <c r="BB79" s="350">
        <v>30930</v>
      </c>
      <c r="BC79" s="350">
        <v>139192</v>
      </c>
      <c r="BD79" s="351">
        <v>2740</v>
      </c>
      <c r="BE79" s="347">
        <v>2740</v>
      </c>
      <c r="BF79" s="347">
        <v>2740</v>
      </c>
      <c r="BG79" s="347">
        <v>2740</v>
      </c>
      <c r="BH79" s="347">
        <v>2740</v>
      </c>
      <c r="BI79" s="347">
        <v>2740</v>
      </c>
      <c r="BJ79" s="347">
        <v>12331</v>
      </c>
      <c r="BK79" s="350">
        <v>0</v>
      </c>
      <c r="BL79" s="350">
        <v>0</v>
      </c>
      <c r="BM79" s="350">
        <v>0</v>
      </c>
      <c r="BN79" s="350">
        <v>0</v>
      </c>
      <c r="BO79" s="350">
        <v>0</v>
      </c>
      <c r="BP79" s="350">
        <v>0</v>
      </c>
      <c r="BQ79" s="351">
        <v>-6553</v>
      </c>
      <c r="BR79" s="347">
        <v>0</v>
      </c>
      <c r="BS79" s="347">
        <v>0</v>
      </c>
      <c r="BT79" s="347">
        <v>0</v>
      </c>
      <c r="BU79" s="347">
        <v>0</v>
      </c>
      <c r="BV79" s="347">
        <v>0</v>
      </c>
      <c r="BW79" s="347">
        <v>0</v>
      </c>
      <c r="BX79" s="350">
        <v>6553</v>
      </c>
      <c r="BY79" s="350">
        <v>6553</v>
      </c>
      <c r="BZ79" s="350">
        <v>6553</v>
      </c>
      <c r="CA79" s="350">
        <v>6553</v>
      </c>
      <c r="CB79" s="350">
        <v>6553</v>
      </c>
      <c r="CC79" s="350">
        <v>29485</v>
      </c>
      <c r="CD79" s="348">
        <v>8.6999999999999993</v>
      </c>
      <c r="CE79" s="354"/>
      <c r="CF79" s="347"/>
      <c r="CG79" s="347"/>
      <c r="CH79" s="347"/>
      <c r="CI79" s="347"/>
      <c r="CJ79" s="347"/>
      <c r="CK79" s="347"/>
      <c r="CL79" s="350"/>
      <c r="CM79" s="350"/>
      <c r="CN79" s="350"/>
      <c r="CO79" s="350"/>
      <c r="CP79" s="350"/>
      <c r="CQ79" s="350"/>
      <c r="CR79" s="354">
        <v>-5712</v>
      </c>
      <c r="CS79" s="347"/>
      <c r="CT79" s="347"/>
      <c r="CU79" s="347"/>
      <c r="CV79" s="347"/>
      <c r="CW79" s="347"/>
      <c r="CX79" s="347"/>
      <c r="CY79" s="350">
        <v>5712</v>
      </c>
      <c r="CZ79" s="350">
        <v>5712</v>
      </c>
      <c r="DA79" s="350">
        <v>5712</v>
      </c>
      <c r="DB79" s="350">
        <v>5712</v>
      </c>
      <c r="DC79" s="350">
        <v>5712</v>
      </c>
      <c r="DD79" s="350">
        <v>21702</v>
      </c>
      <c r="DE79" s="334"/>
      <c r="DF79" s="368">
        <v>2808.2694560000105</v>
      </c>
      <c r="DH79" s="371">
        <f t="shared" si="5"/>
        <v>-50262</v>
      </c>
      <c r="DI79" s="371">
        <f t="shared" si="6"/>
        <v>26031</v>
      </c>
      <c r="DJ79" s="371">
        <f t="shared" si="7"/>
        <v>-293842</v>
      </c>
      <c r="DK79" s="371">
        <f t="shared" si="8"/>
        <v>-62250</v>
      </c>
      <c r="DM79" s="371">
        <f t="shared" si="9"/>
        <v>-489767</v>
      </c>
    </row>
    <row r="80" spans="2:117">
      <c r="B80" s="342" t="s">
        <v>293</v>
      </c>
      <c r="C80" s="356">
        <v>0.67648599999999992</v>
      </c>
      <c r="D80" s="356">
        <v>0.69845099999999993</v>
      </c>
      <c r="E80" s="356">
        <v>-2.1965000000000012E-2</v>
      </c>
      <c r="F80" s="356"/>
      <c r="G80" s="348">
        <v>10.4</v>
      </c>
      <c r="H80" s="347">
        <v>4496397</v>
      </c>
      <c r="I80" s="347">
        <v>270276</v>
      </c>
      <c r="J80" s="347">
        <v>161642</v>
      </c>
      <c r="K80" s="347">
        <v>-141403</v>
      </c>
      <c r="L80" s="347">
        <v>-592739</v>
      </c>
      <c r="M80" s="347">
        <v>-1145912</v>
      </c>
      <c r="N80" s="347">
        <v>104149</v>
      </c>
      <c r="O80" s="347">
        <v>468</v>
      </c>
      <c r="P80" s="347">
        <v>-170037</v>
      </c>
      <c r="Q80" s="347">
        <v>2982841</v>
      </c>
      <c r="R80" s="343">
        <v>-592739</v>
      </c>
      <c r="S80" s="347">
        <v>-120470</v>
      </c>
      <c r="T80" s="347">
        <v>-14122</v>
      </c>
      <c r="U80" s="347">
        <v>-295413</v>
      </c>
      <c r="V80" s="347">
        <v>163177</v>
      </c>
      <c r="W80" s="347">
        <v>-1236738</v>
      </c>
      <c r="X80" s="343">
        <v>-188632</v>
      </c>
      <c r="Y80" s="343">
        <v>-146867</v>
      </c>
      <c r="Z80" s="347">
        <v>3191661</v>
      </c>
      <c r="AA80" s="347">
        <v>2783266</v>
      </c>
      <c r="AB80" s="347">
        <v>2656500</v>
      </c>
      <c r="AC80" s="347">
        <v>3368538</v>
      </c>
      <c r="AD80" s="347">
        <v>1035728</v>
      </c>
      <c r="AE80" s="347">
        <v>162400</v>
      </c>
      <c r="AF80" s="347">
        <v>132745</v>
      </c>
      <c r="AG80" s="347">
        <v>0</v>
      </c>
      <c r="AH80" s="347">
        <v>94135</v>
      </c>
      <c r="AI80" s="347">
        <v>0</v>
      </c>
      <c r="AJ80" s="347">
        <v>-134592</v>
      </c>
      <c r="AK80" s="347">
        <v>-134592</v>
      </c>
      <c r="AL80" s="347">
        <v>-134592</v>
      </c>
      <c r="AM80" s="347">
        <v>-134592</v>
      </c>
      <c r="AN80" s="347">
        <v>-134592</v>
      </c>
      <c r="AO80" s="347">
        <v>-563778</v>
      </c>
      <c r="AP80" s="334"/>
      <c r="AQ80" s="351">
        <v>-110184</v>
      </c>
      <c r="AR80" s="347">
        <v>0</v>
      </c>
      <c r="AS80" s="347">
        <v>0</v>
      </c>
      <c r="AT80" s="347">
        <v>0</v>
      </c>
      <c r="AU80" s="347">
        <v>0</v>
      </c>
      <c r="AV80" s="347">
        <v>0</v>
      </c>
      <c r="AW80" s="347">
        <v>0</v>
      </c>
      <c r="AX80" s="350">
        <v>110184</v>
      </c>
      <c r="AY80" s="350">
        <v>110184</v>
      </c>
      <c r="AZ80" s="350">
        <v>110184</v>
      </c>
      <c r="BA80" s="350">
        <v>110184</v>
      </c>
      <c r="BB80" s="350">
        <v>110184</v>
      </c>
      <c r="BC80" s="350">
        <v>484808</v>
      </c>
      <c r="BD80" s="351">
        <v>10014</v>
      </c>
      <c r="BE80" s="347">
        <v>10014</v>
      </c>
      <c r="BF80" s="347">
        <v>10014</v>
      </c>
      <c r="BG80" s="347">
        <v>10014</v>
      </c>
      <c r="BH80" s="347">
        <v>10014</v>
      </c>
      <c r="BI80" s="347">
        <v>10014</v>
      </c>
      <c r="BJ80" s="347">
        <v>44065</v>
      </c>
      <c r="BK80" s="350">
        <v>0</v>
      </c>
      <c r="BL80" s="350">
        <v>0</v>
      </c>
      <c r="BM80" s="350">
        <v>0</v>
      </c>
      <c r="BN80" s="350">
        <v>0</v>
      </c>
      <c r="BO80" s="350">
        <v>0</v>
      </c>
      <c r="BP80" s="350">
        <v>0</v>
      </c>
      <c r="BQ80" s="351">
        <v>-14122</v>
      </c>
      <c r="BR80" s="347">
        <v>0</v>
      </c>
      <c r="BS80" s="347">
        <v>0</v>
      </c>
      <c r="BT80" s="347">
        <v>0</v>
      </c>
      <c r="BU80" s="347">
        <v>0</v>
      </c>
      <c r="BV80" s="347">
        <v>0</v>
      </c>
      <c r="BW80" s="347">
        <v>0</v>
      </c>
      <c r="BX80" s="350">
        <v>14122</v>
      </c>
      <c r="BY80" s="350">
        <v>14122</v>
      </c>
      <c r="BZ80" s="350">
        <v>14122</v>
      </c>
      <c r="CA80" s="350">
        <v>14122</v>
      </c>
      <c r="CB80" s="350">
        <v>14122</v>
      </c>
      <c r="CC80" s="350">
        <v>62135</v>
      </c>
      <c r="CD80" s="348">
        <v>8.8000000000000007</v>
      </c>
      <c r="CE80" s="354"/>
      <c r="CF80" s="347"/>
      <c r="CG80" s="347"/>
      <c r="CH80" s="347"/>
      <c r="CI80" s="347"/>
      <c r="CJ80" s="347"/>
      <c r="CK80" s="347"/>
      <c r="CL80" s="350"/>
      <c r="CM80" s="350"/>
      <c r="CN80" s="350"/>
      <c r="CO80" s="350"/>
      <c r="CP80" s="350"/>
      <c r="CQ80" s="350"/>
      <c r="CR80" s="354">
        <v>-20300</v>
      </c>
      <c r="CS80" s="347"/>
      <c r="CT80" s="347"/>
      <c r="CU80" s="347"/>
      <c r="CV80" s="347"/>
      <c r="CW80" s="347"/>
      <c r="CX80" s="347"/>
      <c r="CY80" s="350">
        <v>20300</v>
      </c>
      <c r="CZ80" s="350">
        <v>20300</v>
      </c>
      <c r="DA80" s="350">
        <v>20300</v>
      </c>
      <c r="DB80" s="350">
        <v>20300</v>
      </c>
      <c r="DC80" s="350">
        <v>20300</v>
      </c>
      <c r="DD80" s="350">
        <v>60900</v>
      </c>
      <c r="DE80" s="334"/>
      <c r="DF80" s="368">
        <v>5932.1314800000036</v>
      </c>
      <c r="DH80" s="371">
        <f t="shared" si="5"/>
        <v>-162400</v>
      </c>
      <c r="DI80" s="371">
        <f t="shared" si="6"/>
        <v>94135</v>
      </c>
      <c r="DJ80" s="371">
        <f t="shared" si="7"/>
        <v>-1035728</v>
      </c>
      <c r="DK80" s="371">
        <f t="shared" si="8"/>
        <v>-132745</v>
      </c>
      <c r="DM80" s="371">
        <f t="shared" si="9"/>
        <v>-1513556</v>
      </c>
    </row>
    <row r="81" spans="2:117">
      <c r="B81" s="342" t="s">
        <v>294</v>
      </c>
      <c r="C81" s="356">
        <v>0.754714</v>
      </c>
      <c r="D81" s="356">
        <v>0.78860600000000003</v>
      </c>
      <c r="E81" s="356">
        <v>-3.3892000000000033E-2</v>
      </c>
      <c r="F81" s="356"/>
      <c r="G81" s="348">
        <v>9.8000000000000007</v>
      </c>
      <c r="H81" s="347">
        <v>18680278</v>
      </c>
      <c r="I81" s="347">
        <v>1134286</v>
      </c>
      <c r="J81" s="347">
        <v>664375</v>
      </c>
      <c r="K81" s="347">
        <v>-802824</v>
      </c>
      <c r="L81" s="347">
        <v>-2705881</v>
      </c>
      <c r="M81" s="347">
        <v>-2724681</v>
      </c>
      <c r="N81" s="347">
        <v>510613</v>
      </c>
      <c r="O81" s="347">
        <v>10564</v>
      </c>
      <c r="P81" s="347">
        <v>-709619</v>
      </c>
      <c r="Q81" s="347">
        <v>14057111</v>
      </c>
      <c r="R81" s="343">
        <v>-2705881</v>
      </c>
      <c r="S81" s="347">
        <v>-310058</v>
      </c>
      <c r="T81" s="347">
        <v>-84120</v>
      </c>
      <c r="U81" s="347">
        <v>-1301398</v>
      </c>
      <c r="V81" s="347">
        <v>602890</v>
      </c>
      <c r="W81" s="347">
        <v>-3359398</v>
      </c>
      <c r="X81" s="343">
        <v>-747248</v>
      </c>
      <c r="Y81" s="343">
        <v>-824375</v>
      </c>
      <c r="Z81" s="347">
        <v>15061039</v>
      </c>
      <c r="AA81" s="347">
        <v>13092009</v>
      </c>
      <c r="AB81" s="347">
        <v>12461050</v>
      </c>
      <c r="AC81" s="347">
        <v>15934754</v>
      </c>
      <c r="AD81" s="347">
        <v>2446653</v>
      </c>
      <c r="AE81" s="347">
        <v>631001</v>
      </c>
      <c r="AF81" s="347">
        <v>740255</v>
      </c>
      <c r="AG81" s="347">
        <v>0</v>
      </c>
      <c r="AH81" s="347">
        <v>458510</v>
      </c>
      <c r="AI81" s="347">
        <v>0</v>
      </c>
      <c r="AJ81" s="347">
        <v>-394178</v>
      </c>
      <c r="AK81" s="347">
        <v>-394178</v>
      </c>
      <c r="AL81" s="347">
        <v>-394178</v>
      </c>
      <c r="AM81" s="347">
        <v>-394178</v>
      </c>
      <c r="AN81" s="347">
        <v>-394178</v>
      </c>
      <c r="AO81" s="347">
        <v>-1388509</v>
      </c>
      <c r="AP81" s="334"/>
      <c r="AQ81" s="351">
        <v>-278028</v>
      </c>
      <c r="AR81" s="347">
        <v>0</v>
      </c>
      <c r="AS81" s="347">
        <v>0</v>
      </c>
      <c r="AT81" s="347">
        <v>0</v>
      </c>
      <c r="AU81" s="347">
        <v>0</v>
      </c>
      <c r="AV81" s="347">
        <v>0</v>
      </c>
      <c r="AW81" s="347">
        <v>0</v>
      </c>
      <c r="AX81" s="350">
        <v>278028</v>
      </c>
      <c r="AY81" s="350">
        <v>278028</v>
      </c>
      <c r="AZ81" s="350">
        <v>278028</v>
      </c>
      <c r="BA81" s="350">
        <v>278028</v>
      </c>
      <c r="BB81" s="350">
        <v>278028</v>
      </c>
      <c r="BC81" s="350">
        <v>1056513</v>
      </c>
      <c r="BD81" s="351">
        <v>52103</v>
      </c>
      <c r="BE81" s="347">
        <v>52103</v>
      </c>
      <c r="BF81" s="347">
        <v>52103</v>
      </c>
      <c r="BG81" s="347">
        <v>52103</v>
      </c>
      <c r="BH81" s="347">
        <v>52103</v>
      </c>
      <c r="BI81" s="347">
        <v>52103</v>
      </c>
      <c r="BJ81" s="347">
        <v>197995</v>
      </c>
      <c r="BK81" s="350">
        <v>0</v>
      </c>
      <c r="BL81" s="350">
        <v>0</v>
      </c>
      <c r="BM81" s="350">
        <v>0</v>
      </c>
      <c r="BN81" s="350">
        <v>0</v>
      </c>
      <c r="BO81" s="350">
        <v>0</v>
      </c>
      <c r="BP81" s="350">
        <v>0</v>
      </c>
      <c r="BQ81" s="351">
        <v>-84120</v>
      </c>
      <c r="BR81" s="347">
        <v>0</v>
      </c>
      <c r="BS81" s="347">
        <v>0</v>
      </c>
      <c r="BT81" s="347">
        <v>0</v>
      </c>
      <c r="BU81" s="347">
        <v>0</v>
      </c>
      <c r="BV81" s="347">
        <v>0</v>
      </c>
      <c r="BW81" s="347">
        <v>0</v>
      </c>
      <c r="BX81" s="350">
        <v>84120</v>
      </c>
      <c r="BY81" s="350">
        <v>84120</v>
      </c>
      <c r="BZ81" s="350">
        <v>84120</v>
      </c>
      <c r="CA81" s="350">
        <v>84120</v>
      </c>
      <c r="CB81" s="350">
        <v>84120</v>
      </c>
      <c r="CC81" s="350">
        <v>319655</v>
      </c>
      <c r="CD81" s="348">
        <v>8.6</v>
      </c>
      <c r="CE81" s="354"/>
      <c r="CF81" s="347"/>
      <c r="CG81" s="347"/>
      <c r="CH81" s="347"/>
      <c r="CI81" s="347"/>
      <c r="CJ81" s="347"/>
      <c r="CK81" s="347"/>
      <c r="CL81" s="350"/>
      <c r="CM81" s="350"/>
      <c r="CN81" s="350"/>
      <c r="CO81" s="350"/>
      <c r="CP81" s="350"/>
      <c r="CQ81" s="350"/>
      <c r="CR81" s="354">
        <v>-84133</v>
      </c>
      <c r="CS81" s="347"/>
      <c r="CT81" s="347"/>
      <c r="CU81" s="347"/>
      <c r="CV81" s="347"/>
      <c r="CW81" s="347"/>
      <c r="CX81" s="347"/>
      <c r="CY81" s="350">
        <v>84133</v>
      </c>
      <c r="CZ81" s="350">
        <v>84133</v>
      </c>
      <c r="DA81" s="350">
        <v>84133</v>
      </c>
      <c r="DB81" s="350">
        <v>84133</v>
      </c>
      <c r="DC81" s="350">
        <v>84133</v>
      </c>
      <c r="DD81" s="350">
        <v>210336</v>
      </c>
      <c r="DE81" s="334"/>
      <c r="DF81" s="368">
        <v>32114.56795200003</v>
      </c>
      <c r="DH81" s="371">
        <f t="shared" si="5"/>
        <v>-631001</v>
      </c>
      <c r="DI81" s="371">
        <f t="shared" si="6"/>
        <v>458510</v>
      </c>
      <c r="DJ81" s="371">
        <f t="shared" si="7"/>
        <v>-2446653</v>
      </c>
      <c r="DK81" s="371">
        <f t="shared" si="8"/>
        <v>-740255</v>
      </c>
      <c r="DM81" s="371">
        <f t="shared" si="9"/>
        <v>-4623167</v>
      </c>
    </row>
    <row r="82" spans="2:117">
      <c r="B82" s="342" t="s">
        <v>295</v>
      </c>
      <c r="C82" s="356">
        <v>1</v>
      </c>
      <c r="D82" s="356">
        <v>1</v>
      </c>
      <c r="E82" s="356">
        <v>0</v>
      </c>
      <c r="F82" s="356"/>
      <c r="G82" s="348">
        <v>1</v>
      </c>
      <c r="H82" s="347">
        <v>0</v>
      </c>
      <c r="I82" s="347">
        <v>0</v>
      </c>
      <c r="J82" s="347">
        <v>0</v>
      </c>
      <c r="K82" s="347">
        <v>0</v>
      </c>
      <c r="L82" s="347">
        <v>0</v>
      </c>
      <c r="M82" s="347">
        <v>0</v>
      </c>
      <c r="N82" s="347">
        <v>0</v>
      </c>
      <c r="O82" s="347">
        <v>0</v>
      </c>
      <c r="P82" s="347">
        <v>0</v>
      </c>
      <c r="Q82" s="347">
        <v>0</v>
      </c>
      <c r="R82" s="343">
        <v>0</v>
      </c>
      <c r="S82" s="347">
        <v>0</v>
      </c>
      <c r="T82" s="347">
        <v>0</v>
      </c>
      <c r="U82" s="347">
        <v>0</v>
      </c>
      <c r="V82" s="347">
        <v>0</v>
      </c>
      <c r="W82" s="347">
        <v>0</v>
      </c>
      <c r="X82" s="343">
        <v>0</v>
      </c>
      <c r="Y82" s="343">
        <v>0</v>
      </c>
      <c r="Z82" s="347">
        <v>0</v>
      </c>
      <c r="AA82" s="347">
        <v>0</v>
      </c>
      <c r="AB82" s="347">
        <v>0</v>
      </c>
      <c r="AC82" s="347">
        <v>0</v>
      </c>
      <c r="AD82" s="347">
        <v>0</v>
      </c>
      <c r="AE82" s="347">
        <v>0</v>
      </c>
      <c r="AF82" s="347">
        <v>0</v>
      </c>
      <c r="AG82" s="347">
        <v>0</v>
      </c>
      <c r="AH82" s="347">
        <v>0</v>
      </c>
      <c r="AI82" s="347">
        <v>0</v>
      </c>
      <c r="AJ82" s="347">
        <v>0</v>
      </c>
      <c r="AK82" s="347">
        <v>0</v>
      </c>
      <c r="AL82" s="347">
        <v>0</v>
      </c>
      <c r="AM82" s="347">
        <v>0</v>
      </c>
      <c r="AN82" s="347">
        <v>0</v>
      </c>
      <c r="AO82" s="347">
        <v>0</v>
      </c>
      <c r="AP82" s="334"/>
      <c r="AQ82" s="351">
        <v>0</v>
      </c>
      <c r="AR82" s="347">
        <v>0</v>
      </c>
      <c r="AS82" s="347">
        <v>0</v>
      </c>
      <c r="AT82" s="347">
        <v>0</v>
      </c>
      <c r="AU82" s="347">
        <v>0</v>
      </c>
      <c r="AV82" s="347">
        <v>0</v>
      </c>
      <c r="AW82" s="347">
        <v>0</v>
      </c>
      <c r="AX82" s="350">
        <v>0</v>
      </c>
      <c r="AY82" s="350">
        <v>0</v>
      </c>
      <c r="AZ82" s="350">
        <v>0</v>
      </c>
      <c r="BA82" s="350">
        <v>0</v>
      </c>
      <c r="BB82" s="350">
        <v>0</v>
      </c>
      <c r="BC82" s="350">
        <v>0</v>
      </c>
      <c r="BD82" s="351">
        <v>0</v>
      </c>
      <c r="BE82" s="347">
        <v>0</v>
      </c>
      <c r="BF82" s="347">
        <v>0</v>
      </c>
      <c r="BG82" s="347">
        <v>0</v>
      </c>
      <c r="BH82" s="347">
        <v>0</v>
      </c>
      <c r="BI82" s="347">
        <v>0</v>
      </c>
      <c r="BJ82" s="347">
        <v>0</v>
      </c>
      <c r="BK82" s="350">
        <v>0</v>
      </c>
      <c r="BL82" s="350">
        <v>0</v>
      </c>
      <c r="BM82" s="350">
        <v>0</v>
      </c>
      <c r="BN82" s="350">
        <v>0</v>
      </c>
      <c r="BO82" s="350">
        <v>0</v>
      </c>
      <c r="BP82" s="350">
        <v>0</v>
      </c>
      <c r="BQ82" s="351">
        <v>0</v>
      </c>
      <c r="BR82" s="347">
        <v>0</v>
      </c>
      <c r="BS82" s="347">
        <v>0</v>
      </c>
      <c r="BT82" s="347">
        <v>0</v>
      </c>
      <c r="BU82" s="347">
        <v>0</v>
      </c>
      <c r="BV82" s="347">
        <v>0</v>
      </c>
      <c r="BW82" s="347">
        <v>0</v>
      </c>
      <c r="BX82" s="350">
        <v>0</v>
      </c>
      <c r="BY82" s="350">
        <v>0</v>
      </c>
      <c r="BZ82" s="350">
        <v>0</v>
      </c>
      <c r="CA82" s="350">
        <v>0</v>
      </c>
      <c r="CB82" s="350">
        <v>0</v>
      </c>
      <c r="CC82" s="350">
        <v>0</v>
      </c>
      <c r="CD82" s="348">
        <v>1</v>
      </c>
      <c r="CE82" s="354"/>
      <c r="CF82" s="347"/>
      <c r="CG82" s="347"/>
      <c r="CH82" s="347"/>
      <c r="CI82" s="347"/>
      <c r="CJ82" s="347"/>
      <c r="CK82" s="347"/>
      <c r="CL82" s="350"/>
      <c r="CM82" s="350"/>
      <c r="CN82" s="350"/>
      <c r="CO82" s="350"/>
      <c r="CP82" s="350"/>
      <c r="CQ82" s="350"/>
      <c r="CR82" s="354">
        <v>0</v>
      </c>
      <c r="CS82" s="347"/>
      <c r="CT82" s="347"/>
      <c r="CU82" s="347"/>
      <c r="CV82" s="347"/>
      <c r="CW82" s="347"/>
      <c r="CX82" s="347"/>
      <c r="CY82" s="350">
        <v>0</v>
      </c>
      <c r="CZ82" s="350">
        <v>0</v>
      </c>
      <c r="DA82" s="350">
        <v>0</v>
      </c>
      <c r="DB82" s="350">
        <v>0</v>
      </c>
      <c r="DC82" s="350">
        <v>0</v>
      </c>
      <c r="DD82" s="350">
        <v>0</v>
      </c>
      <c r="DE82" s="334"/>
      <c r="DF82" s="368">
        <v>0</v>
      </c>
      <c r="DH82" s="371">
        <f t="shared" si="5"/>
        <v>0</v>
      </c>
      <c r="DI82" s="371">
        <f t="shared" si="6"/>
        <v>0</v>
      </c>
      <c r="DJ82" s="371">
        <f t="shared" si="7"/>
        <v>0</v>
      </c>
      <c r="DK82" s="371">
        <f t="shared" si="8"/>
        <v>0</v>
      </c>
      <c r="DM82" s="371">
        <f t="shared" si="9"/>
        <v>0</v>
      </c>
    </row>
    <row r="83" spans="2:117">
      <c r="B83" s="342" t="s">
        <v>296</v>
      </c>
      <c r="C83" s="356">
        <v>0.73460599999999998</v>
      </c>
      <c r="D83" s="356">
        <v>0.74422999999999995</v>
      </c>
      <c r="E83" s="356">
        <v>-9.6239999999999659E-3</v>
      </c>
      <c r="F83" s="356"/>
      <c r="G83" s="348">
        <v>10.9</v>
      </c>
      <c r="H83" s="347">
        <v>5420558</v>
      </c>
      <c r="I83" s="347">
        <v>280102</v>
      </c>
      <c r="J83" s="347">
        <v>197027</v>
      </c>
      <c r="K83" s="347">
        <v>-70096</v>
      </c>
      <c r="L83" s="347">
        <v>-435394</v>
      </c>
      <c r="M83" s="347">
        <v>-1162528</v>
      </c>
      <c r="N83" s="347">
        <v>139292</v>
      </c>
      <c r="O83" s="347">
        <v>-2569</v>
      </c>
      <c r="P83" s="347">
        <v>-189627</v>
      </c>
      <c r="Q83" s="347">
        <v>4176765</v>
      </c>
      <c r="R83" s="343">
        <v>-435394</v>
      </c>
      <c r="S83" s="347">
        <v>-119478</v>
      </c>
      <c r="T83" s="347">
        <v>-6968</v>
      </c>
      <c r="U83" s="347">
        <v>-84711</v>
      </c>
      <c r="V83" s="347">
        <v>170175</v>
      </c>
      <c r="W83" s="347">
        <v>-1223650</v>
      </c>
      <c r="X83" s="343">
        <v>-254195</v>
      </c>
      <c r="Y83" s="343">
        <v>-75952</v>
      </c>
      <c r="Z83" s="347">
        <v>4519322</v>
      </c>
      <c r="AA83" s="347">
        <v>3855783</v>
      </c>
      <c r="AB83" s="347">
        <v>3680806</v>
      </c>
      <c r="AC83" s="347">
        <v>4769198</v>
      </c>
      <c r="AD83" s="347">
        <v>1055874</v>
      </c>
      <c r="AE83" s="347">
        <v>225305</v>
      </c>
      <c r="AF83" s="347">
        <v>68984</v>
      </c>
      <c r="AG83" s="347">
        <v>0</v>
      </c>
      <c r="AH83" s="347">
        <v>126513</v>
      </c>
      <c r="AI83" s="347">
        <v>0</v>
      </c>
      <c r="AJ83" s="347">
        <v>-126446</v>
      </c>
      <c r="AK83" s="347">
        <v>-126446</v>
      </c>
      <c r="AL83" s="347">
        <v>-126446</v>
      </c>
      <c r="AM83" s="347">
        <v>-126446</v>
      </c>
      <c r="AN83" s="347">
        <v>-126446</v>
      </c>
      <c r="AO83" s="347">
        <v>-591420</v>
      </c>
      <c r="AP83" s="334"/>
      <c r="AQ83" s="351">
        <v>-106654</v>
      </c>
      <c r="AR83" s="347">
        <v>0</v>
      </c>
      <c r="AS83" s="347">
        <v>0</v>
      </c>
      <c r="AT83" s="347">
        <v>0</v>
      </c>
      <c r="AU83" s="347">
        <v>0</v>
      </c>
      <c r="AV83" s="347">
        <v>0</v>
      </c>
      <c r="AW83" s="347">
        <v>0</v>
      </c>
      <c r="AX83" s="350">
        <v>106654</v>
      </c>
      <c r="AY83" s="350">
        <v>106654</v>
      </c>
      <c r="AZ83" s="350">
        <v>106654</v>
      </c>
      <c r="BA83" s="350">
        <v>106654</v>
      </c>
      <c r="BB83" s="350">
        <v>106654</v>
      </c>
      <c r="BC83" s="350">
        <v>522604</v>
      </c>
      <c r="BD83" s="351">
        <v>12779</v>
      </c>
      <c r="BE83" s="347">
        <v>12779</v>
      </c>
      <c r="BF83" s="347">
        <v>12779</v>
      </c>
      <c r="BG83" s="347">
        <v>12779</v>
      </c>
      <c r="BH83" s="347">
        <v>12779</v>
      </c>
      <c r="BI83" s="347">
        <v>12779</v>
      </c>
      <c r="BJ83" s="347">
        <v>62618</v>
      </c>
      <c r="BK83" s="350">
        <v>0</v>
      </c>
      <c r="BL83" s="350">
        <v>0</v>
      </c>
      <c r="BM83" s="350">
        <v>0</v>
      </c>
      <c r="BN83" s="350">
        <v>0</v>
      </c>
      <c r="BO83" s="350">
        <v>0</v>
      </c>
      <c r="BP83" s="350">
        <v>0</v>
      </c>
      <c r="BQ83" s="351">
        <v>-6968</v>
      </c>
      <c r="BR83" s="347">
        <v>0</v>
      </c>
      <c r="BS83" s="347">
        <v>0</v>
      </c>
      <c r="BT83" s="347">
        <v>0</v>
      </c>
      <c r="BU83" s="347">
        <v>0</v>
      </c>
      <c r="BV83" s="347">
        <v>0</v>
      </c>
      <c r="BW83" s="347">
        <v>0</v>
      </c>
      <c r="BX83" s="350">
        <v>6968</v>
      </c>
      <c r="BY83" s="350">
        <v>6968</v>
      </c>
      <c r="BZ83" s="350">
        <v>6968</v>
      </c>
      <c r="CA83" s="350">
        <v>6968</v>
      </c>
      <c r="CB83" s="350">
        <v>6968</v>
      </c>
      <c r="CC83" s="350">
        <v>34144</v>
      </c>
      <c r="CD83" s="348">
        <v>10.1</v>
      </c>
      <c r="CE83" s="354"/>
      <c r="CF83" s="347"/>
      <c r="CG83" s="347"/>
      <c r="CH83" s="347"/>
      <c r="CI83" s="347"/>
      <c r="CJ83" s="347"/>
      <c r="CK83" s="347"/>
      <c r="CL83" s="350"/>
      <c r="CM83" s="350"/>
      <c r="CN83" s="350"/>
      <c r="CO83" s="350"/>
      <c r="CP83" s="350"/>
      <c r="CQ83" s="350"/>
      <c r="CR83" s="354">
        <v>-25603</v>
      </c>
      <c r="CS83" s="347"/>
      <c r="CT83" s="347"/>
      <c r="CU83" s="347"/>
      <c r="CV83" s="347"/>
      <c r="CW83" s="347"/>
      <c r="CX83" s="347"/>
      <c r="CY83" s="350">
        <v>25603</v>
      </c>
      <c r="CZ83" s="350">
        <v>25603</v>
      </c>
      <c r="DA83" s="350">
        <v>25603</v>
      </c>
      <c r="DB83" s="350">
        <v>25603</v>
      </c>
      <c r="DC83" s="350">
        <v>25603</v>
      </c>
      <c r="DD83" s="350">
        <v>97290</v>
      </c>
      <c r="DE83" s="334"/>
      <c r="DF83" s="368">
        <v>3287.1156959999885</v>
      </c>
      <c r="DH83" s="371">
        <f t="shared" si="5"/>
        <v>-225305</v>
      </c>
      <c r="DI83" s="371">
        <f t="shared" si="6"/>
        <v>126513</v>
      </c>
      <c r="DJ83" s="371">
        <f t="shared" si="7"/>
        <v>-1055874</v>
      </c>
      <c r="DK83" s="371">
        <f t="shared" si="8"/>
        <v>-68984</v>
      </c>
      <c r="DM83" s="371">
        <f t="shared" si="9"/>
        <v>-1243793</v>
      </c>
    </row>
    <row r="84" spans="2:117">
      <c r="B84" s="342" t="s">
        <v>297</v>
      </c>
      <c r="C84" s="356">
        <v>0.67894500000000002</v>
      </c>
      <c r="D84" s="356">
        <v>0.68960200000000005</v>
      </c>
      <c r="E84" s="356">
        <v>-1.0657000000000028E-2</v>
      </c>
      <c r="F84" s="356"/>
      <c r="G84" s="348">
        <v>10.1</v>
      </c>
      <c r="H84" s="347">
        <v>2088373</v>
      </c>
      <c r="I84" s="347">
        <v>105970</v>
      </c>
      <c r="J84" s="347">
        <v>74651</v>
      </c>
      <c r="K84" s="347">
        <v>-32273</v>
      </c>
      <c r="L84" s="347">
        <v>29232</v>
      </c>
      <c r="M84" s="347">
        <v>-171527</v>
      </c>
      <c r="N84" s="347">
        <v>69750</v>
      </c>
      <c r="O84" s="347">
        <v>-2207</v>
      </c>
      <c r="P84" s="347">
        <v>-128064</v>
      </c>
      <c r="Q84" s="347">
        <v>2033905</v>
      </c>
      <c r="R84" s="343">
        <v>29232</v>
      </c>
      <c r="S84" s="347">
        <v>-19879</v>
      </c>
      <c r="T84" s="347">
        <v>-3545</v>
      </c>
      <c r="U84" s="347">
        <v>186429</v>
      </c>
      <c r="V84" s="347">
        <v>133448</v>
      </c>
      <c r="W84" s="347">
        <v>-198462</v>
      </c>
      <c r="X84" s="343">
        <v>-85629</v>
      </c>
      <c r="Y84" s="343">
        <v>-35803</v>
      </c>
      <c r="Z84" s="347">
        <v>2183296</v>
      </c>
      <c r="AA84" s="347">
        <v>1892981</v>
      </c>
      <c r="AB84" s="347">
        <v>1814491</v>
      </c>
      <c r="AC84" s="347">
        <v>2292664</v>
      </c>
      <c r="AD84" s="347">
        <v>154545</v>
      </c>
      <c r="AE84" s="347">
        <v>74502</v>
      </c>
      <c r="AF84" s="347">
        <v>32258</v>
      </c>
      <c r="AG84" s="347">
        <v>0</v>
      </c>
      <c r="AH84" s="347">
        <v>62844</v>
      </c>
      <c r="AI84" s="347">
        <v>0</v>
      </c>
      <c r="AJ84" s="347">
        <v>-23424</v>
      </c>
      <c r="AK84" s="347">
        <v>-23424</v>
      </c>
      <c r="AL84" s="347">
        <v>-23424</v>
      </c>
      <c r="AM84" s="347">
        <v>-23424</v>
      </c>
      <c r="AN84" s="347">
        <v>-23424</v>
      </c>
      <c r="AO84" s="347">
        <v>-81341</v>
      </c>
      <c r="AP84" s="334"/>
      <c r="AQ84" s="351">
        <v>-16982</v>
      </c>
      <c r="AR84" s="347">
        <v>0</v>
      </c>
      <c r="AS84" s="347">
        <v>0</v>
      </c>
      <c r="AT84" s="347">
        <v>0</v>
      </c>
      <c r="AU84" s="347">
        <v>0</v>
      </c>
      <c r="AV84" s="347">
        <v>0</v>
      </c>
      <c r="AW84" s="347">
        <v>0</v>
      </c>
      <c r="AX84" s="350">
        <v>16982</v>
      </c>
      <c r="AY84" s="350">
        <v>16982</v>
      </c>
      <c r="AZ84" s="350">
        <v>16982</v>
      </c>
      <c r="BA84" s="350">
        <v>16982</v>
      </c>
      <c r="BB84" s="350">
        <v>16982</v>
      </c>
      <c r="BC84" s="350">
        <v>69635</v>
      </c>
      <c r="BD84" s="351">
        <v>6906</v>
      </c>
      <c r="BE84" s="347">
        <v>6906</v>
      </c>
      <c r="BF84" s="347">
        <v>6906</v>
      </c>
      <c r="BG84" s="347">
        <v>6906</v>
      </c>
      <c r="BH84" s="347">
        <v>6906</v>
      </c>
      <c r="BI84" s="347">
        <v>6906</v>
      </c>
      <c r="BJ84" s="347">
        <v>28314</v>
      </c>
      <c r="BK84" s="350">
        <v>0</v>
      </c>
      <c r="BL84" s="350">
        <v>0</v>
      </c>
      <c r="BM84" s="350">
        <v>0</v>
      </c>
      <c r="BN84" s="350">
        <v>0</v>
      </c>
      <c r="BO84" s="350">
        <v>0</v>
      </c>
      <c r="BP84" s="350">
        <v>0</v>
      </c>
      <c r="BQ84" s="351">
        <v>-3545</v>
      </c>
      <c r="BR84" s="347">
        <v>0</v>
      </c>
      <c r="BS84" s="347">
        <v>0</v>
      </c>
      <c r="BT84" s="347">
        <v>0</v>
      </c>
      <c r="BU84" s="347">
        <v>0</v>
      </c>
      <c r="BV84" s="347">
        <v>0</v>
      </c>
      <c r="BW84" s="347">
        <v>0</v>
      </c>
      <c r="BX84" s="350">
        <v>3545</v>
      </c>
      <c r="BY84" s="350">
        <v>3545</v>
      </c>
      <c r="BZ84" s="350">
        <v>3545</v>
      </c>
      <c r="CA84" s="350">
        <v>3545</v>
      </c>
      <c r="CB84" s="350">
        <v>3545</v>
      </c>
      <c r="CC84" s="350">
        <v>14533</v>
      </c>
      <c r="CD84" s="348">
        <v>9.3000000000000007</v>
      </c>
      <c r="CE84" s="354"/>
      <c r="CF84" s="347"/>
      <c r="CG84" s="347"/>
      <c r="CH84" s="347"/>
      <c r="CI84" s="347"/>
      <c r="CJ84" s="347"/>
      <c r="CK84" s="347"/>
      <c r="CL84" s="350"/>
      <c r="CM84" s="350"/>
      <c r="CN84" s="350"/>
      <c r="CO84" s="350"/>
      <c r="CP84" s="350"/>
      <c r="CQ84" s="350"/>
      <c r="CR84" s="354">
        <v>-9803</v>
      </c>
      <c r="CS84" s="347"/>
      <c r="CT84" s="347"/>
      <c r="CU84" s="347"/>
      <c r="CV84" s="347"/>
      <c r="CW84" s="347"/>
      <c r="CX84" s="347"/>
      <c r="CY84" s="350">
        <v>9803</v>
      </c>
      <c r="CZ84" s="350">
        <v>9803</v>
      </c>
      <c r="DA84" s="350">
        <v>9803</v>
      </c>
      <c r="DB84" s="350">
        <v>9803</v>
      </c>
      <c r="DC84" s="350">
        <v>9803</v>
      </c>
      <c r="DD84" s="350">
        <v>25487</v>
      </c>
      <c r="DE84" s="334"/>
      <c r="DF84" s="368">
        <v>1323.2903470000035</v>
      </c>
      <c r="DH84" s="371">
        <f t="shared" si="5"/>
        <v>-74502</v>
      </c>
      <c r="DI84" s="371">
        <f t="shared" si="6"/>
        <v>62844</v>
      </c>
      <c r="DJ84" s="371">
        <f t="shared" si="7"/>
        <v>-154545</v>
      </c>
      <c r="DK84" s="371">
        <f t="shared" si="8"/>
        <v>-32258</v>
      </c>
      <c r="DM84" s="371">
        <f t="shared" si="9"/>
        <v>-54468</v>
      </c>
    </row>
    <row r="85" spans="2:117">
      <c r="B85" s="342" t="s">
        <v>298</v>
      </c>
      <c r="C85" s="356">
        <v>0.63619099999999995</v>
      </c>
      <c r="D85" s="356">
        <v>0.64534099999999994</v>
      </c>
      <c r="E85" s="356">
        <v>-9.1499999999999915E-3</v>
      </c>
      <c r="F85" s="356"/>
      <c r="G85" s="348">
        <v>10.7</v>
      </c>
      <c r="H85" s="347">
        <v>1070003</v>
      </c>
      <c r="I85" s="347">
        <v>57159</v>
      </c>
      <c r="J85" s="347">
        <v>38775</v>
      </c>
      <c r="K85" s="347">
        <v>-15171</v>
      </c>
      <c r="L85" s="347">
        <v>0</v>
      </c>
      <c r="M85" s="347">
        <v>-93617</v>
      </c>
      <c r="N85" s="347">
        <v>36784</v>
      </c>
      <c r="O85" s="347">
        <v>-791</v>
      </c>
      <c r="P85" s="347">
        <v>-44805</v>
      </c>
      <c r="Q85" s="347">
        <v>1048337</v>
      </c>
      <c r="R85" s="343">
        <v>0</v>
      </c>
      <c r="S85" s="347">
        <v>-9989</v>
      </c>
      <c r="T85" s="347">
        <v>-1551</v>
      </c>
      <c r="U85" s="347">
        <v>84394</v>
      </c>
      <c r="V85" s="347">
        <v>47269</v>
      </c>
      <c r="W85" s="347">
        <v>-105853</v>
      </c>
      <c r="X85" s="343">
        <v>-44598</v>
      </c>
      <c r="Y85" s="343">
        <v>-16594</v>
      </c>
      <c r="Z85" s="347">
        <v>1124686</v>
      </c>
      <c r="AA85" s="347">
        <v>975393</v>
      </c>
      <c r="AB85" s="347">
        <v>932731</v>
      </c>
      <c r="AC85" s="347">
        <v>1183344</v>
      </c>
      <c r="AD85" s="347">
        <v>84867</v>
      </c>
      <c r="AE85" s="347">
        <v>39288</v>
      </c>
      <c r="AF85" s="347">
        <v>15043</v>
      </c>
      <c r="AG85" s="347">
        <v>0</v>
      </c>
      <c r="AH85" s="347">
        <v>33346</v>
      </c>
      <c r="AI85" s="347">
        <v>0</v>
      </c>
      <c r="AJ85" s="347">
        <v>-11540</v>
      </c>
      <c r="AK85" s="347">
        <v>-11540</v>
      </c>
      <c r="AL85" s="347">
        <v>-11540</v>
      </c>
      <c r="AM85" s="347">
        <v>-11540</v>
      </c>
      <c r="AN85" s="347">
        <v>-11540</v>
      </c>
      <c r="AO85" s="347">
        <v>-48152</v>
      </c>
      <c r="AP85" s="334"/>
      <c r="AQ85" s="351">
        <v>-8750</v>
      </c>
      <c r="AR85" s="347">
        <v>0</v>
      </c>
      <c r="AS85" s="347">
        <v>0</v>
      </c>
      <c r="AT85" s="347">
        <v>0</v>
      </c>
      <c r="AU85" s="347">
        <v>0</v>
      </c>
      <c r="AV85" s="347">
        <v>0</v>
      </c>
      <c r="AW85" s="347">
        <v>0</v>
      </c>
      <c r="AX85" s="350">
        <v>8750</v>
      </c>
      <c r="AY85" s="350">
        <v>8750</v>
      </c>
      <c r="AZ85" s="350">
        <v>8750</v>
      </c>
      <c r="BA85" s="350">
        <v>8750</v>
      </c>
      <c r="BB85" s="350">
        <v>8750</v>
      </c>
      <c r="BC85" s="350">
        <v>41117</v>
      </c>
      <c r="BD85" s="351">
        <v>3438</v>
      </c>
      <c r="BE85" s="347">
        <v>3438</v>
      </c>
      <c r="BF85" s="347">
        <v>3438</v>
      </c>
      <c r="BG85" s="347">
        <v>3438</v>
      </c>
      <c r="BH85" s="347">
        <v>3438</v>
      </c>
      <c r="BI85" s="347">
        <v>3438</v>
      </c>
      <c r="BJ85" s="347">
        <v>16156</v>
      </c>
      <c r="BK85" s="350">
        <v>0</v>
      </c>
      <c r="BL85" s="350">
        <v>0</v>
      </c>
      <c r="BM85" s="350">
        <v>0</v>
      </c>
      <c r="BN85" s="350">
        <v>0</v>
      </c>
      <c r="BO85" s="350">
        <v>0</v>
      </c>
      <c r="BP85" s="350">
        <v>0</v>
      </c>
      <c r="BQ85" s="351">
        <v>-1551</v>
      </c>
      <c r="BR85" s="347">
        <v>0</v>
      </c>
      <c r="BS85" s="347">
        <v>0</v>
      </c>
      <c r="BT85" s="347">
        <v>0</v>
      </c>
      <c r="BU85" s="347">
        <v>0</v>
      </c>
      <c r="BV85" s="347">
        <v>0</v>
      </c>
      <c r="BW85" s="347">
        <v>0</v>
      </c>
      <c r="BX85" s="350">
        <v>1551</v>
      </c>
      <c r="BY85" s="350">
        <v>1551</v>
      </c>
      <c r="BZ85" s="350">
        <v>1551</v>
      </c>
      <c r="CA85" s="350">
        <v>1551</v>
      </c>
      <c r="CB85" s="350">
        <v>1551</v>
      </c>
      <c r="CC85" s="350">
        <v>7288</v>
      </c>
      <c r="CD85" s="348">
        <v>8.9</v>
      </c>
      <c r="CE85" s="354"/>
      <c r="CF85" s="347"/>
      <c r="CG85" s="347"/>
      <c r="CH85" s="347"/>
      <c r="CI85" s="347"/>
      <c r="CJ85" s="347"/>
      <c r="CK85" s="347"/>
      <c r="CL85" s="350"/>
      <c r="CM85" s="350"/>
      <c r="CN85" s="350"/>
      <c r="CO85" s="350"/>
      <c r="CP85" s="350"/>
      <c r="CQ85" s="350"/>
      <c r="CR85" s="354">
        <v>-4677</v>
      </c>
      <c r="CS85" s="347"/>
      <c r="CT85" s="347"/>
      <c r="CU85" s="347"/>
      <c r="CV85" s="347"/>
      <c r="CW85" s="347"/>
      <c r="CX85" s="347"/>
      <c r="CY85" s="350">
        <v>4677</v>
      </c>
      <c r="CZ85" s="350">
        <v>4677</v>
      </c>
      <c r="DA85" s="350">
        <v>4677</v>
      </c>
      <c r="DB85" s="350">
        <v>4677</v>
      </c>
      <c r="DC85" s="350">
        <v>4677</v>
      </c>
      <c r="DD85" s="350">
        <v>15903</v>
      </c>
      <c r="DE85" s="334"/>
      <c r="DF85" s="368">
        <v>632.32904999999937</v>
      </c>
      <c r="DH85" s="371">
        <f t="shared" si="5"/>
        <v>-39288</v>
      </c>
      <c r="DI85" s="371">
        <f t="shared" si="6"/>
        <v>33346</v>
      </c>
      <c r="DJ85" s="371">
        <f t="shared" si="7"/>
        <v>-84867</v>
      </c>
      <c r="DK85" s="371">
        <f t="shared" si="8"/>
        <v>-15043</v>
      </c>
      <c r="DM85" s="371">
        <f t="shared" si="9"/>
        <v>-21666</v>
      </c>
    </row>
    <row r="86" spans="2:117">
      <c r="B86" s="342" t="s">
        <v>299</v>
      </c>
      <c r="C86" s="356">
        <v>0.64973100000000006</v>
      </c>
      <c r="D86" s="356">
        <v>0.64776499999999992</v>
      </c>
      <c r="E86" s="356">
        <v>1.9660000000001343E-3</v>
      </c>
      <c r="F86" s="356"/>
      <c r="G86" s="348">
        <v>11.1</v>
      </c>
      <c r="H86" s="347">
        <v>586875</v>
      </c>
      <c r="I86" s="347">
        <v>43301</v>
      </c>
      <c r="J86" s="347">
        <v>21985</v>
      </c>
      <c r="K86" s="347">
        <v>1781</v>
      </c>
      <c r="L86" s="347">
        <v>0</v>
      </c>
      <c r="M86" s="347">
        <v>-107618</v>
      </c>
      <c r="N86" s="347">
        <v>12034</v>
      </c>
      <c r="O86" s="347">
        <v>-507</v>
      </c>
      <c r="P86" s="347">
        <v>-28309</v>
      </c>
      <c r="Q86" s="347">
        <v>529542</v>
      </c>
      <c r="R86" s="343">
        <v>0</v>
      </c>
      <c r="S86" s="347">
        <v>-11640</v>
      </c>
      <c r="T86" s="347">
        <v>123</v>
      </c>
      <c r="U86" s="347">
        <v>53769</v>
      </c>
      <c r="V86" s="347">
        <v>16466</v>
      </c>
      <c r="W86" s="347">
        <v>-111179</v>
      </c>
      <c r="X86" s="343">
        <v>-28385</v>
      </c>
      <c r="Y86" s="343">
        <v>1360</v>
      </c>
      <c r="Z86" s="347">
        <v>575217</v>
      </c>
      <c r="AA86" s="347">
        <v>486513</v>
      </c>
      <c r="AB86" s="347">
        <v>457889</v>
      </c>
      <c r="AC86" s="347">
        <v>616219</v>
      </c>
      <c r="AD86" s="347">
        <v>97923</v>
      </c>
      <c r="AE86" s="347">
        <v>25442</v>
      </c>
      <c r="AF86" s="347">
        <v>0</v>
      </c>
      <c r="AG86" s="347">
        <v>0</v>
      </c>
      <c r="AH86" s="347">
        <v>10949</v>
      </c>
      <c r="AI86" s="347">
        <v>1237</v>
      </c>
      <c r="AJ86" s="347">
        <v>-11516</v>
      </c>
      <c r="AK86" s="347">
        <v>-11516</v>
      </c>
      <c r="AL86" s="347">
        <v>-11516</v>
      </c>
      <c r="AM86" s="347">
        <v>-11516</v>
      </c>
      <c r="AN86" s="347">
        <v>-11516</v>
      </c>
      <c r="AO86" s="347">
        <v>-53599</v>
      </c>
      <c r="AP86" s="334"/>
      <c r="AQ86" s="351">
        <v>-9695</v>
      </c>
      <c r="AR86" s="347">
        <v>0</v>
      </c>
      <c r="AS86" s="347">
        <v>0</v>
      </c>
      <c r="AT86" s="347">
        <v>0</v>
      </c>
      <c r="AU86" s="347">
        <v>0</v>
      </c>
      <c r="AV86" s="347">
        <v>0</v>
      </c>
      <c r="AW86" s="347">
        <v>0</v>
      </c>
      <c r="AX86" s="350">
        <v>9695</v>
      </c>
      <c r="AY86" s="350">
        <v>9695</v>
      </c>
      <c r="AZ86" s="350">
        <v>9695</v>
      </c>
      <c r="BA86" s="350">
        <v>9695</v>
      </c>
      <c r="BB86" s="350">
        <v>9695</v>
      </c>
      <c r="BC86" s="350">
        <v>49448</v>
      </c>
      <c r="BD86" s="351">
        <v>1085</v>
      </c>
      <c r="BE86" s="347">
        <v>1085</v>
      </c>
      <c r="BF86" s="347">
        <v>1085</v>
      </c>
      <c r="BG86" s="347">
        <v>1085</v>
      </c>
      <c r="BH86" s="347">
        <v>1085</v>
      </c>
      <c r="BI86" s="347">
        <v>1085</v>
      </c>
      <c r="BJ86" s="347">
        <v>5524</v>
      </c>
      <c r="BK86" s="350">
        <v>0</v>
      </c>
      <c r="BL86" s="350">
        <v>0</v>
      </c>
      <c r="BM86" s="350">
        <v>0</v>
      </c>
      <c r="BN86" s="350">
        <v>0</v>
      </c>
      <c r="BO86" s="350">
        <v>0</v>
      </c>
      <c r="BP86" s="350">
        <v>0</v>
      </c>
      <c r="BQ86" s="351">
        <v>123</v>
      </c>
      <c r="BR86" s="347">
        <v>123</v>
      </c>
      <c r="BS86" s="347">
        <v>123</v>
      </c>
      <c r="BT86" s="347">
        <v>123</v>
      </c>
      <c r="BU86" s="347">
        <v>123</v>
      </c>
      <c r="BV86" s="347">
        <v>123</v>
      </c>
      <c r="BW86" s="347">
        <v>622</v>
      </c>
      <c r="BX86" s="350">
        <v>0</v>
      </c>
      <c r="BY86" s="350">
        <v>0</v>
      </c>
      <c r="BZ86" s="350">
        <v>0</v>
      </c>
      <c r="CA86" s="350">
        <v>0</v>
      </c>
      <c r="CB86" s="350">
        <v>0</v>
      </c>
      <c r="CC86" s="350">
        <v>0</v>
      </c>
      <c r="CD86" s="348">
        <v>8.6999999999999993</v>
      </c>
      <c r="CE86" s="354"/>
      <c r="CF86" s="347"/>
      <c r="CG86" s="347"/>
      <c r="CH86" s="347"/>
      <c r="CI86" s="347"/>
      <c r="CJ86" s="347"/>
      <c r="CK86" s="347"/>
      <c r="CL86" s="350"/>
      <c r="CM86" s="350"/>
      <c r="CN86" s="350"/>
      <c r="CO86" s="350"/>
      <c r="CP86" s="350"/>
      <c r="CQ86" s="350"/>
      <c r="CR86" s="354">
        <v>-3029</v>
      </c>
      <c r="CS86" s="347"/>
      <c r="CT86" s="347"/>
      <c r="CU86" s="347"/>
      <c r="CV86" s="347"/>
      <c r="CW86" s="347"/>
      <c r="CX86" s="347"/>
      <c r="CY86" s="350">
        <v>3029</v>
      </c>
      <c r="CZ86" s="350">
        <v>3029</v>
      </c>
      <c r="DA86" s="350">
        <v>3029</v>
      </c>
      <c r="DB86" s="350">
        <v>3029</v>
      </c>
      <c r="DC86" s="350">
        <v>3029</v>
      </c>
      <c r="DD86" s="350">
        <v>10297</v>
      </c>
      <c r="DE86" s="334"/>
      <c r="DF86" s="368">
        <v>-86.150120000005884</v>
      </c>
      <c r="DH86" s="371">
        <f t="shared" si="5"/>
        <v>-25442</v>
      </c>
      <c r="DI86" s="371">
        <f t="shared" si="6"/>
        <v>10949</v>
      </c>
      <c r="DJ86" s="371">
        <f t="shared" si="7"/>
        <v>-97923</v>
      </c>
      <c r="DK86" s="371">
        <f t="shared" si="8"/>
        <v>1237</v>
      </c>
      <c r="DM86" s="371">
        <f t="shared" si="9"/>
        <v>-57333</v>
      </c>
    </row>
    <row r="87" spans="2:117">
      <c r="B87" s="342" t="s">
        <v>300</v>
      </c>
      <c r="C87" s="356">
        <v>1</v>
      </c>
      <c r="D87" s="356">
        <v>0.91907499999999998</v>
      </c>
      <c r="E87" s="356">
        <v>8.0925000000000025E-2</v>
      </c>
      <c r="F87" s="356"/>
      <c r="G87" s="348">
        <v>1</v>
      </c>
      <c r="H87" s="347">
        <v>795</v>
      </c>
      <c r="I87" s="347">
        <v>95</v>
      </c>
      <c r="J87" s="347">
        <v>33</v>
      </c>
      <c r="K87" s="347">
        <v>70</v>
      </c>
      <c r="L87" s="347">
        <v>0</v>
      </c>
      <c r="M87" s="347">
        <v>-934</v>
      </c>
      <c r="N87" s="347">
        <v>0</v>
      </c>
      <c r="O87" s="347">
        <v>0</v>
      </c>
      <c r="P87" s="347">
        <v>-59</v>
      </c>
      <c r="Q87" s="347">
        <v>0</v>
      </c>
      <c r="R87" s="343">
        <v>0</v>
      </c>
      <c r="S87" s="347">
        <v>-936</v>
      </c>
      <c r="T87" s="347">
        <v>70</v>
      </c>
      <c r="U87" s="347">
        <v>-738</v>
      </c>
      <c r="V87" s="347">
        <v>0</v>
      </c>
      <c r="W87" s="347">
        <v>-1</v>
      </c>
      <c r="X87" s="343">
        <v>-3</v>
      </c>
      <c r="Y87" s="343">
        <v>70</v>
      </c>
      <c r="Z87" s="347">
        <v>0</v>
      </c>
      <c r="AA87" s="347">
        <v>0</v>
      </c>
      <c r="AB87" s="347">
        <v>0</v>
      </c>
      <c r="AC87" s="347">
        <v>0</v>
      </c>
      <c r="AD87" s="347">
        <v>0</v>
      </c>
      <c r="AE87" s="347">
        <v>1</v>
      </c>
      <c r="AF87" s="347">
        <v>0</v>
      </c>
      <c r="AG87" s="347">
        <v>0</v>
      </c>
      <c r="AH87" s="347">
        <v>0</v>
      </c>
      <c r="AI87" s="347">
        <v>0</v>
      </c>
      <c r="AJ87" s="347">
        <v>-1</v>
      </c>
      <c r="AK87" s="347">
        <v>0</v>
      </c>
      <c r="AL87" s="347">
        <v>0</v>
      </c>
      <c r="AM87" s="347">
        <v>0</v>
      </c>
      <c r="AN87" s="347">
        <v>0</v>
      </c>
      <c r="AO87" s="347">
        <v>0</v>
      </c>
      <c r="AP87" s="334"/>
      <c r="AQ87" s="351">
        <v>-934</v>
      </c>
      <c r="AR87" s="347">
        <v>0</v>
      </c>
      <c r="AS87" s="347">
        <v>0</v>
      </c>
      <c r="AT87" s="347">
        <v>0</v>
      </c>
      <c r="AU87" s="347">
        <v>0</v>
      </c>
      <c r="AV87" s="347">
        <v>0</v>
      </c>
      <c r="AW87" s="347">
        <v>0</v>
      </c>
      <c r="AX87" s="350">
        <v>0</v>
      </c>
      <c r="AY87" s="350">
        <v>0</v>
      </c>
      <c r="AZ87" s="350">
        <v>0</v>
      </c>
      <c r="BA87" s="350">
        <v>0</v>
      </c>
      <c r="BB87" s="350">
        <v>0</v>
      </c>
      <c r="BC87" s="350">
        <v>0</v>
      </c>
      <c r="BD87" s="351">
        <v>0</v>
      </c>
      <c r="BE87" s="347">
        <v>0</v>
      </c>
      <c r="BF87" s="347">
        <v>0</v>
      </c>
      <c r="BG87" s="347">
        <v>0</v>
      </c>
      <c r="BH87" s="347">
        <v>0</v>
      </c>
      <c r="BI87" s="347">
        <v>0</v>
      </c>
      <c r="BJ87" s="347">
        <v>0</v>
      </c>
      <c r="BK87" s="350">
        <v>0</v>
      </c>
      <c r="BL87" s="350">
        <v>0</v>
      </c>
      <c r="BM87" s="350">
        <v>0</v>
      </c>
      <c r="BN87" s="350">
        <v>0</v>
      </c>
      <c r="BO87" s="350">
        <v>0</v>
      </c>
      <c r="BP87" s="350">
        <v>0</v>
      </c>
      <c r="BQ87" s="351">
        <v>70</v>
      </c>
      <c r="BR87" s="347">
        <v>0</v>
      </c>
      <c r="BS87" s="347">
        <v>0</v>
      </c>
      <c r="BT87" s="347">
        <v>0</v>
      </c>
      <c r="BU87" s="347">
        <v>0</v>
      </c>
      <c r="BV87" s="347">
        <v>0</v>
      </c>
      <c r="BW87" s="347">
        <v>0</v>
      </c>
      <c r="BX87" s="350">
        <v>0</v>
      </c>
      <c r="BY87" s="350">
        <v>0</v>
      </c>
      <c r="BZ87" s="350">
        <v>0</v>
      </c>
      <c r="CA87" s="350">
        <v>0</v>
      </c>
      <c r="CB87" s="350">
        <v>0</v>
      </c>
      <c r="CC87" s="350">
        <v>0</v>
      </c>
      <c r="CD87" s="348">
        <v>3.1</v>
      </c>
      <c r="CE87" s="354"/>
      <c r="CF87" s="347"/>
      <c r="CG87" s="347"/>
      <c r="CH87" s="347"/>
      <c r="CI87" s="347"/>
      <c r="CJ87" s="347"/>
      <c r="CK87" s="347"/>
      <c r="CL87" s="350"/>
      <c r="CM87" s="350"/>
      <c r="CN87" s="350"/>
      <c r="CO87" s="350"/>
      <c r="CP87" s="350"/>
      <c r="CQ87" s="350"/>
      <c r="CR87" s="354">
        <v>-2</v>
      </c>
      <c r="CS87" s="347"/>
      <c r="CT87" s="347"/>
      <c r="CU87" s="347"/>
      <c r="CV87" s="347"/>
      <c r="CW87" s="347"/>
      <c r="CX87" s="347"/>
      <c r="CY87" s="350">
        <v>1</v>
      </c>
      <c r="CZ87" s="350">
        <v>0</v>
      </c>
      <c r="DA87" s="350">
        <v>0</v>
      </c>
      <c r="DB87" s="350">
        <v>0</v>
      </c>
      <c r="DC87" s="350">
        <v>0</v>
      </c>
      <c r="DD87" s="350">
        <v>0</v>
      </c>
      <c r="DE87" s="334"/>
      <c r="DF87" s="368">
        <v>-0.24277500000000007</v>
      </c>
      <c r="DH87" s="371">
        <f t="shared" si="5"/>
        <v>-1</v>
      </c>
      <c r="DI87" s="371">
        <f t="shared" si="6"/>
        <v>0</v>
      </c>
      <c r="DJ87" s="371">
        <f t="shared" si="7"/>
        <v>0</v>
      </c>
      <c r="DK87" s="371">
        <f t="shared" si="8"/>
        <v>0</v>
      </c>
      <c r="DM87" s="371">
        <f t="shared" si="9"/>
        <v>-795</v>
      </c>
    </row>
    <row r="88" spans="2:117">
      <c r="B88" s="342" t="s">
        <v>301</v>
      </c>
      <c r="C88" s="356">
        <v>0.65559900000000004</v>
      </c>
      <c r="D88" s="356">
        <v>0.64067600000000002</v>
      </c>
      <c r="E88" s="356">
        <v>1.492300000000002E-2</v>
      </c>
      <c r="F88" s="356"/>
      <c r="G88" s="348">
        <v>10.6</v>
      </c>
      <c r="H88" s="347">
        <v>2603600</v>
      </c>
      <c r="I88" s="347">
        <v>139431</v>
      </c>
      <c r="J88" s="347">
        <v>97042</v>
      </c>
      <c r="K88" s="347">
        <v>60645</v>
      </c>
      <c r="L88" s="347">
        <v>0</v>
      </c>
      <c r="M88" s="347">
        <v>-515697</v>
      </c>
      <c r="N88" s="347">
        <v>61525</v>
      </c>
      <c r="O88" s="347">
        <v>-11667</v>
      </c>
      <c r="P88" s="347">
        <v>-143902</v>
      </c>
      <c r="Q88" s="347">
        <v>2290977</v>
      </c>
      <c r="R88" s="343">
        <v>0</v>
      </c>
      <c r="S88" s="347">
        <v>-55612</v>
      </c>
      <c r="T88" s="347">
        <v>4867</v>
      </c>
      <c r="U88" s="347">
        <v>185728</v>
      </c>
      <c r="V88" s="347">
        <v>155206</v>
      </c>
      <c r="W88" s="347">
        <v>-466723</v>
      </c>
      <c r="X88" s="343">
        <v>-112274</v>
      </c>
      <c r="Y88" s="343">
        <v>51593</v>
      </c>
      <c r="Z88" s="347">
        <v>2449905</v>
      </c>
      <c r="AA88" s="347">
        <v>2139802</v>
      </c>
      <c r="AB88" s="347">
        <v>2051235</v>
      </c>
      <c r="AC88" s="347">
        <v>2574711</v>
      </c>
      <c r="AD88" s="347">
        <v>467046</v>
      </c>
      <c r="AE88" s="347">
        <v>102124</v>
      </c>
      <c r="AF88" s="347">
        <v>0</v>
      </c>
      <c r="AG88" s="347">
        <v>0</v>
      </c>
      <c r="AH88" s="347">
        <v>55721</v>
      </c>
      <c r="AI88" s="347">
        <v>46726</v>
      </c>
      <c r="AJ88" s="347">
        <v>-50745</v>
      </c>
      <c r="AK88" s="347">
        <v>-50745</v>
      </c>
      <c r="AL88" s="347">
        <v>-50745</v>
      </c>
      <c r="AM88" s="347">
        <v>-50745</v>
      </c>
      <c r="AN88" s="347">
        <v>-50745</v>
      </c>
      <c r="AO88" s="347">
        <v>-212998</v>
      </c>
      <c r="AP88" s="334"/>
      <c r="AQ88" s="351">
        <v>-48651</v>
      </c>
      <c r="AR88" s="347">
        <v>0</v>
      </c>
      <c r="AS88" s="347">
        <v>0</v>
      </c>
      <c r="AT88" s="347">
        <v>0</v>
      </c>
      <c r="AU88" s="347">
        <v>0</v>
      </c>
      <c r="AV88" s="347">
        <v>0</v>
      </c>
      <c r="AW88" s="347">
        <v>0</v>
      </c>
      <c r="AX88" s="350">
        <v>48651</v>
      </c>
      <c r="AY88" s="350">
        <v>48651</v>
      </c>
      <c r="AZ88" s="350">
        <v>48651</v>
      </c>
      <c r="BA88" s="350">
        <v>48651</v>
      </c>
      <c r="BB88" s="350">
        <v>48651</v>
      </c>
      <c r="BC88" s="350">
        <v>223791</v>
      </c>
      <c r="BD88" s="351">
        <v>5804</v>
      </c>
      <c r="BE88" s="347">
        <v>5804</v>
      </c>
      <c r="BF88" s="347">
        <v>5804</v>
      </c>
      <c r="BG88" s="347">
        <v>5804</v>
      </c>
      <c r="BH88" s="347">
        <v>5804</v>
      </c>
      <c r="BI88" s="347">
        <v>5804</v>
      </c>
      <c r="BJ88" s="347">
        <v>26701</v>
      </c>
      <c r="BK88" s="350">
        <v>0</v>
      </c>
      <c r="BL88" s="350">
        <v>0</v>
      </c>
      <c r="BM88" s="350">
        <v>0</v>
      </c>
      <c r="BN88" s="350">
        <v>0</v>
      </c>
      <c r="BO88" s="350">
        <v>0</v>
      </c>
      <c r="BP88" s="350">
        <v>0</v>
      </c>
      <c r="BQ88" s="351">
        <v>4867</v>
      </c>
      <c r="BR88" s="347">
        <v>4867</v>
      </c>
      <c r="BS88" s="347">
        <v>4867</v>
      </c>
      <c r="BT88" s="347">
        <v>4867</v>
      </c>
      <c r="BU88" s="347">
        <v>4867</v>
      </c>
      <c r="BV88" s="347">
        <v>4867</v>
      </c>
      <c r="BW88" s="347">
        <v>22391</v>
      </c>
      <c r="BX88" s="350">
        <v>0</v>
      </c>
      <c r="BY88" s="350">
        <v>0</v>
      </c>
      <c r="BZ88" s="350">
        <v>0</v>
      </c>
      <c r="CA88" s="350">
        <v>0</v>
      </c>
      <c r="CB88" s="350">
        <v>0</v>
      </c>
      <c r="CC88" s="350">
        <v>0</v>
      </c>
      <c r="CD88" s="348">
        <v>9.1999999999999993</v>
      </c>
      <c r="CE88" s="354"/>
      <c r="CF88" s="347"/>
      <c r="CG88" s="347"/>
      <c r="CH88" s="347"/>
      <c r="CI88" s="347"/>
      <c r="CJ88" s="347"/>
      <c r="CK88" s="347"/>
      <c r="CL88" s="350"/>
      <c r="CM88" s="350"/>
      <c r="CN88" s="350"/>
      <c r="CO88" s="350"/>
      <c r="CP88" s="350"/>
      <c r="CQ88" s="350"/>
      <c r="CR88" s="354">
        <v>-12765</v>
      </c>
      <c r="CS88" s="347"/>
      <c r="CT88" s="347"/>
      <c r="CU88" s="347"/>
      <c r="CV88" s="347"/>
      <c r="CW88" s="347"/>
      <c r="CX88" s="347"/>
      <c r="CY88" s="350">
        <v>12765</v>
      </c>
      <c r="CZ88" s="350">
        <v>12765</v>
      </c>
      <c r="DA88" s="350">
        <v>12765</v>
      </c>
      <c r="DB88" s="350">
        <v>12765</v>
      </c>
      <c r="DC88" s="350">
        <v>12765</v>
      </c>
      <c r="DD88" s="350">
        <v>38299</v>
      </c>
      <c r="DE88" s="334"/>
      <c r="DF88" s="368">
        <v>-2615.1512890000035</v>
      </c>
      <c r="DH88" s="371">
        <f t="shared" si="5"/>
        <v>-102124</v>
      </c>
      <c r="DI88" s="371">
        <f t="shared" si="6"/>
        <v>55721</v>
      </c>
      <c r="DJ88" s="371">
        <f t="shared" si="7"/>
        <v>-467046</v>
      </c>
      <c r="DK88" s="371">
        <f t="shared" si="8"/>
        <v>46726</v>
      </c>
      <c r="DM88" s="371">
        <f t="shared" si="9"/>
        <v>-312623</v>
      </c>
    </row>
    <row r="89" spans="2:117">
      <c r="B89" s="342" t="s">
        <v>302</v>
      </c>
      <c r="C89" s="356">
        <v>0.80829200000000001</v>
      </c>
      <c r="D89" s="356">
        <v>0.81016699999999997</v>
      </c>
      <c r="E89" s="356">
        <v>-1.87499999999996E-3</v>
      </c>
      <c r="F89" s="356"/>
      <c r="G89" s="348">
        <v>10.9</v>
      </c>
      <c r="H89" s="347">
        <v>30728</v>
      </c>
      <c r="I89" s="347">
        <v>824</v>
      </c>
      <c r="J89" s="347">
        <v>997</v>
      </c>
      <c r="K89" s="347">
        <v>-71</v>
      </c>
      <c r="L89" s="347">
        <v>0</v>
      </c>
      <c r="M89" s="347">
        <v>-7029</v>
      </c>
      <c r="N89" s="347">
        <v>415</v>
      </c>
      <c r="O89" s="347">
        <v>-1408</v>
      </c>
      <c r="P89" s="347">
        <v>-5584</v>
      </c>
      <c r="Q89" s="347">
        <v>18872</v>
      </c>
      <c r="R89" s="343">
        <v>0</v>
      </c>
      <c r="S89" s="347">
        <v>-711</v>
      </c>
      <c r="T89" s="347">
        <v>-136</v>
      </c>
      <c r="U89" s="347">
        <v>974</v>
      </c>
      <c r="V89" s="347">
        <v>6598</v>
      </c>
      <c r="W89" s="347">
        <v>-7810</v>
      </c>
      <c r="X89" s="343">
        <v>-564</v>
      </c>
      <c r="Y89" s="343">
        <v>-1480</v>
      </c>
      <c r="Z89" s="347">
        <v>19597</v>
      </c>
      <c r="AA89" s="347">
        <v>18174</v>
      </c>
      <c r="AB89" s="347">
        <v>17751</v>
      </c>
      <c r="AC89" s="347">
        <v>20176</v>
      </c>
      <c r="AD89" s="347">
        <v>6384</v>
      </c>
      <c r="AE89" s="347">
        <v>459</v>
      </c>
      <c r="AF89" s="347">
        <v>1344</v>
      </c>
      <c r="AG89" s="347">
        <v>0</v>
      </c>
      <c r="AH89" s="347">
        <v>377</v>
      </c>
      <c r="AI89" s="347">
        <v>0</v>
      </c>
      <c r="AJ89" s="347">
        <v>-847</v>
      </c>
      <c r="AK89" s="347">
        <v>-847</v>
      </c>
      <c r="AL89" s="347">
        <v>-847</v>
      </c>
      <c r="AM89" s="347">
        <v>-847</v>
      </c>
      <c r="AN89" s="347">
        <v>-784</v>
      </c>
      <c r="AO89" s="347">
        <v>-3638</v>
      </c>
      <c r="AP89" s="334"/>
      <c r="AQ89" s="351">
        <v>-645</v>
      </c>
      <c r="AR89" s="347">
        <v>0</v>
      </c>
      <c r="AS89" s="347">
        <v>0</v>
      </c>
      <c r="AT89" s="347">
        <v>0</v>
      </c>
      <c r="AU89" s="347">
        <v>0</v>
      </c>
      <c r="AV89" s="347">
        <v>0</v>
      </c>
      <c r="AW89" s="347">
        <v>0</v>
      </c>
      <c r="AX89" s="350">
        <v>645</v>
      </c>
      <c r="AY89" s="350">
        <v>645</v>
      </c>
      <c r="AZ89" s="350">
        <v>645</v>
      </c>
      <c r="BA89" s="350">
        <v>645</v>
      </c>
      <c r="BB89" s="350">
        <v>645</v>
      </c>
      <c r="BC89" s="350">
        <v>3159</v>
      </c>
      <c r="BD89" s="351">
        <v>38</v>
      </c>
      <c r="BE89" s="347">
        <v>38</v>
      </c>
      <c r="BF89" s="347">
        <v>38</v>
      </c>
      <c r="BG89" s="347">
        <v>38</v>
      </c>
      <c r="BH89" s="347">
        <v>38</v>
      </c>
      <c r="BI89" s="347">
        <v>38</v>
      </c>
      <c r="BJ89" s="347">
        <v>187</v>
      </c>
      <c r="BK89" s="350">
        <v>0</v>
      </c>
      <c r="BL89" s="350">
        <v>0</v>
      </c>
      <c r="BM89" s="350">
        <v>0</v>
      </c>
      <c r="BN89" s="350">
        <v>0</v>
      </c>
      <c r="BO89" s="350">
        <v>0</v>
      </c>
      <c r="BP89" s="350">
        <v>0</v>
      </c>
      <c r="BQ89" s="351">
        <v>-136</v>
      </c>
      <c r="BR89" s="347">
        <v>0</v>
      </c>
      <c r="BS89" s="347">
        <v>0</v>
      </c>
      <c r="BT89" s="347">
        <v>0</v>
      </c>
      <c r="BU89" s="347">
        <v>0</v>
      </c>
      <c r="BV89" s="347">
        <v>0</v>
      </c>
      <c r="BW89" s="347">
        <v>0</v>
      </c>
      <c r="BX89" s="350">
        <v>136</v>
      </c>
      <c r="BY89" s="350">
        <v>136</v>
      </c>
      <c r="BZ89" s="350">
        <v>136</v>
      </c>
      <c r="CA89" s="350">
        <v>136</v>
      </c>
      <c r="CB89" s="350">
        <v>136</v>
      </c>
      <c r="CC89" s="350">
        <v>664</v>
      </c>
      <c r="CD89" s="348">
        <v>1</v>
      </c>
      <c r="CE89" s="354"/>
      <c r="CF89" s="347"/>
      <c r="CG89" s="347"/>
      <c r="CH89" s="347"/>
      <c r="CI89" s="347"/>
      <c r="CJ89" s="347"/>
      <c r="CK89" s="347"/>
      <c r="CL89" s="350"/>
      <c r="CM89" s="350"/>
      <c r="CN89" s="350"/>
      <c r="CO89" s="350"/>
      <c r="CP89" s="350"/>
      <c r="CQ89" s="350"/>
      <c r="CR89" s="354">
        <v>-104</v>
      </c>
      <c r="CS89" s="347"/>
      <c r="CT89" s="347"/>
      <c r="CU89" s="347"/>
      <c r="CV89" s="347"/>
      <c r="CW89" s="347"/>
      <c r="CX89" s="347"/>
      <c r="CY89" s="350">
        <v>104</v>
      </c>
      <c r="CZ89" s="350">
        <v>104</v>
      </c>
      <c r="DA89" s="350">
        <v>104</v>
      </c>
      <c r="DB89" s="350">
        <v>104</v>
      </c>
      <c r="DC89" s="350">
        <v>41</v>
      </c>
      <c r="DD89" s="350">
        <v>2</v>
      </c>
      <c r="DE89" s="334"/>
      <c r="DF89" s="368">
        <v>1.3049999999999722</v>
      </c>
      <c r="DH89" s="371">
        <f t="shared" si="5"/>
        <v>-459</v>
      </c>
      <c r="DI89" s="371">
        <f t="shared" si="6"/>
        <v>377</v>
      </c>
      <c r="DJ89" s="371">
        <f t="shared" si="7"/>
        <v>-6384</v>
      </c>
      <c r="DK89" s="371">
        <f t="shared" si="8"/>
        <v>-1344</v>
      </c>
      <c r="DM89" s="371">
        <f t="shared" si="9"/>
        <v>-11856</v>
      </c>
    </row>
    <row r="90" spans="2:117">
      <c r="B90" s="342" t="s">
        <v>303</v>
      </c>
      <c r="C90" s="356">
        <v>0.68609799999999999</v>
      </c>
      <c r="D90" s="356">
        <v>0.67962499999999992</v>
      </c>
      <c r="E90" s="356">
        <v>6.473000000000062E-3</v>
      </c>
      <c r="F90" s="356"/>
      <c r="G90" s="348">
        <v>10.4</v>
      </c>
      <c r="H90" s="347">
        <v>4920372</v>
      </c>
      <c r="I90" s="347">
        <v>253631</v>
      </c>
      <c r="J90" s="347">
        <v>181277</v>
      </c>
      <c r="K90" s="347">
        <v>46863</v>
      </c>
      <c r="L90" s="347">
        <v>-1701</v>
      </c>
      <c r="M90" s="347">
        <v>-985984</v>
      </c>
      <c r="N90" s="347">
        <v>111359</v>
      </c>
      <c r="O90" s="347">
        <v>-13482</v>
      </c>
      <c r="P90" s="347">
        <v>-244165</v>
      </c>
      <c r="Q90" s="347">
        <v>4268170</v>
      </c>
      <c r="R90" s="343">
        <v>-1701</v>
      </c>
      <c r="S90" s="347">
        <v>-107442</v>
      </c>
      <c r="T90" s="347">
        <v>3407</v>
      </c>
      <c r="U90" s="347">
        <v>329172</v>
      </c>
      <c r="V90" s="347">
        <v>247461</v>
      </c>
      <c r="W90" s="347">
        <v>-952248</v>
      </c>
      <c r="X90" s="343">
        <v>-215038</v>
      </c>
      <c r="Y90" s="343">
        <v>35429</v>
      </c>
      <c r="Z90" s="347">
        <v>4589395</v>
      </c>
      <c r="AA90" s="347">
        <v>3964784</v>
      </c>
      <c r="AB90" s="347">
        <v>3790633</v>
      </c>
      <c r="AC90" s="347">
        <v>4837665</v>
      </c>
      <c r="AD90" s="347">
        <v>891178</v>
      </c>
      <c r="AE90" s="347">
        <v>193744</v>
      </c>
      <c r="AF90" s="347">
        <v>0</v>
      </c>
      <c r="AG90" s="347">
        <v>0</v>
      </c>
      <c r="AH90" s="347">
        <v>100652</v>
      </c>
      <c r="AI90" s="347">
        <v>32022</v>
      </c>
      <c r="AJ90" s="347">
        <v>-104034</v>
      </c>
      <c r="AK90" s="347">
        <v>-104034</v>
      </c>
      <c r="AL90" s="347">
        <v>-104034</v>
      </c>
      <c r="AM90" s="347">
        <v>-104034</v>
      </c>
      <c r="AN90" s="347">
        <v>-104034</v>
      </c>
      <c r="AO90" s="347">
        <v>-432078</v>
      </c>
      <c r="AP90" s="334"/>
      <c r="AQ90" s="351">
        <v>-94806</v>
      </c>
      <c r="AR90" s="347">
        <v>0</v>
      </c>
      <c r="AS90" s="347">
        <v>0</v>
      </c>
      <c r="AT90" s="347">
        <v>0</v>
      </c>
      <c r="AU90" s="347">
        <v>0</v>
      </c>
      <c r="AV90" s="347">
        <v>0</v>
      </c>
      <c r="AW90" s="347">
        <v>0</v>
      </c>
      <c r="AX90" s="350">
        <v>94806</v>
      </c>
      <c r="AY90" s="350">
        <v>94806</v>
      </c>
      <c r="AZ90" s="350">
        <v>94806</v>
      </c>
      <c r="BA90" s="350">
        <v>94806</v>
      </c>
      <c r="BB90" s="350">
        <v>94806</v>
      </c>
      <c r="BC90" s="350">
        <v>417148</v>
      </c>
      <c r="BD90" s="351">
        <v>10707</v>
      </c>
      <c r="BE90" s="347">
        <v>10707</v>
      </c>
      <c r="BF90" s="347">
        <v>10707</v>
      </c>
      <c r="BG90" s="347">
        <v>10707</v>
      </c>
      <c r="BH90" s="347">
        <v>10707</v>
      </c>
      <c r="BI90" s="347">
        <v>10707</v>
      </c>
      <c r="BJ90" s="347">
        <v>47117</v>
      </c>
      <c r="BK90" s="350">
        <v>0</v>
      </c>
      <c r="BL90" s="350">
        <v>0</v>
      </c>
      <c r="BM90" s="350">
        <v>0</v>
      </c>
      <c r="BN90" s="350">
        <v>0</v>
      </c>
      <c r="BO90" s="350">
        <v>0</v>
      </c>
      <c r="BP90" s="350">
        <v>0</v>
      </c>
      <c r="BQ90" s="351">
        <v>3407</v>
      </c>
      <c r="BR90" s="347">
        <v>3407</v>
      </c>
      <c r="BS90" s="347">
        <v>3407</v>
      </c>
      <c r="BT90" s="347">
        <v>3407</v>
      </c>
      <c r="BU90" s="347">
        <v>3407</v>
      </c>
      <c r="BV90" s="347">
        <v>3407</v>
      </c>
      <c r="BW90" s="347">
        <v>14987</v>
      </c>
      <c r="BX90" s="350">
        <v>0</v>
      </c>
      <c r="BY90" s="350">
        <v>0</v>
      </c>
      <c r="BZ90" s="350">
        <v>0</v>
      </c>
      <c r="CA90" s="350">
        <v>0</v>
      </c>
      <c r="CB90" s="350">
        <v>0</v>
      </c>
      <c r="CC90" s="350">
        <v>0</v>
      </c>
      <c r="CD90" s="348">
        <v>9.8000000000000007</v>
      </c>
      <c r="CE90" s="354"/>
      <c r="CF90" s="347"/>
      <c r="CG90" s="347"/>
      <c r="CH90" s="347"/>
      <c r="CI90" s="347"/>
      <c r="CJ90" s="347"/>
      <c r="CK90" s="347"/>
      <c r="CL90" s="350"/>
      <c r="CM90" s="350"/>
      <c r="CN90" s="350"/>
      <c r="CO90" s="350"/>
      <c r="CP90" s="350"/>
      <c r="CQ90" s="350"/>
      <c r="CR90" s="354">
        <v>-23342</v>
      </c>
      <c r="CS90" s="347"/>
      <c r="CT90" s="347"/>
      <c r="CU90" s="347"/>
      <c r="CV90" s="347"/>
      <c r="CW90" s="347"/>
      <c r="CX90" s="347"/>
      <c r="CY90" s="350">
        <v>23342</v>
      </c>
      <c r="CZ90" s="350">
        <v>23342</v>
      </c>
      <c r="DA90" s="350">
        <v>23342</v>
      </c>
      <c r="DB90" s="350">
        <v>23342</v>
      </c>
      <c r="DC90" s="350">
        <v>23342</v>
      </c>
      <c r="DD90" s="350">
        <v>77034</v>
      </c>
      <c r="DE90" s="334"/>
      <c r="DF90" s="368">
        <v>-2048.1025110000196</v>
      </c>
      <c r="DH90" s="371">
        <f t="shared" si="5"/>
        <v>-193744</v>
      </c>
      <c r="DI90" s="371">
        <f t="shared" si="6"/>
        <v>100652</v>
      </c>
      <c r="DJ90" s="371">
        <f t="shared" si="7"/>
        <v>-891178</v>
      </c>
      <c r="DK90" s="371">
        <f t="shared" si="8"/>
        <v>32022</v>
      </c>
      <c r="DM90" s="371">
        <f t="shared" si="9"/>
        <v>-652202</v>
      </c>
    </row>
    <row r="91" spans="2:117">
      <c r="B91" s="342" t="s">
        <v>304</v>
      </c>
      <c r="C91" s="356">
        <v>0.67264999999999997</v>
      </c>
      <c r="D91" s="356">
        <v>0.67417499999999997</v>
      </c>
      <c r="E91" s="356">
        <v>-1.5249999999999986E-3</v>
      </c>
      <c r="F91" s="356"/>
      <c r="G91" s="348">
        <v>10.6</v>
      </c>
      <c r="H91" s="347">
        <v>3615398</v>
      </c>
      <c r="I91" s="347">
        <v>190914</v>
      </c>
      <c r="J91" s="347">
        <v>132582</v>
      </c>
      <c r="K91" s="347">
        <v>-8178</v>
      </c>
      <c r="L91" s="347">
        <v>16802</v>
      </c>
      <c r="M91" s="347">
        <v>-257400</v>
      </c>
      <c r="N91" s="347">
        <v>98365</v>
      </c>
      <c r="O91" s="347">
        <v>-458</v>
      </c>
      <c r="P91" s="347">
        <v>-147395</v>
      </c>
      <c r="Q91" s="347">
        <v>3640630</v>
      </c>
      <c r="R91" s="343">
        <v>16802</v>
      </c>
      <c r="S91" s="347">
        <v>-32842</v>
      </c>
      <c r="T91" s="347">
        <v>-851</v>
      </c>
      <c r="U91" s="347">
        <v>306605</v>
      </c>
      <c r="V91" s="347">
        <v>146526</v>
      </c>
      <c r="W91" s="347">
        <v>-302040</v>
      </c>
      <c r="X91" s="343">
        <v>-168062</v>
      </c>
      <c r="Y91" s="343">
        <v>-9016</v>
      </c>
      <c r="Z91" s="347">
        <v>3930737</v>
      </c>
      <c r="AA91" s="347">
        <v>3365447</v>
      </c>
      <c r="AB91" s="347">
        <v>3206149</v>
      </c>
      <c r="AC91" s="347">
        <v>4157173</v>
      </c>
      <c r="AD91" s="347">
        <v>233117</v>
      </c>
      <c r="AE91" s="347">
        <v>149843</v>
      </c>
      <c r="AF91" s="347">
        <v>8165</v>
      </c>
      <c r="AG91" s="347">
        <v>0</v>
      </c>
      <c r="AH91" s="347">
        <v>89085</v>
      </c>
      <c r="AI91" s="347">
        <v>0</v>
      </c>
      <c r="AJ91" s="347">
        <v>-33693</v>
      </c>
      <c r="AK91" s="347">
        <v>-33693</v>
      </c>
      <c r="AL91" s="347">
        <v>-33693</v>
      </c>
      <c r="AM91" s="347">
        <v>-33693</v>
      </c>
      <c r="AN91" s="347">
        <v>-33693</v>
      </c>
      <c r="AO91" s="347">
        <v>-133575</v>
      </c>
      <c r="AP91" s="334"/>
      <c r="AQ91" s="351">
        <v>-24283</v>
      </c>
      <c r="AR91" s="347">
        <v>0</v>
      </c>
      <c r="AS91" s="347">
        <v>0</v>
      </c>
      <c r="AT91" s="347">
        <v>0</v>
      </c>
      <c r="AU91" s="347">
        <v>0</v>
      </c>
      <c r="AV91" s="347">
        <v>0</v>
      </c>
      <c r="AW91" s="347">
        <v>0</v>
      </c>
      <c r="AX91" s="350">
        <v>24283</v>
      </c>
      <c r="AY91" s="350">
        <v>24283</v>
      </c>
      <c r="AZ91" s="350">
        <v>24283</v>
      </c>
      <c r="BA91" s="350">
        <v>24283</v>
      </c>
      <c r="BB91" s="350">
        <v>24283</v>
      </c>
      <c r="BC91" s="350">
        <v>111702</v>
      </c>
      <c r="BD91" s="351">
        <v>9280</v>
      </c>
      <c r="BE91" s="347">
        <v>9280</v>
      </c>
      <c r="BF91" s="347">
        <v>9280</v>
      </c>
      <c r="BG91" s="347">
        <v>9280</v>
      </c>
      <c r="BH91" s="347">
        <v>9280</v>
      </c>
      <c r="BI91" s="347">
        <v>9280</v>
      </c>
      <c r="BJ91" s="347">
        <v>42685</v>
      </c>
      <c r="BK91" s="350">
        <v>0</v>
      </c>
      <c r="BL91" s="350">
        <v>0</v>
      </c>
      <c r="BM91" s="350">
        <v>0</v>
      </c>
      <c r="BN91" s="350">
        <v>0</v>
      </c>
      <c r="BO91" s="350">
        <v>0</v>
      </c>
      <c r="BP91" s="350">
        <v>0</v>
      </c>
      <c r="BQ91" s="351">
        <v>-851</v>
      </c>
      <c r="BR91" s="347">
        <v>0</v>
      </c>
      <c r="BS91" s="347">
        <v>0</v>
      </c>
      <c r="BT91" s="347">
        <v>0</v>
      </c>
      <c r="BU91" s="347">
        <v>0</v>
      </c>
      <c r="BV91" s="347">
        <v>0</v>
      </c>
      <c r="BW91" s="347">
        <v>0</v>
      </c>
      <c r="BX91" s="350">
        <v>851</v>
      </c>
      <c r="BY91" s="350">
        <v>851</v>
      </c>
      <c r="BZ91" s="350">
        <v>851</v>
      </c>
      <c r="CA91" s="350">
        <v>851</v>
      </c>
      <c r="CB91" s="350">
        <v>851</v>
      </c>
      <c r="CC91" s="350">
        <v>3910</v>
      </c>
      <c r="CD91" s="348">
        <v>9.9</v>
      </c>
      <c r="CE91" s="354"/>
      <c r="CF91" s="347"/>
      <c r="CG91" s="347"/>
      <c r="CH91" s="347"/>
      <c r="CI91" s="347"/>
      <c r="CJ91" s="347"/>
      <c r="CK91" s="347"/>
      <c r="CL91" s="350"/>
      <c r="CM91" s="350"/>
      <c r="CN91" s="350"/>
      <c r="CO91" s="350"/>
      <c r="CP91" s="350"/>
      <c r="CQ91" s="350"/>
      <c r="CR91" s="354">
        <v>-17839</v>
      </c>
      <c r="CS91" s="347"/>
      <c r="CT91" s="347"/>
      <c r="CU91" s="347"/>
      <c r="CV91" s="347"/>
      <c r="CW91" s="347"/>
      <c r="CX91" s="347"/>
      <c r="CY91" s="350">
        <v>17839</v>
      </c>
      <c r="CZ91" s="350">
        <v>17839</v>
      </c>
      <c r="DA91" s="350">
        <v>17839</v>
      </c>
      <c r="DB91" s="350">
        <v>17839</v>
      </c>
      <c r="DC91" s="350">
        <v>17839</v>
      </c>
      <c r="DD91" s="350">
        <v>60648</v>
      </c>
      <c r="DE91" s="334"/>
      <c r="DF91" s="368">
        <v>380.15962499999966</v>
      </c>
      <c r="DH91" s="371">
        <f t="shared" si="5"/>
        <v>-149843</v>
      </c>
      <c r="DI91" s="371">
        <f t="shared" si="6"/>
        <v>89085</v>
      </c>
      <c r="DJ91" s="371">
        <f t="shared" si="7"/>
        <v>-233117</v>
      </c>
      <c r="DK91" s="371">
        <f t="shared" si="8"/>
        <v>-8165</v>
      </c>
      <c r="DM91" s="371">
        <f t="shared" si="9"/>
        <v>25232</v>
      </c>
    </row>
    <row r="92" spans="2:117">
      <c r="B92" s="342" t="s">
        <v>305</v>
      </c>
      <c r="C92" s="356">
        <v>0.69560200000000005</v>
      </c>
      <c r="D92" s="356">
        <v>0.65741899999999998</v>
      </c>
      <c r="E92" s="356">
        <v>3.8183000000000078E-2</v>
      </c>
      <c r="F92" s="356"/>
      <c r="G92" s="348">
        <v>10.3</v>
      </c>
      <c r="H92" s="347">
        <v>2240185</v>
      </c>
      <c r="I92" s="347">
        <v>102427</v>
      </c>
      <c r="J92" s="347">
        <v>85567</v>
      </c>
      <c r="K92" s="347">
        <v>130110</v>
      </c>
      <c r="L92" s="347">
        <v>-462239</v>
      </c>
      <c r="M92" s="347">
        <v>-281153</v>
      </c>
      <c r="N92" s="347">
        <v>48215</v>
      </c>
      <c r="O92" s="347">
        <v>-2953</v>
      </c>
      <c r="P92" s="347">
        <v>-135358</v>
      </c>
      <c r="Q92" s="347">
        <v>1724801</v>
      </c>
      <c r="R92" s="343">
        <v>-462239</v>
      </c>
      <c r="S92" s="347">
        <v>-33458</v>
      </c>
      <c r="T92" s="347">
        <v>12854</v>
      </c>
      <c r="U92" s="347">
        <v>-294849</v>
      </c>
      <c r="V92" s="347">
        <v>131466</v>
      </c>
      <c r="W92" s="347">
        <v>-175352</v>
      </c>
      <c r="X92" s="343">
        <v>-90174</v>
      </c>
      <c r="Y92" s="343">
        <v>132394</v>
      </c>
      <c r="Z92" s="347">
        <v>1843338</v>
      </c>
      <c r="AA92" s="347">
        <v>1612742</v>
      </c>
      <c r="AB92" s="347">
        <v>1553341</v>
      </c>
      <c r="AC92" s="347">
        <v>1927011</v>
      </c>
      <c r="AD92" s="347">
        <v>253856</v>
      </c>
      <c r="AE92" s="347">
        <v>84570</v>
      </c>
      <c r="AF92" s="347">
        <v>0</v>
      </c>
      <c r="AG92" s="347">
        <v>0</v>
      </c>
      <c r="AH92" s="347">
        <v>43533</v>
      </c>
      <c r="AI92" s="347">
        <v>119540</v>
      </c>
      <c r="AJ92" s="347">
        <v>-20603</v>
      </c>
      <c r="AK92" s="347">
        <v>-20603</v>
      </c>
      <c r="AL92" s="347">
        <v>-20603</v>
      </c>
      <c r="AM92" s="347">
        <v>-20603</v>
      </c>
      <c r="AN92" s="347">
        <v>-20603</v>
      </c>
      <c r="AO92" s="347">
        <v>-72338</v>
      </c>
      <c r="AP92" s="334"/>
      <c r="AQ92" s="351">
        <v>-27297</v>
      </c>
      <c r="AR92" s="347">
        <v>0</v>
      </c>
      <c r="AS92" s="347">
        <v>0</v>
      </c>
      <c r="AT92" s="347">
        <v>0</v>
      </c>
      <c r="AU92" s="347">
        <v>0</v>
      </c>
      <c r="AV92" s="347">
        <v>0</v>
      </c>
      <c r="AW92" s="347">
        <v>0</v>
      </c>
      <c r="AX92" s="350">
        <v>27297</v>
      </c>
      <c r="AY92" s="350">
        <v>27297</v>
      </c>
      <c r="AZ92" s="350">
        <v>27297</v>
      </c>
      <c r="BA92" s="350">
        <v>27297</v>
      </c>
      <c r="BB92" s="350">
        <v>27297</v>
      </c>
      <c r="BC92" s="350">
        <v>117371</v>
      </c>
      <c r="BD92" s="351">
        <v>4682</v>
      </c>
      <c r="BE92" s="347">
        <v>4682</v>
      </c>
      <c r="BF92" s="347">
        <v>4682</v>
      </c>
      <c r="BG92" s="347">
        <v>4682</v>
      </c>
      <c r="BH92" s="347">
        <v>4682</v>
      </c>
      <c r="BI92" s="347">
        <v>4682</v>
      </c>
      <c r="BJ92" s="347">
        <v>20123</v>
      </c>
      <c r="BK92" s="350">
        <v>0</v>
      </c>
      <c r="BL92" s="350">
        <v>0</v>
      </c>
      <c r="BM92" s="350">
        <v>0</v>
      </c>
      <c r="BN92" s="350">
        <v>0</v>
      </c>
      <c r="BO92" s="350">
        <v>0</v>
      </c>
      <c r="BP92" s="350">
        <v>0</v>
      </c>
      <c r="BQ92" s="351">
        <v>12854</v>
      </c>
      <c r="BR92" s="347">
        <v>12854</v>
      </c>
      <c r="BS92" s="347">
        <v>12854</v>
      </c>
      <c r="BT92" s="347">
        <v>12854</v>
      </c>
      <c r="BU92" s="347">
        <v>12854</v>
      </c>
      <c r="BV92" s="347">
        <v>12854</v>
      </c>
      <c r="BW92" s="347">
        <v>55270</v>
      </c>
      <c r="BX92" s="350">
        <v>0</v>
      </c>
      <c r="BY92" s="350">
        <v>0</v>
      </c>
      <c r="BZ92" s="350">
        <v>0</v>
      </c>
      <c r="CA92" s="350">
        <v>0</v>
      </c>
      <c r="CB92" s="350">
        <v>0</v>
      </c>
      <c r="CC92" s="350">
        <v>0</v>
      </c>
      <c r="CD92" s="348">
        <v>8.6999999999999993</v>
      </c>
      <c r="CE92" s="354"/>
      <c r="CF92" s="347"/>
      <c r="CG92" s="347"/>
      <c r="CH92" s="347"/>
      <c r="CI92" s="347"/>
      <c r="CJ92" s="347"/>
      <c r="CK92" s="347"/>
      <c r="CL92" s="350"/>
      <c r="CM92" s="350"/>
      <c r="CN92" s="350"/>
      <c r="CO92" s="350"/>
      <c r="CP92" s="350"/>
      <c r="CQ92" s="350"/>
      <c r="CR92" s="354">
        <v>-10842</v>
      </c>
      <c r="CS92" s="347"/>
      <c r="CT92" s="347"/>
      <c r="CU92" s="347"/>
      <c r="CV92" s="347"/>
      <c r="CW92" s="347"/>
      <c r="CX92" s="347"/>
      <c r="CY92" s="350">
        <v>10842</v>
      </c>
      <c r="CZ92" s="350">
        <v>10842</v>
      </c>
      <c r="DA92" s="350">
        <v>10842</v>
      </c>
      <c r="DB92" s="350">
        <v>10842</v>
      </c>
      <c r="DC92" s="350">
        <v>10842</v>
      </c>
      <c r="DD92" s="350">
        <v>30360</v>
      </c>
      <c r="DE92" s="334"/>
      <c r="DF92" s="368">
        <v>-5237.333012000011</v>
      </c>
      <c r="DH92" s="371">
        <f t="shared" si="5"/>
        <v>-84570</v>
      </c>
      <c r="DI92" s="371">
        <f t="shared" si="6"/>
        <v>43533</v>
      </c>
      <c r="DJ92" s="371">
        <f t="shared" si="7"/>
        <v>-253856</v>
      </c>
      <c r="DK92" s="371">
        <f t="shared" si="8"/>
        <v>119540</v>
      </c>
      <c r="DM92" s="371">
        <f t="shared" si="9"/>
        <v>-515384</v>
      </c>
    </row>
    <row r="93" spans="2:117">
      <c r="B93" s="342" t="s">
        <v>306</v>
      </c>
      <c r="C93" s="356">
        <v>0.66468300000000002</v>
      </c>
      <c r="D93" s="356">
        <v>0.65273099999999995</v>
      </c>
      <c r="E93" s="356">
        <v>1.1952000000000074E-2</v>
      </c>
      <c r="F93" s="356"/>
      <c r="G93" s="348">
        <v>10.199999999999999</v>
      </c>
      <c r="H93" s="347">
        <v>2956239</v>
      </c>
      <c r="I93" s="347">
        <v>161781</v>
      </c>
      <c r="J93" s="347">
        <v>109157</v>
      </c>
      <c r="K93" s="347">
        <v>54131</v>
      </c>
      <c r="L93" s="347">
        <v>0</v>
      </c>
      <c r="M93" s="347">
        <v>-744082</v>
      </c>
      <c r="N93" s="347">
        <v>97154</v>
      </c>
      <c r="O93" s="347">
        <v>-4014</v>
      </c>
      <c r="P93" s="347">
        <v>-207868</v>
      </c>
      <c r="Q93" s="347">
        <v>2422498</v>
      </c>
      <c r="R93" s="343">
        <v>0</v>
      </c>
      <c r="S93" s="347">
        <v>-77359</v>
      </c>
      <c r="T93" s="347">
        <v>5132</v>
      </c>
      <c r="U93" s="347">
        <v>198711</v>
      </c>
      <c r="V93" s="347">
        <v>162126</v>
      </c>
      <c r="W93" s="347">
        <v>-646376</v>
      </c>
      <c r="X93" s="343">
        <v>-121792</v>
      </c>
      <c r="Y93" s="343">
        <v>52347</v>
      </c>
      <c r="Z93" s="347">
        <v>2595863</v>
      </c>
      <c r="AA93" s="347">
        <v>2256252</v>
      </c>
      <c r="AB93" s="347">
        <v>2147328</v>
      </c>
      <c r="AC93" s="347">
        <v>2747134</v>
      </c>
      <c r="AD93" s="347">
        <v>671133</v>
      </c>
      <c r="AE93" s="347">
        <v>110088</v>
      </c>
      <c r="AF93" s="347">
        <v>0</v>
      </c>
      <c r="AG93" s="347">
        <v>0</v>
      </c>
      <c r="AH93" s="347">
        <v>87629</v>
      </c>
      <c r="AI93" s="347">
        <v>47215</v>
      </c>
      <c r="AJ93" s="347">
        <v>-72227</v>
      </c>
      <c r="AK93" s="347">
        <v>-72227</v>
      </c>
      <c r="AL93" s="347">
        <v>-72227</v>
      </c>
      <c r="AM93" s="347">
        <v>-72227</v>
      </c>
      <c r="AN93" s="347">
        <v>-72227</v>
      </c>
      <c r="AO93" s="347">
        <v>-285242</v>
      </c>
      <c r="AP93" s="334"/>
      <c r="AQ93" s="351">
        <v>-72949</v>
      </c>
      <c r="AR93" s="347">
        <v>0</v>
      </c>
      <c r="AS93" s="347">
        <v>0</v>
      </c>
      <c r="AT93" s="347">
        <v>0</v>
      </c>
      <c r="AU93" s="347">
        <v>0</v>
      </c>
      <c r="AV93" s="347">
        <v>0</v>
      </c>
      <c r="AW93" s="347">
        <v>0</v>
      </c>
      <c r="AX93" s="350">
        <v>72949</v>
      </c>
      <c r="AY93" s="350">
        <v>72949</v>
      </c>
      <c r="AZ93" s="350">
        <v>72949</v>
      </c>
      <c r="BA93" s="350">
        <v>72949</v>
      </c>
      <c r="BB93" s="350">
        <v>72949</v>
      </c>
      <c r="BC93" s="350">
        <v>306388</v>
      </c>
      <c r="BD93" s="351">
        <v>9525</v>
      </c>
      <c r="BE93" s="347">
        <v>9525</v>
      </c>
      <c r="BF93" s="347">
        <v>9525</v>
      </c>
      <c r="BG93" s="347">
        <v>9525</v>
      </c>
      <c r="BH93" s="347">
        <v>9525</v>
      </c>
      <c r="BI93" s="347">
        <v>9525</v>
      </c>
      <c r="BJ93" s="347">
        <v>40004</v>
      </c>
      <c r="BK93" s="350">
        <v>0</v>
      </c>
      <c r="BL93" s="350">
        <v>0</v>
      </c>
      <c r="BM93" s="350">
        <v>0</v>
      </c>
      <c r="BN93" s="350">
        <v>0</v>
      </c>
      <c r="BO93" s="350">
        <v>0</v>
      </c>
      <c r="BP93" s="350">
        <v>0</v>
      </c>
      <c r="BQ93" s="351">
        <v>5132</v>
      </c>
      <c r="BR93" s="347">
        <v>5132</v>
      </c>
      <c r="BS93" s="347">
        <v>5132</v>
      </c>
      <c r="BT93" s="347">
        <v>5132</v>
      </c>
      <c r="BU93" s="347">
        <v>5132</v>
      </c>
      <c r="BV93" s="347">
        <v>5132</v>
      </c>
      <c r="BW93" s="347">
        <v>21555</v>
      </c>
      <c r="BX93" s="350">
        <v>0</v>
      </c>
      <c r="BY93" s="350">
        <v>0</v>
      </c>
      <c r="BZ93" s="350">
        <v>0</v>
      </c>
      <c r="CA93" s="350">
        <v>0</v>
      </c>
      <c r="CB93" s="350">
        <v>0</v>
      </c>
      <c r="CC93" s="350">
        <v>0</v>
      </c>
      <c r="CD93" s="348">
        <v>8.5</v>
      </c>
      <c r="CE93" s="354"/>
      <c r="CF93" s="347"/>
      <c r="CG93" s="347"/>
      <c r="CH93" s="347"/>
      <c r="CI93" s="347"/>
      <c r="CJ93" s="347"/>
      <c r="CK93" s="347"/>
      <c r="CL93" s="350"/>
      <c r="CM93" s="350"/>
      <c r="CN93" s="350"/>
      <c r="CO93" s="350"/>
      <c r="CP93" s="350"/>
      <c r="CQ93" s="350"/>
      <c r="CR93" s="354">
        <v>-13935</v>
      </c>
      <c r="CS93" s="347"/>
      <c r="CT93" s="347"/>
      <c r="CU93" s="347"/>
      <c r="CV93" s="347"/>
      <c r="CW93" s="347"/>
      <c r="CX93" s="347"/>
      <c r="CY93" s="350">
        <v>13935</v>
      </c>
      <c r="CZ93" s="350">
        <v>13935</v>
      </c>
      <c r="DA93" s="350">
        <v>13935</v>
      </c>
      <c r="DB93" s="350">
        <v>13935</v>
      </c>
      <c r="DC93" s="350">
        <v>13935</v>
      </c>
      <c r="DD93" s="350">
        <v>40413</v>
      </c>
      <c r="DE93" s="334"/>
      <c r="DF93" s="368">
        <v>-2230.111728000014</v>
      </c>
      <c r="DH93" s="371">
        <f t="shared" si="5"/>
        <v>-110088</v>
      </c>
      <c r="DI93" s="371">
        <f t="shared" si="6"/>
        <v>87629</v>
      </c>
      <c r="DJ93" s="371">
        <f t="shared" si="7"/>
        <v>-671133</v>
      </c>
      <c r="DK93" s="371">
        <f t="shared" si="8"/>
        <v>47215</v>
      </c>
      <c r="DM93" s="371">
        <f t="shared" si="9"/>
        <v>-533741</v>
      </c>
    </row>
    <row r="94" spans="2:117">
      <c r="B94" s="342" t="s">
        <v>307</v>
      </c>
      <c r="C94" s="356">
        <v>0.76613500000000001</v>
      </c>
      <c r="D94" s="356">
        <v>0.67256099999999996</v>
      </c>
      <c r="E94" s="356">
        <v>9.3574000000000046E-2</v>
      </c>
      <c r="F94" s="356"/>
      <c r="G94" s="348">
        <v>10.4</v>
      </c>
      <c r="H94" s="347">
        <v>5770203</v>
      </c>
      <c r="I94" s="347">
        <v>381627</v>
      </c>
      <c r="J94" s="347">
        <v>241539</v>
      </c>
      <c r="K94" s="347">
        <v>802813</v>
      </c>
      <c r="L94" s="347">
        <v>0</v>
      </c>
      <c r="M94" s="347">
        <v>907160</v>
      </c>
      <c r="N94" s="347">
        <v>346721</v>
      </c>
      <c r="O94" s="347">
        <v>-12892</v>
      </c>
      <c r="P94" s="347">
        <v>-326785</v>
      </c>
      <c r="Q94" s="347">
        <v>8110386</v>
      </c>
      <c r="R94" s="343">
        <v>0</v>
      </c>
      <c r="S94" s="347">
        <v>88464</v>
      </c>
      <c r="T94" s="347">
        <v>79385</v>
      </c>
      <c r="U94" s="347">
        <v>791015</v>
      </c>
      <c r="V94" s="347">
        <v>279606</v>
      </c>
      <c r="W94" s="347">
        <v>1619510</v>
      </c>
      <c r="X94" s="343">
        <v>-256443</v>
      </c>
      <c r="Y94" s="343">
        <v>825600</v>
      </c>
      <c r="Z94" s="347">
        <v>8718187</v>
      </c>
      <c r="AA94" s="347">
        <v>7528577</v>
      </c>
      <c r="AB94" s="347">
        <v>7146778</v>
      </c>
      <c r="AC94" s="347">
        <v>9244396</v>
      </c>
      <c r="AD94" s="347">
        <v>0</v>
      </c>
      <c r="AE94" s="347">
        <v>260022</v>
      </c>
      <c r="AF94" s="347">
        <v>0</v>
      </c>
      <c r="AG94" s="347">
        <v>819933</v>
      </c>
      <c r="AH94" s="347">
        <v>313383</v>
      </c>
      <c r="AI94" s="347">
        <v>746215</v>
      </c>
      <c r="AJ94" s="347">
        <v>167849</v>
      </c>
      <c r="AK94" s="347">
        <v>167849</v>
      </c>
      <c r="AL94" s="347">
        <v>167849</v>
      </c>
      <c r="AM94" s="347">
        <v>167849</v>
      </c>
      <c r="AN94" s="347">
        <v>167849</v>
      </c>
      <c r="AO94" s="347">
        <v>780264</v>
      </c>
      <c r="AP94" s="334"/>
      <c r="AQ94" s="351">
        <v>87227</v>
      </c>
      <c r="AR94" s="347">
        <v>87227</v>
      </c>
      <c r="AS94" s="347">
        <v>87227</v>
      </c>
      <c r="AT94" s="347">
        <v>87227</v>
      </c>
      <c r="AU94" s="347">
        <v>87227</v>
      </c>
      <c r="AV94" s="347">
        <v>87227</v>
      </c>
      <c r="AW94" s="347">
        <v>383798</v>
      </c>
      <c r="AX94" s="350">
        <v>0</v>
      </c>
      <c r="AY94" s="350">
        <v>0</v>
      </c>
      <c r="AZ94" s="350">
        <v>0</v>
      </c>
      <c r="BA94" s="350">
        <v>0</v>
      </c>
      <c r="BB94" s="350">
        <v>0</v>
      </c>
      <c r="BC94" s="350">
        <v>0</v>
      </c>
      <c r="BD94" s="351">
        <v>33338</v>
      </c>
      <c r="BE94" s="347">
        <v>33338</v>
      </c>
      <c r="BF94" s="347">
        <v>33338</v>
      </c>
      <c r="BG94" s="347">
        <v>33338</v>
      </c>
      <c r="BH94" s="347">
        <v>33338</v>
      </c>
      <c r="BI94" s="347">
        <v>33338</v>
      </c>
      <c r="BJ94" s="347">
        <v>146693</v>
      </c>
      <c r="BK94" s="350">
        <v>0</v>
      </c>
      <c r="BL94" s="350">
        <v>0</v>
      </c>
      <c r="BM94" s="350">
        <v>0</v>
      </c>
      <c r="BN94" s="350">
        <v>0</v>
      </c>
      <c r="BO94" s="350">
        <v>0</v>
      </c>
      <c r="BP94" s="350">
        <v>0</v>
      </c>
      <c r="BQ94" s="351">
        <v>79385</v>
      </c>
      <c r="BR94" s="347">
        <v>79385</v>
      </c>
      <c r="BS94" s="347">
        <v>79385</v>
      </c>
      <c r="BT94" s="347">
        <v>79385</v>
      </c>
      <c r="BU94" s="347">
        <v>79385</v>
      </c>
      <c r="BV94" s="347">
        <v>79385</v>
      </c>
      <c r="BW94" s="347">
        <v>349290</v>
      </c>
      <c r="BX94" s="350">
        <v>0</v>
      </c>
      <c r="BY94" s="350">
        <v>0</v>
      </c>
      <c r="BZ94" s="350">
        <v>0</v>
      </c>
      <c r="CA94" s="350">
        <v>0</v>
      </c>
      <c r="CB94" s="350">
        <v>0</v>
      </c>
      <c r="CC94" s="350">
        <v>0</v>
      </c>
      <c r="CD94" s="348">
        <v>8.9</v>
      </c>
      <c r="CE94" s="354"/>
      <c r="CF94" s="347"/>
      <c r="CG94" s="347"/>
      <c r="CH94" s="347"/>
      <c r="CI94" s="347"/>
      <c r="CJ94" s="347"/>
      <c r="CK94" s="347"/>
      <c r="CL94" s="350"/>
      <c r="CM94" s="350"/>
      <c r="CN94" s="350"/>
      <c r="CO94" s="350"/>
      <c r="CP94" s="350"/>
      <c r="CQ94" s="350"/>
      <c r="CR94" s="354">
        <v>-32101</v>
      </c>
      <c r="CS94" s="347"/>
      <c r="CT94" s="347"/>
      <c r="CU94" s="347"/>
      <c r="CV94" s="347"/>
      <c r="CW94" s="347"/>
      <c r="CX94" s="347"/>
      <c r="CY94" s="350">
        <v>32101</v>
      </c>
      <c r="CZ94" s="350">
        <v>32101</v>
      </c>
      <c r="DA94" s="350">
        <v>32101</v>
      </c>
      <c r="DB94" s="350">
        <v>32101</v>
      </c>
      <c r="DC94" s="350">
        <v>32101</v>
      </c>
      <c r="DD94" s="350">
        <v>99517</v>
      </c>
      <c r="DE94" s="334"/>
      <c r="DF94" s="368">
        <v>-35679.204756000021</v>
      </c>
      <c r="DH94" s="371">
        <f t="shared" si="5"/>
        <v>-260022</v>
      </c>
      <c r="DI94" s="371">
        <f t="shared" si="6"/>
        <v>313383</v>
      </c>
      <c r="DJ94" s="371">
        <f t="shared" si="7"/>
        <v>819933</v>
      </c>
      <c r="DK94" s="371">
        <f t="shared" si="8"/>
        <v>746215</v>
      </c>
      <c r="DM94" s="371">
        <f t="shared" si="9"/>
        <v>2340183</v>
      </c>
    </row>
    <row r="95" spans="2:117">
      <c r="B95" s="342" t="s">
        <v>308</v>
      </c>
      <c r="C95" s="356">
        <v>0.80965500000000001</v>
      </c>
      <c r="D95" s="356">
        <v>0.72485599999999994</v>
      </c>
      <c r="E95" s="356">
        <v>8.4799000000000069E-2</v>
      </c>
      <c r="F95" s="356"/>
      <c r="G95" s="348">
        <v>9.5</v>
      </c>
      <c r="H95" s="347">
        <v>21883896</v>
      </c>
      <c r="I95" s="347">
        <v>1345162</v>
      </c>
      <c r="J95" s="347">
        <v>889915</v>
      </c>
      <c r="K95" s="347">
        <v>2560139</v>
      </c>
      <c r="L95" s="347">
        <v>-571370</v>
      </c>
      <c r="M95" s="347">
        <v>2923839</v>
      </c>
      <c r="N95" s="347">
        <v>1361122</v>
      </c>
      <c r="O95" s="347">
        <v>-27333</v>
      </c>
      <c r="P95" s="347">
        <v>-1555840</v>
      </c>
      <c r="Q95" s="347">
        <v>28809530</v>
      </c>
      <c r="R95" s="343">
        <v>-571370</v>
      </c>
      <c r="S95" s="347">
        <v>340682</v>
      </c>
      <c r="T95" s="347">
        <v>276832</v>
      </c>
      <c r="U95" s="347">
        <v>2281221</v>
      </c>
      <c r="V95" s="347">
        <v>1766370</v>
      </c>
      <c r="W95" s="347">
        <v>5370272</v>
      </c>
      <c r="X95" s="343">
        <v>-829982</v>
      </c>
      <c r="Y95" s="343">
        <v>2629903</v>
      </c>
      <c r="Z95" s="347">
        <v>30644466</v>
      </c>
      <c r="AA95" s="347">
        <v>27055864</v>
      </c>
      <c r="AB95" s="347">
        <v>25962353</v>
      </c>
      <c r="AC95" s="347">
        <v>32134181</v>
      </c>
      <c r="AD95" s="347">
        <v>0</v>
      </c>
      <c r="AE95" s="347">
        <v>816712</v>
      </c>
      <c r="AF95" s="347">
        <v>0</v>
      </c>
      <c r="AG95" s="347">
        <v>2616067</v>
      </c>
      <c r="AH95" s="347">
        <v>1217846</v>
      </c>
      <c r="AI95" s="347">
        <v>2353071</v>
      </c>
      <c r="AJ95" s="347">
        <v>617514</v>
      </c>
      <c r="AK95" s="347">
        <v>617514</v>
      </c>
      <c r="AL95" s="347">
        <v>617514</v>
      </c>
      <c r="AM95" s="347">
        <v>617514</v>
      </c>
      <c r="AN95" s="347">
        <v>617514</v>
      </c>
      <c r="AO95" s="347">
        <v>2282702</v>
      </c>
      <c r="AP95" s="334"/>
      <c r="AQ95" s="351">
        <v>307773</v>
      </c>
      <c r="AR95" s="347">
        <v>307773</v>
      </c>
      <c r="AS95" s="347">
        <v>307773</v>
      </c>
      <c r="AT95" s="347">
        <v>307773</v>
      </c>
      <c r="AU95" s="347">
        <v>307773</v>
      </c>
      <c r="AV95" s="347">
        <v>307773</v>
      </c>
      <c r="AW95" s="347">
        <v>1077202</v>
      </c>
      <c r="AX95" s="350">
        <v>0</v>
      </c>
      <c r="AY95" s="350">
        <v>0</v>
      </c>
      <c r="AZ95" s="350">
        <v>0</v>
      </c>
      <c r="BA95" s="350">
        <v>0</v>
      </c>
      <c r="BB95" s="350">
        <v>0</v>
      </c>
      <c r="BC95" s="350">
        <v>0</v>
      </c>
      <c r="BD95" s="351">
        <v>143276</v>
      </c>
      <c r="BE95" s="347">
        <v>143276</v>
      </c>
      <c r="BF95" s="347">
        <v>143276</v>
      </c>
      <c r="BG95" s="347">
        <v>143276</v>
      </c>
      <c r="BH95" s="347">
        <v>143276</v>
      </c>
      <c r="BI95" s="347">
        <v>143276</v>
      </c>
      <c r="BJ95" s="347">
        <v>501466</v>
      </c>
      <c r="BK95" s="350">
        <v>0</v>
      </c>
      <c r="BL95" s="350">
        <v>0</v>
      </c>
      <c r="BM95" s="350">
        <v>0</v>
      </c>
      <c r="BN95" s="350">
        <v>0</v>
      </c>
      <c r="BO95" s="350">
        <v>0</v>
      </c>
      <c r="BP95" s="350">
        <v>0</v>
      </c>
      <c r="BQ95" s="351">
        <v>276832</v>
      </c>
      <c r="BR95" s="347">
        <v>276832</v>
      </c>
      <c r="BS95" s="347">
        <v>276832</v>
      </c>
      <c r="BT95" s="347">
        <v>276832</v>
      </c>
      <c r="BU95" s="347">
        <v>276832</v>
      </c>
      <c r="BV95" s="347">
        <v>276832</v>
      </c>
      <c r="BW95" s="347">
        <v>968911</v>
      </c>
      <c r="BX95" s="350">
        <v>0</v>
      </c>
      <c r="BY95" s="350">
        <v>0</v>
      </c>
      <c r="BZ95" s="350">
        <v>0</v>
      </c>
      <c r="CA95" s="350">
        <v>0</v>
      </c>
      <c r="CB95" s="350">
        <v>0</v>
      </c>
      <c r="CC95" s="350">
        <v>0</v>
      </c>
      <c r="CD95" s="348">
        <v>8.6999999999999993</v>
      </c>
      <c r="CE95" s="354"/>
      <c r="CF95" s="347"/>
      <c r="CG95" s="347"/>
      <c r="CH95" s="347"/>
      <c r="CI95" s="347"/>
      <c r="CJ95" s="347"/>
      <c r="CK95" s="347"/>
      <c r="CL95" s="350"/>
      <c r="CM95" s="350"/>
      <c r="CN95" s="350"/>
      <c r="CO95" s="350"/>
      <c r="CP95" s="350"/>
      <c r="CQ95" s="350"/>
      <c r="CR95" s="354">
        <v>-110367</v>
      </c>
      <c r="CS95" s="347"/>
      <c r="CT95" s="347"/>
      <c r="CU95" s="347"/>
      <c r="CV95" s="347"/>
      <c r="CW95" s="347"/>
      <c r="CX95" s="347"/>
      <c r="CY95" s="350">
        <v>110367</v>
      </c>
      <c r="CZ95" s="350">
        <v>110367</v>
      </c>
      <c r="DA95" s="350">
        <v>110367</v>
      </c>
      <c r="DB95" s="350">
        <v>110367</v>
      </c>
      <c r="DC95" s="350">
        <v>110367</v>
      </c>
      <c r="DD95" s="350">
        <v>264877</v>
      </c>
      <c r="DE95" s="334"/>
      <c r="DF95" s="368">
        <v>-97097.398970000082</v>
      </c>
      <c r="DH95" s="371">
        <f t="shared" si="5"/>
        <v>-816712</v>
      </c>
      <c r="DI95" s="371">
        <f t="shared" si="6"/>
        <v>1217846</v>
      </c>
      <c r="DJ95" s="371">
        <f t="shared" si="7"/>
        <v>2616067</v>
      </c>
      <c r="DK95" s="371">
        <f t="shared" si="8"/>
        <v>2353071</v>
      </c>
      <c r="DM95" s="371">
        <f t="shared" si="9"/>
        <v>6925634</v>
      </c>
    </row>
    <row r="96" spans="2:117">
      <c r="B96" s="342" t="s">
        <v>309</v>
      </c>
      <c r="C96" s="356">
        <v>0.62968299999999999</v>
      </c>
      <c r="D96" s="356">
        <v>0.61962099999999998</v>
      </c>
      <c r="E96" s="356">
        <v>1.0062000000000015E-2</v>
      </c>
      <c r="F96" s="356"/>
      <c r="G96" s="348">
        <v>10.9</v>
      </c>
      <c r="H96" s="347">
        <v>967717</v>
      </c>
      <c r="I96" s="347">
        <v>49261</v>
      </c>
      <c r="J96" s="347">
        <v>36250</v>
      </c>
      <c r="K96" s="347">
        <v>15715</v>
      </c>
      <c r="L96" s="347">
        <v>0</v>
      </c>
      <c r="M96" s="347">
        <v>-292693</v>
      </c>
      <c r="N96" s="347">
        <v>21063</v>
      </c>
      <c r="O96" s="347">
        <v>-3210</v>
      </c>
      <c r="P96" s="347">
        <v>-25632</v>
      </c>
      <c r="Q96" s="347">
        <v>768471</v>
      </c>
      <c r="R96" s="343">
        <v>0</v>
      </c>
      <c r="S96" s="347">
        <v>-29622</v>
      </c>
      <c r="T96" s="347">
        <v>1211</v>
      </c>
      <c r="U96" s="347">
        <v>57100</v>
      </c>
      <c r="V96" s="347">
        <v>22367</v>
      </c>
      <c r="W96" s="347">
        <v>-273287</v>
      </c>
      <c r="X96" s="343">
        <v>-42572</v>
      </c>
      <c r="Y96" s="343">
        <v>13196</v>
      </c>
      <c r="Z96" s="347">
        <v>826591</v>
      </c>
      <c r="AA96" s="347">
        <v>713183</v>
      </c>
      <c r="AB96" s="347">
        <v>680663</v>
      </c>
      <c r="AC96" s="347">
        <v>871816</v>
      </c>
      <c r="AD96" s="347">
        <v>265841</v>
      </c>
      <c r="AE96" s="347">
        <v>38562</v>
      </c>
      <c r="AF96" s="347">
        <v>0</v>
      </c>
      <c r="AG96" s="347">
        <v>0</v>
      </c>
      <c r="AH96" s="347">
        <v>19130</v>
      </c>
      <c r="AI96" s="347">
        <v>11985</v>
      </c>
      <c r="AJ96" s="347">
        <v>-28410</v>
      </c>
      <c r="AK96" s="347">
        <v>-28410</v>
      </c>
      <c r="AL96" s="347">
        <v>-28410</v>
      </c>
      <c r="AM96" s="347">
        <v>-28410</v>
      </c>
      <c r="AN96" s="347">
        <v>-28410</v>
      </c>
      <c r="AO96" s="347">
        <v>-131238</v>
      </c>
      <c r="AP96" s="334"/>
      <c r="AQ96" s="351">
        <v>-26852</v>
      </c>
      <c r="AR96" s="347">
        <v>0</v>
      </c>
      <c r="AS96" s="347">
        <v>0</v>
      </c>
      <c r="AT96" s="347">
        <v>0</v>
      </c>
      <c r="AU96" s="347">
        <v>0</v>
      </c>
      <c r="AV96" s="347">
        <v>0</v>
      </c>
      <c r="AW96" s="347">
        <v>0</v>
      </c>
      <c r="AX96" s="350">
        <v>26852</v>
      </c>
      <c r="AY96" s="350">
        <v>26852</v>
      </c>
      <c r="AZ96" s="350">
        <v>26852</v>
      </c>
      <c r="BA96" s="350">
        <v>26852</v>
      </c>
      <c r="BB96" s="350">
        <v>26852</v>
      </c>
      <c r="BC96" s="350">
        <v>131581</v>
      </c>
      <c r="BD96" s="351">
        <v>1933</v>
      </c>
      <c r="BE96" s="347">
        <v>1933</v>
      </c>
      <c r="BF96" s="347">
        <v>1933</v>
      </c>
      <c r="BG96" s="347">
        <v>1933</v>
      </c>
      <c r="BH96" s="347">
        <v>1933</v>
      </c>
      <c r="BI96" s="347">
        <v>1933</v>
      </c>
      <c r="BJ96" s="347">
        <v>9465</v>
      </c>
      <c r="BK96" s="350">
        <v>0</v>
      </c>
      <c r="BL96" s="350">
        <v>0</v>
      </c>
      <c r="BM96" s="350">
        <v>0</v>
      </c>
      <c r="BN96" s="350">
        <v>0</v>
      </c>
      <c r="BO96" s="350">
        <v>0</v>
      </c>
      <c r="BP96" s="350">
        <v>0</v>
      </c>
      <c r="BQ96" s="351">
        <v>1211</v>
      </c>
      <c r="BR96" s="347">
        <v>1211</v>
      </c>
      <c r="BS96" s="347">
        <v>1211</v>
      </c>
      <c r="BT96" s="347">
        <v>1211</v>
      </c>
      <c r="BU96" s="347">
        <v>1211</v>
      </c>
      <c r="BV96" s="347">
        <v>1211</v>
      </c>
      <c r="BW96" s="347">
        <v>5930</v>
      </c>
      <c r="BX96" s="350">
        <v>0</v>
      </c>
      <c r="BY96" s="350">
        <v>0</v>
      </c>
      <c r="BZ96" s="350">
        <v>0</v>
      </c>
      <c r="CA96" s="350">
        <v>0</v>
      </c>
      <c r="CB96" s="350">
        <v>0</v>
      </c>
      <c r="CC96" s="350">
        <v>0</v>
      </c>
      <c r="CD96" s="348">
        <v>8.1</v>
      </c>
      <c r="CE96" s="354"/>
      <c r="CF96" s="347"/>
      <c r="CG96" s="347"/>
      <c r="CH96" s="347"/>
      <c r="CI96" s="347"/>
      <c r="CJ96" s="347"/>
      <c r="CK96" s="347"/>
      <c r="CL96" s="350"/>
      <c r="CM96" s="350"/>
      <c r="CN96" s="350"/>
      <c r="CO96" s="350"/>
      <c r="CP96" s="350"/>
      <c r="CQ96" s="350"/>
      <c r="CR96" s="354">
        <v>-4702</v>
      </c>
      <c r="CS96" s="347"/>
      <c r="CT96" s="347"/>
      <c r="CU96" s="347"/>
      <c r="CV96" s="347"/>
      <c r="CW96" s="347"/>
      <c r="CX96" s="347"/>
      <c r="CY96" s="350">
        <v>4702</v>
      </c>
      <c r="CZ96" s="350">
        <v>4702</v>
      </c>
      <c r="DA96" s="350">
        <v>4702</v>
      </c>
      <c r="DB96" s="350">
        <v>4702</v>
      </c>
      <c r="DC96" s="350">
        <v>4702</v>
      </c>
      <c r="DD96" s="350">
        <v>15052</v>
      </c>
      <c r="DE96" s="334"/>
      <c r="DF96" s="368">
        <v>-691.32983400000103</v>
      </c>
      <c r="DH96" s="371">
        <f t="shared" si="5"/>
        <v>-38562</v>
      </c>
      <c r="DI96" s="371">
        <f t="shared" si="6"/>
        <v>19130</v>
      </c>
      <c r="DJ96" s="371">
        <f t="shared" si="7"/>
        <v>-265841</v>
      </c>
      <c r="DK96" s="371">
        <f t="shared" si="8"/>
        <v>11985</v>
      </c>
      <c r="DM96" s="371">
        <f t="shared" si="9"/>
        <v>-199246</v>
      </c>
    </row>
    <row r="97" spans="2:117">
      <c r="B97" s="342" t="s">
        <v>310</v>
      </c>
      <c r="C97" s="356">
        <v>0.65804799999999997</v>
      </c>
      <c r="D97" s="356">
        <v>0.65210000000000001</v>
      </c>
      <c r="E97" s="356">
        <v>5.9479999999999533E-3</v>
      </c>
      <c r="F97" s="356"/>
      <c r="G97" s="348">
        <v>10</v>
      </c>
      <c r="H97" s="347">
        <v>3910625</v>
      </c>
      <c r="I97" s="347">
        <v>226509</v>
      </c>
      <c r="J97" s="347">
        <v>144396</v>
      </c>
      <c r="K97" s="347">
        <v>35670</v>
      </c>
      <c r="L97" s="347">
        <v>0</v>
      </c>
      <c r="M97" s="347">
        <v>-518860</v>
      </c>
      <c r="N97" s="347">
        <v>104992</v>
      </c>
      <c r="O97" s="347">
        <v>-7591</v>
      </c>
      <c r="P97" s="347">
        <v>-225887</v>
      </c>
      <c r="Q97" s="347">
        <v>3669854</v>
      </c>
      <c r="R97" s="343">
        <v>0</v>
      </c>
      <c r="S97" s="347">
        <v>-60374</v>
      </c>
      <c r="T97" s="347">
        <v>2959</v>
      </c>
      <c r="U97" s="347">
        <v>313490</v>
      </c>
      <c r="V97" s="347">
        <v>230263</v>
      </c>
      <c r="W97" s="347">
        <v>-493951</v>
      </c>
      <c r="X97" s="343">
        <v>-165577</v>
      </c>
      <c r="Y97" s="343">
        <v>29589</v>
      </c>
      <c r="Z97" s="347">
        <v>3939375</v>
      </c>
      <c r="AA97" s="347">
        <v>3413280</v>
      </c>
      <c r="AB97" s="347">
        <v>3250332</v>
      </c>
      <c r="AC97" s="347">
        <v>4169551</v>
      </c>
      <c r="AD97" s="347">
        <v>466974</v>
      </c>
      <c r="AE97" s="347">
        <v>148100</v>
      </c>
      <c r="AF97" s="347">
        <v>0</v>
      </c>
      <c r="AG97" s="347">
        <v>0</v>
      </c>
      <c r="AH97" s="347">
        <v>94493</v>
      </c>
      <c r="AI97" s="347">
        <v>26630</v>
      </c>
      <c r="AJ97" s="347">
        <v>-57415</v>
      </c>
      <c r="AK97" s="347">
        <v>-57415</v>
      </c>
      <c r="AL97" s="347">
        <v>-57415</v>
      </c>
      <c r="AM97" s="347">
        <v>-57415</v>
      </c>
      <c r="AN97" s="347">
        <v>-57415</v>
      </c>
      <c r="AO97" s="347">
        <v>-206876</v>
      </c>
      <c r="AP97" s="334"/>
      <c r="AQ97" s="351">
        <v>-51886</v>
      </c>
      <c r="AR97" s="347">
        <v>0</v>
      </c>
      <c r="AS97" s="347">
        <v>0</v>
      </c>
      <c r="AT97" s="347">
        <v>0</v>
      </c>
      <c r="AU97" s="347">
        <v>0</v>
      </c>
      <c r="AV97" s="347">
        <v>0</v>
      </c>
      <c r="AW97" s="347">
        <v>0</v>
      </c>
      <c r="AX97" s="350">
        <v>51886</v>
      </c>
      <c r="AY97" s="350">
        <v>51886</v>
      </c>
      <c r="AZ97" s="350">
        <v>51886</v>
      </c>
      <c r="BA97" s="350">
        <v>51886</v>
      </c>
      <c r="BB97" s="350">
        <v>51886</v>
      </c>
      <c r="BC97" s="350">
        <v>207544</v>
      </c>
      <c r="BD97" s="351">
        <v>10499</v>
      </c>
      <c r="BE97" s="347">
        <v>10499</v>
      </c>
      <c r="BF97" s="347">
        <v>10499</v>
      </c>
      <c r="BG97" s="347">
        <v>10499</v>
      </c>
      <c r="BH97" s="347">
        <v>10499</v>
      </c>
      <c r="BI97" s="347">
        <v>10499</v>
      </c>
      <c r="BJ97" s="347">
        <v>41998</v>
      </c>
      <c r="BK97" s="350">
        <v>0</v>
      </c>
      <c r="BL97" s="350">
        <v>0</v>
      </c>
      <c r="BM97" s="350">
        <v>0</v>
      </c>
      <c r="BN97" s="350">
        <v>0</v>
      </c>
      <c r="BO97" s="350">
        <v>0</v>
      </c>
      <c r="BP97" s="350">
        <v>0</v>
      </c>
      <c r="BQ97" s="351">
        <v>2959</v>
      </c>
      <c r="BR97" s="347">
        <v>2959</v>
      </c>
      <c r="BS97" s="347">
        <v>2959</v>
      </c>
      <c r="BT97" s="347">
        <v>2959</v>
      </c>
      <c r="BU97" s="347">
        <v>2959</v>
      </c>
      <c r="BV97" s="347">
        <v>2959</v>
      </c>
      <c r="BW97" s="347">
        <v>11835</v>
      </c>
      <c r="BX97" s="350">
        <v>0</v>
      </c>
      <c r="BY97" s="350">
        <v>0</v>
      </c>
      <c r="BZ97" s="350">
        <v>0</v>
      </c>
      <c r="CA97" s="350">
        <v>0</v>
      </c>
      <c r="CB97" s="350">
        <v>0</v>
      </c>
      <c r="CC97" s="350">
        <v>0</v>
      </c>
      <c r="CD97" s="348">
        <v>9</v>
      </c>
      <c r="CE97" s="354"/>
      <c r="CF97" s="347"/>
      <c r="CG97" s="347"/>
      <c r="CH97" s="347"/>
      <c r="CI97" s="347"/>
      <c r="CJ97" s="347"/>
      <c r="CK97" s="347"/>
      <c r="CL97" s="350"/>
      <c r="CM97" s="350"/>
      <c r="CN97" s="350"/>
      <c r="CO97" s="350"/>
      <c r="CP97" s="350"/>
      <c r="CQ97" s="350"/>
      <c r="CR97" s="354">
        <v>-18987</v>
      </c>
      <c r="CS97" s="347"/>
      <c r="CT97" s="347"/>
      <c r="CU97" s="347"/>
      <c r="CV97" s="347"/>
      <c r="CW97" s="347"/>
      <c r="CX97" s="347"/>
      <c r="CY97" s="350">
        <v>18987</v>
      </c>
      <c r="CZ97" s="350">
        <v>18987</v>
      </c>
      <c r="DA97" s="350">
        <v>18987</v>
      </c>
      <c r="DB97" s="350">
        <v>18987</v>
      </c>
      <c r="DC97" s="350">
        <v>18987</v>
      </c>
      <c r="DD97" s="350">
        <v>53165</v>
      </c>
      <c r="DE97" s="334"/>
      <c r="DF97" s="368">
        <v>-1510.2745239999881</v>
      </c>
      <c r="DH97" s="371">
        <f t="shared" si="5"/>
        <v>-148100</v>
      </c>
      <c r="DI97" s="371">
        <f t="shared" si="6"/>
        <v>94493</v>
      </c>
      <c r="DJ97" s="371">
        <f t="shared" si="7"/>
        <v>-466974</v>
      </c>
      <c r="DK97" s="371">
        <f t="shared" si="8"/>
        <v>26630</v>
      </c>
      <c r="DM97" s="371">
        <f t="shared" si="9"/>
        <v>-240771</v>
      </c>
    </row>
    <row r="98" spans="2:117">
      <c r="B98" s="342" t="s">
        <v>311</v>
      </c>
      <c r="C98" s="356">
        <v>0.66390400000000005</v>
      </c>
      <c r="D98" s="356">
        <v>0.67826999999999993</v>
      </c>
      <c r="E98" s="356">
        <v>-1.4365999999999879E-2</v>
      </c>
      <c r="F98" s="356"/>
      <c r="G98" s="348">
        <v>10.7</v>
      </c>
      <c r="H98" s="347">
        <v>6068721</v>
      </c>
      <c r="I98" s="347">
        <v>350373</v>
      </c>
      <c r="J98" s="347">
        <v>219447</v>
      </c>
      <c r="K98" s="347">
        <v>-128538</v>
      </c>
      <c r="L98" s="347">
        <v>-4529180</v>
      </c>
      <c r="M98" s="347">
        <v>1850519</v>
      </c>
      <c r="N98" s="347">
        <v>120171</v>
      </c>
      <c r="O98" s="347">
        <v>36141</v>
      </c>
      <c r="P98" s="347">
        <v>-288787</v>
      </c>
      <c r="Q98" s="347">
        <v>3698867</v>
      </c>
      <c r="R98" s="343">
        <v>-4529180</v>
      </c>
      <c r="S98" s="347">
        <v>157286</v>
      </c>
      <c r="T98" s="347">
        <v>-9157</v>
      </c>
      <c r="U98" s="347">
        <v>-3811231</v>
      </c>
      <c r="V98" s="347">
        <v>171630</v>
      </c>
      <c r="W98" s="347">
        <v>1466436</v>
      </c>
      <c r="X98" s="343">
        <v>-263730</v>
      </c>
      <c r="Y98" s="343">
        <v>-97983</v>
      </c>
      <c r="Z98" s="347">
        <v>3974385</v>
      </c>
      <c r="AA98" s="347">
        <v>3436165</v>
      </c>
      <c r="AB98" s="347">
        <v>3266767</v>
      </c>
      <c r="AC98" s="347">
        <v>4214514</v>
      </c>
      <c r="AD98" s="347">
        <v>0</v>
      </c>
      <c r="AE98" s="347">
        <v>231254</v>
      </c>
      <c r="AF98" s="347">
        <v>88826</v>
      </c>
      <c r="AG98" s="347">
        <v>1677575</v>
      </c>
      <c r="AH98" s="347">
        <v>108941</v>
      </c>
      <c r="AI98" s="347">
        <v>0</v>
      </c>
      <c r="AJ98" s="347">
        <v>148129</v>
      </c>
      <c r="AK98" s="347">
        <v>148129</v>
      </c>
      <c r="AL98" s="347">
        <v>148129</v>
      </c>
      <c r="AM98" s="347">
        <v>148129</v>
      </c>
      <c r="AN98" s="347">
        <v>148129</v>
      </c>
      <c r="AO98" s="347">
        <v>725791</v>
      </c>
      <c r="AP98" s="334"/>
      <c r="AQ98" s="351">
        <v>172946</v>
      </c>
      <c r="AR98" s="347">
        <v>172946</v>
      </c>
      <c r="AS98" s="347">
        <v>172946</v>
      </c>
      <c r="AT98" s="347">
        <v>172946</v>
      </c>
      <c r="AU98" s="347">
        <v>172946</v>
      </c>
      <c r="AV98" s="347">
        <v>172946</v>
      </c>
      <c r="AW98" s="347">
        <v>812845</v>
      </c>
      <c r="AX98" s="350">
        <v>0</v>
      </c>
      <c r="AY98" s="350">
        <v>0</v>
      </c>
      <c r="AZ98" s="350">
        <v>0</v>
      </c>
      <c r="BA98" s="350">
        <v>0</v>
      </c>
      <c r="BB98" s="350">
        <v>0</v>
      </c>
      <c r="BC98" s="350">
        <v>0</v>
      </c>
      <c r="BD98" s="351">
        <v>11230</v>
      </c>
      <c r="BE98" s="347">
        <v>11230</v>
      </c>
      <c r="BF98" s="347">
        <v>11230</v>
      </c>
      <c r="BG98" s="347">
        <v>11230</v>
      </c>
      <c r="BH98" s="347">
        <v>11230</v>
      </c>
      <c r="BI98" s="347">
        <v>11230</v>
      </c>
      <c r="BJ98" s="347">
        <v>52791</v>
      </c>
      <c r="BK98" s="350">
        <v>0</v>
      </c>
      <c r="BL98" s="350">
        <v>0</v>
      </c>
      <c r="BM98" s="350">
        <v>0</v>
      </c>
      <c r="BN98" s="350">
        <v>0</v>
      </c>
      <c r="BO98" s="350">
        <v>0</v>
      </c>
      <c r="BP98" s="350">
        <v>0</v>
      </c>
      <c r="BQ98" s="351">
        <v>-9157</v>
      </c>
      <c r="BR98" s="347">
        <v>0</v>
      </c>
      <c r="BS98" s="347">
        <v>0</v>
      </c>
      <c r="BT98" s="347">
        <v>0</v>
      </c>
      <c r="BU98" s="347">
        <v>0</v>
      </c>
      <c r="BV98" s="347">
        <v>0</v>
      </c>
      <c r="BW98" s="347">
        <v>0</v>
      </c>
      <c r="BX98" s="350">
        <v>9157</v>
      </c>
      <c r="BY98" s="350">
        <v>9157</v>
      </c>
      <c r="BZ98" s="350">
        <v>9157</v>
      </c>
      <c r="CA98" s="350">
        <v>9157</v>
      </c>
      <c r="CB98" s="350">
        <v>9157</v>
      </c>
      <c r="CC98" s="350">
        <v>43041</v>
      </c>
      <c r="CD98" s="348">
        <v>8.9</v>
      </c>
      <c r="CE98" s="354"/>
      <c r="CF98" s="347"/>
      <c r="CG98" s="347"/>
      <c r="CH98" s="347"/>
      <c r="CI98" s="347"/>
      <c r="CJ98" s="347"/>
      <c r="CK98" s="347"/>
      <c r="CL98" s="350"/>
      <c r="CM98" s="350"/>
      <c r="CN98" s="350"/>
      <c r="CO98" s="350"/>
      <c r="CP98" s="350"/>
      <c r="CQ98" s="350"/>
      <c r="CR98" s="354">
        <v>-26890</v>
      </c>
      <c r="CS98" s="347"/>
      <c r="CT98" s="347"/>
      <c r="CU98" s="347"/>
      <c r="CV98" s="347"/>
      <c r="CW98" s="347"/>
      <c r="CX98" s="347"/>
      <c r="CY98" s="350">
        <v>26890</v>
      </c>
      <c r="CZ98" s="350">
        <v>26890</v>
      </c>
      <c r="DA98" s="350">
        <v>26890</v>
      </c>
      <c r="DB98" s="350">
        <v>26890</v>
      </c>
      <c r="DC98" s="350">
        <v>26890</v>
      </c>
      <c r="DD98" s="350">
        <v>96804</v>
      </c>
      <c r="DE98" s="334"/>
      <c r="DF98" s="368">
        <v>5585.8886819999525</v>
      </c>
      <c r="DH98" s="371">
        <f t="shared" si="5"/>
        <v>-231254</v>
      </c>
      <c r="DI98" s="371">
        <f t="shared" si="6"/>
        <v>108941</v>
      </c>
      <c r="DJ98" s="371">
        <f t="shared" si="7"/>
        <v>1677575</v>
      </c>
      <c r="DK98" s="371">
        <f t="shared" si="8"/>
        <v>-88826</v>
      </c>
      <c r="DM98" s="371">
        <f t="shared" si="9"/>
        <v>-2369854</v>
      </c>
    </row>
    <row r="99" spans="2:117">
      <c r="B99" s="342" t="s">
        <v>312</v>
      </c>
      <c r="C99" s="356">
        <v>0.64316299999999993</v>
      </c>
      <c r="D99" s="356">
        <v>0.64178899999999994</v>
      </c>
      <c r="E99" s="356">
        <v>1.3739999999999863E-3</v>
      </c>
      <c r="F99" s="356"/>
      <c r="G99" s="348">
        <v>11.2</v>
      </c>
      <c r="H99" s="347">
        <v>1186719</v>
      </c>
      <c r="I99" s="347">
        <v>73292</v>
      </c>
      <c r="J99" s="347">
        <v>44070</v>
      </c>
      <c r="K99" s="347">
        <v>2541</v>
      </c>
      <c r="L99" s="347">
        <v>0</v>
      </c>
      <c r="M99" s="347">
        <v>-113623</v>
      </c>
      <c r="N99" s="347">
        <v>33695</v>
      </c>
      <c r="O99" s="347">
        <v>-1538</v>
      </c>
      <c r="P99" s="347">
        <v>-47750</v>
      </c>
      <c r="Q99" s="347">
        <v>1177406</v>
      </c>
      <c r="R99" s="343">
        <v>0</v>
      </c>
      <c r="S99" s="347">
        <v>-12540</v>
      </c>
      <c r="T99" s="347">
        <v>100</v>
      </c>
      <c r="U99" s="347">
        <v>104922</v>
      </c>
      <c r="V99" s="347">
        <v>53141</v>
      </c>
      <c r="W99" s="347">
        <v>-120949</v>
      </c>
      <c r="X99" s="343">
        <v>-54464</v>
      </c>
      <c r="Y99" s="343">
        <v>1120</v>
      </c>
      <c r="Z99" s="347">
        <v>1269036</v>
      </c>
      <c r="AA99" s="347">
        <v>1090343</v>
      </c>
      <c r="AB99" s="347">
        <v>1033079</v>
      </c>
      <c r="AC99" s="347">
        <v>1350180</v>
      </c>
      <c r="AD99" s="347">
        <v>103478</v>
      </c>
      <c r="AE99" s="347">
        <v>49177</v>
      </c>
      <c r="AF99" s="347">
        <v>0</v>
      </c>
      <c r="AG99" s="347">
        <v>0</v>
      </c>
      <c r="AH99" s="347">
        <v>30686</v>
      </c>
      <c r="AI99" s="347">
        <v>1020</v>
      </c>
      <c r="AJ99" s="347">
        <v>-12440</v>
      </c>
      <c r="AK99" s="347">
        <v>-12440</v>
      </c>
      <c r="AL99" s="347">
        <v>-12440</v>
      </c>
      <c r="AM99" s="347">
        <v>-12440</v>
      </c>
      <c r="AN99" s="347">
        <v>-12440</v>
      </c>
      <c r="AO99" s="347">
        <v>-58749</v>
      </c>
      <c r="AP99" s="334"/>
      <c r="AQ99" s="351">
        <v>-10145</v>
      </c>
      <c r="AR99" s="347">
        <v>0</v>
      </c>
      <c r="AS99" s="347">
        <v>0</v>
      </c>
      <c r="AT99" s="347">
        <v>0</v>
      </c>
      <c r="AU99" s="347">
        <v>0</v>
      </c>
      <c r="AV99" s="347">
        <v>0</v>
      </c>
      <c r="AW99" s="347">
        <v>0</v>
      </c>
      <c r="AX99" s="350">
        <v>10145</v>
      </c>
      <c r="AY99" s="350">
        <v>10145</v>
      </c>
      <c r="AZ99" s="350">
        <v>10145</v>
      </c>
      <c r="BA99" s="350">
        <v>10145</v>
      </c>
      <c r="BB99" s="350">
        <v>10145</v>
      </c>
      <c r="BC99" s="350">
        <v>52753</v>
      </c>
      <c r="BD99" s="351">
        <v>3009</v>
      </c>
      <c r="BE99" s="347">
        <v>3009</v>
      </c>
      <c r="BF99" s="347">
        <v>3009</v>
      </c>
      <c r="BG99" s="347">
        <v>3009</v>
      </c>
      <c r="BH99" s="347">
        <v>3009</v>
      </c>
      <c r="BI99" s="347">
        <v>3009</v>
      </c>
      <c r="BJ99" s="347">
        <v>15641</v>
      </c>
      <c r="BK99" s="350">
        <v>0</v>
      </c>
      <c r="BL99" s="350">
        <v>0</v>
      </c>
      <c r="BM99" s="350">
        <v>0</v>
      </c>
      <c r="BN99" s="350">
        <v>0</v>
      </c>
      <c r="BO99" s="350">
        <v>0</v>
      </c>
      <c r="BP99" s="350">
        <v>0</v>
      </c>
      <c r="BQ99" s="351">
        <v>100</v>
      </c>
      <c r="BR99" s="347">
        <v>100</v>
      </c>
      <c r="BS99" s="347">
        <v>100</v>
      </c>
      <c r="BT99" s="347">
        <v>100</v>
      </c>
      <c r="BU99" s="347">
        <v>100</v>
      </c>
      <c r="BV99" s="347">
        <v>100</v>
      </c>
      <c r="BW99" s="347">
        <v>520</v>
      </c>
      <c r="BX99" s="350">
        <v>0</v>
      </c>
      <c r="BY99" s="350">
        <v>0</v>
      </c>
      <c r="BZ99" s="350">
        <v>0</v>
      </c>
      <c r="CA99" s="350">
        <v>0</v>
      </c>
      <c r="CB99" s="350">
        <v>0</v>
      </c>
      <c r="CC99" s="350">
        <v>0</v>
      </c>
      <c r="CD99" s="348">
        <v>10.3</v>
      </c>
      <c r="CE99" s="354"/>
      <c r="CF99" s="347"/>
      <c r="CG99" s="347"/>
      <c r="CH99" s="347"/>
      <c r="CI99" s="347"/>
      <c r="CJ99" s="347"/>
      <c r="CK99" s="347"/>
      <c r="CL99" s="350"/>
      <c r="CM99" s="350"/>
      <c r="CN99" s="350"/>
      <c r="CO99" s="350"/>
      <c r="CP99" s="350"/>
      <c r="CQ99" s="350"/>
      <c r="CR99" s="354">
        <v>-5404</v>
      </c>
      <c r="CS99" s="347"/>
      <c r="CT99" s="347"/>
      <c r="CU99" s="347"/>
      <c r="CV99" s="347"/>
      <c r="CW99" s="347"/>
      <c r="CX99" s="347"/>
      <c r="CY99" s="350">
        <v>5404</v>
      </c>
      <c r="CZ99" s="350">
        <v>5404</v>
      </c>
      <c r="DA99" s="350">
        <v>5404</v>
      </c>
      <c r="DB99" s="350">
        <v>5404</v>
      </c>
      <c r="DC99" s="350">
        <v>5404</v>
      </c>
      <c r="DD99" s="350">
        <v>22157</v>
      </c>
      <c r="DE99" s="334"/>
      <c r="DF99" s="368">
        <v>-116.60176199999884</v>
      </c>
      <c r="DH99" s="371">
        <f t="shared" si="5"/>
        <v>-49177</v>
      </c>
      <c r="DI99" s="371">
        <f t="shared" si="6"/>
        <v>30686</v>
      </c>
      <c r="DJ99" s="371">
        <f t="shared" si="7"/>
        <v>-103478</v>
      </c>
      <c r="DK99" s="371">
        <f t="shared" si="8"/>
        <v>1020</v>
      </c>
      <c r="DM99" s="371">
        <f t="shared" si="9"/>
        <v>-9313</v>
      </c>
    </row>
    <row r="100" spans="2:117">
      <c r="B100" s="342" t="s">
        <v>313</v>
      </c>
      <c r="C100" s="356">
        <v>0.79489600000000005</v>
      </c>
      <c r="D100" s="356">
        <v>0.70862999999999998</v>
      </c>
      <c r="E100" s="356">
        <v>8.6266000000000065E-2</v>
      </c>
      <c r="F100" s="356"/>
      <c r="G100" s="348">
        <v>10.4</v>
      </c>
      <c r="H100" s="347">
        <v>2914971</v>
      </c>
      <c r="I100" s="347">
        <v>161828</v>
      </c>
      <c r="J100" s="347">
        <v>117238</v>
      </c>
      <c r="K100" s="347">
        <v>354858</v>
      </c>
      <c r="L100" s="347">
        <v>-700</v>
      </c>
      <c r="M100" s="347">
        <v>199675</v>
      </c>
      <c r="N100" s="347">
        <v>138342</v>
      </c>
      <c r="O100" s="347">
        <v>-6257</v>
      </c>
      <c r="P100" s="347">
        <v>-270679</v>
      </c>
      <c r="Q100" s="347">
        <v>3609276</v>
      </c>
      <c r="R100" s="343">
        <v>-700</v>
      </c>
      <c r="S100" s="347">
        <v>19004</v>
      </c>
      <c r="T100" s="347">
        <v>34759</v>
      </c>
      <c r="U100" s="347">
        <v>332129</v>
      </c>
      <c r="V100" s="347">
        <v>209374</v>
      </c>
      <c r="W100" s="347">
        <v>526969</v>
      </c>
      <c r="X100" s="343">
        <v>-105886</v>
      </c>
      <c r="Y100" s="343">
        <v>361491</v>
      </c>
      <c r="Z100" s="347">
        <v>3833656</v>
      </c>
      <c r="AA100" s="347">
        <v>3394494</v>
      </c>
      <c r="AB100" s="347">
        <v>3258891</v>
      </c>
      <c r="AC100" s="347">
        <v>4019219</v>
      </c>
      <c r="AD100" s="347">
        <v>0</v>
      </c>
      <c r="AE100" s="347">
        <v>105280</v>
      </c>
      <c r="AF100" s="347">
        <v>0</v>
      </c>
      <c r="AG100" s="347">
        <v>180476</v>
      </c>
      <c r="AH100" s="347">
        <v>125040</v>
      </c>
      <c r="AI100" s="347">
        <v>326732</v>
      </c>
      <c r="AJ100" s="347">
        <v>53764</v>
      </c>
      <c r="AK100" s="347">
        <v>53764</v>
      </c>
      <c r="AL100" s="347">
        <v>53764</v>
      </c>
      <c r="AM100" s="347">
        <v>53764</v>
      </c>
      <c r="AN100" s="347">
        <v>53764</v>
      </c>
      <c r="AO100" s="347">
        <v>258148</v>
      </c>
      <c r="AP100" s="334"/>
      <c r="AQ100" s="351">
        <v>19200</v>
      </c>
      <c r="AR100" s="347">
        <v>19200</v>
      </c>
      <c r="AS100" s="347">
        <v>19200</v>
      </c>
      <c r="AT100" s="347">
        <v>19200</v>
      </c>
      <c r="AU100" s="347">
        <v>19200</v>
      </c>
      <c r="AV100" s="347">
        <v>19200</v>
      </c>
      <c r="AW100" s="347">
        <v>84476</v>
      </c>
      <c r="AX100" s="350">
        <v>0</v>
      </c>
      <c r="AY100" s="350">
        <v>0</v>
      </c>
      <c r="AZ100" s="350">
        <v>0</v>
      </c>
      <c r="BA100" s="350">
        <v>0</v>
      </c>
      <c r="BB100" s="350">
        <v>0</v>
      </c>
      <c r="BC100" s="350">
        <v>0</v>
      </c>
      <c r="BD100" s="351">
        <v>13302</v>
      </c>
      <c r="BE100" s="347">
        <v>13302</v>
      </c>
      <c r="BF100" s="347">
        <v>13302</v>
      </c>
      <c r="BG100" s="347">
        <v>13302</v>
      </c>
      <c r="BH100" s="347">
        <v>13302</v>
      </c>
      <c r="BI100" s="347">
        <v>13302</v>
      </c>
      <c r="BJ100" s="347">
        <v>58530</v>
      </c>
      <c r="BK100" s="350">
        <v>0</v>
      </c>
      <c r="BL100" s="350">
        <v>0</v>
      </c>
      <c r="BM100" s="350">
        <v>0</v>
      </c>
      <c r="BN100" s="350">
        <v>0</v>
      </c>
      <c r="BO100" s="350">
        <v>0</v>
      </c>
      <c r="BP100" s="350">
        <v>0</v>
      </c>
      <c r="BQ100" s="351">
        <v>34759</v>
      </c>
      <c r="BR100" s="347">
        <v>34759</v>
      </c>
      <c r="BS100" s="347">
        <v>34759</v>
      </c>
      <c r="BT100" s="347">
        <v>34759</v>
      </c>
      <c r="BU100" s="347">
        <v>34759</v>
      </c>
      <c r="BV100" s="347">
        <v>34759</v>
      </c>
      <c r="BW100" s="347">
        <v>152937</v>
      </c>
      <c r="BX100" s="350">
        <v>0</v>
      </c>
      <c r="BY100" s="350">
        <v>0</v>
      </c>
      <c r="BZ100" s="350">
        <v>0</v>
      </c>
      <c r="CA100" s="350">
        <v>0</v>
      </c>
      <c r="CB100" s="350">
        <v>0</v>
      </c>
      <c r="CC100" s="350">
        <v>0</v>
      </c>
      <c r="CD100" s="348">
        <v>9.1</v>
      </c>
      <c r="CE100" s="354"/>
      <c r="CF100" s="347"/>
      <c r="CG100" s="347"/>
      <c r="CH100" s="347"/>
      <c r="CI100" s="347"/>
      <c r="CJ100" s="347"/>
      <c r="CK100" s="347"/>
      <c r="CL100" s="350"/>
      <c r="CM100" s="350"/>
      <c r="CN100" s="350"/>
      <c r="CO100" s="350"/>
      <c r="CP100" s="350"/>
      <c r="CQ100" s="350"/>
      <c r="CR100" s="354">
        <v>-13497</v>
      </c>
      <c r="CS100" s="347"/>
      <c r="CT100" s="347"/>
      <c r="CU100" s="347"/>
      <c r="CV100" s="347"/>
      <c r="CW100" s="347"/>
      <c r="CX100" s="347"/>
      <c r="CY100" s="350">
        <v>13497</v>
      </c>
      <c r="CZ100" s="350">
        <v>13497</v>
      </c>
      <c r="DA100" s="350">
        <v>13497</v>
      </c>
      <c r="DB100" s="350">
        <v>13497</v>
      </c>
      <c r="DC100" s="350">
        <v>13497</v>
      </c>
      <c r="DD100" s="350">
        <v>37795</v>
      </c>
      <c r="DE100" s="334"/>
      <c r="DF100" s="368">
        <v>-12890.21078400001</v>
      </c>
      <c r="DH100" s="371">
        <f t="shared" si="5"/>
        <v>-105280</v>
      </c>
      <c r="DI100" s="371">
        <f t="shared" si="6"/>
        <v>125040</v>
      </c>
      <c r="DJ100" s="371">
        <f t="shared" si="7"/>
        <v>180476</v>
      </c>
      <c r="DK100" s="371">
        <f t="shared" si="8"/>
        <v>326732</v>
      </c>
      <c r="DM100" s="371">
        <f t="shared" si="9"/>
        <v>694305</v>
      </c>
    </row>
    <row r="101" spans="2:117">
      <c r="B101" s="342" t="s">
        <v>314</v>
      </c>
      <c r="C101" s="356">
        <v>0.73955900000000008</v>
      </c>
      <c r="D101" s="356">
        <v>0.664493</v>
      </c>
      <c r="E101" s="356">
        <v>7.5066000000000077E-2</v>
      </c>
      <c r="F101" s="356"/>
      <c r="G101" s="348">
        <v>10</v>
      </c>
      <c r="H101" s="347">
        <v>7023504</v>
      </c>
      <c r="I101" s="347">
        <v>441041</v>
      </c>
      <c r="J101" s="347">
        <v>289155</v>
      </c>
      <c r="K101" s="347">
        <v>793426</v>
      </c>
      <c r="L101" s="347">
        <v>-266712</v>
      </c>
      <c r="M101" s="347">
        <v>1453392</v>
      </c>
      <c r="N101" s="347">
        <v>312058</v>
      </c>
      <c r="O101" s="347">
        <v>-7776</v>
      </c>
      <c r="P101" s="347">
        <v>-263516</v>
      </c>
      <c r="Q101" s="347">
        <v>9774572</v>
      </c>
      <c r="R101" s="343">
        <v>-266712</v>
      </c>
      <c r="S101" s="347">
        <v>139854</v>
      </c>
      <c r="T101" s="347">
        <v>81991</v>
      </c>
      <c r="U101" s="347">
        <v>685329</v>
      </c>
      <c r="V101" s="347">
        <v>293411</v>
      </c>
      <c r="W101" s="347">
        <v>2025965</v>
      </c>
      <c r="X101" s="343">
        <v>-303289</v>
      </c>
      <c r="Y101" s="343">
        <v>819912</v>
      </c>
      <c r="Z101" s="347">
        <v>10487596</v>
      </c>
      <c r="AA101" s="347">
        <v>9087736</v>
      </c>
      <c r="AB101" s="347">
        <v>8627485</v>
      </c>
      <c r="AC101" s="347">
        <v>11122081</v>
      </c>
      <c r="AD101" s="347">
        <v>0</v>
      </c>
      <c r="AE101" s="347">
        <v>300861</v>
      </c>
      <c r="AF101" s="347">
        <v>0</v>
      </c>
      <c r="AG101" s="347">
        <v>1308053</v>
      </c>
      <c r="AH101" s="347">
        <v>280852</v>
      </c>
      <c r="AI101" s="347">
        <v>737921</v>
      </c>
      <c r="AJ101" s="347">
        <v>221846</v>
      </c>
      <c r="AK101" s="347">
        <v>221846</v>
      </c>
      <c r="AL101" s="347">
        <v>221846</v>
      </c>
      <c r="AM101" s="347">
        <v>221846</v>
      </c>
      <c r="AN101" s="347">
        <v>221846</v>
      </c>
      <c r="AO101" s="347">
        <v>916735</v>
      </c>
      <c r="AP101" s="334"/>
      <c r="AQ101" s="351">
        <v>145339</v>
      </c>
      <c r="AR101" s="347">
        <v>145339</v>
      </c>
      <c r="AS101" s="347">
        <v>145339</v>
      </c>
      <c r="AT101" s="347">
        <v>145339</v>
      </c>
      <c r="AU101" s="347">
        <v>145339</v>
      </c>
      <c r="AV101" s="347">
        <v>145339</v>
      </c>
      <c r="AW101" s="347">
        <v>581358</v>
      </c>
      <c r="AX101" s="350">
        <v>0</v>
      </c>
      <c r="AY101" s="350">
        <v>0</v>
      </c>
      <c r="AZ101" s="350">
        <v>0</v>
      </c>
      <c r="BA101" s="350">
        <v>0</v>
      </c>
      <c r="BB101" s="350">
        <v>0</v>
      </c>
      <c r="BC101" s="350">
        <v>0</v>
      </c>
      <c r="BD101" s="351">
        <v>31206</v>
      </c>
      <c r="BE101" s="347">
        <v>31206</v>
      </c>
      <c r="BF101" s="347">
        <v>31206</v>
      </c>
      <c r="BG101" s="347">
        <v>31206</v>
      </c>
      <c r="BH101" s="347">
        <v>31206</v>
      </c>
      <c r="BI101" s="347">
        <v>31206</v>
      </c>
      <c r="BJ101" s="347">
        <v>124822</v>
      </c>
      <c r="BK101" s="350">
        <v>0</v>
      </c>
      <c r="BL101" s="350">
        <v>0</v>
      </c>
      <c r="BM101" s="350">
        <v>0</v>
      </c>
      <c r="BN101" s="350">
        <v>0</v>
      </c>
      <c r="BO101" s="350">
        <v>0</v>
      </c>
      <c r="BP101" s="350">
        <v>0</v>
      </c>
      <c r="BQ101" s="351">
        <v>81991</v>
      </c>
      <c r="BR101" s="347">
        <v>81991</v>
      </c>
      <c r="BS101" s="347">
        <v>81991</v>
      </c>
      <c r="BT101" s="347">
        <v>81991</v>
      </c>
      <c r="BU101" s="347">
        <v>81991</v>
      </c>
      <c r="BV101" s="347">
        <v>81991</v>
      </c>
      <c r="BW101" s="347">
        <v>327966</v>
      </c>
      <c r="BX101" s="350">
        <v>0</v>
      </c>
      <c r="BY101" s="350">
        <v>0</v>
      </c>
      <c r="BZ101" s="350">
        <v>0</v>
      </c>
      <c r="CA101" s="350">
        <v>0</v>
      </c>
      <c r="CB101" s="350">
        <v>0</v>
      </c>
      <c r="CC101" s="350">
        <v>0</v>
      </c>
      <c r="CD101" s="348">
        <v>9</v>
      </c>
      <c r="CE101" s="354"/>
      <c r="CF101" s="347"/>
      <c r="CG101" s="347"/>
      <c r="CH101" s="347"/>
      <c r="CI101" s="347"/>
      <c r="CJ101" s="347"/>
      <c r="CK101" s="347"/>
      <c r="CL101" s="350"/>
      <c r="CM101" s="350"/>
      <c r="CN101" s="350"/>
      <c r="CO101" s="350"/>
      <c r="CP101" s="350"/>
      <c r="CQ101" s="350"/>
      <c r="CR101" s="354">
        <v>-36690</v>
      </c>
      <c r="CS101" s="347"/>
      <c r="CT101" s="347"/>
      <c r="CU101" s="347"/>
      <c r="CV101" s="347"/>
      <c r="CW101" s="347"/>
      <c r="CX101" s="347"/>
      <c r="CY101" s="350">
        <v>36690</v>
      </c>
      <c r="CZ101" s="350">
        <v>36690</v>
      </c>
      <c r="DA101" s="350">
        <v>36690</v>
      </c>
      <c r="DB101" s="350">
        <v>36690</v>
      </c>
      <c r="DC101" s="350">
        <v>36690</v>
      </c>
      <c r="DD101" s="350">
        <v>117411</v>
      </c>
      <c r="DE101" s="334"/>
      <c r="DF101" s="368">
        <v>-34261.773852000035</v>
      </c>
      <c r="DH101" s="371">
        <f t="shared" si="5"/>
        <v>-300861</v>
      </c>
      <c r="DI101" s="371">
        <f t="shared" si="6"/>
        <v>280852</v>
      </c>
      <c r="DJ101" s="371">
        <f t="shared" si="7"/>
        <v>1308053</v>
      </c>
      <c r="DK101" s="371">
        <f t="shared" si="8"/>
        <v>737921</v>
      </c>
      <c r="DM101" s="371">
        <f t="shared" si="9"/>
        <v>2751068</v>
      </c>
    </row>
    <row r="102" spans="2:117">
      <c r="B102" s="342" t="s">
        <v>315</v>
      </c>
      <c r="C102" s="356">
        <v>0.71869000000000005</v>
      </c>
      <c r="D102" s="356">
        <v>0.65552600000000005</v>
      </c>
      <c r="E102" s="356">
        <v>6.3163999999999998E-2</v>
      </c>
      <c r="F102" s="356"/>
      <c r="G102" s="348">
        <v>10.7</v>
      </c>
      <c r="H102" s="347">
        <v>1197196</v>
      </c>
      <c r="I102" s="347">
        <v>65810</v>
      </c>
      <c r="J102" s="347">
        <v>47566</v>
      </c>
      <c r="K102" s="347">
        <v>115357</v>
      </c>
      <c r="L102" s="347">
        <v>-24092</v>
      </c>
      <c r="M102" s="347">
        <v>-52617</v>
      </c>
      <c r="N102" s="347">
        <v>41577</v>
      </c>
      <c r="O102" s="347">
        <v>-1607</v>
      </c>
      <c r="P102" s="347">
        <v>-82872</v>
      </c>
      <c r="Q102" s="347">
        <v>1306318</v>
      </c>
      <c r="R102" s="343">
        <v>-24092</v>
      </c>
      <c r="S102" s="347">
        <v>-7671</v>
      </c>
      <c r="T102" s="347">
        <v>11122</v>
      </c>
      <c r="U102" s="347">
        <v>92735</v>
      </c>
      <c r="V102" s="347">
        <v>60451</v>
      </c>
      <c r="W102" s="347">
        <v>44756</v>
      </c>
      <c r="X102" s="343">
        <v>-54502</v>
      </c>
      <c r="Y102" s="343">
        <v>119002</v>
      </c>
      <c r="Z102" s="347">
        <v>1416685</v>
      </c>
      <c r="AA102" s="347">
        <v>1201609</v>
      </c>
      <c r="AB102" s="347">
        <v>1137668</v>
      </c>
      <c r="AC102" s="347">
        <v>1508028</v>
      </c>
      <c r="AD102" s="347">
        <v>47700</v>
      </c>
      <c r="AE102" s="347">
        <v>53114</v>
      </c>
      <c r="AF102" s="347">
        <v>0</v>
      </c>
      <c r="AG102" s="347">
        <v>0</v>
      </c>
      <c r="AH102" s="347">
        <v>37691</v>
      </c>
      <c r="AI102" s="347">
        <v>107880</v>
      </c>
      <c r="AJ102" s="347">
        <v>3452</v>
      </c>
      <c r="AK102" s="347">
        <v>3452</v>
      </c>
      <c r="AL102" s="347">
        <v>3452</v>
      </c>
      <c r="AM102" s="347">
        <v>3452</v>
      </c>
      <c r="AN102" s="347">
        <v>3452</v>
      </c>
      <c r="AO102" s="347">
        <v>27497</v>
      </c>
      <c r="AP102" s="334"/>
      <c r="AQ102" s="351">
        <v>-4917</v>
      </c>
      <c r="AR102" s="347">
        <v>0</v>
      </c>
      <c r="AS102" s="347">
        <v>0</v>
      </c>
      <c r="AT102" s="347">
        <v>0</v>
      </c>
      <c r="AU102" s="347">
        <v>0</v>
      </c>
      <c r="AV102" s="347">
        <v>0</v>
      </c>
      <c r="AW102" s="347">
        <v>0</v>
      </c>
      <c r="AX102" s="350">
        <v>4917</v>
      </c>
      <c r="AY102" s="350">
        <v>4917</v>
      </c>
      <c r="AZ102" s="350">
        <v>4917</v>
      </c>
      <c r="BA102" s="350">
        <v>4917</v>
      </c>
      <c r="BB102" s="350">
        <v>4917</v>
      </c>
      <c r="BC102" s="350">
        <v>23115</v>
      </c>
      <c r="BD102" s="351">
        <v>3886</v>
      </c>
      <c r="BE102" s="347">
        <v>3886</v>
      </c>
      <c r="BF102" s="347">
        <v>3886</v>
      </c>
      <c r="BG102" s="347">
        <v>3886</v>
      </c>
      <c r="BH102" s="347">
        <v>3886</v>
      </c>
      <c r="BI102" s="347">
        <v>3886</v>
      </c>
      <c r="BJ102" s="347">
        <v>18261</v>
      </c>
      <c r="BK102" s="350">
        <v>0</v>
      </c>
      <c r="BL102" s="350">
        <v>0</v>
      </c>
      <c r="BM102" s="350">
        <v>0</v>
      </c>
      <c r="BN102" s="350">
        <v>0</v>
      </c>
      <c r="BO102" s="350">
        <v>0</v>
      </c>
      <c r="BP102" s="350">
        <v>0</v>
      </c>
      <c r="BQ102" s="351">
        <v>11122</v>
      </c>
      <c r="BR102" s="347">
        <v>11122</v>
      </c>
      <c r="BS102" s="347">
        <v>11122</v>
      </c>
      <c r="BT102" s="347">
        <v>11122</v>
      </c>
      <c r="BU102" s="347">
        <v>11122</v>
      </c>
      <c r="BV102" s="347">
        <v>11122</v>
      </c>
      <c r="BW102" s="347">
        <v>52270</v>
      </c>
      <c r="BX102" s="350">
        <v>0</v>
      </c>
      <c r="BY102" s="350">
        <v>0</v>
      </c>
      <c r="BZ102" s="350">
        <v>0</v>
      </c>
      <c r="CA102" s="350">
        <v>0</v>
      </c>
      <c r="CB102" s="350">
        <v>0</v>
      </c>
      <c r="CC102" s="350">
        <v>0</v>
      </c>
      <c r="CD102" s="348">
        <v>9</v>
      </c>
      <c r="CE102" s="354"/>
      <c r="CF102" s="347"/>
      <c r="CG102" s="347"/>
      <c r="CH102" s="347"/>
      <c r="CI102" s="347"/>
      <c r="CJ102" s="347"/>
      <c r="CK102" s="347"/>
      <c r="CL102" s="350"/>
      <c r="CM102" s="350"/>
      <c r="CN102" s="350"/>
      <c r="CO102" s="350"/>
      <c r="CP102" s="350"/>
      <c r="CQ102" s="350"/>
      <c r="CR102" s="354">
        <v>-6639</v>
      </c>
      <c r="CS102" s="347"/>
      <c r="CT102" s="347"/>
      <c r="CU102" s="347"/>
      <c r="CV102" s="347"/>
      <c r="CW102" s="347"/>
      <c r="CX102" s="347"/>
      <c r="CY102" s="350">
        <v>6639</v>
      </c>
      <c r="CZ102" s="350">
        <v>6639</v>
      </c>
      <c r="DA102" s="350">
        <v>6639</v>
      </c>
      <c r="DB102" s="350">
        <v>6639</v>
      </c>
      <c r="DC102" s="350">
        <v>6639</v>
      </c>
      <c r="DD102" s="350">
        <v>19919</v>
      </c>
      <c r="DE102" s="334"/>
      <c r="DF102" s="368">
        <v>-5251.5812879999994</v>
      </c>
      <c r="DH102" s="371">
        <f t="shared" si="5"/>
        <v>-53114</v>
      </c>
      <c r="DI102" s="371">
        <f t="shared" si="6"/>
        <v>37691</v>
      </c>
      <c r="DJ102" s="371">
        <f t="shared" si="7"/>
        <v>-47700</v>
      </c>
      <c r="DK102" s="371">
        <f t="shared" si="8"/>
        <v>107880</v>
      </c>
      <c r="DM102" s="371">
        <f t="shared" si="9"/>
        <v>109122</v>
      </c>
    </row>
    <row r="103" spans="2:117">
      <c r="B103" s="342" t="s">
        <v>316</v>
      </c>
      <c r="C103" s="356">
        <v>0.64288400000000001</v>
      </c>
      <c r="D103" s="356">
        <v>0.63754100000000002</v>
      </c>
      <c r="E103" s="356">
        <v>5.3429999999999866E-3</v>
      </c>
      <c r="F103" s="356"/>
      <c r="G103" s="348">
        <v>10.9</v>
      </c>
      <c r="H103" s="347">
        <v>2460328</v>
      </c>
      <c r="I103" s="347">
        <v>142488</v>
      </c>
      <c r="J103" s="347">
        <v>91588</v>
      </c>
      <c r="K103" s="347">
        <v>20619</v>
      </c>
      <c r="L103" s="347">
        <v>0</v>
      </c>
      <c r="M103" s="347">
        <v>-727209</v>
      </c>
      <c r="N103" s="347">
        <v>78436</v>
      </c>
      <c r="O103" s="347">
        <v>119</v>
      </c>
      <c r="P103" s="347">
        <v>-101580</v>
      </c>
      <c r="Q103" s="347">
        <v>1964789</v>
      </c>
      <c r="R103" s="343">
        <v>0</v>
      </c>
      <c r="S103" s="347">
        <v>-70908</v>
      </c>
      <c r="T103" s="347">
        <v>1985</v>
      </c>
      <c r="U103" s="347">
        <v>165153</v>
      </c>
      <c r="V103" s="347">
        <v>86134</v>
      </c>
      <c r="W103" s="347">
        <v>-666387</v>
      </c>
      <c r="X103" s="343">
        <v>-107275</v>
      </c>
      <c r="Y103" s="343">
        <v>21637</v>
      </c>
      <c r="Z103" s="347">
        <v>2113589</v>
      </c>
      <c r="AA103" s="347">
        <v>1822621</v>
      </c>
      <c r="AB103" s="347">
        <v>1730220</v>
      </c>
      <c r="AC103" s="347">
        <v>2242476</v>
      </c>
      <c r="AD103" s="347">
        <v>660492</v>
      </c>
      <c r="AE103" s="347">
        <v>96787</v>
      </c>
      <c r="AF103" s="347">
        <v>0</v>
      </c>
      <c r="AG103" s="347">
        <v>0</v>
      </c>
      <c r="AH103" s="347">
        <v>71240</v>
      </c>
      <c r="AI103" s="347">
        <v>19652</v>
      </c>
      <c r="AJ103" s="347">
        <v>-68923</v>
      </c>
      <c r="AK103" s="347">
        <v>-68923</v>
      </c>
      <c r="AL103" s="347">
        <v>-68923</v>
      </c>
      <c r="AM103" s="347">
        <v>-68923</v>
      </c>
      <c r="AN103" s="347">
        <v>-68923</v>
      </c>
      <c r="AO103" s="347">
        <v>-321772</v>
      </c>
      <c r="AP103" s="334"/>
      <c r="AQ103" s="351">
        <v>-66717</v>
      </c>
      <c r="AR103" s="347">
        <v>0</v>
      </c>
      <c r="AS103" s="347">
        <v>0</v>
      </c>
      <c r="AT103" s="347">
        <v>0</v>
      </c>
      <c r="AU103" s="347">
        <v>0</v>
      </c>
      <c r="AV103" s="347">
        <v>0</v>
      </c>
      <c r="AW103" s="347">
        <v>0</v>
      </c>
      <c r="AX103" s="350">
        <v>66717</v>
      </c>
      <c r="AY103" s="350">
        <v>66717</v>
      </c>
      <c r="AZ103" s="350">
        <v>66717</v>
      </c>
      <c r="BA103" s="350">
        <v>66717</v>
      </c>
      <c r="BB103" s="350">
        <v>66717</v>
      </c>
      <c r="BC103" s="350">
        <v>326907</v>
      </c>
      <c r="BD103" s="351">
        <v>7196</v>
      </c>
      <c r="BE103" s="347">
        <v>7196</v>
      </c>
      <c r="BF103" s="347">
        <v>7196</v>
      </c>
      <c r="BG103" s="347">
        <v>7196</v>
      </c>
      <c r="BH103" s="347">
        <v>7196</v>
      </c>
      <c r="BI103" s="347">
        <v>7196</v>
      </c>
      <c r="BJ103" s="347">
        <v>35260</v>
      </c>
      <c r="BK103" s="350">
        <v>0</v>
      </c>
      <c r="BL103" s="350">
        <v>0</v>
      </c>
      <c r="BM103" s="350">
        <v>0</v>
      </c>
      <c r="BN103" s="350">
        <v>0</v>
      </c>
      <c r="BO103" s="350">
        <v>0</v>
      </c>
      <c r="BP103" s="350">
        <v>0</v>
      </c>
      <c r="BQ103" s="351">
        <v>1985</v>
      </c>
      <c r="BR103" s="347">
        <v>1985</v>
      </c>
      <c r="BS103" s="347">
        <v>1985</v>
      </c>
      <c r="BT103" s="347">
        <v>1985</v>
      </c>
      <c r="BU103" s="347">
        <v>1985</v>
      </c>
      <c r="BV103" s="347">
        <v>1985</v>
      </c>
      <c r="BW103" s="347">
        <v>9727</v>
      </c>
      <c r="BX103" s="350">
        <v>0</v>
      </c>
      <c r="BY103" s="350">
        <v>0</v>
      </c>
      <c r="BZ103" s="350">
        <v>0</v>
      </c>
      <c r="CA103" s="350">
        <v>0</v>
      </c>
      <c r="CB103" s="350">
        <v>0</v>
      </c>
      <c r="CC103" s="350">
        <v>0</v>
      </c>
      <c r="CD103" s="348">
        <v>9.9</v>
      </c>
      <c r="CE103" s="354"/>
      <c r="CF103" s="347"/>
      <c r="CG103" s="347"/>
      <c r="CH103" s="347"/>
      <c r="CI103" s="347"/>
      <c r="CJ103" s="347"/>
      <c r="CK103" s="347"/>
      <c r="CL103" s="350"/>
      <c r="CM103" s="350"/>
      <c r="CN103" s="350"/>
      <c r="CO103" s="350"/>
      <c r="CP103" s="350"/>
      <c r="CQ103" s="350"/>
      <c r="CR103" s="354">
        <v>-11387</v>
      </c>
      <c r="CS103" s="347"/>
      <c r="CT103" s="347"/>
      <c r="CU103" s="347"/>
      <c r="CV103" s="347"/>
      <c r="CW103" s="347"/>
      <c r="CX103" s="347"/>
      <c r="CY103" s="350">
        <v>11387</v>
      </c>
      <c r="CZ103" s="350">
        <v>11387</v>
      </c>
      <c r="DA103" s="350">
        <v>11387</v>
      </c>
      <c r="DB103" s="350">
        <v>11387</v>
      </c>
      <c r="DC103" s="350">
        <v>11387</v>
      </c>
      <c r="DD103" s="350">
        <v>39852</v>
      </c>
      <c r="DE103" s="334"/>
      <c r="DF103" s="368">
        <v>-899.02920899999776</v>
      </c>
      <c r="DH103" s="371">
        <f t="shared" si="5"/>
        <v>-96787</v>
      </c>
      <c r="DI103" s="371">
        <f t="shared" si="6"/>
        <v>71240</v>
      </c>
      <c r="DJ103" s="371">
        <f t="shared" si="7"/>
        <v>-660492</v>
      </c>
      <c r="DK103" s="371">
        <f t="shared" si="8"/>
        <v>19652</v>
      </c>
      <c r="DM103" s="371">
        <f t="shared" si="9"/>
        <v>-495539</v>
      </c>
    </row>
    <row r="104" spans="2:117">
      <c r="B104" s="342" t="s">
        <v>317</v>
      </c>
      <c r="C104" s="356">
        <v>1</v>
      </c>
      <c r="D104" s="356">
        <v>1</v>
      </c>
      <c r="E104" s="356">
        <v>0</v>
      </c>
      <c r="F104" s="356"/>
      <c r="G104" s="348">
        <v>1</v>
      </c>
      <c r="H104" s="347">
        <v>0</v>
      </c>
      <c r="I104" s="347">
        <v>0</v>
      </c>
      <c r="J104" s="347">
        <v>0</v>
      </c>
      <c r="K104" s="347">
        <v>0</v>
      </c>
      <c r="L104" s="347">
        <v>0</v>
      </c>
      <c r="M104" s="347">
        <v>0</v>
      </c>
      <c r="N104" s="347">
        <v>0</v>
      </c>
      <c r="O104" s="347">
        <v>0</v>
      </c>
      <c r="P104" s="347">
        <v>0</v>
      </c>
      <c r="Q104" s="347">
        <v>0</v>
      </c>
      <c r="R104" s="343">
        <v>0</v>
      </c>
      <c r="S104" s="347">
        <v>0</v>
      </c>
      <c r="T104" s="347">
        <v>0</v>
      </c>
      <c r="U104" s="347">
        <v>0</v>
      </c>
      <c r="V104" s="347">
        <v>0</v>
      </c>
      <c r="W104" s="347">
        <v>0</v>
      </c>
      <c r="X104" s="343">
        <v>0</v>
      </c>
      <c r="Y104" s="343">
        <v>0</v>
      </c>
      <c r="Z104" s="347">
        <v>0</v>
      </c>
      <c r="AA104" s="347">
        <v>0</v>
      </c>
      <c r="AB104" s="347">
        <v>0</v>
      </c>
      <c r="AC104" s="347">
        <v>0</v>
      </c>
      <c r="AD104" s="347">
        <v>0</v>
      </c>
      <c r="AE104" s="347">
        <v>0</v>
      </c>
      <c r="AF104" s="347">
        <v>0</v>
      </c>
      <c r="AG104" s="347">
        <v>0</v>
      </c>
      <c r="AH104" s="347">
        <v>0</v>
      </c>
      <c r="AI104" s="347">
        <v>0</v>
      </c>
      <c r="AJ104" s="347">
        <v>0</v>
      </c>
      <c r="AK104" s="347">
        <v>0</v>
      </c>
      <c r="AL104" s="347">
        <v>0</v>
      </c>
      <c r="AM104" s="347">
        <v>0</v>
      </c>
      <c r="AN104" s="347">
        <v>0</v>
      </c>
      <c r="AO104" s="347">
        <v>0</v>
      </c>
      <c r="AP104" s="334"/>
      <c r="AQ104" s="351">
        <v>0</v>
      </c>
      <c r="AR104" s="347">
        <v>0</v>
      </c>
      <c r="AS104" s="347">
        <v>0</v>
      </c>
      <c r="AT104" s="347">
        <v>0</v>
      </c>
      <c r="AU104" s="347">
        <v>0</v>
      </c>
      <c r="AV104" s="347">
        <v>0</v>
      </c>
      <c r="AW104" s="347">
        <v>0</v>
      </c>
      <c r="AX104" s="350">
        <v>0</v>
      </c>
      <c r="AY104" s="350">
        <v>0</v>
      </c>
      <c r="AZ104" s="350">
        <v>0</v>
      </c>
      <c r="BA104" s="350">
        <v>0</v>
      </c>
      <c r="BB104" s="350">
        <v>0</v>
      </c>
      <c r="BC104" s="350">
        <v>0</v>
      </c>
      <c r="BD104" s="351">
        <v>0</v>
      </c>
      <c r="BE104" s="347">
        <v>0</v>
      </c>
      <c r="BF104" s="347">
        <v>0</v>
      </c>
      <c r="BG104" s="347">
        <v>0</v>
      </c>
      <c r="BH104" s="347">
        <v>0</v>
      </c>
      <c r="BI104" s="347">
        <v>0</v>
      </c>
      <c r="BJ104" s="347">
        <v>0</v>
      </c>
      <c r="BK104" s="350">
        <v>0</v>
      </c>
      <c r="BL104" s="350">
        <v>0</v>
      </c>
      <c r="BM104" s="350">
        <v>0</v>
      </c>
      <c r="BN104" s="350">
        <v>0</v>
      </c>
      <c r="BO104" s="350">
        <v>0</v>
      </c>
      <c r="BP104" s="350">
        <v>0</v>
      </c>
      <c r="BQ104" s="351">
        <v>0</v>
      </c>
      <c r="BR104" s="347">
        <v>0</v>
      </c>
      <c r="BS104" s="347">
        <v>0</v>
      </c>
      <c r="BT104" s="347">
        <v>0</v>
      </c>
      <c r="BU104" s="347">
        <v>0</v>
      </c>
      <c r="BV104" s="347">
        <v>0</v>
      </c>
      <c r="BW104" s="347">
        <v>0</v>
      </c>
      <c r="BX104" s="350">
        <v>0</v>
      </c>
      <c r="BY104" s="350">
        <v>0</v>
      </c>
      <c r="BZ104" s="350">
        <v>0</v>
      </c>
      <c r="CA104" s="350">
        <v>0</v>
      </c>
      <c r="CB104" s="350">
        <v>0</v>
      </c>
      <c r="CC104" s="350">
        <v>0</v>
      </c>
      <c r="CD104" s="348">
        <v>1</v>
      </c>
      <c r="CE104" s="354"/>
      <c r="CF104" s="347"/>
      <c r="CG104" s="347"/>
      <c r="CH104" s="347"/>
      <c r="CI104" s="347"/>
      <c r="CJ104" s="347"/>
      <c r="CK104" s="347"/>
      <c r="CL104" s="350"/>
      <c r="CM104" s="350"/>
      <c r="CN104" s="350"/>
      <c r="CO104" s="350"/>
      <c r="CP104" s="350"/>
      <c r="CQ104" s="350"/>
      <c r="CR104" s="354">
        <v>0</v>
      </c>
      <c r="CS104" s="347"/>
      <c r="CT104" s="347"/>
      <c r="CU104" s="347"/>
      <c r="CV104" s="347"/>
      <c r="CW104" s="347"/>
      <c r="CX104" s="347"/>
      <c r="CY104" s="350">
        <v>0</v>
      </c>
      <c r="CZ104" s="350">
        <v>0</v>
      </c>
      <c r="DA104" s="350">
        <v>0</v>
      </c>
      <c r="DB104" s="350">
        <v>0</v>
      </c>
      <c r="DC104" s="350">
        <v>0</v>
      </c>
      <c r="DD104" s="350">
        <v>0</v>
      </c>
      <c r="DE104" s="334"/>
      <c r="DF104" s="368">
        <v>0</v>
      </c>
      <c r="DH104" s="371">
        <f t="shared" si="5"/>
        <v>0</v>
      </c>
      <c r="DI104" s="371">
        <f t="shared" si="6"/>
        <v>0</v>
      </c>
      <c r="DJ104" s="371">
        <f t="shared" si="7"/>
        <v>0</v>
      </c>
      <c r="DK104" s="371">
        <f t="shared" si="8"/>
        <v>0</v>
      </c>
      <c r="DM104" s="371">
        <f t="shared" si="9"/>
        <v>0</v>
      </c>
    </row>
    <row r="105" spans="2:117">
      <c r="B105" s="342" t="s">
        <v>318</v>
      </c>
      <c r="C105" s="356">
        <v>1</v>
      </c>
      <c r="D105" s="356">
        <v>1</v>
      </c>
      <c r="E105" s="356">
        <v>0</v>
      </c>
      <c r="F105" s="356"/>
      <c r="G105" s="348">
        <v>1</v>
      </c>
      <c r="H105" s="347">
        <v>0</v>
      </c>
      <c r="I105" s="347">
        <v>0</v>
      </c>
      <c r="J105" s="347">
        <v>0</v>
      </c>
      <c r="K105" s="347">
        <v>0</v>
      </c>
      <c r="L105" s="347">
        <v>0</v>
      </c>
      <c r="M105" s="347">
        <v>0</v>
      </c>
      <c r="N105" s="347">
        <v>0</v>
      </c>
      <c r="O105" s="347">
        <v>0</v>
      </c>
      <c r="P105" s="347">
        <v>0</v>
      </c>
      <c r="Q105" s="347">
        <v>0</v>
      </c>
      <c r="R105" s="343">
        <v>0</v>
      </c>
      <c r="S105" s="347">
        <v>0</v>
      </c>
      <c r="T105" s="347">
        <v>0</v>
      </c>
      <c r="U105" s="347">
        <v>0</v>
      </c>
      <c r="V105" s="347">
        <v>0</v>
      </c>
      <c r="W105" s="347">
        <v>0</v>
      </c>
      <c r="X105" s="343">
        <v>0</v>
      </c>
      <c r="Y105" s="343">
        <v>0</v>
      </c>
      <c r="Z105" s="347">
        <v>0</v>
      </c>
      <c r="AA105" s="347">
        <v>0</v>
      </c>
      <c r="AB105" s="347">
        <v>0</v>
      </c>
      <c r="AC105" s="347">
        <v>0</v>
      </c>
      <c r="AD105" s="347">
        <v>0</v>
      </c>
      <c r="AE105" s="347">
        <v>0</v>
      </c>
      <c r="AF105" s="347">
        <v>0</v>
      </c>
      <c r="AG105" s="347">
        <v>0</v>
      </c>
      <c r="AH105" s="347">
        <v>0</v>
      </c>
      <c r="AI105" s="347">
        <v>0</v>
      </c>
      <c r="AJ105" s="347">
        <v>0</v>
      </c>
      <c r="AK105" s="347">
        <v>0</v>
      </c>
      <c r="AL105" s="347">
        <v>0</v>
      </c>
      <c r="AM105" s="347">
        <v>0</v>
      </c>
      <c r="AN105" s="347">
        <v>0</v>
      </c>
      <c r="AO105" s="347">
        <v>0</v>
      </c>
      <c r="AP105" s="334"/>
      <c r="AQ105" s="351">
        <v>0</v>
      </c>
      <c r="AR105" s="347">
        <v>0</v>
      </c>
      <c r="AS105" s="347">
        <v>0</v>
      </c>
      <c r="AT105" s="347">
        <v>0</v>
      </c>
      <c r="AU105" s="347">
        <v>0</v>
      </c>
      <c r="AV105" s="347">
        <v>0</v>
      </c>
      <c r="AW105" s="347">
        <v>0</v>
      </c>
      <c r="AX105" s="350">
        <v>0</v>
      </c>
      <c r="AY105" s="350">
        <v>0</v>
      </c>
      <c r="AZ105" s="350">
        <v>0</v>
      </c>
      <c r="BA105" s="350">
        <v>0</v>
      </c>
      <c r="BB105" s="350">
        <v>0</v>
      </c>
      <c r="BC105" s="350">
        <v>0</v>
      </c>
      <c r="BD105" s="351">
        <v>0</v>
      </c>
      <c r="BE105" s="347">
        <v>0</v>
      </c>
      <c r="BF105" s="347">
        <v>0</v>
      </c>
      <c r="BG105" s="347">
        <v>0</v>
      </c>
      <c r="BH105" s="347">
        <v>0</v>
      </c>
      <c r="BI105" s="347">
        <v>0</v>
      </c>
      <c r="BJ105" s="347">
        <v>0</v>
      </c>
      <c r="BK105" s="350">
        <v>0</v>
      </c>
      <c r="BL105" s="350">
        <v>0</v>
      </c>
      <c r="BM105" s="350">
        <v>0</v>
      </c>
      <c r="BN105" s="350">
        <v>0</v>
      </c>
      <c r="BO105" s="350">
        <v>0</v>
      </c>
      <c r="BP105" s="350">
        <v>0</v>
      </c>
      <c r="BQ105" s="351">
        <v>0</v>
      </c>
      <c r="BR105" s="347">
        <v>0</v>
      </c>
      <c r="BS105" s="347">
        <v>0</v>
      </c>
      <c r="BT105" s="347">
        <v>0</v>
      </c>
      <c r="BU105" s="347">
        <v>0</v>
      </c>
      <c r="BV105" s="347">
        <v>0</v>
      </c>
      <c r="BW105" s="347">
        <v>0</v>
      </c>
      <c r="BX105" s="350">
        <v>0</v>
      </c>
      <c r="BY105" s="350">
        <v>0</v>
      </c>
      <c r="BZ105" s="350">
        <v>0</v>
      </c>
      <c r="CA105" s="350">
        <v>0</v>
      </c>
      <c r="CB105" s="350">
        <v>0</v>
      </c>
      <c r="CC105" s="350">
        <v>0</v>
      </c>
      <c r="CD105" s="348">
        <v>1</v>
      </c>
      <c r="CE105" s="354"/>
      <c r="CF105" s="347"/>
      <c r="CG105" s="347"/>
      <c r="CH105" s="347"/>
      <c r="CI105" s="347"/>
      <c r="CJ105" s="347"/>
      <c r="CK105" s="347"/>
      <c r="CL105" s="350"/>
      <c r="CM105" s="350"/>
      <c r="CN105" s="350"/>
      <c r="CO105" s="350"/>
      <c r="CP105" s="350"/>
      <c r="CQ105" s="350"/>
      <c r="CR105" s="354">
        <v>0</v>
      </c>
      <c r="CS105" s="347"/>
      <c r="CT105" s="347"/>
      <c r="CU105" s="347"/>
      <c r="CV105" s="347"/>
      <c r="CW105" s="347"/>
      <c r="CX105" s="347"/>
      <c r="CY105" s="350">
        <v>0</v>
      </c>
      <c r="CZ105" s="350">
        <v>0</v>
      </c>
      <c r="DA105" s="350">
        <v>0</v>
      </c>
      <c r="DB105" s="350">
        <v>0</v>
      </c>
      <c r="DC105" s="350">
        <v>0</v>
      </c>
      <c r="DD105" s="350">
        <v>0</v>
      </c>
      <c r="DE105" s="334"/>
      <c r="DF105" s="368">
        <v>0</v>
      </c>
      <c r="DH105" s="371">
        <f t="shared" si="5"/>
        <v>0</v>
      </c>
      <c r="DI105" s="371">
        <f t="shared" si="6"/>
        <v>0</v>
      </c>
      <c r="DJ105" s="371">
        <f t="shared" si="7"/>
        <v>0</v>
      </c>
      <c r="DK105" s="371">
        <f t="shared" si="8"/>
        <v>0</v>
      </c>
      <c r="DM105" s="371">
        <f t="shared" si="9"/>
        <v>0</v>
      </c>
    </row>
    <row r="106" spans="2:117">
      <c r="B106" s="342" t="s">
        <v>319</v>
      </c>
      <c r="C106" s="356">
        <v>1</v>
      </c>
      <c r="D106" s="356">
        <v>1</v>
      </c>
      <c r="E106" s="356">
        <v>0</v>
      </c>
      <c r="F106" s="356"/>
      <c r="G106" s="348">
        <v>1</v>
      </c>
      <c r="H106" s="347">
        <v>0</v>
      </c>
      <c r="I106" s="347">
        <v>0</v>
      </c>
      <c r="J106" s="347">
        <v>0</v>
      </c>
      <c r="K106" s="347">
        <v>0</v>
      </c>
      <c r="L106" s="347">
        <v>0</v>
      </c>
      <c r="M106" s="347">
        <v>0</v>
      </c>
      <c r="N106" s="347">
        <v>0</v>
      </c>
      <c r="O106" s="347">
        <v>0</v>
      </c>
      <c r="P106" s="347">
        <v>0</v>
      </c>
      <c r="Q106" s="347">
        <v>0</v>
      </c>
      <c r="R106" s="343">
        <v>0</v>
      </c>
      <c r="S106" s="347">
        <v>0</v>
      </c>
      <c r="T106" s="347">
        <v>0</v>
      </c>
      <c r="U106" s="347">
        <v>0</v>
      </c>
      <c r="V106" s="347">
        <v>0</v>
      </c>
      <c r="W106" s="347">
        <v>0</v>
      </c>
      <c r="X106" s="343">
        <v>0</v>
      </c>
      <c r="Y106" s="343">
        <v>0</v>
      </c>
      <c r="Z106" s="347">
        <v>0</v>
      </c>
      <c r="AA106" s="347">
        <v>0</v>
      </c>
      <c r="AB106" s="347">
        <v>0</v>
      </c>
      <c r="AC106" s="347">
        <v>0</v>
      </c>
      <c r="AD106" s="347">
        <v>0</v>
      </c>
      <c r="AE106" s="347">
        <v>0</v>
      </c>
      <c r="AF106" s="347">
        <v>0</v>
      </c>
      <c r="AG106" s="347">
        <v>0</v>
      </c>
      <c r="AH106" s="347">
        <v>0</v>
      </c>
      <c r="AI106" s="347">
        <v>0</v>
      </c>
      <c r="AJ106" s="347">
        <v>0</v>
      </c>
      <c r="AK106" s="347">
        <v>0</v>
      </c>
      <c r="AL106" s="347">
        <v>0</v>
      </c>
      <c r="AM106" s="347">
        <v>0</v>
      </c>
      <c r="AN106" s="347">
        <v>0</v>
      </c>
      <c r="AO106" s="347">
        <v>0</v>
      </c>
      <c r="AP106" s="334"/>
      <c r="AQ106" s="351">
        <v>0</v>
      </c>
      <c r="AR106" s="347">
        <v>0</v>
      </c>
      <c r="AS106" s="347">
        <v>0</v>
      </c>
      <c r="AT106" s="347">
        <v>0</v>
      </c>
      <c r="AU106" s="347">
        <v>0</v>
      </c>
      <c r="AV106" s="347">
        <v>0</v>
      </c>
      <c r="AW106" s="347">
        <v>0</v>
      </c>
      <c r="AX106" s="350">
        <v>0</v>
      </c>
      <c r="AY106" s="350">
        <v>0</v>
      </c>
      <c r="AZ106" s="350">
        <v>0</v>
      </c>
      <c r="BA106" s="350">
        <v>0</v>
      </c>
      <c r="BB106" s="350">
        <v>0</v>
      </c>
      <c r="BC106" s="350">
        <v>0</v>
      </c>
      <c r="BD106" s="351">
        <v>0</v>
      </c>
      <c r="BE106" s="347">
        <v>0</v>
      </c>
      <c r="BF106" s="347">
        <v>0</v>
      </c>
      <c r="BG106" s="347">
        <v>0</v>
      </c>
      <c r="BH106" s="347">
        <v>0</v>
      </c>
      <c r="BI106" s="347">
        <v>0</v>
      </c>
      <c r="BJ106" s="347">
        <v>0</v>
      </c>
      <c r="BK106" s="350">
        <v>0</v>
      </c>
      <c r="BL106" s="350">
        <v>0</v>
      </c>
      <c r="BM106" s="350">
        <v>0</v>
      </c>
      <c r="BN106" s="350">
        <v>0</v>
      </c>
      <c r="BO106" s="350">
        <v>0</v>
      </c>
      <c r="BP106" s="350">
        <v>0</v>
      </c>
      <c r="BQ106" s="351">
        <v>0</v>
      </c>
      <c r="BR106" s="347">
        <v>0</v>
      </c>
      <c r="BS106" s="347">
        <v>0</v>
      </c>
      <c r="BT106" s="347">
        <v>0</v>
      </c>
      <c r="BU106" s="347">
        <v>0</v>
      </c>
      <c r="BV106" s="347">
        <v>0</v>
      </c>
      <c r="BW106" s="347">
        <v>0</v>
      </c>
      <c r="BX106" s="350">
        <v>0</v>
      </c>
      <c r="BY106" s="350">
        <v>0</v>
      </c>
      <c r="BZ106" s="350">
        <v>0</v>
      </c>
      <c r="CA106" s="350">
        <v>0</v>
      </c>
      <c r="CB106" s="350">
        <v>0</v>
      </c>
      <c r="CC106" s="350">
        <v>0</v>
      </c>
      <c r="CD106" s="348">
        <v>1</v>
      </c>
      <c r="CE106" s="354"/>
      <c r="CF106" s="347"/>
      <c r="CG106" s="347"/>
      <c r="CH106" s="347"/>
      <c r="CI106" s="347"/>
      <c r="CJ106" s="347"/>
      <c r="CK106" s="347"/>
      <c r="CL106" s="350"/>
      <c r="CM106" s="350"/>
      <c r="CN106" s="350"/>
      <c r="CO106" s="350"/>
      <c r="CP106" s="350"/>
      <c r="CQ106" s="350"/>
      <c r="CR106" s="354">
        <v>0</v>
      </c>
      <c r="CS106" s="347"/>
      <c r="CT106" s="347"/>
      <c r="CU106" s="347"/>
      <c r="CV106" s="347"/>
      <c r="CW106" s="347"/>
      <c r="CX106" s="347"/>
      <c r="CY106" s="350">
        <v>0</v>
      </c>
      <c r="CZ106" s="350">
        <v>0</v>
      </c>
      <c r="DA106" s="350">
        <v>0</v>
      </c>
      <c r="DB106" s="350">
        <v>0</v>
      </c>
      <c r="DC106" s="350">
        <v>0</v>
      </c>
      <c r="DD106" s="350">
        <v>0</v>
      </c>
      <c r="DE106" s="334"/>
      <c r="DF106" s="368">
        <v>0</v>
      </c>
      <c r="DH106" s="371">
        <f t="shared" si="5"/>
        <v>0</v>
      </c>
      <c r="DI106" s="371">
        <f t="shared" si="6"/>
        <v>0</v>
      </c>
      <c r="DJ106" s="371">
        <f t="shared" si="7"/>
        <v>0</v>
      </c>
      <c r="DK106" s="371">
        <f t="shared" si="8"/>
        <v>0</v>
      </c>
      <c r="DM106" s="371">
        <f t="shared" si="9"/>
        <v>0</v>
      </c>
    </row>
    <row r="107" spans="2:117">
      <c r="B107" s="342" t="s">
        <v>320</v>
      </c>
      <c r="C107" s="356">
        <v>0.67901699999999998</v>
      </c>
      <c r="D107" s="356">
        <v>0.65550799999999998</v>
      </c>
      <c r="E107" s="356">
        <v>2.3509000000000002E-2</v>
      </c>
      <c r="F107" s="356"/>
      <c r="G107" s="348">
        <v>11.5</v>
      </c>
      <c r="H107" s="347">
        <v>5202841</v>
      </c>
      <c r="I107" s="347">
        <v>314694</v>
      </c>
      <c r="J107" s="347">
        <v>198339</v>
      </c>
      <c r="K107" s="347">
        <v>186594</v>
      </c>
      <c r="L107" s="347">
        <v>0</v>
      </c>
      <c r="M107" s="347">
        <v>-1990283</v>
      </c>
      <c r="N107" s="347">
        <v>146561</v>
      </c>
      <c r="O107" s="347">
        <v>-4883</v>
      </c>
      <c r="P107" s="347">
        <v>-260746</v>
      </c>
      <c r="Q107" s="347">
        <v>3793117</v>
      </c>
      <c r="R107" s="343">
        <v>0</v>
      </c>
      <c r="S107" s="347">
        <v>-184836</v>
      </c>
      <c r="T107" s="347">
        <v>16568</v>
      </c>
      <c r="U107" s="347">
        <v>344765</v>
      </c>
      <c r="V107" s="347">
        <v>245413</v>
      </c>
      <c r="W107" s="347">
        <v>-1739847</v>
      </c>
      <c r="X107" s="343">
        <v>-246105</v>
      </c>
      <c r="Y107" s="343">
        <v>190537</v>
      </c>
      <c r="Z107" s="347">
        <v>4088364</v>
      </c>
      <c r="AA107" s="347">
        <v>3514775</v>
      </c>
      <c r="AB107" s="347">
        <v>3339854</v>
      </c>
      <c r="AC107" s="347">
        <v>4336174</v>
      </c>
      <c r="AD107" s="347">
        <v>1817215</v>
      </c>
      <c r="AE107" s="347">
        <v>230418</v>
      </c>
      <c r="AF107" s="347">
        <v>0</v>
      </c>
      <c r="AG107" s="347">
        <v>0</v>
      </c>
      <c r="AH107" s="347">
        <v>133817</v>
      </c>
      <c r="AI107" s="347">
        <v>173969</v>
      </c>
      <c r="AJ107" s="347">
        <v>-168269</v>
      </c>
      <c r="AK107" s="347">
        <v>-168269</v>
      </c>
      <c r="AL107" s="347">
        <v>-168269</v>
      </c>
      <c r="AM107" s="347">
        <v>-168269</v>
      </c>
      <c r="AN107" s="347">
        <v>-168269</v>
      </c>
      <c r="AO107" s="347">
        <v>-898502</v>
      </c>
      <c r="AP107" s="334"/>
      <c r="AQ107" s="351">
        <v>-173068</v>
      </c>
      <c r="AR107" s="347">
        <v>0</v>
      </c>
      <c r="AS107" s="347">
        <v>0</v>
      </c>
      <c r="AT107" s="347">
        <v>0</v>
      </c>
      <c r="AU107" s="347">
        <v>0</v>
      </c>
      <c r="AV107" s="347">
        <v>0</v>
      </c>
      <c r="AW107" s="347">
        <v>0</v>
      </c>
      <c r="AX107" s="350">
        <v>173068</v>
      </c>
      <c r="AY107" s="350">
        <v>173068</v>
      </c>
      <c r="AZ107" s="350">
        <v>173068</v>
      </c>
      <c r="BA107" s="350">
        <v>173068</v>
      </c>
      <c r="BB107" s="350">
        <v>173068</v>
      </c>
      <c r="BC107" s="350">
        <v>951875</v>
      </c>
      <c r="BD107" s="351">
        <v>12744</v>
      </c>
      <c r="BE107" s="347">
        <v>12744</v>
      </c>
      <c r="BF107" s="347">
        <v>12744</v>
      </c>
      <c r="BG107" s="347">
        <v>12744</v>
      </c>
      <c r="BH107" s="347">
        <v>12744</v>
      </c>
      <c r="BI107" s="347">
        <v>12744</v>
      </c>
      <c r="BJ107" s="347">
        <v>70097</v>
      </c>
      <c r="BK107" s="350">
        <v>0</v>
      </c>
      <c r="BL107" s="350">
        <v>0</v>
      </c>
      <c r="BM107" s="350">
        <v>0</v>
      </c>
      <c r="BN107" s="350">
        <v>0</v>
      </c>
      <c r="BO107" s="350">
        <v>0</v>
      </c>
      <c r="BP107" s="350">
        <v>0</v>
      </c>
      <c r="BQ107" s="351">
        <v>16568</v>
      </c>
      <c r="BR107" s="347">
        <v>16568</v>
      </c>
      <c r="BS107" s="347">
        <v>16568</v>
      </c>
      <c r="BT107" s="347">
        <v>16568</v>
      </c>
      <c r="BU107" s="347">
        <v>16568</v>
      </c>
      <c r="BV107" s="347">
        <v>16568</v>
      </c>
      <c r="BW107" s="347">
        <v>91129</v>
      </c>
      <c r="BX107" s="350">
        <v>0</v>
      </c>
      <c r="BY107" s="350">
        <v>0</v>
      </c>
      <c r="BZ107" s="350">
        <v>0</v>
      </c>
      <c r="CA107" s="350">
        <v>0</v>
      </c>
      <c r="CB107" s="350">
        <v>0</v>
      </c>
      <c r="CC107" s="350">
        <v>0</v>
      </c>
      <c r="CD107" s="348">
        <v>11</v>
      </c>
      <c r="CE107" s="354"/>
      <c r="CF107" s="347"/>
      <c r="CG107" s="347"/>
      <c r="CH107" s="347"/>
      <c r="CI107" s="347"/>
      <c r="CJ107" s="347"/>
      <c r="CK107" s="347"/>
      <c r="CL107" s="350"/>
      <c r="CM107" s="350"/>
      <c r="CN107" s="350"/>
      <c r="CO107" s="350"/>
      <c r="CP107" s="350"/>
      <c r="CQ107" s="350"/>
      <c r="CR107" s="354">
        <v>-24513</v>
      </c>
      <c r="CS107" s="347"/>
      <c r="CT107" s="347"/>
      <c r="CU107" s="347"/>
      <c r="CV107" s="347"/>
      <c r="CW107" s="347"/>
      <c r="CX107" s="347"/>
      <c r="CY107" s="350">
        <v>24513</v>
      </c>
      <c r="CZ107" s="350">
        <v>24513</v>
      </c>
      <c r="DA107" s="350">
        <v>24513</v>
      </c>
      <c r="DB107" s="350">
        <v>24513</v>
      </c>
      <c r="DC107" s="350">
        <v>24513</v>
      </c>
      <c r="DD107" s="350">
        <v>107853</v>
      </c>
      <c r="DE107" s="334"/>
      <c r="DF107" s="368">
        <v>-8826.2424690000007</v>
      </c>
      <c r="DH107" s="371">
        <f t="shared" si="5"/>
        <v>-230418</v>
      </c>
      <c r="DI107" s="371">
        <f t="shared" si="6"/>
        <v>133817</v>
      </c>
      <c r="DJ107" s="371">
        <f t="shared" si="7"/>
        <v>-1817215</v>
      </c>
      <c r="DK107" s="371">
        <f t="shared" si="8"/>
        <v>173969</v>
      </c>
      <c r="DM107" s="371">
        <f t="shared" si="9"/>
        <v>-1409724</v>
      </c>
    </row>
    <row r="108" spans="2:117">
      <c r="B108" s="342" t="s">
        <v>321</v>
      </c>
      <c r="C108" s="356">
        <v>0.66720299999999999</v>
      </c>
      <c r="D108" s="356">
        <v>0.65310699999999999</v>
      </c>
      <c r="E108" s="356">
        <v>1.4095999999999997E-2</v>
      </c>
      <c r="F108" s="356"/>
      <c r="G108" s="348">
        <v>9.6999999999999993</v>
      </c>
      <c r="H108" s="347">
        <v>781435</v>
      </c>
      <c r="I108" s="347">
        <v>37116</v>
      </c>
      <c r="J108" s="347">
        <v>28829</v>
      </c>
      <c r="K108" s="347">
        <v>16866</v>
      </c>
      <c r="L108" s="347">
        <v>0</v>
      </c>
      <c r="M108" s="347">
        <v>-172652</v>
      </c>
      <c r="N108" s="347">
        <v>19057</v>
      </c>
      <c r="O108" s="347">
        <v>-1921</v>
      </c>
      <c r="P108" s="347">
        <v>-49307</v>
      </c>
      <c r="Q108" s="347">
        <v>659423</v>
      </c>
      <c r="R108" s="343">
        <v>0</v>
      </c>
      <c r="S108" s="347">
        <v>-19398</v>
      </c>
      <c r="T108" s="347">
        <v>1607</v>
      </c>
      <c r="U108" s="347">
        <v>48154</v>
      </c>
      <c r="V108" s="347">
        <v>38669</v>
      </c>
      <c r="W108" s="347">
        <v>-150509</v>
      </c>
      <c r="X108" s="343">
        <v>-29650</v>
      </c>
      <c r="Y108" s="343">
        <v>15585</v>
      </c>
      <c r="Z108" s="347">
        <v>705384</v>
      </c>
      <c r="AA108" s="347">
        <v>615875</v>
      </c>
      <c r="AB108" s="347">
        <v>591418</v>
      </c>
      <c r="AC108" s="347">
        <v>739636</v>
      </c>
      <c r="AD108" s="347">
        <v>154853</v>
      </c>
      <c r="AE108" s="347">
        <v>26726</v>
      </c>
      <c r="AF108" s="347">
        <v>0</v>
      </c>
      <c r="AG108" s="347">
        <v>0</v>
      </c>
      <c r="AH108" s="347">
        <v>17092</v>
      </c>
      <c r="AI108" s="347">
        <v>13978</v>
      </c>
      <c r="AJ108" s="347">
        <v>-17791</v>
      </c>
      <c r="AK108" s="347">
        <v>-17791</v>
      </c>
      <c r="AL108" s="347">
        <v>-17791</v>
      </c>
      <c r="AM108" s="347">
        <v>-17791</v>
      </c>
      <c r="AN108" s="347">
        <v>-17791</v>
      </c>
      <c r="AO108" s="347">
        <v>-61554</v>
      </c>
      <c r="AP108" s="334"/>
      <c r="AQ108" s="351">
        <v>-17799</v>
      </c>
      <c r="AR108" s="347">
        <v>0</v>
      </c>
      <c r="AS108" s="347">
        <v>0</v>
      </c>
      <c r="AT108" s="347">
        <v>0</v>
      </c>
      <c r="AU108" s="347">
        <v>0</v>
      </c>
      <c r="AV108" s="347">
        <v>0</v>
      </c>
      <c r="AW108" s="347">
        <v>0</v>
      </c>
      <c r="AX108" s="350">
        <v>17799</v>
      </c>
      <c r="AY108" s="350">
        <v>17799</v>
      </c>
      <c r="AZ108" s="350">
        <v>17799</v>
      </c>
      <c r="BA108" s="350">
        <v>17799</v>
      </c>
      <c r="BB108" s="350">
        <v>17799</v>
      </c>
      <c r="BC108" s="350">
        <v>65858</v>
      </c>
      <c r="BD108" s="351">
        <v>1965</v>
      </c>
      <c r="BE108" s="347">
        <v>1965</v>
      </c>
      <c r="BF108" s="347">
        <v>1965</v>
      </c>
      <c r="BG108" s="347">
        <v>1965</v>
      </c>
      <c r="BH108" s="347">
        <v>1965</v>
      </c>
      <c r="BI108" s="347">
        <v>1965</v>
      </c>
      <c r="BJ108" s="347">
        <v>7267</v>
      </c>
      <c r="BK108" s="350">
        <v>0</v>
      </c>
      <c r="BL108" s="350">
        <v>0</v>
      </c>
      <c r="BM108" s="350">
        <v>0</v>
      </c>
      <c r="BN108" s="350">
        <v>0</v>
      </c>
      <c r="BO108" s="350">
        <v>0</v>
      </c>
      <c r="BP108" s="350">
        <v>0</v>
      </c>
      <c r="BQ108" s="351">
        <v>1607</v>
      </c>
      <c r="BR108" s="347">
        <v>1607</v>
      </c>
      <c r="BS108" s="347">
        <v>1607</v>
      </c>
      <c r="BT108" s="347">
        <v>1607</v>
      </c>
      <c r="BU108" s="347">
        <v>1607</v>
      </c>
      <c r="BV108" s="347">
        <v>1607</v>
      </c>
      <c r="BW108" s="347">
        <v>5943</v>
      </c>
      <c r="BX108" s="350">
        <v>0</v>
      </c>
      <c r="BY108" s="350">
        <v>0</v>
      </c>
      <c r="BZ108" s="350">
        <v>0</v>
      </c>
      <c r="CA108" s="350">
        <v>0</v>
      </c>
      <c r="CB108" s="350">
        <v>0</v>
      </c>
      <c r="CC108" s="350">
        <v>0</v>
      </c>
      <c r="CD108" s="348">
        <v>9.3000000000000007</v>
      </c>
      <c r="CE108" s="354"/>
      <c r="CF108" s="347"/>
      <c r="CG108" s="347"/>
      <c r="CH108" s="347"/>
      <c r="CI108" s="347"/>
      <c r="CJ108" s="347"/>
      <c r="CK108" s="347"/>
      <c r="CL108" s="350"/>
      <c r="CM108" s="350"/>
      <c r="CN108" s="350"/>
      <c r="CO108" s="350"/>
      <c r="CP108" s="350"/>
      <c r="CQ108" s="350"/>
      <c r="CR108" s="354">
        <v>-3564</v>
      </c>
      <c r="CS108" s="347"/>
      <c r="CT108" s="347"/>
      <c r="CU108" s="347"/>
      <c r="CV108" s="347"/>
      <c r="CW108" s="347"/>
      <c r="CX108" s="347"/>
      <c r="CY108" s="350">
        <v>3564</v>
      </c>
      <c r="CZ108" s="350">
        <v>3564</v>
      </c>
      <c r="DA108" s="350">
        <v>3564</v>
      </c>
      <c r="DB108" s="350">
        <v>3564</v>
      </c>
      <c r="DC108" s="350">
        <v>3564</v>
      </c>
      <c r="DD108" s="350">
        <v>8906</v>
      </c>
      <c r="DE108" s="334"/>
      <c r="DF108" s="368">
        <v>-639.93020799999988</v>
      </c>
      <c r="DH108" s="371">
        <f t="shared" si="5"/>
        <v>-26726</v>
      </c>
      <c r="DI108" s="371">
        <f t="shared" si="6"/>
        <v>17092</v>
      </c>
      <c r="DJ108" s="371">
        <f t="shared" si="7"/>
        <v>-154853</v>
      </c>
      <c r="DK108" s="371">
        <f t="shared" si="8"/>
        <v>13978</v>
      </c>
      <c r="DM108" s="371">
        <f t="shared" si="9"/>
        <v>-122012</v>
      </c>
    </row>
    <row r="109" spans="2:117">
      <c r="B109" s="342" t="s">
        <v>322</v>
      </c>
      <c r="C109" s="356">
        <v>0.72679000000000005</v>
      </c>
      <c r="D109" s="356">
        <v>0.72106300000000001</v>
      </c>
      <c r="E109" s="356">
        <v>5.7270000000000376E-3</v>
      </c>
      <c r="F109" s="356"/>
      <c r="G109" s="348">
        <v>10.1</v>
      </c>
      <c r="H109" s="347">
        <v>7697256</v>
      </c>
      <c r="I109" s="347">
        <v>421186</v>
      </c>
      <c r="J109" s="347">
        <v>284915</v>
      </c>
      <c r="K109" s="347">
        <v>61135</v>
      </c>
      <c r="L109" s="347">
        <v>-651390</v>
      </c>
      <c r="M109" s="347">
        <v>-1960048</v>
      </c>
      <c r="N109" s="347">
        <v>268917</v>
      </c>
      <c r="O109" s="347">
        <v>12668</v>
      </c>
      <c r="P109" s="347">
        <v>-365315</v>
      </c>
      <c r="Q109" s="347">
        <v>5769324</v>
      </c>
      <c r="R109" s="343">
        <v>-651390</v>
      </c>
      <c r="S109" s="347">
        <v>-204165</v>
      </c>
      <c r="T109" s="347">
        <v>7557</v>
      </c>
      <c r="U109" s="347">
        <v>-141897</v>
      </c>
      <c r="V109" s="347">
        <v>237026</v>
      </c>
      <c r="W109" s="347">
        <v>-1737728</v>
      </c>
      <c r="X109" s="343">
        <v>-317009</v>
      </c>
      <c r="Y109" s="343">
        <v>76321</v>
      </c>
      <c r="Z109" s="347">
        <v>6176397</v>
      </c>
      <c r="AA109" s="347">
        <v>5381682</v>
      </c>
      <c r="AB109" s="347">
        <v>5143808</v>
      </c>
      <c r="AC109" s="347">
        <v>6498846</v>
      </c>
      <c r="AD109" s="347">
        <v>1765984</v>
      </c>
      <c r="AE109" s="347">
        <v>282800</v>
      </c>
      <c r="AF109" s="347">
        <v>0</v>
      </c>
      <c r="AG109" s="347">
        <v>0</v>
      </c>
      <c r="AH109" s="347">
        <v>242292</v>
      </c>
      <c r="AI109" s="347">
        <v>68764</v>
      </c>
      <c r="AJ109" s="347">
        <v>-196609</v>
      </c>
      <c r="AK109" s="347">
        <v>-196609</v>
      </c>
      <c r="AL109" s="347">
        <v>-196609</v>
      </c>
      <c r="AM109" s="347">
        <v>-196609</v>
      </c>
      <c r="AN109" s="347">
        <v>-196609</v>
      </c>
      <c r="AO109" s="347">
        <v>-754683</v>
      </c>
      <c r="AP109" s="334"/>
      <c r="AQ109" s="351">
        <v>-194064</v>
      </c>
      <c r="AR109" s="347">
        <v>0</v>
      </c>
      <c r="AS109" s="347">
        <v>0</v>
      </c>
      <c r="AT109" s="347">
        <v>0</v>
      </c>
      <c r="AU109" s="347">
        <v>0</v>
      </c>
      <c r="AV109" s="347">
        <v>0</v>
      </c>
      <c r="AW109" s="347">
        <v>0</v>
      </c>
      <c r="AX109" s="350">
        <v>194064</v>
      </c>
      <c r="AY109" s="350">
        <v>194064</v>
      </c>
      <c r="AZ109" s="350">
        <v>194064</v>
      </c>
      <c r="BA109" s="350">
        <v>194064</v>
      </c>
      <c r="BB109" s="350">
        <v>194064</v>
      </c>
      <c r="BC109" s="350">
        <v>795664</v>
      </c>
      <c r="BD109" s="351">
        <v>26625</v>
      </c>
      <c r="BE109" s="347">
        <v>26625</v>
      </c>
      <c r="BF109" s="347">
        <v>26625</v>
      </c>
      <c r="BG109" s="347">
        <v>26625</v>
      </c>
      <c r="BH109" s="347">
        <v>26625</v>
      </c>
      <c r="BI109" s="347">
        <v>26625</v>
      </c>
      <c r="BJ109" s="347">
        <v>109167</v>
      </c>
      <c r="BK109" s="350">
        <v>0</v>
      </c>
      <c r="BL109" s="350">
        <v>0</v>
      </c>
      <c r="BM109" s="350">
        <v>0</v>
      </c>
      <c r="BN109" s="350">
        <v>0</v>
      </c>
      <c r="BO109" s="350">
        <v>0</v>
      </c>
      <c r="BP109" s="350">
        <v>0</v>
      </c>
      <c r="BQ109" s="351">
        <v>7557</v>
      </c>
      <c r="BR109" s="347">
        <v>7557</v>
      </c>
      <c r="BS109" s="347">
        <v>7557</v>
      </c>
      <c r="BT109" s="347">
        <v>7557</v>
      </c>
      <c r="BU109" s="347">
        <v>7557</v>
      </c>
      <c r="BV109" s="347">
        <v>7557</v>
      </c>
      <c r="BW109" s="347">
        <v>30979</v>
      </c>
      <c r="BX109" s="350">
        <v>0</v>
      </c>
      <c r="BY109" s="350">
        <v>0</v>
      </c>
      <c r="BZ109" s="350">
        <v>0</v>
      </c>
      <c r="CA109" s="350">
        <v>0</v>
      </c>
      <c r="CB109" s="350">
        <v>0</v>
      </c>
      <c r="CC109" s="350">
        <v>0</v>
      </c>
      <c r="CD109" s="348">
        <v>8</v>
      </c>
      <c r="CE109" s="354"/>
      <c r="CF109" s="347"/>
      <c r="CG109" s="347"/>
      <c r="CH109" s="347"/>
      <c r="CI109" s="347"/>
      <c r="CJ109" s="347"/>
      <c r="CK109" s="347"/>
      <c r="CL109" s="350"/>
      <c r="CM109" s="350"/>
      <c r="CN109" s="350"/>
      <c r="CO109" s="350"/>
      <c r="CP109" s="350"/>
      <c r="CQ109" s="350"/>
      <c r="CR109" s="354">
        <v>-36727</v>
      </c>
      <c r="CS109" s="347"/>
      <c r="CT109" s="347"/>
      <c r="CU109" s="347"/>
      <c r="CV109" s="347"/>
      <c r="CW109" s="347"/>
      <c r="CX109" s="347"/>
      <c r="CY109" s="350">
        <v>36727</v>
      </c>
      <c r="CZ109" s="350">
        <v>36727</v>
      </c>
      <c r="DA109" s="350">
        <v>36727</v>
      </c>
      <c r="DB109" s="350">
        <v>36727</v>
      </c>
      <c r="DC109" s="350">
        <v>36727</v>
      </c>
      <c r="DD109" s="350">
        <v>99165</v>
      </c>
      <c r="DE109" s="334"/>
      <c r="DF109" s="368">
        <v>-2517.8240070000165</v>
      </c>
      <c r="DH109" s="371">
        <f t="shared" si="5"/>
        <v>-282800</v>
      </c>
      <c r="DI109" s="371">
        <f t="shared" si="6"/>
        <v>242292</v>
      </c>
      <c r="DJ109" s="371">
        <f t="shared" si="7"/>
        <v>-1765984</v>
      </c>
      <c r="DK109" s="371">
        <f t="shared" si="8"/>
        <v>68764</v>
      </c>
      <c r="DM109" s="371">
        <f t="shared" si="9"/>
        <v>-1927932</v>
      </c>
    </row>
    <row r="110" spans="2:117">
      <c r="B110" s="342" t="s">
        <v>323</v>
      </c>
      <c r="C110" s="356">
        <v>0.65857300000000008</v>
      </c>
      <c r="D110" s="356">
        <v>0.65506200000000003</v>
      </c>
      <c r="E110" s="356">
        <v>3.5110000000000419E-3</v>
      </c>
      <c r="F110" s="356"/>
      <c r="G110" s="348">
        <v>10.5</v>
      </c>
      <c r="H110" s="347">
        <v>2694325</v>
      </c>
      <c r="I110" s="347">
        <v>145342</v>
      </c>
      <c r="J110" s="347">
        <v>98304</v>
      </c>
      <c r="K110" s="347">
        <v>14441</v>
      </c>
      <c r="L110" s="347">
        <v>0</v>
      </c>
      <c r="M110" s="347">
        <v>-525828</v>
      </c>
      <c r="N110" s="347">
        <v>71733</v>
      </c>
      <c r="O110" s="347">
        <v>-2901</v>
      </c>
      <c r="P110" s="347">
        <v>-182618</v>
      </c>
      <c r="Q110" s="347">
        <v>2312798</v>
      </c>
      <c r="R110" s="343">
        <v>0</v>
      </c>
      <c r="S110" s="347">
        <v>-55412</v>
      </c>
      <c r="T110" s="347">
        <v>1156</v>
      </c>
      <c r="U110" s="347">
        <v>189390</v>
      </c>
      <c r="V110" s="347">
        <v>181394</v>
      </c>
      <c r="W110" s="347">
        <v>-499616</v>
      </c>
      <c r="X110" s="343">
        <v>-111317</v>
      </c>
      <c r="Y110" s="343">
        <v>12137</v>
      </c>
      <c r="Z110" s="347">
        <v>2471606</v>
      </c>
      <c r="AA110" s="347">
        <v>2161360</v>
      </c>
      <c r="AB110" s="347">
        <v>2065871</v>
      </c>
      <c r="AC110" s="347">
        <v>2605435</v>
      </c>
      <c r="AD110" s="347">
        <v>475749</v>
      </c>
      <c r="AE110" s="347">
        <v>99749</v>
      </c>
      <c r="AF110" s="347">
        <v>0</v>
      </c>
      <c r="AG110" s="347">
        <v>0</v>
      </c>
      <c r="AH110" s="347">
        <v>64901</v>
      </c>
      <c r="AI110" s="347">
        <v>10981</v>
      </c>
      <c r="AJ110" s="347">
        <v>-54256</v>
      </c>
      <c r="AK110" s="347">
        <v>-54256</v>
      </c>
      <c r="AL110" s="347">
        <v>-54256</v>
      </c>
      <c r="AM110" s="347">
        <v>-54256</v>
      </c>
      <c r="AN110" s="347">
        <v>-54256</v>
      </c>
      <c r="AO110" s="347">
        <v>-228336</v>
      </c>
      <c r="AP110" s="334"/>
      <c r="AQ110" s="351">
        <v>-50079</v>
      </c>
      <c r="AR110" s="347">
        <v>0</v>
      </c>
      <c r="AS110" s="347">
        <v>0</v>
      </c>
      <c r="AT110" s="347">
        <v>0</v>
      </c>
      <c r="AU110" s="347">
        <v>0</v>
      </c>
      <c r="AV110" s="347">
        <v>0</v>
      </c>
      <c r="AW110" s="347">
        <v>0</v>
      </c>
      <c r="AX110" s="350">
        <v>50079</v>
      </c>
      <c r="AY110" s="350">
        <v>50079</v>
      </c>
      <c r="AZ110" s="350">
        <v>50079</v>
      </c>
      <c r="BA110" s="350">
        <v>50079</v>
      </c>
      <c r="BB110" s="350">
        <v>50079</v>
      </c>
      <c r="BC110" s="350">
        <v>225354</v>
      </c>
      <c r="BD110" s="351">
        <v>6832</v>
      </c>
      <c r="BE110" s="347">
        <v>6832</v>
      </c>
      <c r="BF110" s="347">
        <v>6832</v>
      </c>
      <c r="BG110" s="347">
        <v>6832</v>
      </c>
      <c r="BH110" s="347">
        <v>6832</v>
      </c>
      <c r="BI110" s="347">
        <v>6832</v>
      </c>
      <c r="BJ110" s="347">
        <v>30741</v>
      </c>
      <c r="BK110" s="350">
        <v>0</v>
      </c>
      <c r="BL110" s="350">
        <v>0</v>
      </c>
      <c r="BM110" s="350">
        <v>0</v>
      </c>
      <c r="BN110" s="350">
        <v>0</v>
      </c>
      <c r="BO110" s="350">
        <v>0</v>
      </c>
      <c r="BP110" s="350">
        <v>0</v>
      </c>
      <c r="BQ110" s="351">
        <v>1156</v>
      </c>
      <c r="BR110" s="347">
        <v>1156</v>
      </c>
      <c r="BS110" s="347">
        <v>1156</v>
      </c>
      <c r="BT110" s="347">
        <v>1156</v>
      </c>
      <c r="BU110" s="347">
        <v>1156</v>
      </c>
      <c r="BV110" s="347">
        <v>1156</v>
      </c>
      <c r="BW110" s="347">
        <v>5201</v>
      </c>
      <c r="BX110" s="350">
        <v>0</v>
      </c>
      <c r="BY110" s="350">
        <v>0</v>
      </c>
      <c r="BZ110" s="350">
        <v>0</v>
      </c>
      <c r="CA110" s="350">
        <v>0</v>
      </c>
      <c r="CB110" s="350">
        <v>0</v>
      </c>
      <c r="CC110" s="350">
        <v>0</v>
      </c>
      <c r="CD110" s="348">
        <v>8.3000000000000007</v>
      </c>
      <c r="CE110" s="354"/>
      <c r="CF110" s="347"/>
      <c r="CG110" s="347"/>
      <c r="CH110" s="347"/>
      <c r="CI110" s="347"/>
      <c r="CJ110" s="347"/>
      <c r="CK110" s="347"/>
      <c r="CL110" s="350"/>
      <c r="CM110" s="350"/>
      <c r="CN110" s="350"/>
      <c r="CO110" s="350"/>
      <c r="CP110" s="350"/>
      <c r="CQ110" s="350"/>
      <c r="CR110" s="354">
        <v>-12165</v>
      </c>
      <c r="CS110" s="347"/>
      <c r="CT110" s="347"/>
      <c r="CU110" s="347"/>
      <c r="CV110" s="347"/>
      <c r="CW110" s="347"/>
      <c r="CX110" s="347"/>
      <c r="CY110" s="350">
        <v>12165</v>
      </c>
      <c r="CZ110" s="350">
        <v>12165</v>
      </c>
      <c r="DA110" s="350">
        <v>12165</v>
      </c>
      <c r="DB110" s="350">
        <v>12165</v>
      </c>
      <c r="DC110" s="350">
        <v>12165</v>
      </c>
      <c r="DD110" s="350">
        <v>38924</v>
      </c>
      <c r="DE110" s="334"/>
      <c r="DF110" s="368">
        <v>-596.63827400000707</v>
      </c>
      <c r="DH110" s="371">
        <f t="shared" si="5"/>
        <v>-99749</v>
      </c>
      <c r="DI110" s="371">
        <f t="shared" si="6"/>
        <v>64901</v>
      </c>
      <c r="DJ110" s="371">
        <f t="shared" si="7"/>
        <v>-475749</v>
      </c>
      <c r="DK110" s="371">
        <f t="shared" si="8"/>
        <v>10981</v>
      </c>
      <c r="DM110" s="371">
        <f t="shared" si="9"/>
        <v>-381527</v>
      </c>
    </row>
    <row r="111" spans="2:117">
      <c r="B111" s="342" t="s">
        <v>324</v>
      </c>
      <c r="C111" s="356">
        <v>0.64733200000000002</v>
      </c>
      <c r="D111" s="356">
        <v>0.645428</v>
      </c>
      <c r="E111" s="356">
        <v>1.9040000000000168E-3</v>
      </c>
      <c r="F111" s="356"/>
      <c r="G111" s="348">
        <v>9.8000000000000007</v>
      </c>
      <c r="H111" s="347">
        <v>1052563</v>
      </c>
      <c r="I111" s="347">
        <v>48442</v>
      </c>
      <c r="J111" s="347">
        <v>38576</v>
      </c>
      <c r="K111" s="347">
        <v>3105</v>
      </c>
      <c r="L111" s="347">
        <v>0</v>
      </c>
      <c r="M111" s="347">
        <v>-180680</v>
      </c>
      <c r="N111" s="347">
        <v>24533</v>
      </c>
      <c r="O111" s="347">
        <v>-4099</v>
      </c>
      <c r="P111" s="347">
        <v>-36957</v>
      </c>
      <c r="Q111" s="347">
        <v>945483</v>
      </c>
      <c r="R111" s="343">
        <v>0</v>
      </c>
      <c r="S111" s="347">
        <v>-21042</v>
      </c>
      <c r="T111" s="347">
        <v>-88</v>
      </c>
      <c r="U111" s="347">
        <v>65888</v>
      </c>
      <c r="V111" s="347">
        <v>40134</v>
      </c>
      <c r="W111" s="347">
        <v>-179306</v>
      </c>
      <c r="X111" s="343">
        <v>-43296</v>
      </c>
      <c r="Y111" s="343">
        <v>-866</v>
      </c>
      <c r="Z111" s="347">
        <v>1010167</v>
      </c>
      <c r="AA111" s="347">
        <v>883410</v>
      </c>
      <c r="AB111" s="347">
        <v>846799</v>
      </c>
      <c r="AC111" s="347">
        <v>1060635</v>
      </c>
      <c r="AD111" s="347">
        <v>162243</v>
      </c>
      <c r="AE111" s="347">
        <v>38315</v>
      </c>
      <c r="AF111" s="347">
        <v>778</v>
      </c>
      <c r="AG111" s="347">
        <v>0</v>
      </c>
      <c r="AH111" s="347">
        <v>22030</v>
      </c>
      <c r="AI111" s="347">
        <v>0</v>
      </c>
      <c r="AJ111" s="347">
        <v>-21131</v>
      </c>
      <c r="AK111" s="347">
        <v>-21131</v>
      </c>
      <c r="AL111" s="347">
        <v>-21131</v>
      </c>
      <c r="AM111" s="347">
        <v>-21131</v>
      </c>
      <c r="AN111" s="347">
        <v>-21131</v>
      </c>
      <c r="AO111" s="347">
        <v>-73651</v>
      </c>
      <c r="AP111" s="334"/>
      <c r="AQ111" s="351">
        <v>-18437</v>
      </c>
      <c r="AR111" s="347">
        <v>0</v>
      </c>
      <c r="AS111" s="347">
        <v>0</v>
      </c>
      <c r="AT111" s="347">
        <v>0</v>
      </c>
      <c r="AU111" s="347">
        <v>0</v>
      </c>
      <c r="AV111" s="347">
        <v>0</v>
      </c>
      <c r="AW111" s="347">
        <v>0</v>
      </c>
      <c r="AX111" s="350">
        <v>18437</v>
      </c>
      <c r="AY111" s="350">
        <v>18437</v>
      </c>
      <c r="AZ111" s="350">
        <v>18437</v>
      </c>
      <c r="BA111" s="350">
        <v>18437</v>
      </c>
      <c r="BB111" s="350">
        <v>18437</v>
      </c>
      <c r="BC111" s="350">
        <v>70058</v>
      </c>
      <c r="BD111" s="351">
        <v>2503</v>
      </c>
      <c r="BE111" s="347">
        <v>2503</v>
      </c>
      <c r="BF111" s="347">
        <v>2503</v>
      </c>
      <c r="BG111" s="347">
        <v>2503</v>
      </c>
      <c r="BH111" s="347">
        <v>2503</v>
      </c>
      <c r="BI111" s="347">
        <v>2503</v>
      </c>
      <c r="BJ111" s="347">
        <v>9515</v>
      </c>
      <c r="BK111" s="350">
        <v>0</v>
      </c>
      <c r="BL111" s="350">
        <v>0</v>
      </c>
      <c r="BM111" s="350">
        <v>0</v>
      </c>
      <c r="BN111" s="350">
        <v>0</v>
      </c>
      <c r="BO111" s="350">
        <v>0</v>
      </c>
      <c r="BP111" s="350">
        <v>0</v>
      </c>
      <c r="BQ111" s="351">
        <v>-88</v>
      </c>
      <c r="BR111" s="347">
        <v>0</v>
      </c>
      <c r="BS111" s="347">
        <v>0</v>
      </c>
      <c r="BT111" s="347">
        <v>0</v>
      </c>
      <c r="BU111" s="347">
        <v>0</v>
      </c>
      <c r="BV111" s="347">
        <v>0</v>
      </c>
      <c r="BW111" s="347">
        <v>0</v>
      </c>
      <c r="BX111" s="350">
        <v>88</v>
      </c>
      <c r="BY111" s="350">
        <v>88</v>
      </c>
      <c r="BZ111" s="350">
        <v>88</v>
      </c>
      <c r="CA111" s="350">
        <v>88</v>
      </c>
      <c r="CB111" s="350">
        <v>88</v>
      </c>
      <c r="CC111" s="350">
        <v>338</v>
      </c>
      <c r="CD111" s="348">
        <v>10.1</v>
      </c>
      <c r="CE111" s="354"/>
      <c r="CF111" s="347"/>
      <c r="CG111" s="347"/>
      <c r="CH111" s="347"/>
      <c r="CI111" s="347"/>
      <c r="CJ111" s="347"/>
      <c r="CK111" s="347"/>
      <c r="CL111" s="350"/>
      <c r="CM111" s="350"/>
      <c r="CN111" s="350"/>
      <c r="CO111" s="350"/>
      <c r="CP111" s="350"/>
      <c r="CQ111" s="350"/>
      <c r="CR111" s="354">
        <v>-5109</v>
      </c>
      <c r="CS111" s="347"/>
      <c r="CT111" s="347"/>
      <c r="CU111" s="347"/>
      <c r="CV111" s="347"/>
      <c r="CW111" s="347"/>
      <c r="CX111" s="347"/>
      <c r="CY111" s="350">
        <v>5109</v>
      </c>
      <c r="CZ111" s="350">
        <v>5109</v>
      </c>
      <c r="DA111" s="350">
        <v>5109</v>
      </c>
      <c r="DB111" s="350">
        <v>5109</v>
      </c>
      <c r="DC111" s="350">
        <v>5109</v>
      </c>
      <c r="DD111" s="350">
        <v>12770</v>
      </c>
      <c r="DE111" s="334"/>
      <c r="DF111" s="368">
        <v>-127.72222400000112</v>
      </c>
      <c r="DH111" s="371">
        <f t="shared" si="5"/>
        <v>-38315</v>
      </c>
      <c r="DI111" s="371">
        <f t="shared" si="6"/>
        <v>22030</v>
      </c>
      <c r="DJ111" s="371">
        <f t="shared" si="7"/>
        <v>-162243</v>
      </c>
      <c r="DK111" s="371">
        <f t="shared" si="8"/>
        <v>-778</v>
      </c>
      <c r="DM111" s="371">
        <f t="shared" si="9"/>
        <v>-107080</v>
      </c>
    </row>
    <row r="112" spans="2:117">
      <c r="B112" s="342" t="s">
        <v>325</v>
      </c>
      <c r="C112" s="356">
        <v>0.693407</v>
      </c>
      <c r="D112" s="356">
        <v>0.65165099999999998</v>
      </c>
      <c r="E112" s="356">
        <v>4.1756000000000015E-2</v>
      </c>
      <c r="F112" s="356"/>
      <c r="G112" s="348">
        <v>10.6</v>
      </c>
      <c r="H112" s="347">
        <v>3910318</v>
      </c>
      <c r="I112" s="347">
        <v>216133</v>
      </c>
      <c r="J112" s="347">
        <v>152432</v>
      </c>
      <c r="K112" s="347">
        <v>250562</v>
      </c>
      <c r="L112" s="347">
        <v>-702481</v>
      </c>
      <c r="M112" s="347">
        <v>-91005</v>
      </c>
      <c r="N112" s="347">
        <v>105443</v>
      </c>
      <c r="O112" s="347">
        <v>82</v>
      </c>
      <c r="P112" s="347">
        <v>-190523</v>
      </c>
      <c r="Q112" s="347">
        <v>3650961</v>
      </c>
      <c r="R112" s="343">
        <v>-702481</v>
      </c>
      <c r="S112" s="347">
        <v>-18150</v>
      </c>
      <c r="T112" s="347">
        <v>24677</v>
      </c>
      <c r="U112" s="347">
        <v>-327389</v>
      </c>
      <c r="V112" s="347">
        <v>207438</v>
      </c>
      <c r="W112" s="347">
        <v>88020</v>
      </c>
      <c r="X112" s="343">
        <v>-170535</v>
      </c>
      <c r="Y112" s="343">
        <v>261571</v>
      </c>
      <c r="Z112" s="347">
        <v>3920285</v>
      </c>
      <c r="AA112" s="347">
        <v>3394646</v>
      </c>
      <c r="AB112" s="347">
        <v>3242020</v>
      </c>
      <c r="AC112" s="347">
        <v>4134678</v>
      </c>
      <c r="AD112" s="347">
        <v>82419</v>
      </c>
      <c r="AE112" s="347">
        <v>161951</v>
      </c>
      <c r="AF112" s="347">
        <v>0</v>
      </c>
      <c r="AG112" s="347">
        <v>0</v>
      </c>
      <c r="AH112" s="347">
        <v>95495</v>
      </c>
      <c r="AI112" s="347">
        <v>236894</v>
      </c>
      <c r="AJ112" s="347">
        <v>6527</v>
      </c>
      <c r="AK112" s="347">
        <v>6527</v>
      </c>
      <c r="AL112" s="347">
        <v>6527</v>
      </c>
      <c r="AM112" s="347">
        <v>6527</v>
      </c>
      <c r="AN112" s="347">
        <v>6527</v>
      </c>
      <c r="AO112" s="347">
        <v>55384</v>
      </c>
      <c r="AP112" s="334"/>
      <c r="AQ112" s="351">
        <v>-8586</v>
      </c>
      <c r="AR112" s="347">
        <v>0</v>
      </c>
      <c r="AS112" s="347">
        <v>0</v>
      </c>
      <c r="AT112" s="347">
        <v>0</v>
      </c>
      <c r="AU112" s="347">
        <v>0</v>
      </c>
      <c r="AV112" s="347">
        <v>0</v>
      </c>
      <c r="AW112" s="347">
        <v>0</v>
      </c>
      <c r="AX112" s="350">
        <v>8586</v>
      </c>
      <c r="AY112" s="350">
        <v>8586</v>
      </c>
      <c r="AZ112" s="350">
        <v>8586</v>
      </c>
      <c r="BA112" s="350">
        <v>8586</v>
      </c>
      <c r="BB112" s="350">
        <v>8586</v>
      </c>
      <c r="BC112" s="350">
        <v>39489</v>
      </c>
      <c r="BD112" s="351">
        <v>9948</v>
      </c>
      <c r="BE112" s="347">
        <v>9948</v>
      </c>
      <c r="BF112" s="347">
        <v>9948</v>
      </c>
      <c r="BG112" s="347">
        <v>9948</v>
      </c>
      <c r="BH112" s="347">
        <v>9948</v>
      </c>
      <c r="BI112" s="347">
        <v>9948</v>
      </c>
      <c r="BJ112" s="347">
        <v>45755</v>
      </c>
      <c r="BK112" s="350">
        <v>0</v>
      </c>
      <c r="BL112" s="350">
        <v>0</v>
      </c>
      <c r="BM112" s="350">
        <v>0</v>
      </c>
      <c r="BN112" s="350">
        <v>0</v>
      </c>
      <c r="BO112" s="350">
        <v>0</v>
      </c>
      <c r="BP112" s="350">
        <v>0</v>
      </c>
      <c r="BQ112" s="351">
        <v>24677</v>
      </c>
      <c r="BR112" s="347">
        <v>24677</v>
      </c>
      <c r="BS112" s="347">
        <v>24677</v>
      </c>
      <c r="BT112" s="347">
        <v>24677</v>
      </c>
      <c r="BU112" s="347">
        <v>24677</v>
      </c>
      <c r="BV112" s="347">
        <v>24677</v>
      </c>
      <c r="BW112" s="347">
        <v>113509</v>
      </c>
      <c r="BX112" s="350">
        <v>0</v>
      </c>
      <c r="BY112" s="350">
        <v>0</v>
      </c>
      <c r="BZ112" s="350">
        <v>0</v>
      </c>
      <c r="CA112" s="350">
        <v>0</v>
      </c>
      <c r="CB112" s="350">
        <v>0</v>
      </c>
      <c r="CC112" s="350">
        <v>0</v>
      </c>
      <c r="CD112" s="348">
        <v>8.4</v>
      </c>
      <c r="CE112" s="354"/>
      <c r="CF112" s="347"/>
      <c r="CG112" s="347"/>
      <c r="CH112" s="347"/>
      <c r="CI112" s="347"/>
      <c r="CJ112" s="347"/>
      <c r="CK112" s="347"/>
      <c r="CL112" s="350"/>
      <c r="CM112" s="350"/>
      <c r="CN112" s="350"/>
      <c r="CO112" s="350"/>
      <c r="CP112" s="350"/>
      <c r="CQ112" s="350"/>
      <c r="CR112" s="354">
        <v>-19512</v>
      </c>
      <c r="CS112" s="347"/>
      <c r="CT112" s="347"/>
      <c r="CU112" s="347"/>
      <c r="CV112" s="347"/>
      <c r="CW112" s="347"/>
      <c r="CX112" s="347"/>
      <c r="CY112" s="350">
        <v>19512</v>
      </c>
      <c r="CZ112" s="350">
        <v>19512</v>
      </c>
      <c r="DA112" s="350">
        <v>19512</v>
      </c>
      <c r="DB112" s="350">
        <v>19512</v>
      </c>
      <c r="DC112" s="350">
        <v>19512</v>
      </c>
      <c r="DD112" s="350">
        <v>64391</v>
      </c>
      <c r="DE112" s="334"/>
      <c r="DF112" s="368">
        <v>-10927.419932000004</v>
      </c>
      <c r="DH112" s="371">
        <f t="shared" si="5"/>
        <v>-161951</v>
      </c>
      <c r="DI112" s="371">
        <f t="shared" si="6"/>
        <v>95495</v>
      </c>
      <c r="DJ112" s="371">
        <f t="shared" si="7"/>
        <v>-82419</v>
      </c>
      <c r="DK112" s="371">
        <f t="shared" si="8"/>
        <v>236894</v>
      </c>
      <c r="DM112" s="371">
        <f t="shared" si="9"/>
        <v>-259357</v>
      </c>
    </row>
    <row r="113" spans="2:117">
      <c r="B113" s="342" t="s">
        <v>326</v>
      </c>
      <c r="C113" s="356">
        <v>0.65984500000000001</v>
      </c>
      <c r="D113" s="356">
        <v>0.64444699999999999</v>
      </c>
      <c r="E113" s="356">
        <v>1.5398000000000023E-2</v>
      </c>
      <c r="F113" s="356"/>
      <c r="G113" s="348">
        <v>11</v>
      </c>
      <c r="H113" s="347">
        <v>1069645</v>
      </c>
      <c r="I113" s="347">
        <v>64833</v>
      </c>
      <c r="J113" s="347">
        <v>40260</v>
      </c>
      <c r="K113" s="347">
        <v>25557</v>
      </c>
      <c r="L113" s="347">
        <v>0</v>
      </c>
      <c r="M113" s="347">
        <v>-370882</v>
      </c>
      <c r="N113" s="347">
        <v>27814</v>
      </c>
      <c r="O113" s="347">
        <v>-263</v>
      </c>
      <c r="P113" s="347">
        <v>-58007</v>
      </c>
      <c r="Q113" s="347">
        <v>798957</v>
      </c>
      <c r="R113" s="343">
        <v>0</v>
      </c>
      <c r="S113" s="347">
        <v>-36507</v>
      </c>
      <c r="T113" s="347">
        <v>2406</v>
      </c>
      <c r="U113" s="347">
        <v>70992</v>
      </c>
      <c r="V113" s="347">
        <v>52999</v>
      </c>
      <c r="W113" s="347">
        <v>-332505</v>
      </c>
      <c r="X113" s="343">
        <v>-48834</v>
      </c>
      <c r="Y113" s="343">
        <v>26461</v>
      </c>
      <c r="Z113" s="347">
        <v>859757</v>
      </c>
      <c r="AA113" s="347">
        <v>741988</v>
      </c>
      <c r="AB113" s="347">
        <v>706191</v>
      </c>
      <c r="AC113" s="347">
        <v>909970</v>
      </c>
      <c r="AD113" s="347">
        <v>337165</v>
      </c>
      <c r="AE113" s="347">
        <v>44681</v>
      </c>
      <c r="AF113" s="347">
        <v>0</v>
      </c>
      <c r="AG113" s="347">
        <v>0</v>
      </c>
      <c r="AH113" s="347">
        <v>25286</v>
      </c>
      <c r="AI113" s="347">
        <v>24055</v>
      </c>
      <c r="AJ113" s="347">
        <v>-34102</v>
      </c>
      <c r="AK113" s="347">
        <v>-34102</v>
      </c>
      <c r="AL113" s="347">
        <v>-34102</v>
      </c>
      <c r="AM113" s="347">
        <v>-34102</v>
      </c>
      <c r="AN113" s="347">
        <v>-34102</v>
      </c>
      <c r="AO113" s="347">
        <v>-161995</v>
      </c>
      <c r="AP113" s="334"/>
      <c r="AQ113" s="351">
        <v>-33717</v>
      </c>
      <c r="AR113" s="347">
        <v>0</v>
      </c>
      <c r="AS113" s="347">
        <v>0</v>
      </c>
      <c r="AT113" s="347">
        <v>0</v>
      </c>
      <c r="AU113" s="347">
        <v>0</v>
      </c>
      <c r="AV113" s="347">
        <v>0</v>
      </c>
      <c r="AW113" s="347">
        <v>0</v>
      </c>
      <c r="AX113" s="350">
        <v>33717</v>
      </c>
      <c r="AY113" s="350">
        <v>33717</v>
      </c>
      <c r="AZ113" s="350">
        <v>33717</v>
      </c>
      <c r="BA113" s="350">
        <v>33717</v>
      </c>
      <c r="BB113" s="350">
        <v>33717</v>
      </c>
      <c r="BC113" s="350">
        <v>168580</v>
      </c>
      <c r="BD113" s="351">
        <v>2528</v>
      </c>
      <c r="BE113" s="347">
        <v>2528</v>
      </c>
      <c r="BF113" s="347">
        <v>2528</v>
      </c>
      <c r="BG113" s="347">
        <v>2528</v>
      </c>
      <c r="BH113" s="347">
        <v>2528</v>
      </c>
      <c r="BI113" s="347">
        <v>2528</v>
      </c>
      <c r="BJ113" s="347">
        <v>12646</v>
      </c>
      <c r="BK113" s="350">
        <v>0</v>
      </c>
      <c r="BL113" s="350">
        <v>0</v>
      </c>
      <c r="BM113" s="350">
        <v>0</v>
      </c>
      <c r="BN113" s="350">
        <v>0</v>
      </c>
      <c r="BO113" s="350">
        <v>0</v>
      </c>
      <c r="BP113" s="350">
        <v>0</v>
      </c>
      <c r="BQ113" s="351">
        <v>2406</v>
      </c>
      <c r="BR113" s="347">
        <v>2406</v>
      </c>
      <c r="BS113" s="347">
        <v>2406</v>
      </c>
      <c r="BT113" s="347">
        <v>2406</v>
      </c>
      <c r="BU113" s="347">
        <v>2406</v>
      </c>
      <c r="BV113" s="347">
        <v>2406</v>
      </c>
      <c r="BW113" s="347">
        <v>12025</v>
      </c>
      <c r="BX113" s="350">
        <v>0</v>
      </c>
      <c r="BY113" s="350">
        <v>0</v>
      </c>
      <c r="BZ113" s="350">
        <v>0</v>
      </c>
      <c r="CA113" s="350">
        <v>0</v>
      </c>
      <c r="CB113" s="350">
        <v>0</v>
      </c>
      <c r="CC113" s="350">
        <v>0</v>
      </c>
      <c r="CD113" s="348">
        <v>9.6999999999999993</v>
      </c>
      <c r="CE113" s="354"/>
      <c r="CF113" s="347"/>
      <c r="CG113" s="347"/>
      <c r="CH113" s="347"/>
      <c r="CI113" s="347"/>
      <c r="CJ113" s="347"/>
      <c r="CK113" s="347"/>
      <c r="CL113" s="350"/>
      <c r="CM113" s="350"/>
      <c r="CN113" s="350"/>
      <c r="CO113" s="350"/>
      <c r="CP113" s="350"/>
      <c r="CQ113" s="350"/>
      <c r="CR113" s="354">
        <v>-5319</v>
      </c>
      <c r="CS113" s="347"/>
      <c r="CT113" s="347"/>
      <c r="CU113" s="347"/>
      <c r="CV113" s="347"/>
      <c r="CW113" s="347"/>
      <c r="CX113" s="347"/>
      <c r="CY113" s="350">
        <v>5319</v>
      </c>
      <c r="CZ113" s="350">
        <v>5319</v>
      </c>
      <c r="DA113" s="350">
        <v>5319</v>
      </c>
      <c r="DB113" s="350">
        <v>5319</v>
      </c>
      <c r="DC113" s="350">
        <v>5319</v>
      </c>
      <c r="DD113" s="350">
        <v>18086</v>
      </c>
      <c r="DE113" s="334"/>
      <c r="DF113" s="368">
        <v>-1166.7988480000017</v>
      </c>
      <c r="DH113" s="371">
        <f t="shared" si="5"/>
        <v>-44681</v>
      </c>
      <c r="DI113" s="371">
        <f t="shared" si="6"/>
        <v>25286</v>
      </c>
      <c r="DJ113" s="371">
        <f t="shared" si="7"/>
        <v>-337165</v>
      </c>
      <c r="DK113" s="371">
        <f t="shared" si="8"/>
        <v>24055</v>
      </c>
      <c r="DM113" s="371">
        <f t="shared" si="9"/>
        <v>-270688</v>
      </c>
    </row>
    <row r="114" spans="2:117">
      <c r="B114" s="342" t="s">
        <v>327</v>
      </c>
      <c r="C114" s="356">
        <v>0.66408599999999995</v>
      </c>
      <c r="D114" s="356">
        <v>0.65612800000000004</v>
      </c>
      <c r="E114" s="356">
        <v>7.9579999999999096E-3</v>
      </c>
      <c r="F114" s="356"/>
      <c r="G114" s="348">
        <v>10.6</v>
      </c>
      <c r="H114" s="347">
        <v>884903</v>
      </c>
      <c r="I114" s="347">
        <v>48446</v>
      </c>
      <c r="J114" s="347">
        <v>32847</v>
      </c>
      <c r="K114" s="347">
        <v>10733</v>
      </c>
      <c r="L114" s="347">
        <v>0</v>
      </c>
      <c r="M114" s="347">
        <v>-136205</v>
      </c>
      <c r="N114" s="347">
        <v>19628</v>
      </c>
      <c r="O114" s="347">
        <v>229</v>
      </c>
      <c r="P114" s="347">
        <v>-43067</v>
      </c>
      <c r="Q114" s="347">
        <v>817514</v>
      </c>
      <c r="R114" s="343">
        <v>0</v>
      </c>
      <c r="S114" s="347">
        <v>-15200</v>
      </c>
      <c r="T114" s="347">
        <v>1075</v>
      </c>
      <c r="U114" s="347">
        <v>67168</v>
      </c>
      <c r="V114" s="347">
        <v>61663</v>
      </c>
      <c r="W114" s="347">
        <v>-127611</v>
      </c>
      <c r="X114" s="343">
        <v>-36121</v>
      </c>
      <c r="Y114" s="343">
        <v>11400</v>
      </c>
      <c r="Z114" s="347">
        <v>873820</v>
      </c>
      <c r="AA114" s="347">
        <v>763674</v>
      </c>
      <c r="AB114" s="347">
        <v>730177</v>
      </c>
      <c r="AC114" s="347">
        <v>921023</v>
      </c>
      <c r="AD114" s="347">
        <v>123356</v>
      </c>
      <c r="AE114" s="347">
        <v>32357</v>
      </c>
      <c r="AF114" s="347">
        <v>0</v>
      </c>
      <c r="AG114" s="347">
        <v>0</v>
      </c>
      <c r="AH114" s="347">
        <v>17777</v>
      </c>
      <c r="AI114" s="347">
        <v>10325</v>
      </c>
      <c r="AJ114" s="347">
        <v>-14125</v>
      </c>
      <c r="AK114" s="347">
        <v>-14125</v>
      </c>
      <c r="AL114" s="347">
        <v>-14125</v>
      </c>
      <c r="AM114" s="347">
        <v>-14125</v>
      </c>
      <c r="AN114" s="347">
        <v>-14125</v>
      </c>
      <c r="AO114" s="347">
        <v>-56986</v>
      </c>
      <c r="AP114" s="334"/>
      <c r="AQ114" s="351">
        <v>-12849</v>
      </c>
      <c r="AR114" s="347">
        <v>0</v>
      </c>
      <c r="AS114" s="347">
        <v>0</v>
      </c>
      <c r="AT114" s="347">
        <v>0</v>
      </c>
      <c r="AU114" s="347">
        <v>0</v>
      </c>
      <c r="AV114" s="347">
        <v>0</v>
      </c>
      <c r="AW114" s="347">
        <v>0</v>
      </c>
      <c r="AX114" s="350">
        <v>12849</v>
      </c>
      <c r="AY114" s="350">
        <v>12849</v>
      </c>
      <c r="AZ114" s="350">
        <v>12849</v>
      </c>
      <c r="BA114" s="350">
        <v>12849</v>
      </c>
      <c r="BB114" s="350">
        <v>12849</v>
      </c>
      <c r="BC114" s="350">
        <v>59111</v>
      </c>
      <c r="BD114" s="351">
        <v>1851</v>
      </c>
      <c r="BE114" s="347">
        <v>1851</v>
      </c>
      <c r="BF114" s="347">
        <v>1851</v>
      </c>
      <c r="BG114" s="347">
        <v>1851</v>
      </c>
      <c r="BH114" s="347">
        <v>1851</v>
      </c>
      <c r="BI114" s="347">
        <v>1851</v>
      </c>
      <c r="BJ114" s="347">
        <v>8522</v>
      </c>
      <c r="BK114" s="350">
        <v>0</v>
      </c>
      <c r="BL114" s="350">
        <v>0</v>
      </c>
      <c r="BM114" s="350">
        <v>0</v>
      </c>
      <c r="BN114" s="350">
        <v>0</v>
      </c>
      <c r="BO114" s="350">
        <v>0</v>
      </c>
      <c r="BP114" s="350">
        <v>0</v>
      </c>
      <c r="BQ114" s="351">
        <v>1075</v>
      </c>
      <c r="BR114" s="347">
        <v>1075</v>
      </c>
      <c r="BS114" s="347">
        <v>1075</v>
      </c>
      <c r="BT114" s="347">
        <v>1075</v>
      </c>
      <c r="BU114" s="347">
        <v>1075</v>
      </c>
      <c r="BV114" s="347">
        <v>1075</v>
      </c>
      <c r="BW114" s="347">
        <v>4950</v>
      </c>
      <c r="BX114" s="350">
        <v>0</v>
      </c>
      <c r="BY114" s="350">
        <v>0</v>
      </c>
      <c r="BZ114" s="350">
        <v>0</v>
      </c>
      <c r="CA114" s="350">
        <v>0</v>
      </c>
      <c r="CB114" s="350">
        <v>0</v>
      </c>
      <c r="CC114" s="350">
        <v>0</v>
      </c>
      <c r="CD114" s="348">
        <v>9.6999999999999993</v>
      </c>
      <c r="CE114" s="354"/>
      <c r="CF114" s="347"/>
      <c r="CG114" s="347"/>
      <c r="CH114" s="347"/>
      <c r="CI114" s="347"/>
      <c r="CJ114" s="347"/>
      <c r="CK114" s="347"/>
      <c r="CL114" s="350"/>
      <c r="CM114" s="350"/>
      <c r="CN114" s="350"/>
      <c r="CO114" s="350"/>
      <c r="CP114" s="350"/>
      <c r="CQ114" s="350"/>
      <c r="CR114" s="354">
        <v>-4202</v>
      </c>
      <c r="CS114" s="347"/>
      <c r="CT114" s="347"/>
      <c r="CU114" s="347"/>
      <c r="CV114" s="347"/>
      <c r="CW114" s="347"/>
      <c r="CX114" s="347"/>
      <c r="CY114" s="350">
        <v>4202</v>
      </c>
      <c r="CZ114" s="350">
        <v>4202</v>
      </c>
      <c r="DA114" s="350">
        <v>4202</v>
      </c>
      <c r="DB114" s="350">
        <v>4202</v>
      </c>
      <c r="DC114" s="350">
        <v>4202</v>
      </c>
      <c r="DD114" s="350">
        <v>11347</v>
      </c>
      <c r="DE114" s="334"/>
      <c r="DF114" s="368">
        <v>-438.10381599999505</v>
      </c>
      <c r="DH114" s="371">
        <f t="shared" si="5"/>
        <v>-32357</v>
      </c>
      <c r="DI114" s="371">
        <f t="shared" si="6"/>
        <v>17777</v>
      </c>
      <c r="DJ114" s="371">
        <f t="shared" si="7"/>
        <v>-123356</v>
      </c>
      <c r="DK114" s="371">
        <f t="shared" si="8"/>
        <v>10325</v>
      </c>
      <c r="DM114" s="371">
        <f t="shared" si="9"/>
        <v>-67389</v>
      </c>
    </row>
    <row r="115" spans="2:117">
      <c r="B115" s="342" t="s">
        <v>328</v>
      </c>
      <c r="C115" s="356">
        <v>0.63322699999999998</v>
      </c>
      <c r="D115" s="356">
        <v>0.62671199999999994</v>
      </c>
      <c r="E115" s="356">
        <v>6.5150000000000485E-3</v>
      </c>
      <c r="F115" s="356"/>
      <c r="G115" s="348">
        <v>9</v>
      </c>
      <c r="H115" s="347">
        <v>731980</v>
      </c>
      <c r="I115" s="347">
        <v>29090</v>
      </c>
      <c r="J115" s="347">
        <v>26567</v>
      </c>
      <c r="K115" s="347">
        <v>7609</v>
      </c>
      <c r="L115" s="347">
        <v>0</v>
      </c>
      <c r="M115" s="347">
        <v>-113281</v>
      </c>
      <c r="N115" s="347">
        <v>16693</v>
      </c>
      <c r="O115" s="347">
        <v>-2854</v>
      </c>
      <c r="P115" s="347">
        <v>-41985</v>
      </c>
      <c r="Q115" s="347">
        <v>653819</v>
      </c>
      <c r="R115" s="343">
        <v>0</v>
      </c>
      <c r="S115" s="347">
        <v>-13952</v>
      </c>
      <c r="T115" s="347">
        <v>557</v>
      </c>
      <c r="U115" s="347">
        <v>42262</v>
      </c>
      <c r="V115" s="347">
        <v>41178</v>
      </c>
      <c r="W115" s="347">
        <v>-103614</v>
      </c>
      <c r="X115" s="343">
        <v>-25176</v>
      </c>
      <c r="Y115" s="343">
        <v>5017</v>
      </c>
      <c r="Z115" s="347">
        <v>693263</v>
      </c>
      <c r="AA115" s="347">
        <v>615818</v>
      </c>
      <c r="AB115" s="347">
        <v>594197</v>
      </c>
      <c r="AC115" s="347">
        <v>722729</v>
      </c>
      <c r="AD115" s="347">
        <v>100694</v>
      </c>
      <c r="AE115" s="347">
        <v>22218</v>
      </c>
      <c r="AF115" s="347">
        <v>0</v>
      </c>
      <c r="AG115" s="347">
        <v>0</v>
      </c>
      <c r="AH115" s="347">
        <v>14838</v>
      </c>
      <c r="AI115" s="347">
        <v>4460</v>
      </c>
      <c r="AJ115" s="347">
        <v>-13395</v>
      </c>
      <c r="AK115" s="347">
        <v>-13395</v>
      </c>
      <c r="AL115" s="347">
        <v>-13395</v>
      </c>
      <c r="AM115" s="347">
        <v>-13395</v>
      </c>
      <c r="AN115" s="347">
        <v>-13395</v>
      </c>
      <c r="AO115" s="347">
        <v>-36639</v>
      </c>
      <c r="AP115" s="334"/>
      <c r="AQ115" s="351">
        <v>-12587</v>
      </c>
      <c r="AR115" s="347">
        <v>0</v>
      </c>
      <c r="AS115" s="347">
        <v>0</v>
      </c>
      <c r="AT115" s="347">
        <v>0</v>
      </c>
      <c r="AU115" s="347">
        <v>0</v>
      </c>
      <c r="AV115" s="347">
        <v>0</v>
      </c>
      <c r="AW115" s="347">
        <v>0</v>
      </c>
      <c r="AX115" s="350">
        <v>12587</v>
      </c>
      <c r="AY115" s="350">
        <v>12587</v>
      </c>
      <c r="AZ115" s="350">
        <v>12587</v>
      </c>
      <c r="BA115" s="350">
        <v>12587</v>
      </c>
      <c r="BB115" s="350">
        <v>12587</v>
      </c>
      <c r="BC115" s="350">
        <v>37759</v>
      </c>
      <c r="BD115" s="351">
        <v>1855</v>
      </c>
      <c r="BE115" s="347">
        <v>1855</v>
      </c>
      <c r="BF115" s="347">
        <v>1855</v>
      </c>
      <c r="BG115" s="347">
        <v>1855</v>
      </c>
      <c r="BH115" s="347">
        <v>1855</v>
      </c>
      <c r="BI115" s="347">
        <v>1855</v>
      </c>
      <c r="BJ115" s="347">
        <v>5563</v>
      </c>
      <c r="BK115" s="350">
        <v>0</v>
      </c>
      <c r="BL115" s="350">
        <v>0</v>
      </c>
      <c r="BM115" s="350">
        <v>0</v>
      </c>
      <c r="BN115" s="350">
        <v>0</v>
      </c>
      <c r="BO115" s="350">
        <v>0</v>
      </c>
      <c r="BP115" s="350">
        <v>0</v>
      </c>
      <c r="BQ115" s="351">
        <v>557</v>
      </c>
      <c r="BR115" s="347">
        <v>557</v>
      </c>
      <c r="BS115" s="347">
        <v>557</v>
      </c>
      <c r="BT115" s="347">
        <v>557</v>
      </c>
      <c r="BU115" s="347">
        <v>557</v>
      </c>
      <c r="BV115" s="347">
        <v>557</v>
      </c>
      <c r="BW115" s="347">
        <v>1675</v>
      </c>
      <c r="BX115" s="350">
        <v>0</v>
      </c>
      <c r="BY115" s="350">
        <v>0</v>
      </c>
      <c r="BZ115" s="350">
        <v>0</v>
      </c>
      <c r="CA115" s="350">
        <v>0</v>
      </c>
      <c r="CB115" s="350">
        <v>0</v>
      </c>
      <c r="CC115" s="350">
        <v>0</v>
      </c>
      <c r="CD115" s="348">
        <v>7.7</v>
      </c>
      <c r="CE115" s="354"/>
      <c r="CF115" s="347"/>
      <c r="CG115" s="347"/>
      <c r="CH115" s="347"/>
      <c r="CI115" s="347"/>
      <c r="CJ115" s="347"/>
      <c r="CK115" s="347"/>
      <c r="CL115" s="350"/>
      <c r="CM115" s="350"/>
      <c r="CN115" s="350"/>
      <c r="CO115" s="350"/>
      <c r="CP115" s="350"/>
      <c r="CQ115" s="350"/>
      <c r="CR115" s="354">
        <v>-3220</v>
      </c>
      <c r="CS115" s="347"/>
      <c r="CT115" s="347"/>
      <c r="CU115" s="347"/>
      <c r="CV115" s="347"/>
      <c r="CW115" s="347"/>
      <c r="CX115" s="347"/>
      <c r="CY115" s="350">
        <v>3220</v>
      </c>
      <c r="CZ115" s="350">
        <v>3220</v>
      </c>
      <c r="DA115" s="350">
        <v>3220</v>
      </c>
      <c r="DB115" s="350">
        <v>3220</v>
      </c>
      <c r="DC115" s="350">
        <v>3220</v>
      </c>
      <c r="DD115" s="350">
        <v>6118</v>
      </c>
      <c r="DE115" s="334"/>
      <c r="DF115" s="368">
        <v>-261.72058000000197</v>
      </c>
      <c r="DH115" s="371">
        <f t="shared" si="5"/>
        <v>-22218</v>
      </c>
      <c r="DI115" s="371">
        <f t="shared" si="6"/>
        <v>14838</v>
      </c>
      <c r="DJ115" s="371">
        <f t="shared" si="7"/>
        <v>-100694</v>
      </c>
      <c r="DK115" s="371">
        <f t="shared" si="8"/>
        <v>4460</v>
      </c>
      <c r="DM115" s="371">
        <f t="shared" si="9"/>
        <v>-78161</v>
      </c>
    </row>
    <row r="116" spans="2:117">
      <c r="B116" s="342" t="s">
        <v>329</v>
      </c>
      <c r="C116" s="356">
        <v>0.73778900000000003</v>
      </c>
      <c r="D116" s="356">
        <v>0.66910099999999995</v>
      </c>
      <c r="E116" s="356">
        <v>6.8688000000000082E-2</v>
      </c>
      <c r="F116" s="356"/>
      <c r="G116" s="348">
        <v>10.5</v>
      </c>
      <c r="H116" s="347">
        <v>2992099</v>
      </c>
      <c r="I116" s="347">
        <v>181331</v>
      </c>
      <c r="J116" s="347">
        <v>121031</v>
      </c>
      <c r="K116" s="347">
        <v>307160</v>
      </c>
      <c r="L116" s="347">
        <v>-205816</v>
      </c>
      <c r="M116" s="347">
        <v>23957</v>
      </c>
      <c r="N116" s="347">
        <v>88525</v>
      </c>
      <c r="O116" s="347">
        <v>-1033</v>
      </c>
      <c r="P116" s="347">
        <v>-160642</v>
      </c>
      <c r="Q116" s="347">
        <v>3346612</v>
      </c>
      <c r="R116" s="343">
        <v>-205816</v>
      </c>
      <c r="S116" s="347">
        <v>-4495</v>
      </c>
      <c r="T116" s="347">
        <v>30449</v>
      </c>
      <c r="U116" s="347">
        <v>122500</v>
      </c>
      <c r="V116" s="347">
        <v>144392</v>
      </c>
      <c r="W116" s="347">
        <v>260258</v>
      </c>
      <c r="X116" s="343">
        <v>-132394</v>
      </c>
      <c r="Y116" s="343">
        <v>319718</v>
      </c>
      <c r="Z116" s="347">
        <v>3601488</v>
      </c>
      <c r="AA116" s="347">
        <v>3103744</v>
      </c>
      <c r="AB116" s="347">
        <v>2952103</v>
      </c>
      <c r="AC116" s="347">
        <v>3814999</v>
      </c>
      <c r="AD116" s="347">
        <v>0</v>
      </c>
      <c r="AE116" s="347">
        <v>130779</v>
      </c>
      <c r="AF116" s="347">
        <v>0</v>
      </c>
      <c r="AG116" s="347">
        <v>21673</v>
      </c>
      <c r="AH116" s="347">
        <v>80094</v>
      </c>
      <c r="AI116" s="347">
        <v>289269</v>
      </c>
      <c r="AJ116" s="347">
        <v>25954</v>
      </c>
      <c r="AK116" s="347">
        <v>25954</v>
      </c>
      <c r="AL116" s="347">
        <v>25954</v>
      </c>
      <c r="AM116" s="347">
        <v>25954</v>
      </c>
      <c r="AN116" s="347">
        <v>25954</v>
      </c>
      <c r="AO116" s="347">
        <v>130487</v>
      </c>
      <c r="AP116" s="334"/>
      <c r="AQ116" s="351">
        <v>2281</v>
      </c>
      <c r="AR116" s="347">
        <v>2281</v>
      </c>
      <c r="AS116" s="347">
        <v>2281</v>
      </c>
      <c r="AT116" s="347">
        <v>2281</v>
      </c>
      <c r="AU116" s="347">
        <v>2281</v>
      </c>
      <c r="AV116" s="347">
        <v>2281</v>
      </c>
      <c r="AW116" s="347">
        <v>10268</v>
      </c>
      <c r="AX116" s="350">
        <v>0</v>
      </c>
      <c r="AY116" s="350">
        <v>0</v>
      </c>
      <c r="AZ116" s="350">
        <v>0</v>
      </c>
      <c r="BA116" s="350">
        <v>0</v>
      </c>
      <c r="BB116" s="350">
        <v>0</v>
      </c>
      <c r="BC116" s="350">
        <v>0</v>
      </c>
      <c r="BD116" s="351">
        <v>8431</v>
      </c>
      <c r="BE116" s="347">
        <v>8431</v>
      </c>
      <c r="BF116" s="347">
        <v>8431</v>
      </c>
      <c r="BG116" s="347">
        <v>8431</v>
      </c>
      <c r="BH116" s="347">
        <v>8431</v>
      </c>
      <c r="BI116" s="347">
        <v>8431</v>
      </c>
      <c r="BJ116" s="347">
        <v>37939</v>
      </c>
      <c r="BK116" s="350">
        <v>0</v>
      </c>
      <c r="BL116" s="350">
        <v>0</v>
      </c>
      <c r="BM116" s="350">
        <v>0</v>
      </c>
      <c r="BN116" s="350">
        <v>0</v>
      </c>
      <c r="BO116" s="350">
        <v>0</v>
      </c>
      <c r="BP116" s="350">
        <v>0</v>
      </c>
      <c r="BQ116" s="351">
        <v>30449</v>
      </c>
      <c r="BR116" s="347">
        <v>30449</v>
      </c>
      <c r="BS116" s="347">
        <v>30449</v>
      </c>
      <c r="BT116" s="347">
        <v>30449</v>
      </c>
      <c r="BU116" s="347">
        <v>30449</v>
      </c>
      <c r="BV116" s="347">
        <v>30449</v>
      </c>
      <c r="BW116" s="347">
        <v>137024</v>
      </c>
      <c r="BX116" s="350">
        <v>0</v>
      </c>
      <c r="BY116" s="350">
        <v>0</v>
      </c>
      <c r="BZ116" s="350">
        <v>0</v>
      </c>
      <c r="CA116" s="350">
        <v>0</v>
      </c>
      <c r="CB116" s="350">
        <v>0</v>
      </c>
      <c r="CC116" s="350">
        <v>0</v>
      </c>
      <c r="CD116" s="348">
        <v>9</v>
      </c>
      <c r="CE116" s="354"/>
      <c r="CF116" s="347"/>
      <c r="CG116" s="347"/>
      <c r="CH116" s="347"/>
      <c r="CI116" s="347"/>
      <c r="CJ116" s="347"/>
      <c r="CK116" s="347"/>
      <c r="CL116" s="350"/>
      <c r="CM116" s="350"/>
      <c r="CN116" s="350"/>
      <c r="CO116" s="350"/>
      <c r="CP116" s="350"/>
      <c r="CQ116" s="350"/>
      <c r="CR116" s="354">
        <v>-15207</v>
      </c>
      <c r="CS116" s="347"/>
      <c r="CT116" s="347"/>
      <c r="CU116" s="347"/>
      <c r="CV116" s="347"/>
      <c r="CW116" s="347"/>
      <c r="CX116" s="347"/>
      <c r="CY116" s="350">
        <v>15207</v>
      </c>
      <c r="CZ116" s="350">
        <v>15207</v>
      </c>
      <c r="DA116" s="350">
        <v>15207</v>
      </c>
      <c r="DB116" s="350">
        <v>15207</v>
      </c>
      <c r="DC116" s="350">
        <v>15207</v>
      </c>
      <c r="DD116" s="350">
        <v>54744</v>
      </c>
      <c r="DE116" s="334"/>
      <c r="DF116" s="368">
        <v>-13591.225872000015</v>
      </c>
      <c r="DH116" s="371">
        <f t="shared" si="5"/>
        <v>-130779</v>
      </c>
      <c r="DI116" s="371">
        <f t="shared" si="6"/>
        <v>80094</v>
      </c>
      <c r="DJ116" s="371">
        <f t="shared" si="7"/>
        <v>21673</v>
      </c>
      <c r="DK116" s="371">
        <f t="shared" si="8"/>
        <v>289269</v>
      </c>
      <c r="DM116" s="371">
        <f t="shared" si="9"/>
        <v>354513</v>
      </c>
    </row>
    <row r="117" spans="2:117">
      <c r="B117" s="342" t="s">
        <v>330</v>
      </c>
      <c r="C117" s="356">
        <v>1</v>
      </c>
      <c r="D117" s="356">
        <v>1</v>
      </c>
      <c r="E117" s="356">
        <v>0</v>
      </c>
      <c r="F117" s="356"/>
      <c r="G117" s="348">
        <v>1</v>
      </c>
      <c r="H117" s="347">
        <v>0</v>
      </c>
      <c r="I117" s="347">
        <v>0</v>
      </c>
      <c r="J117" s="347">
        <v>0</v>
      </c>
      <c r="K117" s="347">
        <v>0</v>
      </c>
      <c r="L117" s="347">
        <v>0</v>
      </c>
      <c r="M117" s="347">
        <v>0</v>
      </c>
      <c r="N117" s="347">
        <v>0</v>
      </c>
      <c r="O117" s="347">
        <v>0</v>
      </c>
      <c r="P117" s="347">
        <v>0</v>
      </c>
      <c r="Q117" s="347">
        <v>0</v>
      </c>
      <c r="R117" s="343">
        <v>0</v>
      </c>
      <c r="S117" s="347">
        <v>0</v>
      </c>
      <c r="T117" s="347">
        <v>0</v>
      </c>
      <c r="U117" s="347">
        <v>0</v>
      </c>
      <c r="V117" s="347">
        <v>0</v>
      </c>
      <c r="W117" s="347">
        <v>0</v>
      </c>
      <c r="X117" s="343">
        <v>0</v>
      </c>
      <c r="Y117" s="343">
        <v>0</v>
      </c>
      <c r="Z117" s="347">
        <v>0</v>
      </c>
      <c r="AA117" s="347">
        <v>0</v>
      </c>
      <c r="AB117" s="347">
        <v>0</v>
      </c>
      <c r="AC117" s="347">
        <v>0</v>
      </c>
      <c r="AD117" s="347">
        <v>0</v>
      </c>
      <c r="AE117" s="347">
        <v>0</v>
      </c>
      <c r="AF117" s="347">
        <v>0</v>
      </c>
      <c r="AG117" s="347">
        <v>0</v>
      </c>
      <c r="AH117" s="347">
        <v>0</v>
      </c>
      <c r="AI117" s="347">
        <v>0</v>
      </c>
      <c r="AJ117" s="347">
        <v>0</v>
      </c>
      <c r="AK117" s="347">
        <v>0</v>
      </c>
      <c r="AL117" s="347">
        <v>0</v>
      </c>
      <c r="AM117" s="347">
        <v>0</v>
      </c>
      <c r="AN117" s="347">
        <v>0</v>
      </c>
      <c r="AO117" s="347">
        <v>0</v>
      </c>
      <c r="AP117" s="334"/>
      <c r="AQ117" s="351">
        <v>0</v>
      </c>
      <c r="AR117" s="347">
        <v>0</v>
      </c>
      <c r="AS117" s="347">
        <v>0</v>
      </c>
      <c r="AT117" s="347">
        <v>0</v>
      </c>
      <c r="AU117" s="347">
        <v>0</v>
      </c>
      <c r="AV117" s="347">
        <v>0</v>
      </c>
      <c r="AW117" s="347">
        <v>0</v>
      </c>
      <c r="AX117" s="350">
        <v>0</v>
      </c>
      <c r="AY117" s="350">
        <v>0</v>
      </c>
      <c r="AZ117" s="350">
        <v>0</v>
      </c>
      <c r="BA117" s="350">
        <v>0</v>
      </c>
      <c r="BB117" s="350">
        <v>0</v>
      </c>
      <c r="BC117" s="350">
        <v>0</v>
      </c>
      <c r="BD117" s="351">
        <v>0</v>
      </c>
      <c r="BE117" s="347">
        <v>0</v>
      </c>
      <c r="BF117" s="347">
        <v>0</v>
      </c>
      <c r="BG117" s="347">
        <v>0</v>
      </c>
      <c r="BH117" s="347">
        <v>0</v>
      </c>
      <c r="BI117" s="347">
        <v>0</v>
      </c>
      <c r="BJ117" s="347">
        <v>0</v>
      </c>
      <c r="BK117" s="350">
        <v>0</v>
      </c>
      <c r="BL117" s="350">
        <v>0</v>
      </c>
      <c r="BM117" s="350">
        <v>0</v>
      </c>
      <c r="BN117" s="350">
        <v>0</v>
      </c>
      <c r="BO117" s="350">
        <v>0</v>
      </c>
      <c r="BP117" s="350">
        <v>0</v>
      </c>
      <c r="BQ117" s="351">
        <v>0</v>
      </c>
      <c r="BR117" s="347">
        <v>0</v>
      </c>
      <c r="BS117" s="347">
        <v>0</v>
      </c>
      <c r="BT117" s="347">
        <v>0</v>
      </c>
      <c r="BU117" s="347">
        <v>0</v>
      </c>
      <c r="BV117" s="347">
        <v>0</v>
      </c>
      <c r="BW117" s="347">
        <v>0</v>
      </c>
      <c r="BX117" s="350">
        <v>0</v>
      </c>
      <c r="BY117" s="350">
        <v>0</v>
      </c>
      <c r="BZ117" s="350">
        <v>0</v>
      </c>
      <c r="CA117" s="350">
        <v>0</v>
      </c>
      <c r="CB117" s="350">
        <v>0</v>
      </c>
      <c r="CC117" s="350">
        <v>0</v>
      </c>
      <c r="CD117" s="348">
        <v>1</v>
      </c>
      <c r="CE117" s="354"/>
      <c r="CF117" s="347"/>
      <c r="CG117" s="347"/>
      <c r="CH117" s="347"/>
      <c r="CI117" s="347"/>
      <c r="CJ117" s="347"/>
      <c r="CK117" s="347"/>
      <c r="CL117" s="350"/>
      <c r="CM117" s="350"/>
      <c r="CN117" s="350"/>
      <c r="CO117" s="350"/>
      <c r="CP117" s="350"/>
      <c r="CQ117" s="350"/>
      <c r="CR117" s="354">
        <v>0</v>
      </c>
      <c r="CS117" s="347"/>
      <c r="CT117" s="347"/>
      <c r="CU117" s="347"/>
      <c r="CV117" s="347"/>
      <c r="CW117" s="347"/>
      <c r="CX117" s="347"/>
      <c r="CY117" s="350">
        <v>0</v>
      </c>
      <c r="CZ117" s="350">
        <v>0</v>
      </c>
      <c r="DA117" s="350">
        <v>0</v>
      </c>
      <c r="DB117" s="350">
        <v>0</v>
      </c>
      <c r="DC117" s="350">
        <v>0</v>
      </c>
      <c r="DD117" s="350">
        <v>0</v>
      </c>
      <c r="DE117" s="334"/>
      <c r="DF117" s="368">
        <v>0</v>
      </c>
      <c r="DH117" s="371">
        <f t="shared" si="5"/>
        <v>0</v>
      </c>
      <c r="DI117" s="371">
        <f t="shared" si="6"/>
        <v>0</v>
      </c>
      <c r="DJ117" s="371">
        <f t="shared" si="7"/>
        <v>0</v>
      </c>
      <c r="DK117" s="371">
        <f t="shared" si="8"/>
        <v>0</v>
      </c>
      <c r="DM117" s="371">
        <f t="shared" si="9"/>
        <v>0</v>
      </c>
    </row>
    <row r="118" spans="2:117">
      <c r="B118" s="342" t="s">
        <v>331</v>
      </c>
      <c r="C118" s="356">
        <v>0.66690500000000008</v>
      </c>
      <c r="D118" s="356">
        <v>0.65705999999999998</v>
      </c>
      <c r="E118" s="356">
        <v>9.8450000000001037E-3</v>
      </c>
      <c r="F118" s="356"/>
      <c r="G118" s="348">
        <v>10.4</v>
      </c>
      <c r="H118" s="347">
        <v>8164387</v>
      </c>
      <c r="I118" s="347">
        <v>438303</v>
      </c>
      <c r="J118" s="347">
        <v>301321</v>
      </c>
      <c r="K118" s="347">
        <v>122330</v>
      </c>
      <c r="L118" s="347">
        <v>0</v>
      </c>
      <c r="M118" s="347">
        <v>-2055547</v>
      </c>
      <c r="N118" s="347">
        <v>223830</v>
      </c>
      <c r="O118" s="347">
        <v>-10852</v>
      </c>
      <c r="P118" s="347">
        <v>-511025</v>
      </c>
      <c r="Q118" s="347">
        <v>6672747</v>
      </c>
      <c r="R118" s="343">
        <v>0</v>
      </c>
      <c r="S118" s="347">
        <v>-215434</v>
      </c>
      <c r="T118" s="347">
        <v>11232</v>
      </c>
      <c r="U118" s="347">
        <v>535422</v>
      </c>
      <c r="V118" s="347">
        <v>432223</v>
      </c>
      <c r="W118" s="347">
        <v>-1872326</v>
      </c>
      <c r="X118" s="343">
        <v>-356289</v>
      </c>
      <c r="Y118" s="343">
        <v>116816</v>
      </c>
      <c r="Z118" s="347">
        <v>7158407</v>
      </c>
      <c r="AA118" s="347">
        <v>6211743</v>
      </c>
      <c r="AB118" s="347">
        <v>5928887</v>
      </c>
      <c r="AC118" s="347">
        <v>7553942</v>
      </c>
      <c r="AD118" s="347">
        <v>1857898</v>
      </c>
      <c r="AE118" s="347">
        <v>322321</v>
      </c>
      <c r="AF118" s="347">
        <v>0</v>
      </c>
      <c r="AG118" s="347">
        <v>0</v>
      </c>
      <c r="AH118" s="347">
        <v>202308</v>
      </c>
      <c r="AI118" s="347">
        <v>105584</v>
      </c>
      <c r="AJ118" s="347">
        <v>-204202</v>
      </c>
      <c r="AK118" s="347">
        <v>-204202</v>
      </c>
      <c r="AL118" s="347">
        <v>-204202</v>
      </c>
      <c r="AM118" s="347">
        <v>-204202</v>
      </c>
      <c r="AN118" s="347">
        <v>-204202</v>
      </c>
      <c r="AO118" s="347">
        <v>-851317</v>
      </c>
      <c r="AP118" s="334"/>
      <c r="AQ118" s="351">
        <v>-197649</v>
      </c>
      <c r="AR118" s="347">
        <v>0</v>
      </c>
      <c r="AS118" s="347">
        <v>0</v>
      </c>
      <c r="AT118" s="347">
        <v>0</v>
      </c>
      <c r="AU118" s="347">
        <v>0</v>
      </c>
      <c r="AV118" s="347">
        <v>0</v>
      </c>
      <c r="AW118" s="347">
        <v>0</v>
      </c>
      <c r="AX118" s="350">
        <v>197649</v>
      </c>
      <c r="AY118" s="350">
        <v>197649</v>
      </c>
      <c r="AZ118" s="350">
        <v>197649</v>
      </c>
      <c r="BA118" s="350">
        <v>197649</v>
      </c>
      <c r="BB118" s="350">
        <v>197649</v>
      </c>
      <c r="BC118" s="350">
        <v>869653</v>
      </c>
      <c r="BD118" s="351">
        <v>21522</v>
      </c>
      <c r="BE118" s="347">
        <v>21522</v>
      </c>
      <c r="BF118" s="347">
        <v>21522</v>
      </c>
      <c r="BG118" s="347">
        <v>21522</v>
      </c>
      <c r="BH118" s="347">
        <v>21522</v>
      </c>
      <c r="BI118" s="347">
        <v>21522</v>
      </c>
      <c r="BJ118" s="347">
        <v>94698</v>
      </c>
      <c r="BK118" s="350">
        <v>0</v>
      </c>
      <c r="BL118" s="350">
        <v>0</v>
      </c>
      <c r="BM118" s="350">
        <v>0</v>
      </c>
      <c r="BN118" s="350">
        <v>0</v>
      </c>
      <c r="BO118" s="350">
        <v>0</v>
      </c>
      <c r="BP118" s="350">
        <v>0</v>
      </c>
      <c r="BQ118" s="351">
        <v>11232</v>
      </c>
      <c r="BR118" s="347">
        <v>11232</v>
      </c>
      <c r="BS118" s="347">
        <v>11232</v>
      </c>
      <c r="BT118" s="347">
        <v>11232</v>
      </c>
      <c r="BU118" s="347">
        <v>11232</v>
      </c>
      <c r="BV118" s="347">
        <v>11232</v>
      </c>
      <c r="BW118" s="347">
        <v>49424</v>
      </c>
      <c r="BX118" s="350">
        <v>0</v>
      </c>
      <c r="BY118" s="350">
        <v>0</v>
      </c>
      <c r="BZ118" s="350">
        <v>0</v>
      </c>
      <c r="CA118" s="350">
        <v>0</v>
      </c>
      <c r="CB118" s="350">
        <v>0</v>
      </c>
      <c r="CC118" s="350">
        <v>0</v>
      </c>
      <c r="CD118" s="348">
        <v>9.5</v>
      </c>
      <c r="CE118" s="354"/>
      <c r="CF118" s="347"/>
      <c r="CG118" s="347"/>
      <c r="CH118" s="347"/>
      <c r="CI118" s="347"/>
      <c r="CJ118" s="347"/>
      <c r="CK118" s="347"/>
      <c r="CL118" s="350"/>
      <c r="CM118" s="350"/>
      <c r="CN118" s="350"/>
      <c r="CO118" s="350"/>
      <c r="CP118" s="350"/>
      <c r="CQ118" s="350"/>
      <c r="CR118" s="354">
        <v>-39307</v>
      </c>
      <c r="CS118" s="347"/>
      <c r="CT118" s="347"/>
      <c r="CU118" s="347"/>
      <c r="CV118" s="347"/>
      <c r="CW118" s="347"/>
      <c r="CX118" s="347"/>
      <c r="CY118" s="350">
        <v>39307</v>
      </c>
      <c r="CZ118" s="350">
        <v>39307</v>
      </c>
      <c r="DA118" s="350">
        <v>39307</v>
      </c>
      <c r="DB118" s="350">
        <v>39307</v>
      </c>
      <c r="DC118" s="350">
        <v>39307</v>
      </c>
      <c r="DD118" s="350">
        <v>125786</v>
      </c>
      <c r="DE118" s="334"/>
      <c r="DF118" s="368">
        <v>-5338.4315600000564</v>
      </c>
      <c r="DH118" s="371">
        <f t="shared" si="5"/>
        <v>-322321</v>
      </c>
      <c r="DI118" s="371">
        <f t="shared" si="6"/>
        <v>202308</v>
      </c>
      <c r="DJ118" s="371">
        <f t="shared" si="7"/>
        <v>-1857898</v>
      </c>
      <c r="DK118" s="371">
        <f t="shared" si="8"/>
        <v>105584</v>
      </c>
      <c r="DM118" s="371">
        <f t="shared" si="9"/>
        <v>-1491640</v>
      </c>
    </row>
    <row r="119" spans="2:117">
      <c r="B119" s="342" t="s">
        <v>332</v>
      </c>
      <c r="C119" s="356">
        <v>0.66588700000000001</v>
      </c>
      <c r="D119" s="356">
        <v>0.65759199999999995</v>
      </c>
      <c r="E119" s="356">
        <v>8.2950000000000523E-3</v>
      </c>
      <c r="F119" s="356"/>
      <c r="G119" s="348">
        <v>10.7</v>
      </c>
      <c r="H119" s="347">
        <v>2584828</v>
      </c>
      <c r="I119" s="347">
        <v>169892</v>
      </c>
      <c r="J119" s="347">
        <v>97435</v>
      </c>
      <c r="K119" s="347">
        <v>32606</v>
      </c>
      <c r="L119" s="347">
        <v>0</v>
      </c>
      <c r="M119" s="347">
        <v>-542699</v>
      </c>
      <c r="N119" s="347">
        <v>86094</v>
      </c>
      <c r="O119" s="347">
        <v>-3046</v>
      </c>
      <c r="P119" s="347">
        <v>-97764</v>
      </c>
      <c r="Q119" s="347">
        <v>2327346</v>
      </c>
      <c r="R119" s="343">
        <v>0</v>
      </c>
      <c r="S119" s="347">
        <v>-55364</v>
      </c>
      <c r="T119" s="347">
        <v>2900</v>
      </c>
      <c r="U119" s="347">
        <v>214863</v>
      </c>
      <c r="V119" s="347">
        <v>106601</v>
      </c>
      <c r="W119" s="347">
        <v>-491136</v>
      </c>
      <c r="X119" s="343">
        <v>-116554</v>
      </c>
      <c r="Y119" s="343">
        <v>31030</v>
      </c>
      <c r="Z119" s="347">
        <v>2504029</v>
      </c>
      <c r="AA119" s="347">
        <v>2159089</v>
      </c>
      <c r="AB119" s="347">
        <v>2050654</v>
      </c>
      <c r="AC119" s="347">
        <v>2655874</v>
      </c>
      <c r="AD119" s="347">
        <v>491980</v>
      </c>
      <c r="AE119" s="347">
        <v>105334</v>
      </c>
      <c r="AF119" s="347">
        <v>0</v>
      </c>
      <c r="AG119" s="347">
        <v>0</v>
      </c>
      <c r="AH119" s="347">
        <v>78048</v>
      </c>
      <c r="AI119" s="347">
        <v>28130</v>
      </c>
      <c r="AJ119" s="347">
        <v>-52463</v>
      </c>
      <c r="AK119" s="347">
        <v>-52463</v>
      </c>
      <c r="AL119" s="347">
        <v>-52463</v>
      </c>
      <c r="AM119" s="347">
        <v>-52463</v>
      </c>
      <c r="AN119" s="347">
        <v>-52463</v>
      </c>
      <c r="AO119" s="347">
        <v>-228821</v>
      </c>
      <c r="AP119" s="334"/>
      <c r="AQ119" s="351">
        <v>-50719</v>
      </c>
      <c r="AR119" s="347">
        <v>0</v>
      </c>
      <c r="AS119" s="347">
        <v>0</v>
      </c>
      <c r="AT119" s="347">
        <v>0</v>
      </c>
      <c r="AU119" s="347">
        <v>0</v>
      </c>
      <c r="AV119" s="347">
        <v>0</v>
      </c>
      <c r="AW119" s="347">
        <v>0</v>
      </c>
      <c r="AX119" s="350">
        <v>50719</v>
      </c>
      <c r="AY119" s="350">
        <v>50719</v>
      </c>
      <c r="AZ119" s="350">
        <v>50719</v>
      </c>
      <c r="BA119" s="350">
        <v>50719</v>
      </c>
      <c r="BB119" s="350">
        <v>50719</v>
      </c>
      <c r="BC119" s="350">
        <v>238385</v>
      </c>
      <c r="BD119" s="351">
        <v>8046</v>
      </c>
      <c r="BE119" s="347">
        <v>8046</v>
      </c>
      <c r="BF119" s="347">
        <v>8046</v>
      </c>
      <c r="BG119" s="347">
        <v>8046</v>
      </c>
      <c r="BH119" s="347">
        <v>8046</v>
      </c>
      <c r="BI119" s="347">
        <v>8046</v>
      </c>
      <c r="BJ119" s="347">
        <v>37818</v>
      </c>
      <c r="BK119" s="350">
        <v>0</v>
      </c>
      <c r="BL119" s="350">
        <v>0</v>
      </c>
      <c r="BM119" s="350">
        <v>0</v>
      </c>
      <c r="BN119" s="350">
        <v>0</v>
      </c>
      <c r="BO119" s="350">
        <v>0</v>
      </c>
      <c r="BP119" s="350">
        <v>0</v>
      </c>
      <c r="BQ119" s="351">
        <v>2900</v>
      </c>
      <c r="BR119" s="347">
        <v>2900</v>
      </c>
      <c r="BS119" s="347">
        <v>2900</v>
      </c>
      <c r="BT119" s="347">
        <v>2900</v>
      </c>
      <c r="BU119" s="347">
        <v>2900</v>
      </c>
      <c r="BV119" s="347">
        <v>2900</v>
      </c>
      <c r="BW119" s="347">
        <v>13630</v>
      </c>
      <c r="BX119" s="350">
        <v>0</v>
      </c>
      <c r="BY119" s="350">
        <v>0</v>
      </c>
      <c r="BZ119" s="350">
        <v>0</v>
      </c>
      <c r="CA119" s="350">
        <v>0</v>
      </c>
      <c r="CB119" s="350">
        <v>0</v>
      </c>
      <c r="CC119" s="350">
        <v>0</v>
      </c>
      <c r="CD119" s="348">
        <v>9</v>
      </c>
      <c r="CE119" s="354"/>
      <c r="CF119" s="347"/>
      <c r="CG119" s="347"/>
      <c r="CH119" s="347"/>
      <c r="CI119" s="347"/>
      <c r="CJ119" s="347"/>
      <c r="CK119" s="347"/>
      <c r="CL119" s="350"/>
      <c r="CM119" s="350"/>
      <c r="CN119" s="350"/>
      <c r="CO119" s="350"/>
      <c r="CP119" s="350"/>
      <c r="CQ119" s="350"/>
      <c r="CR119" s="354">
        <v>-12690</v>
      </c>
      <c r="CS119" s="347"/>
      <c r="CT119" s="347"/>
      <c r="CU119" s="347"/>
      <c r="CV119" s="347"/>
      <c r="CW119" s="347"/>
      <c r="CX119" s="347"/>
      <c r="CY119" s="350">
        <v>12690</v>
      </c>
      <c r="CZ119" s="350">
        <v>12690</v>
      </c>
      <c r="DA119" s="350">
        <v>12690</v>
      </c>
      <c r="DB119" s="350">
        <v>12690</v>
      </c>
      <c r="DC119" s="350">
        <v>12690</v>
      </c>
      <c r="DD119" s="350">
        <v>41884</v>
      </c>
      <c r="DE119" s="334"/>
      <c r="DF119" s="368">
        <v>-1470.2389800000092</v>
      </c>
      <c r="DH119" s="371">
        <f t="shared" si="5"/>
        <v>-105334</v>
      </c>
      <c r="DI119" s="371">
        <f t="shared" si="6"/>
        <v>78048</v>
      </c>
      <c r="DJ119" s="371">
        <f t="shared" si="7"/>
        <v>-491980</v>
      </c>
      <c r="DK119" s="371">
        <f t="shared" si="8"/>
        <v>28130</v>
      </c>
      <c r="DM119" s="371">
        <f t="shared" si="9"/>
        <v>-257482</v>
      </c>
    </row>
    <row r="120" spans="2:117">
      <c r="B120" s="342" t="s">
        <v>333</v>
      </c>
      <c r="C120" s="356">
        <v>0.74381199999999992</v>
      </c>
      <c r="D120" s="356">
        <v>0.65310899999999994</v>
      </c>
      <c r="E120" s="356">
        <v>9.0702999999999978E-2</v>
      </c>
      <c r="F120" s="356"/>
      <c r="G120" s="348">
        <v>9.6999999999999993</v>
      </c>
      <c r="H120" s="347">
        <v>58868</v>
      </c>
      <c r="I120" s="347">
        <v>5615</v>
      </c>
      <c r="J120" s="347">
        <v>2565</v>
      </c>
      <c r="K120" s="347">
        <v>8176</v>
      </c>
      <c r="L120" s="347">
        <v>0</v>
      </c>
      <c r="M120" s="347">
        <v>-44441</v>
      </c>
      <c r="N120" s="347">
        <v>1708</v>
      </c>
      <c r="O120" s="347">
        <v>-81</v>
      </c>
      <c r="P120" s="347">
        <v>-1155</v>
      </c>
      <c r="Q120" s="347">
        <v>31255</v>
      </c>
      <c r="R120" s="343">
        <v>0</v>
      </c>
      <c r="S120" s="347">
        <v>-4697</v>
      </c>
      <c r="T120" s="347">
        <v>865</v>
      </c>
      <c r="U120" s="347">
        <v>4348</v>
      </c>
      <c r="V120" s="347">
        <v>670</v>
      </c>
      <c r="W120" s="347">
        <v>-32911</v>
      </c>
      <c r="X120" s="343">
        <v>-2105</v>
      </c>
      <c r="Y120" s="343">
        <v>8387</v>
      </c>
      <c r="Z120" s="347">
        <v>32897</v>
      </c>
      <c r="AA120" s="347">
        <v>29764</v>
      </c>
      <c r="AB120" s="347">
        <v>28607</v>
      </c>
      <c r="AC120" s="347">
        <v>34382</v>
      </c>
      <c r="AD120" s="347">
        <v>39860</v>
      </c>
      <c r="AE120" s="347">
        <v>2105</v>
      </c>
      <c r="AF120" s="347">
        <v>0</v>
      </c>
      <c r="AG120" s="347">
        <v>0</v>
      </c>
      <c r="AH120" s="347">
        <v>1532</v>
      </c>
      <c r="AI120" s="347">
        <v>7522</v>
      </c>
      <c r="AJ120" s="347">
        <v>-3832</v>
      </c>
      <c r="AK120" s="347">
        <v>-3832</v>
      </c>
      <c r="AL120" s="347">
        <v>-3832</v>
      </c>
      <c r="AM120" s="347">
        <v>-3832</v>
      </c>
      <c r="AN120" s="347">
        <v>-3832</v>
      </c>
      <c r="AO120" s="347">
        <v>-13751</v>
      </c>
      <c r="AP120" s="334"/>
      <c r="AQ120" s="351">
        <v>-4581</v>
      </c>
      <c r="AR120" s="347">
        <v>0</v>
      </c>
      <c r="AS120" s="347">
        <v>0</v>
      </c>
      <c r="AT120" s="347">
        <v>0</v>
      </c>
      <c r="AU120" s="347">
        <v>0</v>
      </c>
      <c r="AV120" s="347">
        <v>0</v>
      </c>
      <c r="AW120" s="347">
        <v>0</v>
      </c>
      <c r="AX120" s="350">
        <v>4581</v>
      </c>
      <c r="AY120" s="350">
        <v>4581</v>
      </c>
      <c r="AZ120" s="350">
        <v>4581</v>
      </c>
      <c r="BA120" s="350">
        <v>4581</v>
      </c>
      <c r="BB120" s="350">
        <v>4581</v>
      </c>
      <c r="BC120" s="350">
        <v>16955</v>
      </c>
      <c r="BD120" s="351">
        <v>176</v>
      </c>
      <c r="BE120" s="347">
        <v>176</v>
      </c>
      <c r="BF120" s="347">
        <v>176</v>
      </c>
      <c r="BG120" s="347">
        <v>176</v>
      </c>
      <c r="BH120" s="347">
        <v>176</v>
      </c>
      <c r="BI120" s="347">
        <v>176</v>
      </c>
      <c r="BJ120" s="347">
        <v>652</v>
      </c>
      <c r="BK120" s="350">
        <v>0</v>
      </c>
      <c r="BL120" s="350">
        <v>0</v>
      </c>
      <c r="BM120" s="350">
        <v>0</v>
      </c>
      <c r="BN120" s="350">
        <v>0</v>
      </c>
      <c r="BO120" s="350">
        <v>0</v>
      </c>
      <c r="BP120" s="350">
        <v>0</v>
      </c>
      <c r="BQ120" s="351">
        <v>865</v>
      </c>
      <c r="BR120" s="347">
        <v>865</v>
      </c>
      <c r="BS120" s="347">
        <v>865</v>
      </c>
      <c r="BT120" s="347">
        <v>865</v>
      </c>
      <c r="BU120" s="347">
        <v>865</v>
      </c>
      <c r="BV120" s="347">
        <v>865</v>
      </c>
      <c r="BW120" s="347">
        <v>3197</v>
      </c>
      <c r="BX120" s="350">
        <v>0</v>
      </c>
      <c r="BY120" s="350">
        <v>0</v>
      </c>
      <c r="BZ120" s="350">
        <v>0</v>
      </c>
      <c r="CA120" s="350">
        <v>0</v>
      </c>
      <c r="CB120" s="350">
        <v>0</v>
      </c>
      <c r="CC120" s="350">
        <v>0</v>
      </c>
      <c r="CD120" s="348">
        <v>8.5</v>
      </c>
      <c r="CE120" s="354"/>
      <c r="CF120" s="347"/>
      <c r="CG120" s="347"/>
      <c r="CH120" s="347"/>
      <c r="CI120" s="347"/>
      <c r="CJ120" s="347"/>
      <c r="CK120" s="347"/>
      <c r="CL120" s="350"/>
      <c r="CM120" s="350"/>
      <c r="CN120" s="350"/>
      <c r="CO120" s="350"/>
      <c r="CP120" s="350"/>
      <c r="CQ120" s="350"/>
      <c r="CR120" s="354">
        <v>-292</v>
      </c>
      <c r="CS120" s="347"/>
      <c r="CT120" s="347"/>
      <c r="CU120" s="347"/>
      <c r="CV120" s="347"/>
      <c r="CW120" s="347"/>
      <c r="CX120" s="347"/>
      <c r="CY120" s="350">
        <v>292</v>
      </c>
      <c r="CZ120" s="350">
        <v>292</v>
      </c>
      <c r="DA120" s="350">
        <v>292</v>
      </c>
      <c r="DB120" s="350">
        <v>292</v>
      </c>
      <c r="DC120" s="350">
        <v>292</v>
      </c>
      <c r="DD120" s="350">
        <v>645</v>
      </c>
      <c r="DE120" s="334"/>
      <c r="DF120" s="368">
        <v>-292.33576899999991</v>
      </c>
      <c r="DH120" s="371">
        <f t="shared" si="5"/>
        <v>-2105</v>
      </c>
      <c r="DI120" s="371">
        <f t="shared" si="6"/>
        <v>1532</v>
      </c>
      <c r="DJ120" s="371">
        <f t="shared" si="7"/>
        <v>-39860</v>
      </c>
      <c r="DK120" s="371">
        <f t="shared" si="8"/>
        <v>7522</v>
      </c>
      <c r="DM120" s="371">
        <f t="shared" si="9"/>
        <v>-27613</v>
      </c>
    </row>
    <row r="121" spans="2:117">
      <c r="B121" s="342" t="s">
        <v>334</v>
      </c>
      <c r="C121" s="356">
        <v>0.71833599999999997</v>
      </c>
      <c r="D121" s="356">
        <v>0.68856399999999995</v>
      </c>
      <c r="E121" s="356">
        <v>2.9772000000000021E-2</v>
      </c>
      <c r="F121" s="356"/>
      <c r="G121" s="348">
        <v>10</v>
      </c>
      <c r="H121" s="347">
        <v>8709187</v>
      </c>
      <c r="I121" s="347">
        <v>450684</v>
      </c>
      <c r="J121" s="347">
        <v>329963</v>
      </c>
      <c r="K121" s="347">
        <v>376566</v>
      </c>
      <c r="L121" s="347">
        <v>-2216232</v>
      </c>
      <c r="M121" s="347">
        <v>1079557</v>
      </c>
      <c r="N121" s="347">
        <v>229064</v>
      </c>
      <c r="O121" s="347">
        <v>-454</v>
      </c>
      <c r="P121" s="347">
        <v>-535153</v>
      </c>
      <c r="Q121" s="347">
        <v>8423182</v>
      </c>
      <c r="R121" s="343">
        <v>-2216232</v>
      </c>
      <c r="S121" s="347">
        <v>90681</v>
      </c>
      <c r="T121" s="347">
        <v>39093</v>
      </c>
      <c r="U121" s="347">
        <v>-1305811</v>
      </c>
      <c r="V121" s="347">
        <v>458168</v>
      </c>
      <c r="W121" s="347">
        <v>1212164</v>
      </c>
      <c r="X121" s="343">
        <v>-342797</v>
      </c>
      <c r="Y121" s="343">
        <v>390934</v>
      </c>
      <c r="Z121" s="347">
        <v>9030771</v>
      </c>
      <c r="AA121" s="347">
        <v>7842840</v>
      </c>
      <c r="AB121" s="347">
        <v>7505848</v>
      </c>
      <c r="AC121" s="347">
        <v>9496673</v>
      </c>
      <c r="AD121" s="347">
        <v>0</v>
      </c>
      <c r="AE121" s="347">
        <v>317437</v>
      </c>
      <c r="AF121" s="347">
        <v>0</v>
      </c>
      <c r="AG121" s="347">
        <v>971602</v>
      </c>
      <c r="AH121" s="347">
        <v>206158</v>
      </c>
      <c r="AI121" s="347">
        <v>351841</v>
      </c>
      <c r="AJ121" s="347">
        <v>129773</v>
      </c>
      <c r="AK121" s="347">
        <v>129773</v>
      </c>
      <c r="AL121" s="347">
        <v>129773</v>
      </c>
      <c r="AM121" s="347">
        <v>129773</v>
      </c>
      <c r="AN121" s="347">
        <v>129773</v>
      </c>
      <c r="AO121" s="347">
        <v>563299</v>
      </c>
      <c r="AP121" s="334"/>
      <c r="AQ121" s="351">
        <v>107956</v>
      </c>
      <c r="AR121" s="347">
        <v>107956</v>
      </c>
      <c r="AS121" s="347">
        <v>107956</v>
      </c>
      <c r="AT121" s="347">
        <v>107956</v>
      </c>
      <c r="AU121" s="347">
        <v>107956</v>
      </c>
      <c r="AV121" s="347">
        <v>107956</v>
      </c>
      <c r="AW121" s="347">
        <v>431822</v>
      </c>
      <c r="AX121" s="350">
        <v>0</v>
      </c>
      <c r="AY121" s="350">
        <v>0</v>
      </c>
      <c r="AZ121" s="350">
        <v>0</v>
      </c>
      <c r="BA121" s="350">
        <v>0</v>
      </c>
      <c r="BB121" s="350">
        <v>0</v>
      </c>
      <c r="BC121" s="350">
        <v>0</v>
      </c>
      <c r="BD121" s="351">
        <v>22906</v>
      </c>
      <c r="BE121" s="347">
        <v>22906</v>
      </c>
      <c r="BF121" s="347">
        <v>22906</v>
      </c>
      <c r="BG121" s="347">
        <v>22906</v>
      </c>
      <c r="BH121" s="347">
        <v>22906</v>
      </c>
      <c r="BI121" s="347">
        <v>22906</v>
      </c>
      <c r="BJ121" s="347">
        <v>91628</v>
      </c>
      <c r="BK121" s="350">
        <v>0</v>
      </c>
      <c r="BL121" s="350">
        <v>0</v>
      </c>
      <c r="BM121" s="350">
        <v>0</v>
      </c>
      <c r="BN121" s="350">
        <v>0</v>
      </c>
      <c r="BO121" s="350">
        <v>0</v>
      </c>
      <c r="BP121" s="350">
        <v>0</v>
      </c>
      <c r="BQ121" s="351">
        <v>39093</v>
      </c>
      <c r="BR121" s="347">
        <v>39093</v>
      </c>
      <c r="BS121" s="347">
        <v>39093</v>
      </c>
      <c r="BT121" s="347">
        <v>39093</v>
      </c>
      <c r="BU121" s="347">
        <v>39093</v>
      </c>
      <c r="BV121" s="347">
        <v>39093</v>
      </c>
      <c r="BW121" s="347">
        <v>156376</v>
      </c>
      <c r="BX121" s="350">
        <v>0</v>
      </c>
      <c r="BY121" s="350">
        <v>0</v>
      </c>
      <c r="BZ121" s="350">
        <v>0</v>
      </c>
      <c r="CA121" s="350">
        <v>0</v>
      </c>
      <c r="CB121" s="350">
        <v>0</v>
      </c>
      <c r="CC121" s="350">
        <v>0</v>
      </c>
      <c r="CD121" s="348">
        <v>8.5</v>
      </c>
      <c r="CE121" s="354"/>
      <c r="CF121" s="347"/>
      <c r="CG121" s="347"/>
      <c r="CH121" s="347"/>
      <c r="CI121" s="347"/>
      <c r="CJ121" s="347"/>
      <c r="CK121" s="347"/>
      <c r="CL121" s="350"/>
      <c r="CM121" s="350"/>
      <c r="CN121" s="350"/>
      <c r="CO121" s="350"/>
      <c r="CP121" s="350"/>
      <c r="CQ121" s="350"/>
      <c r="CR121" s="354">
        <v>-40182</v>
      </c>
      <c r="CS121" s="347"/>
      <c r="CT121" s="347"/>
      <c r="CU121" s="347"/>
      <c r="CV121" s="347"/>
      <c r="CW121" s="347"/>
      <c r="CX121" s="347"/>
      <c r="CY121" s="350">
        <v>40182</v>
      </c>
      <c r="CZ121" s="350">
        <v>40182</v>
      </c>
      <c r="DA121" s="350">
        <v>40182</v>
      </c>
      <c r="DB121" s="350">
        <v>40182</v>
      </c>
      <c r="DC121" s="350">
        <v>40182</v>
      </c>
      <c r="DD121" s="350">
        <v>116527</v>
      </c>
      <c r="DE121" s="334"/>
      <c r="DF121" s="368">
        <v>-14821.81156800001</v>
      </c>
      <c r="DH121" s="371">
        <f t="shared" si="5"/>
        <v>-317437</v>
      </c>
      <c r="DI121" s="371">
        <f t="shared" si="6"/>
        <v>206158</v>
      </c>
      <c r="DJ121" s="371">
        <f t="shared" si="7"/>
        <v>971602</v>
      </c>
      <c r="DK121" s="371">
        <f t="shared" si="8"/>
        <v>351841</v>
      </c>
      <c r="DM121" s="371">
        <f t="shared" si="9"/>
        <v>-286005</v>
      </c>
    </row>
    <row r="122" spans="2:117">
      <c r="B122" s="342" t="s">
        <v>335</v>
      </c>
      <c r="C122" s="356">
        <v>0.72674700000000003</v>
      </c>
      <c r="D122" s="356">
        <v>0.74578800000000001</v>
      </c>
      <c r="E122" s="356">
        <v>-1.9040999999999975E-2</v>
      </c>
      <c r="F122" s="356"/>
      <c r="G122" s="348">
        <v>10.7</v>
      </c>
      <c r="H122" s="347">
        <v>22703441</v>
      </c>
      <c r="I122" s="347">
        <v>1160071</v>
      </c>
      <c r="J122" s="347">
        <v>807885</v>
      </c>
      <c r="K122" s="347">
        <v>-579650</v>
      </c>
      <c r="L122" s="347">
        <v>-1472496</v>
      </c>
      <c r="M122" s="347">
        <v>-3362625</v>
      </c>
      <c r="N122" s="347">
        <v>439844</v>
      </c>
      <c r="O122" s="347">
        <v>6232</v>
      </c>
      <c r="P122" s="347">
        <v>-1187130</v>
      </c>
      <c r="Q122" s="347">
        <v>18515572</v>
      </c>
      <c r="R122" s="343">
        <v>-1472496</v>
      </c>
      <c r="S122" s="347">
        <v>-376783</v>
      </c>
      <c r="T122" s="347">
        <v>-56001</v>
      </c>
      <c r="U122" s="347">
        <v>62676</v>
      </c>
      <c r="V122" s="347">
        <v>1094642</v>
      </c>
      <c r="W122" s="347">
        <v>-4073657</v>
      </c>
      <c r="X122" s="343">
        <v>-1010242</v>
      </c>
      <c r="Y122" s="343">
        <v>-599211</v>
      </c>
      <c r="Z122" s="347">
        <v>19935986</v>
      </c>
      <c r="AA122" s="347">
        <v>17170237</v>
      </c>
      <c r="AB122" s="347">
        <v>16378308</v>
      </c>
      <c r="AC122" s="347">
        <v>21061045</v>
      </c>
      <c r="AD122" s="347">
        <v>3048361</v>
      </c>
      <c r="AE122" s="347">
        <v>880823</v>
      </c>
      <c r="AF122" s="347">
        <v>543210</v>
      </c>
      <c r="AG122" s="347">
        <v>0</v>
      </c>
      <c r="AH122" s="347">
        <v>398737</v>
      </c>
      <c r="AI122" s="347">
        <v>0</v>
      </c>
      <c r="AJ122" s="347">
        <v>-432784</v>
      </c>
      <c r="AK122" s="347">
        <v>-432784</v>
      </c>
      <c r="AL122" s="347">
        <v>-432784</v>
      </c>
      <c r="AM122" s="347">
        <v>-432784</v>
      </c>
      <c r="AN122" s="347">
        <v>-432784</v>
      </c>
      <c r="AO122" s="347">
        <v>-1909737</v>
      </c>
      <c r="AP122" s="334"/>
      <c r="AQ122" s="351">
        <v>-314264</v>
      </c>
      <c r="AR122" s="347">
        <v>0</v>
      </c>
      <c r="AS122" s="347">
        <v>0</v>
      </c>
      <c r="AT122" s="347">
        <v>0</v>
      </c>
      <c r="AU122" s="347">
        <v>0</v>
      </c>
      <c r="AV122" s="347">
        <v>0</v>
      </c>
      <c r="AW122" s="347">
        <v>0</v>
      </c>
      <c r="AX122" s="350">
        <v>314264</v>
      </c>
      <c r="AY122" s="350">
        <v>314264</v>
      </c>
      <c r="AZ122" s="350">
        <v>314264</v>
      </c>
      <c r="BA122" s="350">
        <v>314264</v>
      </c>
      <c r="BB122" s="350">
        <v>314264</v>
      </c>
      <c r="BC122" s="350">
        <v>1477041</v>
      </c>
      <c r="BD122" s="351">
        <v>41107</v>
      </c>
      <c r="BE122" s="347">
        <v>41107</v>
      </c>
      <c r="BF122" s="347">
        <v>41107</v>
      </c>
      <c r="BG122" s="347">
        <v>41107</v>
      </c>
      <c r="BH122" s="347">
        <v>41107</v>
      </c>
      <c r="BI122" s="347">
        <v>41107</v>
      </c>
      <c r="BJ122" s="347">
        <v>193202</v>
      </c>
      <c r="BK122" s="350">
        <v>0</v>
      </c>
      <c r="BL122" s="350">
        <v>0</v>
      </c>
      <c r="BM122" s="350">
        <v>0</v>
      </c>
      <c r="BN122" s="350">
        <v>0</v>
      </c>
      <c r="BO122" s="350">
        <v>0</v>
      </c>
      <c r="BP122" s="350">
        <v>0</v>
      </c>
      <c r="BQ122" s="351">
        <v>-56001</v>
      </c>
      <c r="BR122" s="347">
        <v>0</v>
      </c>
      <c r="BS122" s="347">
        <v>0</v>
      </c>
      <c r="BT122" s="347">
        <v>0</v>
      </c>
      <c r="BU122" s="347">
        <v>0</v>
      </c>
      <c r="BV122" s="347">
        <v>0</v>
      </c>
      <c r="BW122" s="347">
        <v>0</v>
      </c>
      <c r="BX122" s="350">
        <v>56001</v>
      </c>
      <c r="BY122" s="350">
        <v>56001</v>
      </c>
      <c r="BZ122" s="350">
        <v>56001</v>
      </c>
      <c r="CA122" s="350">
        <v>56001</v>
      </c>
      <c r="CB122" s="350">
        <v>56001</v>
      </c>
      <c r="CC122" s="350">
        <v>263205</v>
      </c>
      <c r="CD122" s="348">
        <v>10.3</v>
      </c>
      <c r="CE122" s="354"/>
      <c r="CF122" s="347"/>
      <c r="CG122" s="347"/>
      <c r="CH122" s="347"/>
      <c r="CI122" s="347"/>
      <c r="CJ122" s="347"/>
      <c r="CK122" s="347"/>
      <c r="CL122" s="350"/>
      <c r="CM122" s="350"/>
      <c r="CN122" s="350"/>
      <c r="CO122" s="350"/>
      <c r="CP122" s="350"/>
      <c r="CQ122" s="350"/>
      <c r="CR122" s="354">
        <v>-103626</v>
      </c>
      <c r="CS122" s="347"/>
      <c r="CT122" s="347"/>
      <c r="CU122" s="347"/>
      <c r="CV122" s="347"/>
      <c r="CW122" s="347"/>
      <c r="CX122" s="347"/>
      <c r="CY122" s="350">
        <v>103626</v>
      </c>
      <c r="CZ122" s="350">
        <v>103626</v>
      </c>
      <c r="DA122" s="350">
        <v>103626</v>
      </c>
      <c r="DB122" s="350">
        <v>103626</v>
      </c>
      <c r="DC122" s="350">
        <v>103626</v>
      </c>
      <c r="DD122" s="350">
        <v>362693</v>
      </c>
      <c r="DE122" s="334"/>
      <c r="DF122" s="368">
        <v>25792.881476999966</v>
      </c>
      <c r="DH122" s="371">
        <f t="shared" si="5"/>
        <v>-880823</v>
      </c>
      <c r="DI122" s="371">
        <f t="shared" si="6"/>
        <v>398737</v>
      </c>
      <c r="DJ122" s="371">
        <f t="shared" si="7"/>
        <v>-3048361</v>
      </c>
      <c r="DK122" s="371">
        <f t="shared" si="8"/>
        <v>-543210</v>
      </c>
      <c r="DM122" s="371">
        <f t="shared" si="9"/>
        <v>-4187869</v>
      </c>
    </row>
    <row r="123" spans="2:117">
      <c r="B123" s="342" t="s">
        <v>336</v>
      </c>
      <c r="C123" s="356">
        <v>0.68551899999999999</v>
      </c>
      <c r="D123" s="356">
        <v>0.652173</v>
      </c>
      <c r="E123" s="356">
        <v>3.3345999999999987E-2</v>
      </c>
      <c r="F123" s="356"/>
      <c r="G123" s="348">
        <v>10.3</v>
      </c>
      <c r="H123" s="347">
        <v>683229</v>
      </c>
      <c r="I123" s="347">
        <v>39040</v>
      </c>
      <c r="J123" s="347">
        <v>26218</v>
      </c>
      <c r="K123" s="347">
        <v>34934</v>
      </c>
      <c r="L123" s="347">
        <v>-24907</v>
      </c>
      <c r="M123" s="347">
        <v>25401</v>
      </c>
      <c r="N123" s="347">
        <v>24113</v>
      </c>
      <c r="O123" s="347">
        <v>-1073</v>
      </c>
      <c r="P123" s="347">
        <v>-40373</v>
      </c>
      <c r="Q123" s="347">
        <v>766582</v>
      </c>
      <c r="R123" s="343">
        <v>-24907</v>
      </c>
      <c r="S123" s="347">
        <v>1788</v>
      </c>
      <c r="T123" s="347">
        <v>3420</v>
      </c>
      <c r="U123" s="347">
        <v>45559</v>
      </c>
      <c r="V123" s="347">
        <v>38517</v>
      </c>
      <c r="W123" s="347">
        <v>51455</v>
      </c>
      <c r="X123" s="343">
        <v>-26713</v>
      </c>
      <c r="Y123" s="343">
        <v>35227</v>
      </c>
      <c r="Z123" s="347">
        <v>818195</v>
      </c>
      <c r="AA123" s="347">
        <v>717030</v>
      </c>
      <c r="AB123" s="347">
        <v>685481</v>
      </c>
      <c r="AC123" s="347">
        <v>861530</v>
      </c>
      <c r="AD123" s="347">
        <v>0</v>
      </c>
      <c r="AE123" s="347">
        <v>25060</v>
      </c>
      <c r="AF123" s="347">
        <v>0</v>
      </c>
      <c r="AG123" s="347">
        <v>22936</v>
      </c>
      <c r="AH123" s="347">
        <v>21772</v>
      </c>
      <c r="AI123" s="347">
        <v>31807</v>
      </c>
      <c r="AJ123" s="347">
        <v>5208</v>
      </c>
      <c r="AK123" s="347">
        <v>5208</v>
      </c>
      <c r="AL123" s="347">
        <v>5208</v>
      </c>
      <c r="AM123" s="347">
        <v>5208</v>
      </c>
      <c r="AN123" s="347">
        <v>5208</v>
      </c>
      <c r="AO123" s="347">
        <v>25415</v>
      </c>
      <c r="AP123" s="334"/>
      <c r="AQ123" s="351">
        <v>2466</v>
      </c>
      <c r="AR123" s="347">
        <v>2466</v>
      </c>
      <c r="AS123" s="347">
        <v>2466</v>
      </c>
      <c r="AT123" s="347">
        <v>2466</v>
      </c>
      <c r="AU123" s="347">
        <v>2466</v>
      </c>
      <c r="AV123" s="347">
        <v>2466</v>
      </c>
      <c r="AW123" s="347">
        <v>10606</v>
      </c>
      <c r="AX123" s="350">
        <v>0</v>
      </c>
      <c r="AY123" s="350">
        <v>0</v>
      </c>
      <c r="AZ123" s="350">
        <v>0</v>
      </c>
      <c r="BA123" s="350">
        <v>0</v>
      </c>
      <c r="BB123" s="350">
        <v>0</v>
      </c>
      <c r="BC123" s="350">
        <v>0</v>
      </c>
      <c r="BD123" s="351">
        <v>2341</v>
      </c>
      <c r="BE123" s="347">
        <v>2341</v>
      </c>
      <c r="BF123" s="347">
        <v>2341</v>
      </c>
      <c r="BG123" s="347">
        <v>2341</v>
      </c>
      <c r="BH123" s="347">
        <v>2341</v>
      </c>
      <c r="BI123" s="347">
        <v>2341</v>
      </c>
      <c r="BJ123" s="347">
        <v>10067</v>
      </c>
      <c r="BK123" s="350">
        <v>0</v>
      </c>
      <c r="BL123" s="350">
        <v>0</v>
      </c>
      <c r="BM123" s="350">
        <v>0</v>
      </c>
      <c r="BN123" s="350">
        <v>0</v>
      </c>
      <c r="BO123" s="350">
        <v>0</v>
      </c>
      <c r="BP123" s="350">
        <v>0</v>
      </c>
      <c r="BQ123" s="351">
        <v>3420</v>
      </c>
      <c r="BR123" s="347">
        <v>3420</v>
      </c>
      <c r="BS123" s="347">
        <v>3420</v>
      </c>
      <c r="BT123" s="347">
        <v>3420</v>
      </c>
      <c r="BU123" s="347">
        <v>3420</v>
      </c>
      <c r="BV123" s="347">
        <v>3420</v>
      </c>
      <c r="BW123" s="347">
        <v>14707</v>
      </c>
      <c r="BX123" s="350">
        <v>0</v>
      </c>
      <c r="BY123" s="350">
        <v>0</v>
      </c>
      <c r="BZ123" s="350">
        <v>0</v>
      </c>
      <c r="CA123" s="350">
        <v>0</v>
      </c>
      <c r="CB123" s="350">
        <v>0</v>
      </c>
      <c r="CC123" s="350">
        <v>0</v>
      </c>
      <c r="CD123" s="348">
        <v>9.6999999999999993</v>
      </c>
      <c r="CE123" s="354"/>
      <c r="CF123" s="347"/>
      <c r="CG123" s="347"/>
      <c r="CH123" s="347"/>
      <c r="CI123" s="347"/>
      <c r="CJ123" s="347"/>
      <c r="CK123" s="347"/>
      <c r="CL123" s="350"/>
      <c r="CM123" s="350"/>
      <c r="CN123" s="350"/>
      <c r="CO123" s="350"/>
      <c r="CP123" s="350"/>
      <c r="CQ123" s="350"/>
      <c r="CR123" s="354">
        <v>-3019</v>
      </c>
      <c r="CS123" s="347"/>
      <c r="CT123" s="347"/>
      <c r="CU123" s="347"/>
      <c r="CV123" s="347"/>
      <c r="CW123" s="347"/>
      <c r="CX123" s="347"/>
      <c r="CY123" s="350">
        <v>3019</v>
      </c>
      <c r="CZ123" s="350">
        <v>3019</v>
      </c>
      <c r="DA123" s="350">
        <v>3019</v>
      </c>
      <c r="DB123" s="350">
        <v>3019</v>
      </c>
      <c r="DC123" s="350">
        <v>3019</v>
      </c>
      <c r="DD123" s="350">
        <v>9965</v>
      </c>
      <c r="DE123" s="334"/>
      <c r="DF123" s="368">
        <v>-1365.8521599999995</v>
      </c>
      <c r="DH123" s="371">
        <f t="shared" si="5"/>
        <v>-25060</v>
      </c>
      <c r="DI123" s="371">
        <f t="shared" si="6"/>
        <v>21772</v>
      </c>
      <c r="DJ123" s="371">
        <f t="shared" si="7"/>
        <v>22936</v>
      </c>
      <c r="DK123" s="371">
        <f t="shared" si="8"/>
        <v>31807</v>
      </c>
      <c r="DM123" s="371">
        <f t="shared" si="9"/>
        <v>83353</v>
      </c>
    </row>
    <row r="124" spans="2:117">
      <c r="B124" s="342" t="s">
        <v>337</v>
      </c>
      <c r="C124" s="356">
        <v>0.68573099999999998</v>
      </c>
      <c r="D124" s="356">
        <v>0.65623500000000001</v>
      </c>
      <c r="E124" s="356">
        <v>2.9495999999999967E-2</v>
      </c>
      <c r="F124" s="356"/>
      <c r="G124" s="348">
        <v>9.6</v>
      </c>
      <c r="H124" s="347">
        <v>194478</v>
      </c>
      <c r="I124" s="347">
        <v>12492</v>
      </c>
      <c r="J124" s="347">
        <v>7356</v>
      </c>
      <c r="K124" s="347">
        <v>8741</v>
      </c>
      <c r="L124" s="347">
        <v>0</v>
      </c>
      <c r="M124" s="347">
        <v>-59533</v>
      </c>
      <c r="N124" s="347">
        <v>5842</v>
      </c>
      <c r="O124" s="347">
        <v>-1277</v>
      </c>
      <c r="P124" s="347">
        <v>-16894</v>
      </c>
      <c r="Q124" s="347">
        <v>151205</v>
      </c>
      <c r="R124" s="343">
        <v>0</v>
      </c>
      <c r="S124" s="347">
        <v>-6177</v>
      </c>
      <c r="T124" s="347">
        <v>800</v>
      </c>
      <c r="U124" s="347">
        <v>14471</v>
      </c>
      <c r="V124" s="347">
        <v>9760</v>
      </c>
      <c r="W124" s="347">
        <v>-45721</v>
      </c>
      <c r="X124" s="343">
        <v>-4871</v>
      </c>
      <c r="Y124" s="343">
        <v>7683</v>
      </c>
      <c r="Z124" s="347">
        <v>159502</v>
      </c>
      <c r="AA124" s="347">
        <v>142943</v>
      </c>
      <c r="AB124" s="347">
        <v>136415</v>
      </c>
      <c r="AC124" s="347">
        <v>168779</v>
      </c>
      <c r="AD124" s="347">
        <v>53332</v>
      </c>
      <c r="AE124" s="347">
        <v>4505</v>
      </c>
      <c r="AF124" s="347">
        <v>0</v>
      </c>
      <c r="AG124" s="347">
        <v>0</v>
      </c>
      <c r="AH124" s="347">
        <v>5233</v>
      </c>
      <c r="AI124" s="347">
        <v>6883</v>
      </c>
      <c r="AJ124" s="347">
        <v>-5377</v>
      </c>
      <c r="AK124" s="347">
        <v>-5377</v>
      </c>
      <c r="AL124" s="347">
        <v>-5377</v>
      </c>
      <c r="AM124" s="347">
        <v>-5377</v>
      </c>
      <c r="AN124" s="347">
        <v>-5377</v>
      </c>
      <c r="AO124" s="347">
        <v>-18836</v>
      </c>
      <c r="AP124" s="334"/>
      <c r="AQ124" s="351">
        <v>-6201</v>
      </c>
      <c r="AR124" s="347">
        <v>0</v>
      </c>
      <c r="AS124" s="347">
        <v>0</v>
      </c>
      <c r="AT124" s="347">
        <v>0</v>
      </c>
      <c r="AU124" s="347">
        <v>0</v>
      </c>
      <c r="AV124" s="347">
        <v>0</v>
      </c>
      <c r="AW124" s="347">
        <v>0</v>
      </c>
      <c r="AX124" s="350">
        <v>6201</v>
      </c>
      <c r="AY124" s="350">
        <v>6201</v>
      </c>
      <c r="AZ124" s="350">
        <v>6201</v>
      </c>
      <c r="BA124" s="350">
        <v>6201</v>
      </c>
      <c r="BB124" s="350">
        <v>6201</v>
      </c>
      <c r="BC124" s="350">
        <v>22327</v>
      </c>
      <c r="BD124" s="351">
        <v>609</v>
      </c>
      <c r="BE124" s="347">
        <v>609</v>
      </c>
      <c r="BF124" s="347">
        <v>609</v>
      </c>
      <c r="BG124" s="347">
        <v>609</v>
      </c>
      <c r="BH124" s="347">
        <v>609</v>
      </c>
      <c r="BI124" s="347">
        <v>609</v>
      </c>
      <c r="BJ124" s="347">
        <v>2188</v>
      </c>
      <c r="BK124" s="350">
        <v>0</v>
      </c>
      <c r="BL124" s="350">
        <v>0</v>
      </c>
      <c r="BM124" s="350">
        <v>0</v>
      </c>
      <c r="BN124" s="350">
        <v>0</v>
      </c>
      <c r="BO124" s="350">
        <v>0</v>
      </c>
      <c r="BP124" s="350">
        <v>0</v>
      </c>
      <c r="BQ124" s="351">
        <v>800</v>
      </c>
      <c r="BR124" s="347">
        <v>800</v>
      </c>
      <c r="BS124" s="347">
        <v>800</v>
      </c>
      <c r="BT124" s="347">
        <v>800</v>
      </c>
      <c r="BU124" s="347">
        <v>800</v>
      </c>
      <c r="BV124" s="347">
        <v>800</v>
      </c>
      <c r="BW124" s="347">
        <v>2883</v>
      </c>
      <c r="BX124" s="350">
        <v>0</v>
      </c>
      <c r="BY124" s="350">
        <v>0</v>
      </c>
      <c r="BZ124" s="350">
        <v>0</v>
      </c>
      <c r="CA124" s="350">
        <v>0</v>
      </c>
      <c r="CB124" s="350">
        <v>0</v>
      </c>
      <c r="CC124" s="350">
        <v>0</v>
      </c>
      <c r="CD124" s="348">
        <v>8.5</v>
      </c>
      <c r="CE124" s="354"/>
      <c r="CF124" s="347"/>
      <c r="CG124" s="347"/>
      <c r="CH124" s="347"/>
      <c r="CI124" s="347"/>
      <c r="CJ124" s="347"/>
      <c r="CK124" s="347"/>
      <c r="CL124" s="350"/>
      <c r="CM124" s="350"/>
      <c r="CN124" s="350"/>
      <c r="CO124" s="350"/>
      <c r="CP124" s="350"/>
      <c r="CQ124" s="350"/>
      <c r="CR124" s="354">
        <v>-585</v>
      </c>
      <c r="CS124" s="347"/>
      <c r="CT124" s="347"/>
      <c r="CU124" s="347"/>
      <c r="CV124" s="347"/>
      <c r="CW124" s="347"/>
      <c r="CX124" s="347"/>
      <c r="CY124" s="350">
        <v>585</v>
      </c>
      <c r="CZ124" s="350">
        <v>585</v>
      </c>
      <c r="DA124" s="350">
        <v>585</v>
      </c>
      <c r="DB124" s="350">
        <v>585</v>
      </c>
      <c r="DC124" s="350">
        <v>585</v>
      </c>
      <c r="DD124" s="350">
        <v>1580</v>
      </c>
      <c r="DE124" s="334"/>
      <c r="DF124" s="368">
        <v>-218.94880799999976</v>
      </c>
      <c r="DH124" s="371">
        <f t="shared" si="5"/>
        <v>-4505</v>
      </c>
      <c r="DI124" s="371">
        <f t="shared" si="6"/>
        <v>5233</v>
      </c>
      <c r="DJ124" s="371">
        <f t="shared" si="7"/>
        <v>-53332</v>
      </c>
      <c r="DK124" s="371">
        <f t="shared" si="8"/>
        <v>6883</v>
      </c>
      <c r="DM124" s="371">
        <f t="shared" si="9"/>
        <v>-43273</v>
      </c>
    </row>
    <row r="125" spans="2:117">
      <c r="B125" s="342" t="s">
        <v>338</v>
      </c>
      <c r="C125" s="356">
        <v>0.68004799999999999</v>
      </c>
      <c r="D125" s="356">
        <v>0.73656999999999995</v>
      </c>
      <c r="E125" s="356">
        <v>-5.6521999999999961E-2</v>
      </c>
      <c r="F125" s="356"/>
      <c r="G125" s="348">
        <v>10.5</v>
      </c>
      <c r="H125" s="347">
        <v>5011639</v>
      </c>
      <c r="I125" s="347">
        <v>285380</v>
      </c>
      <c r="J125" s="347">
        <v>172190</v>
      </c>
      <c r="K125" s="347">
        <v>-384577</v>
      </c>
      <c r="L125" s="347">
        <v>-1824259</v>
      </c>
      <c r="M125" s="347">
        <v>-453095</v>
      </c>
      <c r="N125" s="347">
        <v>84246</v>
      </c>
      <c r="O125" s="347">
        <v>10451</v>
      </c>
      <c r="P125" s="347">
        <v>-161773</v>
      </c>
      <c r="Q125" s="347">
        <v>2740202</v>
      </c>
      <c r="R125" s="343">
        <v>-1824259</v>
      </c>
      <c r="S125" s="347">
        <v>-56702</v>
      </c>
      <c r="T125" s="347">
        <v>-37253</v>
      </c>
      <c r="U125" s="347">
        <v>-1460644</v>
      </c>
      <c r="V125" s="347">
        <v>121613</v>
      </c>
      <c r="W125" s="347">
        <v>-871001</v>
      </c>
      <c r="X125" s="343">
        <v>-221982</v>
      </c>
      <c r="Y125" s="343">
        <v>-391160</v>
      </c>
      <c r="Z125" s="347">
        <v>2951095</v>
      </c>
      <c r="AA125" s="347">
        <v>2540148</v>
      </c>
      <c r="AB125" s="347">
        <v>2422043</v>
      </c>
      <c r="AC125" s="347">
        <v>3116874</v>
      </c>
      <c r="AD125" s="347">
        <v>409943</v>
      </c>
      <c r="AE125" s="347">
        <v>183374</v>
      </c>
      <c r="AF125" s="347">
        <v>353907</v>
      </c>
      <c r="AG125" s="347">
        <v>0</v>
      </c>
      <c r="AH125" s="347">
        <v>76223</v>
      </c>
      <c r="AI125" s="347">
        <v>0</v>
      </c>
      <c r="AJ125" s="347">
        <v>-93956</v>
      </c>
      <c r="AK125" s="347">
        <v>-93956</v>
      </c>
      <c r="AL125" s="347">
        <v>-93956</v>
      </c>
      <c r="AM125" s="347">
        <v>-93956</v>
      </c>
      <c r="AN125" s="347">
        <v>-93956</v>
      </c>
      <c r="AO125" s="347">
        <v>-401221</v>
      </c>
      <c r="AP125" s="334"/>
      <c r="AQ125" s="351">
        <v>-43152</v>
      </c>
      <c r="AR125" s="347">
        <v>0</v>
      </c>
      <c r="AS125" s="347">
        <v>0</v>
      </c>
      <c r="AT125" s="347">
        <v>0</v>
      </c>
      <c r="AU125" s="347">
        <v>0</v>
      </c>
      <c r="AV125" s="347">
        <v>0</v>
      </c>
      <c r="AW125" s="347">
        <v>0</v>
      </c>
      <c r="AX125" s="350">
        <v>43152</v>
      </c>
      <c r="AY125" s="350">
        <v>43152</v>
      </c>
      <c r="AZ125" s="350">
        <v>43152</v>
      </c>
      <c r="BA125" s="350">
        <v>43152</v>
      </c>
      <c r="BB125" s="350">
        <v>43152</v>
      </c>
      <c r="BC125" s="350">
        <v>194183</v>
      </c>
      <c r="BD125" s="351">
        <v>8023</v>
      </c>
      <c r="BE125" s="347">
        <v>8023</v>
      </c>
      <c r="BF125" s="347">
        <v>8023</v>
      </c>
      <c r="BG125" s="347">
        <v>8023</v>
      </c>
      <c r="BH125" s="347">
        <v>8023</v>
      </c>
      <c r="BI125" s="347">
        <v>8023</v>
      </c>
      <c r="BJ125" s="347">
        <v>36108</v>
      </c>
      <c r="BK125" s="350">
        <v>0</v>
      </c>
      <c r="BL125" s="350">
        <v>0</v>
      </c>
      <c r="BM125" s="350">
        <v>0</v>
      </c>
      <c r="BN125" s="350">
        <v>0</v>
      </c>
      <c r="BO125" s="350">
        <v>0</v>
      </c>
      <c r="BP125" s="350">
        <v>0</v>
      </c>
      <c r="BQ125" s="351">
        <v>-37253</v>
      </c>
      <c r="BR125" s="347">
        <v>0</v>
      </c>
      <c r="BS125" s="347">
        <v>0</v>
      </c>
      <c r="BT125" s="347">
        <v>0</v>
      </c>
      <c r="BU125" s="347">
        <v>0</v>
      </c>
      <c r="BV125" s="347">
        <v>0</v>
      </c>
      <c r="BW125" s="347">
        <v>0</v>
      </c>
      <c r="BX125" s="350">
        <v>37253</v>
      </c>
      <c r="BY125" s="350">
        <v>37253</v>
      </c>
      <c r="BZ125" s="350">
        <v>37253</v>
      </c>
      <c r="CA125" s="350">
        <v>37253</v>
      </c>
      <c r="CB125" s="350">
        <v>37253</v>
      </c>
      <c r="CC125" s="350">
        <v>167642</v>
      </c>
      <c r="CD125" s="348">
        <v>9</v>
      </c>
      <c r="CE125" s="354"/>
      <c r="CF125" s="347"/>
      <c r="CG125" s="347"/>
      <c r="CH125" s="347"/>
      <c r="CI125" s="347"/>
      <c r="CJ125" s="347"/>
      <c r="CK125" s="347"/>
      <c r="CL125" s="350"/>
      <c r="CM125" s="350"/>
      <c r="CN125" s="350"/>
      <c r="CO125" s="350"/>
      <c r="CP125" s="350"/>
      <c r="CQ125" s="350"/>
      <c r="CR125" s="354">
        <v>-21574</v>
      </c>
      <c r="CS125" s="347"/>
      <c r="CT125" s="347"/>
      <c r="CU125" s="347"/>
      <c r="CV125" s="347"/>
      <c r="CW125" s="347"/>
      <c r="CX125" s="347"/>
      <c r="CY125" s="350">
        <v>21574</v>
      </c>
      <c r="CZ125" s="350">
        <v>21574</v>
      </c>
      <c r="DA125" s="350">
        <v>21574</v>
      </c>
      <c r="DB125" s="350">
        <v>21574</v>
      </c>
      <c r="DC125" s="350">
        <v>21574</v>
      </c>
      <c r="DD125" s="350">
        <v>75504</v>
      </c>
      <c r="DE125" s="334"/>
      <c r="DF125" s="368">
        <v>17034.20470599999</v>
      </c>
      <c r="DH125" s="371">
        <f t="shared" si="5"/>
        <v>-183374</v>
      </c>
      <c r="DI125" s="371">
        <f t="shared" si="6"/>
        <v>76223</v>
      </c>
      <c r="DJ125" s="371">
        <f t="shared" si="7"/>
        <v>-409943</v>
      </c>
      <c r="DK125" s="371">
        <f t="shared" si="8"/>
        <v>-353907</v>
      </c>
      <c r="DM125" s="371">
        <f t="shared" si="9"/>
        <v>-2271437</v>
      </c>
    </row>
    <row r="126" spans="2:117">
      <c r="B126" s="342" t="s">
        <v>339</v>
      </c>
      <c r="C126" s="356">
        <v>0.66554999999999997</v>
      </c>
      <c r="D126" s="356">
        <v>0.65097099999999997</v>
      </c>
      <c r="E126" s="356">
        <v>1.4579000000000009E-2</v>
      </c>
      <c r="F126" s="356"/>
      <c r="G126" s="348">
        <v>11.2</v>
      </c>
      <c r="H126" s="347">
        <v>1205714</v>
      </c>
      <c r="I126" s="347">
        <v>78514</v>
      </c>
      <c r="J126" s="347">
        <v>45619</v>
      </c>
      <c r="K126" s="347">
        <v>27003</v>
      </c>
      <c r="L126" s="347">
        <v>0</v>
      </c>
      <c r="M126" s="347">
        <v>-344221</v>
      </c>
      <c r="N126" s="347">
        <v>40286</v>
      </c>
      <c r="O126" s="347">
        <v>-3473</v>
      </c>
      <c r="P126" s="347">
        <v>-56151</v>
      </c>
      <c r="Q126" s="347">
        <v>993291</v>
      </c>
      <c r="R126" s="343">
        <v>0</v>
      </c>
      <c r="S126" s="347">
        <v>-32794</v>
      </c>
      <c r="T126" s="347">
        <v>2213</v>
      </c>
      <c r="U126" s="347">
        <v>93552</v>
      </c>
      <c r="V126" s="347">
        <v>48822</v>
      </c>
      <c r="W126" s="347">
        <v>-305707</v>
      </c>
      <c r="X126" s="343">
        <v>-55883</v>
      </c>
      <c r="Y126" s="343">
        <v>24782</v>
      </c>
      <c r="Z126" s="347">
        <v>1067281</v>
      </c>
      <c r="AA126" s="347">
        <v>923071</v>
      </c>
      <c r="AB126" s="347">
        <v>875039</v>
      </c>
      <c r="AC126" s="347">
        <v>1134827</v>
      </c>
      <c r="AD126" s="347">
        <v>313487</v>
      </c>
      <c r="AE126" s="347">
        <v>51477</v>
      </c>
      <c r="AF126" s="347">
        <v>0</v>
      </c>
      <c r="AG126" s="347">
        <v>0</v>
      </c>
      <c r="AH126" s="347">
        <v>36689</v>
      </c>
      <c r="AI126" s="347">
        <v>22569</v>
      </c>
      <c r="AJ126" s="347">
        <v>-30581</v>
      </c>
      <c r="AK126" s="347">
        <v>-30581</v>
      </c>
      <c r="AL126" s="347">
        <v>-30581</v>
      </c>
      <c r="AM126" s="347">
        <v>-30581</v>
      </c>
      <c r="AN126" s="347">
        <v>-30581</v>
      </c>
      <c r="AO126" s="347">
        <v>-152801</v>
      </c>
      <c r="AP126" s="334"/>
      <c r="AQ126" s="351">
        <v>-30734</v>
      </c>
      <c r="AR126" s="347">
        <v>0</v>
      </c>
      <c r="AS126" s="347">
        <v>0</v>
      </c>
      <c r="AT126" s="347">
        <v>0</v>
      </c>
      <c r="AU126" s="347">
        <v>0</v>
      </c>
      <c r="AV126" s="347">
        <v>0</v>
      </c>
      <c r="AW126" s="347">
        <v>0</v>
      </c>
      <c r="AX126" s="350">
        <v>30734</v>
      </c>
      <c r="AY126" s="350">
        <v>30734</v>
      </c>
      <c r="AZ126" s="350">
        <v>30734</v>
      </c>
      <c r="BA126" s="350">
        <v>30734</v>
      </c>
      <c r="BB126" s="350">
        <v>30734</v>
      </c>
      <c r="BC126" s="350">
        <v>159817</v>
      </c>
      <c r="BD126" s="351">
        <v>3597</v>
      </c>
      <c r="BE126" s="347">
        <v>3597</v>
      </c>
      <c r="BF126" s="347">
        <v>3597</v>
      </c>
      <c r="BG126" s="347">
        <v>3597</v>
      </c>
      <c r="BH126" s="347">
        <v>3597</v>
      </c>
      <c r="BI126" s="347">
        <v>3597</v>
      </c>
      <c r="BJ126" s="347">
        <v>18704</v>
      </c>
      <c r="BK126" s="350">
        <v>0</v>
      </c>
      <c r="BL126" s="350">
        <v>0</v>
      </c>
      <c r="BM126" s="350">
        <v>0</v>
      </c>
      <c r="BN126" s="350">
        <v>0</v>
      </c>
      <c r="BO126" s="350">
        <v>0</v>
      </c>
      <c r="BP126" s="350">
        <v>0</v>
      </c>
      <c r="BQ126" s="351">
        <v>2213</v>
      </c>
      <c r="BR126" s="347">
        <v>2213</v>
      </c>
      <c r="BS126" s="347">
        <v>2213</v>
      </c>
      <c r="BT126" s="347">
        <v>2213</v>
      </c>
      <c r="BU126" s="347">
        <v>2213</v>
      </c>
      <c r="BV126" s="347">
        <v>2213</v>
      </c>
      <c r="BW126" s="347">
        <v>11504</v>
      </c>
      <c r="BX126" s="350">
        <v>0</v>
      </c>
      <c r="BY126" s="350">
        <v>0</v>
      </c>
      <c r="BZ126" s="350">
        <v>0</v>
      </c>
      <c r="CA126" s="350">
        <v>0</v>
      </c>
      <c r="CB126" s="350">
        <v>0</v>
      </c>
      <c r="CC126" s="350">
        <v>0</v>
      </c>
      <c r="CD126" s="348">
        <v>9.6999999999999993</v>
      </c>
      <c r="CE126" s="354"/>
      <c r="CF126" s="347"/>
      <c r="CG126" s="347"/>
      <c r="CH126" s="347"/>
      <c r="CI126" s="347"/>
      <c r="CJ126" s="347"/>
      <c r="CK126" s="347"/>
      <c r="CL126" s="350"/>
      <c r="CM126" s="350"/>
      <c r="CN126" s="350"/>
      <c r="CO126" s="350"/>
      <c r="CP126" s="350"/>
      <c r="CQ126" s="350"/>
      <c r="CR126" s="354">
        <v>-5657</v>
      </c>
      <c r="CS126" s="347"/>
      <c r="CT126" s="347"/>
      <c r="CU126" s="347"/>
      <c r="CV126" s="347"/>
      <c r="CW126" s="347"/>
      <c r="CX126" s="347"/>
      <c r="CY126" s="350">
        <v>5657</v>
      </c>
      <c r="CZ126" s="350">
        <v>5657</v>
      </c>
      <c r="DA126" s="350">
        <v>5657</v>
      </c>
      <c r="DB126" s="350">
        <v>5657</v>
      </c>
      <c r="DC126" s="350">
        <v>5657</v>
      </c>
      <c r="DD126" s="350">
        <v>23192</v>
      </c>
      <c r="DE126" s="334"/>
      <c r="DF126" s="368">
        <v>-1251.5342550000007</v>
      </c>
      <c r="DH126" s="371">
        <f t="shared" si="5"/>
        <v>-51477</v>
      </c>
      <c r="DI126" s="371">
        <f t="shared" si="6"/>
        <v>36689</v>
      </c>
      <c r="DJ126" s="371">
        <f t="shared" si="7"/>
        <v>-313487</v>
      </c>
      <c r="DK126" s="371">
        <f t="shared" si="8"/>
        <v>22569</v>
      </c>
      <c r="DM126" s="371">
        <f t="shared" si="9"/>
        <v>-212423</v>
      </c>
    </row>
    <row r="127" spans="2:117">
      <c r="B127" s="342" t="s">
        <v>340</v>
      </c>
      <c r="C127" s="356">
        <v>0.79025199999999995</v>
      </c>
      <c r="D127" s="356">
        <v>0.70276300000000003</v>
      </c>
      <c r="E127" s="356">
        <v>8.7488999999999928E-2</v>
      </c>
      <c r="F127" s="356"/>
      <c r="G127" s="348">
        <v>9.6</v>
      </c>
      <c r="H127" s="347">
        <v>23310123</v>
      </c>
      <c r="I127" s="347">
        <v>1439288</v>
      </c>
      <c r="J127" s="347">
        <v>959725</v>
      </c>
      <c r="K127" s="347">
        <v>2901945</v>
      </c>
      <c r="L127" s="347">
        <v>-1297859</v>
      </c>
      <c r="M127" s="347">
        <v>7131573</v>
      </c>
      <c r="N127" s="347">
        <v>1366452</v>
      </c>
      <c r="O127" s="347">
        <v>-29485</v>
      </c>
      <c r="P127" s="347">
        <v>-1356126</v>
      </c>
      <c r="Q127" s="347">
        <v>34425636</v>
      </c>
      <c r="R127" s="343">
        <v>-1297859</v>
      </c>
      <c r="S127" s="347">
        <v>761289</v>
      </c>
      <c r="T127" s="347">
        <v>311219</v>
      </c>
      <c r="U127" s="347">
        <v>2173662</v>
      </c>
      <c r="V127" s="347">
        <v>1469177</v>
      </c>
      <c r="W127" s="347">
        <v>9372276</v>
      </c>
      <c r="X127" s="343">
        <v>-925701</v>
      </c>
      <c r="Y127" s="343">
        <v>2987703</v>
      </c>
      <c r="Z127" s="347">
        <v>36779797</v>
      </c>
      <c r="AA127" s="347">
        <v>32171809</v>
      </c>
      <c r="AB127" s="347">
        <v>30683452</v>
      </c>
      <c r="AC127" s="347">
        <v>38827188</v>
      </c>
      <c r="AD127" s="347">
        <v>0</v>
      </c>
      <c r="AE127" s="347">
        <v>917022</v>
      </c>
      <c r="AF127" s="347">
        <v>0</v>
      </c>
      <c r="AG127" s="347">
        <v>6388701</v>
      </c>
      <c r="AH127" s="347">
        <v>1224113</v>
      </c>
      <c r="AI127" s="347">
        <v>2676484</v>
      </c>
      <c r="AJ127" s="347">
        <v>1072508</v>
      </c>
      <c r="AK127" s="347">
        <v>1072508</v>
      </c>
      <c r="AL127" s="347">
        <v>1072508</v>
      </c>
      <c r="AM127" s="347">
        <v>1072508</v>
      </c>
      <c r="AN127" s="347">
        <v>1072508</v>
      </c>
      <c r="AO127" s="347">
        <v>4009736</v>
      </c>
      <c r="AP127" s="334"/>
      <c r="AQ127" s="351">
        <v>742872</v>
      </c>
      <c r="AR127" s="347">
        <v>742872</v>
      </c>
      <c r="AS127" s="347">
        <v>742872</v>
      </c>
      <c r="AT127" s="347">
        <v>742872</v>
      </c>
      <c r="AU127" s="347">
        <v>742872</v>
      </c>
      <c r="AV127" s="347">
        <v>742872</v>
      </c>
      <c r="AW127" s="347">
        <v>2674341</v>
      </c>
      <c r="AX127" s="350">
        <v>0</v>
      </c>
      <c r="AY127" s="350">
        <v>0</v>
      </c>
      <c r="AZ127" s="350">
        <v>0</v>
      </c>
      <c r="BA127" s="350">
        <v>0</v>
      </c>
      <c r="BB127" s="350">
        <v>0</v>
      </c>
      <c r="BC127" s="350">
        <v>0</v>
      </c>
      <c r="BD127" s="351">
        <v>142339</v>
      </c>
      <c r="BE127" s="347">
        <v>142339</v>
      </c>
      <c r="BF127" s="347">
        <v>142339</v>
      </c>
      <c r="BG127" s="347">
        <v>142339</v>
      </c>
      <c r="BH127" s="347">
        <v>142339</v>
      </c>
      <c r="BI127" s="347">
        <v>142339</v>
      </c>
      <c r="BJ127" s="347">
        <v>512418</v>
      </c>
      <c r="BK127" s="350">
        <v>0</v>
      </c>
      <c r="BL127" s="350">
        <v>0</v>
      </c>
      <c r="BM127" s="350">
        <v>0</v>
      </c>
      <c r="BN127" s="350">
        <v>0</v>
      </c>
      <c r="BO127" s="350">
        <v>0</v>
      </c>
      <c r="BP127" s="350">
        <v>0</v>
      </c>
      <c r="BQ127" s="351">
        <v>311219</v>
      </c>
      <c r="BR127" s="347">
        <v>311219</v>
      </c>
      <c r="BS127" s="347">
        <v>311219</v>
      </c>
      <c r="BT127" s="347">
        <v>311219</v>
      </c>
      <c r="BU127" s="347">
        <v>311219</v>
      </c>
      <c r="BV127" s="347">
        <v>311219</v>
      </c>
      <c r="BW127" s="347">
        <v>1120389</v>
      </c>
      <c r="BX127" s="350">
        <v>0</v>
      </c>
      <c r="BY127" s="350">
        <v>0</v>
      </c>
      <c r="BZ127" s="350">
        <v>0</v>
      </c>
      <c r="CA127" s="350">
        <v>0</v>
      </c>
      <c r="CB127" s="350">
        <v>0</v>
      </c>
      <c r="CC127" s="350">
        <v>0</v>
      </c>
      <c r="CD127" s="348">
        <v>9</v>
      </c>
      <c r="CE127" s="354"/>
      <c r="CF127" s="347"/>
      <c r="CG127" s="347"/>
      <c r="CH127" s="347"/>
      <c r="CI127" s="347"/>
      <c r="CJ127" s="347"/>
      <c r="CK127" s="347"/>
      <c r="CL127" s="350"/>
      <c r="CM127" s="350"/>
      <c r="CN127" s="350"/>
      <c r="CO127" s="350"/>
      <c r="CP127" s="350"/>
      <c r="CQ127" s="350"/>
      <c r="CR127" s="354">
        <v>-123922</v>
      </c>
      <c r="CS127" s="347"/>
      <c r="CT127" s="347"/>
      <c r="CU127" s="347"/>
      <c r="CV127" s="347"/>
      <c r="CW127" s="347"/>
      <c r="CX127" s="347"/>
      <c r="CY127" s="350">
        <v>123922</v>
      </c>
      <c r="CZ127" s="350">
        <v>123922</v>
      </c>
      <c r="DA127" s="350">
        <v>123922</v>
      </c>
      <c r="DB127" s="350">
        <v>123922</v>
      </c>
      <c r="DC127" s="350">
        <v>123922</v>
      </c>
      <c r="DD127" s="350">
        <v>297412</v>
      </c>
      <c r="DE127" s="334"/>
      <c r="DF127" s="368">
        <v>-115243.2229589999</v>
      </c>
      <c r="DH127" s="371">
        <f t="shared" si="5"/>
        <v>-917022</v>
      </c>
      <c r="DI127" s="371">
        <f t="shared" si="6"/>
        <v>1224113</v>
      </c>
      <c r="DJ127" s="371">
        <f t="shared" si="7"/>
        <v>6388701</v>
      </c>
      <c r="DK127" s="371">
        <f t="shared" si="8"/>
        <v>2676484</v>
      </c>
      <c r="DM127" s="371">
        <f t="shared" si="9"/>
        <v>11115513</v>
      </c>
    </row>
    <row r="128" spans="2:117">
      <c r="B128" s="342" t="s">
        <v>341</v>
      </c>
      <c r="C128" s="356">
        <v>0.64048100000000008</v>
      </c>
      <c r="D128" s="356">
        <v>0.63548000000000004</v>
      </c>
      <c r="E128" s="356">
        <v>5.0010000000000332E-3</v>
      </c>
      <c r="F128" s="356"/>
      <c r="G128" s="348">
        <v>10.9</v>
      </c>
      <c r="H128" s="347">
        <v>2650485</v>
      </c>
      <c r="I128" s="347">
        <v>137906</v>
      </c>
      <c r="J128" s="347">
        <v>97063</v>
      </c>
      <c r="K128" s="347">
        <v>20858</v>
      </c>
      <c r="L128" s="347">
        <v>0</v>
      </c>
      <c r="M128" s="347">
        <v>-418345</v>
      </c>
      <c r="N128" s="347">
        <v>57303</v>
      </c>
      <c r="O128" s="347">
        <v>-2812</v>
      </c>
      <c r="P128" s="347">
        <v>-162727</v>
      </c>
      <c r="Q128" s="347">
        <v>2379731</v>
      </c>
      <c r="R128" s="343">
        <v>0</v>
      </c>
      <c r="S128" s="347">
        <v>-44923</v>
      </c>
      <c r="T128" s="347">
        <v>1739</v>
      </c>
      <c r="U128" s="347">
        <v>191785</v>
      </c>
      <c r="V128" s="347">
        <v>174137</v>
      </c>
      <c r="W128" s="347">
        <v>-415722</v>
      </c>
      <c r="X128" s="343">
        <v>-115910</v>
      </c>
      <c r="Y128" s="343">
        <v>18958</v>
      </c>
      <c r="Z128" s="347">
        <v>2551258</v>
      </c>
      <c r="AA128" s="347">
        <v>2216807</v>
      </c>
      <c r="AB128" s="347">
        <v>2114219</v>
      </c>
      <c r="AC128" s="347">
        <v>2696989</v>
      </c>
      <c r="AD128" s="347">
        <v>379965</v>
      </c>
      <c r="AE128" s="347">
        <v>105022</v>
      </c>
      <c r="AF128" s="347">
        <v>0</v>
      </c>
      <c r="AG128" s="347">
        <v>0</v>
      </c>
      <c r="AH128" s="347">
        <v>52046</v>
      </c>
      <c r="AI128" s="347">
        <v>17219</v>
      </c>
      <c r="AJ128" s="347">
        <v>-43184</v>
      </c>
      <c r="AK128" s="347">
        <v>-43184</v>
      </c>
      <c r="AL128" s="347">
        <v>-43184</v>
      </c>
      <c r="AM128" s="347">
        <v>-43184</v>
      </c>
      <c r="AN128" s="347">
        <v>-43184</v>
      </c>
      <c r="AO128" s="347">
        <v>-199802</v>
      </c>
      <c r="AP128" s="334"/>
      <c r="AQ128" s="351">
        <v>-38380</v>
      </c>
      <c r="AR128" s="347">
        <v>0</v>
      </c>
      <c r="AS128" s="347">
        <v>0</v>
      </c>
      <c r="AT128" s="347">
        <v>0</v>
      </c>
      <c r="AU128" s="347">
        <v>0</v>
      </c>
      <c r="AV128" s="347">
        <v>0</v>
      </c>
      <c r="AW128" s="347">
        <v>0</v>
      </c>
      <c r="AX128" s="350">
        <v>38380</v>
      </c>
      <c r="AY128" s="350">
        <v>38380</v>
      </c>
      <c r="AZ128" s="350">
        <v>38380</v>
      </c>
      <c r="BA128" s="350">
        <v>38380</v>
      </c>
      <c r="BB128" s="350">
        <v>38380</v>
      </c>
      <c r="BC128" s="350">
        <v>188065</v>
      </c>
      <c r="BD128" s="351">
        <v>5257</v>
      </c>
      <c r="BE128" s="347">
        <v>5257</v>
      </c>
      <c r="BF128" s="347">
        <v>5257</v>
      </c>
      <c r="BG128" s="347">
        <v>5257</v>
      </c>
      <c r="BH128" s="347">
        <v>5257</v>
      </c>
      <c r="BI128" s="347">
        <v>5257</v>
      </c>
      <c r="BJ128" s="347">
        <v>25761</v>
      </c>
      <c r="BK128" s="350">
        <v>0</v>
      </c>
      <c r="BL128" s="350">
        <v>0</v>
      </c>
      <c r="BM128" s="350">
        <v>0</v>
      </c>
      <c r="BN128" s="350">
        <v>0</v>
      </c>
      <c r="BO128" s="350">
        <v>0</v>
      </c>
      <c r="BP128" s="350">
        <v>0</v>
      </c>
      <c r="BQ128" s="351">
        <v>1739</v>
      </c>
      <c r="BR128" s="347">
        <v>1739</v>
      </c>
      <c r="BS128" s="347">
        <v>1739</v>
      </c>
      <c r="BT128" s="347">
        <v>1739</v>
      </c>
      <c r="BU128" s="347">
        <v>1739</v>
      </c>
      <c r="BV128" s="347">
        <v>1739</v>
      </c>
      <c r="BW128" s="347">
        <v>8524</v>
      </c>
      <c r="BX128" s="350">
        <v>0</v>
      </c>
      <c r="BY128" s="350">
        <v>0</v>
      </c>
      <c r="BZ128" s="350">
        <v>0</v>
      </c>
      <c r="CA128" s="350">
        <v>0</v>
      </c>
      <c r="CB128" s="350">
        <v>0</v>
      </c>
      <c r="CC128" s="350">
        <v>0</v>
      </c>
      <c r="CD128" s="348">
        <v>9.8000000000000007</v>
      </c>
      <c r="CE128" s="354"/>
      <c r="CF128" s="347"/>
      <c r="CG128" s="347"/>
      <c r="CH128" s="347"/>
      <c r="CI128" s="347"/>
      <c r="CJ128" s="347"/>
      <c r="CK128" s="347"/>
      <c r="CL128" s="350"/>
      <c r="CM128" s="350"/>
      <c r="CN128" s="350"/>
      <c r="CO128" s="350"/>
      <c r="CP128" s="350"/>
      <c r="CQ128" s="350"/>
      <c r="CR128" s="354">
        <v>-11800</v>
      </c>
      <c r="CS128" s="347"/>
      <c r="CT128" s="347"/>
      <c r="CU128" s="347"/>
      <c r="CV128" s="347"/>
      <c r="CW128" s="347"/>
      <c r="CX128" s="347"/>
      <c r="CY128" s="350">
        <v>11800</v>
      </c>
      <c r="CZ128" s="350">
        <v>11800</v>
      </c>
      <c r="DA128" s="350">
        <v>11800</v>
      </c>
      <c r="DB128" s="350">
        <v>11800</v>
      </c>
      <c r="DC128" s="350">
        <v>11800</v>
      </c>
      <c r="DD128" s="350">
        <v>46022</v>
      </c>
      <c r="DE128" s="334"/>
      <c r="DF128" s="368">
        <v>-912.16739700000608</v>
      </c>
      <c r="DH128" s="371">
        <f t="shared" si="5"/>
        <v>-105022</v>
      </c>
      <c r="DI128" s="371">
        <f t="shared" si="6"/>
        <v>52046</v>
      </c>
      <c r="DJ128" s="371">
        <f t="shared" si="7"/>
        <v>-379965</v>
      </c>
      <c r="DK128" s="371">
        <f t="shared" si="8"/>
        <v>17219</v>
      </c>
      <c r="DM128" s="371">
        <f t="shared" si="9"/>
        <v>-270754</v>
      </c>
    </row>
    <row r="129" spans="2:117">
      <c r="B129" s="342" t="s">
        <v>342</v>
      </c>
      <c r="C129" s="356">
        <v>0.62815900000000002</v>
      </c>
      <c r="D129" s="356">
        <v>0.63032200000000005</v>
      </c>
      <c r="E129" s="356">
        <v>-2.163000000000026E-3</v>
      </c>
      <c r="F129" s="356"/>
      <c r="G129" s="348">
        <v>10.5</v>
      </c>
      <c r="H129" s="347">
        <v>1333384</v>
      </c>
      <c r="I129" s="347">
        <v>66750</v>
      </c>
      <c r="J129" s="347">
        <v>48647</v>
      </c>
      <c r="K129" s="347">
        <v>-4576</v>
      </c>
      <c r="L129" s="347">
        <v>0</v>
      </c>
      <c r="M129" s="347">
        <v>-214512</v>
      </c>
      <c r="N129" s="347">
        <v>46829</v>
      </c>
      <c r="O129" s="347">
        <v>-1724</v>
      </c>
      <c r="P129" s="347">
        <v>-56437</v>
      </c>
      <c r="Q129" s="347">
        <v>1218361</v>
      </c>
      <c r="R129" s="343">
        <v>0</v>
      </c>
      <c r="S129" s="347">
        <v>-21692</v>
      </c>
      <c r="T129" s="347">
        <v>-617</v>
      </c>
      <c r="U129" s="347">
        <v>93088</v>
      </c>
      <c r="V129" s="347">
        <v>50489</v>
      </c>
      <c r="W129" s="347">
        <v>-203923</v>
      </c>
      <c r="X129" s="343">
        <v>-52249</v>
      </c>
      <c r="Y129" s="343">
        <v>-6479</v>
      </c>
      <c r="Z129" s="347">
        <v>1302485</v>
      </c>
      <c r="AA129" s="347">
        <v>1138044</v>
      </c>
      <c r="AB129" s="347">
        <v>1092466</v>
      </c>
      <c r="AC129" s="347">
        <v>1364593</v>
      </c>
      <c r="AD129" s="347">
        <v>194082</v>
      </c>
      <c r="AE129" s="347">
        <v>46347</v>
      </c>
      <c r="AF129" s="347">
        <v>5862</v>
      </c>
      <c r="AG129" s="347">
        <v>0</v>
      </c>
      <c r="AH129" s="347">
        <v>42369</v>
      </c>
      <c r="AI129" s="347">
        <v>0</v>
      </c>
      <c r="AJ129" s="347">
        <v>-22309</v>
      </c>
      <c r="AK129" s="347">
        <v>-22309</v>
      </c>
      <c r="AL129" s="347">
        <v>-22309</v>
      </c>
      <c r="AM129" s="347">
        <v>-22309</v>
      </c>
      <c r="AN129" s="347">
        <v>-22309</v>
      </c>
      <c r="AO129" s="347">
        <v>-92377</v>
      </c>
      <c r="AP129" s="334"/>
      <c r="AQ129" s="351">
        <v>-20430</v>
      </c>
      <c r="AR129" s="347">
        <v>0</v>
      </c>
      <c r="AS129" s="347">
        <v>0</v>
      </c>
      <c r="AT129" s="347">
        <v>0</v>
      </c>
      <c r="AU129" s="347">
        <v>0</v>
      </c>
      <c r="AV129" s="347">
        <v>0</v>
      </c>
      <c r="AW129" s="347">
        <v>0</v>
      </c>
      <c r="AX129" s="350">
        <v>20430</v>
      </c>
      <c r="AY129" s="350">
        <v>20430</v>
      </c>
      <c r="AZ129" s="350">
        <v>20430</v>
      </c>
      <c r="BA129" s="350">
        <v>20430</v>
      </c>
      <c r="BB129" s="350">
        <v>20430</v>
      </c>
      <c r="BC129" s="350">
        <v>91932</v>
      </c>
      <c r="BD129" s="351">
        <v>4460</v>
      </c>
      <c r="BE129" s="347">
        <v>4460</v>
      </c>
      <c r="BF129" s="347">
        <v>4460</v>
      </c>
      <c r="BG129" s="347">
        <v>4460</v>
      </c>
      <c r="BH129" s="347">
        <v>4460</v>
      </c>
      <c r="BI129" s="347">
        <v>4460</v>
      </c>
      <c r="BJ129" s="347">
        <v>20069</v>
      </c>
      <c r="BK129" s="350">
        <v>0</v>
      </c>
      <c r="BL129" s="350">
        <v>0</v>
      </c>
      <c r="BM129" s="350">
        <v>0</v>
      </c>
      <c r="BN129" s="350">
        <v>0</v>
      </c>
      <c r="BO129" s="350">
        <v>0</v>
      </c>
      <c r="BP129" s="350">
        <v>0</v>
      </c>
      <c r="BQ129" s="351">
        <v>-617</v>
      </c>
      <c r="BR129" s="347">
        <v>0</v>
      </c>
      <c r="BS129" s="347">
        <v>0</v>
      </c>
      <c r="BT129" s="347">
        <v>0</v>
      </c>
      <c r="BU129" s="347">
        <v>0</v>
      </c>
      <c r="BV129" s="347">
        <v>0</v>
      </c>
      <c r="BW129" s="347">
        <v>0</v>
      </c>
      <c r="BX129" s="350">
        <v>617</v>
      </c>
      <c r="BY129" s="350">
        <v>617</v>
      </c>
      <c r="BZ129" s="350">
        <v>617</v>
      </c>
      <c r="CA129" s="350">
        <v>617</v>
      </c>
      <c r="CB129" s="350">
        <v>617</v>
      </c>
      <c r="CC129" s="350">
        <v>2777</v>
      </c>
      <c r="CD129" s="348">
        <v>8.5</v>
      </c>
      <c r="CE129" s="354"/>
      <c r="CF129" s="347"/>
      <c r="CG129" s="347"/>
      <c r="CH129" s="347"/>
      <c r="CI129" s="347"/>
      <c r="CJ129" s="347"/>
      <c r="CK129" s="347"/>
      <c r="CL129" s="350"/>
      <c r="CM129" s="350"/>
      <c r="CN129" s="350"/>
      <c r="CO129" s="350"/>
      <c r="CP129" s="350"/>
      <c r="CQ129" s="350"/>
      <c r="CR129" s="354">
        <v>-5722</v>
      </c>
      <c r="CS129" s="347"/>
      <c r="CT129" s="347"/>
      <c r="CU129" s="347"/>
      <c r="CV129" s="347"/>
      <c r="CW129" s="347"/>
      <c r="CX129" s="347"/>
      <c r="CY129" s="350">
        <v>5722</v>
      </c>
      <c r="CZ129" s="350">
        <v>5722</v>
      </c>
      <c r="DA129" s="350">
        <v>5722</v>
      </c>
      <c r="DB129" s="350">
        <v>5722</v>
      </c>
      <c r="DC129" s="350">
        <v>5722</v>
      </c>
      <c r="DD129" s="350">
        <v>17737</v>
      </c>
      <c r="DE129" s="334"/>
      <c r="DF129" s="368">
        <v>179.29539600000214</v>
      </c>
      <c r="DH129" s="371">
        <f t="shared" si="5"/>
        <v>-46347</v>
      </c>
      <c r="DI129" s="371">
        <f t="shared" si="6"/>
        <v>42369</v>
      </c>
      <c r="DJ129" s="371">
        <f t="shared" si="7"/>
        <v>-194082</v>
      </c>
      <c r="DK129" s="371">
        <f t="shared" si="8"/>
        <v>-5862</v>
      </c>
      <c r="DM129" s="371">
        <f t="shared" si="9"/>
        <v>-115023</v>
      </c>
    </row>
    <row r="130" spans="2:117">
      <c r="B130" s="342" t="s">
        <v>343</v>
      </c>
      <c r="C130" s="356">
        <v>0.79312199999999999</v>
      </c>
      <c r="D130" s="356">
        <v>0.74809300000000001</v>
      </c>
      <c r="E130" s="356">
        <v>4.5028999999999986E-2</v>
      </c>
      <c r="F130" s="356"/>
      <c r="G130" s="348">
        <v>8.6</v>
      </c>
      <c r="H130" s="347">
        <v>21625221</v>
      </c>
      <c r="I130" s="347">
        <v>1020171</v>
      </c>
      <c r="J130" s="347">
        <v>815238</v>
      </c>
      <c r="K130" s="347">
        <v>1301659</v>
      </c>
      <c r="L130" s="347">
        <v>-3796796</v>
      </c>
      <c r="M130" s="347">
        <v>3514310</v>
      </c>
      <c r="N130" s="347">
        <v>738097</v>
      </c>
      <c r="O130" s="347">
        <v>10188</v>
      </c>
      <c r="P130" s="347">
        <v>-2104408</v>
      </c>
      <c r="Q130" s="347">
        <v>23123680</v>
      </c>
      <c r="R130" s="343">
        <v>-3796796</v>
      </c>
      <c r="S130" s="347">
        <v>389225</v>
      </c>
      <c r="T130" s="347">
        <v>157682</v>
      </c>
      <c r="U130" s="347">
        <v>-1414480</v>
      </c>
      <c r="V130" s="347">
        <v>1574138</v>
      </c>
      <c r="W130" s="347">
        <v>4282778</v>
      </c>
      <c r="X130" s="343">
        <v>-734568</v>
      </c>
      <c r="Y130" s="343">
        <v>1356062</v>
      </c>
      <c r="Z130" s="347">
        <v>24655538</v>
      </c>
      <c r="AA130" s="347">
        <v>21662424</v>
      </c>
      <c r="AB130" s="347">
        <v>20817016</v>
      </c>
      <c r="AC130" s="347">
        <v>25826952</v>
      </c>
      <c r="AD130" s="347">
        <v>0</v>
      </c>
      <c r="AE130" s="347">
        <v>673542</v>
      </c>
      <c r="AF130" s="347">
        <v>0</v>
      </c>
      <c r="AG130" s="347">
        <v>3105668</v>
      </c>
      <c r="AH130" s="347">
        <v>652272</v>
      </c>
      <c r="AI130" s="347">
        <v>1198380</v>
      </c>
      <c r="AJ130" s="347">
        <v>546906</v>
      </c>
      <c r="AK130" s="347">
        <v>546906</v>
      </c>
      <c r="AL130" s="347">
        <v>546906</v>
      </c>
      <c r="AM130" s="347">
        <v>546906</v>
      </c>
      <c r="AN130" s="347">
        <v>546906</v>
      </c>
      <c r="AO130" s="347">
        <v>1548248</v>
      </c>
      <c r="AP130" s="334"/>
      <c r="AQ130" s="351">
        <v>408640</v>
      </c>
      <c r="AR130" s="347">
        <v>408640</v>
      </c>
      <c r="AS130" s="347">
        <v>408640</v>
      </c>
      <c r="AT130" s="347">
        <v>408640</v>
      </c>
      <c r="AU130" s="347">
        <v>408640</v>
      </c>
      <c r="AV130" s="347">
        <v>408640</v>
      </c>
      <c r="AW130" s="347">
        <v>1062468</v>
      </c>
      <c r="AX130" s="350">
        <v>0</v>
      </c>
      <c r="AY130" s="350">
        <v>0</v>
      </c>
      <c r="AZ130" s="350">
        <v>0</v>
      </c>
      <c r="BA130" s="350">
        <v>0</v>
      </c>
      <c r="BB130" s="350">
        <v>0</v>
      </c>
      <c r="BC130" s="350">
        <v>0</v>
      </c>
      <c r="BD130" s="351">
        <v>85825</v>
      </c>
      <c r="BE130" s="347">
        <v>85825</v>
      </c>
      <c r="BF130" s="347">
        <v>85825</v>
      </c>
      <c r="BG130" s="347">
        <v>85825</v>
      </c>
      <c r="BH130" s="347">
        <v>85825</v>
      </c>
      <c r="BI130" s="347">
        <v>85825</v>
      </c>
      <c r="BJ130" s="347">
        <v>223147</v>
      </c>
      <c r="BK130" s="350">
        <v>0</v>
      </c>
      <c r="BL130" s="350">
        <v>0</v>
      </c>
      <c r="BM130" s="350">
        <v>0</v>
      </c>
      <c r="BN130" s="350">
        <v>0</v>
      </c>
      <c r="BO130" s="350">
        <v>0</v>
      </c>
      <c r="BP130" s="350">
        <v>0</v>
      </c>
      <c r="BQ130" s="351">
        <v>157682</v>
      </c>
      <c r="BR130" s="347">
        <v>157682</v>
      </c>
      <c r="BS130" s="347">
        <v>157682</v>
      </c>
      <c r="BT130" s="347">
        <v>157682</v>
      </c>
      <c r="BU130" s="347">
        <v>157682</v>
      </c>
      <c r="BV130" s="347">
        <v>157682</v>
      </c>
      <c r="BW130" s="347">
        <v>409970</v>
      </c>
      <c r="BX130" s="350">
        <v>0</v>
      </c>
      <c r="BY130" s="350">
        <v>0</v>
      </c>
      <c r="BZ130" s="350">
        <v>0</v>
      </c>
      <c r="CA130" s="350">
        <v>0</v>
      </c>
      <c r="CB130" s="350">
        <v>0</v>
      </c>
      <c r="CC130" s="350">
        <v>0</v>
      </c>
      <c r="CD130" s="348">
        <v>7</v>
      </c>
      <c r="CE130" s="354"/>
      <c r="CF130" s="347"/>
      <c r="CG130" s="347"/>
      <c r="CH130" s="347"/>
      <c r="CI130" s="347"/>
      <c r="CJ130" s="347"/>
      <c r="CK130" s="347"/>
      <c r="CL130" s="350"/>
      <c r="CM130" s="350"/>
      <c r="CN130" s="350"/>
      <c r="CO130" s="350"/>
      <c r="CP130" s="350"/>
      <c r="CQ130" s="350"/>
      <c r="CR130" s="354">
        <v>-105241</v>
      </c>
      <c r="CS130" s="347"/>
      <c r="CT130" s="347"/>
      <c r="CU130" s="347"/>
      <c r="CV130" s="347"/>
      <c r="CW130" s="347"/>
      <c r="CX130" s="347"/>
      <c r="CY130" s="350">
        <v>105241</v>
      </c>
      <c r="CZ130" s="350">
        <v>105241</v>
      </c>
      <c r="DA130" s="350">
        <v>105241</v>
      </c>
      <c r="DB130" s="350">
        <v>105241</v>
      </c>
      <c r="DC130" s="350">
        <v>105241</v>
      </c>
      <c r="DD130" s="350">
        <v>147337</v>
      </c>
      <c r="DE130" s="334"/>
      <c r="DF130" s="368">
        <v>-44214.920708999984</v>
      </c>
      <c r="DH130" s="371">
        <f t="shared" si="5"/>
        <v>-673542</v>
      </c>
      <c r="DI130" s="371">
        <f t="shared" si="6"/>
        <v>652272</v>
      </c>
      <c r="DJ130" s="371">
        <f t="shared" si="7"/>
        <v>3105668</v>
      </c>
      <c r="DK130" s="371">
        <f t="shared" si="8"/>
        <v>1198380</v>
      </c>
      <c r="DM130" s="371">
        <f t="shared" si="9"/>
        <v>1498459</v>
      </c>
    </row>
    <row r="131" spans="2:117">
      <c r="B131" s="342" t="s">
        <v>344</v>
      </c>
      <c r="C131" s="356">
        <v>1</v>
      </c>
      <c r="D131" s="356">
        <v>1</v>
      </c>
      <c r="E131" s="356">
        <v>0</v>
      </c>
      <c r="F131" s="356"/>
      <c r="G131" s="348">
        <v>1</v>
      </c>
      <c r="H131" s="347">
        <v>0</v>
      </c>
      <c r="I131" s="347">
        <v>0</v>
      </c>
      <c r="J131" s="347">
        <v>0</v>
      </c>
      <c r="K131" s="347">
        <v>0</v>
      </c>
      <c r="L131" s="347">
        <v>0</v>
      </c>
      <c r="M131" s="347">
        <v>0</v>
      </c>
      <c r="N131" s="347">
        <v>0</v>
      </c>
      <c r="O131" s="347">
        <v>0</v>
      </c>
      <c r="P131" s="347">
        <v>0</v>
      </c>
      <c r="Q131" s="347">
        <v>0</v>
      </c>
      <c r="R131" s="343">
        <v>0</v>
      </c>
      <c r="S131" s="347">
        <v>0</v>
      </c>
      <c r="T131" s="347">
        <v>0</v>
      </c>
      <c r="U131" s="347">
        <v>0</v>
      </c>
      <c r="V131" s="347">
        <v>0</v>
      </c>
      <c r="W131" s="347">
        <v>0</v>
      </c>
      <c r="X131" s="343">
        <v>0</v>
      </c>
      <c r="Y131" s="343">
        <v>0</v>
      </c>
      <c r="Z131" s="347">
        <v>0</v>
      </c>
      <c r="AA131" s="347">
        <v>0</v>
      </c>
      <c r="AB131" s="347">
        <v>0</v>
      </c>
      <c r="AC131" s="347">
        <v>0</v>
      </c>
      <c r="AD131" s="347">
        <v>0</v>
      </c>
      <c r="AE131" s="347">
        <v>0</v>
      </c>
      <c r="AF131" s="347">
        <v>0</v>
      </c>
      <c r="AG131" s="347">
        <v>0</v>
      </c>
      <c r="AH131" s="347">
        <v>0</v>
      </c>
      <c r="AI131" s="347">
        <v>0</v>
      </c>
      <c r="AJ131" s="347">
        <v>0</v>
      </c>
      <c r="AK131" s="347">
        <v>0</v>
      </c>
      <c r="AL131" s="347">
        <v>0</v>
      </c>
      <c r="AM131" s="347">
        <v>0</v>
      </c>
      <c r="AN131" s="347">
        <v>0</v>
      </c>
      <c r="AO131" s="347">
        <v>0</v>
      </c>
      <c r="AP131" s="334"/>
      <c r="AQ131" s="351">
        <v>0</v>
      </c>
      <c r="AR131" s="347">
        <v>0</v>
      </c>
      <c r="AS131" s="347">
        <v>0</v>
      </c>
      <c r="AT131" s="347">
        <v>0</v>
      </c>
      <c r="AU131" s="347">
        <v>0</v>
      </c>
      <c r="AV131" s="347">
        <v>0</v>
      </c>
      <c r="AW131" s="347">
        <v>0</v>
      </c>
      <c r="AX131" s="350">
        <v>0</v>
      </c>
      <c r="AY131" s="350">
        <v>0</v>
      </c>
      <c r="AZ131" s="350">
        <v>0</v>
      </c>
      <c r="BA131" s="350">
        <v>0</v>
      </c>
      <c r="BB131" s="350">
        <v>0</v>
      </c>
      <c r="BC131" s="350">
        <v>0</v>
      </c>
      <c r="BD131" s="351">
        <v>0</v>
      </c>
      <c r="BE131" s="347">
        <v>0</v>
      </c>
      <c r="BF131" s="347">
        <v>0</v>
      </c>
      <c r="BG131" s="347">
        <v>0</v>
      </c>
      <c r="BH131" s="347">
        <v>0</v>
      </c>
      <c r="BI131" s="347">
        <v>0</v>
      </c>
      <c r="BJ131" s="347">
        <v>0</v>
      </c>
      <c r="BK131" s="350">
        <v>0</v>
      </c>
      <c r="BL131" s="350">
        <v>0</v>
      </c>
      <c r="BM131" s="350">
        <v>0</v>
      </c>
      <c r="BN131" s="350">
        <v>0</v>
      </c>
      <c r="BO131" s="350">
        <v>0</v>
      </c>
      <c r="BP131" s="350">
        <v>0</v>
      </c>
      <c r="BQ131" s="351">
        <v>0</v>
      </c>
      <c r="BR131" s="347">
        <v>0</v>
      </c>
      <c r="BS131" s="347">
        <v>0</v>
      </c>
      <c r="BT131" s="347">
        <v>0</v>
      </c>
      <c r="BU131" s="347">
        <v>0</v>
      </c>
      <c r="BV131" s="347">
        <v>0</v>
      </c>
      <c r="BW131" s="347">
        <v>0</v>
      </c>
      <c r="BX131" s="350">
        <v>0</v>
      </c>
      <c r="BY131" s="350">
        <v>0</v>
      </c>
      <c r="BZ131" s="350">
        <v>0</v>
      </c>
      <c r="CA131" s="350">
        <v>0</v>
      </c>
      <c r="CB131" s="350">
        <v>0</v>
      </c>
      <c r="CC131" s="350">
        <v>0</v>
      </c>
      <c r="CD131" s="348">
        <v>10.1</v>
      </c>
      <c r="CE131" s="354"/>
      <c r="CF131" s="347"/>
      <c r="CG131" s="347"/>
      <c r="CH131" s="347"/>
      <c r="CI131" s="347"/>
      <c r="CJ131" s="347"/>
      <c r="CK131" s="347"/>
      <c r="CL131" s="350"/>
      <c r="CM131" s="350"/>
      <c r="CN131" s="350"/>
      <c r="CO131" s="350"/>
      <c r="CP131" s="350"/>
      <c r="CQ131" s="350"/>
      <c r="CR131" s="354">
        <v>0</v>
      </c>
      <c r="CS131" s="347"/>
      <c r="CT131" s="347"/>
      <c r="CU131" s="347"/>
      <c r="CV131" s="347"/>
      <c r="CW131" s="347"/>
      <c r="CX131" s="347"/>
      <c r="CY131" s="350">
        <v>0</v>
      </c>
      <c r="CZ131" s="350">
        <v>0</v>
      </c>
      <c r="DA131" s="350">
        <v>0</v>
      </c>
      <c r="DB131" s="350">
        <v>0</v>
      </c>
      <c r="DC131" s="350">
        <v>0</v>
      </c>
      <c r="DD131" s="350">
        <v>0</v>
      </c>
      <c r="DE131" s="334"/>
      <c r="DF131" s="368">
        <v>0</v>
      </c>
      <c r="DH131" s="371">
        <f t="shared" si="5"/>
        <v>0</v>
      </c>
      <c r="DI131" s="371">
        <f t="shared" si="6"/>
        <v>0</v>
      </c>
      <c r="DJ131" s="371">
        <f t="shared" si="7"/>
        <v>0</v>
      </c>
      <c r="DK131" s="371">
        <f t="shared" si="8"/>
        <v>0</v>
      </c>
      <c r="DM131" s="371">
        <f t="shared" si="9"/>
        <v>0</v>
      </c>
    </row>
    <row r="132" spans="2:117">
      <c r="B132" s="342" t="s">
        <v>345</v>
      </c>
      <c r="C132" s="356">
        <v>0.644509</v>
      </c>
      <c r="D132" s="356">
        <v>0.62201299999999993</v>
      </c>
      <c r="E132" s="356">
        <v>2.2496000000000071E-2</v>
      </c>
      <c r="F132" s="356"/>
      <c r="G132" s="348">
        <v>9.5</v>
      </c>
      <c r="H132" s="347">
        <v>1260483</v>
      </c>
      <c r="I132" s="347">
        <v>61193</v>
      </c>
      <c r="J132" s="347">
        <v>47569</v>
      </c>
      <c r="K132" s="347">
        <v>45587</v>
      </c>
      <c r="L132" s="347">
        <v>0</v>
      </c>
      <c r="M132" s="347">
        <v>-220216</v>
      </c>
      <c r="N132" s="347">
        <v>36107</v>
      </c>
      <c r="O132" s="347">
        <v>-900</v>
      </c>
      <c r="P132" s="347">
        <v>-61214</v>
      </c>
      <c r="Q132" s="347">
        <v>1168609</v>
      </c>
      <c r="R132" s="343">
        <v>0</v>
      </c>
      <c r="S132" s="347">
        <v>-26041</v>
      </c>
      <c r="T132" s="347">
        <v>4909</v>
      </c>
      <c r="U132" s="347">
        <v>87630</v>
      </c>
      <c r="V132" s="347">
        <v>68469</v>
      </c>
      <c r="W132" s="347">
        <v>-172295</v>
      </c>
      <c r="X132" s="343">
        <v>-54004</v>
      </c>
      <c r="Y132" s="343">
        <v>46640</v>
      </c>
      <c r="Z132" s="347">
        <v>1245256</v>
      </c>
      <c r="AA132" s="347">
        <v>1095291</v>
      </c>
      <c r="AB132" s="347">
        <v>1052953</v>
      </c>
      <c r="AC132" s="347">
        <v>1303510</v>
      </c>
      <c r="AD132" s="347">
        <v>197036</v>
      </c>
      <c r="AE132" s="347">
        <v>49296</v>
      </c>
      <c r="AF132" s="347">
        <v>0</v>
      </c>
      <c r="AG132" s="347">
        <v>0</v>
      </c>
      <c r="AH132" s="347">
        <v>32306</v>
      </c>
      <c r="AI132" s="347">
        <v>41731</v>
      </c>
      <c r="AJ132" s="347">
        <v>-21132</v>
      </c>
      <c r="AK132" s="347">
        <v>-21132</v>
      </c>
      <c r="AL132" s="347">
        <v>-21132</v>
      </c>
      <c r="AM132" s="347">
        <v>-21132</v>
      </c>
      <c r="AN132" s="347">
        <v>-21132</v>
      </c>
      <c r="AO132" s="347">
        <v>-66635</v>
      </c>
      <c r="AP132" s="334"/>
      <c r="AQ132" s="351">
        <v>-23180</v>
      </c>
      <c r="AR132" s="347">
        <v>0</v>
      </c>
      <c r="AS132" s="347">
        <v>0</v>
      </c>
      <c r="AT132" s="347">
        <v>0</v>
      </c>
      <c r="AU132" s="347">
        <v>0</v>
      </c>
      <c r="AV132" s="347">
        <v>0</v>
      </c>
      <c r="AW132" s="347">
        <v>0</v>
      </c>
      <c r="AX132" s="350">
        <v>23180</v>
      </c>
      <c r="AY132" s="350">
        <v>23180</v>
      </c>
      <c r="AZ132" s="350">
        <v>23180</v>
      </c>
      <c r="BA132" s="350">
        <v>23180</v>
      </c>
      <c r="BB132" s="350">
        <v>23180</v>
      </c>
      <c r="BC132" s="350">
        <v>81136</v>
      </c>
      <c r="BD132" s="351">
        <v>3801</v>
      </c>
      <c r="BE132" s="347">
        <v>3801</v>
      </c>
      <c r="BF132" s="347">
        <v>3801</v>
      </c>
      <c r="BG132" s="347">
        <v>3801</v>
      </c>
      <c r="BH132" s="347">
        <v>3801</v>
      </c>
      <c r="BI132" s="347">
        <v>3801</v>
      </c>
      <c r="BJ132" s="347">
        <v>13301</v>
      </c>
      <c r="BK132" s="350">
        <v>0</v>
      </c>
      <c r="BL132" s="350">
        <v>0</v>
      </c>
      <c r="BM132" s="350">
        <v>0</v>
      </c>
      <c r="BN132" s="350">
        <v>0</v>
      </c>
      <c r="BO132" s="350">
        <v>0</v>
      </c>
      <c r="BP132" s="350">
        <v>0</v>
      </c>
      <c r="BQ132" s="351">
        <v>4909</v>
      </c>
      <c r="BR132" s="347">
        <v>4909</v>
      </c>
      <c r="BS132" s="347">
        <v>4909</v>
      </c>
      <c r="BT132" s="347">
        <v>4909</v>
      </c>
      <c r="BU132" s="347">
        <v>4909</v>
      </c>
      <c r="BV132" s="347">
        <v>4909</v>
      </c>
      <c r="BW132" s="347">
        <v>17186</v>
      </c>
      <c r="BX132" s="350">
        <v>0</v>
      </c>
      <c r="BY132" s="350">
        <v>0</v>
      </c>
      <c r="BZ132" s="350">
        <v>0</v>
      </c>
      <c r="CA132" s="350">
        <v>0</v>
      </c>
      <c r="CB132" s="350">
        <v>0</v>
      </c>
      <c r="CC132" s="350">
        <v>0</v>
      </c>
      <c r="CD132" s="348">
        <v>9.1999999999999993</v>
      </c>
      <c r="CE132" s="354"/>
      <c r="CF132" s="347"/>
      <c r="CG132" s="347"/>
      <c r="CH132" s="347"/>
      <c r="CI132" s="347"/>
      <c r="CJ132" s="347"/>
      <c r="CK132" s="347"/>
      <c r="CL132" s="350"/>
      <c r="CM132" s="350"/>
      <c r="CN132" s="350"/>
      <c r="CO132" s="350"/>
      <c r="CP132" s="350"/>
      <c r="CQ132" s="350"/>
      <c r="CR132" s="354">
        <v>-6662</v>
      </c>
      <c r="CS132" s="347"/>
      <c r="CT132" s="347"/>
      <c r="CU132" s="347"/>
      <c r="CV132" s="347"/>
      <c r="CW132" s="347"/>
      <c r="CX132" s="347"/>
      <c r="CY132" s="350">
        <v>6662</v>
      </c>
      <c r="CZ132" s="350">
        <v>6662</v>
      </c>
      <c r="DA132" s="350">
        <v>6662</v>
      </c>
      <c r="DB132" s="350">
        <v>6662</v>
      </c>
      <c r="DC132" s="350">
        <v>6662</v>
      </c>
      <c r="DD132" s="350">
        <v>15986</v>
      </c>
      <c r="DE132" s="334"/>
      <c r="DF132" s="368">
        <v>-1953.1477120000061</v>
      </c>
      <c r="DH132" s="371">
        <f t="shared" si="5"/>
        <v>-49296</v>
      </c>
      <c r="DI132" s="371">
        <f t="shared" si="6"/>
        <v>32306</v>
      </c>
      <c r="DJ132" s="371">
        <f t="shared" si="7"/>
        <v>-197036</v>
      </c>
      <c r="DK132" s="371">
        <f t="shared" si="8"/>
        <v>41731</v>
      </c>
      <c r="DM132" s="371">
        <f t="shared" si="9"/>
        <v>-91874</v>
      </c>
    </row>
    <row r="133" spans="2:117">
      <c r="B133" s="342" t="s">
        <v>346</v>
      </c>
      <c r="C133" s="356">
        <v>1</v>
      </c>
      <c r="D133" s="356">
        <v>0.67182399999999998</v>
      </c>
      <c r="E133" s="356">
        <v>0.32817600000000002</v>
      </c>
      <c r="F133" s="356"/>
      <c r="G133" s="348">
        <v>1</v>
      </c>
      <c r="H133" s="347">
        <v>629709</v>
      </c>
      <c r="I133" s="347">
        <v>170</v>
      </c>
      <c r="J133" s="347">
        <v>28124</v>
      </c>
      <c r="K133" s="347">
        <v>307603</v>
      </c>
      <c r="L133" s="347">
        <v>0</v>
      </c>
      <c r="M133" s="347">
        <v>-637529</v>
      </c>
      <c r="N133" s="347">
        <v>51</v>
      </c>
      <c r="O133" s="347">
        <v>-101587</v>
      </c>
      <c r="P133" s="347">
        <v>-193392</v>
      </c>
      <c r="Q133" s="347">
        <v>33149</v>
      </c>
      <c r="R133" s="343">
        <v>0</v>
      </c>
      <c r="S133" s="347">
        <v>-637478</v>
      </c>
      <c r="T133" s="347">
        <v>206016</v>
      </c>
      <c r="U133" s="347">
        <v>-403168</v>
      </c>
      <c r="V133" s="347">
        <v>11319</v>
      </c>
      <c r="W133" s="347">
        <v>0</v>
      </c>
      <c r="X133" s="343">
        <v>0</v>
      </c>
      <c r="Y133" s="343">
        <v>206016</v>
      </c>
      <c r="Z133" s="347">
        <v>33627</v>
      </c>
      <c r="AA133" s="347">
        <v>32684</v>
      </c>
      <c r="AB133" s="347">
        <v>32701</v>
      </c>
      <c r="AC133" s="347">
        <v>33600</v>
      </c>
      <c r="AD133" s="347">
        <v>0</v>
      </c>
      <c r="AE133" s="347">
        <v>0</v>
      </c>
      <c r="AF133" s="347">
        <v>0</v>
      </c>
      <c r="AG133" s="347">
        <v>0</v>
      </c>
      <c r="AH133" s="347">
        <v>0</v>
      </c>
      <c r="AI133" s="347">
        <v>0</v>
      </c>
      <c r="AJ133" s="347">
        <v>0</v>
      </c>
      <c r="AK133" s="347">
        <v>0</v>
      </c>
      <c r="AL133" s="347">
        <v>0</v>
      </c>
      <c r="AM133" s="347">
        <v>0</v>
      </c>
      <c r="AN133" s="347">
        <v>0</v>
      </c>
      <c r="AO133" s="347">
        <v>0</v>
      </c>
      <c r="AP133" s="334"/>
      <c r="AQ133" s="351">
        <v>-637529</v>
      </c>
      <c r="AR133" s="347">
        <v>0</v>
      </c>
      <c r="AS133" s="347">
        <v>0</v>
      </c>
      <c r="AT133" s="347">
        <v>0</v>
      </c>
      <c r="AU133" s="347">
        <v>0</v>
      </c>
      <c r="AV133" s="347">
        <v>0</v>
      </c>
      <c r="AW133" s="347">
        <v>0</v>
      </c>
      <c r="AX133" s="350">
        <v>0</v>
      </c>
      <c r="AY133" s="350">
        <v>0</v>
      </c>
      <c r="AZ133" s="350">
        <v>0</v>
      </c>
      <c r="BA133" s="350">
        <v>0</v>
      </c>
      <c r="BB133" s="350">
        <v>0</v>
      </c>
      <c r="BC133" s="350">
        <v>0</v>
      </c>
      <c r="BD133" s="351">
        <v>51</v>
      </c>
      <c r="BE133" s="347">
        <v>0</v>
      </c>
      <c r="BF133" s="347">
        <v>0</v>
      </c>
      <c r="BG133" s="347">
        <v>0</v>
      </c>
      <c r="BH133" s="347">
        <v>0</v>
      </c>
      <c r="BI133" s="347">
        <v>0</v>
      </c>
      <c r="BJ133" s="347">
        <v>0</v>
      </c>
      <c r="BK133" s="350">
        <v>0</v>
      </c>
      <c r="BL133" s="350">
        <v>0</v>
      </c>
      <c r="BM133" s="350">
        <v>0</v>
      </c>
      <c r="BN133" s="350">
        <v>0</v>
      </c>
      <c r="BO133" s="350">
        <v>0</v>
      </c>
      <c r="BP133" s="350">
        <v>0</v>
      </c>
      <c r="BQ133" s="351">
        <v>206016</v>
      </c>
      <c r="BR133" s="347">
        <v>0</v>
      </c>
      <c r="BS133" s="347">
        <v>0</v>
      </c>
      <c r="BT133" s="347">
        <v>0</v>
      </c>
      <c r="BU133" s="347">
        <v>0</v>
      </c>
      <c r="BV133" s="347">
        <v>0</v>
      </c>
      <c r="BW133" s="347">
        <v>0</v>
      </c>
      <c r="BX133" s="350">
        <v>0</v>
      </c>
      <c r="BY133" s="350">
        <v>0</v>
      </c>
      <c r="BZ133" s="350">
        <v>0</v>
      </c>
      <c r="CA133" s="350">
        <v>0</v>
      </c>
      <c r="CB133" s="350">
        <v>0</v>
      </c>
      <c r="CC133" s="350">
        <v>0</v>
      </c>
      <c r="CD133" s="348">
        <v>1</v>
      </c>
      <c r="CE133" s="354"/>
      <c r="CF133" s="347"/>
      <c r="CG133" s="347"/>
      <c r="CH133" s="347"/>
      <c r="CI133" s="347"/>
      <c r="CJ133" s="347"/>
      <c r="CK133" s="347"/>
      <c r="CL133" s="350"/>
      <c r="CM133" s="350"/>
      <c r="CN133" s="350"/>
      <c r="CO133" s="350"/>
      <c r="CP133" s="350"/>
      <c r="CQ133" s="350"/>
      <c r="CR133" s="354">
        <v>0</v>
      </c>
      <c r="CS133" s="347"/>
      <c r="CT133" s="347"/>
      <c r="CU133" s="347"/>
      <c r="CV133" s="347"/>
      <c r="CW133" s="347"/>
      <c r="CX133" s="347"/>
      <c r="CY133" s="350">
        <v>0</v>
      </c>
      <c r="CZ133" s="350">
        <v>0</v>
      </c>
      <c r="DA133" s="350">
        <v>0</v>
      </c>
      <c r="DB133" s="350">
        <v>0</v>
      </c>
      <c r="DC133" s="350">
        <v>0</v>
      </c>
      <c r="DD133" s="350">
        <v>0</v>
      </c>
      <c r="DE133" s="334"/>
      <c r="DF133" s="368">
        <v>0</v>
      </c>
      <c r="DH133" s="371">
        <f t="shared" si="5"/>
        <v>0</v>
      </c>
      <c r="DI133" s="371">
        <f t="shared" si="6"/>
        <v>0</v>
      </c>
      <c r="DJ133" s="371">
        <f t="shared" si="7"/>
        <v>0</v>
      </c>
      <c r="DK133" s="371">
        <f t="shared" si="8"/>
        <v>0</v>
      </c>
      <c r="DM133" s="371">
        <f t="shared" si="9"/>
        <v>-596560</v>
      </c>
    </row>
    <row r="134" spans="2:117">
      <c r="B134" s="342" t="s">
        <v>347</v>
      </c>
      <c r="C134" s="356">
        <v>0.69042500000000007</v>
      </c>
      <c r="D134" s="356">
        <v>0.65830999999999995</v>
      </c>
      <c r="E134" s="356">
        <v>3.2115000000000116E-2</v>
      </c>
      <c r="F134" s="356"/>
      <c r="G134" s="348">
        <v>10.4</v>
      </c>
      <c r="H134" s="347">
        <v>8124813</v>
      </c>
      <c r="I134" s="347">
        <v>498160</v>
      </c>
      <c r="J134" s="347">
        <v>315434</v>
      </c>
      <c r="K134" s="347">
        <v>396361</v>
      </c>
      <c r="L134" s="347">
        <v>-245820</v>
      </c>
      <c r="M134" s="347">
        <v>-884749</v>
      </c>
      <c r="N134" s="347">
        <v>269719</v>
      </c>
      <c r="O134" s="347">
        <v>-2697</v>
      </c>
      <c r="P134" s="347">
        <v>-314943</v>
      </c>
      <c r="Q134" s="347">
        <v>8156278</v>
      </c>
      <c r="R134" s="343">
        <v>-245820</v>
      </c>
      <c r="S134" s="347">
        <v>-101459</v>
      </c>
      <c r="T134" s="347">
        <v>39613</v>
      </c>
      <c r="U134" s="347">
        <v>505928</v>
      </c>
      <c r="V134" s="347">
        <v>331053</v>
      </c>
      <c r="W134" s="347">
        <v>-534806</v>
      </c>
      <c r="X134" s="343">
        <v>-375287</v>
      </c>
      <c r="Y134" s="343">
        <v>411972</v>
      </c>
      <c r="Z134" s="347">
        <v>8807954</v>
      </c>
      <c r="AA134" s="347">
        <v>7536775</v>
      </c>
      <c r="AB134" s="347">
        <v>7127112</v>
      </c>
      <c r="AC134" s="347">
        <v>9387375</v>
      </c>
      <c r="AD134" s="347">
        <v>799677</v>
      </c>
      <c r="AE134" s="347">
        <v>351273</v>
      </c>
      <c r="AF134" s="347">
        <v>0</v>
      </c>
      <c r="AG134" s="347">
        <v>0</v>
      </c>
      <c r="AH134" s="347">
        <v>243785</v>
      </c>
      <c r="AI134" s="347">
        <v>372359</v>
      </c>
      <c r="AJ134" s="347">
        <v>-61847</v>
      </c>
      <c r="AK134" s="347">
        <v>-61847</v>
      </c>
      <c r="AL134" s="347">
        <v>-61847</v>
      </c>
      <c r="AM134" s="347">
        <v>-61847</v>
      </c>
      <c r="AN134" s="347">
        <v>-61847</v>
      </c>
      <c r="AO134" s="347">
        <v>-225571</v>
      </c>
      <c r="AP134" s="334"/>
      <c r="AQ134" s="351">
        <v>-85072</v>
      </c>
      <c r="AR134" s="347">
        <v>0</v>
      </c>
      <c r="AS134" s="347">
        <v>0</v>
      </c>
      <c r="AT134" s="347">
        <v>0</v>
      </c>
      <c r="AU134" s="347">
        <v>0</v>
      </c>
      <c r="AV134" s="347">
        <v>0</v>
      </c>
      <c r="AW134" s="347">
        <v>0</v>
      </c>
      <c r="AX134" s="350">
        <v>85072</v>
      </c>
      <c r="AY134" s="350">
        <v>85072</v>
      </c>
      <c r="AZ134" s="350">
        <v>85072</v>
      </c>
      <c r="BA134" s="350">
        <v>85072</v>
      </c>
      <c r="BB134" s="350">
        <v>85072</v>
      </c>
      <c r="BC134" s="350">
        <v>374317</v>
      </c>
      <c r="BD134" s="351">
        <v>25934</v>
      </c>
      <c r="BE134" s="347">
        <v>25934</v>
      </c>
      <c r="BF134" s="347">
        <v>25934</v>
      </c>
      <c r="BG134" s="347">
        <v>25934</v>
      </c>
      <c r="BH134" s="347">
        <v>25934</v>
      </c>
      <c r="BI134" s="347">
        <v>25934</v>
      </c>
      <c r="BJ134" s="347">
        <v>114115</v>
      </c>
      <c r="BK134" s="350">
        <v>0</v>
      </c>
      <c r="BL134" s="350">
        <v>0</v>
      </c>
      <c r="BM134" s="350">
        <v>0</v>
      </c>
      <c r="BN134" s="350">
        <v>0</v>
      </c>
      <c r="BO134" s="350">
        <v>0</v>
      </c>
      <c r="BP134" s="350">
        <v>0</v>
      </c>
      <c r="BQ134" s="351">
        <v>39613</v>
      </c>
      <c r="BR134" s="347">
        <v>39613</v>
      </c>
      <c r="BS134" s="347">
        <v>39613</v>
      </c>
      <c r="BT134" s="347">
        <v>39613</v>
      </c>
      <c r="BU134" s="347">
        <v>39613</v>
      </c>
      <c r="BV134" s="347">
        <v>39613</v>
      </c>
      <c r="BW134" s="347">
        <v>174294</v>
      </c>
      <c r="BX134" s="350">
        <v>0</v>
      </c>
      <c r="BY134" s="350">
        <v>0</v>
      </c>
      <c r="BZ134" s="350">
        <v>0</v>
      </c>
      <c r="CA134" s="350">
        <v>0</v>
      </c>
      <c r="CB134" s="350">
        <v>0</v>
      </c>
      <c r="CC134" s="350">
        <v>0</v>
      </c>
      <c r="CD134" s="348">
        <v>10.199999999999999</v>
      </c>
      <c r="CE134" s="354"/>
      <c r="CF134" s="347"/>
      <c r="CG134" s="347"/>
      <c r="CH134" s="347"/>
      <c r="CI134" s="347"/>
      <c r="CJ134" s="347"/>
      <c r="CK134" s="347"/>
      <c r="CL134" s="350"/>
      <c r="CM134" s="350"/>
      <c r="CN134" s="350"/>
      <c r="CO134" s="350"/>
      <c r="CP134" s="350"/>
      <c r="CQ134" s="350"/>
      <c r="CR134" s="354">
        <v>-42322</v>
      </c>
      <c r="CS134" s="347"/>
      <c r="CT134" s="347"/>
      <c r="CU134" s="347"/>
      <c r="CV134" s="347"/>
      <c r="CW134" s="347"/>
      <c r="CX134" s="347"/>
      <c r="CY134" s="350">
        <v>42322</v>
      </c>
      <c r="CZ134" s="350">
        <v>42322</v>
      </c>
      <c r="DA134" s="350">
        <v>42322</v>
      </c>
      <c r="DB134" s="350">
        <v>42322</v>
      </c>
      <c r="DC134" s="350">
        <v>42322</v>
      </c>
      <c r="DD134" s="350">
        <v>139663</v>
      </c>
      <c r="DE134" s="334"/>
      <c r="DF134" s="368">
        <v>-18307.990740000067</v>
      </c>
      <c r="DH134" s="371">
        <f t="shared" ref="DH134:DH150" si="10">SUM(CS134:CX134)-SUM(CY134:DD134)</f>
        <v>-351273</v>
      </c>
      <c r="DI134" s="371">
        <f t="shared" ref="DI134:DI150" si="11">SUM(BE134:BJ134)-SUM(BK134:BP134)</f>
        <v>243785</v>
      </c>
      <c r="DJ134" s="371">
        <f t="shared" ref="DJ134:DJ150" si="12">SUM(AR134:AW134)-SUM(AX134:BC134)</f>
        <v>-799677</v>
      </c>
      <c r="DK134" s="371">
        <f t="shared" ref="DK134:DK150" si="13">SUM(BR134:BW134)-SUM(BX134:CC134)</f>
        <v>372359</v>
      </c>
      <c r="DM134" s="371">
        <f t="shared" ref="DM134:DM150" si="14">SUM(I134:P134)</f>
        <v>31465</v>
      </c>
    </row>
    <row r="135" spans="2:117">
      <c r="B135" s="342" t="s">
        <v>348</v>
      </c>
      <c r="C135" s="356">
        <v>1</v>
      </c>
      <c r="D135" s="356">
        <v>1</v>
      </c>
      <c r="E135" s="356">
        <v>0</v>
      </c>
      <c r="F135" s="356"/>
      <c r="G135" s="348">
        <v>1</v>
      </c>
      <c r="H135" s="347">
        <v>0</v>
      </c>
      <c r="I135" s="347">
        <v>0</v>
      </c>
      <c r="J135" s="347">
        <v>0</v>
      </c>
      <c r="K135" s="347">
        <v>0</v>
      </c>
      <c r="L135" s="347">
        <v>0</v>
      </c>
      <c r="M135" s="347">
        <v>0</v>
      </c>
      <c r="N135" s="347">
        <v>0</v>
      </c>
      <c r="O135" s="347">
        <v>0</v>
      </c>
      <c r="P135" s="347">
        <v>0</v>
      </c>
      <c r="Q135" s="347">
        <v>0</v>
      </c>
      <c r="R135" s="343">
        <v>0</v>
      </c>
      <c r="S135" s="347">
        <v>0</v>
      </c>
      <c r="T135" s="347">
        <v>0</v>
      </c>
      <c r="U135" s="347">
        <v>0</v>
      </c>
      <c r="V135" s="347">
        <v>0</v>
      </c>
      <c r="W135" s="347">
        <v>0</v>
      </c>
      <c r="X135" s="343">
        <v>0</v>
      </c>
      <c r="Y135" s="343">
        <v>0</v>
      </c>
      <c r="Z135" s="347">
        <v>0</v>
      </c>
      <c r="AA135" s="347">
        <v>0</v>
      </c>
      <c r="AB135" s="347">
        <v>0</v>
      </c>
      <c r="AC135" s="347">
        <v>0</v>
      </c>
      <c r="AD135" s="347">
        <v>0</v>
      </c>
      <c r="AE135" s="347">
        <v>0</v>
      </c>
      <c r="AF135" s="347">
        <v>0</v>
      </c>
      <c r="AG135" s="347">
        <v>0</v>
      </c>
      <c r="AH135" s="347">
        <v>0</v>
      </c>
      <c r="AI135" s="347">
        <v>0</v>
      </c>
      <c r="AJ135" s="347">
        <v>0</v>
      </c>
      <c r="AK135" s="347">
        <v>0</v>
      </c>
      <c r="AL135" s="347">
        <v>0</v>
      </c>
      <c r="AM135" s="347">
        <v>0</v>
      </c>
      <c r="AN135" s="347">
        <v>0</v>
      </c>
      <c r="AO135" s="347">
        <v>0</v>
      </c>
      <c r="AP135" s="334"/>
      <c r="AQ135" s="351">
        <v>0</v>
      </c>
      <c r="AR135" s="347">
        <v>0</v>
      </c>
      <c r="AS135" s="347">
        <v>0</v>
      </c>
      <c r="AT135" s="347">
        <v>0</v>
      </c>
      <c r="AU135" s="347">
        <v>0</v>
      </c>
      <c r="AV135" s="347">
        <v>0</v>
      </c>
      <c r="AW135" s="347">
        <v>0</v>
      </c>
      <c r="AX135" s="350">
        <v>0</v>
      </c>
      <c r="AY135" s="350">
        <v>0</v>
      </c>
      <c r="AZ135" s="350">
        <v>0</v>
      </c>
      <c r="BA135" s="350">
        <v>0</v>
      </c>
      <c r="BB135" s="350">
        <v>0</v>
      </c>
      <c r="BC135" s="350">
        <v>0</v>
      </c>
      <c r="BD135" s="351">
        <v>0</v>
      </c>
      <c r="BE135" s="347">
        <v>0</v>
      </c>
      <c r="BF135" s="347">
        <v>0</v>
      </c>
      <c r="BG135" s="347">
        <v>0</v>
      </c>
      <c r="BH135" s="347">
        <v>0</v>
      </c>
      <c r="BI135" s="347">
        <v>0</v>
      </c>
      <c r="BJ135" s="347">
        <v>0</v>
      </c>
      <c r="BK135" s="350">
        <v>0</v>
      </c>
      <c r="BL135" s="350">
        <v>0</v>
      </c>
      <c r="BM135" s="350">
        <v>0</v>
      </c>
      <c r="BN135" s="350">
        <v>0</v>
      </c>
      <c r="BO135" s="350">
        <v>0</v>
      </c>
      <c r="BP135" s="350">
        <v>0</v>
      </c>
      <c r="BQ135" s="351">
        <v>0</v>
      </c>
      <c r="BR135" s="347">
        <v>0</v>
      </c>
      <c r="BS135" s="347">
        <v>0</v>
      </c>
      <c r="BT135" s="347">
        <v>0</v>
      </c>
      <c r="BU135" s="347">
        <v>0</v>
      </c>
      <c r="BV135" s="347">
        <v>0</v>
      </c>
      <c r="BW135" s="347">
        <v>0</v>
      </c>
      <c r="BX135" s="350">
        <v>0</v>
      </c>
      <c r="BY135" s="350">
        <v>0</v>
      </c>
      <c r="BZ135" s="350">
        <v>0</v>
      </c>
      <c r="CA135" s="350">
        <v>0</v>
      </c>
      <c r="CB135" s="350">
        <v>0</v>
      </c>
      <c r="CC135" s="350">
        <v>0</v>
      </c>
      <c r="CD135" s="348">
        <v>7.4</v>
      </c>
      <c r="CE135" s="354"/>
      <c r="CF135" s="347"/>
      <c r="CG135" s="347"/>
      <c r="CH135" s="347"/>
      <c r="CI135" s="347"/>
      <c r="CJ135" s="347"/>
      <c r="CK135" s="347"/>
      <c r="CL135" s="350"/>
      <c r="CM135" s="350"/>
      <c r="CN135" s="350"/>
      <c r="CO135" s="350"/>
      <c r="CP135" s="350"/>
      <c r="CQ135" s="350"/>
      <c r="CR135" s="354">
        <v>0</v>
      </c>
      <c r="CS135" s="347"/>
      <c r="CT135" s="347"/>
      <c r="CU135" s="347"/>
      <c r="CV135" s="347"/>
      <c r="CW135" s="347"/>
      <c r="CX135" s="347"/>
      <c r="CY135" s="350">
        <v>0</v>
      </c>
      <c r="CZ135" s="350">
        <v>0</v>
      </c>
      <c r="DA135" s="350">
        <v>0</v>
      </c>
      <c r="DB135" s="350">
        <v>0</v>
      </c>
      <c r="DC135" s="350">
        <v>0</v>
      </c>
      <c r="DD135" s="350">
        <v>0</v>
      </c>
      <c r="DE135" s="334"/>
      <c r="DF135" s="368">
        <v>0</v>
      </c>
      <c r="DH135" s="371">
        <f t="shared" si="10"/>
        <v>0</v>
      </c>
      <c r="DI135" s="371">
        <f t="shared" si="11"/>
        <v>0</v>
      </c>
      <c r="DJ135" s="371">
        <f t="shared" si="12"/>
        <v>0</v>
      </c>
      <c r="DK135" s="371">
        <f t="shared" si="13"/>
        <v>0</v>
      </c>
      <c r="DM135" s="371">
        <f t="shared" si="14"/>
        <v>0</v>
      </c>
    </row>
    <row r="136" spans="2:117">
      <c r="B136" s="342" t="s">
        <v>349</v>
      </c>
      <c r="C136" s="356">
        <v>1</v>
      </c>
      <c r="D136" s="356">
        <v>1</v>
      </c>
      <c r="E136" s="356">
        <v>0</v>
      </c>
      <c r="F136" s="356"/>
      <c r="G136" s="348">
        <v>1</v>
      </c>
      <c r="H136" s="347">
        <v>0</v>
      </c>
      <c r="I136" s="347">
        <v>0</v>
      </c>
      <c r="J136" s="347">
        <v>0</v>
      </c>
      <c r="K136" s="347">
        <v>0</v>
      </c>
      <c r="L136" s="347">
        <v>0</v>
      </c>
      <c r="M136" s="347">
        <v>0</v>
      </c>
      <c r="N136" s="347">
        <v>0</v>
      </c>
      <c r="O136" s="347">
        <v>0</v>
      </c>
      <c r="P136" s="347">
        <v>0</v>
      </c>
      <c r="Q136" s="347">
        <v>0</v>
      </c>
      <c r="R136" s="343">
        <v>0</v>
      </c>
      <c r="S136" s="347">
        <v>0</v>
      </c>
      <c r="T136" s="347">
        <v>0</v>
      </c>
      <c r="U136" s="347">
        <v>0</v>
      </c>
      <c r="V136" s="347">
        <v>0</v>
      </c>
      <c r="W136" s="347">
        <v>0</v>
      </c>
      <c r="X136" s="343">
        <v>0</v>
      </c>
      <c r="Y136" s="343">
        <v>0</v>
      </c>
      <c r="Z136" s="347">
        <v>0</v>
      </c>
      <c r="AA136" s="347">
        <v>0</v>
      </c>
      <c r="AB136" s="347">
        <v>0</v>
      </c>
      <c r="AC136" s="347">
        <v>0</v>
      </c>
      <c r="AD136" s="347">
        <v>0</v>
      </c>
      <c r="AE136" s="347">
        <v>0</v>
      </c>
      <c r="AF136" s="347">
        <v>0</v>
      </c>
      <c r="AG136" s="347">
        <v>0</v>
      </c>
      <c r="AH136" s="347">
        <v>0</v>
      </c>
      <c r="AI136" s="347">
        <v>0</v>
      </c>
      <c r="AJ136" s="347">
        <v>0</v>
      </c>
      <c r="AK136" s="347">
        <v>0</v>
      </c>
      <c r="AL136" s="347">
        <v>0</v>
      </c>
      <c r="AM136" s="347">
        <v>0</v>
      </c>
      <c r="AN136" s="347">
        <v>0</v>
      </c>
      <c r="AO136" s="347">
        <v>0</v>
      </c>
      <c r="AP136" s="334"/>
      <c r="AQ136" s="351">
        <v>0</v>
      </c>
      <c r="AR136" s="347">
        <v>0</v>
      </c>
      <c r="AS136" s="347">
        <v>0</v>
      </c>
      <c r="AT136" s="347">
        <v>0</v>
      </c>
      <c r="AU136" s="347">
        <v>0</v>
      </c>
      <c r="AV136" s="347">
        <v>0</v>
      </c>
      <c r="AW136" s="347">
        <v>0</v>
      </c>
      <c r="AX136" s="350">
        <v>0</v>
      </c>
      <c r="AY136" s="350">
        <v>0</v>
      </c>
      <c r="AZ136" s="350">
        <v>0</v>
      </c>
      <c r="BA136" s="350">
        <v>0</v>
      </c>
      <c r="BB136" s="350">
        <v>0</v>
      </c>
      <c r="BC136" s="350">
        <v>0</v>
      </c>
      <c r="BD136" s="351">
        <v>0</v>
      </c>
      <c r="BE136" s="347">
        <v>0</v>
      </c>
      <c r="BF136" s="347">
        <v>0</v>
      </c>
      <c r="BG136" s="347">
        <v>0</v>
      </c>
      <c r="BH136" s="347">
        <v>0</v>
      </c>
      <c r="BI136" s="347">
        <v>0</v>
      </c>
      <c r="BJ136" s="347">
        <v>0</v>
      </c>
      <c r="BK136" s="350">
        <v>0</v>
      </c>
      <c r="BL136" s="350">
        <v>0</v>
      </c>
      <c r="BM136" s="350">
        <v>0</v>
      </c>
      <c r="BN136" s="350">
        <v>0</v>
      </c>
      <c r="BO136" s="350">
        <v>0</v>
      </c>
      <c r="BP136" s="350">
        <v>0</v>
      </c>
      <c r="BQ136" s="351">
        <v>0</v>
      </c>
      <c r="BR136" s="347">
        <v>0</v>
      </c>
      <c r="BS136" s="347">
        <v>0</v>
      </c>
      <c r="BT136" s="347">
        <v>0</v>
      </c>
      <c r="BU136" s="347">
        <v>0</v>
      </c>
      <c r="BV136" s="347">
        <v>0</v>
      </c>
      <c r="BW136" s="347">
        <v>0</v>
      </c>
      <c r="BX136" s="350">
        <v>0</v>
      </c>
      <c r="BY136" s="350">
        <v>0</v>
      </c>
      <c r="BZ136" s="350">
        <v>0</v>
      </c>
      <c r="CA136" s="350">
        <v>0</v>
      </c>
      <c r="CB136" s="350">
        <v>0</v>
      </c>
      <c r="CC136" s="350">
        <v>0</v>
      </c>
      <c r="CD136" s="348">
        <v>1</v>
      </c>
      <c r="CE136" s="354"/>
      <c r="CF136" s="347"/>
      <c r="CG136" s="347"/>
      <c r="CH136" s="347"/>
      <c r="CI136" s="347"/>
      <c r="CJ136" s="347"/>
      <c r="CK136" s="347"/>
      <c r="CL136" s="350"/>
      <c r="CM136" s="350"/>
      <c r="CN136" s="350"/>
      <c r="CO136" s="350"/>
      <c r="CP136" s="350"/>
      <c r="CQ136" s="350"/>
      <c r="CR136" s="354">
        <v>0</v>
      </c>
      <c r="CS136" s="347"/>
      <c r="CT136" s="347"/>
      <c r="CU136" s="347"/>
      <c r="CV136" s="347"/>
      <c r="CW136" s="347"/>
      <c r="CX136" s="347"/>
      <c r="CY136" s="350">
        <v>0</v>
      </c>
      <c r="CZ136" s="350">
        <v>0</v>
      </c>
      <c r="DA136" s="350">
        <v>0</v>
      </c>
      <c r="DB136" s="350">
        <v>0</v>
      </c>
      <c r="DC136" s="350">
        <v>0</v>
      </c>
      <c r="DD136" s="350">
        <v>0</v>
      </c>
      <c r="DE136" s="334"/>
      <c r="DF136" s="368">
        <v>0</v>
      </c>
      <c r="DH136" s="371">
        <f t="shared" si="10"/>
        <v>0</v>
      </c>
      <c r="DI136" s="371">
        <f t="shared" si="11"/>
        <v>0</v>
      </c>
      <c r="DJ136" s="371">
        <f t="shared" si="12"/>
        <v>0</v>
      </c>
      <c r="DK136" s="371">
        <f t="shared" si="13"/>
        <v>0</v>
      </c>
      <c r="DM136" s="371">
        <f t="shared" si="14"/>
        <v>0</v>
      </c>
    </row>
    <row r="137" spans="2:117">
      <c r="B137" s="342" t="s">
        <v>350</v>
      </c>
      <c r="C137" s="356">
        <v>1</v>
      </c>
      <c r="D137" s="356">
        <v>1</v>
      </c>
      <c r="E137" s="356">
        <v>0</v>
      </c>
      <c r="F137" s="356"/>
      <c r="G137" s="348">
        <v>1</v>
      </c>
      <c r="H137" s="347">
        <v>0</v>
      </c>
      <c r="I137" s="347">
        <v>0</v>
      </c>
      <c r="J137" s="347">
        <v>0</v>
      </c>
      <c r="K137" s="347">
        <v>0</v>
      </c>
      <c r="L137" s="347">
        <v>0</v>
      </c>
      <c r="M137" s="347">
        <v>0</v>
      </c>
      <c r="N137" s="347">
        <v>0</v>
      </c>
      <c r="O137" s="347">
        <v>0</v>
      </c>
      <c r="P137" s="347">
        <v>0</v>
      </c>
      <c r="Q137" s="347">
        <v>0</v>
      </c>
      <c r="R137" s="343">
        <v>0</v>
      </c>
      <c r="S137" s="347">
        <v>0</v>
      </c>
      <c r="T137" s="347">
        <v>0</v>
      </c>
      <c r="U137" s="347">
        <v>0</v>
      </c>
      <c r="V137" s="347">
        <v>0</v>
      </c>
      <c r="W137" s="347">
        <v>0</v>
      </c>
      <c r="X137" s="343">
        <v>0</v>
      </c>
      <c r="Y137" s="343">
        <v>0</v>
      </c>
      <c r="Z137" s="347">
        <v>0</v>
      </c>
      <c r="AA137" s="347">
        <v>0</v>
      </c>
      <c r="AB137" s="347">
        <v>0</v>
      </c>
      <c r="AC137" s="347">
        <v>0</v>
      </c>
      <c r="AD137" s="347">
        <v>0</v>
      </c>
      <c r="AE137" s="347">
        <v>0</v>
      </c>
      <c r="AF137" s="347">
        <v>0</v>
      </c>
      <c r="AG137" s="347">
        <v>0</v>
      </c>
      <c r="AH137" s="347">
        <v>0</v>
      </c>
      <c r="AI137" s="347">
        <v>0</v>
      </c>
      <c r="AJ137" s="347">
        <v>0</v>
      </c>
      <c r="AK137" s="347">
        <v>0</v>
      </c>
      <c r="AL137" s="347">
        <v>0</v>
      </c>
      <c r="AM137" s="347">
        <v>0</v>
      </c>
      <c r="AN137" s="347">
        <v>0</v>
      </c>
      <c r="AO137" s="347">
        <v>0</v>
      </c>
      <c r="AP137" s="334"/>
      <c r="AQ137" s="351">
        <v>0</v>
      </c>
      <c r="AR137" s="347">
        <v>0</v>
      </c>
      <c r="AS137" s="347">
        <v>0</v>
      </c>
      <c r="AT137" s="347">
        <v>0</v>
      </c>
      <c r="AU137" s="347">
        <v>0</v>
      </c>
      <c r="AV137" s="347">
        <v>0</v>
      </c>
      <c r="AW137" s="347">
        <v>0</v>
      </c>
      <c r="AX137" s="350">
        <v>0</v>
      </c>
      <c r="AY137" s="350">
        <v>0</v>
      </c>
      <c r="AZ137" s="350">
        <v>0</v>
      </c>
      <c r="BA137" s="350">
        <v>0</v>
      </c>
      <c r="BB137" s="350">
        <v>0</v>
      </c>
      <c r="BC137" s="350">
        <v>0</v>
      </c>
      <c r="BD137" s="351">
        <v>0</v>
      </c>
      <c r="BE137" s="347">
        <v>0</v>
      </c>
      <c r="BF137" s="347">
        <v>0</v>
      </c>
      <c r="BG137" s="347">
        <v>0</v>
      </c>
      <c r="BH137" s="347">
        <v>0</v>
      </c>
      <c r="BI137" s="347">
        <v>0</v>
      </c>
      <c r="BJ137" s="347">
        <v>0</v>
      </c>
      <c r="BK137" s="350">
        <v>0</v>
      </c>
      <c r="BL137" s="350">
        <v>0</v>
      </c>
      <c r="BM137" s="350">
        <v>0</v>
      </c>
      <c r="BN137" s="350">
        <v>0</v>
      </c>
      <c r="BO137" s="350">
        <v>0</v>
      </c>
      <c r="BP137" s="350">
        <v>0</v>
      </c>
      <c r="BQ137" s="351">
        <v>0</v>
      </c>
      <c r="BR137" s="347">
        <v>0</v>
      </c>
      <c r="BS137" s="347">
        <v>0</v>
      </c>
      <c r="BT137" s="347">
        <v>0</v>
      </c>
      <c r="BU137" s="347">
        <v>0</v>
      </c>
      <c r="BV137" s="347">
        <v>0</v>
      </c>
      <c r="BW137" s="347">
        <v>0</v>
      </c>
      <c r="BX137" s="350">
        <v>0</v>
      </c>
      <c r="BY137" s="350">
        <v>0</v>
      </c>
      <c r="BZ137" s="350">
        <v>0</v>
      </c>
      <c r="CA137" s="350">
        <v>0</v>
      </c>
      <c r="CB137" s="350">
        <v>0</v>
      </c>
      <c r="CC137" s="350">
        <v>0</v>
      </c>
      <c r="CD137" s="348">
        <v>1</v>
      </c>
      <c r="CE137" s="354"/>
      <c r="CF137" s="347"/>
      <c r="CG137" s="347"/>
      <c r="CH137" s="347"/>
      <c r="CI137" s="347"/>
      <c r="CJ137" s="347"/>
      <c r="CK137" s="347"/>
      <c r="CL137" s="350"/>
      <c r="CM137" s="350"/>
      <c r="CN137" s="350"/>
      <c r="CO137" s="350"/>
      <c r="CP137" s="350"/>
      <c r="CQ137" s="350"/>
      <c r="CR137" s="354">
        <v>0</v>
      </c>
      <c r="CS137" s="347"/>
      <c r="CT137" s="347"/>
      <c r="CU137" s="347"/>
      <c r="CV137" s="347"/>
      <c r="CW137" s="347"/>
      <c r="CX137" s="347"/>
      <c r="CY137" s="350">
        <v>0</v>
      </c>
      <c r="CZ137" s="350">
        <v>0</v>
      </c>
      <c r="DA137" s="350">
        <v>0</v>
      </c>
      <c r="DB137" s="350">
        <v>0</v>
      </c>
      <c r="DC137" s="350">
        <v>0</v>
      </c>
      <c r="DD137" s="350">
        <v>0</v>
      </c>
      <c r="DE137" s="334"/>
      <c r="DF137" s="368">
        <v>0</v>
      </c>
      <c r="DH137" s="371">
        <f t="shared" si="10"/>
        <v>0</v>
      </c>
      <c r="DI137" s="371">
        <f t="shared" si="11"/>
        <v>0</v>
      </c>
      <c r="DJ137" s="371">
        <f t="shared" si="12"/>
        <v>0</v>
      </c>
      <c r="DK137" s="371">
        <f t="shared" si="13"/>
        <v>0</v>
      </c>
      <c r="DM137" s="371">
        <f t="shared" si="14"/>
        <v>0</v>
      </c>
    </row>
    <row r="138" spans="2:117">
      <c r="B138" s="342" t="s">
        <v>351</v>
      </c>
      <c r="C138" s="356">
        <v>0.65598099999999993</v>
      </c>
      <c r="D138" s="356">
        <v>0.64182600000000001</v>
      </c>
      <c r="E138" s="356">
        <v>1.4154999999999918E-2</v>
      </c>
      <c r="F138" s="356"/>
      <c r="G138" s="348">
        <v>11.8</v>
      </c>
      <c r="H138" s="347">
        <v>820998</v>
      </c>
      <c r="I138" s="347">
        <v>46319</v>
      </c>
      <c r="J138" s="347">
        <v>30641</v>
      </c>
      <c r="K138" s="347">
        <v>18107</v>
      </c>
      <c r="L138" s="347">
        <v>0</v>
      </c>
      <c r="M138" s="347">
        <v>-126520</v>
      </c>
      <c r="N138" s="347">
        <v>11795</v>
      </c>
      <c r="O138" s="347">
        <v>-2637</v>
      </c>
      <c r="P138" s="347">
        <v>-46812</v>
      </c>
      <c r="Q138" s="347">
        <v>751891</v>
      </c>
      <c r="R138" s="343">
        <v>0</v>
      </c>
      <c r="S138" s="347">
        <v>-13640</v>
      </c>
      <c r="T138" s="347">
        <v>1385</v>
      </c>
      <c r="U138" s="347">
        <v>64705</v>
      </c>
      <c r="V138" s="347">
        <v>30508</v>
      </c>
      <c r="W138" s="347">
        <v>-126482</v>
      </c>
      <c r="X138" s="343">
        <v>-39482</v>
      </c>
      <c r="Y138" s="343">
        <v>16341</v>
      </c>
      <c r="Z138" s="347">
        <v>811543</v>
      </c>
      <c r="AA138" s="347">
        <v>695633</v>
      </c>
      <c r="AB138" s="347">
        <v>661842</v>
      </c>
      <c r="AC138" s="347">
        <v>860332</v>
      </c>
      <c r="AD138" s="347">
        <v>115798</v>
      </c>
      <c r="AE138" s="347">
        <v>36435</v>
      </c>
      <c r="AF138" s="347">
        <v>0</v>
      </c>
      <c r="AG138" s="347">
        <v>0</v>
      </c>
      <c r="AH138" s="347">
        <v>10795</v>
      </c>
      <c r="AI138" s="347">
        <v>14956</v>
      </c>
      <c r="AJ138" s="347">
        <v>-12255</v>
      </c>
      <c r="AK138" s="347">
        <v>-12255</v>
      </c>
      <c r="AL138" s="347">
        <v>-12255</v>
      </c>
      <c r="AM138" s="347">
        <v>-12255</v>
      </c>
      <c r="AN138" s="347">
        <v>-12255</v>
      </c>
      <c r="AO138" s="347">
        <v>-65207</v>
      </c>
      <c r="AP138" s="334"/>
      <c r="AQ138" s="351">
        <v>-10722</v>
      </c>
      <c r="AR138" s="347">
        <v>0</v>
      </c>
      <c r="AS138" s="347">
        <v>0</v>
      </c>
      <c r="AT138" s="347">
        <v>0</v>
      </c>
      <c r="AU138" s="347">
        <v>0</v>
      </c>
      <c r="AV138" s="347">
        <v>0</v>
      </c>
      <c r="AW138" s="347">
        <v>0</v>
      </c>
      <c r="AX138" s="350">
        <v>10722</v>
      </c>
      <c r="AY138" s="350">
        <v>10722</v>
      </c>
      <c r="AZ138" s="350">
        <v>10722</v>
      </c>
      <c r="BA138" s="350">
        <v>10722</v>
      </c>
      <c r="BB138" s="350">
        <v>10722</v>
      </c>
      <c r="BC138" s="350">
        <v>62188</v>
      </c>
      <c r="BD138" s="351">
        <v>1000</v>
      </c>
      <c r="BE138" s="347">
        <v>1000</v>
      </c>
      <c r="BF138" s="347">
        <v>1000</v>
      </c>
      <c r="BG138" s="347">
        <v>1000</v>
      </c>
      <c r="BH138" s="347">
        <v>1000</v>
      </c>
      <c r="BI138" s="347">
        <v>1000</v>
      </c>
      <c r="BJ138" s="347">
        <v>5795</v>
      </c>
      <c r="BK138" s="350">
        <v>0</v>
      </c>
      <c r="BL138" s="350">
        <v>0</v>
      </c>
      <c r="BM138" s="350">
        <v>0</v>
      </c>
      <c r="BN138" s="350">
        <v>0</v>
      </c>
      <c r="BO138" s="350">
        <v>0</v>
      </c>
      <c r="BP138" s="350">
        <v>0</v>
      </c>
      <c r="BQ138" s="351">
        <v>1385</v>
      </c>
      <c r="BR138" s="347">
        <v>1385</v>
      </c>
      <c r="BS138" s="347">
        <v>1385</v>
      </c>
      <c r="BT138" s="347">
        <v>1385</v>
      </c>
      <c r="BU138" s="347">
        <v>1385</v>
      </c>
      <c r="BV138" s="347">
        <v>1385</v>
      </c>
      <c r="BW138" s="347">
        <v>8031</v>
      </c>
      <c r="BX138" s="350">
        <v>0</v>
      </c>
      <c r="BY138" s="350">
        <v>0</v>
      </c>
      <c r="BZ138" s="350">
        <v>0</v>
      </c>
      <c r="CA138" s="350">
        <v>0</v>
      </c>
      <c r="CB138" s="350">
        <v>0</v>
      </c>
      <c r="CC138" s="350">
        <v>0</v>
      </c>
      <c r="CD138" s="348">
        <v>10.6</v>
      </c>
      <c r="CE138" s="354"/>
      <c r="CF138" s="347"/>
      <c r="CG138" s="347"/>
      <c r="CH138" s="347"/>
      <c r="CI138" s="347"/>
      <c r="CJ138" s="347"/>
      <c r="CK138" s="347"/>
      <c r="CL138" s="350"/>
      <c r="CM138" s="350"/>
      <c r="CN138" s="350"/>
      <c r="CO138" s="350"/>
      <c r="CP138" s="350"/>
      <c r="CQ138" s="350"/>
      <c r="CR138" s="354">
        <v>-3918</v>
      </c>
      <c r="CS138" s="347"/>
      <c r="CT138" s="347"/>
      <c r="CU138" s="347"/>
      <c r="CV138" s="347"/>
      <c r="CW138" s="347"/>
      <c r="CX138" s="347"/>
      <c r="CY138" s="350">
        <v>3918</v>
      </c>
      <c r="CZ138" s="350">
        <v>3918</v>
      </c>
      <c r="DA138" s="350">
        <v>3918</v>
      </c>
      <c r="DB138" s="350">
        <v>3918</v>
      </c>
      <c r="DC138" s="350">
        <v>3918</v>
      </c>
      <c r="DD138" s="350">
        <v>16845</v>
      </c>
      <c r="DE138" s="334"/>
      <c r="DF138" s="368">
        <v>-870.74482499999499</v>
      </c>
      <c r="DH138" s="371">
        <f t="shared" si="10"/>
        <v>-36435</v>
      </c>
      <c r="DI138" s="371">
        <f t="shared" si="11"/>
        <v>10795</v>
      </c>
      <c r="DJ138" s="371">
        <f t="shared" si="12"/>
        <v>-115798</v>
      </c>
      <c r="DK138" s="371">
        <f t="shared" si="13"/>
        <v>14956</v>
      </c>
      <c r="DM138" s="371">
        <f t="shared" si="14"/>
        <v>-69107</v>
      </c>
    </row>
    <row r="139" spans="2:117">
      <c r="B139" s="342" t="s">
        <v>352</v>
      </c>
      <c r="C139" s="356">
        <v>0.79031499999999999</v>
      </c>
      <c r="D139" s="356">
        <v>0.69113099999999994</v>
      </c>
      <c r="E139" s="356">
        <v>9.918400000000005E-2</v>
      </c>
      <c r="F139" s="356"/>
      <c r="G139" s="348">
        <v>9.6999999999999993</v>
      </c>
      <c r="H139" s="347">
        <v>4672977</v>
      </c>
      <c r="I139" s="347">
        <v>320465</v>
      </c>
      <c r="J139" s="347">
        <v>196045</v>
      </c>
      <c r="K139" s="347">
        <v>670617</v>
      </c>
      <c r="L139" s="347">
        <v>-1025726</v>
      </c>
      <c r="M139" s="347">
        <v>277223</v>
      </c>
      <c r="N139" s="347">
        <v>117381</v>
      </c>
      <c r="O139" s="347">
        <v>-16948</v>
      </c>
      <c r="P139" s="347">
        <v>-297440</v>
      </c>
      <c r="Q139" s="347">
        <v>4914594</v>
      </c>
      <c r="R139" s="343">
        <v>-1025726</v>
      </c>
      <c r="S139" s="347">
        <v>16424</v>
      </c>
      <c r="T139" s="347">
        <v>70025</v>
      </c>
      <c r="U139" s="347">
        <v>-422767</v>
      </c>
      <c r="V139" s="347">
        <v>276694</v>
      </c>
      <c r="W139" s="347">
        <v>783639</v>
      </c>
      <c r="X139" s="343">
        <v>-178183</v>
      </c>
      <c r="Y139" s="343">
        <v>679240</v>
      </c>
      <c r="Z139" s="347">
        <v>5249486</v>
      </c>
      <c r="AA139" s="347">
        <v>4597131</v>
      </c>
      <c r="AB139" s="347">
        <v>4406244</v>
      </c>
      <c r="AC139" s="347">
        <v>5514833</v>
      </c>
      <c r="AD139" s="347">
        <v>0</v>
      </c>
      <c r="AE139" s="347">
        <v>179498</v>
      </c>
      <c r="AF139" s="347">
        <v>0</v>
      </c>
      <c r="AG139" s="347">
        <v>248642</v>
      </c>
      <c r="AH139" s="347">
        <v>105280</v>
      </c>
      <c r="AI139" s="347">
        <v>609215</v>
      </c>
      <c r="AJ139" s="347">
        <v>86449</v>
      </c>
      <c r="AK139" s="347">
        <v>86449</v>
      </c>
      <c r="AL139" s="347">
        <v>86449</v>
      </c>
      <c r="AM139" s="347">
        <v>86449</v>
      </c>
      <c r="AN139" s="347">
        <v>86449</v>
      </c>
      <c r="AO139" s="347">
        <v>351394</v>
      </c>
      <c r="AP139" s="334"/>
      <c r="AQ139" s="351">
        <v>28579</v>
      </c>
      <c r="AR139" s="347">
        <v>28579</v>
      </c>
      <c r="AS139" s="347">
        <v>28579</v>
      </c>
      <c r="AT139" s="347">
        <v>28579</v>
      </c>
      <c r="AU139" s="347">
        <v>28579</v>
      </c>
      <c r="AV139" s="347">
        <v>28579</v>
      </c>
      <c r="AW139" s="347">
        <v>105747</v>
      </c>
      <c r="AX139" s="350">
        <v>0</v>
      </c>
      <c r="AY139" s="350">
        <v>0</v>
      </c>
      <c r="AZ139" s="350">
        <v>0</v>
      </c>
      <c r="BA139" s="350">
        <v>0</v>
      </c>
      <c r="BB139" s="350">
        <v>0</v>
      </c>
      <c r="BC139" s="350">
        <v>0</v>
      </c>
      <c r="BD139" s="351">
        <v>12101</v>
      </c>
      <c r="BE139" s="347">
        <v>12101</v>
      </c>
      <c r="BF139" s="347">
        <v>12101</v>
      </c>
      <c r="BG139" s="347">
        <v>12101</v>
      </c>
      <c r="BH139" s="347">
        <v>12101</v>
      </c>
      <c r="BI139" s="347">
        <v>12101</v>
      </c>
      <c r="BJ139" s="347">
        <v>44775</v>
      </c>
      <c r="BK139" s="350">
        <v>0</v>
      </c>
      <c r="BL139" s="350">
        <v>0</v>
      </c>
      <c r="BM139" s="350">
        <v>0</v>
      </c>
      <c r="BN139" s="350">
        <v>0</v>
      </c>
      <c r="BO139" s="350">
        <v>0</v>
      </c>
      <c r="BP139" s="350">
        <v>0</v>
      </c>
      <c r="BQ139" s="351">
        <v>70025</v>
      </c>
      <c r="BR139" s="347">
        <v>70025</v>
      </c>
      <c r="BS139" s="347">
        <v>70025</v>
      </c>
      <c r="BT139" s="347">
        <v>70025</v>
      </c>
      <c r="BU139" s="347">
        <v>70025</v>
      </c>
      <c r="BV139" s="347">
        <v>70025</v>
      </c>
      <c r="BW139" s="347">
        <v>259090</v>
      </c>
      <c r="BX139" s="350">
        <v>0</v>
      </c>
      <c r="BY139" s="350">
        <v>0</v>
      </c>
      <c r="BZ139" s="350">
        <v>0</v>
      </c>
      <c r="CA139" s="350">
        <v>0</v>
      </c>
      <c r="CB139" s="350">
        <v>0</v>
      </c>
      <c r="CC139" s="350">
        <v>0</v>
      </c>
      <c r="CD139" s="348">
        <v>7</v>
      </c>
      <c r="CE139" s="354"/>
      <c r="CF139" s="347"/>
      <c r="CG139" s="347"/>
      <c r="CH139" s="347"/>
      <c r="CI139" s="347"/>
      <c r="CJ139" s="347"/>
      <c r="CK139" s="347"/>
      <c r="CL139" s="350"/>
      <c r="CM139" s="350"/>
      <c r="CN139" s="350"/>
      <c r="CO139" s="350"/>
      <c r="CP139" s="350"/>
      <c r="CQ139" s="350"/>
      <c r="CR139" s="354">
        <v>-24256</v>
      </c>
      <c r="CS139" s="347"/>
      <c r="CT139" s="347"/>
      <c r="CU139" s="347"/>
      <c r="CV139" s="347"/>
      <c r="CW139" s="347"/>
      <c r="CX139" s="347"/>
      <c r="CY139" s="350">
        <v>24256</v>
      </c>
      <c r="CZ139" s="350">
        <v>24256</v>
      </c>
      <c r="DA139" s="350">
        <v>24256</v>
      </c>
      <c r="DB139" s="350">
        <v>24256</v>
      </c>
      <c r="DC139" s="350">
        <v>24256</v>
      </c>
      <c r="DD139" s="350">
        <v>58218</v>
      </c>
      <c r="DE139" s="334"/>
      <c r="DF139" s="368">
        <v>-25571.023776000013</v>
      </c>
      <c r="DH139" s="371">
        <f t="shared" si="10"/>
        <v>-179498</v>
      </c>
      <c r="DI139" s="371">
        <f t="shared" si="11"/>
        <v>105280</v>
      </c>
      <c r="DJ139" s="371">
        <f t="shared" si="12"/>
        <v>248642</v>
      </c>
      <c r="DK139" s="371">
        <f t="shared" si="13"/>
        <v>609215</v>
      </c>
      <c r="DM139" s="371">
        <f t="shared" si="14"/>
        <v>241617</v>
      </c>
    </row>
    <row r="140" spans="2:117">
      <c r="B140" s="342" t="s">
        <v>353</v>
      </c>
      <c r="C140" s="356">
        <v>0.67516100000000001</v>
      </c>
      <c r="D140" s="356">
        <v>0.64591399999999999</v>
      </c>
      <c r="E140" s="356">
        <v>2.9247000000000023E-2</v>
      </c>
      <c r="F140" s="356"/>
      <c r="G140" s="348">
        <v>11</v>
      </c>
      <c r="H140" s="347">
        <v>2280034</v>
      </c>
      <c r="I140" s="347">
        <v>136892</v>
      </c>
      <c r="J140" s="347">
        <v>87517</v>
      </c>
      <c r="K140" s="347">
        <v>103240</v>
      </c>
      <c r="L140" s="347">
        <v>-87564</v>
      </c>
      <c r="M140" s="347">
        <v>-524746</v>
      </c>
      <c r="N140" s="347">
        <v>61180</v>
      </c>
      <c r="O140" s="347">
        <v>-3282</v>
      </c>
      <c r="P140" s="347">
        <v>-120361</v>
      </c>
      <c r="Q140" s="347">
        <v>1932910</v>
      </c>
      <c r="R140" s="343">
        <v>-87564</v>
      </c>
      <c r="S140" s="347">
        <v>-53162</v>
      </c>
      <c r="T140" s="347">
        <v>9499</v>
      </c>
      <c r="U140" s="347">
        <v>93182</v>
      </c>
      <c r="V140" s="347">
        <v>104496</v>
      </c>
      <c r="W140" s="347">
        <v>-420092</v>
      </c>
      <c r="X140" s="343">
        <v>-100146</v>
      </c>
      <c r="Y140" s="343">
        <v>104493</v>
      </c>
      <c r="Z140" s="347">
        <v>2089608</v>
      </c>
      <c r="AA140" s="347">
        <v>1785375</v>
      </c>
      <c r="AB140" s="347">
        <v>1689898</v>
      </c>
      <c r="AC140" s="347">
        <v>2226178</v>
      </c>
      <c r="AD140" s="347">
        <v>477042</v>
      </c>
      <c r="AE140" s="347">
        <v>93661</v>
      </c>
      <c r="AF140" s="347">
        <v>0</v>
      </c>
      <c r="AG140" s="347">
        <v>0</v>
      </c>
      <c r="AH140" s="347">
        <v>55618</v>
      </c>
      <c r="AI140" s="347">
        <v>94994</v>
      </c>
      <c r="AJ140" s="347">
        <v>-43662</v>
      </c>
      <c r="AK140" s="347">
        <v>-43662</v>
      </c>
      <c r="AL140" s="347">
        <v>-43662</v>
      </c>
      <c r="AM140" s="347">
        <v>-43662</v>
      </c>
      <c r="AN140" s="347">
        <v>-43662</v>
      </c>
      <c r="AO140" s="347">
        <v>-201781</v>
      </c>
      <c r="AP140" s="334"/>
      <c r="AQ140" s="351">
        <v>-47704</v>
      </c>
      <c r="AR140" s="347">
        <v>0</v>
      </c>
      <c r="AS140" s="347">
        <v>0</v>
      </c>
      <c r="AT140" s="347">
        <v>0</v>
      </c>
      <c r="AU140" s="347">
        <v>0</v>
      </c>
      <c r="AV140" s="347">
        <v>0</v>
      </c>
      <c r="AW140" s="347">
        <v>0</v>
      </c>
      <c r="AX140" s="350">
        <v>47704</v>
      </c>
      <c r="AY140" s="350">
        <v>47704</v>
      </c>
      <c r="AZ140" s="350">
        <v>47704</v>
      </c>
      <c r="BA140" s="350">
        <v>47704</v>
      </c>
      <c r="BB140" s="350">
        <v>47704</v>
      </c>
      <c r="BC140" s="350">
        <v>238522</v>
      </c>
      <c r="BD140" s="351">
        <v>5562</v>
      </c>
      <c r="BE140" s="347">
        <v>5562</v>
      </c>
      <c r="BF140" s="347">
        <v>5562</v>
      </c>
      <c r="BG140" s="347">
        <v>5562</v>
      </c>
      <c r="BH140" s="347">
        <v>5562</v>
      </c>
      <c r="BI140" s="347">
        <v>5562</v>
      </c>
      <c r="BJ140" s="347">
        <v>27808</v>
      </c>
      <c r="BK140" s="350">
        <v>0</v>
      </c>
      <c r="BL140" s="350">
        <v>0</v>
      </c>
      <c r="BM140" s="350">
        <v>0</v>
      </c>
      <c r="BN140" s="350">
        <v>0</v>
      </c>
      <c r="BO140" s="350">
        <v>0</v>
      </c>
      <c r="BP140" s="350">
        <v>0</v>
      </c>
      <c r="BQ140" s="351">
        <v>9499</v>
      </c>
      <c r="BR140" s="347">
        <v>9499</v>
      </c>
      <c r="BS140" s="347">
        <v>9499</v>
      </c>
      <c r="BT140" s="347">
        <v>9499</v>
      </c>
      <c r="BU140" s="347">
        <v>9499</v>
      </c>
      <c r="BV140" s="347">
        <v>9499</v>
      </c>
      <c r="BW140" s="347">
        <v>47499</v>
      </c>
      <c r="BX140" s="350">
        <v>0</v>
      </c>
      <c r="BY140" s="350">
        <v>0</v>
      </c>
      <c r="BZ140" s="350">
        <v>0</v>
      </c>
      <c r="CA140" s="350">
        <v>0</v>
      </c>
      <c r="CB140" s="350">
        <v>0</v>
      </c>
      <c r="CC140" s="350">
        <v>0</v>
      </c>
      <c r="CD140" s="348">
        <v>9.3000000000000007</v>
      </c>
      <c r="CE140" s="354"/>
      <c r="CF140" s="347"/>
      <c r="CG140" s="347"/>
      <c r="CH140" s="347"/>
      <c r="CI140" s="347"/>
      <c r="CJ140" s="347"/>
      <c r="CK140" s="347"/>
      <c r="CL140" s="350"/>
      <c r="CM140" s="350"/>
      <c r="CN140" s="350"/>
      <c r="CO140" s="350"/>
      <c r="CP140" s="350"/>
      <c r="CQ140" s="350"/>
      <c r="CR140" s="354">
        <v>-11019</v>
      </c>
      <c r="CS140" s="347"/>
      <c r="CT140" s="347"/>
      <c r="CU140" s="347"/>
      <c r="CV140" s="347"/>
      <c r="CW140" s="347"/>
      <c r="CX140" s="347"/>
      <c r="CY140" s="350">
        <v>11019</v>
      </c>
      <c r="CZ140" s="350">
        <v>11019</v>
      </c>
      <c r="DA140" s="350">
        <v>11019</v>
      </c>
      <c r="DB140" s="350">
        <v>11019</v>
      </c>
      <c r="DC140" s="350">
        <v>11019</v>
      </c>
      <c r="DD140" s="350">
        <v>38566</v>
      </c>
      <c r="DE140" s="334"/>
      <c r="DF140" s="368">
        <v>-4534.6011150000031</v>
      </c>
      <c r="DH140" s="371">
        <f t="shared" si="10"/>
        <v>-93661</v>
      </c>
      <c r="DI140" s="371">
        <f t="shared" si="11"/>
        <v>55618</v>
      </c>
      <c r="DJ140" s="371">
        <f t="shared" si="12"/>
        <v>-477042</v>
      </c>
      <c r="DK140" s="371">
        <f t="shared" si="13"/>
        <v>94994</v>
      </c>
      <c r="DM140" s="371">
        <f t="shared" si="14"/>
        <v>-347124</v>
      </c>
    </row>
    <row r="141" spans="2:117">
      <c r="B141" s="342" t="s">
        <v>354</v>
      </c>
      <c r="C141" s="356">
        <v>0.68043500000000001</v>
      </c>
      <c r="D141" s="356">
        <v>0.65806799999999999</v>
      </c>
      <c r="E141" s="356">
        <v>2.2367000000000026E-2</v>
      </c>
      <c r="F141" s="356"/>
      <c r="G141" s="348">
        <v>11.6</v>
      </c>
      <c r="H141" s="347">
        <v>1078077</v>
      </c>
      <c r="I141" s="347">
        <v>66494</v>
      </c>
      <c r="J141" s="347">
        <v>41019</v>
      </c>
      <c r="K141" s="347">
        <v>36643</v>
      </c>
      <c r="L141" s="347">
        <v>0</v>
      </c>
      <c r="M141" s="347">
        <v>-300231</v>
      </c>
      <c r="N141" s="347">
        <v>32926</v>
      </c>
      <c r="O141" s="347">
        <v>-427</v>
      </c>
      <c r="P141" s="347">
        <v>-57594</v>
      </c>
      <c r="Q141" s="347">
        <v>896907</v>
      </c>
      <c r="R141" s="343">
        <v>0</v>
      </c>
      <c r="S141" s="347">
        <v>-27963</v>
      </c>
      <c r="T141" s="347">
        <v>3264</v>
      </c>
      <c r="U141" s="347">
        <v>82814</v>
      </c>
      <c r="V141" s="347">
        <v>56639</v>
      </c>
      <c r="W141" s="347">
        <v>-254921</v>
      </c>
      <c r="X141" s="343">
        <v>-48532</v>
      </c>
      <c r="Y141" s="343">
        <v>37866</v>
      </c>
      <c r="Z141" s="347">
        <v>965916</v>
      </c>
      <c r="AA141" s="347">
        <v>831724</v>
      </c>
      <c r="AB141" s="347">
        <v>790374</v>
      </c>
      <c r="AC141" s="347">
        <v>1024675</v>
      </c>
      <c r="AD141" s="347">
        <v>274349</v>
      </c>
      <c r="AE141" s="347">
        <v>45261</v>
      </c>
      <c r="AF141" s="347">
        <v>0</v>
      </c>
      <c r="AG141" s="347">
        <v>0</v>
      </c>
      <c r="AH141" s="347">
        <v>30088</v>
      </c>
      <c r="AI141" s="347">
        <v>34602</v>
      </c>
      <c r="AJ141" s="347">
        <v>-24700</v>
      </c>
      <c r="AK141" s="347">
        <v>-24700</v>
      </c>
      <c r="AL141" s="347">
        <v>-24700</v>
      </c>
      <c r="AM141" s="347">
        <v>-24700</v>
      </c>
      <c r="AN141" s="347">
        <v>-24700</v>
      </c>
      <c r="AO141" s="347">
        <v>-131420</v>
      </c>
      <c r="AP141" s="334"/>
      <c r="AQ141" s="351">
        <v>-25882</v>
      </c>
      <c r="AR141" s="347">
        <v>0</v>
      </c>
      <c r="AS141" s="347">
        <v>0</v>
      </c>
      <c r="AT141" s="347">
        <v>0</v>
      </c>
      <c r="AU141" s="347">
        <v>0</v>
      </c>
      <c r="AV141" s="347">
        <v>0</v>
      </c>
      <c r="AW141" s="347">
        <v>0</v>
      </c>
      <c r="AX141" s="350">
        <v>25882</v>
      </c>
      <c r="AY141" s="350">
        <v>25882</v>
      </c>
      <c r="AZ141" s="350">
        <v>25882</v>
      </c>
      <c r="BA141" s="350">
        <v>25882</v>
      </c>
      <c r="BB141" s="350">
        <v>25882</v>
      </c>
      <c r="BC141" s="350">
        <v>144939</v>
      </c>
      <c r="BD141" s="351">
        <v>2838</v>
      </c>
      <c r="BE141" s="347">
        <v>2838</v>
      </c>
      <c r="BF141" s="347">
        <v>2838</v>
      </c>
      <c r="BG141" s="347">
        <v>2838</v>
      </c>
      <c r="BH141" s="347">
        <v>2838</v>
      </c>
      <c r="BI141" s="347">
        <v>2838</v>
      </c>
      <c r="BJ141" s="347">
        <v>15898</v>
      </c>
      <c r="BK141" s="350">
        <v>0</v>
      </c>
      <c r="BL141" s="350">
        <v>0</v>
      </c>
      <c r="BM141" s="350">
        <v>0</v>
      </c>
      <c r="BN141" s="350">
        <v>0</v>
      </c>
      <c r="BO141" s="350">
        <v>0</v>
      </c>
      <c r="BP141" s="350">
        <v>0</v>
      </c>
      <c r="BQ141" s="351">
        <v>3264</v>
      </c>
      <c r="BR141" s="347">
        <v>3264</v>
      </c>
      <c r="BS141" s="347">
        <v>3264</v>
      </c>
      <c r="BT141" s="347">
        <v>3264</v>
      </c>
      <c r="BU141" s="347">
        <v>3264</v>
      </c>
      <c r="BV141" s="347">
        <v>3264</v>
      </c>
      <c r="BW141" s="347">
        <v>18282</v>
      </c>
      <c r="BX141" s="350">
        <v>0</v>
      </c>
      <c r="BY141" s="350">
        <v>0</v>
      </c>
      <c r="BZ141" s="350">
        <v>0</v>
      </c>
      <c r="CA141" s="350">
        <v>0</v>
      </c>
      <c r="CB141" s="350">
        <v>0</v>
      </c>
      <c r="CC141" s="350">
        <v>0</v>
      </c>
      <c r="CD141" s="348">
        <v>9</v>
      </c>
      <c r="CE141" s="354"/>
      <c r="CF141" s="347"/>
      <c r="CG141" s="347"/>
      <c r="CH141" s="347"/>
      <c r="CI141" s="347"/>
      <c r="CJ141" s="347"/>
      <c r="CK141" s="347"/>
      <c r="CL141" s="350"/>
      <c r="CM141" s="350"/>
      <c r="CN141" s="350"/>
      <c r="CO141" s="350"/>
      <c r="CP141" s="350"/>
      <c r="CQ141" s="350"/>
      <c r="CR141" s="354">
        <v>-4920</v>
      </c>
      <c r="CS141" s="347"/>
      <c r="CT141" s="347"/>
      <c r="CU141" s="347"/>
      <c r="CV141" s="347"/>
      <c r="CW141" s="347"/>
      <c r="CX141" s="347"/>
      <c r="CY141" s="350">
        <v>4920</v>
      </c>
      <c r="CZ141" s="350">
        <v>4920</v>
      </c>
      <c r="DA141" s="350">
        <v>4920</v>
      </c>
      <c r="DB141" s="350">
        <v>4920</v>
      </c>
      <c r="DC141" s="350">
        <v>4920</v>
      </c>
      <c r="DD141" s="350">
        <v>20661</v>
      </c>
      <c r="DE141" s="334"/>
      <c r="DF141" s="368">
        <v>-1649.5438830000019</v>
      </c>
      <c r="DH141" s="371">
        <f t="shared" si="10"/>
        <v>-45261</v>
      </c>
      <c r="DI141" s="371">
        <f t="shared" si="11"/>
        <v>30088</v>
      </c>
      <c r="DJ141" s="371">
        <f t="shared" si="12"/>
        <v>-274349</v>
      </c>
      <c r="DK141" s="371">
        <f t="shared" si="13"/>
        <v>34602</v>
      </c>
      <c r="DM141" s="371">
        <f t="shared" si="14"/>
        <v>-181170</v>
      </c>
    </row>
    <row r="142" spans="2:117">
      <c r="B142" s="342" t="s">
        <v>355</v>
      </c>
      <c r="C142" s="356">
        <v>0.66818899999999992</v>
      </c>
      <c r="D142" s="356">
        <v>0.65152399999999999</v>
      </c>
      <c r="E142" s="356">
        <v>1.666499999999993E-2</v>
      </c>
      <c r="F142" s="356"/>
      <c r="G142" s="348">
        <v>11</v>
      </c>
      <c r="H142" s="347">
        <v>2358864</v>
      </c>
      <c r="I142" s="347">
        <v>119616</v>
      </c>
      <c r="J142" s="347">
        <v>88611</v>
      </c>
      <c r="K142" s="347">
        <v>60336</v>
      </c>
      <c r="L142" s="347">
        <v>-30473</v>
      </c>
      <c r="M142" s="347">
        <v>-118815</v>
      </c>
      <c r="N142" s="347">
        <v>79612</v>
      </c>
      <c r="O142" s="347">
        <v>-2844</v>
      </c>
      <c r="P142" s="347">
        <v>-96676</v>
      </c>
      <c r="Q142" s="347">
        <v>2458231</v>
      </c>
      <c r="R142" s="343">
        <v>-30473</v>
      </c>
      <c r="S142" s="347">
        <v>-14202</v>
      </c>
      <c r="T142" s="347">
        <v>5463</v>
      </c>
      <c r="U142" s="347">
        <v>169015</v>
      </c>
      <c r="V142" s="347">
        <v>84446</v>
      </c>
      <c r="W142" s="347">
        <v>-74629</v>
      </c>
      <c r="X142" s="343">
        <v>-101657</v>
      </c>
      <c r="Y142" s="343">
        <v>60092</v>
      </c>
      <c r="Z142" s="347">
        <v>2644355</v>
      </c>
      <c r="AA142" s="347">
        <v>2279231</v>
      </c>
      <c r="AB142" s="347">
        <v>2167381</v>
      </c>
      <c r="AC142" s="347">
        <v>2799752</v>
      </c>
      <c r="AD142" s="347">
        <v>108014</v>
      </c>
      <c r="AE142" s="347">
        <v>93620</v>
      </c>
      <c r="AF142" s="347">
        <v>0</v>
      </c>
      <c r="AG142" s="347">
        <v>0</v>
      </c>
      <c r="AH142" s="347">
        <v>72375</v>
      </c>
      <c r="AI142" s="347">
        <v>54629</v>
      </c>
      <c r="AJ142" s="347">
        <v>-8739</v>
      </c>
      <c r="AK142" s="347">
        <v>-8739</v>
      </c>
      <c r="AL142" s="347">
        <v>-8739</v>
      </c>
      <c r="AM142" s="347">
        <v>-8739</v>
      </c>
      <c r="AN142" s="347">
        <v>-8739</v>
      </c>
      <c r="AO142" s="347">
        <v>-30935</v>
      </c>
      <c r="AP142" s="334"/>
      <c r="AQ142" s="351">
        <v>-10801</v>
      </c>
      <c r="AR142" s="347">
        <v>0</v>
      </c>
      <c r="AS142" s="347">
        <v>0</v>
      </c>
      <c r="AT142" s="347">
        <v>0</v>
      </c>
      <c r="AU142" s="347">
        <v>0</v>
      </c>
      <c r="AV142" s="347">
        <v>0</v>
      </c>
      <c r="AW142" s="347">
        <v>0</v>
      </c>
      <c r="AX142" s="350">
        <v>10801</v>
      </c>
      <c r="AY142" s="350">
        <v>10801</v>
      </c>
      <c r="AZ142" s="350">
        <v>10801</v>
      </c>
      <c r="BA142" s="350">
        <v>10801</v>
      </c>
      <c r="BB142" s="350">
        <v>10801</v>
      </c>
      <c r="BC142" s="350">
        <v>54009</v>
      </c>
      <c r="BD142" s="351">
        <v>7237</v>
      </c>
      <c r="BE142" s="347">
        <v>7237</v>
      </c>
      <c r="BF142" s="347">
        <v>7237</v>
      </c>
      <c r="BG142" s="347">
        <v>7237</v>
      </c>
      <c r="BH142" s="347">
        <v>7237</v>
      </c>
      <c r="BI142" s="347">
        <v>7237</v>
      </c>
      <c r="BJ142" s="347">
        <v>36190</v>
      </c>
      <c r="BK142" s="350">
        <v>0</v>
      </c>
      <c r="BL142" s="350">
        <v>0</v>
      </c>
      <c r="BM142" s="350">
        <v>0</v>
      </c>
      <c r="BN142" s="350">
        <v>0</v>
      </c>
      <c r="BO142" s="350">
        <v>0</v>
      </c>
      <c r="BP142" s="350">
        <v>0</v>
      </c>
      <c r="BQ142" s="351">
        <v>5463</v>
      </c>
      <c r="BR142" s="347">
        <v>5463</v>
      </c>
      <c r="BS142" s="347">
        <v>5463</v>
      </c>
      <c r="BT142" s="347">
        <v>5463</v>
      </c>
      <c r="BU142" s="347">
        <v>5463</v>
      </c>
      <c r="BV142" s="347">
        <v>5463</v>
      </c>
      <c r="BW142" s="347">
        <v>27314</v>
      </c>
      <c r="BX142" s="350">
        <v>0</v>
      </c>
      <c r="BY142" s="350">
        <v>0</v>
      </c>
      <c r="BZ142" s="350">
        <v>0</v>
      </c>
      <c r="CA142" s="350">
        <v>0</v>
      </c>
      <c r="CB142" s="350">
        <v>0</v>
      </c>
      <c r="CC142" s="350">
        <v>0</v>
      </c>
      <c r="CD142" s="348">
        <v>9.9</v>
      </c>
      <c r="CE142" s="354"/>
      <c r="CF142" s="347"/>
      <c r="CG142" s="347"/>
      <c r="CH142" s="347"/>
      <c r="CI142" s="347"/>
      <c r="CJ142" s="347"/>
      <c r="CK142" s="347"/>
      <c r="CL142" s="350"/>
      <c r="CM142" s="350"/>
      <c r="CN142" s="350"/>
      <c r="CO142" s="350"/>
      <c r="CP142" s="350"/>
      <c r="CQ142" s="350"/>
      <c r="CR142" s="354">
        <v>-10638</v>
      </c>
      <c r="CS142" s="347"/>
      <c r="CT142" s="347"/>
      <c r="CU142" s="347"/>
      <c r="CV142" s="347"/>
      <c r="CW142" s="347"/>
      <c r="CX142" s="347"/>
      <c r="CY142" s="350">
        <v>10638</v>
      </c>
      <c r="CZ142" s="350">
        <v>10638</v>
      </c>
      <c r="DA142" s="350">
        <v>10638</v>
      </c>
      <c r="DB142" s="350">
        <v>10638</v>
      </c>
      <c r="DC142" s="350">
        <v>10638</v>
      </c>
      <c r="DD142" s="350">
        <v>40430</v>
      </c>
      <c r="DE142" s="334"/>
      <c r="DF142" s="368">
        <v>-2600.2399499999892</v>
      </c>
      <c r="DH142" s="371">
        <f t="shared" si="10"/>
        <v>-93620</v>
      </c>
      <c r="DI142" s="371">
        <f t="shared" si="11"/>
        <v>72375</v>
      </c>
      <c r="DJ142" s="371">
        <f t="shared" si="12"/>
        <v>-108014</v>
      </c>
      <c r="DK142" s="371">
        <f t="shared" si="13"/>
        <v>54629</v>
      </c>
      <c r="DM142" s="371">
        <f t="shared" si="14"/>
        <v>99367</v>
      </c>
    </row>
    <row r="143" spans="2:117">
      <c r="B143" s="342" t="s">
        <v>356</v>
      </c>
      <c r="C143" s="356">
        <v>0.73275899999999994</v>
      </c>
      <c r="D143" s="356">
        <v>0.67598200000000008</v>
      </c>
      <c r="E143" s="356">
        <v>5.6776999999999855E-2</v>
      </c>
      <c r="F143" s="356"/>
      <c r="G143" s="348">
        <v>10.8</v>
      </c>
      <c r="H143" s="347">
        <v>1302947</v>
      </c>
      <c r="I143" s="347">
        <v>57480</v>
      </c>
      <c r="J143" s="347">
        <v>50984</v>
      </c>
      <c r="K143" s="347">
        <v>109437</v>
      </c>
      <c r="L143" s="347">
        <v>-261882</v>
      </c>
      <c r="M143" s="347">
        <v>287600</v>
      </c>
      <c r="N143" s="347">
        <v>40039</v>
      </c>
      <c r="O143" s="347">
        <v>-574</v>
      </c>
      <c r="P143" s="347">
        <v>-74894</v>
      </c>
      <c r="Q143" s="347">
        <v>1511137</v>
      </c>
      <c r="R143" s="343">
        <v>-261882</v>
      </c>
      <c r="S143" s="347">
        <v>24382</v>
      </c>
      <c r="T143" s="347">
        <v>10477</v>
      </c>
      <c r="U143" s="347">
        <v>-118559</v>
      </c>
      <c r="V143" s="347">
        <v>85389</v>
      </c>
      <c r="W143" s="347">
        <v>350550</v>
      </c>
      <c r="X143" s="343">
        <v>-51093</v>
      </c>
      <c r="Y143" s="343">
        <v>113154</v>
      </c>
      <c r="Z143" s="347">
        <v>1614803</v>
      </c>
      <c r="AA143" s="347">
        <v>1412115</v>
      </c>
      <c r="AB143" s="347">
        <v>1358019</v>
      </c>
      <c r="AC143" s="347">
        <v>1689607</v>
      </c>
      <c r="AD143" s="347">
        <v>0</v>
      </c>
      <c r="AE143" s="347">
        <v>49430</v>
      </c>
      <c r="AF143" s="347">
        <v>0</v>
      </c>
      <c r="AG143" s="347">
        <v>260970</v>
      </c>
      <c r="AH143" s="347">
        <v>36332</v>
      </c>
      <c r="AI143" s="347">
        <v>102677</v>
      </c>
      <c r="AJ143" s="347">
        <v>34859</v>
      </c>
      <c r="AK143" s="347">
        <v>34859</v>
      </c>
      <c r="AL143" s="347">
        <v>34859</v>
      </c>
      <c r="AM143" s="347">
        <v>34859</v>
      </c>
      <c r="AN143" s="347">
        <v>34859</v>
      </c>
      <c r="AO143" s="347">
        <v>176254</v>
      </c>
      <c r="AP143" s="334"/>
      <c r="AQ143" s="351">
        <v>26630</v>
      </c>
      <c r="AR143" s="347">
        <v>26630</v>
      </c>
      <c r="AS143" s="347">
        <v>26630</v>
      </c>
      <c r="AT143" s="347">
        <v>26630</v>
      </c>
      <c r="AU143" s="347">
        <v>26630</v>
      </c>
      <c r="AV143" s="347">
        <v>26630</v>
      </c>
      <c r="AW143" s="347">
        <v>127820</v>
      </c>
      <c r="AX143" s="350">
        <v>0</v>
      </c>
      <c r="AY143" s="350">
        <v>0</v>
      </c>
      <c r="AZ143" s="350">
        <v>0</v>
      </c>
      <c r="BA143" s="350">
        <v>0</v>
      </c>
      <c r="BB143" s="350">
        <v>0</v>
      </c>
      <c r="BC143" s="350">
        <v>0</v>
      </c>
      <c r="BD143" s="351">
        <v>3707</v>
      </c>
      <c r="BE143" s="347">
        <v>3707</v>
      </c>
      <c r="BF143" s="347">
        <v>3707</v>
      </c>
      <c r="BG143" s="347">
        <v>3707</v>
      </c>
      <c r="BH143" s="347">
        <v>3707</v>
      </c>
      <c r="BI143" s="347">
        <v>3707</v>
      </c>
      <c r="BJ143" s="347">
        <v>17797</v>
      </c>
      <c r="BK143" s="350">
        <v>0</v>
      </c>
      <c r="BL143" s="350">
        <v>0</v>
      </c>
      <c r="BM143" s="350">
        <v>0</v>
      </c>
      <c r="BN143" s="350">
        <v>0</v>
      </c>
      <c r="BO143" s="350">
        <v>0</v>
      </c>
      <c r="BP143" s="350">
        <v>0</v>
      </c>
      <c r="BQ143" s="351">
        <v>10477</v>
      </c>
      <c r="BR143" s="347">
        <v>10477</v>
      </c>
      <c r="BS143" s="347">
        <v>10477</v>
      </c>
      <c r="BT143" s="347">
        <v>10477</v>
      </c>
      <c r="BU143" s="347">
        <v>10477</v>
      </c>
      <c r="BV143" s="347">
        <v>10477</v>
      </c>
      <c r="BW143" s="347">
        <v>50292</v>
      </c>
      <c r="BX143" s="350">
        <v>0</v>
      </c>
      <c r="BY143" s="350">
        <v>0</v>
      </c>
      <c r="BZ143" s="350">
        <v>0</v>
      </c>
      <c r="CA143" s="350">
        <v>0</v>
      </c>
      <c r="CB143" s="350">
        <v>0</v>
      </c>
      <c r="CC143" s="350">
        <v>0</v>
      </c>
      <c r="CD143" s="348">
        <v>8.8000000000000007</v>
      </c>
      <c r="CE143" s="354"/>
      <c r="CF143" s="347"/>
      <c r="CG143" s="347"/>
      <c r="CH143" s="347"/>
      <c r="CI143" s="347"/>
      <c r="CJ143" s="347"/>
      <c r="CK143" s="347"/>
      <c r="CL143" s="350"/>
      <c r="CM143" s="350"/>
      <c r="CN143" s="350"/>
      <c r="CO143" s="350"/>
      <c r="CP143" s="350"/>
      <c r="CQ143" s="350"/>
      <c r="CR143" s="354">
        <v>-5955</v>
      </c>
      <c r="CS143" s="347"/>
      <c r="CT143" s="347"/>
      <c r="CU143" s="347"/>
      <c r="CV143" s="347"/>
      <c r="CW143" s="347"/>
      <c r="CX143" s="347"/>
      <c r="CY143" s="350">
        <v>5955</v>
      </c>
      <c r="CZ143" s="350">
        <v>5955</v>
      </c>
      <c r="DA143" s="350">
        <v>5955</v>
      </c>
      <c r="DB143" s="350">
        <v>5955</v>
      </c>
      <c r="DC143" s="350">
        <v>5955</v>
      </c>
      <c r="DD143" s="350">
        <v>19655</v>
      </c>
      <c r="DE143" s="334"/>
      <c r="DF143" s="368">
        <v>-4291.4327679999888</v>
      </c>
      <c r="DH143" s="371">
        <f t="shared" si="10"/>
        <v>-49430</v>
      </c>
      <c r="DI143" s="371">
        <f t="shared" si="11"/>
        <v>36332</v>
      </c>
      <c r="DJ143" s="371">
        <f t="shared" si="12"/>
        <v>260970</v>
      </c>
      <c r="DK143" s="371">
        <f t="shared" si="13"/>
        <v>102677</v>
      </c>
      <c r="DM143" s="371">
        <f t="shared" si="14"/>
        <v>208190</v>
      </c>
    </row>
    <row r="144" spans="2:117">
      <c r="B144" s="342" t="s">
        <v>357</v>
      </c>
      <c r="C144" s="356">
        <v>0.65229599999999999</v>
      </c>
      <c r="D144" s="356">
        <v>0.63690800000000003</v>
      </c>
      <c r="E144" s="356">
        <v>1.5387999999999957E-2</v>
      </c>
      <c r="F144" s="356"/>
      <c r="G144" s="348">
        <v>9.6</v>
      </c>
      <c r="H144" s="347">
        <v>642078</v>
      </c>
      <c r="I144" s="347">
        <v>30840</v>
      </c>
      <c r="J144" s="347">
        <v>23982</v>
      </c>
      <c r="K144" s="347">
        <v>15513</v>
      </c>
      <c r="L144" s="347">
        <v>0</v>
      </c>
      <c r="M144" s="347">
        <v>-182609</v>
      </c>
      <c r="N144" s="347">
        <v>14981</v>
      </c>
      <c r="O144" s="347">
        <v>-4104</v>
      </c>
      <c r="P144" s="347">
        <v>-25448</v>
      </c>
      <c r="Q144" s="347">
        <v>515233</v>
      </c>
      <c r="R144" s="343">
        <v>0</v>
      </c>
      <c r="S144" s="347">
        <v>-20419</v>
      </c>
      <c r="T144" s="347">
        <v>1253</v>
      </c>
      <c r="U144" s="347">
        <v>35656</v>
      </c>
      <c r="V144" s="347">
        <v>30558</v>
      </c>
      <c r="W144" s="347">
        <v>-162758</v>
      </c>
      <c r="X144" s="343">
        <v>-25706</v>
      </c>
      <c r="Y144" s="343">
        <v>12030</v>
      </c>
      <c r="Z144" s="347">
        <v>547439</v>
      </c>
      <c r="AA144" s="347">
        <v>484563</v>
      </c>
      <c r="AB144" s="347">
        <v>467619</v>
      </c>
      <c r="AC144" s="347">
        <v>571077</v>
      </c>
      <c r="AD144" s="347">
        <v>163587</v>
      </c>
      <c r="AE144" s="347">
        <v>23369</v>
      </c>
      <c r="AF144" s="347">
        <v>0</v>
      </c>
      <c r="AG144" s="347">
        <v>0</v>
      </c>
      <c r="AH144" s="347">
        <v>13421</v>
      </c>
      <c r="AI144" s="347">
        <v>10777</v>
      </c>
      <c r="AJ144" s="347">
        <v>-19167</v>
      </c>
      <c r="AK144" s="347">
        <v>-19167</v>
      </c>
      <c r="AL144" s="347">
        <v>-19167</v>
      </c>
      <c r="AM144" s="347">
        <v>-19167</v>
      </c>
      <c r="AN144" s="347">
        <v>-19167</v>
      </c>
      <c r="AO144" s="347">
        <v>-66923</v>
      </c>
      <c r="AP144" s="334"/>
      <c r="AQ144" s="351">
        <v>-19022</v>
      </c>
      <c r="AR144" s="347">
        <v>0</v>
      </c>
      <c r="AS144" s="347">
        <v>0</v>
      </c>
      <c r="AT144" s="347">
        <v>0</v>
      </c>
      <c r="AU144" s="347">
        <v>0</v>
      </c>
      <c r="AV144" s="347">
        <v>0</v>
      </c>
      <c r="AW144" s="347">
        <v>0</v>
      </c>
      <c r="AX144" s="350">
        <v>19022</v>
      </c>
      <c r="AY144" s="350">
        <v>19022</v>
      </c>
      <c r="AZ144" s="350">
        <v>19022</v>
      </c>
      <c r="BA144" s="350">
        <v>19022</v>
      </c>
      <c r="BB144" s="350">
        <v>19022</v>
      </c>
      <c r="BC144" s="350">
        <v>68477</v>
      </c>
      <c r="BD144" s="351">
        <v>1560</v>
      </c>
      <c r="BE144" s="347">
        <v>1560</v>
      </c>
      <c r="BF144" s="347">
        <v>1560</v>
      </c>
      <c r="BG144" s="347">
        <v>1560</v>
      </c>
      <c r="BH144" s="347">
        <v>1560</v>
      </c>
      <c r="BI144" s="347">
        <v>1560</v>
      </c>
      <c r="BJ144" s="347">
        <v>5621</v>
      </c>
      <c r="BK144" s="350">
        <v>0</v>
      </c>
      <c r="BL144" s="350">
        <v>0</v>
      </c>
      <c r="BM144" s="350">
        <v>0</v>
      </c>
      <c r="BN144" s="350">
        <v>0</v>
      </c>
      <c r="BO144" s="350">
        <v>0</v>
      </c>
      <c r="BP144" s="350">
        <v>0</v>
      </c>
      <c r="BQ144" s="351">
        <v>1253</v>
      </c>
      <c r="BR144" s="347">
        <v>1253</v>
      </c>
      <c r="BS144" s="347">
        <v>1253</v>
      </c>
      <c r="BT144" s="347">
        <v>1253</v>
      </c>
      <c r="BU144" s="347">
        <v>1253</v>
      </c>
      <c r="BV144" s="347">
        <v>1253</v>
      </c>
      <c r="BW144" s="347">
        <v>4512</v>
      </c>
      <c r="BX144" s="350">
        <v>0</v>
      </c>
      <c r="BY144" s="350">
        <v>0</v>
      </c>
      <c r="BZ144" s="350">
        <v>0</v>
      </c>
      <c r="CA144" s="350">
        <v>0</v>
      </c>
      <c r="CB144" s="350">
        <v>0</v>
      </c>
      <c r="CC144" s="350">
        <v>0</v>
      </c>
      <c r="CD144" s="348">
        <v>7.8</v>
      </c>
      <c r="CE144" s="354"/>
      <c r="CF144" s="347"/>
      <c r="CG144" s="347"/>
      <c r="CH144" s="347"/>
      <c r="CI144" s="347"/>
      <c r="CJ144" s="347"/>
      <c r="CK144" s="347"/>
      <c r="CL144" s="350"/>
      <c r="CM144" s="350"/>
      <c r="CN144" s="350"/>
      <c r="CO144" s="350"/>
      <c r="CP144" s="350"/>
      <c r="CQ144" s="350"/>
      <c r="CR144" s="354">
        <v>-2958</v>
      </c>
      <c r="CS144" s="347"/>
      <c r="CT144" s="347"/>
      <c r="CU144" s="347"/>
      <c r="CV144" s="347"/>
      <c r="CW144" s="347"/>
      <c r="CX144" s="347"/>
      <c r="CY144" s="350">
        <v>2958</v>
      </c>
      <c r="CZ144" s="350">
        <v>2958</v>
      </c>
      <c r="DA144" s="350">
        <v>2958</v>
      </c>
      <c r="DB144" s="350">
        <v>2958</v>
      </c>
      <c r="DC144" s="350">
        <v>2958</v>
      </c>
      <c r="DD144" s="350">
        <v>8579</v>
      </c>
      <c r="DE144" s="334"/>
      <c r="DF144" s="368">
        <v>-621.05967999999825</v>
      </c>
      <c r="DH144" s="371">
        <f t="shared" si="10"/>
        <v>-23369</v>
      </c>
      <c r="DI144" s="371">
        <f t="shared" si="11"/>
        <v>13421</v>
      </c>
      <c r="DJ144" s="371">
        <f t="shared" si="12"/>
        <v>-163587</v>
      </c>
      <c r="DK144" s="371">
        <f t="shared" si="13"/>
        <v>10777</v>
      </c>
      <c r="DM144" s="371">
        <f t="shared" si="14"/>
        <v>-126845</v>
      </c>
    </row>
    <row r="145" spans="2:117">
      <c r="B145" s="342" t="s">
        <v>358</v>
      </c>
      <c r="C145" s="356">
        <v>0.65617700000000001</v>
      </c>
      <c r="D145" s="356">
        <v>0.65483200000000008</v>
      </c>
      <c r="E145" s="356">
        <v>1.3449999999999296E-3</v>
      </c>
      <c r="F145" s="356"/>
      <c r="G145" s="348">
        <v>10.7</v>
      </c>
      <c r="H145" s="347">
        <v>4020319</v>
      </c>
      <c r="I145" s="347">
        <v>220669</v>
      </c>
      <c r="J145" s="347">
        <v>147339</v>
      </c>
      <c r="K145" s="347">
        <v>8258</v>
      </c>
      <c r="L145" s="347">
        <v>0</v>
      </c>
      <c r="M145" s="347">
        <v>-900889</v>
      </c>
      <c r="N145" s="347">
        <v>108305</v>
      </c>
      <c r="O145" s="347">
        <v>-6848</v>
      </c>
      <c r="P145" s="347">
        <v>-214184</v>
      </c>
      <c r="Q145" s="347">
        <v>3382969</v>
      </c>
      <c r="R145" s="343">
        <v>0</v>
      </c>
      <c r="S145" s="347">
        <v>-91629</v>
      </c>
      <c r="T145" s="347">
        <v>163</v>
      </c>
      <c r="U145" s="347">
        <v>276542</v>
      </c>
      <c r="V145" s="347">
        <v>223151</v>
      </c>
      <c r="W145" s="347">
        <v>-860888</v>
      </c>
      <c r="X145" s="343">
        <v>-161179</v>
      </c>
      <c r="Y145" s="343">
        <v>1741</v>
      </c>
      <c r="Z145" s="347">
        <v>3609100</v>
      </c>
      <c r="AA145" s="347">
        <v>3167124</v>
      </c>
      <c r="AB145" s="347">
        <v>3035302</v>
      </c>
      <c r="AC145" s="347">
        <v>3793080</v>
      </c>
      <c r="AD145" s="347">
        <v>816694</v>
      </c>
      <c r="AE145" s="347">
        <v>143955</v>
      </c>
      <c r="AF145" s="347">
        <v>0</v>
      </c>
      <c r="AG145" s="347">
        <v>0</v>
      </c>
      <c r="AH145" s="347">
        <v>98183</v>
      </c>
      <c r="AI145" s="347">
        <v>1578</v>
      </c>
      <c r="AJ145" s="347">
        <v>-91465</v>
      </c>
      <c r="AK145" s="347">
        <v>-91465</v>
      </c>
      <c r="AL145" s="347">
        <v>-91465</v>
      </c>
      <c r="AM145" s="347">
        <v>-91465</v>
      </c>
      <c r="AN145" s="347">
        <v>-91465</v>
      </c>
      <c r="AO145" s="347">
        <v>-403563</v>
      </c>
      <c r="AP145" s="334"/>
      <c r="AQ145" s="351">
        <v>-84195</v>
      </c>
      <c r="AR145" s="347">
        <v>0</v>
      </c>
      <c r="AS145" s="347">
        <v>0</v>
      </c>
      <c r="AT145" s="347">
        <v>0</v>
      </c>
      <c r="AU145" s="347">
        <v>0</v>
      </c>
      <c r="AV145" s="347">
        <v>0</v>
      </c>
      <c r="AW145" s="347">
        <v>0</v>
      </c>
      <c r="AX145" s="350">
        <v>84195</v>
      </c>
      <c r="AY145" s="350">
        <v>84195</v>
      </c>
      <c r="AZ145" s="350">
        <v>84195</v>
      </c>
      <c r="BA145" s="350">
        <v>84195</v>
      </c>
      <c r="BB145" s="350">
        <v>84195</v>
      </c>
      <c r="BC145" s="350">
        <v>395719</v>
      </c>
      <c r="BD145" s="351">
        <v>10122</v>
      </c>
      <c r="BE145" s="347">
        <v>10122</v>
      </c>
      <c r="BF145" s="347">
        <v>10122</v>
      </c>
      <c r="BG145" s="347">
        <v>10122</v>
      </c>
      <c r="BH145" s="347">
        <v>10122</v>
      </c>
      <c r="BI145" s="347">
        <v>10122</v>
      </c>
      <c r="BJ145" s="347">
        <v>47573</v>
      </c>
      <c r="BK145" s="350">
        <v>0</v>
      </c>
      <c r="BL145" s="350">
        <v>0</v>
      </c>
      <c r="BM145" s="350">
        <v>0</v>
      </c>
      <c r="BN145" s="350">
        <v>0</v>
      </c>
      <c r="BO145" s="350">
        <v>0</v>
      </c>
      <c r="BP145" s="350">
        <v>0</v>
      </c>
      <c r="BQ145" s="351">
        <v>163</v>
      </c>
      <c r="BR145" s="347">
        <v>163</v>
      </c>
      <c r="BS145" s="347">
        <v>163</v>
      </c>
      <c r="BT145" s="347">
        <v>163</v>
      </c>
      <c r="BU145" s="347">
        <v>163</v>
      </c>
      <c r="BV145" s="347">
        <v>163</v>
      </c>
      <c r="BW145" s="347">
        <v>763</v>
      </c>
      <c r="BX145" s="350">
        <v>0</v>
      </c>
      <c r="BY145" s="350">
        <v>0</v>
      </c>
      <c r="BZ145" s="350">
        <v>0</v>
      </c>
      <c r="CA145" s="350">
        <v>0</v>
      </c>
      <c r="CB145" s="350">
        <v>0</v>
      </c>
      <c r="CC145" s="350">
        <v>0</v>
      </c>
      <c r="CD145" s="348">
        <v>8.8000000000000007</v>
      </c>
      <c r="CE145" s="354"/>
      <c r="CF145" s="347"/>
      <c r="CG145" s="347"/>
      <c r="CH145" s="347"/>
      <c r="CI145" s="347"/>
      <c r="CJ145" s="347"/>
      <c r="CK145" s="347"/>
      <c r="CL145" s="350"/>
      <c r="CM145" s="350"/>
      <c r="CN145" s="350"/>
      <c r="CO145" s="350"/>
      <c r="CP145" s="350"/>
      <c r="CQ145" s="350"/>
      <c r="CR145" s="354">
        <v>-17555</v>
      </c>
      <c r="CS145" s="347"/>
      <c r="CT145" s="347"/>
      <c r="CU145" s="347"/>
      <c r="CV145" s="347"/>
      <c r="CW145" s="347"/>
      <c r="CX145" s="347"/>
      <c r="CY145" s="350">
        <v>17555</v>
      </c>
      <c r="CZ145" s="350">
        <v>17555</v>
      </c>
      <c r="DA145" s="350">
        <v>17555</v>
      </c>
      <c r="DB145" s="350">
        <v>17555</v>
      </c>
      <c r="DC145" s="350">
        <v>17555</v>
      </c>
      <c r="DD145" s="350">
        <v>56180</v>
      </c>
      <c r="DE145" s="334"/>
      <c r="DF145" s="368">
        <v>-331.05560999998266</v>
      </c>
      <c r="DH145" s="371">
        <f t="shared" si="10"/>
        <v>-143955</v>
      </c>
      <c r="DI145" s="371">
        <f t="shared" si="11"/>
        <v>98183</v>
      </c>
      <c r="DJ145" s="371">
        <f t="shared" si="12"/>
        <v>-816694</v>
      </c>
      <c r="DK145" s="371">
        <f t="shared" si="13"/>
        <v>1578</v>
      </c>
      <c r="DM145" s="371">
        <f t="shared" si="14"/>
        <v>-637350</v>
      </c>
    </row>
    <row r="146" spans="2:117">
      <c r="B146" s="342" t="s">
        <v>359</v>
      </c>
      <c r="C146" s="356">
        <v>0.71403700000000003</v>
      </c>
      <c r="D146" s="356">
        <v>0.67054000000000002</v>
      </c>
      <c r="E146" s="356">
        <v>4.3497000000000008E-2</v>
      </c>
      <c r="F146" s="356"/>
      <c r="G146" s="348">
        <v>10.3</v>
      </c>
      <c r="H146" s="347">
        <v>7007020</v>
      </c>
      <c r="I146" s="347">
        <v>440138</v>
      </c>
      <c r="J146" s="347">
        <v>273890</v>
      </c>
      <c r="K146" s="347">
        <v>454536</v>
      </c>
      <c r="L146" s="347">
        <v>-624462</v>
      </c>
      <c r="M146" s="347">
        <v>206352</v>
      </c>
      <c r="N146" s="347">
        <v>246856</v>
      </c>
      <c r="O146" s="347">
        <v>-7276</v>
      </c>
      <c r="P146" s="347">
        <v>-409073</v>
      </c>
      <c r="Q146" s="347">
        <v>7587981</v>
      </c>
      <c r="R146" s="343">
        <v>-624462</v>
      </c>
      <c r="S146" s="347">
        <v>9295</v>
      </c>
      <c r="T146" s="347">
        <v>45271</v>
      </c>
      <c r="U146" s="347">
        <v>144132</v>
      </c>
      <c r="V146" s="347">
        <v>388828</v>
      </c>
      <c r="W146" s="347">
        <v>552576</v>
      </c>
      <c r="X146" s="343">
        <v>-293324</v>
      </c>
      <c r="Y146" s="343">
        <v>466288</v>
      </c>
      <c r="Z146" s="347">
        <v>8140614</v>
      </c>
      <c r="AA146" s="347">
        <v>7061884</v>
      </c>
      <c r="AB146" s="347">
        <v>6723573</v>
      </c>
      <c r="AC146" s="347">
        <v>8615925</v>
      </c>
      <c r="AD146" s="347">
        <v>0</v>
      </c>
      <c r="AE146" s="347">
        <v>277645</v>
      </c>
      <c r="AF146" s="347">
        <v>0</v>
      </c>
      <c r="AG146" s="347">
        <v>186316</v>
      </c>
      <c r="AH146" s="347">
        <v>222889</v>
      </c>
      <c r="AI146" s="347">
        <v>421017</v>
      </c>
      <c r="AJ146" s="347">
        <v>54566</v>
      </c>
      <c r="AK146" s="347">
        <v>54566</v>
      </c>
      <c r="AL146" s="347">
        <v>54566</v>
      </c>
      <c r="AM146" s="347">
        <v>54566</v>
      </c>
      <c r="AN146" s="347">
        <v>54566</v>
      </c>
      <c r="AO146" s="347">
        <v>279747</v>
      </c>
      <c r="AP146" s="334"/>
      <c r="AQ146" s="351">
        <v>20034</v>
      </c>
      <c r="AR146" s="347">
        <v>20034</v>
      </c>
      <c r="AS146" s="347">
        <v>20034</v>
      </c>
      <c r="AT146" s="347">
        <v>20034</v>
      </c>
      <c r="AU146" s="347">
        <v>20034</v>
      </c>
      <c r="AV146" s="347">
        <v>20034</v>
      </c>
      <c r="AW146" s="347">
        <v>86146</v>
      </c>
      <c r="AX146" s="350">
        <v>0</v>
      </c>
      <c r="AY146" s="350">
        <v>0</v>
      </c>
      <c r="AZ146" s="350">
        <v>0</v>
      </c>
      <c r="BA146" s="350">
        <v>0</v>
      </c>
      <c r="BB146" s="350">
        <v>0</v>
      </c>
      <c r="BC146" s="350">
        <v>0</v>
      </c>
      <c r="BD146" s="351">
        <v>23967</v>
      </c>
      <c r="BE146" s="347">
        <v>23967</v>
      </c>
      <c r="BF146" s="347">
        <v>23967</v>
      </c>
      <c r="BG146" s="347">
        <v>23967</v>
      </c>
      <c r="BH146" s="347">
        <v>23967</v>
      </c>
      <c r="BI146" s="347">
        <v>23967</v>
      </c>
      <c r="BJ146" s="347">
        <v>103054</v>
      </c>
      <c r="BK146" s="350">
        <v>0</v>
      </c>
      <c r="BL146" s="350">
        <v>0</v>
      </c>
      <c r="BM146" s="350">
        <v>0</v>
      </c>
      <c r="BN146" s="350">
        <v>0</v>
      </c>
      <c r="BO146" s="350">
        <v>0</v>
      </c>
      <c r="BP146" s="350">
        <v>0</v>
      </c>
      <c r="BQ146" s="351">
        <v>45271</v>
      </c>
      <c r="BR146" s="347">
        <v>45271</v>
      </c>
      <c r="BS146" s="347">
        <v>45271</v>
      </c>
      <c r="BT146" s="347">
        <v>45271</v>
      </c>
      <c r="BU146" s="347">
        <v>45271</v>
      </c>
      <c r="BV146" s="347">
        <v>45271</v>
      </c>
      <c r="BW146" s="347">
        <v>194662</v>
      </c>
      <c r="BX146" s="350">
        <v>0</v>
      </c>
      <c r="BY146" s="350">
        <v>0</v>
      </c>
      <c r="BZ146" s="350">
        <v>0</v>
      </c>
      <c r="CA146" s="350">
        <v>0</v>
      </c>
      <c r="CB146" s="350">
        <v>0</v>
      </c>
      <c r="CC146" s="350">
        <v>0</v>
      </c>
      <c r="CD146" s="348">
        <v>9.1</v>
      </c>
      <c r="CE146" s="354"/>
      <c r="CF146" s="347"/>
      <c r="CG146" s="347"/>
      <c r="CH146" s="347"/>
      <c r="CI146" s="347"/>
      <c r="CJ146" s="347"/>
      <c r="CK146" s="347"/>
      <c r="CL146" s="350"/>
      <c r="CM146" s="350"/>
      <c r="CN146" s="350"/>
      <c r="CO146" s="350"/>
      <c r="CP146" s="350"/>
      <c r="CQ146" s="350"/>
      <c r="CR146" s="354">
        <v>-34706</v>
      </c>
      <c r="CS146" s="347"/>
      <c r="CT146" s="347"/>
      <c r="CU146" s="347"/>
      <c r="CV146" s="347"/>
      <c r="CW146" s="347"/>
      <c r="CX146" s="347"/>
      <c r="CY146" s="350">
        <v>34706</v>
      </c>
      <c r="CZ146" s="350">
        <v>34706</v>
      </c>
      <c r="DA146" s="350">
        <v>34706</v>
      </c>
      <c r="DB146" s="350">
        <v>34706</v>
      </c>
      <c r="DC146" s="350">
        <v>34706</v>
      </c>
      <c r="DD146" s="350">
        <v>104115</v>
      </c>
      <c r="DE146" s="334"/>
      <c r="DF146" s="368">
        <v>-19027.501668000004</v>
      </c>
      <c r="DH146" s="371">
        <f t="shared" si="10"/>
        <v>-277645</v>
      </c>
      <c r="DI146" s="371">
        <f t="shared" si="11"/>
        <v>222889</v>
      </c>
      <c r="DJ146" s="371">
        <f t="shared" si="12"/>
        <v>186316</v>
      </c>
      <c r="DK146" s="371">
        <f t="shared" si="13"/>
        <v>421017</v>
      </c>
      <c r="DM146" s="371">
        <f t="shared" si="14"/>
        <v>580961</v>
      </c>
    </row>
    <row r="147" spans="2:117">
      <c r="B147" s="342" t="s">
        <v>360</v>
      </c>
      <c r="C147" s="356">
        <v>0.73175999999999997</v>
      </c>
      <c r="D147" s="356">
        <v>0.65486200000000006</v>
      </c>
      <c r="E147" s="356">
        <v>7.6897999999999911E-2</v>
      </c>
      <c r="F147" s="356"/>
      <c r="G147" s="348">
        <v>10.9</v>
      </c>
      <c r="H147" s="347">
        <v>4267445</v>
      </c>
      <c r="I147" s="347">
        <v>187871</v>
      </c>
      <c r="J147" s="347">
        <v>172267</v>
      </c>
      <c r="K147" s="347">
        <v>501110</v>
      </c>
      <c r="L147" s="347">
        <v>-132449</v>
      </c>
      <c r="M147" s="347">
        <v>717739</v>
      </c>
      <c r="N147" s="347">
        <v>132672</v>
      </c>
      <c r="O147" s="347">
        <v>-8499</v>
      </c>
      <c r="P147" s="347">
        <v>-226461</v>
      </c>
      <c r="Q147" s="347">
        <v>5611695</v>
      </c>
      <c r="R147" s="343">
        <v>-132449</v>
      </c>
      <c r="S147" s="347">
        <v>55989</v>
      </c>
      <c r="T147" s="347">
        <v>47148</v>
      </c>
      <c r="U147" s="347">
        <v>330826</v>
      </c>
      <c r="V147" s="347">
        <v>213504</v>
      </c>
      <c r="W147" s="347">
        <v>1058503</v>
      </c>
      <c r="X147" s="343">
        <v>-181379</v>
      </c>
      <c r="Y147" s="343">
        <v>513910</v>
      </c>
      <c r="Z147" s="347">
        <v>6027964</v>
      </c>
      <c r="AA147" s="347">
        <v>5212914</v>
      </c>
      <c r="AB147" s="347">
        <v>4975852</v>
      </c>
      <c r="AC147" s="347">
        <v>6359261</v>
      </c>
      <c r="AD147" s="347">
        <v>0</v>
      </c>
      <c r="AE147" s="347">
        <v>180648</v>
      </c>
      <c r="AF147" s="347">
        <v>0</v>
      </c>
      <c r="AG147" s="347">
        <v>651889</v>
      </c>
      <c r="AH147" s="347">
        <v>120500</v>
      </c>
      <c r="AI147" s="347">
        <v>466762</v>
      </c>
      <c r="AJ147" s="347">
        <v>103137</v>
      </c>
      <c r="AK147" s="347">
        <v>103137</v>
      </c>
      <c r="AL147" s="347">
        <v>103137</v>
      </c>
      <c r="AM147" s="347">
        <v>103137</v>
      </c>
      <c r="AN147" s="347">
        <v>103137</v>
      </c>
      <c r="AO147" s="347">
        <v>542818</v>
      </c>
      <c r="AP147" s="334"/>
      <c r="AQ147" s="351">
        <v>65847</v>
      </c>
      <c r="AR147" s="347">
        <v>65847</v>
      </c>
      <c r="AS147" s="347">
        <v>65847</v>
      </c>
      <c r="AT147" s="347">
        <v>65847</v>
      </c>
      <c r="AU147" s="347">
        <v>65847</v>
      </c>
      <c r="AV147" s="347">
        <v>65847</v>
      </c>
      <c r="AW147" s="347">
        <v>322654</v>
      </c>
      <c r="AX147" s="350">
        <v>0</v>
      </c>
      <c r="AY147" s="350">
        <v>0</v>
      </c>
      <c r="AZ147" s="350">
        <v>0</v>
      </c>
      <c r="BA147" s="350">
        <v>0</v>
      </c>
      <c r="BB147" s="350">
        <v>0</v>
      </c>
      <c r="BC147" s="350">
        <v>0</v>
      </c>
      <c r="BD147" s="351">
        <v>12172</v>
      </c>
      <c r="BE147" s="347">
        <v>12172</v>
      </c>
      <c r="BF147" s="347">
        <v>12172</v>
      </c>
      <c r="BG147" s="347">
        <v>12172</v>
      </c>
      <c r="BH147" s="347">
        <v>12172</v>
      </c>
      <c r="BI147" s="347">
        <v>12172</v>
      </c>
      <c r="BJ147" s="347">
        <v>59640</v>
      </c>
      <c r="BK147" s="350">
        <v>0</v>
      </c>
      <c r="BL147" s="350">
        <v>0</v>
      </c>
      <c r="BM147" s="350">
        <v>0</v>
      </c>
      <c r="BN147" s="350">
        <v>0</v>
      </c>
      <c r="BO147" s="350">
        <v>0</v>
      </c>
      <c r="BP147" s="350">
        <v>0</v>
      </c>
      <c r="BQ147" s="351">
        <v>47148</v>
      </c>
      <c r="BR147" s="347">
        <v>47148</v>
      </c>
      <c r="BS147" s="347">
        <v>47148</v>
      </c>
      <c r="BT147" s="347">
        <v>47148</v>
      </c>
      <c r="BU147" s="347">
        <v>47148</v>
      </c>
      <c r="BV147" s="347">
        <v>47148</v>
      </c>
      <c r="BW147" s="347">
        <v>231022</v>
      </c>
      <c r="BX147" s="350">
        <v>0</v>
      </c>
      <c r="BY147" s="350">
        <v>0</v>
      </c>
      <c r="BZ147" s="350">
        <v>0</v>
      </c>
      <c r="CA147" s="350">
        <v>0</v>
      </c>
      <c r="CB147" s="350">
        <v>0</v>
      </c>
      <c r="CC147" s="350">
        <v>0</v>
      </c>
      <c r="CD147" s="348">
        <v>8.3000000000000007</v>
      </c>
      <c r="CE147" s="354"/>
      <c r="CF147" s="347"/>
      <c r="CG147" s="347"/>
      <c r="CH147" s="347"/>
      <c r="CI147" s="347"/>
      <c r="CJ147" s="347"/>
      <c r="CK147" s="347"/>
      <c r="CL147" s="350"/>
      <c r="CM147" s="350"/>
      <c r="CN147" s="350"/>
      <c r="CO147" s="350"/>
      <c r="CP147" s="350"/>
      <c r="CQ147" s="350"/>
      <c r="CR147" s="354">
        <v>-22030</v>
      </c>
      <c r="CS147" s="347"/>
      <c r="CT147" s="347"/>
      <c r="CU147" s="347"/>
      <c r="CV147" s="347"/>
      <c r="CW147" s="347"/>
      <c r="CX147" s="347"/>
      <c r="CY147" s="350">
        <v>22030</v>
      </c>
      <c r="CZ147" s="350">
        <v>22030</v>
      </c>
      <c r="DA147" s="350">
        <v>22030</v>
      </c>
      <c r="DB147" s="350">
        <v>22030</v>
      </c>
      <c r="DC147" s="350">
        <v>22030</v>
      </c>
      <c r="DD147" s="350">
        <v>70498</v>
      </c>
      <c r="DE147" s="334"/>
      <c r="DF147" s="368">
        <v>-21298.669753999977</v>
      </c>
      <c r="DH147" s="371">
        <f t="shared" si="10"/>
        <v>-180648</v>
      </c>
      <c r="DI147" s="371">
        <f t="shared" si="11"/>
        <v>120500</v>
      </c>
      <c r="DJ147" s="371">
        <f t="shared" si="12"/>
        <v>651889</v>
      </c>
      <c r="DK147" s="371">
        <f t="shared" si="13"/>
        <v>466762</v>
      </c>
      <c r="DM147" s="371">
        <f t="shared" si="14"/>
        <v>1344250</v>
      </c>
    </row>
    <row r="148" spans="2:117">
      <c r="B148" s="342" t="s">
        <v>361</v>
      </c>
      <c r="C148" s="356">
        <v>0.65027000000000001</v>
      </c>
      <c r="D148" s="356">
        <v>0.640127</v>
      </c>
      <c r="E148" s="356">
        <v>1.0143000000000013E-2</v>
      </c>
      <c r="F148" s="356"/>
      <c r="G148" s="348">
        <v>10.4</v>
      </c>
      <c r="H148" s="347">
        <v>3209297</v>
      </c>
      <c r="I148" s="347">
        <v>161898</v>
      </c>
      <c r="J148" s="347">
        <v>117661</v>
      </c>
      <c r="K148" s="347">
        <v>50852</v>
      </c>
      <c r="L148" s="347">
        <v>0</v>
      </c>
      <c r="M148" s="347">
        <v>-501935</v>
      </c>
      <c r="N148" s="347">
        <v>67675</v>
      </c>
      <c r="O148" s="347">
        <v>-10155</v>
      </c>
      <c r="P148" s="347">
        <v>-223814</v>
      </c>
      <c r="Q148" s="347">
        <v>2871479</v>
      </c>
      <c r="R148" s="343">
        <v>0</v>
      </c>
      <c r="S148" s="347">
        <v>-56421</v>
      </c>
      <c r="T148" s="347">
        <v>4111</v>
      </c>
      <c r="U148" s="347">
        <v>227249</v>
      </c>
      <c r="V148" s="347">
        <v>234460</v>
      </c>
      <c r="W148" s="347">
        <v>-471180</v>
      </c>
      <c r="X148" s="343">
        <v>-129928</v>
      </c>
      <c r="Y148" s="343">
        <v>42756</v>
      </c>
      <c r="Z148" s="347">
        <v>3066063</v>
      </c>
      <c r="AA148" s="347">
        <v>2686921</v>
      </c>
      <c r="AB148" s="347">
        <v>2573797</v>
      </c>
      <c r="AC148" s="347">
        <v>3225965</v>
      </c>
      <c r="AD148" s="347">
        <v>453672</v>
      </c>
      <c r="AE148" s="347">
        <v>117321</v>
      </c>
      <c r="AF148" s="347">
        <v>0</v>
      </c>
      <c r="AG148" s="347">
        <v>0</v>
      </c>
      <c r="AH148" s="347">
        <v>61168</v>
      </c>
      <c r="AI148" s="347">
        <v>38645</v>
      </c>
      <c r="AJ148" s="347">
        <v>-52311</v>
      </c>
      <c r="AK148" s="347">
        <v>-52311</v>
      </c>
      <c r="AL148" s="347">
        <v>-52311</v>
      </c>
      <c r="AM148" s="347">
        <v>-52311</v>
      </c>
      <c r="AN148" s="347">
        <v>-52311</v>
      </c>
      <c r="AO148" s="347">
        <v>-209625</v>
      </c>
      <c r="AP148" s="334"/>
      <c r="AQ148" s="351">
        <v>-48263</v>
      </c>
      <c r="AR148" s="347">
        <v>0</v>
      </c>
      <c r="AS148" s="347">
        <v>0</v>
      </c>
      <c r="AT148" s="347">
        <v>0</v>
      </c>
      <c r="AU148" s="347">
        <v>0</v>
      </c>
      <c r="AV148" s="347">
        <v>0</v>
      </c>
      <c r="AW148" s="347">
        <v>0</v>
      </c>
      <c r="AX148" s="350">
        <v>48263</v>
      </c>
      <c r="AY148" s="350">
        <v>48263</v>
      </c>
      <c r="AZ148" s="350">
        <v>48263</v>
      </c>
      <c r="BA148" s="350">
        <v>48263</v>
      </c>
      <c r="BB148" s="350">
        <v>48263</v>
      </c>
      <c r="BC148" s="350">
        <v>212357</v>
      </c>
      <c r="BD148" s="351">
        <v>6507</v>
      </c>
      <c r="BE148" s="347">
        <v>6507</v>
      </c>
      <c r="BF148" s="347">
        <v>6507</v>
      </c>
      <c r="BG148" s="347">
        <v>6507</v>
      </c>
      <c r="BH148" s="347">
        <v>6507</v>
      </c>
      <c r="BI148" s="347">
        <v>6507</v>
      </c>
      <c r="BJ148" s="347">
        <v>28633</v>
      </c>
      <c r="BK148" s="350">
        <v>0</v>
      </c>
      <c r="BL148" s="350">
        <v>0</v>
      </c>
      <c r="BM148" s="350">
        <v>0</v>
      </c>
      <c r="BN148" s="350">
        <v>0</v>
      </c>
      <c r="BO148" s="350">
        <v>0</v>
      </c>
      <c r="BP148" s="350">
        <v>0</v>
      </c>
      <c r="BQ148" s="351">
        <v>4111</v>
      </c>
      <c r="BR148" s="347">
        <v>4111</v>
      </c>
      <c r="BS148" s="347">
        <v>4111</v>
      </c>
      <c r="BT148" s="347">
        <v>4111</v>
      </c>
      <c r="BU148" s="347">
        <v>4111</v>
      </c>
      <c r="BV148" s="347">
        <v>4111</v>
      </c>
      <c r="BW148" s="347">
        <v>18090</v>
      </c>
      <c r="BX148" s="350">
        <v>0</v>
      </c>
      <c r="BY148" s="350">
        <v>0</v>
      </c>
      <c r="BZ148" s="350">
        <v>0</v>
      </c>
      <c r="CA148" s="350">
        <v>0</v>
      </c>
      <c r="CB148" s="350">
        <v>0</v>
      </c>
      <c r="CC148" s="350">
        <v>0</v>
      </c>
      <c r="CD148" s="348">
        <v>8.6</v>
      </c>
      <c r="CE148" s="354"/>
      <c r="CF148" s="347"/>
      <c r="CG148" s="347"/>
      <c r="CH148" s="347"/>
      <c r="CI148" s="347"/>
      <c r="CJ148" s="347"/>
      <c r="CK148" s="347"/>
      <c r="CL148" s="350"/>
      <c r="CM148" s="350"/>
      <c r="CN148" s="350"/>
      <c r="CO148" s="350"/>
      <c r="CP148" s="350"/>
      <c r="CQ148" s="350"/>
      <c r="CR148" s="354">
        <v>-14666</v>
      </c>
      <c r="CS148" s="347"/>
      <c r="CT148" s="347"/>
      <c r="CU148" s="347"/>
      <c r="CV148" s="347"/>
      <c r="CW148" s="347"/>
      <c r="CX148" s="347"/>
      <c r="CY148" s="350">
        <v>14666</v>
      </c>
      <c r="CZ148" s="350">
        <v>14666</v>
      </c>
      <c r="DA148" s="350">
        <v>14666</v>
      </c>
      <c r="DB148" s="350">
        <v>14666</v>
      </c>
      <c r="DC148" s="350">
        <v>14666</v>
      </c>
      <c r="DD148" s="350">
        <v>43991</v>
      </c>
      <c r="DE148" s="334"/>
      <c r="DF148" s="368">
        <v>-2058.7449960000026</v>
      </c>
      <c r="DH148" s="371">
        <f t="shared" si="10"/>
        <v>-117321</v>
      </c>
      <c r="DI148" s="371">
        <f t="shared" si="11"/>
        <v>61168</v>
      </c>
      <c r="DJ148" s="371">
        <f t="shared" si="12"/>
        <v>-453672</v>
      </c>
      <c r="DK148" s="371">
        <f t="shared" si="13"/>
        <v>38645</v>
      </c>
      <c r="DM148" s="371">
        <f t="shared" si="14"/>
        <v>-337818</v>
      </c>
    </row>
    <row r="149" spans="2:117">
      <c r="B149" s="342" t="s">
        <v>362</v>
      </c>
      <c r="C149" s="356">
        <v>0.63727400000000001</v>
      </c>
      <c r="D149" s="356">
        <v>0.63813300000000006</v>
      </c>
      <c r="E149" s="356">
        <v>-8.5900000000005416E-4</v>
      </c>
      <c r="F149" s="356"/>
      <c r="G149" s="348">
        <v>11</v>
      </c>
      <c r="H149" s="347">
        <v>3409864</v>
      </c>
      <c r="I149" s="347">
        <v>159734</v>
      </c>
      <c r="J149" s="347">
        <v>123098</v>
      </c>
      <c r="K149" s="347">
        <v>-4590</v>
      </c>
      <c r="L149" s="347">
        <v>0</v>
      </c>
      <c r="M149" s="347">
        <v>-475260</v>
      </c>
      <c r="N149" s="347">
        <v>70985</v>
      </c>
      <c r="O149" s="347">
        <v>-11908</v>
      </c>
      <c r="P149" s="347">
        <v>-202509</v>
      </c>
      <c r="Q149" s="347">
        <v>3069414</v>
      </c>
      <c r="R149" s="343">
        <v>0</v>
      </c>
      <c r="S149" s="347">
        <v>-51488</v>
      </c>
      <c r="T149" s="347">
        <v>-1517</v>
      </c>
      <c r="U149" s="347">
        <v>229827</v>
      </c>
      <c r="V149" s="347">
        <v>226693</v>
      </c>
      <c r="W149" s="347">
        <v>-509419</v>
      </c>
      <c r="X149" s="343">
        <v>-141651</v>
      </c>
      <c r="Y149" s="343">
        <v>-16689</v>
      </c>
      <c r="Z149" s="347">
        <v>3288189</v>
      </c>
      <c r="AA149" s="347">
        <v>2862530</v>
      </c>
      <c r="AB149" s="347">
        <v>2747734</v>
      </c>
      <c r="AC149" s="347">
        <v>3450706</v>
      </c>
      <c r="AD149" s="347">
        <v>432055</v>
      </c>
      <c r="AE149" s="347">
        <v>126724</v>
      </c>
      <c r="AF149" s="347">
        <v>15172</v>
      </c>
      <c r="AG149" s="347">
        <v>0</v>
      </c>
      <c r="AH149" s="347">
        <v>64532</v>
      </c>
      <c r="AI149" s="347">
        <v>0</v>
      </c>
      <c r="AJ149" s="347">
        <v>-53005</v>
      </c>
      <c r="AK149" s="347">
        <v>-53005</v>
      </c>
      <c r="AL149" s="347">
        <v>-53005</v>
      </c>
      <c r="AM149" s="347">
        <v>-53005</v>
      </c>
      <c r="AN149" s="347">
        <v>-53005</v>
      </c>
      <c r="AO149" s="347">
        <v>-244394</v>
      </c>
      <c r="AP149" s="334"/>
      <c r="AQ149" s="351">
        <v>-43205</v>
      </c>
      <c r="AR149" s="347">
        <v>0</v>
      </c>
      <c r="AS149" s="347">
        <v>0</v>
      </c>
      <c r="AT149" s="347">
        <v>0</v>
      </c>
      <c r="AU149" s="347">
        <v>0</v>
      </c>
      <c r="AV149" s="347">
        <v>0</v>
      </c>
      <c r="AW149" s="347">
        <v>0</v>
      </c>
      <c r="AX149" s="350">
        <v>43205</v>
      </c>
      <c r="AY149" s="350">
        <v>43205</v>
      </c>
      <c r="AZ149" s="350">
        <v>43205</v>
      </c>
      <c r="BA149" s="350">
        <v>43205</v>
      </c>
      <c r="BB149" s="350">
        <v>43205</v>
      </c>
      <c r="BC149" s="350">
        <v>216030</v>
      </c>
      <c r="BD149" s="351">
        <v>6453</v>
      </c>
      <c r="BE149" s="347">
        <v>6453</v>
      </c>
      <c r="BF149" s="347">
        <v>6453</v>
      </c>
      <c r="BG149" s="347">
        <v>6453</v>
      </c>
      <c r="BH149" s="347">
        <v>6453</v>
      </c>
      <c r="BI149" s="347">
        <v>6453</v>
      </c>
      <c r="BJ149" s="347">
        <v>32267</v>
      </c>
      <c r="BK149" s="350">
        <v>0</v>
      </c>
      <c r="BL149" s="350">
        <v>0</v>
      </c>
      <c r="BM149" s="350">
        <v>0</v>
      </c>
      <c r="BN149" s="350">
        <v>0</v>
      </c>
      <c r="BO149" s="350">
        <v>0</v>
      </c>
      <c r="BP149" s="350">
        <v>0</v>
      </c>
      <c r="BQ149" s="351">
        <v>-1517</v>
      </c>
      <c r="BR149" s="347">
        <v>0</v>
      </c>
      <c r="BS149" s="347">
        <v>0</v>
      </c>
      <c r="BT149" s="347">
        <v>0</v>
      </c>
      <c r="BU149" s="347">
        <v>0</v>
      </c>
      <c r="BV149" s="347">
        <v>0</v>
      </c>
      <c r="BW149" s="347">
        <v>0</v>
      </c>
      <c r="BX149" s="350">
        <v>1517</v>
      </c>
      <c r="BY149" s="350">
        <v>1517</v>
      </c>
      <c r="BZ149" s="350">
        <v>1517</v>
      </c>
      <c r="CA149" s="350">
        <v>1517</v>
      </c>
      <c r="CB149" s="350">
        <v>1517</v>
      </c>
      <c r="CC149" s="350">
        <v>7587</v>
      </c>
      <c r="CD149" s="348">
        <v>9.1</v>
      </c>
      <c r="CE149" s="354"/>
      <c r="CF149" s="347"/>
      <c r="CG149" s="347"/>
      <c r="CH149" s="347"/>
      <c r="CI149" s="347"/>
      <c r="CJ149" s="347"/>
      <c r="CK149" s="347"/>
      <c r="CL149" s="350"/>
      <c r="CM149" s="350"/>
      <c r="CN149" s="350"/>
      <c r="CO149" s="350"/>
      <c r="CP149" s="350"/>
      <c r="CQ149" s="350"/>
      <c r="CR149" s="354">
        <v>-14736</v>
      </c>
      <c r="CS149" s="347"/>
      <c r="CT149" s="347"/>
      <c r="CU149" s="347"/>
      <c r="CV149" s="347"/>
      <c r="CW149" s="347"/>
      <c r="CX149" s="347"/>
      <c r="CY149" s="350">
        <v>14736</v>
      </c>
      <c r="CZ149" s="350">
        <v>14736</v>
      </c>
      <c r="DA149" s="350">
        <v>14736</v>
      </c>
      <c r="DB149" s="350">
        <v>14736</v>
      </c>
      <c r="DC149" s="350">
        <v>14736</v>
      </c>
      <c r="DD149" s="350">
        <v>53044</v>
      </c>
      <c r="DE149" s="334"/>
      <c r="DF149" s="368">
        <v>190.67824300001203</v>
      </c>
      <c r="DH149" s="371">
        <f t="shared" si="10"/>
        <v>-126724</v>
      </c>
      <c r="DI149" s="371">
        <f t="shared" si="11"/>
        <v>64532</v>
      </c>
      <c r="DJ149" s="371">
        <f t="shared" si="12"/>
        <v>-432055</v>
      </c>
      <c r="DK149" s="371">
        <f t="shared" si="13"/>
        <v>-15172</v>
      </c>
      <c r="DM149" s="371">
        <f t="shared" si="14"/>
        <v>-340450</v>
      </c>
    </row>
    <row r="150" spans="2:117">
      <c r="B150" s="342" t="s">
        <v>363</v>
      </c>
      <c r="C150" s="356">
        <v>1</v>
      </c>
      <c r="D150" s="356">
        <v>1</v>
      </c>
      <c r="E150" s="356">
        <v>0</v>
      </c>
      <c r="F150" s="356"/>
      <c r="G150" s="348">
        <v>1</v>
      </c>
      <c r="H150" s="347">
        <v>0</v>
      </c>
      <c r="I150" s="347">
        <v>0</v>
      </c>
      <c r="J150" s="347">
        <v>0</v>
      </c>
      <c r="K150" s="347">
        <v>0</v>
      </c>
      <c r="L150" s="347">
        <v>0</v>
      </c>
      <c r="M150" s="347">
        <v>0</v>
      </c>
      <c r="N150" s="347">
        <v>0</v>
      </c>
      <c r="O150" s="347">
        <v>0</v>
      </c>
      <c r="P150" s="347">
        <v>0</v>
      </c>
      <c r="Q150" s="347">
        <v>0</v>
      </c>
      <c r="R150" s="343">
        <v>0</v>
      </c>
      <c r="S150" s="347">
        <v>0</v>
      </c>
      <c r="T150" s="347">
        <v>0</v>
      </c>
      <c r="U150" s="347">
        <v>0</v>
      </c>
      <c r="V150" s="347">
        <v>0</v>
      </c>
      <c r="W150" s="347">
        <v>0</v>
      </c>
      <c r="X150" s="343">
        <v>0</v>
      </c>
      <c r="Y150" s="343">
        <v>0</v>
      </c>
      <c r="Z150" s="347">
        <v>0</v>
      </c>
      <c r="AA150" s="347">
        <v>0</v>
      </c>
      <c r="AB150" s="347">
        <v>0</v>
      </c>
      <c r="AC150" s="347">
        <v>0</v>
      </c>
      <c r="AD150" s="347">
        <v>0</v>
      </c>
      <c r="AE150" s="347">
        <v>0</v>
      </c>
      <c r="AF150" s="347">
        <v>0</v>
      </c>
      <c r="AG150" s="347">
        <v>0</v>
      </c>
      <c r="AH150" s="347">
        <v>0</v>
      </c>
      <c r="AI150" s="347">
        <v>0</v>
      </c>
      <c r="AJ150" s="347">
        <v>0</v>
      </c>
      <c r="AK150" s="347">
        <v>0</v>
      </c>
      <c r="AL150" s="347">
        <v>0</v>
      </c>
      <c r="AM150" s="347">
        <v>0</v>
      </c>
      <c r="AN150" s="347">
        <v>0</v>
      </c>
      <c r="AO150" s="347">
        <v>0</v>
      </c>
      <c r="AP150" s="334"/>
      <c r="AQ150" s="351">
        <v>0</v>
      </c>
      <c r="AR150" s="347">
        <v>0</v>
      </c>
      <c r="AS150" s="347">
        <v>0</v>
      </c>
      <c r="AT150" s="347">
        <v>0</v>
      </c>
      <c r="AU150" s="347">
        <v>0</v>
      </c>
      <c r="AV150" s="347">
        <v>0</v>
      </c>
      <c r="AW150" s="347">
        <v>0</v>
      </c>
      <c r="AX150" s="350">
        <v>0</v>
      </c>
      <c r="AY150" s="350">
        <v>0</v>
      </c>
      <c r="AZ150" s="350">
        <v>0</v>
      </c>
      <c r="BA150" s="350">
        <v>0</v>
      </c>
      <c r="BB150" s="350">
        <v>0</v>
      </c>
      <c r="BC150" s="350">
        <v>0</v>
      </c>
      <c r="BD150" s="351">
        <v>0</v>
      </c>
      <c r="BE150" s="347">
        <v>0</v>
      </c>
      <c r="BF150" s="347">
        <v>0</v>
      </c>
      <c r="BG150" s="347">
        <v>0</v>
      </c>
      <c r="BH150" s="347">
        <v>0</v>
      </c>
      <c r="BI150" s="347">
        <v>0</v>
      </c>
      <c r="BJ150" s="347">
        <v>0</v>
      </c>
      <c r="BK150" s="350">
        <v>0</v>
      </c>
      <c r="BL150" s="350">
        <v>0</v>
      </c>
      <c r="BM150" s="350">
        <v>0</v>
      </c>
      <c r="BN150" s="350">
        <v>0</v>
      </c>
      <c r="BO150" s="350">
        <v>0</v>
      </c>
      <c r="BP150" s="350">
        <v>0</v>
      </c>
      <c r="BQ150" s="351">
        <v>0</v>
      </c>
      <c r="BR150" s="347">
        <v>0</v>
      </c>
      <c r="BS150" s="347">
        <v>0</v>
      </c>
      <c r="BT150" s="347">
        <v>0</v>
      </c>
      <c r="BU150" s="347">
        <v>0</v>
      </c>
      <c r="BV150" s="347">
        <v>0</v>
      </c>
      <c r="BW150" s="347">
        <v>0</v>
      </c>
      <c r="BX150" s="350">
        <v>0</v>
      </c>
      <c r="BY150" s="350">
        <v>0</v>
      </c>
      <c r="BZ150" s="350">
        <v>0</v>
      </c>
      <c r="CA150" s="350">
        <v>0</v>
      </c>
      <c r="CB150" s="350">
        <v>0</v>
      </c>
      <c r="CC150" s="350">
        <v>0</v>
      </c>
      <c r="CD150" s="348">
        <v>1</v>
      </c>
      <c r="CE150" s="354"/>
      <c r="CF150" s="347"/>
      <c r="CG150" s="347"/>
      <c r="CH150" s="347"/>
      <c r="CI150" s="347"/>
      <c r="CJ150" s="347"/>
      <c r="CK150" s="347"/>
      <c r="CL150" s="350"/>
      <c r="CM150" s="350"/>
      <c r="CN150" s="350"/>
      <c r="CO150" s="350"/>
      <c r="CP150" s="350"/>
      <c r="CQ150" s="350"/>
      <c r="CR150" s="354">
        <v>0</v>
      </c>
      <c r="CS150" s="347"/>
      <c r="CT150" s="347"/>
      <c r="CU150" s="347"/>
      <c r="CV150" s="347"/>
      <c r="CW150" s="347"/>
      <c r="CX150" s="347"/>
      <c r="CY150" s="350">
        <v>0</v>
      </c>
      <c r="CZ150" s="350">
        <v>0</v>
      </c>
      <c r="DA150" s="350">
        <v>0</v>
      </c>
      <c r="DB150" s="350">
        <v>0</v>
      </c>
      <c r="DC150" s="350">
        <v>0</v>
      </c>
      <c r="DD150" s="350">
        <v>0</v>
      </c>
      <c r="DE150" s="334"/>
      <c r="DF150" s="368">
        <v>0</v>
      </c>
      <c r="DH150" s="371">
        <f t="shared" si="10"/>
        <v>0</v>
      </c>
      <c r="DI150" s="371">
        <f t="shared" si="11"/>
        <v>0</v>
      </c>
      <c r="DJ150" s="371">
        <f t="shared" si="12"/>
        <v>0</v>
      </c>
      <c r="DK150" s="371">
        <f t="shared" si="13"/>
        <v>0</v>
      </c>
      <c r="DM150" s="371">
        <f t="shared" si="14"/>
        <v>0</v>
      </c>
    </row>
    <row r="151" spans="2:117">
      <c r="B151" s="344" t="s">
        <v>99</v>
      </c>
      <c r="C151" s="357"/>
      <c r="D151" s="357"/>
      <c r="E151" s="357"/>
      <c r="F151" s="357"/>
      <c r="G151" s="346"/>
      <c r="H151" s="345">
        <v>638746894</v>
      </c>
      <c r="I151" s="345">
        <v>35740664</v>
      </c>
      <c r="J151" s="345">
        <v>23937835</v>
      </c>
      <c r="K151" s="345">
        <v>16207989</v>
      </c>
      <c r="L151" s="345">
        <v>-39741904</v>
      </c>
      <c r="M151" s="345">
        <v>-58194638</v>
      </c>
      <c r="N151" s="345">
        <v>20048632</v>
      </c>
      <c r="O151" s="345">
        <v>-618960</v>
      </c>
      <c r="P151" s="345">
        <v>-35950519</v>
      </c>
      <c r="Q151" s="345">
        <v>600175993</v>
      </c>
      <c r="R151" s="345">
        <v>-39741904</v>
      </c>
      <c r="S151" s="345">
        <v>-7051419</v>
      </c>
      <c r="T151" s="345">
        <v>1853423</v>
      </c>
      <c r="U151" s="345">
        <v>14738599</v>
      </c>
      <c r="V151" s="345">
        <v>33403603</v>
      </c>
      <c r="W151" s="345">
        <v>-43674506</v>
      </c>
      <c r="X151" s="345">
        <v>-26315524</v>
      </c>
      <c r="Y151" s="345">
        <v>16218320</v>
      </c>
      <c r="Z151" s="345">
        <v>642986722</v>
      </c>
      <c r="AA151" s="345">
        <v>559456134</v>
      </c>
      <c r="AB151" s="345">
        <v>534762551</v>
      </c>
      <c r="AC151" s="345">
        <v>677414775</v>
      </c>
      <c r="AD151" s="345">
        <v>79346377</v>
      </c>
      <c r="AE151" s="345">
        <v>23924322</v>
      </c>
      <c r="AF151" s="345">
        <v>6455695</v>
      </c>
      <c r="AG151" s="345">
        <v>27187132</v>
      </c>
      <c r="AH151" s="345">
        <v>18044158</v>
      </c>
      <c r="AI151" s="345">
        <v>20820592</v>
      </c>
      <c r="AJ151" s="345">
        <v>-4729849</v>
      </c>
      <c r="AK151" s="345">
        <v>-4729848</v>
      </c>
      <c r="AL151" s="345">
        <v>-4729848</v>
      </c>
      <c r="AM151" s="345">
        <v>-4729848</v>
      </c>
      <c r="AN151" s="345">
        <v>-4729785</v>
      </c>
      <c r="AO151" s="345">
        <v>-20025334</v>
      </c>
      <c r="AP151" s="334"/>
      <c r="AQ151" s="352">
        <v>-6035393</v>
      </c>
      <c r="AR151" s="345">
        <v>3121959</v>
      </c>
      <c r="AS151" s="345">
        <v>3121959</v>
      </c>
      <c r="AT151" s="345">
        <v>3121959</v>
      </c>
      <c r="AU151" s="345">
        <v>3121959</v>
      </c>
      <c r="AV151" s="345">
        <v>3121959</v>
      </c>
      <c r="AW151" s="345">
        <v>11577337</v>
      </c>
      <c r="AX151" s="345">
        <v>8483070</v>
      </c>
      <c r="AY151" s="345">
        <v>8483070</v>
      </c>
      <c r="AZ151" s="345">
        <v>8483070</v>
      </c>
      <c r="BA151" s="345">
        <v>8483070</v>
      </c>
      <c r="BB151" s="345">
        <v>8483070</v>
      </c>
      <c r="BC151" s="345">
        <v>36931027</v>
      </c>
      <c r="BD151" s="352">
        <v>2004699</v>
      </c>
      <c r="BE151" s="345">
        <v>2004661</v>
      </c>
      <c r="BF151" s="345">
        <v>2004661</v>
      </c>
      <c r="BG151" s="345">
        <v>2004661</v>
      </c>
      <c r="BH151" s="345">
        <v>2004661</v>
      </c>
      <c r="BI151" s="345">
        <v>2004661</v>
      </c>
      <c r="BJ151" s="345">
        <v>8020853</v>
      </c>
      <c r="BK151" s="345">
        <v>13</v>
      </c>
      <c r="BL151" s="345">
        <v>13</v>
      </c>
      <c r="BM151" s="345">
        <v>13</v>
      </c>
      <c r="BN151" s="345">
        <v>13</v>
      </c>
      <c r="BO151" s="345">
        <v>13</v>
      </c>
      <c r="BP151" s="345">
        <v>160</v>
      </c>
      <c r="BQ151" s="352">
        <v>1853423</v>
      </c>
      <c r="BR151" s="345">
        <v>2353809</v>
      </c>
      <c r="BS151" s="345">
        <v>2353809</v>
      </c>
      <c r="BT151" s="345">
        <v>2353809</v>
      </c>
      <c r="BU151" s="345">
        <v>2353809</v>
      </c>
      <c r="BV151" s="345">
        <v>2353809</v>
      </c>
      <c r="BW151" s="345">
        <v>9051547</v>
      </c>
      <c r="BX151" s="345">
        <v>706472</v>
      </c>
      <c r="BY151" s="345">
        <v>706472</v>
      </c>
      <c r="BZ151" s="345">
        <v>706472</v>
      </c>
      <c r="CA151" s="345">
        <v>706472</v>
      </c>
      <c r="CB151" s="345">
        <v>706472</v>
      </c>
      <c r="CC151" s="345">
        <v>2923335</v>
      </c>
      <c r="CD151" s="346"/>
      <c r="CE151" s="355">
        <v>0</v>
      </c>
      <c r="CF151" s="345">
        <v>0</v>
      </c>
      <c r="CG151" s="345">
        <v>0</v>
      </c>
      <c r="CH151" s="345">
        <v>0</v>
      </c>
      <c r="CI151" s="345">
        <v>0</v>
      </c>
      <c r="CJ151" s="345">
        <v>0</v>
      </c>
      <c r="CK151" s="345">
        <v>0</v>
      </c>
      <c r="CL151" s="345">
        <v>0</v>
      </c>
      <c r="CM151" s="345">
        <v>0</v>
      </c>
      <c r="CN151" s="345">
        <v>0</v>
      </c>
      <c r="CO151" s="345">
        <v>0</v>
      </c>
      <c r="CP151" s="345">
        <v>0</v>
      </c>
      <c r="CQ151" s="345">
        <v>0</v>
      </c>
      <c r="CR151" s="355">
        <v>-3020724</v>
      </c>
      <c r="CS151" s="345">
        <v>0</v>
      </c>
      <c r="CT151" s="345">
        <v>0</v>
      </c>
      <c r="CU151" s="345">
        <v>0</v>
      </c>
      <c r="CV151" s="345">
        <v>0</v>
      </c>
      <c r="CW151" s="345">
        <v>0</v>
      </c>
      <c r="CX151" s="345">
        <v>0</v>
      </c>
      <c r="CY151" s="345">
        <v>3020723</v>
      </c>
      <c r="CZ151" s="345">
        <v>3020722</v>
      </c>
      <c r="DA151" s="345">
        <v>3020722</v>
      </c>
      <c r="DB151" s="345">
        <v>3020722</v>
      </c>
      <c r="DC151" s="345">
        <v>3020659</v>
      </c>
      <c r="DD151" s="345">
        <v>8820549</v>
      </c>
      <c r="DE151" s="334"/>
      <c r="DF151" s="368">
        <v>-629291.77131599991</v>
      </c>
      <c r="DG151" s="415">
        <v>-629291.77131599991</v>
      </c>
      <c r="DH151" s="415">
        <f>SUM(DH5:DH150)</f>
        <v>-23924097</v>
      </c>
      <c r="DI151" s="415">
        <f t="shared" ref="DI151:DK151" si="15">SUM(DI5:DI150)</f>
        <v>18043933</v>
      </c>
      <c r="DJ151" s="415">
        <f t="shared" si="15"/>
        <v>-52159245</v>
      </c>
      <c r="DK151" s="415">
        <f t="shared" si="15"/>
        <v>14364897</v>
      </c>
    </row>
    <row r="152" spans="2:117">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9"/>
      <c r="AH152" s="339"/>
      <c r="AI152" s="339"/>
      <c r="AJ152" s="334"/>
      <c r="AK152" s="334"/>
      <c r="AL152" s="334"/>
      <c r="AM152" s="334"/>
      <c r="AN152" s="334"/>
      <c r="AO152" s="334"/>
      <c r="AP152" s="334"/>
      <c r="AQ152" s="334"/>
      <c r="AR152" s="334"/>
      <c r="AS152" s="334"/>
      <c r="AT152" s="334"/>
      <c r="AU152" s="334"/>
      <c r="AV152" s="334"/>
      <c r="AW152" s="334"/>
      <c r="AX152" s="334"/>
      <c r="AY152" s="334"/>
      <c r="AZ152" s="334"/>
      <c r="BA152" s="334"/>
      <c r="BB152" s="334"/>
      <c r="BC152" s="334"/>
      <c r="BD152" s="334"/>
      <c r="BE152" s="334"/>
      <c r="BF152" s="334"/>
      <c r="BG152" s="334"/>
      <c r="BH152" s="334"/>
      <c r="BI152" s="334"/>
      <c r="BJ152" s="334"/>
      <c r="BK152" s="334"/>
      <c r="BL152" s="334"/>
      <c r="BM152" s="334"/>
      <c r="BN152" s="334"/>
      <c r="BO152" s="334"/>
      <c r="BP152" s="334"/>
      <c r="BQ152" s="334"/>
      <c r="BR152" s="334"/>
      <c r="BS152" s="334"/>
      <c r="BT152" s="334"/>
      <c r="BU152" s="334"/>
      <c r="BV152" s="334"/>
      <c r="BW152" s="334"/>
      <c r="BX152" s="334"/>
      <c r="BY152" s="334"/>
      <c r="BZ152" s="334"/>
      <c r="CA152" s="334"/>
      <c r="CB152" s="334"/>
      <c r="CC152" s="334"/>
      <c r="CD152" s="334"/>
      <c r="CE152" s="334"/>
      <c r="CF152" s="334"/>
      <c r="CG152" s="334"/>
      <c r="CH152" s="334"/>
      <c r="CI152" s="334"/>
      <c r="CJ152" s="334"/>
      <c r="CK152" s="334"/>
      <c r="CL152" s="334"/>
      <c r="CM152" s="334"/>
      <c r="CN152" s="334"/>
      <c r="CO152" s="334"/>
      <c r="CP152" s="334"/>
      <c r="CQ152" s="334"/>
      <c r="CR152" s="334"/>
      <c r="CS152" s="334"/>
      <c r="CT152" s="334"/>
      <c r="CU152" s="334"/>
      <c r="CV152" s="334"/>
      <c r="CW152" s="334"/>
      <c r="CX152" s="334"/>
      <c r="CY152" s="334"/>
      <c r="CZ152" s="334"/>
      <c r="DA152" s="334"/>
      <c r="DB152" s="334"/>
      <c r="DC152" s="334"/>
      <c r="DD152" s="334"/>
      <c r="DE152" s="334"/>
      <c r="DF152" s="368">
        <v>16218320.771315999</v>
      </c>
    </row>
    <row r="153" spans="2:117">
      <c r="B153" s="334"/>
      <c r="C153" s="334"/>
      <c r="D153" s="334"/>
      <c r="E153" s="334"/>
      <c r="F153" s="334"/>
      <c r="G153" s="334"/>
      <c r="H153" s="334"/>
      <c r="I153" s="334"/>
      <c r="J153" s="334"/>
      <c r="K153" s="334"/>
      <c r="L153" s="334"/>
      <c r="M153" s="334"/>
      <c r="N153" s="334"/>
      <c r="O153" s="334"/>
      <c r="P153" s="334"/>
      <c r="Q153" s="365"/>
      <c r="R153" s="334"/>
      <c r="S153" s="334"/>
      <c r="T153" s="334"/>
      <c r="U153" s="364"/>
      <c r="V153" s="334"/>
      <c r="W153" s="334"/>
      <c r="X153" s="334"/>
      <c r="Y153" s="334"/>
      <c r="Z153" s="334"/>
      <c r="AA153" s="334"/>
      <c r="AB153" s="334"/>
      <c r="AC153" s="334"/>
      <c r="AD153" s="339"/>
      <c r="AE153" s="339"/>
      <c r="AF153" s="339"/>
      <c r="AG153" s="334"/>
      <c r="AH153" s="334"/>
      <c r="AI153" s="334"/>
      <c r="AJ153" s="339"/>
      <c r="AK153" s="334"/>
      <c r="AL153" s="334"/>
      <c r="AM153" s="334"/>
      <c r="AN153" s="334"/>
      <c r="AO153" s="334"/>
      <c r="AP153" s="334"/>
      <c r="AQ153" s="334"/>
      <c r="AR153" s="339"/>
      <c r="AS153" s="334"/>
      <c r="AT153" s="334"/>
      <c r="AU153" s="334"/>
      <c r="AV153" s="334"/>
      <c r="AW153" s="334"/>
      <c r="AX153" s="334"/>
      <c r="AY153" s="334"/>
      <c r="AZ153" s="334"/>
      <c r="BA153" s="334"/>
      <c r="BB153" s="334"/>
      <c r="BC153" s="334"/>
      <c r="BD153" s="334"/>
      <c r="BE153" s="339"/>
      <c r="BF153" s="339"/>
      <c r="BG153" s="334"/>
      <c r="BH153" s="334"/>
      <c r="BI153" s="334"/>
      <c r="BJ153" s="334"/>
      <c r="BK153" s="334"/>
      <c r="BL153" s="334"/>
      <c r="BM153" s="334"/>
      <c r="BN153" s="334"/>
      <c r="BO153" s="334"/>
      <c r="BP153" s="334"/>
      <c r="BQ153" s="334"/>
      <c r="BR153" s="339"/>
      <c r="BS153" s="339"/>
      <c r="BT153" s="334"/>
      <c r="BU153" s="334"/>
      <c r="BV153" s="334"/>
      <c r="BW153" s="334"/>
      <c r="BX153" s="334"/>
      <c r="BY153" s="334"/>
      <c r="BZ153" s="334"/>
      <c r="CA153" s="334"/>
      <c r="CB153" s="334"/>
      <c r="CC153" s="334"/>
      <c r="CD153" s="334"/>
      <c r="CE153" s="334"/>
      <c r="CF153" s="339"/>
      <c r="CG153" s="339"/>
      <c r="CH153" s="334"/>
      <c r="CI153" s="334"/>
      <c r="CJ153" s="334"/>
      <c r="CK153" s="334"/>
      <c r="CL153" s="334"/>
      <c r="CM153" s="334"/>
      <c r="CN153" s="334"/>
      <c r="CO153" s="334"/>
      <c r="CP153" s="334"/>
      <c r="CQ153" s="334"/>
      <c r="CR153" s="334"/>
      <c r="CS153" s="339"/>
      <c r="CT153" s="339"/>
      <c r="CU153" s="334"/>
      <c r="CV153" s="334"/>
      <c r="CW153" s="334"/>
      <c r="CX153" s="334"/>
      <c r="CY153" s="334"/>
      <c r="CZ153" s="334"/>
      <c r="DA153" s="334"/>
      <c r="DB153" s="334"/>
      <c r="DC153" s="334"/>
      <c r="DD153" s="334"/>
      <c r="DE153" s="334"/>
      <c r="DF153" s="334"/>
    </row>
    <row r="154" spans="2:117">
      <c r="B154" s="334"/>
      <c r="C154" s="334"/>
      <c r="D154" s="334"/>
      <c r="E154" s="334"/>
      <c r="F154" s="334"/>
      <c r="G154" s="334"/>
      <c r="H154" s="334"/>
      <c r="I154" s="334"/>
      <c r="J154" s="334"/>
      <c r="K154" s="334"/>
      <c r="L154" s="334"/>
      <c r="M154" s="334"/>
      <c r="N154" s="334"/>
      <c r="O154" s="334"/>
      <c r="P154" s="334"/>
      <c r="Q154" s="365"/>
      <c r="R154" s="334"/>
      <c r="S154" s="334"/>
      <c r="T154" s="334"/>
      <c r="U154" s="364"/>
      <c r="V154" s="334"/>
      <c r="W154" s="334"/>
      <c r="X154" s="334"/>
      <c r="Y154" s="334"/>
      <c r="Z154" s="334"/>
      <c r="AA154" s="334"/>
      <c r="AB154" s="334"/>
      <c r="AC154" s="334"/>
      <c r="AD154" s="339"/>
      <c r="AE154" s="339"/>
      <c r="AF154" s="334"/>
      <c r="AG154" s="339"/>
      <c r="AH154" s="339"/>
      <c r="AI154" s="339"/>
      <c r="AJ154" s="334"/>
      <c r="AK154" s="334"/>
      <c r="AL154" s="334"/>
      <c r="AM154" s="334"/>
      <c r="AN154" s="334"/>
      <c r="AO154" s="334"/>
      <c r="AP154" s="334"/>
      <c r="AQ154" s="334"/>
      <c r="AR154" s="339"/>
      <c r="AS154" s="339"/>
      <c r="AT154" s="339"/>
      <c r="AU154" s="339"/>
      <c r="AV154" s="339"/>
      <c r="AW154" s="339"/>
      <c r="AX154" s="334"/>
      <c r="AY154" s="334"/>
      <c r="AZ154" s="334"/>
      <c r="BA154" s="334"/>
      <c r="BB154" s="334"/>
      <c r="BC154" s="334"/>
      <c r="BD154" s="334"/>
      <c r="BE154" s="339"/>
      <c r="BF154" s="334"/>
      <c r="BG154" s="334"/>
      <c r="BH154" s="334"/>
      <c r="BI154" s="334"/>
      <c r="BJ154" s="334"/>
      <c r="BK154" s="334"/>
      <c r="BL154" s="334"/>
      <c r="BM154" s="334"/>
      <c r="BN154" s="334"/>
      <c r="BO154" s="334"/>
      <c r="BP154" s="334"/>
      <c r="BQ154" s="334"/>
      <c r="BR154" s="339"/>
      <c r="BS154" s="334"/>
      <c r="BT154" s="334"/>
      <c r="BU154" s="334"/>
      <c r="BV154" s="334"/>
      <c r="BW154" s="334"/>
      <c r="BX154" s="334"/>
      <c r="BY154" s="334"/>
      <c r="BZ154" s="334"/>
      <c r="CA154" s="334"/>
      <c r="CB154" s="334"/>
      <c r="CC154" s="334"/>
      <c r="CD154" s="334"/>
      <c r="CE154" s="334"/>
      <c r="CF154" s="334"/>
      <c r="CG154" s="334"/>
      <c r="CH154" s="334"/>
      <c r="CI154" s="334"/>
      <c r="CJ154" s="334"/>
      <c r="CK154" s="334"/>
      <c r="CL154" s="334"/>
      <c r="CM154" s="334"/>
      <c r="CN154" s="334"/>
      <c r="CO154" s="334"/>
      <c r="CP154" s="334"/>
      <c r="CQ154" s="334"/>
      <c r="CR154" s="334"/>
      <c r="CS154" s="339"/>
      <c r="CT154" s="334"/>
      <c r="CU154" s="334"/>
      <c r="CV154" s="334"/>
      <c r="CW154" s="334"/>
      <c r="CX154" s="334"/>
      <c r="CY154" s="334"/>
      <c r="CZ154" s="334"/>
      <c r="DA154" s="334"/>
      <c r="DB154" s="334"/>
      <c r="DC154" s="334"/>
      <c r="DD154" s="334"/>
      <c r="DE154" s="334"/>
      <c r="DF154" s="334"/>
    </row>
    <row r="155" spans="2:117">
      <c r="B155" s="334"/>
      <c r="C155" s="334"/>
      <c r="D155" s="334"/>
      <c r="E155" s="334"/>
      <c r="F155" s="334"/>
      <c r="G155" s="334"/>
      <c r="H155" s="334"/>
      <c r="I155" s="334"/>
      <c r="J155" s="334"/>
      <c r="K155" s="334"/>
      <c r="L155" s="334"/>
      <c r="M155" s="334"/>
      <c r="N155" s="334"/>
      <c r="O155" s="334"/>
      <c r="P155" s="334"/>
      <c r="Q155" s="364"/>
      <c r="R155" s="334"/>
      <c r="S155" s="334"/>
      <c r="T155" s="334"/>
      <c r="U155" s="364"/>
      <c r="V155" s="334"/>
      <c r="W155" s="334"/>
      <c r="X155" s="334"/>
      <c r="Y155" s="334"/>
      <c r="Z155" s="334"/>
      <c r="AA155" s="334"/>
      <c r="AB155" s="334"/>
      <c r="AC155" s="334"/>
      <c r="AD155" s="339"/>
      <c r="AE155" s="339"/>
      <c r="AF155" s="334"/>
      <c r="AG155" s="339"/>
      <c r="AH155" s="339"/>
      <c r="AI155" s="334"/>
      <c r="AJ155" s="334"/>
      <c r="AK155" s="334"/>
      <c r="AL155" s="334"/>
      <c r="AM155" s="334"/>
      <c r="AN155" s="334"/>
      <c r="AO155" s="334"/>
      <c r="AP155" s="334"/>
      <c r="AQ155" s="334"/>
      <c r="AR155" s="334"/>
      <c r="AS155" s="334"/>
      <c r="AT155" s="334"/>
      <c r="AU155" s="334"/>
      <c r="AV155" s="334"/>
      <c r="AW155" s="334"/>
      <c r="AX155" s="334"/>
      <c r="AY155" s="334"/>
      <c r="AZ155" s="334"/>
      <c r="BA155" s="334"/>
      <c r="BB155" s="334"/>
      <c r="BC155" s="334"/>
      <c r="BD155" s="334"/>
      <c r="BE155" s="334"/>
      <c r="BF155" s="334"/>
      <c r="BG155" s="334"/>
      <c r="BH155" s="334"/>
      <c r="BI155" s="334"/>
      <c r="BJ155" s="334"/>
      <c r="BK155" s="334"/>
      <c r="BL155" s="334"/>
      <c r="BM155" s="334"/>
      <c r="BN155" s="334"/>
      <c r="BO155" s="334"/>
      <c r="BP155" s="334"/>
      <c r="BQ155" s="334"/>
      <c r="BR155" s="334"/>
      <c r="BS155" s="334"/>
      <c r="BT155" s="334"/>
      <c r="BU155" s="334"/>
      <c r="BV155" s="334"/>
      <c r="BW155" s="334"/>
      <c r="BX155" s="334"/>
      <c r="BY155" s="334"/>
      <c r="BZ155" s="334"/>
      <c r="CA155" s="334"/>
      <c r="CB155" s="334"/>
      <c r="CC155" s="334"/>
      <c r="CD155" s="334"/>
      <c r="CE155" s="334"/>
      <c r="CF155" s="334"/>
      <c r="CG155" s="334"/>
      <c r="CH155" s="334"/>
      <c r="CI155" s="334"/>
      <c r="CJ155" s="334"/>
      <c r="CK155" s="334"/>
      <c r="CL155" s="334"/>
      <c r="CM155" s="334"/>
      <c r="CN155" s="334"/>
      <c r="CO155" s="334"/>
      <c r="CP155" s="334"/>
      <c r="CQ155" s="334"/>
      <c r="CR155" s="334"/>
      <c r="CS155" s="334"/>
      <c r="CT155" s="334"/>
      <c r="CU155" s="334"/>
      <c r="CV155" s="334"/>
      <c r="CW155" s="334"/>
      <c r="CX155" s="334"/>
      <c r="CY155" s="334"/>
      <c r="CZ155" s="334"/>
      <c r="DA155" s="334"/>
      <c r="DB155" s="334"/>
      <c r="DC155" s="334"/>
      <c r="DD155" s="334"/>
      <c r="DE155" s="334"/>
      <c r="DF155" s="334"/>
    </row>
  </sheetData>
  <mergeCells count="32">
    <mergeCell ref="CL3:CQ3"/>
    <mergeCell ref="CR3:CR4"/>
    <mergeCell ref="CS3:CX3"/>
    <mergeCell ref="CY3:DD3"/>
    <mergeCell ref="BQ3:BQ4"/>
    <mergeCell ref="BR3:BW3"/>
    <mergeCell ref="BX3:CC3"/>
    <mergeCell ref="CD3:CD4"/>
    <mergeCell ref="CE3:CE4"/>
    <mergeCell ref="CF3:CK3"/>
    <mergeCell ref="BK3:BP3"/>
    <mergeCell ref="R3:T3"/>
    <mergeCell ref="U3:U4"/>
    <mergeCell ref="Z3:AC3"/>
    <mergeCell ref="AD3:AF3"/>
    <mergeCell ref="AG3:AI3"/>
    <mergeCell ref="AJ3:AO3"/>
    <mergeCell ref="AQ3:AQ4"/>
    <mergeCell ref="AR3:AW3"/>
    <mergeCell ref="AX3:BC3"/>
    <mergeCell ref="BD3:BD4"/>
    <mergeCell ref="BE3:BJ3"/>
    <mergeCell ref="AQ2:BC2"/>
    <mergeCell ref="BD2:BP2"/>
    <mergeCell ref="BQ2:CC2"/>
    <mergeCell ref="CE2:CQ2"/>
    <mergeCell ref="CR2:DD2"/>
    <mergeCell ref="C3:E3"/>
    <mergeCell ref="G3:G4"/>
    <mergeCell ref="H3:H4"/>
    <mergeCell ref="I3:P3"/>
    <mergeCell ref="Q3:Q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K184"/>
  <sheetViews>
    <sheetView workbookViewId="0">
      <selection activeCell="F31" sqref="F31"/>
    </sheetView>
  </sheetViews>
  <sheetFormatPr defaultRowHeight="15"/>
  <cols>
    <col min="1" max="1" width="3.42578125" style="49" customWidth="1"/>
    <col min="2" max="2" width="62.42578125" style="49" bestFit="1" customWidth="1"/>
    <col min="3" max="3" width="19.7109375" style="49" customWidth="1"/>
    <col min="4" max="4" width="23.85546875" style="49" customWidth="1"/>
    <col min="5" max="5" width="22.42578125" customWidth="1"/>
    <col min="6" max="6" width="14.28515625" customWidth="1"/>
    <col min="7" max="7" width="13.140625" customWidth="1"/>
    <col min="8" max="8" width="17.5703125" customWidth="1"/>
    <col min="9" max="9" width="20" style="49" customWidth="1"/>
    <col min="10" max="10" width="19.42578125" style="49" customWidth="1"/>
    <col min="11" max="11" width="18.42578125" style="49" customWidth="1"/>
    <col min="12" max="12" width="20" style="49" customWidth="1"/>
    <col min="13" max="13" width="19.42578125" style="49" customWidth="1"/>
    <col min="14" max="14" width="18.42578125" style="49" customWidth="1"/>
    <col min="15" max="26" width="16.140625" style="49" customWidth="1"/>
    <col min="27" max="43" width="11.7109375" style="49" customWidth="1"/>
    <col min="44" max="44" width="13" style="49" customWidth="1"/>
    <col min="45" max="47" width="16.140625" style="49" customWidth="1"/>
    <col min="48" max="49" width="13.7109375" style="49" customWidth="1"/>
    <col min="50" max="50" width="13.5703125" style="49" customWidth="1"/>
    <col min="51" max="51" width="15.140625" style="49" customWidth="1"/>
    <col min="52" max="53" width="13.7109375" style="49" customWidth="1"/>
    <col min="54" max="54" width="13.5703125" style="49" customWidth="1"/>
    <col min="55" max="55" width="15.140625" style="49" customWidth="1"/>
    <col min="56" max="57" width="13.7109375" style="49" customWidth="1"/>
    <col min="58" max="58" width="13.5703125" style="49" customWidth="1"/>
    <col min="59" max="59" width="15.140625" style="49" customWidth="1"/>
    <col min="60" max="60" width="11.85546875" style="49" customWidth="1"/>
    <col min="61" max="61" width="12.140625" style="49" customWidth="1"/>
    <col min="62" max="109" width="9.140625" style="49"/>
    <col min="110" max="110" width="12.5703125" style="49" customWidth="1"/>
    <col min="111" max="16384" width="9.140625" style="49"/>
  </cols>
  <sheetData>
    <row r="1" spans="2:115">
      <c r="B1" s="49">
        <v>1</v>
      </c>
      <c r="C1" s="49">
        <v>2</v>
      </c>
      <c r="D1" s="49">
        <v>3</v>
      </c>
      <c r="E1" s="49">
        <v>4</v>
      </c>
      <c r="F1" s="49">
        <v>5</v>
      </c>
      <c r="G1" s="49">
        <v>6</v>
      </c>
      <c r="H1" s="49">
        <v>7</v>
      </c>
      <c r="I1" s="49">
        <v>8</v>
      </c>
      <c r="J1" s="49">
        <v>9</v>
      </c>
      <c r="K1" s="49">
        <v>10</v>
      </c>
      <c r="L1" s="49">
        <v>11</v>
      </c>
      <c r="M1" s="49">
        <v>12</v>
      </c>
      <c r="N1" s="49">
        <v>13</v>
      </c>
      <c r="O1" s="49">
        <v>14</v>
      </c>
      <c r="P1" s="49">
        <v>15</v>
      </c>
      <c r="Q1" s="49">
        <v>16</v>
      </c>
      <c r="R1" s="49">
        <v>17</v>
      </c>
      <c r="S1" s="49">
        <v>18</v>
      </c>
      <c r="T1" s="49">
        <v>19</v>
      </c>
      <c r="U1" s="49">
        <v>20</v>
      </c>
      <c r="V1" s="49">
        <v>21</v>
      </c>
      <c r="W1" s="49">
        <v>22</v>
      </c>
      <c r="X1" s="49">
        <v>23</v>
      </c>
      <c r="Y1" s="49">
        <v>24</v>
      </c>
      <c r="Z1" s="49">
        <v>25</v>
      </c>
      <c r="AA1" s="49">
        <v>26</v>
      </c>
      <c r="AB1" s="49">
        <v>27</v>
      </c>
      <c r="AC1" s="49">
        <v>28</v>
      </c>
      <c r="AD1" s="49">
        <v>29</v>
      </c>
      <c r="AE1" s="49">
        <v>30</v>
      </c>
      <c r="AF1" s="49">
        <v>31</v>
      </c>
      <c r="AG1" s="49">
        <v>32</v>
      </c>
      <c r="AH1" s="49">
        <v>33</v>
      </c>
      <c r="AI1" s="49">
        <v>34</v>
      </c>
      <c r="AJ1" s="49">
        <v>35</v>
      </c>
      <c r="AK1" s="49">
        <v>36</v>
      </c>
      <c r="AL1" s="49">
        <v>37</v>
      </c>
      <c r="AM1" s="49">
        <v>38</v>
      </c>
      <c r="AN1" s="49">
        <v>39</v>
      </c>
      <c r="AO1" s="49">
        <v>40</v>
      </c>
      <c r="AP1" s="49">
        <v>41</v>
      </c>
      <c r="AQ1" s="49">
        <v>42</v>
      </c>
      <c r="AR1" s="49">
        <v>43</v>
      </c>
      <c r="AS1" s="49">
        <v>44</v>
      </c>
      <c r="AT1" s="49">
        <v>45</v>
      </c>
      <c r="AU1" s="49">
        <v>46</v>
      </c>
      <c r="AV1" s="49">
        <v>47</v>
      </c>
      <c r="AW1" s="49">
        <v>48</v>
      </c>
      <c r="AX1" s="49">
        <v>49</v>
      </c>
      <c r="AY1" s="49">
        <v>50</v>
      </c>
      <c r="AZ1" s="49">
        <v>51</v>
      </c>
      <c r="BA1" s="49">
        <v>52</v>
      </c>
      <c r="BB1" s="49">
        <v>53</v>
      </c>
      <c r="BC1" s="49">
        <v>54</v>
      </c>
      <c r="BD1" s="49">
        <v>55</v>
      </c>
      <c r="BE1" s="49">
        <v>56</v>
      </c>
      <c r="BF1" s="49">
        <v>57</v>
      </c>
      <c r="BG1" s="49">
        <v>58</v>
      </c>
      <c r="BH1" s="49">
        <v>59</v>
      </c>
      <c r="BI1" s="49">
        <v>60</v>
      </c>
      <c r="BJ1" s="49">
        <v>61</v>
      </c>
      <c r="BK1" s="49">
        <v>62</v>
      </c>
      <c r="BL1" s="49">
        <v>63</v>
      </c>
      <c r="BM1" s="49">
        <v>64</v>
      </c>
      <c r="BN1" s="49">
        <v>65</v>
      </c>
      <c r="BO1" s="49">
        <v>66</v>
      </c>
      <c r="BP1" s="49">
        <v>67</v>
      </c>
      <c r="BQ1" s="49">
        <v>68</v>
      </c>
      <c r="BR1" s="49">
        <v>69</v>
      </c>
      <c r="BS1" s="49">
        <v>70</v>
      </c>
      <c r="BT1" s="49">
        <v>71</v>
      </c>
      <c r="BU1" s="49">
        <v>72</v>
      </c>
      <c r="BV1" s="49">
        <v>73</v>
      </c>
      <c r="BW1" s="49">
        <v>74</v>
      </c>
      <c r="BX1" s="49">
        <v>75</v>
      </c>
      <c r="BY1" s="49">
        <v>76</v>
      </c>
      <c r="BZ1" s="49">
        <v>77</v>
      </c>
      <c r="CA1" s="49">
        <v>78</v>
      </c>
      <c r="CB1" s="49">
        <v>79</v>
      </c>
      <c r="CC1" s="49">
        <v>80</v>
      </c>
      <c r="CD1" s="49">
        <v>81</v>
      </c>
      <c r="CE1" s="49">
        <v>82</v>
      </c>
      <c r="CF1" s="49">
        <v>83</v>
      </c>
      <c r="CG1" s="49">
        <v>84</v>
      </c>
      <c r="CH1" s="49">
        <v>85</v>
      </c>
      <c r="CI1" s="49">
        <v>86</v>
      </c>
      <c r="CJ1" s="49">
        <v>87</v>
      </c>
      <c r="CK1" s="49">
        <v>88</v>
      </c>
      <c r="CL1" s="49">
        <v>89</v>
      </c>
      <c r="CM1" s="49">
        <v>90</v>
      </c>
      <c r="CN1" s="49">
        <v>91</v>
      </c>
      <c r="CO1" s="49">
        <v>92</v>
      </c>
      <c r="CP1" s="49">
        <v>93</v>
      </c>
      <c r="CQ1" s="49">
        <v>94</v>
      </c>
      <c r="CR1" s="49">
        <v>95</v>
      </c>
      <c r="CS1" s="49">
        <v>96</v>
      </c>
      <c r="CT1" s="49">
        <v>97</v>
      </c>
      <c r="CU1" s="49">
        <v>98</v>
      </c>
      <c r="CV1" s="49">
        <v>99</v>
      </c>
      <c r="CW1" s="49">
        <v>100</v>
      </c>
      <c r="CX1" s="49">
        <v>101</v>
      </c>
      <c r="CY1" s="49">
        <v>102</v>
      </c>
      <c r="CZ1" s="49">
        <v>103</v>
      </c>
      <c r="DA1" s="49">
        <v>104</v>
      </c>
      <c r="DB1" s="49">
        <v>105</v>
      </c>
      <c r="DC1" s="49">
        <v>106</v>
      </c>
      <c r="DD1" s="49">
        <v>107</v>
      </c>
      <c r="DE1" s="49">
        <v>108</v>
      </c>
      <c r="DF1" s="49">
        <v>109</v>
      </c>
      <c r="DG1" s="49">
        <v>110</v>
      </c>
      <c r="DH1" s="49">
        <v>111</v>
      </c>
      <c r="DI1" s="49">
        <v>112</v>
      </c>
      <c r="DJ1" s="49">
        <v>113</v>
      </c>
      <c r="DK1" s="49">
        <v>114</v>
      </c>
    </row>
    <row r="2" spans="2:115" ht="15.75">
      <c r="B2" s="309" t="s">
        <v>185</v>
      </c>
      <c r="C2" s="309"/>
      <c r="D2" s="309"/>
      <c r="E2" s="309"/>
      <c r="F2" s="329"/>
      <c r="G2" s="293"/>
      <c r="H2" s="309"/>
      <c r="I2" s="293"/>
      <c r="J2" s="293"/>
      <c r="K2" s="293"/>
      <c r="L2" s="293"/>
      <c r="M2" s="293"/>
      <c r="N2" s="293"/>
      <c r="O2" s="293"/>
      <c r="P2" s="293"/>
      <c r="Q2" s="309"/>
      <c r="R2" s="293"/>
      <c r="S2" s="293"/>
      <c r="T2" s="293"/>
      <c r="U2" s="309"/>
      <c r="V2" s="293"/>
      <c r="W2" s="293"/>
      <c r="X2" s="293"/>
      <c r="Y2" s="293"/>
      <c r="Z2" s="293"/>
      <c r="AA2" s="293"/>
      <c r="AB2" s="293"/>
      <c r="AC2" s="293"/>
      <c r="AD2" s="293"/>
      <c r="AE2" s="293"/>
      <c r="AF2" s="293"/>
      <c r="AG2" s="293"/>
      <c r="AH2" s="293"/>
      <c r="AI2" s="293"/>
      <c r="AJ2" s="293"/>
      <c r="AK2" s="293"/>
      <c r="AL2" s="293"/>
      <c r="AM2" s="293"/>
      <c r="AN2" s="293"/>
      <c r="AO2" s="293"/>
      <c r="AP2" s="293"/>
      <c r="AQ2" s="664" t="s">
        <v>208</v>
      </c>
      <c r="AR2" s="665"/>
      <c r="AS2" s="665"/>
      <c r="AT2" s="665"/>
      <c r="AU2" s="665"/>
      <c r="AV2" s="665"/>
      <c r="AW2" s="665"/>
      <c r="AX2" s="665"/>
      <c r="AY2" s="665"/>
      <c r="AZ2" s="665"/>
      <c r="BA2" s="665"/>
      <c r="BB2" s="665"/>
      <c r="BC2" s="666"/>
      <c r="BD2" s="664" t="s">
        <v>532</v>
      </c>
      <c r="BE2" s="665"/>
      <c r="BF2" s="665"/>
      <c r="BG2" s="665"/>
      <c r="BH2" s="665"/>
      <c r="BI2" s="665"/>
      <c r="BJ2" s="665"/>
      <c r="BK2" s="665"/>
      <c r="BL2" s="665"/>
      <c r="BM2" s="665"/>
      <c r="BN2" s="665"/>
      <c r="BO2" s="665"/>
      <c r="BP2" s="666"/>
      <c r="BQ2" s="686" t="s">
        <v>533</v>
      </c>
      <c r="BR2" s="687"/>
      <c r="BS2" s="687"/>
      <c r="BT2" s="687"/>
      <c r="BU2" s="687"/>
      <c r="BV2" s="687"/>
      <c r="BW2" s="687"/>
      <c r="BX2" s="687"/>
      <c r="BY2" s="687"/>
      <c r="BZ2" s="687"/>
      <c r="CA2" s="687"/>
      <c r="CB2" s="687"/>
      <c r="CC2" s="688"/>
      <c r="CD2" s="293"/>
      <c r="CE2" s="673" t="s">
        <v>208</v>
      </c>
      <c r="CF2" s="674"/>
      <c r="CG2" s="674"/>
      <c r="CH2" s="674"/>
      <c r="CI2" s="674"/>
      <c r="CJ2" s="674"/>
      <c r="CK2" s="674"/>
      <c r="CL2" s="674"/>
      <c r="CM2" s="674"/>
      <c r="CN2" s="674"/>
      <c r="CO2" s="674"/>
      <c r="CP2" s="674"/>
      <c r="CQ2" s="675"/>
      <c r="CR2" s="673" t="s">
        <v>534</v>
      </c>
      <c r="CS2" s="674"/>
      <c r="CT2" s="674"/>
      <c r="CU2" s="674"/>
      <c r="CV2" s="674"/>
      <c r="CW2" s="674"/>
      <c r="CX2" s="674"/>
      <c r="CY2" s="674"/>
      <c r="CZ2" s="674"/>
      <c r="DA2" s="674"/>
      <c r="DB2" s="674"/>
      <c r="DC2" s="674"/>
      <c r="DD2" s="675"/>
      <c r="DE2" s="293"/>
      <c r="DF2" s="293"/>
    </row>
    <row r="3" spans="2:115">
      <c r="B3" s="294"/>
      <c r="C3" s="656" t="s">
        <v>466</v>
      </c>
      <c r="D3" s="657"/>
      <c r="E3" s="658"/>
      <c r="F3" s="330"/>
      <c r="G3" s="659" t="s">
        <v>196</v>
      </c>
      <c r="H3" s="654" t="s">
        <v>188</v>
      </c>
      <c r="I3" s="661" t="s">
        <v>550</v>
      </c>
      <c r="J3" s="662"/>
      <c r="K3" s="662"/>
      <c r="L3" s="662"/>
      <c r="M3" s="662"/>
      <c r="N3" s="662"/>
      <c r="O3" s="662"/>
      <c r="P3" s="663"/>
      <c r="Q3" s="654" t="s">
        <v>187</v>
      </c>
      <c r="R3" s="667" t="s">
        <v>192</v>
      </c>
      <c r="S3" s="668"/>
      <c r="T3" s="669"/>
      <c r="U3" s="654" t="s">
        <v>189</v>
      </c>
      <c r="V3" s="295"/>
      <c r="W3" s="295"/>
      <c r="X3" s="320"/>
      <c r="Y3" s="318"/>
      <c r="Z3" s="670" t="s">
        <v>190</v>
      </c>
      <c r="AA3" s="671"/>
      <c r="AB3" s="671"/>
      <c r="AC3" s="672"/>
      <c r="AD3" s="661" t="s">
        <v>193</v>
      </c>
      <c r="AE3" s="662"/>
      <c r="AF3" s="663"/>
      <c r="AG3" s="661" t="s">
        <v>194</v>
      </c>
      <c r="AH3" s="662"/>
      <c r="AI3" s="663"/>
      <c r="AJ3" s="670" t="s">
        <v>195</v>
      </c>
      <c r="AK3" s="671"/>
      <c r="AL3" s="671"/>
      <c r="AM3" s="671"/>
      <c r="AN3" s="671"/>
      <c r="AO3" s="672"/>
      <c r="AP3" s="293"/>
      <c r="AQ3" s="676" t="s">
        <v>535</v>
      </c>
      <c r="AR3" s="677" t="s">
        <v>536</v>
      </c>
      <c r="AS3" s="678"/>
      <c r="AT3" s="678"/>
      <c r="AU3" s="678"/>
      <c r="AV3" s="678"/>
      <c r="AW3" s="679"/>
      <c r="AX3" s="677" t="s">
        <v>537</v>
      </c>
      <c r="AY3" s="678"/>
      <c r="AZ3" s="678"/>
      <c r="BA3" s="678"/>
      <c r="BB3" s="678"/>
      <c r="BC3" s="679"/>
      <c r="BD3" s="676" t="s">
        <v>535</v>
      </c>
      <c r="BE3" s="677" t="s">
        <v>536</v>
      </c>
      <c r="BF3" s="678"/>
      <c r="BG3" s="678"/>
      <c r="BH3" s="678"/>
      <c r="BI3" s="678"/>
      <c r="BJ3" s="679"/>
      <c r="BK3" s="677" t="s">
        <v>537</v>
      </c>
      <c r="BL3" s="678"/>
      <c r="BM3" s="678"/>
      <c r="BN3" s="678"/>
      <c r="BO3" s="678"/>
      <c r="BP3" s="679"/>
      <c r="BQ3" s="676" t="s">
        <v>535</v>
      </c>
      <c r="BR3" s="677" t="s">
        <v>536</v>
      </c>
      <c r="BS3" s="678"/>
      <c r="BT3" s="678"/>
      <c r="BU3" s="678"/>
      <c r="BV3" s="678"/>
      <c r="BW3" s="679"/>
      <c r="BX3" s="677" t="s">
        <v>537</v>
      </c>
      <c r="BY3" s="678"/>
      <c r="BZ3" s="678"/>
      <c r="CA3" s="678"/>
      <c r="CB3" s="678"/>
      <c r="CC3" s="679"/>
      <c r="CD3" s="680" t="s">
        <v>538</v>
      </c>
      <c r="CE3" s="682" t="s">
        <v>535</v>
      </c>
      <c r="CF3" s="683" t="s">
        <v>536</v>
      </c>
      <c r="CG3" s="684"/>
      <c r="CH3" s="684"/>
      <c r="CI3" s="684"/>
      <c r="CJ3" s="684"/>
      <c r="CK3" s="685"/>
      <c r="CL3" s="683" t="s">
        <v>537</v>
      </c>
      <c r="CM3" s="684"/>
      <c r="CN3" s="684"/>
      <c r="CO3" s="684"/>
      <c r="CP3" s="684"/>
      <c r="CQ3" s="685"/>
      <c r="CR3" s="682" t="s">
        <v>535</v>
      </c>
      <c r="CS3" s="683" t="s">
        <v>536</v>
      </c>
      <c r="CT3" s="684"/>
      <c r="CU3" s="684"/>
      <c r="CV3" s="684"/>
      <c r="CW3" s="684"/>
      <c r="CX3" s="685"/>
      <c r="CY3" s="683" t="s">
        <v>537</v>
      </c>
      <c r="CZ3" s="684"/>
      <c r="DA3" s="684"/>
      <c r="DB3" s="684"/>
      <c r="DC3" s="684"/>
      <c r="DD3" s="685"/>
      <c r="DE3" s="293"/>
      <c r="DF3" s="293"/>
    </row>
    <row r="4" spans="2:115" ht="75">
      <c r="B4" s="296" t="s">
        <v>197</v>
      </c>
      <c r="C4" s="300" t="s">
        <v>551</v>
      </c>
      <c r="D4" s="300" t="s">
        <v>552</v>
      </c>
      <c r="E4" s="300" t="s">
        <v>470</v>
      </c>
      <c r="F4" s="300"/>
      <c r="G4" s="660"/>
      <c r="H4" s="655"/>
      <c r="I4" s="297" t="s">
        <v>206</v>
      </c>
      <c r="J4" s="297" t="s">
        <v>115</v>
      </c>
      <c r="K4" s="297" t="s">
        <v>533</v>
      </c>
      <c r="L4" s="297" t="s">
        <v>207</v>
      </c>
      <c r="M4" s="297" t="s">
        <v>208</v>
      </c>
      <c r="N4" s="297" t="s">
        <v>209</v>
      </c>
      <c r="O4" s="297" t="s">
        <v>539</v>
      </c>
      <c r="P4" s="297" t="s">
        <v>210</v>
      </c>
      <c r="Q4" s="655"/>
      <c r="R4" s="301" t="s">
        <v>540</v>
      </c>
      <c r="S4" s="301" t="s">
        <v>211</v>
      </c>
      <c r="T4" s="301" t="s">
        <v>541</v>
      </c>
      <c r="U4" s="655"/>
      <c r="V4" s="323" t="s">
        <v>201</v>
      </c>
      <c r="W4" s="323" t="s">
        <v>542</v>
      </c>
      <c r="X4" s="321" t="s">
        <v>543</v>
      </c>
      <c r="Y4" s="319" t="s">
        <v>544</v>
      </c>
      <c r="Z4" s="300" t="s">
        <v>202</v>
      </c>
      <c r="AA4" s="300" t="s">
        <v>203</v>
      </c>
      <c r="AB4" s="300" t="s">
        <v>204</v>
      </c>
      <c r="AC4" s="300" t="s">
        <v>205</v>
      </c>
      <c r="AD4" s="297" t="s">
        <v>208</v>
      </c>
      <c r="AE4" s="297" t="s">
        <v>212</v>
      </c>
      <c r="AF4" s="322" t="s">
        <v>533</v>
      </c>
      <c r="AG4" s="297" t="s">
        <v>208</v>
      </c>
      <c r="AH4" s="297" t="s">
        <v>212</v>
      </c>
      <c r="AI4" s="322" t="s">
        <v>533</v>
      </c>
      <c r="AJ4" s="301" t="s">
        <v>213</v>
      </c>
      <c r="AK4" s="301" t="s">
        <v>214</v>
      </c>
      <c r="AL4" s="301" t="s">
        <v>215</v>
      </c>
      <c r="AM4" s="301" t="s">
        <v>216</v>
      </c>
      <c r="AN4" s="301" t="s">
        <v>217</v>
      </c>
      <c r="AO4" s="301" t="s">
        <v>105</v>
      </c>
      <c r="AP4" s="293"/>
      <c r="AQ4" s="660"/>
      <c r="AR4" s="301" t="s">
        <v>213</v>
      </c>
      <c r="AS4" s="301" t="s">
        <v>214</v>
      </c>
      <c r="AT4" s="301" t="s">
        <v>215</v>
      </c>
      <c r="AU4" s="301" t="s">
        <v>216</v>
      </c>
      <c r="AV4" s="301" t="s">
        <v>217</v>
      </c>
      <c r="AW4" s="301" t="s">
        <v>105</v>
      </c>
      <c r="AX4" s="301" t="s">
        <v>213</v>
      </c>
      <c r="AY4" s="301" t="s">
        <v>214</v>
      </c>
      <c r="AZ4" s="301" t="s">
        <v>215</v>
      </c>
      <c r="BA4" s="301" t="s">
        <v>216</v>
      </c>
      <c r="BB4" s="301" t="s">
        <v>217</v>
      </c>
      <c r="BC4" s="301" t="s">
        <v>105</v>
      </c>
      <c r="BD4" s="660"/>
      <c r="BE4" s="301" t="s">
        <v>213</v>
      </c>
      <c r="BF4" s="301" t="s">
        <v>214</v>
      </c>
      <c r="BG4" s="301" t="s">
        <v>215</v>
      </c>
      <c r="BH4" s="301" t="s">
        <v>216</v>
      </c>
      <c r="BI4" s="301" t="s">
        <v>217</v>
      </c>
      <c r="BJ4" s="301" t="s">
        <v>105</v>
      </c>
      <c r="BK4" s="301" t="s">
        <v>213</v>
      </c>
      <c r="BL4" s="301" t="s">
        <v>214</v>
      </c>
      <c r="BM4" s="301" t="s">
        <v>215</v>
      </c>
      <c r="BN4" s="301" t="s">
        <v>216</v>
      </c>
      <c r="BO4" s="301" t="s">
        <v>217</v>
      </c>
      <c r="BP4" s="301" t="s">
        <v>105</v>
      </c>
      <c r="BQ4" s="660"/>
      <c r="BR4" s="301" t="s">
        <v>213</v>
      </c>
      <c r="BS4" s="301" t="s">
        <v>214</v>
      </c>
      <c r="BT4" s="301" t="s">
        <v>215</v>
      </c>
      <c r="BU4" s="301" t="s">
        <v>216</v>
      </c>
      <c r="BV4" s="301" t="s">
        <v>217</v>
      </c>
      <c r="BW4" s="301" t="s">
        <v>105</v>
      </c>
      <c r="BX4" s="301" t="s">
        <v>213</v>
      </c>
      <c r="BY4" s="301" t="s">
        <v>214</v>
      </c>
      <c r="BZ4" s="301" t="s">
        <v>215</v>
      </c>
      <c r="CA4" s="301" t="s">
        <v>216</v>
      </c>
      <c r="CB4" s="301" t="s">
        <v>217</v>
      </c>
      <c r="CC4" s="301" t="s">
        <v>105</v>
      </c>
      <c r="CD4" s="681"/>
      <c r="CE4" s="681"/>
      <c r="CF4" s="313" t="s">
        <v>213</v>
      </c>
      <c r="CG4" s="313" t="s">
        <v>214</v>
      </c>
      <c r="CH4" s="313" t="s">
        <v>215</v>
      </c>
      <c r="CI4" s="313" t="s">
        <v>216</v>
      </c>
      <c r="CJ4" s="313" t="s">
        <v>217</v>
      </c>
      <c r="CK4" s="313" t="s">
        <v>105</v>
      </c>
      <c r="CL4" s="313" t="s">
        <v>213</v>
      </c>
      <c r="CM4" s="313" t="s">
        <v>214</v>
      </c>
      <c r="CN4" s="313" t="s">
        <v>215</v>
      </c>
      <c r="CO4" s="313" t="s">
        <v>216</v>
      </c>
      <c r="CP4" s="313" t="s">
        <v>217</v>
      </c>
      <c r="CQ4" s="313" t="s">
        <v>105</v>
      </c>
      <c r="CR4" s="681"/>
      <c r="CS4" s="313" t="s">
        <v>213</v>
      </c>
      <c r="CT4" s="313" t="s">
        <v>214</v>
      </c>
      <c r="CU4" s="313" t="s">
        <v>215</v>
      </c>
      <c r="CV4" s="313" t="s">
        <v>216</v>
      </c>
      <c r="CW4" s="313" t="s">
        <v>217</v>
      </c>
      <c r="CX4" s="313" t="s">
        <v>105</v>
      </c>
      <c r="CY4" s="313" t="s">
        <v>213</v>
      </c>
      <c r="CZ4" s="313" t="s">
        <v>214</v>
      </c>
      <c r="DA4" s="313" t="s">
        <v>215</v>
      </c>
      <c r="DB4" s="313" t="s">
        <v>216</v>
      </c>
      <c r="DC4" s="313" t="s">
        <v>217</v>
      </c>
      <c r="DD4" s="313" t="s">
        <v>105</v>
      </c>
      <c r="DE4" s="293"/>
      <c r="DF4" s="332" t="s">
        <v>596</v>
      </c>
    </row>
    <row r="5" spans="2:115">
      <c r="B5" s="302" t="s">
        <v>218</v>
      </c>
      <c r="C5" s="316">
        <v>0</v>
      </c>
      <c r="D5" s="316">
        <v>0</v>
      </c>
      <c r="E5" s="316">
        <v>0</v>
      </c>
      <c r="F5" s="316"/>
      <c r="G5" s="308">
        <v>1</v>
      </c>
      <c r="H5" s="307">
        <v>0</v>
      </c>
      <c r="I5" s="307">
        <v>0</v>
      </c>
      <c r="J5" s="307">
        <v>0</v>
      </c>
      <c r="K5" s="307">
        <v>0</v>
      </c>
      <c r="L5" s="307">
        <v>0</v>
      </c>
      <c r="M5" s="307">
        <v>0</v>
      </c>
      <c r="N5" s="307">
        <v>0</v>
      </c>
      <c r="O5" s="307">
        <v>0</v>
      </c>
      <c r="P5" s="307">
        <v>0</v>
      </c>
      <c r="Q5" s="327">
        <v>0</v>
      </c>
      <c r="R5" s="303">
        <v>0</v>
      </c>
      <c r="S5" s="307">
        <v>0</v>
      </c>
      <c r="T5" s="307">
        <v>0</v>
      </c>
      <c r="U5" s="327">
        <v>0</v>
      </c>
      <c r="V5" s="307">
        <v>0</v>
      </c>
      <c r="W5" s="303">
        <v>0</v>
      </c>
      <c r="X5" s="307">
        <v>0</v>
      </c>
      <c r="Y5" s="303">
        <v>0</v>
      </c>
      <c r="Z5" s="307">
        <v>0</v>
      </c>
      <c r="AA5" s="307">
        <v>0</v>
      </c>
      <c r="AB5" s="307">
        <v>0</v>
      </c>
      <c r="AC5" s="307">
        <v>0</v>
      </c>
      <c r="AD5" s="307">
        <v>0</v>
      </c>
      <c r="AE5" s="307">
        <v>0</v>
      </c>
      <c r="AF5" s="307">
        <v>0</v>
      </c>
      <c r="AG5" s="307">
        <v>0</v>
      </c>
      <c r="AH5" s="307">
        <v>0</v>
      </c>
      <c r="AI5" s="307">
        <v>0</v>
      </c>
      <c r="AJ5" s="307">
        <v>0</v>
      </c>
      <c r="AK5" s="307">
        <v>0</v>
      </c>
      <c r="AL5" s="307">
        <v>0</v>
      </c>
      <c r="AM5" s="307">
        <v>0</v>
      </c>
      <c r="AN5" s="307">
        <v>0</v>
      </c>
      <c r="AO5" s="307">
        <v>0</v>
      </c>
      <c r="AP5" s="293"/>
      <c r="AQ5" s="311">
        <v>0</v>
      </c>
      <c r="AR5" s="307">
        <v>0</v>
      </c>
      <c r="AS5" s="307">
        <v>0</v>
      </c>
      <c r="AT5" s="307">
        <v>0</v>
      </c>
      <c r="AU5" s="307">
        <v>0</v>
      </c>
      <c r="AV5" s="307">
        <v>0</v>
      </c>
      <c r="AW5" s="307">
        <v>0</v>
      </c>
      <c r="AX5" s="310">
        <v>0</v>
      </c>
      <c r="AY5" s="310">
        <v>0</v>
      </c>
      <c r="AZ5" s="310">
        <v>0</v>
      </c>
      <c r="BA5" s="310">
        <v>0</v>
      </c>
      <c r="BB5" s="310">
        <v>0</v>
      </c>
      <c r="BC5" s="310">
        <v>0</v>
      </c>
      <c r="BD5" s="311">
        <v>0</v>
      </c>
      <c r="BE5" s="307">
        <v>0</v>
      </c>
      <c r="BF5" s="307">
        <v>0</v>
      </c>
      <c r="BG5" s="307">
        <v>0</v>
      </c>
      <c r="BH5" s="307">
        <v>0</v>
      </c>
      <c r="BI5" s="307">
        <v>0</v>
      </c>
      <c r="BJ5" s="307">
        <v>0</v>
      </c>
      <c r="BK5" s="310">
        <v>0</v>
      </c>
      <c r="BL5" s="310">
        <v>0</v>
      </c>
      <c r="BM5" s="310">
        <v>0</v>
      </c>
      <c r="BN5" s="310">
        <v>0</v>
      </c>
      <c r="BO5" s="310">
        <v>0</v>
      </c>
      <c r="BP5" s="310">
        <v>0</v>
      </c>
      <c r="BQ5" s="311">
        <v>0</v>
      </c>
      <c r="BR5" s="307">
        <v>0</v>
      </c>
      <c r="BS5" s="307">
        <v>0</v>
      </c>
      <c r="BT5" s="307">
        <v>0</v>
      </c>
      <c r="BU5" s="307">
        <v>0</v>
      </c>
      <c r="BV5" s="307">
        <v>0</v>
      </c>
      <c r="BW5" s="307">
        <v>0</v>
      </c>
      <c r="BX5" s="310">
        <v>0</v>
      </c>
      <c r="BY5" s="310">
        <v>0</v>
      </c>
      <c r="BZ5" s="310">
        <v>0</v>
      </c>
      <c r="CA5" s="310">
        <v>0</v>
      </c>
      <c r="CB5" s="310">
        <v>0</v>
      </c>
      <c r="CC5" s="310">
        <v>0</v>
      </c>
      <c r="CD5" s="308">
        <v>1</v>
      </c>
      <c r="CE5" s="314"/>
      <c r="CF5" s="307"/>
      <c r="CG5" s="307"/>
      <c r="CH5" s="307"/>
      <c r="CI5" s="307"/>
      <c r="CJ5" s="307"/>
      <c r="CK5" s="307"/>
      <c r="CL5" s="310"/>
      <c r="CM5" s="310"/>
      <c r="CN5" s="310"/>
      <c r="CO5" s="310"/>
      <c r="CP5" s="310"/>
      <c r="CQ5" s="310"/>
      <c r="CR5" s="314">
        <v>0</v>
      </c>
      <c r="CS5" s="307"/>
      <c r="CT5" s="307"/>
      <c r="CU5" s="307"/>
      <c r="CV5" s="307"/>
      <c r="CW5" s="307"/>
      <c r="CX5" s="307"/>
      <c r="CY5" s="310">
        <v>0</v>
      </c>
      <c r="CZ5" s="310">
        <v>0</v>
      </c>
      <c r="DA5" s="310">
        <v>0</v>
      </c>
      <c r="DB5" s="310">
        <v>0</v>
      </c>
      <c r="DC5" s="310">
        <v>0</v>
      </c>
      <c r="DD5" s="310">
        <v>0</v>
      </c>
      <c r="DE5" s="293"/>
      <c r="DF5" s="331">
        <v>0</v>
      </c>
    </row>
    <row r="6" spans="2:115">
      <c r="B6" s="302" t="s">
        <v>219</v>
      </c>
      <c r="C6" s="316">
        <v>0.32066499999999998</v>
      </c>
      <c r="D6" s="316">
        <v>0.344279</v>
      </c>
      <c r="E6" s="316">
        <v>-2.3614000000000024E-2</v>
      </c>
      <c r="F6" s="316"/>
      <c r="G6" s="308">
        <v>12.2</v>
      </c>
      <c r="H6" s="307">
        <v>179823</v>
      </c>
      <c r="I6" s="307">
        <v>9753</v>
      </c>
      <c r="J6" s="307">
        <v>6005</v>
      </c>
      <c r="K6" s="307">
        <v>-12334</v>
      </c>
      <c r="L6" s="307">
        <v>0</v>
      </c>
      <c r="M6" s="307">
        <v>-74184</v>
      </c>
      <c r="N6" s="307">
        <v>321</v>
      </c>
      <c r="O6" s="307">
        <v>2131</v>
      </c>
      <c r="P6" s="307">
        <v>-19261</v>
      </c>
      <c r="Q6" s="327">
        <v>92254</v>
      </c>
      <c r="R6" s="303">
        <v>0</v>
      </c>
      <c r="S6" s="307">
        <v>-6879</v>
      </c>
      <c r="T6" s="307">
        <v>-885</v>
      </c>
      <c r="U6" s="327">
        <v>7994</v>
      </c>
      <c r="V6" s="307">
        <v>15488</v>
      </c>
      <c r="W6" s="303">
        <v>-84976</v>
      </c>
      <c r="X6" s="307">
        <v>-8674</v>
      </c>
      <c r="Y6" s="303">
        <v>-10798</v>
      </c>
      <c r="Z6" s="307">
        <v>98940</v>
      </c>
      <c r="AA6" s="307">
        <v>86027</v>
      </c>
      <c r="AB6" s="307">
        <v>82261</v>
      </c>
      <c r="AC6" s="307">
        <v>104638</v>
      </c>
      <c r="AD6" s="307">
        <v>68103</v>
      </c>
      <c r="AE6" s="307">
        <v>7255</v>
      </c>
      <c r="AF6" s="307">
        <v>9913</v>
      </c>
      <c r="AG6" s="307">
        <v>0</v>
      </c>
      <c r="AH6" s="307">
        <v>295</v>
      </c>
      <c r="AI6" s="307">
        <v>0</v>
      </c>
      <c r="AJ6" s="307">
        <v>-7764</v>
      </c>
      <c r="AK6" s="307">
        <v>-7764</v>
      </c>
      <c r="AL6" s="307">
        <v>-7764</v>
      </c>
      <c r="AM6" s="307">
        <v>-7764</v>
      </c>
      <c r="AN6" s="307">
        <v>-7764</v>
      </c>
      <c r="AO6" s="307">
        <v>-46156</v>
      </c>
      <c r="AP6" s="293"/>
      <c r="AQ6" s="311">
        <v>-6081</v>
      </c>
      <c r="AR6" s="307">
        <v>0</v>
      </c>
      <c r="AS6" s="307">
        <v>0</v>
      </c>
      <c r="AT6" s="307">
        <v>0</v>
      </c>
      <c r="AU6" s="307">
        <v>0</v>
      </c>
      <c r="AV6" s="307">
        <v>0</v>
      </c>
      <c r="AW6" s="307">
        <v>0</v>
      </c>
      <c r="AX6" s="310">
        <v>6081</v>
      </c>
      <c r="AY6" s="310">
        <v>6081</v>
      </c>
      <c r="AZ6" s="310">
        <v>6081</v>
      </c>
      <c r="BA6" s="310">
        <v>6081</v>
      </c>
      <c r="BB6" s="310">
        <v>6081</v>
      </c>
      <c r="BC6" s="310">
        <v>37698</v>
      </c>
      <c r="BD6" s="311">
        <v>26</v>
      </c>
      <c r="BE6" s="307">
        <v>26</v>
      </c>
      <c r="BF6" s="307">
        <v>26</v>
      </c>
      <c r="BG6" s="307">
        <v>26</v>
      </c>
      <c r="BH6" s="307">
        <v>26</v>
      </c>
      <c r="BI6" s="307">
        <v>26</v>
      </c>
      <c r="BJ6" s="307">
        <v>165</v>
      </c>
      <c r="BK6" s="310">
        <v>0</v>
      </c>
      <c r="BL6" s="310">
        <v>0</v>
      </c>
      <c r="BM6" s="310">
        <v>0</v>
      </c>
      <c r="BN6" s="310">
        <v>0</v>
      </c>
      <c r="BO6" s="310">
        <v>0</v>
      </c>
      <c r="BP6" s="310">
        <v>0</v>
      </c>
      <c r="BQ6" s="311">
        <v>-885</v>
      </c>
      <c r="BR6" s="307">
        <v>0</v>
      </c>
      <c r="BS6" s="307">
        <v>0</v>
      </c>
      <c r="BT6" s="307">
        <v>0</v>
      </c>
      <c r="BU6" s="307">
        <v>0</v>
      </c>
      <c r="BV6" s="307">
        <v>0</v>
      </c>
      <c r="BW6" s="307">
        <v>0</v>
      </c>
      <c r="BX6" s="310">
        <v>885</v>
      </c>
      <c r="BY6" s="310">
        <v>885</v>
      </c>
      <c r="BZ6" s="310">
        <v>885</v>
      </c>
      <c r="CA6" s="310">
        <v>885</v>
      </c>
      <c r="CB6" s="310">
        <v>885</v>
      </c>
      <c r="CC6" s="310">
        <v>5488</v>
      </c>
      <c r="CD6" s="308">
        <v>10.8</v>
      </c>
      <c r="CE6" s="314"/>
      <c r="CF6" s="307"/>
      <c r="CG6" s="307"/>
      <c r="CH6" s="307"/>
      <c r="CI6" s="307"/>
      <c r="CJ6" s="307"/>
      <c r="CK6" s="307"/>
      <c r="CL6" s="310"/>
      <c r="CM6" s="310"/>
      <c r="CN6" s="310"/>
      <c r="CO6" s="310"/>
      <c r="CP6" s="310"/>
      <c r="CQ6" s="310"/>
      <c r="CR6" s="314">
        <v>-824</v>
      </c>
      <c r="CS6" s="307"/>
      <c r="CT6" s="307"/>
      <c r="CU6" s="307"/>
      <c r="CV6" s="307"/>
      <c r="CW6" s="307"/>
      <c r="CX6" s="307"/>
      <c r="CY6" s="310">
        <v>824</v>
      </c>
      <c r="CZ6" s="310">
        <v>824</v>
      </c>
      <c r="DA6" s="310">
        <v>824</v>
      </c>
      <c r="DB6" s="310">
        <v>824</v>
      </c>
      <c r="DC6" s="310">
        <v>824</v>
      </c>
      <c r="DD6" s="310">
        <v>3135</v>
      </c>
      <c r="DE6" s="293"/>
      <c r="DF6" s="331">
        <v>594.95473000000061</v>
      </c>
    </row>
    <row r="7" spans="2:115">
      <c r="B7" s="302" t="s">
        <v>220</v>
      </c>
      <c r="C7" s="316">
        <v>0.244786</v>
      </c>
      <c r="D7" s="316">
        <v>0.26206400000000002</v>
      </c>
      <c r="E7" s="316">
        <v>-1.7278000000000016E-2</v>
      </c>
      <c r="F7" s="316"/>
      <c r="G7" s="308">
        <v>10.199999999999999</v>
      </c>
      <c r="H7" s="307">
        <v>1633498</v>
      </c>
      <c r="I7" s="307">
        <v>81462</v>
      </c>
      <c r="J7" s="307">
        <v>55934</v>
      </c>
      <c r="K7" s="307">
        <v>-107697</v>
      </c>
      <c r="L7" s="307">
        <v>-19405</v>
      </c>
      <c r="M7" s="307">
        <v>-442200</v>
      </c>
      <c r="N7" s="307">
        <v>58306</v>
      </c>
      <c r="O7" s="307">
        <v>3855</v>
      </c>
      <c r="P7" s="307">
        <v>-76041</v>
      </c>
      <c r="Q7" s="327">
        <v>1187712</v>
      </c>
      <c r="R7" s="303">
        <v>-19405</v>
      </c>
      <c r="S7" s="307">
        <v>-44671</v>
      </c>
      <c r="T7" s="307">
        <v>-10629</v>
      </c>
      <c r="U7" s="327">
        <v>62691</v>
      </c>
      <c r="V7" s="307">
        <v>65752</v>
      </c>
      <c r="W7" s="303">
        <v>-501723</v>
      </c>
      <c r="X7" s="307">
        <v>-69288</v>
      </c>
      <c r="Y7" s="303">
        <v>-108411</v>
      </c>
      <c r="Z7" s="307">
        <v>1270705</v>
      </c>
      <c r="AA7" s="307">
        <v>1108771</v>
      </c>
      <c r="AB7" s="307">
        <v>1058701</v>
      </c>
      <c r="AC7" s="307">
        <v>1339701</v>
      </c>
      <c r="AD7" s="307">
        <v>398847</v>
      </c>
      <c r="AE7" s="307">
        <v>57684</v>
      </c>
      <c r="AF7" s="307">
        <v>97782</v>
      </c>
      <c r="AG7" s="307">
        <v>0</v>
      </c>
      <c r="AH7" s="307">
        <v>52590</v>
      </c>
      <c r="AI7" s="307">
        <v>0</v>
      </c>
      <c r="AJ7" s="307">
        <v>-55301</v>
      </c>
      <c r="AK7" s="307">
        <v>-55301</v>
      </c>
      <c r="AL7" s="307">
        <v>-55301</v>
      </c>
      <c r="AM7" s="307">
        <v>-55301</v>
      </c>
      <c r="AN7" s="307">
        <v>-55301</v>
      </c>
      <c r="AO7" s="307">
        <v>-225218</v>
      </c>
      <c r="AP7" s="293"/>
      <c r="AQ7" s="311">
        <v>-43353</v>
      </c>
      <c r="AR7" s="307">
        <v>0</v>
      </c>
      <c r="AS7" s="307">
        <v>0</v>
      </c>
      <c r="AT7" s="307">
        <v>0</v>
      </c>
      <c r="AU7" s="307">
        <v>0</v>
      </c>
      <c r="AV7" s="307">
        <v>0</v>
      </c>
      <c r="AW7" s="307">
        <v>0</v>
      </c>
      <c r="AX7" s="310">
        <v>43353</v>
      </c>
      <c r="AY7" s="310">
        <v>43353</v>
      </c>
      <c r="AZ7" s="310">
        <v>43353</v>
      </c>
      <c r="BA7" s="310">
        <v>43353</v>
      </c>
      <c r="BB7" s="310">
        <v>43353</v>
      </c>
      <c r="BC7" s="310">
        <v>182082</v>
      </c>
      <c r="BD7" s="311">
        <v>5716</v>
      </c>
      <c r="BE7" s="307">
        <v>5716</v>
      </c>
      <c r="BF7" s="307">
        <v>5716</v>
      </c>
      <c r="BG7" s="307">
        <v>5716</v>
      </c>
      <c r="BH7" s="307">
        <v>5716</v>
      </c>
      <c r="BI7" s="307">
        <v>5716</v>
      </c>
      <c r="BJ7" s="307">
        <v>24010</v>
      </c>
      <c r="BK7" s="310">
        <v>0</v>
      </c>
      <c r="BL7" s="310">
        <v>0</v>
      </c>
      <c r="BM7" s="310">
        <v>0</v>
      </c>
      <c r="BN7" s="310">
        <v>0</v>
      </c>
      <c r="BO7" s="310">
        <v>0</v>
      </c>
      <c r="BP7" s="310">
        <v>0</v>
      </c>
      <c r="BQ7" s="311">
        <v>-10629</v>
      </c>
      <c r="BR7" s="307">
        <v>0</v>
      </c>
      <c r="BS7" s="307">
        <v>0</v>
      </c>
      <c r="BT7" s="307">
        <v>0</v>
      </c>
      <c r="BU7" s="307">
        <v>0</v>
      </c>
      <c r="BV7" s="307">
        <v>0</v>
      </c>
      <c r="BW7" s="307">
        <v>0</v>
      </c>
      <c r="BX7" s="310">
        <v>10629</v>
      </c>
      <c r="BY7" s="310">
        <v>10629</v>
      </c>
      <c r="BZ7" s="310">
        <v>10629</v>
      </c>
      <c r="CA7" s="310">
        <v>10629</v>
      </c>
      <c r="CB7" s="310">
        <v>10629</v>
      </c>
      <c r="CC7" s="310">
        <v>44637</v>
      </c>
      <c r="CD7" s="308">
        <v>9.6999999999999993</v>
      </c>
      <c r="CE7" s="314"/>
      <c r="CF7" s="307"/>
      <c r="CG7" s="307"/>
      <c r="CH7" s="307"/>
      <c r="CI7" s="307"/>
      <c r="CJ7" s="307"/>
      <c r="CK7" s="307"/>
      <c r="CL7" s="310"/>
      <c r="CM7" s="310"/>
      <c r="CN7" s="310"/>
      <c r="CO7" s="310"/>
      <c r="CP7" s="310"/>
      <c r="CQ7" s="310"/>
      <c r="CR7" s="314">
        <v>-7035</v>
      </c>
      <c r="CS7" s="307"/>
      <c r="CT7" s="307"/>
      <c r="CU7" s="307"/>
      <c r="CV7" s="307"/>
      <c r="CW7" s="307"/>
      <c r="CX7" s="307"/>
      <c r="CY7" s="310">
        <v>7035</v>
      </c>
      <c r="CZ7" s="310">
        <v>7035</v>
      </c>
      <c r="DA7" s="310">
        <v>7035</v>
      </c>
      <c r="DB7" s="310">
        <v>7035</v>
      </c>
      <c r="DC7" s="310">
        <v>7035</v>
      </c>
      <c r="DD7" s="310">
        <v>22509</v>
      </c>
      <c r="DE7" s="293"/>
      <c r="DF7" s="331">
        <v>4568.1649760000037</v>
      </c>
    </row>
    <row r="8" spans="2:115">
      <c r="B8" s="302" t="s">
        <v>221</v>
      </c>
      <c r="C8" s="316">
        <v>0.330679</v>
      </c>
      <c r="D8" s="316">
        <v>0.33957199999999998</v>
      </c>
      <c r="E8" s="316">
        <v>-8.8929999999999843E-3</v>
      </c>
      <c r="F8" s="316"/>
      <c r="G8" s="308">
        <v>10.8</v>
      </c>
      <c r="H8" s="307">
        <v>2417177</v>
      </c>
      <c r="I8" s="307">
        <v>123008</v>
      </c>
      <c r="J8" s="307">
        <v>84809</v>
      </c>
      <c r="K8" s="307">
        <v>-63303</v>
      </c>
      <c r="L8" s="307">
        <v>0</v>
      </c>
      <c r="M8" s="307">
        <v>-400399</v>
      </c>
      <c r="N8" s="307">
        <v>57653</v>
      </c>
      <c r="O8" s="307">
        <v>22375</v>
      </c>
      <c r="P8" s="307">
        <v>-211571</v>
      </c>
      <c r="Q8" s="327">
        <v>2029749</v>
      </c>
      <c r="R8" s="303">
        <v>0</v>
      </c>
      <c r="S8" s="307">
        <v>-41893</v>
      </c>
      <c r="T8" s="307">
        <v>-4032</v>
      </c>
      <c r="U8" s="327">
        <v>161892</v>
      </c>
      <c r="V8" s="307">
        <v>184328</v>
      </c>
      <c r="W8" s="303">
        <v>-437887</v>
      </c>
      <c r="X8" s="307">
        <v>-100139</v>
      </c>
      <c r="Y8" s="303">
        <v>-43550</v>
      </c>
      <c r="Z8" s="307">
        <v>2174708</v>
      </c>
      <c r="AA8" s="307">
        <v>1892822</v>
      </c>
      <c r="AB8" s="307">
        <v>1813264</v>
      </c>
      <c r="AC8" s="307">
        <v>2287604</v>
      </c>
      <c r="AD8" s="307">
        <v>363325</v>
      </c>
      <c r="AE8" s="307">
        <v>87359</v>
      </c>
      <c r="AF8" s="307">
        <v>39518</v>
      </c>
      <c r="AG8" s="307">
        <v>0</v>
      </c>
      <c r="AH8" s="307">
        <v>52315</v>
      </c>
      <c r="AI8" s="307">
        <v>0</v>
      </c>
      <c r="AJ8" s="307">
        <v>-45926</v>
      </c>
      <c r="AK8" s="307">
        <v>-45926</v>
      </c>
      <c r="AL8" s="307">
        <v>-45926</v>
      </c>
      <c r="AM8" s="307">
        <v>-45926</v>
      </c>
      <c r="AN8" s="307">
        <v>-45926</v>
      </c>
      <c r="AO8" s="307">
        <v>-208257</v>
      </c>
      <c r="AP8" s="293"/>
      <c r="AQ8" s="311">
        <v>-37074</v>
      </c>
      <c r="AR8" s="307">
        <v>0</v>
      </c>
      <c r="AS8" s="307">
        <v>0</v>
      </c>
      <c r="AT8" s="307">
        <v>0</v>
      </c>
      <c r="AU8" s="307">
        <v>0</v>
      </c>
      <c r="AV8" s="307">
        <v>0</v>
      </c>
      <c r="AW8" s="307">
        <v>0</v>
      </c>
      <c r="AX8" s="310">
        <v>37074</v>
      </c>
      <c r="AY8" s="310">
        <v>37074</v>
      </c>
      <c r="AZ8" s="310">
        <v>37074</v>
      </c>
      <c r="BA8" s="310">
        <v>37074</v>
      </c>
      <c r="BB8" s="310">
        <v>37074</v>
      </c>
      <c r="BC8" s="310">
        <v>177955</v>
      </c>
      <c r="BD8" s="311">
        <v>5338</v>
      </c>
      <c r="BE8" s="307">
        <v>5338</v>
      </c>
      <c r="BF8" s="307">
        <v>5338</v>
      </c>
      <c r="BG8" s="307">
        <v>5338</v>
      </c>
      <c r="BH8" s="307">
        <v>5338</v>
      </c>
      <c r="BI8" s="307">
        <v>5338</v>
      </c>
      <c r="BJ8" s="307">
        <v>25625</v>
      </c>
      <c r="BK8" s="310">
        <v>0</v>
      </c>
      <c r="BL8" s="310">
        <v>0</v>
      </c>
      <c r="BM8" s="310">
        <v>0</v>
      </c>
      <c r="BN8" s="310">
        <v>0</v>
      </c>
      <c r="BO8" s="310">
        <v>0</v>
      </c>
      <c r="BP8" s="310">
        <v>0</v>
      </c>
      <c r="BQ8" s="311">
        <v>-4032</v>
      </c>
      <c r="BR8" s="307">
        <v>0</v>
      </c>
      <c r="BS8" s="307">
        <v>0</v>
      </c>
      <c r="BT8" s="307">
        <v>0</v>
      </c>
      <c r="BU8" s="307">
        <v>0</v>
      </c>
      <c r="BV8" s="307">
        <v>0</v>
      </c>
      <c r="BW8" s="307">
        <v>0</v>
      </c>
      <c r="BX8" s="310">
        <v>4032</v>
      </c>
      <c r="BY8" s="310">
        <v>4032</v>
      </c>
      <c r="BZ8" s="310">
        <v>4032</v>
      </c>
      <c r="CA8" s="310">
        <v>4032</v>
      </c>
      <c r="CB8" s="310">
        <v>4032</v>
      </c>
      <c r="CC8" s="310">
        <v>19358</v>
      </c>
      <c r="CD8" s="308">
        <v>10.1</v>
      </c>
      <c r="CE8" s="314"/>
      <c r="CF8" s="307"/>
      <c r="CG8" s="307"/>
      <c r="CH8" s="307"/>
      <c r="CI8" s="307"/>
      <c r="CJ8" s="307"/>
      <c r="CK8" s="307"/>
      <c r="CL8" s="310"/>
      <c r="CM8" s="310"/>
      <c r="CN8" s="310"/>
      <c r="CO8" s="310"/>
      <c r="CP8" s="310"/>
      <c r="CQ8" s="310"/>
      <c r="CR8" s="314">
        <v>-10158</v>
      </c>
      <c r="CS8" s="307"/>
      <c r="CT8" s="307"/>
      <c r="CU8" s="307"/>
      <c r="CV8" s="307"/>
      <c r="CW8" s="307"/>
      <c r="CX8" s="307"/>
      <c r="CY8" s="310">
        <v>10158</v>
      </c>
      <c r="CZ8" s="310">
        <v>10158</v>
      </c>
      <c r="DA8" s="310">
        <v>10158</v>
      </c>
      <c r="DB8" s="310">
        <v>10158</v>
      </c>
      <c r="DC8" s="310">
        <v>10158</v>
      </c>
      <c r="DD8" s="310">
        <v>36569</v>
      </c>
      <c r="DE8" s="293"/>
      <c r="DF8" s="331">
        <v>2622.5279139999952</v>
      </c>
    </row>
    <row r="9" spans="2:115">
      <c r="B9" s="302" t="s">
        <v>222</v>
      </c>
      <c r="C9" s="316">
        <v>0.295379</v>
      </c>
      <c r="D9" s="316">
        <v>0.33100099999999999</v>
      </c>
      <c r="E9" s="316">
        <v>-3.5621999999999987E-2</v>
      </c>
      <c r="F9" s="316"/>
      <c r="G9" s="308">
        <v>10.5</v>
      </c>
      <c r="H9" s="307">
        <v>873148</v>
      </c>
      <c r="I9" s="307">
        <v>41068</v>
      </c>
      <c r="J9" s="307">
        <v>28169</v>
      </c>
      <c r="K9" s="307">
        <v>-93967</v>
      </c>
      <c r="L9" s="307">
        <v>-56191</v>
      </c>
      <c r="M9" s="307">
        <v>-128156</v>
      </c>
      <c r="N9" s="307">
        <v>13284</v>
      </c>
      <c r="O9" s="307">
        <v>5979</v>
      </c>
      <c r="P9" s="307">
        <v>-63931</v>
      </c>
      <c r="Q9" s="327">
        <v>619403</v>
      </c>
      <c r="R9" s="303">
        <v>-56191</v>
      </c>
      <c r="S9" s="307">
        <v>-14499</v>
      </c>
      <c r="T9" s="307">
        <v>-8760</v>
      </c>
      <c r="U9" s="327">
        <v>-10213</v>
      </c>
      <c r="V9" s="307">
        <v>55665</v>
      </c>
      <c r="W9" s="303">
        <v>-216690</v>
      </c>
      <c r="X9" s="307">
        <v>-37089</v>
      </c>
      <c r="Y9" s="303">
        <v>-91979</v>
      </c>
      <c r="Z9" s="307">
        <v>665793</v>
      </c>
      <c r="AA9" s="307">
        <v>575932</v>
      </c>
      <c r="AB9" s="307">
        <v>550544</v>
      </c>
      <c r="AC9" s="307">
        <v>702339</v>
      </c>
      <c r="AD9" s="307">
        <v>115951</v>
      </c>
      <c r="AE9" s="307">
        <v>29539</v>
      </c>
      <c r="AF9" s="307">
        <v>83219</v>
      </c>
      <c r="AG9" s="307">
        <v>0</v>
      </c>
      <c r="AH9" s="307">
        <v>12019</v>
      </c>
      <c r="AI9" s="307">
        <v>0</v>
      </c>
      <c r="AJ9" s="307">
        <v>-23259</v>
      </c>
      <c r="AK9" s="307">
        <v>-23259</v>
      </c>
      <c r="AL9" s="307">
        <v>-23259</v>
      </c>
      <c r="AM9" s="307">
        <v>-23259</v>
      </c>
      <c r="AN9" s="307">
        <v>-23259</v>
      </c>
      <c r="AO9" s="307">
        <v>-100395</v>
      </c>
      <c r="AP9" s="293"/>
      <c r="AQ9" s="311">
        <v>-12205</v>
      </c>
      <c r="AR9" s="307">
        <v>0</v>
      </c>
      <c r="AS9" s="307">
        <v>0</v>
      </c>
      <c r="AT9" s="307">
        <v>0</v>
      </c>
      <c r="AU9" s="307">
        <v>0</v>
      </c>
      <c r="AV9" s="307">
        <v>0</v>
      </c>
      <c r="AW9" s="307">
        <v>0</v>
      </c>
      <c r="AX9" s="310">
        <v>12205</v>
      </c>
      <c r="AY9" s="310">
        <v>12205</v>
      </c>
      <c r="AZ9" s="310">
        <v>12205</v>
      </c>
      <c r="BA9" s="310">
        <v>12205</v>
      </c>
      <c r="BB9" s="310">
        <v>12205</v>
      </c>
      <c r="BC9" s="310">
        <v>54926</v>
      </c>
      <c r="BD9" s="311">
        <v>1265</v>
      </c>
      <c r="BE9" s="307">
        <v>1265</v>
      </c>
      <c r="BF9" s="307">
        <v>1265</v>
      </c>
      <c r="BG9" s="307">
        <v>1265</v>
      </c>
      <c r="BH9" s="307">
        <v>1265</v>
      </c>
      <c r="BI9" s="307">
        <v>1265</v>
      </c>
      <c r="BJ9" s="307">
        <v>5694</v>
      </c>
      <c r="BK9" s="310">
        <v>0</v>
      </c>
      <c r="BL9" s="310">
        <v>0</v>
      </c>
      <c r="BM9" s="310">
        <v>0</v>
      </c>
      <c r="BN9" s="310">
        <v>0</v>
      </c>
      <c r="BO9" s="310">
        <v>0</v>
      </c>
      <c r="BP9" s="310">
        <v>0</v>
      </c>
      <c r="BQ9" s="311">
        <v>-8760</v>
      </c>
      <c r="BR9" s="307">
        <v>0</v>
      </c>
      <c r="BS9" s="307">
        <v>0</v>
      </c>
      <c r="BT9" s="307">
        <v>0</v>
      </c>
      <c r="BU9" s="307">
        <v>0</v>
      </c>
      <c r="BV9" s="307">
        <v>0</v>
      </c>
      <c r="BW9" s="307">
        <v>0</v>
      </c>
      <c r="BX9" s="310">
        <v>8760</v>
      </c>
      <c r="BY9" s="310">
        <v>8760</v>
      </c>
      <c r="BZ9" s="310">
        <v>8760</v>
      </c>
      <c r="CA9" s="310">
        <v>8760</v>
      </c>
      <c r="CB9" s="310">
        <v>8760</v>
      </c>
      <c r="CC9" s="310">
        <v>39419</v>
      </c>
      <c r="CD9" s="308">
        <v>7.7</v>
      </c>
      <c r="CE9" s="314"/>
      <c r="CF9" s="307"/>
      <c r="CG9" s="307"/>
      <c r="CH9" s="307"/>
      <c r="CI9" s="307"/>
      <c r="CJ9" s="307"/>
      <c r="CK9" s="307"/>
      <c r="CL9" s="310"/>
      <c r="CM9" s="310"/>
      <c r="CN9" s="310"/>
      <c r="CO9" s="310"/>
      <c r="CP9" s="310"/>
      <c r="CQ9" s="310"/>
      <c r="CR9" s="314">
        <v>-3559</v>
      </c>
      <c r="CS9" s="307"/>
      <c r="CT9" s="307"/>
      <c r="CU9" s="307"/>
      <c r="CV9" s="307"/>
      <c r="CW9" s="307"/>
      <c r="CX9" s="307"/>
      <c r="CY9" s="310">
        <v>3559</v>
      </c>
      <c r="CZ9" s="310">
        <v>3559</v>
      </c>
      <c r="DA9" s="310">
        <v>3559</v>
      </c>
      <c r="DB9" s="310">
        <v>3559</v>
      </c>
      <c r="DC9" s="310">
        <v>3559</v>
      </c>
      <c r="DD9" s="310">
        <v>11744</v>
      </c>
      <c r="DE9" s="293"/>
      <c r="DF9" s="331">
        <v>3991.4807219999984</v>
      </c>
    </row>
    <row r="10" spans="2:115">
      <c r="B10" s="302" t="s">
        <v>223</v>
      </c>
      <c r="C10" s="316">
        <v>0.34958499999999998</v>
      </c>
      <c r="D10" s="316">
        <v>0.35523300000000002</v>
      </c>
      <c r="E10" s="316">
        <v>-5.6480000000000419E-3</v>
      </c>
      <c r="F10" s="316"/>
      <c r="G10" s="308">
        <v>11.2</v>
      </c>
      <c r="H10" s="307">
        <v>2838657</v>
      </c>
      <c r="I10" s="307">
        <v>165871</v>
      </c>
      <c r="J10" s="307">
        <v>103533</v>
      </c>
      <c r="K10" s="307">
        <v>-45133</v>
      </c>
      <c r="L10" s="307">
        <v>0</v>
      </c>
      <c r="M10" s="307">
        <v>-675144</v>
      </c>
      <c r="N10" s="307">
        <v>71617</v>
      </c>
      <c r="O10" s="307">
        <v>4624</v>
      </c>
      <c r="P10" s="307">
        <v>-106936</v>
      </c>
      <c r="Q10" s="327">
        <v>2357089</v>
      </c>
      <c r="R10" s="303">
        <v>0</v>
      </c>
      <c r="S10" s="307">
        <v>-67054</v>
      </c>
      <c r="T10" s="307">
        <v>-3803</v>
      </c>
      <c r="U10" s="327">
        <v>198547</v>
      </c>
      <c r="V10" s="307">
        <v>123948</v>
      </c>
      <c r="W10" s="303">
        <v>-704304</v>
      </c>
      <c r="X10" s="307">
        <v>-131125</v>
      </c>
      <c r="Y10" s="303">
        <v>-42594</v>
      </c>
      <c r="Z10" s="307">
        <v>2534039</v>
      </c>
      <c r="AA10" s="307">
        <v>2189164</v>
      </c>
      <c r="AB10" s="307">
        <v>2086667</v>
      </c>
      <c r="AC10" s="307">
        <v>2678770</v>
      </c>
      <c r="AD10" s="307">
        <v>614863</v>
      </c>
      <c r="AE10" s="307">
        <v>115873</v>
      </c>
      <c r="AF10" s="307">
        <v>38791</v>
      </c>
      <c r="AG10" s="307">
        <v>0</v>
      </c>
      <c r="AH10" s="307">
        <v>65223</v>
      </c>
      <c r="AI10" s="307">
        <v>0</v>
      </c>
      <c r="AJ10" s="307">
        <v>-70857</v>
      </c>
      <c r="AK10" s="307">
        <v>-70857</v>
      </c>
      <c r="AL10" s="307">
        <v>-70857</v>
      </c>
      <c r="AM10" s="307">
        <v>-70857</v>
      </c>
      <c r="AN10" s="307">
        <v>-70857</v>
      </c>
      <c r="AO10" s="307">
        <v>-350019</v>
      </c>
      <c r="AP10" s="293"/>
      <c r="AQ10" s="311">
        <v>-60281</v>
      </c>
      <c r="AR10" s="307">
        <v>0</v>
      </c>
      <c r="AS10" s="307">
        <v>0</v>
      </c>
      <c r="AT10" s="307">
        <v>0</v>
      </c>
      <c r="AU10" s="307">
        <v>0</v>
      </c>
      <c r="AV10" s="307">
        <v>0</v>
      </c>
      <c r="AW10" s="307">
        <v>0</v>
      </c>
      <c r="AX10" s="310">
        <v>60281</v>
      </c>
      <c r="AY10" s="310">
        <v>60281</v>
      </c>
      <c r="AZ10" s="310">
        <v>60281</v>
      </c>
      <c r="BA10" s="310">
        <v>60281</v>
      </c>
      <c r="BB10" s="310">
        <v>60281</v>
      </c>
      <c r="BC10" s="310">
        <v>313458</v>
      </c>
      <c r="BD10" s="311">
        <v>6394</v>
      </c>
      <c r="BE10" s="307">
        <v>6394</v>
      </c>
      <c r="BF10" s="307">
        <v>6394</v>
      </c>
      <c r="BG10" s="307">
        <v>6394</v>
      </c>
      <c r="BH10" s="307">
        <v>6394</v>
      </c>
      <c r="BI10" s="307">
        <v>6394</v>
      </c>
      <c r="BJ10" s="307">
        <v>33253</v>
      </c>
      <c r="BK10" s="310">
        <v>0</v>
      </c>
      <c r="BL10" s="310">
        <v>0</v>
      </c>
      <c r="BM10" s="310">
        <v>0</v>
      </c>
      <c r="BN10" s="310">
        <v>0</v>
      </c>
      <c r="BO10" s="310">
        <v>0</v>
      </c>
      <c r="BP10" s="310">
        <v>0</v>
      </c>
      <c r="BQ10" s="311">
        <v>-3803</v>
      </c>
      <c r="BR10" s="307">
        <v>0</v>
      </c>
      <c r="BS10" s="307">
        <v>0</v>
      </c>
      <c r="BT10" s="307">
        <v>0</v>
      </c>
      <c r="BU10" s="307">
        <v>0</v>
      </c>
      <c r="BV10" s="307">
        <v>0</v>
      </c>
      <c r="BW10" s="307">
        <v>0</v>
      </c>
      <c r="BX10" s="310">
        <v>3803</v>
      </c>
      <c r="BY10" s="310">
        <v>3803</v>
      </c>
      <c r="BZ10" s="310">
        <v>3803</v>
      </c>
      <c r="CA10" s="310">
        <v>3803</v>
      </c>
      <c r="CB10" s="310">
        <v>3803</v>
      </c>
      <c r="CC10" s="310">
        <v>19776</v>
      </c>
      <c r="CD10" s="308">
        <v>10.3</v>
      </c>
      <c r="CE10" s="314"/>
      <c r="CF10" s="307"/>
      <c r="CG10" s="307"/>
      <c r="CH10" s="307"/>
      <c r="CI10" s="307"/>
      <c r="CJ10" s="307"/>
      <c r="CK10" s="307"/>
      <c r="CL10" s="310"/>
      <c r="CM10" s="310"/>
      <c r="CN10" s="310"/>
      <c r="CO10" s="310"/>
      <c r="CP10" s="310"/>
      <c r="CQ10" s="310"/>
      <c r="CR10" s="314">
        <v>-13167</v>
      </c>
      <c r="CS10" s="307"/>
      <c r="CT10" s="307"/>
      <c r="CU10" s="307"/>
      <c r="CV10" s="307"/>
      <c r="CW10" s="307"/>
      <c r="CX10" s="307"/>
      <c r="CY10" s="310">
        <v>13167</v>
      </c>
      <c r="CZ10" s="310">
        <v>13167</v>
      </c>
      <c r="DA10" s="310">
        <v>13167</v>
      </c>
      <c r="DB10" s="310">
        <v>13167</v>
      </c>
      <c r="DC10" s="310">
        <v>13167</v>
      </c>
      <c r="DD10" s="310">
        <v>50038</v>
      </c>
      <c r="DE10" s="293"/>
      <c r="DF10" s="331">
        <v>2084.8067040000155</v>
      </c>
    </row>
    <row r="11" spans="2:115">
      <c r="B11" s="302" t="s">
        <v>224</v>
      </c>
      <c r="C11" s="316">
        <v>0.29441800000000001</v>
      </c>
      <c r="D11" s="316">
        <v>0.28516200000000003</v>
      </c>
      <c r="E11" s="316">
        <v>9.2559999999999865E-3</v>
      </c>
      <c r="F11" s="316"/>
      <c r="G11" s="308">
        <v>10.7</v>
      </c>
      <c r="H11" s="307">
        <v>177385</v>
      </c>
      <c r="I11" s="307">
        <v>6732</v>
      </c>
      <c r="J11" s="307">
        <v>6613</v>
      </c>
      <c r="K11" s="307">
        <v>5758</v>
      </c>
      <c r="L11" s="307">
        <v>0</v>
      </c>
      <c r="M11" s="307">
        <v>-29856</v>
      </c>
      <c r="N11" s="307">
        <v>6011</v>
      </c>
      <c r="O11" s="307">
        <v>-598</v>
      </c>
      <c r="P11" s="307">
        <v>-7618</v>
      </c>
      <c r="Q11" s="327">
        <v>164427</v>
      </c>
      <c r="R11" s="303">
        <v>0</v>
      </c>
      <c r="S11" s="307">
        <v>-2999</v>
      </c>
      <c r="T11" s="307">
        <v>504</v>
      </c>
      <c r="U11" s="327">
        <v>10850</v>
      </c>
      <c r="V11" s="307">
        <v>7088</v>
      </c>
      <c r="W11" s="303">
        <v>-23506</v>
      </c>
      <c r="X11" s="307">
        <v>-7316</v>
      </c>
      <c r="Y11" s="303">
        <v>5398</v>
      </c>
      <c r="Z11" s="307">
        <v>173846</v>
      </c>
      <c r="AA11" s="307">
        <v>155365</v>
      </c>
      <c r="AB11" s="307">
        <v>150430</v>
      </c>
      <c r="AC11" s="307">
        <v>180468</v>
      </c>
      <c r="AD11" s="307">
        <v>27066</v>
      </c>
      <c r="AE11" s="307">
        <v>6783</v>
      </c>
      <c r="AF11" s="307">
        <v>0</v>
      </c>
      <c r="AG11" s="307">
        <v>0</v>
      </c>
      <c r="AH11" s="307">
        <v>5449</v>
      </c>
      <c r="AI11" s="307">
        <v>4894</v>
      </c>
      <c r="AJ11" s="307">
        <v>-2495</v>
      </c>
      <c r="AK11" s="307">
        <v>-2495</v>
      </c>
      <c r="AL11" s="307">
        <v>-2495</v>
      </c>
      <c r="AM11" s="307">
        <v>-2495</v>
      </c>
      <c r="AN11" s="307">
        <v>-2495</v>
      </c>
      <c r="AO11" s="307">
        <v>-11031</v>
      </c>
      <c r="AP11" s="293"/>
      <c r="AQ11" s="311">
        <v>-2790</v>
      </c>
      <c r="AR11" s="307">
        <v>0</v>
      </c>
      <c r="AS11" s="307">
        <v>0</v>
      </c>
      <c r="AT11" s="307">
        <v>0</v>
      </c>
      <c r="AU11" s="307">
        <v>0</v>
      </c>
      <c r="AV11" s="307">
        <v>0</v>
      </c>
      <c r="AW11" s="307">
        <v>0</v>
      </c>
      <c r="AX11" s="310">
        <v>2790</v>
      </c>
      <c r="AY11" s="310">
        <v>2790</v>
      </c>
      <c r="AZ11" s="310">
        <v>2790</v>
      </c>
      <c r="BA11" s="310">
        <v>2790</v>
      </c>
      <c r="BB11" s="310">
        <v>2790</v>
      </c>
      <c r="BC11" s="310">
        <v>13116</v>
      </c>
      <c r="BD11" s="311">
        <v>562</v>
      </c>
      <c r="BE11" s="307">
        <v>562</v>
      </c>
      <c r="BF11" s="307">
        <v>562</v>
      </c>
      <c r="BG11" s="307">
        <v>562</v>
      </c>
      <c r="BH11" s="307">
        <v>562</v>
      </c>
      <c r="BI11" s="307">
        <v>562</v>
      </c>
      <c r="BJ11" s="307">
        <v>2639</v>
      </c>
      <c r="BK11" s="310">
        <v>0</v>
      </c>
      <c r="BL11" s="310">
        <v>0</v>
      </c>
      <c r="BM11" s="310">
        <v>0</v>
      </c>
      <c r="BN11" s="310">
        <v>0</v>
      </c>
      <c r="BO11" s="310">
        <v>0</v>
      </c>
      <c r="BP11" s="310">
        <v>0</v>
      </c>
      <c r="BQ11" s="311">
        <v>504</v>
      </c>
      <c r="BR11" s="307">
        <v>504</v>
      </c>
      <c r="BS11" s="307">
        <v>504</v>
      </c>
      <c r="BT11" s="307">
        <v>504</v>
      </c>
      <c r="BU11" s="307">
        <v>504</v>
      </c>
      <c r="BV11" s="307">
        <v>504</v>
      </c>
      <c r="BW11" s="307">
        <v>2374</v>
      </c>
      <c r="BX11" s="310">
        <v>0</v>
      </c>
      <c r="BY11" s="310">
        <v>0</v>
      </c>
      <c r="BZ11" s="310">
        <v>0</v>
      </c>
      <c r="CA11" s="310">
        <v>0</v>
      </c>
      <c r="CB11" s="310">
        <v>0</v>
      </c>
      <c r="CC11" s="310">
        <v>0</v>
      </c>
      <c r="CD11" s="308">
        <v>10.3</v>
      </c>
      <c r="CE11" s="314"/>
      <c r="CF11" s="307"/>
      <c r="CG11" s="307"/>
      <c r="CH11" s="307"/>
      <c r="CI11" s="307"/>
      <c r="CJ11" s="307"/>
      <c r="CK11" s="307"/>
      <c r="CL11" s="310"/>
      <c r="CM11" s="310"/>
      <c r="CN11" s="310"/>
      <c r="CO11" s="310"/>
      <c r="CP11" s="310"/>
      <c r="CQ11" s="310"/>
      <c r="CR11" s="314">
        <v>-771</v>
      </c>
      <c r="CS11" s="307"/>
      <c r="CT11" s="307"/>
      <c r="CU11" s="307"/>
      <c r="CV11" s="307"/>
      <c r="CW11" s="307"/>
      <c r="CX11" s="307"/>
      <c r="CY11" s="310">
        <v>771</v>
      </c>
      <c r="CZ11" s="310">
        <v>771</v>
      </c>
      <c r="DA11" s="310">
        <v>771</v>
      </c>
      <c r="DB11" s="310">
        <v>771</v>
      </c>
      <c r="DC11" s="310">
        <v>771</v>
      </c>
      <c r="DD11" s="310">
        <v>2928</v>
      </c>
      <c r="DE11" s="293"/>
      <c r="DF11" s="331">
        <v>-237.47193599999966</v>
      </c>
    </row>
    <row r="12" spans="2:115">
      <c r="B12" s="302" t="s">
        <v>225</v>
      </c>
      <c r="C12" s="316">
        <v>0.34089700000000001</v>
      </c>
      <c r="D12" s="316">
        <v>0.34250199999999997</v>
      </c>
      <c r="E12" s="316">
        <v>-1.6049999999999676E-3</v>
      </c>
      <c r="F12" s="316"/>
      <c r="G12" s="308">
        <v>10.7</v>
      </c>
      <c r="H12" s="307">
        <v>905444</v>
      </c>
      <c r="I12" s="307">
        <v>57054</v>
      </c>
      <c r="J12" s="307">
        <v>33574</v>
      </c>
      <c r="K12" s="307">
        <v>-4243</v>
      </c>
      <c r="L12" s="307">
        <v>0</v>
      </c>
      <c r="M12" s="307">
        <v>-107099</v>
      </c>
      <c r="N12" s="307">
        <v>34976</v>
      </c>
      <c r="O12" s="307">
        <v>-656</v>
      </c>
      <c r="P12" s="307">
        <v>-29656</v>
      </c>
      <c r="Q12" s="327">
        <v>889394</v>
      </c>
      <c r="R12" s="303">
        <v>0</v>
      </c>
      <c r="S12" s="307">
        <v>-11058</v>
      </c>
      <c r="T12" s="307">
        <v>-476</v>
      </c>
      <c r="U12" s="327">
        <v>79094</v>
      </c>
      <c r="V12" s="307">
        <v>35713</v>
      </c>
      <c r="W12" s="303">
        <v>-105833</v>
      </c>
      <c r="X12" s="307">
        <v>-40345</v>
      </c>
      <c r="Y12" s="303">
        <v>-5088</v>
      </c>
      <c r="Z12" s="307">
        <v>956114</v>
      </c>
      <c r="AA12" s="307">
        <v>825411</v>
      </c>
      <c r="AB12" s="307">
        <v>783036</v>
      </c>
      <c r="AC12" s="307">
        <v>1015014</v>
      </c>
      <c r="AD12" s="307">
        <v>97090</v>
      </c>
      <c r="AE12" s="307">
        <v>35838</v>
      </c>
      <c r="AF12" s="307">
        <v>4612</v>
      </c>
      <c r="AG12" s="307">
        <v>0</v>
      </c>
      <c r="AH12" s="307">
        <v>31707</v>
      </c>
      <c r="AI12" s="307">
        <v>0</v>
      </c>
      <c r="AJ12" s="307">
        <v>-11534</v>
      </c>
      <c r="AK12" s="307">
        <v>-11534</v>
      </c>
      <c r="AL12" s="307">
        <v>-11534</v>
      </c>
      <c r="AM12" s="307">
        <v>-11534</v>
      </c>
      <c r="AN12" s="307">
        <v>-11534</v>
      </c>
      <c r="AO12" s="307">
        <v>-48163</v>
      </c>
      <c r="AP12" s="293"/>
      <c r="AQ12" s="311">
        <v>-10009</v>
      </c>
      <c r="AR12" s="307">
        <v>0</v>
      </c>
      <c r="AS12" s="307">
        <v>0</v>
      </c>
      <c r="AT12" s="307">
        <v>0</v>
      </c>
      <c r="AU12" s="307">
        <v>0</v>
      </c>
      <c r="AV12" s="307">
        <v>0</v>
      </c>
      <c r="AW12" s="307">
        <v>0</v>
      </c>
      <c r="AX12" s="310">
        <v>10009</v>
      </c>
      <c r="AY12" s="310">
        <v>10009</v>
      </c>
      <c r="AZ12" s="310">
        <v>10009</v>
      </c>
      <c r="BA12" s="310">
        <v>10009</v>
      </c>
      <c r="BB12" s="310">
        <v>10009</v>
      </c>
      <c r="BC12" s="310">
        <v>47045</v>
      </c>
      <c r="BD12" s="311">
        <v>3269</v>
      </c>
      <c r="BE12" s="307">
        <v>3269</v>
      </c>
      <c r="BF12" s="307">
        <v>3269</v>
      </c>
      <c r="BG12" s="307">
        <v>3269</v>
      </c>
      <c r="BH12" s="307">
        <v>3269</v>
      </c>
      <c r="BI12" s="307">
        <v>3269</v>
      </c>
      <c r="BJ12" s="307">
        <v>15362</v>
      </c>
      <c r="BK12" s="310">
        <v>0</v>
      </c>
      <c r="BL12" s="310">
        <v>0</v>
      </c>
      <c r="BM12" s="310">
        <v>0</v>
      </c>
      <c r="BN12" s="310">
        <v>0</v>
      </c>
      <c r="BO12" s="310">
        <v>0</v>
      </c>
      <c r="BP12" s="310">
        <v>0</v>
      </c>
      <c r="BQ12" s="311">
        <v>-476</v>
      </c>
      <c r="BR12" s="307">
        <v>0</v>
      </c>
      <c r="BS12" s="307">
        <v>0</v>
      </c>
      <c r="BT12" s="307">
        <v>0</v>
      </c>
      <c r="BU12" s="307">
        <v>0</v>
      </c>
      <c r="BV12" s="307">
        <v>0</v>
      </c>
      <c r="BW12" s="307">
        <v>0</v>
      </c>
      <c r="BX12" s="310">
        <v>476</v>
      </c>
      <c r="BY12" s="310">
        <v>476</v>
      </c>
      <c r="BZ12" s="310">
        <v>476</v>
      </c>
      <c r="CA12" s="310">
        <v>476</v>
      </c>
      <c r="CB12" s="310">
        <v>476</v>
      </c>
      <c r="CC12" s="310">
        <v>2232</v>
      </c>
      <c r="CD12" s="308">
        <v>8.3000000000000007</v>
      </c>
      <c r="CE12" s="314"/>
      <c r="CF12" s="307"/>
      <c r="CG12" s="307"/>
      <c r="CH12" s="307"/>
      <c r="CI12" s="307"/>
      <c r="CJ12" s="307"/>
      <c r="CK12" s="307"/>
      <c r="CL12" s="310"/>
      <c r="CM12" s="310"/>
      <c r="CN12" s="310"/>
      <c r="CO12" s="310"/>
      <c r="CP12" s="310"/>
      <c r="CQ12" s="310"/>
      <c r="CR12" s="314">
        <v>-4318</v>
      </c>
      <c r="CS12" s="307"/>
      <c r="CT12" s="307"/>
      <c r="CU12" s="307"/>
      <c r="CV12" s="307"/>
      <c r="CW12" s="307"/>
      <c r="CX12" s="307"/>
      <c r="CY12" s="310">
        <v>4318</v>
      </c>
      <c r="CZ12" s="310">
        <v>4318</v>
      </c>
      <c r="DA12" s="310">
        <v>4318</v>
      </c>
      <c r="DB12" s="310">
        <v>4318</v>
      </c>
      <c r="DC12" s="310">
        <v>4318</v>
      </c>
      <c r="DD12" s="310">
        <v>14248</v>
      </c>
      <c r="DE12" s="293"/>
      <c r="DF12" s="331">
        <v>189.06097499999618</v>
      </c>
    </row>
    <row r="13" spans="2:115">
      <c r="B13" s="302" t="s">
        <v>226</v>
      </c>
      <c r="C13" s="316">
        <v>0.34195199999999998</v>
      </c>
      <c r="D13" s="316">
        <v>0.35181499999999999</v>
      </c>
      <c r="E13" s="316">
        <v>-9.8630000000000106E-3</v>
      </c>
      <c r="F13" s="316"/>
      <c r="G13" s="308">
        <v>10.4</v>
      </c>
      <c r="H13" s="307">
        <v>742556</v>
      </c>
      <c r="I13" s="307">
        <v>37039</v>
      </c>
      <c r="J13" s="307">
        <v>26498</v>
      </c>
      <c r="K13" s="307">
        <v>-20817</v>
      </c>
      <c r="L13" s="307">
        <v>0</v>
      </c>
      <c r="M13" s="307">
        <v>-194416</v>
      </c>
      <c r="N13" s="307">
        <v>21133</v>
      </c>
      <c r="O13" s="307">
        <v>2980</v>
      </c>
      <c r="P13" s="307">
        <v>-31896</v>
      </c>
      <c r="Q13" s="327">
        <v>583077</v>
      </c>
      <c r="R13" s="303">
        <v>0</v>
      </c>
      <c r="S13" s="307">
        <v>-20264</v>
      </c>
      <c r="T13" s="307">
        <v>-1803</v>
      </c>
      <c r="U13" s="327">
        <v>41470</v>
      </c>
      <c r="V13" s="307">
        <v>26531</v>
      </c>
      <c r="W13" s="303">
        <v>-201672</v>
      </c>
      <c r="X13" s="307">
        <v>-32620</v>
      </c>
      <c r="Y13" s="303">
        <v>-18752</v>
      </c>
      <c r="Z13" s="307">
        <v>626829</v>
      </c>
      <c r="AA13" s="307">
        <v>541770</v>
      </c>
      <c r="AB13" s="307">
        <v>517679</v>
      </c>
      <c r="AC13" s="307">
        <v>660128</v>
      </c>
      <c r="AD13" s="307">
        <v>175722</v>
      </c>
      <c r="AE13" s="307">
        <v>28102</v>
      </c>
      <c r="AF13" s="307">
        <v>16949</v>
      </c>
      <c r="AG13" s="307">
        <v>0</v>
      </c>
      <c r="AH13" s="307">
        <v>19101</v>
      </c>
      <c r="AI13" s="307">
        <v>0</v>
      </c>
      <c r="AJ13" s="307">
        <v>-22068</v>
      </c>
      <c r="AK13" s="307">
        <v>-22068</v>
      </c>
      <c r="AL13" s="307">
        <v>-22068</v>
      </c>
      <c r="AM13" s="307">
        <v>-22068</v>
      </c>
      <c r="AN13" s="307">
        <v>-22068</v>
      </c>
      <c r="AO13" s="307">
        <v>-91332</v>
      </c>
      <c r="AP13" s="293"/>
      <c r="AQ13" s="311">
        <v>-18694</v>
      </c>
      <c r="AR13" s="307">
        <v>0</v>
      </c>
      <c r="AS13" s="307">
        <v>0</v>
      </c>
      <c r="AT13" s="307">
        <v>0</v>
      </c>
      <c r="AU13" s="307">
        <v>0</v>
      </c>
      <c r="AV13" s="307">
        <v>0</v>
      </c>
      <c r="AW13" s="307">
        <v>0</v>
      </c>
      <c r="AX13" s="310">
        <v>18694</v>
      </c>
      <c r="AY13" s="310">
        <v>18694</v>
      </c>
      <c r="AZ13" s="310">
        <v>18694</v>
      </c>
      <c r="BA13" s="310">
        <v>18694</v>
      </c>
      <c r="BB13" s="310">
        <v>18694</v>
      </c>
      <c r="BC13" s="310">
        <v>82252</v>
      </c>
      <c r="BD13" s="311">
        <v>2032</v>
      </c>
      <c r="BE13" s="307">
        <v>2032</v>
      </c>
      <c r="BF13" s="307">
        <v>2032</v>
      </c>
      <c r="BG13" s="307">
        <v>2032</v>
      </c>
      <c r="BH13" s="307">
        <v>2032</v>
      </c>
      <c r="BI13" s="307">
        <v>2032</v>
      </c>
      <c r="BJ13" s="307">
        <v>8941</v>
      </c>
      <c r="BK13" s="310">
        <v>0</v>
      </c>
      <c r="BL13" s="310">
        <v>0</v>
      </c>
      <c r="BM13" s="310">
        <v>0</v>
      </c>
      <c r="BN13" s="310">
        <v>0</v>
      </c>
      <c r="BO13" s="310">
        <v>0</v>
      </c>
      <c r="BP13" s="310">
        <v>0</v>
      </c>
      <c r="BQ13" s="311">
        <v>-1803</v>
      </c>
      <c r="BR13" s="307">
        <v>0</v>
      </c>
      <c r="BS13" s="307">
        <v>0</v>
      </c>
      <c r="BT13" s="307">
        <v>0</v>
      </c>
      <c r="BU13" s="307">
        <v>0</v>
      </c>
      <c r="BV13" s="307">
        <v>0</v>
      </c>
      <c r="BW13" s="307">
        <v>0</v>
      </c>
      <c r="BX13" s="310">
        <v>1803</v>
      </c>
      <c r="BY13" s="310">
        <v>1803</v>
      </c>
      <c r="BZ13" s="310">
        <v>1803</v>
      </c>
      <c r="CA13" s="310">
        <v>1803</v>
      </c>
      <c r="CB13" s="310">
        <v>1803</v>
      </c>
      <c r="CC13" s="310">
        <v>7934</v>
      </c>
      <c r="CD13" s="308">
        <v>8.6999999999999993</v>
      </c>
      <c r="CE13" s="314"/>
      <c r="CF13" s="307"/>
      <c r="CG13" s="307"/>
      <c r="CH13" s="307"/>
      <c r="CI13" s="307"/>
      <c r="CJ13" s="307"/>
      <c r="CK13" s="307"/>
      <c r="CL13" s="310"/>
      <c r="CM13" s="310"/>
      <c r="CN13" s="310"/>
      <c r="CO13" s="310"/>
      <c r="CP13" s="310"/>
      <c r="CQ13" s="310"/>
      <c r="CR13" s="314">
        <v>-3603</v>
      </c>
      <c r="CS13" s="307"/>
      <c r="CT13" s="307"/>
      <c r="CU13" s="307"/>
      <c r="CV13" s="307"/>
      <c r="CW13" s="307"/>
      <c r="CX13" s="307"/>
      <c r="CY13" s="310">
        <v>3603</v>
      </c>
      <c r="CZ13" s="310">
        <v>3603</v>
      </c>
      <c r="DA13" s="310">
        <v>3603</v>
      </c>
      <c r="DB13" s="310">
        <v>3603</v>
      </c>
      <c r="DC13" s="310">
        <v>3603</v>
      </c>
      <c r="DD13" s="310">
        <v>10087</v>
      </c>
      <c r="DE13" s="293"/>
      <c r="DF13" s="331">
        <v>914.47763400000099</v>
      </c>
    </row>
    <row r="14" spans="2:115">
      <c r="B14" s="302" t="s">
        <v>227</v>
      </c>
      <c r="C14" s="316">
        <v>0.33903</v>
      </c>
      <c r="D14" s="316">
        <v>0.35800300000000002</v>
      </c>
      <c r="E14" s="316">
        <v>-1.8973000000000018E-2</v>
      </c>
      <c r="F14" s="316"/>
      <c r="G14" s="308">
        <v>11.6</v>
      </c>
      <c r="H14" s="307">
        <v>218559</v>
      </c>
      <c r="I14" s="307">
        <v>12963</v>
      </c>
      <c r="J14" s="307">
        <v>7680</v>
      </c>
      <c r="K14" s="307">
        <v>-11583</v>
      </c>
      <c r="L14" s="307">
        <v>0</v>
      </c>
      <c r="M14" s="307">
        <v>-61762</v>
      </c>
      <c r="N14" s="307">
        <v>3575</v>
      </c>
      <c r="O14" s="307">
        <v>301</v>
      </c>
      <c r="P14" s="307">
        <v>-8739</v>
      </c>
      <c r="Q14" s="327">
        <v>160994</v>
      </c>
      <c r="R14" s="303">
        <v>0</v>
      </c>
      <c r="S14" s="307">
        <v>-6104</v>
      </c>
      <c r="T14" s="307">
        <v>-1024</v>
      </c>
      <c r="U14" s="327">
        <v>13515</v>
      </c>
      <c r="V14" s="307">
        <v>9709</v>
      </c>
      <c r="W14" s="303">
        <v>-73595</v>
      </c>
      <c r="X14" s="307">
        <v>-11254</v>
      </c>
      <c r="Y14" s="303">
        <v>-11879</v>
      </c>
      <c r="Z14" s="307">
        <v>174638</v>
      </c>
      <c r="AA14" s="307">
        <v>148063</v>
      </c>
      <c r="AB14" s="307">
        <v>139669</v>
      </c>
      <c r="AC14" s="307">
        <v>186659</v>
      </c>
      <c r="AD14" s="307">
        <v>56438</v>
      </c>
      <c r="AE14" s="307">
        <v>9569</v>
      </c>
      <c r="AF14" s="307">
        <v>10855</v>
      </c>
      <c r="AG14" s="307">
        <v>0</v>
      </c>
      <c r="AH14" s="307">
        <v>3267</v>
      </c>
      <c r="AI14" s="307">
        <v>0</v>
      </c>
      <c r="AJ14" s="307">
        <v>-7128</v>
      </c>
      <c r="AK14" s="307">
        <v>-7128</v>
      </c>
      <c r="AL14" s="307">
        <v>-7128</v>
      </c>
      <c r="AM14" s="307">
        <v>-7128</v>
      </c>
      <c r="AN14" s="307">
        <v>-7128</v>
      </c>
      <c r="AO14" s="307">
        <v>-37955</v>
      </c>
      <c r="AP14" s="293"/>
      <c r="AQ14" s="311">
        <v>-5324</v>
      </c>
      <c r="AR14" s="307">
        <v>0</v>
      </c>
      <c r="AS14" s="307">
        <v>0</v>
      </c>
      <c r="AT14" s="307">
        <v>0</v>
      </c>
      <c r="AU14" s="307">
        <v>0</v>
      </c>
      <c r="AV14" s="307">
        <v>0</v>
      </c>
      <c r="AW14" s="307">
        <v>0</v>
      </c>
      <c r="AX14" s="310">
        <v>5324</v>
      </c>
      <c r="AY14" s="310">
        <v>5324</v>
      </c>
      <c r="AZ14" s="310">
        <v>5324</v>
      </c>
      <c r="BA14" s="310">
        <v>5324</v>
      </c>
      <c r="BB14" s="310">
        <v>5324</v>
      </c>
      <c r="BC14" s="310">
        <v>29818</v>
      </c>
      <c r="BD14" s="311">
        <v>308</v>
      </c>
      <c r="BE14" s="307">
        <v>308</v>
      </c>
      <c r="BF14" s="307">
        <v>308</v>
      </c>
      <c r="BG14" s="307">
        <v>308</v>
      </c>
      <c r="BH14" s="307">
        <v>308</v>
      </c>
      <c r="BI14" s="307">
        <v>308</v>
      </c>
      <c r="BJ14" s="307">
        <v>1727</v>
      </c>
      <c r="BK14" s="310">
        <v>0</v>
      </c>
      <c r="BL14" s="310">
        <v>0</v>
      </c>
      <c r="BM14" s="310">
        <v>0</v>
      </c>
      <c r="BN14" s="310">
        <v>0</v>
      </c>
      <c r="BO14" s="310">
        <v>0</v>
      </c>
      <c r="BP14" s="310">
        <v>0</v>
      </c>
      <c r="BQ14" s="311">
        <v>-1024</v>
      </c>
      <c r="BR14" s="307">
        <v>0</v>
      </c>
      <c r="BS14" s="307">
        <v>0</v>
      </c>
      <c r="BT14" s="307">
        <v>0</v>
      </c>
      <c r="BU14" s="307">
        <v>0</v>
      </c>
      <c r="BV14" s="307">
        <v>0</v>
      </c>
      <c r="BW14" s="307">
        <v>0</v>
      </c>
      <c r="BX14" s="310">
        <v>1024</v>
      </c>
      <c r="BY14" s="310">
        <v>1024</v>
      </c>
      <c r="BZ14" s="310">
        <v>1024</v>
      </c>
      <c r="CA14" s="310">
        <v>1024</v>
      </c>
      <c r="CB14" s="310">
        <v>1024</v>
      </c>
      <c r="CC14" s="310">
        <v>5735</v>
      </c>
      <c r="CD14" s="308">
        <v>8.6</v>
      </c>
      <c r="CE14" s="314"/>
      <c r="CF14" s="307"/>
      <c r="CG14" s="307"/>
      <c r="CH14" s="307"/>
      <c r="CI14" s="307"/>
      <c r="CJ14" s="307"/>
      <c r="CK14" s="307"/>
      <c r="CL14" s="310"/>
      <c r="CM14" s="310"/>
      <c r="CN14" s="310"/>
      <c r="CO14" s="310"/>
      <c r="CP14" s="310"/>
      <c r="CQ14" s="310"/>
      <c r="CR14" s="314">
        <v>-1088</v>
      </c>
      <c r="CS14" s="307"/>
      <c r="CT14" s="307"/>
      <c r="CU14" s="307"/>
      <c r="CV14" s="307"/>
      <c r="CW14" s="307"/>
      <c r="CX14" s="307"/>
      <c r="CY14" s="310">
        <v>1088</v>
      </c>
      <c r="CZ14" s="310">
        <v>1088</v>
      </c>
      <c r="DA14" s="310">
        <v>1088</v>
      </c>
      <c r="DB14" s="310">
        <v>1088</v>
      </c>
      <c r="DC14" s="310">
        <v>1088</v>
      </c>
      <c r="DD14" s="310">
        <v>4129</v>
      </c>
      <c r="DE14" s="293"/>
      <c r="DF14" s="331">
        <v>596.41625500000055</v>
      </c>
    </row>
    <row r="15" spans="2:115">
      <c r="B15" s="302" t="s">
        <v>228</v>
      </c>
      <c r="C15" s="316">
        <v>0.226799</v>
      </c>
      <c r="D15" s="316">
        <v>0.31886100000000001</v>
      </c>
      <c r="E15" s="316">
        <v>-9.2062000000000005E-2</v>
      </c>
      <c r="F15" s="316"/>
      <c r="G15" s="308">
        <v>10.7</v>
      </c>
      <c r="H15" s="307">
        <v>6178685</v>
      </c>
      <c r="I15" s="307">
        <v>257738</v>
      </c>
      <c r="J15" s="307">
        <v>162518</v>
      </c>
      <c r="K15" s="307">
        <v>-1783919</v>
      </c>
      <c r="L15" s="307">
        <v>-137135</v>
      </c>
      <c r="M15" s="307">
        <v>551223</v>
      </c>
      <c r="N15" s="307">
        <v>198625</v>
      </c>
      <c r="O15" s="307">
        <v>19081</v>
      </c>
      <c r="P15" s="307">
        <v>-193880</v>
      </c>
      <c r="Q15" s="327">
        <v>5252936</v>
      </c>
      <c r="R15" s="303">
        <v>-137135</v>
      </c>
      <c r="S15" s="307">
        <v>50106</v>
      </c>
      <c r="T15" s="307">
        <v>-172288</v>
      </c>
      <c r="U15" s="327">
        <v>160939</v>
      </c>
      <c r="V15" s="307">
        <v>198441</v>
      </c>
      <c r="W15" s="303">
        <v>-1165192</v>
      </c>
      <c r="X15" s="307">
        <v>-272382</v>
      </c>
      <c r="Y15" s="303">
        <v>-1843481</v>
      </c>
      <c r="Z15" s="307">
        <v>5658820</v>
      </c>
      <c r="AA15" s="307">
        <v>4866870</v>
      </c>
      <c r="AB15" s="307">
        <v>4616054</v>
      </c>
      <c r="AC15" s="307">
        <v>6010552</v>
      </c>
      <c r="AD15" s="307">
        <v>0</v>
      </c>
      <c r="AE15" s="307">
        <v>173766</v>
      </c>
      <c r="AF15" s="307">
        <v>1671193</v>
      </c>
      <c r="AG15" s="307">
        <v>499705</v>
      </c>
      <c r="AH15" s="307">
        <v>180062</v>
      </c>
      <c r="AI15" s="307">
        <v>0</v>
      </c>
      <c r="AJ15" s="307">
        <v>-122182</v>
      </c>
      <c r="AK15" s="307">
        <v>-122182</v>
      </c>
      <c r="AL15" s="307">
        <v>-122182</v>
      </c>
      <c r="AM15" s="307">
        <v>-122182</v>
      </c>
      <c r="AN15" s="307">
        <v>-122182</v>
      </c>
      <c r="AO15" s="307">
        <v>-554282</v>
      </c>
      <c r="AP15" s="293"/>
      <c r="AQ15" s="311">
        <v>51516</v>
      </c>
      <c r="AR15" s="307">
        <v>51516</v>
      </c>
      <c r="AS15" s="307">
        <v>51516</v>
      </c>
      <c r="AT15" s="307">
        <v>51516</v>
      </c>
      <c r="AU15" s="307">
        <v>51516</v>
      </c>
      <c r="AV15" s="307">
        <v>51516</v>
      </c>
      <c r="AW15" s="307">
        <v>242125</v>
      </c>
      <c r="AX15" s="310">
        <v>0</v>
      </c>
      <c r="AY15" s="310">
        <v>0</v>
      </c>
      <c r="AZ15" s="310">
        <v>0</v>
      </c>
      <c r="BA15" s="310">
        <v>0</v>
      </c>
      <c r="BB15" s="310">
        <v>0</v>
      </c>
      <c r="BC15" s="310">
        <v>0</v>
      </c>
      <c r="BD15" s="311">
        <v>18563</v>
      </c>
      <c r="BE15" s="307">
        <v>18563</v>
      </c>
      <c r="BF15" s="307">
        <v>18563</v>
      </c>
      <c r="BG15" s="307">
        <v>18563</v>
      </c>
      <c r="BH15" s="307">
        <v>18563</v>
      </c>
      <c r="BI15" s="307">
        <v>18563</v>
      </c>
      <c r="BJ15" s="307">
        <v>87247</v>
      </c>
      <c r="BK15" s="310">
        <v>0</v>
      </c>
      <c r="BL15" s="310">
        <v>0</v>
      </c>
      <c r="BM15" s="310">
        <v>0</v>
      </c>
      <c r="BN15" s="310">
        <v>0</v>
      </c>
      <c r="BO15" s="310">
        <v>0</v>
      </c>
      <c r="BP15" s="310">
        <v>0</v>
      </c>
      <c r="BQ15" s="311">
        <v>-172288</v>
      </c>
      <c r="BR15" s="307">
        <v>0</v>
      </c>
      <c r="BS15" s="307">
        <v>0</v>
      </c>
      <c r="BT15" s="307">
        <v>0</v>
      </c>
      <c r="BU15" s="307">
        <v>0</v>
      </c>
      <c r="BV15" s="307">
        <v>0</v>
      </c>
      <c r="BW15" s="307">
        <v>0</v>
      </c>
      <c r="BX15" s="310">
        <v>172288</v>
      </c>
      <c r="BY15" s="310">
        <v>172288</v>
      </c>
      <c r="BZ15" s="310">
        <v>172288</v>
      </c>
      <c r="CA15" s="310">
        <v>172288</v>
      </c>
      <c r="CB15" s="310">
        <v>172288</v>
      </c>
      <c r="CC15" s="310">
        <v>809753</v>
      </c>
      <c r="CD15" s="308">
        <v>9.6999999999999993</v>
      </c>
      <c r="CE15" s="314"/>
      <c r="CF15" s="307"/>
      <c r="CG15" s="307"/>
      <c r="CH15" s="307"/>
      <c r="CI15" s="307"/>
      <c r="CJ15" s="307"/>
      <c r="CK15" s="307"/>
      <c r="CL15" s="310"/>
      <c r="CM15" s="310"/>
      <c r="CN15" s="310"/>
      <c r="CO15" s="310"/>
      <c r="CP15" s="310"/>
      <c r="CQ15" s="310"/>
      <c r="CR15" s="314">
        <v>-19973</v>
      </c>
      <c r="CS15" s="307"/>
      <c r="CT15" s="307"/>
      <c r="CU15" s="307"/>
      <c r="CV15" s="307"/>
      <c r="CW15" s="307"/>
      <c r="CX15" s="307"/>
      <c r="CY15" s="310">
        <v>19973</v>
      </c>
      <c r="CZ15" s="310">
        <v>19973</v>
      </c>
      <c r="DA15" s="310">
        <v>19973</v>
      </c>
      <c r="DB15" s="310">
        <v>19973</v>
      </c>
      <c r="DC15" s="310">
        <v>19973</v>
      </c>
      <c r="DD15" s="310">
        <v>73901</v>
      </c>
      <c r="DE15" s="293"/>
      <c r="DF15" s="331">
        <v>78642.398446000007</v>
      </c>
    </row>
    <row r="16" spans="2:115">
      <c r="B16" s="302" t="s">
        <v>229</v>
      </c>
      <c r="C16" s="316">
        <v>0.29114699999999999</v>
      </c>
      <c r="D16" s="316">
        <v>0.30087700000000001</v>
      </c>
      <c r="E16" s="316">
        <v>-9.7300000000000164E-3</v>
      </c>
      <c r="F16" s="316"/>
      <c r="G16" s="308">
        <v>10.8</v>
      </c>
      <c r="H16" s="307">
        <v>2193696</v>
      </c>
      <c r="I16" s="307">
        <v>114873</v>
      </c>
      <c r="J16" s="307">
        <v>77580</v>
      </c>
      <c r="K16" s="307">
        <v>-70941</v>
      </c>
      <c r="L16" s="307">
        <v>26969</v>
      </c>
      <c r="M16" s="307">
        <v>-533740</v>
      </c>
      <c r="N16" s="307">
        <v>68978</v>
      </c>
      <c r="O16" s="307">
        <v>11775</v>
      </c>
      <c r="P16" s="307">
        <v>-128623</v>
      </c>
      <c r="Q16" s="327">
        <v>1760567</v>
      </c>
      <c r="R16" s="303">
        <v>26969</v>
      </c>
      <c r="S16" s="307">
        <v>-53158</v>
      </c>
      <c r="T16" s="307">
        <v>-5770</v>
      </c>
      <c r="U16" s="327">
        <v>160494</v>
      </c>
      <c r="V16" s="307">
        <v>111177</v>
      </c>
      <c r="W16" s="303">
        <v>-562301</v>
      </c>
      <c r="X16" s="307">
        <v>-97300</v>
      </c>
      <c r="Y16" s="303">
        <v>-62313</v>
      </c>
      <c r="Z16" s="307">
        <v>1899739</v>
      </c>
      <c r="AA16" s="307">
        <v>1629391</v>
      </c>
      <c r="AB16" s="307">
        <v>1549205</v>
      </c>
      <c r="AC16" s="307">
        <v>2013545</v>
      </c>
      <c r="AD16" s="307">
        <v>484320</v>
      </c>
      <c r="AE16" s="307">
        <v>84029</v>
      </c>
      <c r="AF16" s="307">
        <v>56543</v>
      </c>
      <c r="AG16" s="307">
        <v>0</v>
      </c>
      <c r="AH16" s="307">
        <v>62591</v>
      </c>
      <c r="AI16" s="307">
        <v>0</v>
      </c>
      <c r="AJ16" s="307">
        <v>-58927</v>
      </c>
      <c r="AK16" s="307">
        <v>-58927</v>
      </c>
      <c r="AL16" s="307">
        <v>-58927</v>
      </c>
      <c r="AM16" s="307">
        <v>-58927</v>
      </c>
      <c r="AN16" s="307">
        <v>-58927</v>
      </c>
      <c r="AO16" s="307">
        <v>-267666</v>
      </c>
      <c r="AP16" s="293"/>
      <c r="AQ16" s="311">
        <v>-49420</v>
      </c>
      <c r="AR16" s="307">
        <v>0</v>
      </c>
      <c r="AS16" s="307">
        <v>0</v>
      </c>
      <c r="AT16" s="307">
        <v>0</v>
      </c>
      <c r="AU16" s="307">
        <v>0</v>
      </c>
      <c r="AV16" s="307">
        <v>0</v>
      </c>
      <c r="AW16" s="307">
        <v>0</v>
      </c>
      <c r="AX16" s="310">
        <v>49420</v>
      </c>
      <c r="AY16" s="310">
        <v>49420</v>
      </c>
      <c r="AZ16" s="310">
        <v>49420</v>
      </c>
      <c r="BA16" s="310">
        <v>49420</v>
      </c>
      <c r="BB16" s="310">
        <v>49420</v>
      </c>
      <c r="BC16" s="310">
        <v>237220</v>
      </c>
      <c r="BD16" s="311">
        <v>6387</v>
      </c>
      <c r="BE16" s="307">
        <v>6387</v>
      </c>
      <c r="BF16" s="307">
        <v>6387</v>
      </c>
      <c r="BG16" s="307">
        <v>6387</v>
      </c>
      <c r="BH16" s="307">
        <v>6387</v>
      </c>
      <c r="BI16" s="307">
        <v>6387</v>
      </c>
      <c r="BJ16" s="307">
        <v>30656</v>
      </c>
      <c r="BK16" s="310">
        <v>0</v>
      </c>
      <c r="BL16" s="310">
        <v>0</v>
      </c>
      <c r="BM16" s="310">
        <v>0</v>
      </c>
      <c r="BN16" s="310">
        <v>0</v>
      </c>
      <c r="BO16" s="310">
        <v>0</v>
      </c>
      <c r="BP16" s="310">
        <v>0</v>
      </c>
      <c r="BQ16" s="311">
        <v>-5770</v>
      </c>
      <c r="BR16" s="307">
        <v>0</v>
      </c>
      <c r="BS16" s="307">
        <v>0</v>
      </c>
      <c r="BT16" s="307">
        <v>0</v>
      </c>
      <c r="BU16" s="307">
        <v>0</v>
      </c>
      <c r="BV16" s="307">
        <v>0</v>
      </c>
      <c r="BW16" s="307">
        <v>0</v>
      </c>
      <c r="BX16" s="310">
        <v>5770</v>
      </c>
      <c r="BY16" s="310">
        <v>5770</v>
      </c>
      <c r="BZ16" s="310">
        <v>5770</v>
      </c>
      <c r="CA16" s="310">
        <v>5770</v>
      </c>
      <c r="CB16" s="310">
        <v>5770</v>
      </c>
      <c r="CC16" s="310">
        <v>27693</v>
      </c>
      <c r="CD16" s="308">
        <v>9.6</v>
      </c>
      <c r="CE16" s="314"/>
      <c r="CF16" s="307"/>
      <c r="CG16" s="307"/>
      <c r="CH16" s="307"/>
      <c r="CI16" s="307"/>
      <c r="CJ16" s="307"/>
      <c r="CK16" s="307"/>
      <c r="CL16" s="310"/>
      <c r="CM16" s="310"/>
      <c r="CN16" s="310"/>
      <c r="CO16" s="310"/>
      <c r="CP16" s="310"/>
      <c r="CQ16" s="310"/>
      <c r="CR16" s="314">
        <v>-10124</v>
      </c>
      <c r="CS16" s="307"/>
      <c r="CT16" s="307"/>
      <c r="CU16" s="307"/>
      <c r="CV16" s="307"/>
      <c r="CW16" s="307"/>
      <c r="CX16" s="307"/>
      <c r="CY16" s="310">
        <v>10124</v>
      </c>
      <c r="CZ16" s="310">
        <v>10124</v>
      </c>
      <c r="DA16" s="310">
        <v>10124</v>
      </c>
      <c r="DB16" s="310">
        <v>10124</v>
      </c>
      <c r="DC16" s="310">
        <v>10124</v>
      </c>
      <c r="DD16" s="310">
        <v>33409</v>
      </c>
      <c r="DE16" s="293"/>
      <c r="DF16" s="331">
        <v>3146.5555100000051</v>
      </c>
    </row>
    <row r="17" spans="2:110">
      <c r="B17" s="302" t="s">
        <v>230</v>
      </c>
      <c r="C17" s="316">
        <v>0.28997299999999998</v>
      </c>
      <c r="D17" s="316">
        <v>0.29737200000000003</v>
      </c>
      <c r="E17" s="316">
        <v>-7.3990000000000444E-3</v>
      </c>
      <c r="F17" s="316"/>
      <c r="G17" s="308">
        <v>9.6</v>
      </c>
      <c r="H17" s="307">
        <v>3398695</v>
      </c>
      <c r="I17" s="307">
        <v>137958</v>
      </c>
      <c r="J17" s="307">
        <v>118876</v>
      </c>
      <c r="K17" s="307">
        <v>-84564</v>
      </c>
      <c r="L17" s="307">
        <v>833</v>
      </c>
      <c r="M17" s="307">
        <v>-668420</v>
      </c>
      <c r="N17" s="307">
        <v>58009</v>
      </c>
      <c r="O17" s="307">
        <v>32761</v>
      </c>
      <c r="P17" s="307">
        <v>-258502</v>
      </c>
      <c r="Q17" s="327">
        <v>2735646</v>
      </c>
      <c r="R17" s="303">
        <v>833</v>
      </c>
      <c r="S17" s="307">
        <v>-78871</v>
      </c>
      <c r="T17" s="307">
        <v>-5725</v>
      </c>
      <c r="U17" s="327">
        <v>173071</v>
      </c>
      <c r="V17" s="307">
        <v>243130</v>
      </c>
      <c r="W17" s="303">
        <v>-704601</v>
      </c>
      <c r="X17" s="307">
        <v>-126983</v>
      </c>
      <c r="Y17" s="303">
        <v>-54963</v>
      </c>
      <c r="Z17" s="307">
        <v>2915816</v>
      </c>
      <c r="AA17" s="307">
        <v>2564617</v>
      </c>
      <c r="AB17" s="307">
        <v>2469828</v>
      </c>
      <c r="AC17" s="307">
        <v>3048475</v>
      </c>
      <c r="AD17" s="307">
        <v>598793</v>
      </c>
      <c r="AE17" s="307">
        <v>108536</v>
      </c>
      <c r="AF17" s="307">
        <v>49238</v>
      </c>
      <c r="AG17" s="307">
        <v>0</v>
      </c>
      <c r="AH17" s="307">
        <v>51966</v>
      </c>
      <c r="AI17" s="307">
        <v>0</v>
      </c>
      <c r="AJ17" s="307">
        <v>-84596</v>
      </c>
      <c r="AK17" s="307">
        <v>-84596</v>
      </c>
      <c r="AL17" s="307">
        <v>-84596</v>
      </c>
      <c r="AM17" s="307">
        <v>-84596</v>
      </c>
      <c r="AN17" s="307">
        <v>-84596</v>
      </c>
      <c r="AO17" s="307">
        <v>-281621</v>
      </c>
      <c r="AP17" s="293"/>
      <c r="AQ17" s="311">
        <v>-69627</v>
      </c>
      <c r="AR17" s="307">
        <v>0</v>
      </c>
      <c r="AS17" s="307">
        <v>0</v>
      </c>
      <c r="AT17" s="307">
        <v>0</v>
      </c>
      <c r="AU17" s="307">
        <v>0</v>
      </c>
      <c r="AV17" s="307">
        <v>0</v>
      </c>
      <c r="AW17" s="307">
        <v>0</v>
      </c>
      <c r="AX17" s="310">
        <v>69627</v>
      </c>
      <c r="AY17" s="310">
        <v>69627</v>
      </c>
      <c r="AZ17" s="310">
        <v>69627</v>
      </c>
      <c r="BA17" s="310">
        <v>69627</v>
      </c>
      <c r="BB17" s="310">
        <v>69627</v>
      </c>
      <c r="BC17" s="310">
        <v>250658</v>
      </c>
      <c r="BD17" s="311">
        <v>6043</v>
      </c>
      <c r="BE17" s="307">
        <v>6043</v>
      </c>
      <c r="BF17" s="307">
        <v>6043</v>
      </c>
      <c r="BG17" s="307">
        <v>6043</v>
      </c>
      <c r="BH17" s="307">
        <v>6043</v>
      </c>
      <c r="BI17" s="307">
        <v>6043</v>
      </c>
      <c r="BJ17" s="307">
        <v>21751</v>
      </c>
      <c r="BK17" s="310">
        <v>0</v>
      </c>
      <c r="BL17" s="310">
        <v>0</v>
      </c>
      <c r="BM17" s="310">
        <v>0</v>
      </c>
      <c r="BN17" s="310">
        <v>0</v>
      </c>
      <c r="BO17" s="310">
        <v>0</v>
      </c>
      <c r="BP17" s="310">
        <v>0</v>
      </c>
      <c r="BQ17" s="311">
        <v>-5725</v>
      </c>
      <c r="BR17" s="307">
        <v>0</v>
      </c>
      <c r="BS17" s="307">
        <v>0</v>
      </c>
      <c r="BT17" s="307">
        <v>0</v>
      </c>
      <c r="BU17" s="307">
        <v>0</v>
      </c>
      <c r="BV17" s="307">
        <v>0</v>
      </c>
      <c r="BW17" s="307">
        <v>0</v>
      </c>
      <c r="BX17" s="310">
        <v>5725</v>
      </c>
      <c r="BY17" s="310">
        <v>5725</v>
      </c>
      <c r="BZ17" s="310">
        <v>5725</v>
      </c>
      <c r="CA17" s="310">
        <v>5725</v>
      </c>
      <c r="CB17" s="310">
        <v>5725</v>
      </c>
      <c r="CC17" s="310">
        <v>20613</v>
      </c>
      <c r="CD17" s="308">
        <v>7.9</v>
      </c>
      <c r="CE17" s="314"/>
      <c r="CF17" s="307"/>
      <c r="CG17" s="307"/>
      <c r="CH17" s="307"/>
      <c r="CI17" s="307"/>
      <c r="CJ17" s="307"/>
      <c r="CK17" s="307"/>
      <c r="CL17" s="310"/>
      <c r="CM17" s="310"/>
      <c r="CN17" s="310"/>
      <c r="CO17" s="310"/>
      <c r="CP17" s="310"/>
      <c r="CQ17" s="310"/>
      <c r="CR17" s="314">
        <v>-15287</v>
      </c>
      <c r="CS17" s="307"/>
      <c r="CT17" s="307"/>
      <c r="CU17" s="307"/>
      <c r="CV17" s="307"/>
      <c r="CW17" s="307"/>
      <c r="CX17" s="307"/>
      <c r="CY17" s="310">
        <v>15287</v>
      </c>
      <c r="CZ17" s="310">
        <v>15287</v>
      </c>
      <c r="DA17" s="310">
        <v>15287</v>
      </c>
      <c r="DB17" s="310">
        <v>15287</v>
      </c>
      <c r="DC17" s="310">
        <v>15287</v>
      </c>
      <c r="DD17" s="310">
        <v>32101</v>
      </c>
      <c r="DE17" s="293"/>
      <c r="DF17" s="331">
        <v>3159.491384000019</v>
      </c>
    </row>
    <row r="18" spans="2:110">
      <c r="B18" s="302" t="s">
        <v>231</v>
      </c>
      <c r="C18" s="316">
        <v>0.34194200000000002</v>
      </c>
      <c r="D18" s="316">
        <v>0.35511799999999999</v>
      </c>
      <c r="E18" s="316">
        <v>-1.3175999999999966E-2</v>
      </c>
      <c r="F18" s="316"/>
      <c r="G18" s="308">
        <v>10.4</v>
      </c>
      <c r="H18" s="307">
        <v>687228</v>
      </c>
      <c r="I18" s="307">
        <v>39915</v>
      </c>
      <c r="J18" s="307">
        <v>24556</v>
      </c>
      <c r="K18" s="307">
        <v>-25498</v>
      </c>
      <c r="L18" s="307">
        <v>0</v>
      </c>
      <c r="M18" s="307">
        <v>-154418</v>
      </c>
      <c r="N18" s="307">
        <v>19215</v>
      </c>
      <c r="O18" s="307">
        <v>489</v>
      </c>
      <c r="P18" s="307">
        <v>-24234</v>
      </c>
      <c r="Q18" s="327">
        <v>567253</v>
      </c>
      <c r="R18" s="303">
        <v>0</v>
      </c>
      <c r="S18" s="307">
        <v>-16187</v>
      </c>
      <c r="T18" s="307">
        <v>-2513</v>
      </c>
      <c r="U18" s="327">
        <v>45771</v>
      </c>
      <c r="V18" s="307">
        <v>28937</v>
      </c>
      <c r="W18" s="303">
        <v>-171963</v>
      </c>
      <c r="X18" s="307">
        <v>-30451</v>
      </c>
      <c r="Y18" s="303">
        <v>-26139</v>
      </c>
      <c r="Z18" s="307">
        <v>607959</v>
      </c>
      <c r="AA18" s="307">
        <v>528149</v>
      </c>
      <c r="AB18" s="307">
        <v>502034</v>
      </c>
      <c r="AC18" s="307">
        <v>644314</v>
      </c>
      <c r="AD18" s="307">
        <v>139570</v>
      </c>
      <c r="AE18" s="307">
        <v>26134</v>
      </c>
      <c r="AF18" s="307">
        <v>23626</v>
      </c>
      <c r="AG18" s="307">
        <v>0</v>
      </c>
      <c r="AH18" s="307">
        <v>17367</v>
      </c>
      <c r="AI18" s="307">
        <v>0</v>
      </c>
      <c r="AJ18" s="307">
        <v>-18700</v>
      </c>
      <c r="AK18" s="307">
        <v>-18700</v>
      </c>
      <c r="AL18" s="307">
        <v>-18700</v>
      </c>
      <c r="AM18" s="307">
        <v>-18700</v>
      </c>
      <c r="AN18" s="307">
        <v>-18700</v>
      </c>
      <c r="AO18" s="307">
        <v>-78463</v>
      </c>
      <c r="AP18" s="293"/>
      <c r="AQ18" s="311">
        <v>-14848</v>
      </c>
      <c r="AR18" s="307">
        <v>0</v>
      </c>
      <c r="AS18" s="307">
        <v>0</v>
      </c>
      <c r="AT18" s="307">
        <v>0</v>
      </c>
      <c r="AU18" s="307">
        <v>0</v>
      </c>
      <c r="AV18" s="307">
        <v>0</v>
      </c>
      <c r="AW18" s="307">
        <v>0</v>
      </c>
      <c r="AX18" s="310">
        <v>14848</v>
      </c>
      <c r="AY18" s="310">
        <v>14848</v>
      </c>
      <c r="AZ18" s="310">
        <v>14848</v>
      </c>
      <c r="BA18" s="310">
        <v>14848</v>
      </c>
      <c r="BB18" s="310">
        <v>14848</v>
      </c>
      <c r="BC18" s="310">
        <v>65330</v>
      </c>
      <c r="BD18" s="311">
        <v>1848</v>
      </c>
      <c r="BE18" s="307">
        <v>1848</v>
      </c>
      <c r="BF18" s="307">
        <v>1848</v>
      </c>
      <c r="BG18" s="307">
        <v>1848</v>
      </c>
      <c r="BH18" s="307">
        <v>1848</v>
      </c>
      <c r="BI18" s="307">
        <v>1848</v>
      </c>
      <c r="BJ18" s="307">
        <v>8127</v>
      </c>
      <c r="BK18" s="310">
        <v>0</v>
      </c>
      <c r="BL18" s="310">
        <v>0</v>
      </c>
      <c r="BM18" s="310">
        <v>0</v>
      </c>
      <c r="BN18" s="310">
        <v>0</v>
      </c>
      <c r="BO18" s="310">
        <v>0</v>
      </c>
      <c r="BP18" s="310">
        <v>0</v>
      </c>
      <c r="BQ18" s="311">
        <v>-2513</v>
      </c>
      <c r="BR18" s="307">
        <v>0</v>
      </c>
      <c r="BS18" s="307">
        <v>0</v>
      </c>
      <c r="BT18" s="307">
        <v>0</v>
      </c>
      <c r="BU18" s="307">
        <v>0</v>
      </c>
      <c r="BV18" s="307">
        <v>0</v>
      </c>
      <c r="BW18" s="307">
        <v>0</v>
      </c>
      <c r="BX18" s="310">
        <v>2513</v>
      </c>
      <c r="BY18" s="310">
        <v>2513</v>
      </c>
      <c r="BZ18" s="310">
        <v>2513</v>
      </c>
      <c r="CA18" s="310">
        <v>2513</v>
      </c>
      <c r="CB18" s="310">
        <v>2513</v>
      </c>
      <c r="CC18" s="310">
        <v>11061</v>
      </c>
      <c r="CD18" s="308">
        <v>8.8000000000000007</v>
      </c>
      <c r="CE18" s="314"/>
      <c r="CF18" s="307"/>
      <c r="CG18" s="307"/>
      <c r="CH18" s="307"/>
      <c r="CI18" s="307"/>
      <c r="CJ18" s="307"/>
      <c r="CK18" s="307"/>
      <c r="CL18" s="310"/>
      <c r="CM18" s="310"/>
      <c r="CN18" s="310"/>
      <c r="CO18" s="310"/>
      <c r="CP18" s="310"/>
      <c r="CQ18" s="310"/>
      <c r="CR18" s="314">
        <v>-3187</v>
      </c>
      <c r="CS18" s="307"/>
      <c r="CT18" s="307"/>
      <c r="CU18" s="307"/>
      <c r="CV18" s="307"/>
      <c r="CW18" s="307"/>
      <c r="CX18" s="307"/>
      <c r="CY18" s="310">
        <v>3187</v>
      </c>
      <c r="CZ18" s="310">
        <v>3187</v>
      </c>
      <c r="DA18" s="310">
        <v>3187</v>
      </c>
      <c r="DB18" s="310">
        <v>3187</v>
      </c>
      <c r="DC18" s="310">
        <v>3187</v>
      </c>
      <c r="DD18" s="310">
        <v>10199</v>
      </c>
      <c r="DE18" s="293"/>
      <c r="DF18" s="331">
        <v>1129.828823999997</v>
      </c>
    </row>
    <row r="19" spans="2:110">
      <c r="B19" s="302" t="s">
        <v>232</v>
      </c>
      <c r="C19" s="316">
        <v>0.29280600000000001</v>
      </c>
      <c r="D19" s="316">
        <v>0.29644599999999999</v>
      </c>
      <c r="E19" s="316">
        <v>-3.6399999999999766E-3</v>
      </c>
      <c r="F19" s="316"/>
      <c r="G19" s="308">
        <v>10.5</v>
      </c>
      <c r="H19" s="307">
        <v>57896</v>
      </c>
      <c r="I19" s="307">
        <v>4380</v>
      </c>
      <c r="J19" s="307">
        <v>2134</v>
      </c>
      <c r="K19" s="307">
        <v>-711</v>
      </c>
      <c r="L19" s="307">
        <v>0</v>
      </c>
      <c r="M19" s="307">
        <v>-17605</v>
      </c>
      <c r="N19" s="307">
        <v>1492</v>
      </c>
      <c r="O19" s="307">
        <v>58</v>
      </c>
      <c r="P19" s="307">
        <v>-3278</v>
      </c>
      <c r="Q19" s="327">
        <v>44366</v>
      </c>
      <c r="R19" s="303">
        <v>0</v>
      </c>
      <c r="S19" s="307">
        <v>-1783</v>
      </c>
      <c r="T19" s="307">
        <v>-65</v>
      </c>
      <c r="U19" s="327">
        <v>4666</v>
      </c>
      <c r="V19" s="307">
        <v>217</v>
      </c>
      <c r="W19" s="303">
        <v>-17286</v>
      </c>
      <c r="X19" s="307">
        <v>-2369</v>
      </c>
      <c r="Y19" s="303">
        <v>-682</v>
      </c>
      <c r="Z19" s="307">
        <v>47681</v>
      </c>
      <c r="AA19" s="307">
        <v>41210</v>
      </c>
      <c r="AB19" s="307">
        <v>38997</v>
      </c>
      <c r="AC19" s="307">
        <v>50766</v>
      </c>
      <c r="AD19" s="307">
        <v>15928</v>
      </c>
      <c r="AE19" s="307">
        <v>2091</v>
      </c>
      <c r="AF19" s="307">
        <v>617</v>
      </c>
      <c r="AG19" s="307">
        <v>0</v>
      </c>
      <c r="AH19" s="307">
        <v>1350</v>
      </c>
      <c r="AI19" s="307">
        <v>0</v>
      </c>
      <c r="AJ19" s="307">
        <v>-1849</v>
      </c>
      <c r="AK19" s="307">
        <v>-1849</v>
      </c>
      <c r="AL19" s="307">
        <v>-1849</v>
      </c>
      <c r="AM19" s="307">
        <v>-1849</v>
      </c>
      <c r="AN19" s="307">
        <v>-1849</v>
      </c>
      <c r="AO19" s="307">
        <v>-8041</v>
      </c>
      <c r="AP19" s="293"/>
      <c r="AQ19" s="311">
        <v>-1677</v>
      </c>
      <c r="AR19" s="307">
        <v>0</v>
      </c>
      <c r="AS19" s="307">
        <v>0</v>
      </c>
      <c r="AT19" s="307">
        <v>0</v>
      </c>
      <c r="AU19" s="307">
        <v>0</v>
      </c>
      <c r="AV19" s="307">
        <v>0</v>
      </c>
      <c r="AW19" s="307">
        <v>0</v>
      </c>
      <c r="AX19" s="310">
        <v>1677</v>
      </c>
      <c r="AY19" s="310">
        <v>1677</v>
      </c>
      <c r="AZ19" s="310">
        <v>1677</v>
      </c>
      <c r="BA19" s="310">
        <v>1677</v>
      </c>
      <c r="BB19" s="310">
        <v>1677</v>
      </c>
      <c r="BC19" s="310">
        <v>7543</v>
      </c>
      <c r="BD19" s="311">
        <v>142</v>
      </c>
      <c r="BE19" s="307">
        <v>142</v>
      </c>
      <c r="BF19" s="307">
        <v>142</v>
      </c>
      <c r="BG19" s="307">
        <v>142</v>
      </c>
      <c r="BH19" s="307">
        <v>142</v>
      </c>
      <c r="BI19" s="307">
        <v>142</v>
      </c>
      <c r="BJ19" s="307">
        <v>640</v>
      </c>
      <c r="BK19" s="310">
        <v>0</v>
      </c>
      <c r="BL19" s="310">
        <v>0</v>
      </c>
      <c r="BM19" s="310">
        <v>0</v>
      </c>
      <c r="BN19" s="310">
        <v>0</v>
      </c>
      <c r="BO19" s="310">
        <v>0</v>
      </c>
      <c r="BP19" s="310">
        <v>0</v>
      </c>
      <c r="BQ19" s="311">
        <v>-65</v>
      </c>
      <c r="BR19" s="307">
        <v>0</v>
      </c>
      <c r="BS19" s="307">
        <v>0</v>
      </c>
      <c r="BT19" s="307">
        <v>0</v>
      </c>
      <c r="BU19" s="307">
        <v>0</v>
      </c>
      <c r="BV19" s="307">
        <v>0</v>
      </c>
      <c r="BW19" s="307">
        <v>0</v>
      </c>
      <c r="BX19" s="310">
        <v>65</v>
      </c>
      <c r="BY19" s="310">
        <v>65</v>
      </c>
      <c r="BZ19" s="310">
        <v>65</v>
      </c>
      <c r="CA19" s="310">
        <v>65</v>
      </c>
      <c r="CB19" s="310">
        <v>65</v>
      </c>
      <c r="CC19" s="310">
        <v>292</v>
      </c>
      <c r="CD19" s="308">
        <v>8.5</v>
      </c>
      <c r="CE19" s="314"/>
      <c r="CF19" s="307"/>
      <c r="CG19" s="307"/>
      <c r="CH19" s="307"/>
      <c r="CI19" s="307"/>
      <c r="CJ19" s="307"/>
      <c r="CK19" s="307"/>
      <c r="CL19" s="310"/>
      <c r="CM19" s="310"/>
      <c r="CN19" s="310"/>
      <c r="CO19" s="310"/>
      <c r="CP19" s="310"/>
      <c r="CQ19" s="310"/>
      <c r="CR19" s="314">
        <v>-249</v>
      </c>
      <c r="CS19" s="307"/>
      <c r="CT19" s="307"/>
      <c r="CU19" s="307"/>
      <c r="CV19" s="307"/>
      <c r="CW19" s="307"/>
      <c r="CX19" s="307"/>
      <c r="CY19" s="310">
        <v>249</v>
      </c>
      <c r="CZ19" s="310">
        <v>249</v>
      </c>
      <c r="DA19" s="310">
        <v>249</v>
      </c>
      <c r="DB19" s="310">
        <v>249</v>
      </c>
      <c r="DC19" s="310">
        <v>249</v>
      </c>
      <c r="DD19" s="310">
        <v>846</v>
      </c>
      <c r="DE19" s="293"/>
      <c r="DF19" s="331">
        <v>29.090879999999814</v>
      </c>
    </row>
    <row r="20" spans="2:110">
      <c r="B20" s="302" t="s">
        <v>233</v>
      </c>
      <c r="C20" s="316">
        <v>0.210622</v>
      </c>
      <c r="D20" s="316">
        <v>0.30280499999999999</v>
      </c>
      <c r="E20" s="316">
        <v>-9.2182999999999987E-2</v>
      </c>
      <c r="F20" s="316"/>
      <c r="G20" s="308">
        <v>8.9</v>
      </c>
      <c r="H20" s="307">
        <v>4302347</v>
      </c>
      <c r="I20" s="307">
        <v>132793</v>
      </c>
      <c r="J20" s="307">
        <v>107146</v>
      </c>
      <c r="K20" s="307">
        <v>-1309765</v>
      </c>
      <c r="L20" s="307">
        <v>492133</v>
      </c>
      <c r="M20" s="307">
        <v>503419</v>
      </c>
      <c r="N20" s="307">
        <v>215632</v>
      </c>
      <c r="O20" s="307">
        <v>44950</v>
      </c>
      <c r="P20" s="307">
        <v>-276252</v>
      </c>
      <c r="Q20" s="327">
        <v>4212403</v>
      </c>
      <c r="R20" s="303">
        <v>492133</v>
      </c>
      <c r="S20" s="307">
        <v>66834</v>
      </c>
      <c r="T20" s="307">
        <v>-147468</v>
      </c>
      <c r="U20" s="327">
        <v>651438</v>
      </c>
      <c r="V20" s="307">
        <v>243847</v>
      </c>
      <c r="W20" s="303">
        <v>-621654</v>
      </c>
      <c r="X20" s="307">
        <v>-156525</v>
      </c>
      <c r="Y20" s="303">
        <v>-1312466</v>
      </c>
      <c r="Z20" s="307">
        <v>4496100</v>
      </c>
      <c r="AA20" s="307">
        <v>3941304</v>
      </c>
      <c r="AB20" s="307">
        <v>3781261</v>
      </c>
      <c r="AC20" s="307">
        <v>4713934</v>
      </c>
      <c r="AD20" s="307">
        <v>0</v>
      </c>
      <c r="AE20" s="307">
        <v>94916</v>
      </c>
      <c r="AF20" s="307">
        <v>1164998</v>
      </c>
      <c r="AG20" s="307">
        <v>446856</v>
      </c>
      <c r="AH20" s="307">
        <v>191404</v>
      </c>
      <c r="AI20" s="307">
        <v>0</v>
      </c>
      <c r="AJ20" s="307">
        <v>-80634</v>
      </c>
      <c r="AK20" s="307">
        <v>-80634</v>
      </c>
      <c r="AL20" s="307">
        <v>-80634</v>
      </c>
      <c r="AM20" s="307">
        <v>-80634</v>
      </c>
      <c r="AN20" s="307">
        <v>-80634</v>
      </c>
      <c r="AO20" s="307">
        <v>-218484</v>
      </c>
      <c r="AP20" s="293"/>
      <c r="AQ20" s="311">
        <v>56564</v>
      </c>
      <c r="AR20" s="307">
        <v>56564</v>
      </c>
      <c r="AS20" s="307">
        <v>56564</v>
      </c>
      <c r="AT20" s="307">
        <v>56564</v>
      </c>
      <c r="AU20" s="307">
        <v>56564</v>
      </c>
      <c r="AV20" s="307">
        <v>56564</v>
      </c>
      <c r="AW20" s="307">
        <v>164036</v>
      </c>
      <c r="AX20" s="310">
        <v>0</v>
      </c>
      <c r="AY20" s="310">
        <v>0</v>
      </c>
      <c r="AZ20" s="310">
        <v>0</v>
      </c>
      <c r="BA20" s="310">
        <v>0</v>
      </c>
      <c r="BB20" s="310">
        <v>0</v>
      </c>
      <c r="BC20" s="310">
        <v>0</v>
      </c>
      <c r="BD20" s="311">
        <v>24228</v>
      </c>
      <c r="BE20" s="307">
        <v>24228</v>
      </c>
      <c r="BF20" s="307">
        <v>24228</v>
      </c>
      <c r="BG20" s="307">
        <v>24228</v>
      </c>
      <c r="BH20" s="307">
        <v>24228</v>
      </c>
      <c r="BI20" s="307">
        <v>24228</v>
      </c>
      <c r="BJ20" s="307">
        <v>70264</v>
      </c>
      <c r="BK20" s="310">
        <v>0</v>
      </c>
      <c r="BL20" s="310">
        <v>0</v>
      </c>
      <c r="BM20" s="310">
        <v>0</v>
      </c>
      <c r="BN20" s="310">
        <v>0</v>
      </c>
      <c r="BO20" s="310">
        <v>0</v>
      </c>
      <c r="BP20" s="310">
        <v>0</v>
      </c>
      <c r="BQ20" s="311">
        <v>-147468</v>
      </c>
      <c r="BR20" s="307">
        <v>0</v>
      </c>
      <c r="BS20" s="307">
        <v>0</v>
      </c>
      <c r="BT20" s="307">
        <v>0</v>
      </c>
      <c r="BU20" s="307">
        <v>0</v>
      </c>
      <c r="BV20" s="307">
        <v>0</v>
      </c>
      <c r="BW20" s="307">
        <v>0</v>
      </c>
      <c r="BX20" s="310">
        <v>147468</v>
      </c>
      <c r="BY20" s="310">
        <v>147468</v>
      </c>
      <c r="BZ20" s="310">
        <v>147468</v>
      </c>
      <c r="CA20" s="310">
        <v>147468</v>
      </c>
      <c r="CB20" s="310">
        <v>147468</v>
      </c>
      <c r="CC20" s="310">
        <v>427658</v>
      </c>
      <c r="CD20" s="308">
        <v>8.5</v>
      </c>
      <c r="CE20" s="314"/>
      <c r="CF20" s="307"/>
      <c r="CG20" s="307"/>
      <c r="CH20" s="307"/>
      <c r="CI20" s="307"/>
      <c r="CJ20" s="307"/>
      <c r="CK20" s="307"/>
      <c r="CL20" s="310"/>
      <c r="CM20" s="310"/>
      <c r="CN20" s="310"/>
      <c r="CO20" s="310"/>
      <c r="CP20" s="310"/>
      <c r="CQ20" s="310"/>
      <c r="CR20" s="314">
        <v>-13958</v>
      </c>
      <c r="CS20" s="307"/>
      <c r="CT20" s="307"/>
      <c r="CU20" s="307"/>
      <c r="CV20" s="307"/>
      <c r="CW20" s="307"/>
      <c r="CX20" s="307"/>
      <c r="CY20" s="310">
        <v>13958</v>
      </c>
      <c r="CZ20" s="310">
        <v>13958</v>
      </c>
      <c r="DA20" s="310">
        <v>13958</v>
      </c>
      <c r="DB20" s="310">
        <v>13958</v>
      </c>
      <c r="DC20" s="310">
        <v>13958</v>
      </c>
      <c r="DD20" s="310">
        <v>25126</v>
      </c>
      <c r="DE20" s="293"/>
      <c r="DF20" s="331">
        <v>47651.051993999994</v>
      </c>
    </row>
    <row r="21" spans="2:110">
      <c r="B21" s="302" t="s">
        <v>234</v>
      </c>
      <c r="C21" s="316">
        <v>0.24902099999999999</v>
      </c>
      <c r="D21" s="316">
        <v>0.23446400000000001</v>
      </c>
      <c r="E21" s="316">
        <v>1.4556999999999987E-2</v>
      </c>
      <c r="F21" s="316"/>
      <c r="G21" s="308">
        <v>11.2</v>
      </c>
      <c r="H21" s="307">
        <v>2702555</v>
      </c>
      <c r="I21" s="307">
        <v>171019</v>
      </c>
      <c r="J21" s="307">
        <v>105754</v>
      </c>
      <c r="K21" s="307">
        <v>167792</v>
      </c>
      <c r="L21" s="307">
        <v>41054</v>
      </c>
      <c r="M21" s="307">
        <v>-408298</v>
      </c>
      <c r="N21" s="307">
        <v>129876</v>
      </c>
      <c r="O21" s="307">
        <v>-2534</v>
      </c>
      <c r="P21" s="307">
        <v>-138931</v>
      </c>
      <c r="Q21" s="327">
        <v>2768287</v>
      </c>
      <c r="R21" s="303">
        <v>41054</v>
      </c>
      <c r="S21" s="307">
        <v>-37953</v>
      </c>
      <c r="T21" s="307">
        <v>15439</v>
      </c>
      <c r="U21" s="327">
        <v>295313</v>
      </c>
      <c r="V21" s="307">
        <v>143202</v>
      </c>
      <c r="W21" s="303">
        <v>-213936</v>
      </c>
      <c r="X21" s="307">
        <v>-123286</v>
      </c>
      <c r="Y21" s="303">
        <v>172912</v>
      </c>
      <c r="Z21" s="307">
        <v>2995427</v>
      </c>
      <c r="AA21" s="307">
        <v>2554035</v>
      </c>
      <c r="AB21" s="307">
        <v>2425627</v>
      </c>
      <c r="AC21" s="307">
        <v>3179217</v>
      </c>
      <c r="AD21" s="307">
        <v>371843</v>
      </c>
      <c r="AE21" s="307">
        <v>117846</v>
      </c>
      <c r="AF21" s="307">
        <v>0</v>
      </c>
      <c r="AG21" s="307">
        <v>0</v>
      </c>
      <c r="AH21" s="307">
        <v>118280</v>
      </c>
      <c r="AI21" s="307">
        <v>157473</v>
      </c>
      <c r="AJ21" s="307">
        <v>-22514</v>
      </c>
      <c r="AK21" s="307">
        <v>-22514</v>
      </c>
      <c r="AL21" s="307">
        <v>-22514</v>
      </c>
      <c r="AM21" s="307">
        <v>-22514</v>
      </c>
      <c r="AN21" s="307">
        <v>-22514</v>
      </c>
      <c r="AO21" s="307">
        <v>-101366</v>
      </c>
      <c r="AP21" s="293"/>
      <c r="AQ21" s="311">
        <v>-36455</v>
      </c>
      <c r="AR21" s="307">
        <v>0</v>
      </c>
      <c r="AS21" s="307">
        <v>0</v>
      </c>
      <c r="AT21" s="307">
        <v>0</v>
      </c>
      <c r="AU21" s="307">
        <v>0</v>
      </c>
      <c r="AV21" s="307">
        <v>0</v>
      </c>
      <c r="AW21" s="307">
        <v>0</v>
      </c>
      <c r="AX21" s="310">
        <v>36455</v>
      </c>
      <c r="AY21" s="310">
        <v>36455</v>
      </c>
      <c r="AZ21" s="310">
        <v>36455</v>
      </c>
      <c r="BA21" s="310">
        <v>36455</v>
      </c>
      <c r="BB21" s="310">
        <v>36455</v>
      </c>
      <c r="BC21" s="310">
        <v>189568</v>
      </c>
      <c r="BD21" s="311">
        <v>11596</v>
      </c>
      <c r="BE21" s="307">
        <v>11596</v>
      </c>
      <c r="BF21" s="307">
        <v>11596</v>
      </c>
      <c r="BG21" s="307">
        <v>11596</v>
      </c>
      <c r="BH21" s="307">
        <v>11596</v>
      </c>
      <c r="BI21" s="307">
        <v>11596</v>
      </c>
      <c r="BJ21" s="307">
        <v>60300</v>
      </c>
      <c r="BK21" s="310">
        <v>0</v>
      </c>
      <c r="BL21" s="310">
        <v>0</v>
      </c>
      <c r="BM21" s="310">
        <v>0</v>
      </c>
      <c r="BN21" s="310">
        <v>0</v>
      </c>
      <c r="BO21" s="310">
        <v>0</v>
      </c>
      <c r="BP21" s="310">
        <v>0</v>
      </c>
      <c r="BQ21" s="311">
        <v>15439</v>
      </c>
      <c r="BR21" s="307">
        <v>15439</v>
      </c>
      <c r="BS21" s="307">
        <v>15439</v>
      </c>
      <c r="BT21" s="307">
        <v>15439</v>
      </c>
      <c r="BU21" s="307">
        <v>15439</v>
      </c>
      <c r="BV21" s="307">
        <v>15439</v>
      </c>
      <c r="BW21" s="307">
        <v>80278</v>
      </c>
      <c r="BX21" s="310">
        <v>0</v>
      </c>
      <c r="BY21" s="310">
        <v>0</v>
      </c>
      <c r="BZ21" s="310">
        <v>0</v>
      </c>
      <c r="CA21" s="310">
        <v>0</v>
      </c>
      <c r="CB21" s="310">
        <v>0</v>
      </c>
      <c r="CC21" s="310">
        <v>0</v>
      </c>
      <c r="CD21" s="308">
        <v>11.1</v>
      </c>
      <c r="CE21" s="314"/>
      <c r="CF21" s="307"/>
      <c r="CG21" s="307"/>
      <c r="CH21" s="307"/>
      <c r="CI21" s="307"/>
      <c r="CJ21" s="307"/>
      <c r="CK21" s="307"/>
      <c r="CL21" s="310"/>
      <c r="CM21" s="310"/>
      <c r="CN21" s="310"/>
      <c r="CO21" s="310"/>
      <c r="CP21" s="310"/>
      <c r="CQ21" s="310"/>
      <c r="CR21" s="314">
        <v>-13094</v>
      </c>
      <c r="CS21" s="307"/>
      <c r="CT21" s="307"/>
      <c r="CU21" s="307"/>
      <c r="CV21" s="307"/>
      <c r="CW21" s="307"/>
      <c r="CX21" s="307"/>
      <c r="CY21" s="310">
        <v>13094</v>
      </c>
      <c r="CZ21" s="310">
        <v>13094</v>
      </c>
      <c r="DA21" s="310">
        <v>13094</v>
      </c>
      <c r="DB21" s="310">
        <v>13094</v>
      </c>
      <c r="DC21" s="310">
        <v>13094</v>
      </c>
      <c r="DD21" s="310">
        <v>52376</v>
      </c>
      <c r="DE21" s="293"/>
      <c r="DF21" s="331">
        <v>-7654.3471829999926</v>
      </c>
    </row>
    <row r="22" spans="2:110">
      <c r="B22" s="302" t="s">
        <v>235</v>
      </c>
      <c r="C22" s="316">
        <v>0</v>
      </c>
      <c r="D22" s="316">
        <v>0</v>
      </c>
      <c r="E22" s="316">
        <v>0</v>
      </c>
      <c r="F22" s="316"/>
      <c r="G22" s="308">
        <v>1</v>
      </c>
      <c r="H22" s="307">
        <v>0</v>
      </c>
      <c r="I22" s="307">
        <v>0</v>
      </c>
      <c r="J22" s="307">
        <v>0</v>
      </c>
      <c r="K22" s="307">
        <v>0</v>
      </c>
      <c r="L22" s="307">
        <v>0</v>
      </c>
      <c r="M22" s="307">
        <v>0</v>
      </c>
      <c r="N22" s="307">
        <v>0</v>
      </c>
      <c r="O22" s="307">
        <v>0</v>
      </c>
      <c r="P22" s="307">
        <v>0</v>
      </c>
      <c r="Q22" s="327">
        <v>0</v>
      </c>
      <c r="R22" s="303">
        <v>0</v>
      </c>
      <c r="S22" s="307">
        <v>0</v>
      </c>
      <c r="T22" s="307">
        <v>0</v>
      </c>
      <c r="U22" s="327">
        <v>0</v>
      </c>
      <c r="V22" s="307">
        <v>0</v>
      </c>
      <c r="W22" s="303">
        <v>0</v>
      </c>
      <c r="X22" s="307">
        <v>0</v>
      </c>
      <c r="Y22" s="303">
        <v>0</v>
      </c>
      <c r="Z22" s="307">
        <v>0</v>
      </c>
      <c r="AA22" s="307">
        <v>0</v>
      </c>
      <c r="AB22" s="307">
        <v>0</v>
      </c>
      <c r="AC22" s="307">
        <v>0</v>
      </c>
      <c r="AD22" s="307">
        <v>0</v>
      </c>
      <c r="AE22" s="307">
        <v>0</v>
      </c>
      <c r="AF22" s="307">
        <v>0</v>
      </c>
      <c r="AG22" s="307">
        <v>0</v>
      </c>
      <c r="AH22" s="307">
        <v>0</v>
      </c>
      <c r="AI22" s="307">
        <v>0</v>
      </c>
      <c r="AJ22" s="307">
        <v>0</v>
      </c>
      <c r="AK22" s="307">
        <v>0</v>
      </c>
      <c r="AL22" s="307">
        <v>0</v>
      </c>
      <c r="AM22" s="307">
        <v>0</v>
      </c>
      <c r="AN22" s="307">
        <v>0</v>
      </c>
      <c r="AO22" s="307">
        <v>0</v>
      </c>
      <c r="AP22" s="293"/>
      <c r="AQ22" s="311">
        <v>0</v>
      </c>
      <c r="AR22" s="307">
        <v>0</v>
      </c>
      <c r="AS22" s="307">
        <v>0</v>
      </c>
      <c r="AT22" s="307">
        <v>0</v>
      </c>
      <c r="AU22" s="307">
        <v>0</v>
      </c>
      <c r="AV22" s="307">
        <v>0</v>
      </c>
      <c r="AW22" s="307">
        <v>0</v>
      </c>
      <c r="AX22" s="310">
        <v>0</v>
      </c>
      <c r="AY22" s="310">
        <v>0</v>
      </c>
      <c r="AZ22" s="310">
        <v>0</v>
      </c>
      <c r="BA22" s="310">
        <v>0</v>
      </c>
      <c r="BB22" s="310">
        <v>0</v>
      </c>
      <c r="BC22" s="310">
        <v>0</v>
      </c>
      <c r="BD22" s="311">
        <v>0</v>
      </c>
      <c r="BE22" s="307">
        <v>0</v>
      </c>
      <c r="BF22" s="307">
        <v>0</v>
      </c>
      <c r="BG22" s="307">
        <v>0</v>
      </c>
      <c r="BH22" s="307">
        <v>0</v>
      </c>
      <c r="BI22" s="307">
        <v>0</v>
      </c>
      <c r="BJ22" s="307">
        <v>0</v>
      </c>
      <c r="BK22" s="310">
        <v>0</v>
      </c>
      <c r="BL22" s="310">
        <v>0</v>
      </c>
      <c r="BM22" s="310">
        <v>0</v>
      </c>
      <c r="BN22" s="310">
        <v>0</v>
      </c>
      <c r="BO22" s="310">
        <v>0</v>
      </c>
      <c r="BP22" s="310">
        <v>0</v>
      </c>
      <c r="BQ22" s="311">
        <v>0</v>
      </c>
      <c r="BR22" s="307">
        <v>0</v>
      </c>
      <c r="BS22" s="307">
        <v>0</v>
      </c>
      <c r="BT22" s="307">
        <v>0</v>
      </c>
      <c r="BU22" s="307">
        <v>0</v>
      </c>
      <c r="BV22" s="307">
        <v>0</v>
      </c>
      <c r="BW22" s="307">
        <v>0</v>
      </c>
      <c r="BX22" s="310">
        <v>0</v>
      </c>
      <c r="BY22" s="310">
        <v>0</v>
      </c>
      <c r="BZ22" s="310">
        <v>0</v>
      </c>
      <c r="CA22" s="310">
        <v>0</v>
      </c>
      <c r="CB22" s="310">
        <v>0</v>
      </c>
      <c r="CC22" s="310">
        <v>0</v>
      </c>
      <c r="CD22" s="308">
        <v>9.6999999999999993</v>
      </c>
      <c r="CE22" s="314"/>
      <c r="CF22" s="307"/>
      <c r="CG22" s="307"/>
      <c r="CH22" s="307"/>
      <c r="CI22" s="307"/>
      <c r="CJ22" s="307"/>
      <c r="CK22" s="307"/>
      <c r="CL22" s="310"/>
      <c r="CM22" s="310"/>
      <c r="CN22" s="310"/>
      <c r="CO22" s="310"/>
      <c r="CP22" s="310"/>
      <c r="CQ22" s="310"/>
      <c r="CR22" s="314">
        <v>0</v>
      </c>
      <c r="CS22" s="307"/>
      <c r="CT22" s="307"/>
      <c r="CU22" s="307"/>
      <c r="CV22" s="307"/>
      <c r="CW22" s="307"/>
      <c r="CX22" s="307"/>
      <c r="CY22" s="310">
        <v>0</v>
      </c>
      <c r="CZ22" s="310">
        <v>0</v>
      </c>
      <c r="DA22" s="310">
        <v>0</v>
      </c>
      <c r="DB22" s="310">
        <v>0</v>
      </c>
      <c r="DC22" s="310">
        <v>0</v>
      </c>
      <c r="DD22" s="310">
        <v>0</v>
      </c>
      <c r="DE22" s="293"/>
      <c r="DF22" s="331">
        <v>0</v>
      </c>
    </row>
    <row r="23" spans="2:110">
      <c r="B23" s="302" t="s">
        <v>236</v>
      </c>
      <c r="C23" s="316">
        <v>0.32799499999999998</v>
      </c>
      <c r="D23" s="316">
        <v>0.34969600000000001</v>
      </c>
      <c r="E23" s="316">
        <v>-2.1701000000000026E-2</v>
      </c>
      <c r="F23" s="316"/>
      <c r="G23" s="308">
        <v>10.8</v>
      </c>
      <c r="H23" s="307">
        <v>320123</v>
      </c>
      <c r="I23" s="307">
        <v>16594</v>
      </c>
      <c r="J23" s="307">
        <v>10902</v>
      </c>
      <c r="K23" s="307">
        <v>-19866</v>
      </c>
      <c r="L23" s="307">
        <v>0</v>
      </c>
      <c r="M23" s="307">
        <v>-72176</v>
      </c>
      <c r="N23" s="307">
        <v>8395</v>
      </c>
      <c r="O23" s="307">
        <v>3304</v>
      </c>
      <c r="P23" s="307">
        <v>-24558</v>
      </c>
      <c r="Q23" s="327">
        <v>242718</v>
      </c>
      <c r="R23" s="303">
        <v>0</v>
      </c>
      <c r="S23" s="307">
        <v>-7299</v>
      </c>
      <c r="T23" s="307">
        <v>-1614</v>
      </c>
      <c r="U23" s="327">
        <v>18583</v>
      </c>
      <c r="V23" s="307">
        <v>14891</v>
      </c>
      <c r="W23" s="303">
        <v>-85390</v>
      </c>
      <c r="X23" s="307">
        <v>-13960</v>
      </c>
      <c r="Y23" s="303">
        <v>-17428</v>
      </c>
      <c r="Z23" s="307">
        <v>261140</v>
      </c>
      <c r="AA23" s="307">
        <v>225315</v>
      </c>
      <c r="AB23" s="307">
        <v>214022</v>
      </c>
      <c r="AC23" s="307">
        <v>277034</v>
      </c>
      <c r="AD23" s="307">
        <v>65493</v>
      </c>
      <c r="AE23" s="307">
        <v>11701</v>
      </c>
      <c r="AF23" s="307">
        <v>15814</v>
      </c>
      <c r="AG23" s="307">
        <v>0</v>
      </c>
      <c r="AH23" s="307">
        <v>7618</v>
      </c>
      <c r="AI23" s="307">
        <v>0</v>
      </c>
      <c r="AJ23" s="307">
        <v>-8913</v>
      </c>
      <c r="AK23" s="307">
        <v>-8913</v>
      </c>
      <c r="AL23" s="307">
        <v>-8913</v>
      </c>
      <c r="AM23" s="307">
        <v>-8913</v>
      </c>
      <c r="AN23" s="307">
        <v>-8913</v>
      </c>
      <c r="AO23" s="307">
        <v>-40825</v>
      </c>
      <c r="AP23" s="293"/>
      <c r="AQ23" s="311">
        <v>-6683</v>
      </c>
      <c r="AR23" s="307">
        <v>0</v>
      </c>
      <c r="AS23" s="307">
        <v>0</v>
      </c>
      <c r="AT23" s="307">
        <v>0</v>
      </c>
      <c r="AU23" s="307">
        <v>0</v>
      </c>
      <c r="AV23" s="307">
        <v>0</v>
      </c>
      <c r="AW23" s="307">
        <v>0</v>
      </c>
      <c r="AX23" s="310">
        <v>6683</v>
      </c>
      <c r="AY23" s="310">
        <v>6683</v>
      </c>
      <c r="AZ23" s="310">
        <v>6683</v>
      </c>
      <c r="BA23" s="310">
        <v>6683</v>
      </c>
      <c r="BB23" s="310">
        <v>6683</v>
      </c>
      <c r="BC23" s="310">
        <v>32078</v>
      </c>
      <c r="BD23" s="311">
        <v>777</v>
      </c>
      <c r="BE23" s="307">
        <v>777</v>
      </c>
      <c r="BF23" s="307">
        <v>777</v>
      </c>
      <c r="BG23" s="307">
        <v>777</v>
      </c>
      <c r="BH23" s="307">
        <v>777</v>
      </c>
      <c r="BI23" s="307">
        <v>777</v>
      </c>
      <c r="BJ23" s="307">
        <v>3733</v>
      </c>
      <c r="BK23" s="310">
        <v>0</v>
      </c>
      <c r="BL23" s="310">
        <v>0</v>
      </c>
      <c r="BM23" s="310">
        <v>0</v>
      </c>
      <c r="BN23" s="310">
        <v>0</v>
      </c>
      <c r="BO23" s="310">
        <v>0</v>
      </c>
      <c r="BP23" s="310">
        <v>0</v>
      </c>
      <c r="BQ23" s="311">
        <v>-1614</v>
      </c>
      <c r="BR23" s="307">
        <v>0</v>
      </c>
      <c r="BS23" s="307">
        <v>0</v>
      </c>
      <c r="BT23" s="307">
        <v>0</v>
      </c>
      <c r="BU23" s="307">
        <v>0</v>
      </c>
      <c r="BV23" s="307">
        <v>0</v>
      </c>
      <c r="BW23" s="307">
        <v>0</v>
      </c>
      <c r="BX23" s="310">
        <v>1614</v>
      </c>
      <c r="BY23" s="310">
        <v>1614</v>
      </c>
      <c r="BZ23" s="310">
        <v>1614</v>
      </c>
      <c r="CA23" s="310">
        <v>1614</v>
      </c>
      <c r="CB23" s="310">
        <v>1614</v>
      </c>
      <c r="CC23" s="310">
        <v>7744</v>
      </c>
      <c r="CD23" s="308">
        <v>9</v>
      </c>
      <c r="CE23" s="314"/>
      <c r="CF23" s="307"/>
      <c r="CG23" s="307"/>
      <c r="CH23" s="307"/>
      <c r="CI23" s="307"/>
      <c r="CJ23" s="307"/>
      <c r="CK23" s="307"/>
      <c r="CL23" s="310"/>
      <c r="CM23" s="310"/>
      <c r="CN23" s="310"/>
      <c r="CO23" s="310"/>
      <c r="CP23" s="310"/>
      <c r="CQ23" s="310"/>
      <c r="CR23" s="314">
        <v>-1393</v>
      </c>
      <c r="CS23" s="307"/>
      <c r="CT23" s="307"/>
      <c r="CU23" s="307"/>
      <c r="CV23" s="307"/>
      <c r="CW23" s="307"/>
      <c r="CX23" s="307"/>
      <c r="CY23" s="310">
        <v>1393</v>
      </c>
      <c r="CZ23" s="310">
        <v>1393</v>
      </c>
      <c r="DA23" s="310">
        <v>1393</v>
      </c>
      <c r="DB23" s="310">
        <v>1393</v>
      </c>
      <c r="DC23" s="310">
        <v>1393</v>
      </c>
      <c r="DD23" s="310">
        <v>4736</v>
      </c>
      <c r="DE23" s="293"/>
      <c r="DF23" s="331">
        <v>866.30392000000109</v>
      </c>
    </row>
    <row r="24" spans="2:110">
      <c r="B24" s="302" t="s">
        <v>237</v>
      </c>
      <c r="C24" s="316">
        <v>0</v>
      </c>
      <c r="D24" s="316">
        <v>0</v>
      </c>
      <c r="E24" s="316">
        <v>0</v>
      </c>
      <c r="F24" s="316"/>
      <c r="G24" s="308">
        <v>1</v>
      </c>
      <c r="H24" s="307">
        <v>0</v>
      </c>
      <c r="I24" s="307">
        <v>0</v>
      </c>
      <c r="J24" s="307">
        <v>0</v>
      </c>
      <c r="K24" s="307">
        <v>0</v>
      </c>
      <c r="L24" s="307">
        <v>0</v>
      </c>
      <c r="M24" s="307">
        <v>0</v>
      </c>
      <c r="N24" s="307">
        <v>0</v>
      </c>
      <c r="O24" s="307">
        <v>0</v>
      </c>
      <c r="P24" s="307">
        <v>0</v>
      </c>
      <c r="Q24" s="327">
        <v>0</v>
      </c>
      <c r="R24" s="303">
        <v>0</v>
      </c>
      <c r="S24" s="307">
        <v>0</v>
      </c>
      <c r="T24" s="307">
        <v>0</v>
      </c>
      <c r="U24" s="327">
        <v>0</v>
      </c>
      <c r="V24" s="307">
        <v>0</v>
      </c>
      <c r="W24" s="303">
        <v>0</v>
      </c>
      <c r="X24" s="307">
        <v>0</v>
      </c>
      <c r="Y24" s="303">
        <v>0</v>
      </c>
      <c r="Z24" s="307">
        <v>0</v>
      </c>
      <c r="AA24" s="307">
        <v>0</v>
      </c>
      <c r="AB24" s="307">
        <v>0</v>
      </c>
      <c r="AC24" s="307">
        <v>0</v>
      </c>
      <c r="AD24" s="307">
        <v>0</v>
      </c>
      <c r="AE24" s="307">
        <v>0</v>
      </c>
      <c r="AF24" s="307">
        <v>0</v>
      </c>
      <c r="AG24" s="307">
        <v>0</v>
      </c>
      <c r="AH24" s="307">
        <v>0</v>
      </c>
      <c r="AI24" s="307">
        <v>0</v>
      </c>
      <c r="AJ24" s="307">
        <v>0</v>
      </c>
      <c r="AK24" s="307">
        <v>0</v>
      </c>
      <c r="AL24" s="307">
        <v>0</v>
      </c>
      <c r="AM24" s="307">
        <v>0</v>
      </c>
      <c r="AN24" s="307">
        <v>0</v>
      </c>
      <c r="AO24" s="307">
        <v>0</v>
      </c>
      <c r="AP24" s="293"/>
      <c r="AQ24" s="311">
        <v>0</v>
      </c>
      <c r="AR24" s="307">
        <v>0</v>
      </c>
      <c r="AS24" s="307">
        <v>0</v>
      </c>
      <c r="AT24" s="307">
        <v>0</v>
      </c>
      <c r="AU24" s="307">
        <v>0</v>
      </c>
      <c r="AV24" s="307">
        <v>0</v>
      </c>
      <c r="AW24" s="307">
        <v>0</v>
      </c>
      <c r="AX24" s="310">
        <v>0</v>
      </c>
      <c r="AY24" s="310">
        <v>0</v>
      </c>
      <c r="AZ24" s="310">
        <v>0</v>
      </c>
      <c r="BA24" s="310">
        <v>0</v>
      </c>
      <c r="BB24" s="310">
        <v>0</v>
      </c>
      <c r="BC24" s="310">
        <v>0</v>
      </c>
      <c r="BD24" s="311">
        <v>0</v>
      </c>
      <c r="BE24" s="307">
        <v>0</v>
      </c>
      <c r="BF24" s="307">
        <v>0</v>
      </c>
      <c r="BG24" s="307">
        <v>0</v>
      </c>
      <c r="BH24" s="307">
        <v>0</v>
      </c>
      <c r="BI24" s="307">
        <v>0</v>
      </c>
      <c r="BJ24" s="307">
        <v>0</v>
      </c>
      <c r="BK24" s="310">
        <v>0</v>
      </c>
      <c r="BL24" s="310">
        <v>0</v>
      </c>
      <c r="BM24" s="310">
        <v>0</v>
      </c>
      <c r="BN24" s="310">
        <v>0</v>
      </c>
      <c r="BO24" s="310">
        <v>0</v>
      </c>
      <c r="BP24" s="310">
        <v>0</v>
      </c>
      <c r="BQ24" s="311">
        <v>0</v>
      </c>
      <c r="BR24" s="307">
        <v>0</v>
      </c>
      <c r="BS24" s="307">
        <v>0</v>
      </c>
      <c r="BT24" s="307">
        <v>0</v>
      </c>
      <c r="BU24" s="307">
        <v>0</v>
      </c>
      <c r="BV24" s="307">
        <v>0</v>
      </c>
      <c r="BW24" s="307">
        <v>0</v>
      </c>
      <c r="BX24" s="310">
        <v>0</v>
      </c>
      <c r="BY24" s="310">
        <v>0</v>
      </c>
      <c r="BZ24" s="310">
        <v>0</v>
      </c>
      <c r="CA24" s="310">
        <v>0</v>
      </c>
      <c r="CB24" s="310">
        <v>0</v>
      </c>
      <c r="CC24" s="310">
        <v>0</v>
      </c>
      <c r="CD24" s="308">
        <v>7.8</v>
      </c>
      <c r="CE24" s="314"/>
      <c r="CF24" s="307"/>
      <c r="CG24" s="307"/>
      <c r="CH24" s="307"/>
      <c r="CI24" s="307"/>
      <c r="CJ24" s="307"/>
      <c r="CK24" s="307"/>
      <c r="CL24" s="310"/>
      <c r="CM24" s="310"/>
      <c r="CN24" s="310"/>
      <c r="CO24" s="310"/>
      <c r="CP24" s="310"/>
      <c r="CQ24" s="310"/>
      <c r="CR24" s="314">
        <v>0</v>
      </c>
      <c r="CS24" s="307"/>
      <c r="CT24" s="307"/>
      <c r="CU24" s="307"/>
      <c r="CV24" s="307"/>
      <c r="CW24" s="307"/>
      <c r="CX24" s="307"/>
      <c r="CY24" s="310">
        <v>0</v>
      </c>
      <c r="CZ24" s="310">
        <v>0</v>
      </c>
      <c r="DA24" s="310">
        <v>0</v>
      </c>
      <c r="DB24" s="310">
        <v>0</v>
      </c>
      <c r="DC24" s="310">
        <v>0</v>
      </c>
      <c r="DD24" s="310">
        <v>0</v>
      </c>
      <c r="DE24" s="293"/>
      <c r="DF24" s="331">
        <v>0</v>
      </c>
    </row>
    <row r="25" spans="2:110">
      <c r="B25" s="302" t="s">
        <v>238</v>
      </c>
      <c r="C25" s="316">
        <v>0.227601</v>
      </c>
      <c r="D25" s="316">
        <v>0.20858299999999999</v>
      </c>
      <c r="E25" s="316">
        <v>1.9018000000000007E-2</v>
      </c>
      <c r="F25" s="316"/>
      <c r="G25" s="308">
        <v>11</v>
      </c>
      <c r="H25" s="307">
        <v>2470228</v>
      </c>
      <c r="I25" s="307">
        <v>175235</v>
      </c>
      <c r="J25" s="307">
        <v>99567</v>
      </c>
      <c r="K25" s="307">
        <v>225228</v>
      </c>
      <c r="L25" s="307">
        <v>-17109</v>
      </c>
      <c r="M25" s="307">
        <v>-717050</v>
      </c>
      <c r="N25" s="307">
        <v>130514</v>
      </c>
      <c r="O25" s="307">
        <v>-27042</v>
      </c>
      <c r="P25" s="307">
        <v>-120702</v>
      </c>
      <c r="Q25" s="327">
        <v>2218869</v>
      </c>
      <c r="R25" s="303">
        <v>-17109</v>
      </c>
      <c r="S25" s="307">
        <v>-65499</v>
      </c>
      <c r="T25" s="307">
        <v>18905</v>
      </c>
      <c r="U25" s="327">
        <v>211099</v>
      </c>
      <c r="V25" s="307">
        <v>100666</v>
      </c>
      <c r="W25" s="303">
        <v>-448897</v>
      </c>
      <c r="X25" s="307">
        <v>-107141</v>
      </c>
      <c r="Y25" s="303">
        <v>207955</v>
      </c>
      <c r="Z25" s="307">
        <v>2391947</v>
      </c>
      <c r="AA25" s="307">
        <v>2055564</v>
      </c>
      <c r="AB25" s="307">
        <v>1949824</v>
      </c>
      <c r="AC25" s="307">
        <v>2540423</v>
      </c>
      <c r="AD25" s="307">
        <v>651864</v>
      </c>
      <c r="AE25" s="307">
        <v>104732</v>
      </c>
      <c r="AF25" s="307">
        <v>0</v>
      </c>
      <c r="AG25" s="307">
        <v>0</v>
      </c>
      <c r="AH25" s="307">
        <v>118649</v>
      </c>
      <c r="AI25" s="307">
        <v>189050</v>
      </c>
      <c r="AJ25" s="307">
        <v>-46594</v>
      </c>
      <c r="AK25" s="307">
        <v>-46594</v>
      </c>
      <c r="AL25" s="307">
        <v>-46594</v>
      </c>
      <c r="AM25" s="307">
        <v>-46594</v>
      </c>
      <c r="AN25" s="307">
        <v>-46594</v>
      </c>
      <c r="AO25" s="307">
        <v>-215927</v>
      </c>
      <c r="AP25" s="293"/>
      <c r="AQ25" s="311">
        <v>-65186</v>
      </c>
      <c r="AR25" s="307">
        <v>0</v>
      </c>
      <c r="AS25" s="307">
        <v>0</v>
      </c>
      <c r="AT25" s="307">
        <v>0</v>
      </c>
      <c r="AU25" s="307">
        <v>0</v>
      </c>
      <c r="AV25" s="307">
        <v>0</v>
      </c>
      <c r="AW25" s="307">
        <v>0</v>
      </c>
      <c r="AX25" s="310">
        <v>65186</v>
      </c>
      <c r="AY25" s="310">
        <v>65186</v>
      </c>
      <c r="AZ25" s="310">
        <v>65186</v>
      </c>
      <c r="BA25" s="310">
        <v>65186</v>
      </c>
      <c r="BB25" s="310">
        <v>65186</v>
      </c>
      <c r="BC25" s="310">
        <v>325934</v>
      </c>
      <c r="BD25" s="311">
        <v>11865</v>
      </c>
      <c r="BE25" s="307">
        <v>11865</v>
      </c>
      <c r="BF25" s="307">
        <v>11865</v>
      </c>
      <c r="BG25" s="307">
        <v>11865</v>
      </c>
      <c r="BH25" s="307">
        <v>11865</v>
      </c>
      <c r="BI25" s="307">
        <v>11865</v>
      </c>
      <c r="BJ25" s="307">
        <v>59324</v>
      </c>
      <c r="BK25" s="310">
        <v>0</v>
      </c>
      <c r="BL25" s="310">
        <v>0</v>
      </c>
      <c r="BM25" s="310">
        <v>0</v>
      </c>
      <c r="BN25" s="310">
        <v>0</v>
      </c>
      <c r="BO25" s="310">
        <v>0</v>
      </c>
      <c r="BP25" s="310">
        <v>0</v>
      </c>
      <c r="BQ25" s="311">
        <v>18905</v>
      </c>
      <c r="BR25" s="307">
        <v>18905</v>
      </c>
      <c r="BS25" s="307">
        <v>18905</v>
      </c>
      <c r="BT25" s="307">
        <v>18905</v>
      </c>
      <c r="BU25" s="307">
        <v>18905</v>
      </c>
      <c r="BV25" s="307">
        <v>18905</v>
      </c>
      <c r="BW25" s="307">
        <v>94525</v>
      </c>
      <c r="BX25" s="310">
        <v>0</v>
      </c>
      <c r="BY25" s="310">
        <v>0</v>
      </c>
      <c r="BZ25" s="310">
        <v>0</v>
      </c>
      <c r="CA25" s="310">
        <v>0</v>
      </c>
      <c r="CB25" s="310">
        <v>0</v>
      </c>
      <c r="CC25" s="310">
        <v>0</v>
      </c>
      <c r="CD25" s="308">
        <v>9.5</v>
      </c>
      <c r="CE25" s="314"/>
      <c r="CF25" s="307"/>
      <c r="CG25" s="307"/>
      <c r="CH25" s="307"/>
      <c r="CI25" s="307"/>
      <c r="CJ25" s="307"/>
      <c r="CK25" s="307"/>
      <c r="CL25" s="310"/>
      <c r="CM25" s="310"/>
      <c r="CN25" s="310"/>
      <c r="CO25" s="310"/>
      <c r="CP25" s="310"/>
      <c r="CQ25" s="310"/>
      <c r="CR25" s="314">
        <v>-12178</v>
      </c>
      <c r="CS25" s="307"/>
      <c r="CT25" s="307"/>
      <c r="CU25" s="307"/>
      <c r="CV25" s="307"/>
      <c r="CW25" s="307"/>
      <c r="CX25" s="307"/>
      <c r="CY25" s="310">
        <v>12178</v>
      </c>
      <c r="CZ25" s="310">
        <v>12178</v>
      </c>
      <c r="DA25" s="310">
        <v>12178</v>
      </c>
      <c r="DB25" s="310">
        <v>12178</v>
      </c>
      <c r="DC25" s="310">
        <v>12178</v>
      </c>
      <c r="DD25" s="310">
        <v>43842</v>
      </c>
      <c r="DE25" s="293"/>
      <c r="DF25" s="331">
        <v>-9768.804898000004</v>
      </c>
    </row>
    <row r="26" spans="2:110">
      <c r="B26" s="302" t="s">
        <v>239</v>
      </c>
      <c r="C26" s="316">
        <v>0.35883999999999999</v>
      </c>
      <c r="D26" s="316">
        <v>0.35722500000000001</v>
      </c>
      <c r="E26" s="316">
        <v>1.6149999999999776E-3</v>
      </c>
      <c r="F26" s="316"/>
      <c r="G26" s="308">
        <v>10.199999999999999</v>
      </c>
      <c r="H26" s="307">
        <v>356002</v>
      </c>
      <c r="I26" s="307">
        <v>18883</v>
      </c>
      <c r="J26" s="307">
        <v>12768</v>
      </c>
      <c r="K26" s="307">
        <v>1609</v>
      </c>
      <c r="L26" s="307">
        <v>0</v>
      </c>
      <c r="M26" s="307">
        <v>14554</v>
      </c>
      <c r="N26" s="307">
        <v>4106</v>
      </c>
      <c r="O26" s="307">
        <v>1925</v>
      </c>
      <c r="P26" s="307">
        <v>-37620</v>
      </c>
      <c r="Q26" s="327">
        <v>372227</v>
      </c>
      <c r="R26" s="303">
        <v>0</v>
      </c>
      <c r="S26" s="307">
        <v>347</v>
      </c>
      <c r="T26" s="307">
        <v>352</v>
      </c>
      <c r="U26" s="327">
        <v>32350</v>
      </c>
      <c r="V26" s="307">
        <v>34287</v>
      </c>
      <c r="W26" s="303">
        <v>8216</v>
      </c>
      <c r="X26" s="307">
        <v>-13279</v>
      </c>
      <c r="Y26" s="303">
        <v>3595</v>
      </c>
      <c r="Z26" s="307">
        <v>396629</v>
      </c>
      <c r="AA26" s="307">
        <v>349209</v>
      </c>
      <c r="AB26" s="307">
        <v>337172</v>
      </c>
      <c r="AC26" s="307">
        <v>414086</v>
      </c>
      <c r="AD26" s="307">
        <v>0</v>
      </c>
      <c r="AE26" s="307">
        <v>11858</v>
      </c>
      <c r="AF26" s="307">
        <v>0</v>
      </c>
      <c r="AG26" s="307">
        <v>13128</v>
      </c>
      <c r="AH26" s="307">
        <v>3703</v>
      </c>
      <c r="AI26" s="307">
        <v>3243</v>
      </c>
      <c r="AJ26" s="307">
        <v>700</v>
      </c>
      <c r="AK26" s="307">
        <v>700</v>
      </c>
      <c r="AL26" s="307">
        <v>700</v>
      </c>
      <c r="AM26" s="307">
        <v>700</v>
      </c>
      <c r="AN26" s="307">
        <v>700</v>
      </c>
      <c r="AO26" s="307">
        <v>4716</v>
      </c>
      <c r="AP26" s="293"/>
      <c r="AQ26" s="311">
        <v>1427</v>
      </c>
      <c r="AR26" s="307">
        <v>1427</v>
      </c>
      <c r="AS26" s="307">
        <v>1427</v>
      </c>
      <c r="AT26" s="307">
        <v>1427</v>
      </c>
      <c r="AU26" s="307">
        <v>1427</v>
      </c>
      <c r="AV26" s="307">
        <v>1427</v>
      </c>
      <c r="AW26" s="307">
        <v>5993</v>
      </c>
      <c r="AX26" s="310">
        <v>0</v>
      </c>
      <c r="AY26" s="310">
        <v>0</v>
      </c>
      <c r="AZ26" s="310">
        <v>0</v>
      </c>
      <c r="BA26" s="310">
        <v>0</v>
      </c>
      <c r="BB26" s="310">
        <v>0</v>
      </c>
      <c r="BC26" s="310">
        <v>0</v>
      </c>
      <c r="BD26" s="311">
        <v>403</v>
      </c>
      <c r="BE26" s="307">
        <v>403</v>
      </c>
      <c r="BF26" s="307">
        <v>403</v>
      </c>
      <c r="BG26" s="307">
        <v>403</v>
      </c>
      <c r="BH26" s="307">
        <v>403</v>
      </c>
      <c r="BI26" s="307">
        <v>403</v>
      </c>
      <c r="BJ26" s="307">
        <v>1688</v>
      </c>
      <c r="BK26" s="310">
        <v>0</v>
      </c>
      <c r="BL26" s="310">
        <v>0</v>
      </c>
      <c r="BM26" s="310">
        <v>0</v>
      </c>
      <c r="BN26" s="310">
        <v>0</v>
      </c>
      <c r="BO26" s="310">
        <v>0</v>
      </c>
      <c r="BP26" s="310">
        <v>0</v>
      </c>
      <c r="BQ26" s="311">
        <v>352</v>
      </c>
      <c r="BR26" s="307">
        <v>352</v>
      </c>
      <c r="BS26" s="307">
        <v>352</v>
      </c>
      <c r="BT26" s="307">
        <v>352</v>
      </c>
      <c r="BU26" s="307">
        <v>352</v>
      </c>
      <c r="BV26" s="307">
        <v>352</v>
      </c>
      <c r="BW26" s="307">
        <v>1483</v>
      </c>
      <c r="BX26" s="310">
        <v>0</v>
      </c>
      <c r="BY26" s="310">
        <v>0</v>
      </c>
      <c r="BZ26" s="310">
        <v>0</v>
      </c>
      <c r="CA26" s="310">
        <v>0</v>
      </c>
      <c r="CB26" s="310">
        <v>0</v>
      </c>
      <c r="CC26" s="310">
        <v>0</v>
      </c>
      <c r="CD26" s="308">
        <v>9.1999999999999993</v>
      </c>
      <c r="CE26" s="314"/>
      <c r="CF26" s="307"/>
      <c r="CG26" s="307"/>
      <c r="CH26" s="307"/>
      <c r="CI26" s="307"/>
      <c r="CJ26" s="307"/>
      <c r="CK26" s="307"/>
      <c r="CL26" s="310"/>
      <c r="CM26" s="310"/>
      <c r="CN26" s="310"/>
      <c r="CO26" s="310"/>
      <c r="CP26" s="310"/>
      <c r="CQ26" s="310"/>
      <c r="CR26" s="314">
        <v>-1482</v>
      </c>
      <c r="CS26" s="307"/>
      <c r="CT26" s="307"/>
      <c r="CU26" s="307"/>
      <c r="CV26" s="307"/>
      <c r="CW26" s="307"/>
      <c r="CX26" s="307"/>
      <c r="CY26" s="310">
        <v>1482</v>
      </c>
      <c r="CZ26" s="310">
        <v>1482</v>
      </c>
      <c r="DA26" s="310">
        <v>1482</v>
      </c>
      <c r="DB26" s="310">
        <v>1482</v>
      </c>
      <c r="DC26" s="310">
        <v>1482</v>
      </c>
      <c r="DD26" s="310">
        <v>4448</v>
      </c>
      <c r="DE26" s="293"/>
      <c r="DF26" s="331">
        <v>-60.036009999999166</v>
      </c>
    </row>
    <row r="27" spans="2:110">
      <c r="B27" s="302" t="s">
        <v>240</v>
      </c>
      <c r="C27" s="316">
        <v>0.205988</v>
      </c>
      <c r="D27" s="316">
        <v>0.28465699999999999</v>
      </c>
      <c r="E27" s="316">
        <v>-7.8668999999999989E-2</v>
      </c>
      <c r="F27" s="316"/>
      <c r="G27" s="308">
        <v>9.6999999999999993</v>
      </c>
      <c r="H27" s="307">
        <v>2543549</v>
      </c>
      <c r="I27" s="307">
        <v>100992</v>
      </c>
      <c r="J27" s="307">
        <v>67077</v>
      </c>
      <c r="K27" s="307">
        <v>-702946</v>
      </c>
      <c r="L27" s="307">
        <v>-39004</v>
      </c>
      <c r="M27" s="307">
        <v>372823</v>
      </c>
      <c r="N27" s="307">
        <v>42265</v>
      </c>
      <c r="O27" s="307">
        <v>17885</v>
      </c>
      <c r="P27" s="307">
        <v>-132699</v>
      </c>
      <c r="Q27" s="327">
        <v>2269942</v>
      </c>
      <c r="R27" s="303">
        <v>-39004</v>
      </c>
      <c r="S27" s="307">
        <v>34613</v>
      </c>
      <c r="T27" s="307">
        <v>-73394</v>
      </c>
      <c r="U27" s="327">
        <v>90284</v>
      </c>
      <c r="V27" s="307">
        <v>114194</v>
      </c>
      <c r="W27" s="303">
        <v>-328404</v>
      </c>
      <c r="X27" s="307">
        <v>-97210</v>
      </c>
      <c r="Y27" s="303">
        <v>-711926</v>
      </c>
      <c r="Z27" s="307">
        <v>2422782</v>
      </c>
      <c r="AA27" s="307">
        <v>2123658</v>
      </c>
      <c r="AB27" s="307">
        <v>2032149</v>
      </c>
      <c r="AC27" s="307">
        <v>2548600</v>
      </c>
      <c r="AD27" s="307">
        <v>0</v>
      </c>
      <c r="AE27" s="307">
        <v>62165</v>
      </c>
      <c r="AF27" s="307">
        <v>638532</v>
      </c>
      <c r="AG27" s="307">
        <v>334385</v>
      </c>
      <c r="AH27" s="307">
        <v>37908</v>
      </c>
      <c r="AI27" s="307">
        <v>0</v>
      </c>
      <c r="AJ27" s="307">
        <v>-38782</v>
      </c>
      <c r="AK27" s="307">
        <v>-38782</v>
      </c>
      <c r="AL27" s="307">
        <v>-38782</v>
      </c>
      <c r="AM27" s="307">
        <v>-38782</v>
      </c>
      <c r="AN27" s="307">
        <v>-38782</v>
      </c>
      <c r="AO27" s="307">
        <v>-134494</v>
      </c>
      <c r="AP27" s="293"/>
      <c r="AQ27" s="311">
        <v>38435</v>
      </c>
      <c r="AR27" s="307">
        <v>38435</v>
      </c>
      <c r="AS27" s="307">
        <v>38435</v>
      </c>
      <c r="AT27" s="307">
        <v>38435</v>
      </c>
      <c r="AU27" s="307">
        <v>38435</v>
      </c>
      <c r="AV27" s="307">
        <v>38435</v>
      </c>
      <c r="AW27" s="307">
        <v>142210</v>
      </c>
      <c r="AX27" s="310">
        <v>0</v>
      </c>
      <c r="AY27" s="310">
        <v>0</v>
      </c>
      <c r="AZ27" s="310">
        <v>0</v>
      </c>
      <c r="BA27" s="310">
        <v>0</v>
      </c>
      <c r="BB27" s="310">
        <v>0</v>
      </c>
      <c r="BC27" s="310">
        <v>0</v>
      </c>
      <c r="BD27" s="311">
        <v>4357</v>
      </c>
      <c r="BE27" s="307">
        <v>4357</v>
      </c>
      <c r="BF27" s="307">
        <v>4357</v>
      </c>
      <c r="BG27" s="307">
        <v>4357</v>
      </c>
      <c r="BH27" s="307">
        <v>4357</v>
      </c>
      <c r="BI27" s="307">
        <v>4357</v>
      </c>
      <c r="BJ27" s="307">
        <v>16123</v>
      </c>
      <c r="BK27" s="310">
        <v>0</v>
      </c>
      <c r="BL27" s="310">
        <v>0</v>
      </c>
      <c r="BM27" s="310">
        <v>0</v>
      </c>
      <c r="BN27" s="310">
        <v>0</v>
      </c>
      <c r="BO27" s="310">
        <v>0</v>
      </c>
      <c r="BP27" s="310">
        <v>0</v>
      </c>
      <c r="BQ27" s="311">
        <v>-73394</v>
      </c>
      <c r="BR27" s="307">
        <v>0</v>
      </c>
      <c r="BS27" s="307">
        <v>0</v>
      </c>
      <c r="BT27" s="307">
        <v>0</v>
      </c>
      <c r="BU27" s="307">
        <v>0</v>
      </c>
      <c r="BV27" s="307">
        <v>0</v>
      </c>
      <c r="BW27" s="307">
        <v>0</v>
      </c>
      <c r="BX27" s="310">
        <v>73394</v>
      </c>
      <c r="BY27" s="310">
        <v>73394</v>
      </c>
      <c r="BZ27" s="310">
        <v>73394</v>
      </c>
      <c r="CA27" s="310">
        <v>73394</v>
      </c>
      <c r="CB27" s="310">
        <v>73394</v>
      </c>
      <c r="CC27" s="310">
        <v>271562</v>
      </c>
      <c r="CD27" s="308">
        <v>8.8000000000000007</v>
      </c>
      <c r="CE27" s="314"/>
      <c r="CF27" s="307"/>
      <c r="CG27" s="307"/>
      <c r="CH27" s="307"/>
      <c r="CI27" s="307"/>
      <c r="CJ27" s="307"/>
      <c r="CK27" s="307"/>
      <c r="CL27" s="310"/>
      <c r="CM27" s="310"/>
      <c r="CN27" s="310"/>
      <c r="CO27" s="310"/>
      <c r="CP27" s="310"/>
      <c r="CQ27" s="310"/>
      <c r="CR27" s="314">
        <v>-8180</v>
      </c>
      <c r="CS27" s="307"/>
      <c r="CT27" s="307"/>
      <c r="CU27" s="307"/>
      <c r="CV27" s="307"/>
      <c r="CW27" s="307"/>
      <c r="CX27" s="307"/>
      <c r="CY27" s="310">
        <v>8180</v>
      </c>
      <c r="CZ27" s="310">
        <v>8180</v>
      </c>
      <c r="DA27" s="310">
        <v>8180</v>
      </c>
      <c r="DB27" s="310">
        <v>8180</v>
      </c>
      <c r="DC27" s="310">
        <v>8180</v>
      </c>
      <c r="DD27" s="310">
        <v>21265</v>
      </c>
      <c r="DE27" s="293"/>
      <c r="DF27" s="331">
        <v>26865.384830999996</v>
      </c>
    </row>
    <row r="28" spans="2:110">
      <c r="B28" s="302" t="s">
        <v>241</v>
      </c>
      <c r="C28" s="316">
        <v>0.23104</v>
      </c>
      <c r="D28" s="316">
        <v>0.239844</v>
      </c>
      <c r="E28" s="316">
        <v>-8.8040000000000063E-3</v>
      </c>
      <c r="F28" s="316"/>
      <c r="G28" s="308">
        <v>10.199999999999999</v>
      </c>
      <c r="H28" s="307">
        <v>3062028</v>
      </c>
      <c r="I28" s="307">
        <v>172757</v>
      </c>
      <c r="J28" s="307">
        <v>109132</v>
      </c>
      <c r="K28" s="307">
        <v>-112398</v>
      </c>
      <c r="L28" s="307">
        <v>0</v>
      </c>
      <c r="M28" s="307">
        <v>-760901</v>
      </c>
      <c r="N28" s="307">
        <v>47719</v>
      </c>
      <c r="O28" s="307">
        <v>4244</v>
      </c>
      <c r="P28" s="307">
        <v>-118022</v>
      </c>
      <c r="Q28" s="327">
        <v>2404559</v>
      </c>
      <c r="R28" s="303">
        <v>0</v>
      </c>
      <c r="S28" s="307">
        <v>-84801</v>
      </c>
      <c r="T28" s="307">
        <v>-11093</v>
      </c>
      <c r="U28" s="327">
        <v>185995</v>
      </c>
      <c r="V28" s="307">
        <v>105570</v>
      </c>
      <c r="W28" s="303">
        <v>-861386</v>
      </c>
      <c r="X28" s="307">
        <v>-135944</v>
      </c>
      <c r="Y28" s="303">
        <v>-113144</v>
      </c>
      <c r="Z28" s="307">
        <v>2591087</v>
      </c>
      <c r="AA28" s="307">
        <v>2227432</v>
      </c>
      <c r="AB28" s="307">
        <v>2116462</v>
      </c>
      <c r="AC28" s="307">
        <v>2746939</v>
      </c>
      <c r="AD28" s="307">
        <v>686303</v>
      </c>
      <c r="AE28" s="307">
        <v>116073</v>
      </c>
      <c r="AF28" s="307">
        <v>102051</v>
      </c>
      <c r="AG28" s="307">
        <v>0</v>
      </c>
      <c r="AH28" s="307">
        <v>43041</v>
      </c>
      <c r="AI28" s="307">
        <v>0</v>
      </c>
      <c r="AJ28" s="307">
        <v>-95894</v>
      </c>
      <c r="AK28" s="307">
        <v>-95894</v>
      </c>
      <c r="AL28" s="307">
        <v>-95894</v>
      </c>
      <c r="AM28" s="307">
        <v>-95894</v>
      </c>
      <c r="AN28" s="307">
        <v>-95894</v>
      </c>
      <c r="AO28" s="307">
        <v>-381916</v>
      </c>
      <c r="AP28" s="293"/>
      <c r="AQ28" s="311">
        <v>-74598</v>
      </c>
      <c r="AR28" s="307">
        <v>0</v>
      </c>
      <c r="AS28" s="307">
        <v>0</v>
      </c>
      <c r="AT28" s="307">
        <v>0</v>
      </c>
      <c r="AU28" s="307">
        <v>0</v>
      </c>
      <c r="AV28" s="307">
        <v>0</v>
      </c>
      <c r="AW28" s="307">
        <v>0</v>
      </c>
      <c r="AX28" s="310">
        <v>74598</v>
      </c>
      <c r="AY28" s="310">
        <v>74598</v>
      </c>
      <c r="AZ28" s="310">
        <v>74598</v>
      </c>
      <c r="BA28" s="310">
        <v>74598</v>
      </c>
      <c r="BB28" s="310">
        <v>74598</v>
      </c>
      <c r="BC28" s="310">
        <v>313313</v>
      </c>
      <c r="BD28" s="311">
        <v>4678</v>
      </c>
      <c r="BE28" s="307">
        <v>4678</v>
      </c>
      <c r="BF28" s="307">
        <v>4678</v>
      </c>
      <c r="BG28" s="307">
        <v>4678</v>
      </c>
      <c r="BH28" s="307">
        <v>4678</v>
      </c>
      <c r="BI28" s="307">
        <v>4678</v>
      </c>
      <c r="BJ28" s="307">
        <v>19651</v>
      </c>
      <c r="BK28" s="310">
        <v>0</v>
      </c>
      <c r="BL28" s="310">
        <v>0</v>
      </c>
      <c r="BM28" s="310">
        <v>0</v>
      </c>
      <c r="BN28" s="310">
        <v>0</v>
      </c>
      <c r="BO28" s="310">
        <v>0</v>
      </c>
      <c r="BP28" s="310">
        <v>0</v>
      </c>
      <c r="BQ28" s="311">
        <v>-11093</v>
      </c>
      <c r="BR28" s="307">
        <v>0</v>
      </c>
      <c r="BS28" s="307">
        <v>0</v>
      </c>
      <c r="BT28" s="307">
        <v>0</v>
      </c>
      <c r="BU28" s="307">
        <v>0</v>
      </c>
      <c r="BV28" s="307">
        <v>0</v>
      </c>
      <c r="BW28" s="307">
        <v>0</v>
      </c>
      <c r="BX28" s="310">
        <v>11093</v>
      </c>
      <c r="BY28" s="310">
        <v>11093</v>
      </c>
      <c r="BZ28" s="310">
        <v>11093</v>
      </c>
      <c r="CA28" s="310">
        <v>11093</v>
      </c>
      <c r="CB28" s="310">
        <v>11093</v>
      </c>
      <c r="CC28" s="310">
        <v>46586</v>
      </c>
      <c r="CD28" s="308">
        <v>9.3000000000000007</v>
      </c>
      <c r="CE28" s="314"/>
      <c r="CF28" s="307"/>
      <c r="CG28" s="307"/>
      <c r="CH28" s="307"/>
      <c r="CI28" s="307"/>
      <c r="CJ28" s="307"/>
      <c r="CK28" s="307"/>
      <c r="CL28" s="310"/>
      <c r="CM28" s="310"/>
      <c r="CN28" s="310"/>
      <c r="CO28" s="310"/>
      <c r="CP28" s="310"/>
      <c r="CQ28" s="310"/>
      <c r="CR28" s="314">
        <v>-14881</v>
      </c>
      <c r="CS28" s="307"/>
      <c r="CT28" s="307"/>
      <c r="CU28" s="307"/>
      <c r="CV28" s="307"/>
      <c r="CW28" s="307"/>
      <c r="CX28" s="307"/>
      <c r="CY28" s="310">
        <v>14881</v>
      </c>
      <c r="CZ28" s="310">
        <v>14881</v>
      </c>
      <c r="DA28" s="310">
        <v>14881</v>
      </c>
      <c r="DB28" s="310">
        <v>14881</v>
      </c>
      <c r="DC28" s="310">
        <v>14881</v>
      </c>
      <c r="DD28" s="310">
        <v>41668</v>
      </c>
      <c r="DE28" s="293"/>
      <c r="DF28" s="331">
        <v>4990.1248080000032</v>
      </c>
    </row>
    <row r="29" spans="2:110">
      <c r="B29" s="302" t="s">
        <v>242</v>
      </c>
      <c r="C29" s="316">
        <v>0</v>
      </c>
      <c r="D29" s="316">
        <v>0</v>
      </c>
      <c r="E29" s="316">
        <v>0</v>
      </c>
      <c r="F29" s="316"/>
      <c r="G29" s="308">
        <v>1</v>
      </c>
      <c r="H29" s="307">
        <v>0</v>
      </c>
      <c r="I29" s="307">
        <v>0</v>
      </c>
      <c r="J29" s="307">
        <v>0</v>
      </c>
      <c r="K29" s="307">
        <v>0</v>
      </c>
      <c r="L29" s="307">
        <v>0</v>
      </c>
      <c r="M29" s="307">
        <v>0</v>
      </c>
      <c r="N29" s="307">
        <v>0</v>
      </c>
      <c r="O29" s="307">
        <v>0</v>
      </c>
      <c r="P29" s="307">
        <v>0</v>
      </c>
      <c r="Q29" s="327">
        <v>0</v>
      </c>
      <c r="R29" s="303">
        <v>0</v>
      </c>
      <c r="S29" s="307">
        <v>0</v>
      </c>
      <c r="T29" s="307">
        <v>0</v>
      </c>
      <c r="U29" s="327">
        <v>0</v>
      </c>
      <c r="V29" s="307">
        <v>0</v>
      </c>
      <c r="W29" s="303">
        <v>0</v>
      </c>
      <c r="X29" s="307">
        <v>0</v>
      </c>
      <c r="Y29" s="303">
        <v>0</v>
      </c>
      <c r="Z29" s="307">
        <v>0</v>
      </c>
      <c r="AA29" s="307">
        <v>0</v>
      </c>
      <c r="AB29" s="307">
        <v>0</v>
      </c>
      <c r="AC29" s="307">
        <v>0</v>
      </c>
      <c r="AD29" s="307">
        <v>0</v>
      </c>
      <c r="AE29" s="307">
        <v>0</v>
      </c>
      <c r="AF29" s="307">
        <v>0</v>
      </c>
      <c r="AG29" s="307">
        <v>0</v>
      </c>
      <c r="AH29" s="307">
        <v>0</v>
      </c>
      <c r="AI29" s="307">
        <v>0</v>
      </c>
      <c r="AJ29" s="307">
        <v>0</v>
      </c>
      <c r="AK29" s="307">
        <v>0</v>
      </c>
      <c r="AL29" s="307">
        <v>0</v>
      </c>
      <c r="AM29" s="307">
        <v>0</v>
      </c>
      <c r="AN29" s="307">
        <v>0</v>
      </c>
      <c r="AO29" s="307">
        <v>0</v>
      </c>
      <c r="AP29" s="293"/>
      <c r="AQ29" s="311">
        <v>0</v>
      </c>
      <c r="AR29" s="307">
        <v>0</v>
      </c>
      <c r="AS29" s="307">
        <v>0</v>
      </c>
      <c r="AT29" s="307">
        <v>0</v>
      </c>
      <c r="AU29" s="307">
        <v>0</v>
      </c>
      <c r="AV29" s="307">
        <v>0</v>
      </c>
      <c r="AW29" s="307">
        <v>0</v>
      </c>
      <c r="AX29" s="310">
        <v>0</v>
      </c>
      <c r="AY29" s="310">
        <v>0</v>
      </c>
      <c r="AZ29" s="310">
        <v>0</v>
      </c>
      <c r="BA29" s="310">
        <v>0</v>
      </c>
      <c r="BB29" s="310">
        <v>0</v>
      </c>
      <c r="BC29" s="310">
        <v>0</v>
      </c>
      <c r="BD29" s="311">
        <v>0</v>
      </c>
      <c r="BE29" s="307">
        <v>0</v>
      </c>
      <c r="BF29" s="307">
        <v>0</v>
      </c>
      <c r="BG29" s="307">
        <v>0</v>
      </c>
      <c r="BH29" s="307">
        <v>0</v>
      </c>
      <c r="BI29" s="307">
        <v>0</v>
      </c>
      <c r="BJ29" s="307">
        <v>0</v>
      </c>
      <c r="BK29" s="310">
        <v>0</v>
      </c>
      <c r="BL29" s="310">
        <v>0</v>
      </c>
      <c r="BM29" s="310">
        <v>0</v>
      </c>
      <c r="BN29" s="310">
        <v>0</v>
      </c>
      <c r="BO29" s="310">
        <v>0</v>
      </c>
      <c r="BP29" s="310">
        <v>0</v>
      </c>
      <c r="BQ29" s="311">
        <v>0</v>
      </c>
      <c r="BR29" s="307">
        <v>0</v>
      </c>
      <c r="BS29" s="307">
        <v>0</v>
      </c>
      <c r="BT29" s="307">
        <v>0</v>
      </c>
      <c r="BU29" s="307">
        <v>0</v>
      </c>
      <c r="BV29" s="307">
        <v>0</v>
      </c>
      <c r="BW29" s="307">
        <v>0</v>
      </c>
      <c r="BX29" s="310">
        <v>0</v>
      </c>
      <c r="BY29" s="310">
        <v>0</v>
      </c>
      <c r="BZ29" s="310">
        <v>0</v>
      </c>
      <c r="CA29" s="310">
        <v>0</v>
      </c>
      <c r="CB29" s="310">
        <v>0</v>
      </c>
      <c r="CC29" s="310">
        <v>0</v>
      </c>
      <c r="CD29" s="308">
        <v>1</v>
      </c>
      <c r="CE29" s="314"/>
      <c r="CF29" s="307"/>
      <c r="CG29" s="307"/>
      <c r="CH29" s="307"/>
      <c r="CI29" s="307"/>
      <c r="CJ29" s="307"/>
      <c r="CK29" s="307"/>
      <c r="CL29" s="310"/>
      <c r="CM29" s="310"/>
      <c r="CN29" s="310"/>
      <c r="CO29" s="310"/>
      <c r="CP29" s="310"/>
      <c r="CQ29" s="310"/>
      <c r="CR29" s="314">
        <v>0</v>
      </c>
      <c r="CS29" s="307"/>
      <c r="CT29" s="307"/>
      <c r="CU29" s="307"/>
      <c r="CV29" s="307"/>
      <c r="CW29" s="307"/>
      <c r="CX29" s="307"/>
      <c r="CY29" s="310">
        <v>0</v>
      </c>
      <c r="CZ29" s="310">
        <v>0</v>
      </c>
      <c r="DA29" s="310">
        <v>0</v>
      </c>
      <c r="DB29" s="310">
        <v>0</v>
      </c>
      <c r="DC29" s="310">
        <v>0</v>
      </c>
      <c r="DD29" s="310">
        <v>0</v>
      </c>
      <c r="DE29" s="293"/>
      <c r="DF29" s="331">
        <v>0</v>
      </c>
    </row>
    <row r="30" spans="2:110">
      <c r="B30" s="302" t="s">
        <v>243</v>
      </c>
      <c r="C30" s="316">
        <v>0</v>
      </c>
      <c r="D30" s="316">
        <v>0</v>
      </c>
      <c r="E30" s="316">
        <v>0</v>
      </c>
      <c r="F30" s="316"/>
      <c r="G30" s="308">
        <v>1</v>
      </c>
      <c r="H30" s="307">
        <v>0</v>
      </c>
      <c r="I30" s="307">
        <v>0</v>
      </c>
      <c r="J30" s="307">
        <v>0</v>
      </c>
      <c r="K30" s="307">
        <v>0</v>
      </c>
      <c r="L30" s="307">
        <v>0</v>
      </c>
      <c r="M30" s="307">
        <v>0</v>
      </c>
      <c r="N30" s="307">
        <v>0</v>
      </c>
      <c r="O30" s="307">
        <v>0</v>
      </c>
      <c r="P30" s="307">
        <v>0</v>
      </c>
      <c r="Q30" s="327">
        <v>0</v>
      </c>
      <c r="R30" s="303">
        <v>0</v>
      </c>
      <c r="S30" s="307">
        <v>0</v>
      </c>
      <c r="T30" s="307">
        <v>0</v>
      </c>
      <c r="U30" s="327">
        <v>0</v>
      </c>
      <c r="V30" s="307">
        <v>0</v>
      </c>
      <c r="W30" s="303">
        <v>0</v>
      </c>
      <c r="X30" s="307">
        <v>0</v>
      </c>
      <c r="Y30" s="303">
        <v>0</v>
      </c>
      <c r="Z30" s="307">
        <v>0</v>
      </c>
      <c r="AA30" s="307">
        <v>0</v>
      </c>
      <c r="AB30" s="307">
        <v>0</v>
      </c>
      <c r="AC30" s="307">
        <v>0</v>
      </c>
      <c r="AD30" s="307">
        <v>0</v>
      </c>
      <c r="AE30" s="307">
        <v>0</v>
      </c>
      <c r="AF30" s="307">
        <v>0</v>
      </c>
      <c r="AG30" s="307">
        <v>0</v>
      </c>
      <c r="AH30" s="307">
        <v>0</v>
      </c>
      <c r="AI30" s="307">
        <v>0</v>
      </c>
      <c r="AJ30" s="307">
        <v>0</v>
      </c>
      <c r="AK30" s="307">
        <v>0</v>
      </c>
      <c r="AL30" s="307">
        <v>0</v>
      </c>
      <c r="AM30" s="307">
        <v>0</v>
      </c>
      <c r="AN30" s="307">
        <v>0</v>
      </c>
      <c r="AO30" s="307">
        <v>0</v>
      </c>
      <c r="AP30" s="293"/>
      <c r="AQ30" s="311">
        <v>0</v>
      </c>
      <c r="AR30" s="307">
        <v>0</v>
      </c>
      <c r="AS30" s="307">
        <v>0</v>
      </c>
      <c r="AT30" s="307">
        <v>0</v>
      </c>
      <c r="AU30" s="307">
        <v>0</v>
      </c>
      <c r="AV30" s="307">
        <v>0</v>
      </c>
      <c r="AW30" s="307">
        <v>0</v>
      </c>
      <c r="AX30" s="310">
        <v>0</v>
      </c>
      <c r="AY30" s="310">
        <v>0</v>
      </c>
      <c r="AZ30" s="310">
        <v>0</v>
      </c>
      <c r="BA30" s="310">
        <v>0</v>
      </c>
      <c r="BB30" s="310">
        <v>0</v>
      </c>
      <c r="BC30" s="310">
        <v>0</v>
      </c>
      <c r="BD30" s="311">
        <v>0</v>
      </c>
      <c r="BE30" s="307">
        <v>0</v>
      </c>
      <c r="BF30" s="307">
        <v>0</v>
      </c>
      <c r="BG30" s="307">
        <v>0</v>
      </c>
      <c r="BH30" s="307">
        <v>0</v>
      </c>
      <c r="BI30" s="307">
        <v>0</v>
      </c>
      <c r="BJ30" s="307">
        <v>0</v>
      </c>
      <c r="BK30" s="310">
        <v>0</v>
      </c>
      <c r="BL30" s="310">
        <v>0</v>
      </c>
      <c r="BM30" s="310">
        <v>0</v>
      </c>
      <c r="BN30" s="310">
        <v>0</v>
      </c>
      <c r="BO30" s="310">
        <v>0</v>
      </c>
      <c r="BP30" s="310">
        <v>0</v>
      </c>
      <c r="BQ30" s="311">
        <v>0</v>
      </c>
      <c r="BR30" s="307">
        <v>0</v>
      </c>
      <c r="BS30" s="307">
        <v>0</v>
      </c>
      <c r="BT30" s="307">
        <v>0</v>
      </c>
      <c r="BU30" s="307">
        <v>0</v>
      </c>
      <c r="BV30" s="307">
        <v>0</v>
      </c>
      <c r="BW30" s="307">
        <v>0</v>
      </c>
      <c r="BX30" s="310">
        <v>0</v>
      </c>
      <c r="BY30" s="310">
        <v>0</v>
      </c>
      <c r="BZ30" s="310">
        <v>0</v>
      </c>
      <c r="CA30" s="310">
        <v>0</v>
      </c>
      <c r="CB30" s="310">
        <v>0</v>
      </c>
      <c r="CC30" s="310">
        <v>0</v>
      </c>
      <c r="CD30" s="308">
        <v>9.8000000000000007</v>
      </c>
      <c r="CE30" s="314"/>
      <c r="CF30" s="307"/>
      <c r="CG30" s="307"/>
      <c r="CH30" s="307"/>
      <c r="CI30" s="307"/>
      <c r="CJ30" s="307"/>
      <c r="CK30" s="307"/>
      <c r="CL30" s="310"/>
      <c r="CM30" s="310"/>
      <c r="CN30" s="310"/>
      <c r="CO30" s="310"/>
      <c r="CP30" s="310"/>
      <c r="CQ30" s="310"/>
      <c r="CR30" s="314">
        <v>0</v>
      </c>
      <c r="CS30" s="307"/>
      <c r="CT30" s="307"/>
      <c r="CU30" s="307"/>
      <c r="CV30" s="307"/>
      <c r="CW30" s="307"/>
      <c r="CX30" s="307"/>
      <c r="CY30" s="310">
        <v>0</v>
      </c>
      <c r="CZ30" s="310">
        <v>0</v>
      </c>
      <c r="DA30" s="310">
        <v>0</v>
      </c>
      <c r="DB30" s="310">
        <v>0</v>
      </c>
      <c r="DC30" s="310">
        <v>0</v>
      </c>
      <c r="DD30" s="310">
        <v>0</v>
      </c>
      <c r="DE30" s="293"/>
      <c r="DF30" s="331">
        <v>0</v>
      </c>
    </row>
    <row r="31" spans="2:110">
      <c r="B31" s="302" t="s">
        <v>244</v>
      </c>
      <c r="C31" s="316">
        <v>0.24238699999999999</v>
      </c>
      <c r="D31" s="316">
        <v>0.20044000000000001</v>
      </c>
      <c r="E31" s="316">
        <v>4.1946999999999984E-2</v>
      </c>
      <c r="F31" s="316"/>
      <c r="G31" s="308">
        <v>9.9</v>
      </c>
      <c r="H31" s="307">
        <v>4764930</v>
      </c>
      <c r="I31" s="307">
        <v>358011</v>
      </c>
      <c r="J31" s="307">
        <v>213302</v>
      </c>
      <c r="K31" s="307">
        <v>997179</v>
      </c>
      <c r="L31" s="307">
        <v>-1088663</v>
      </c>
      <c r="M31" s="307">
        <v>-1250722</v>
      </c>
      <c r="N31" s="307">
        <v>150859</v>
      </c>
      <c r="O31" s="307">
        <v>-3242</v>
      </c>
      <c r="P31" s="307">
        <v>-253739</v>
      </c>
      <c r="Q31" s="327">
        <v>3887915</v>
      </c>
      <c r="R31" s="303">
        <v>-1088663</v>
      </c>
      <c r="S31" s="307">
        <v>-138020</v>
      </c>
      <c r="T31" s="307">
        <v>104539</v>
      </c>
      <c r="U31" s="327">
        <v>-550831</v>
      </c>
      <c r="V31" s="307">
        <v>241921</v>
      </c>
      <c r="W31" s="303">
        <v>-268364</v>
      </c>
      <c r="X31" s="307">
        <v>-195918</v>
      </c>
      <c r="Y31" s="303">
        <v>1034937</v>
      </c>
      <c r="Z31" s="307">
        <v>4186113</v>
      </c>
      <c r="AA31" s="307">
        <v>3605660</v>
      </c>
      <c r="AB31" s="307">
        <v>3440567</v>
      </c>
      <c r="AC31" s="307">
        <v>4419956</v>
      </c>
      <c r="AD31" s="307">
        <v>1124387</v>
      </c>
      <c r="AE31" s="307">
        <v>209996</v>
      </c>
      <c r="AF31" s="307">
        <v>0</v>
      </c>
      <c r="AG31" s="307">
        <v>0</v>
      </c>
      <c r="AH31" s="307">
        <v>135621</v>
      </c>
      <c r="AI31" s="307">
        <v>930398</v>
      </c>
      <c r="AJ31" s="307">
        <v>-33480</v>
      </c>
      <c r="AK31" s="307">
        <v>-33480</v>
      </c>
      <c r="AL31" s="307">
        <v>-33480</v>
      </c>
      <c r="AM31" s="307">
        <v>-33480</v>
      </c>
      <c r="AN31" s="307">
        <v>-33480</v>
      </c>
      <c r="AO31" s="307">
        <v>-100964</v>
      </c>
      <c r="AP31" s="293"/>
      <c r="AQ31" s="311">
        <v>-126335</v>
      </c>
      <c r="AR31" s="307">
        <v>0</v>
      </c>
      <c r="AS31" s="307">
        <v>0</v>
      </c>
      <c r="AT31" s="307">
        <v>0</v>
      </c>
      <c r="AU31" s="307">
        <v>0</v>
      </c>
      <c r="AV31" s="307">
        <v>0</v>
      </c>
      <c r="AW31" s="307">
        <v>0</v>
      </c>
      <c r="AX31" s="310">
        <v>126335</v>
      </c>
      <c r="AY31" s="310">
        <v>126335</v>
      </c>
      <c r="AZ31" s="310">
        <v>126335</v>
      </c>
      <c r="BA31" s="310">
        <v>126335</v>
      </c>
      <c r="BB31" s="310">
        <v>126335</v>
      </c>
      <c r="BC31" s="310">
        <v>492712</v>
      </c>
      <c r="BD31" s="311">
        <v>15238</v>
      </c>
      <c r="BE31" s="307">
        <v>15238</v>
      </c>
      <c r="BF31" s="307">
        <v>15238</v>
      </c>
      <c r="BG31" s="307">
        <v>15238</v>
      </c>
      <c r="BH31" s="307">
        <v>15238</v>
      </c>
      <c r="BI31" s="307">
        <v>15238</v>
      </c>
      <c r="BJ31" s="307">
        <v>59431</v>
      </c>
      <c r="BK31" s="310">
        <v>0</v>
      </c>
      <c r="BL31" s="310">
        <v>0</v>
      </c>
      <c r="BM31" s="310">
        <v>0</v>
      </c>
      <c r="BN31" s="310">
        <v>0</v>
      </c>
      <c r="BO31" s="310">
        <v>0</v>
      </c>
      <c r="BP31" s="310">
        <v>0</v>
      </c>
      <c r="BQ31" s="311">
        <v>104539</v>
      </c>
      <c r="BR31" s="307">
        <v>104539</v>
      </c>
      <c r="BS31" s="307">
        <v>104539</v>
      </c>
      <c r="BT31" s="307">
        <v>104539</v>
      </c>
      <c r="BU31" s="307">
        <v>104539</v>
      </c>
      <c r="BV31" s="307">
        <v>104539</v>
      </c>
      <c r="BW31" s="307">
        <v>407703</v>
      </c>
      <c r="BX31" s="310">
        <v>0</v>
      </c>
      <c r="BY31" s="310">
        <v>0</v>
      </c>
      <c r="BZ31" s="310">
        <v>0</v>
      </c>
      <c r="CA31" s="310">
        <v>0</v>
      </c>
      <c r="CB31" s="310">
        <v>0</v>
      </c>
      <c r="CC31" s="310">
        <v>0</v>
      </c>
      <c r="CD31" s="308">
        <v>9.6999999999999993</v>
      </c>
      <c r="CE31" s="314"/>
      <c r="CF31" s="307"/>
      <c r="CG31" s="307"/>
      <c r="CH31" s="307"/>
      <c r="CI31" s="307"/>
      <c r="CJ31" s="307"/>
      <c r="CK31" s="307"/>
      <c r="CL31" s="310"/>
      <c r="CM31" s="310"/>
      <c r="CN31" s="310"/>
      <c r="CO31" s="310"/>
      <c r="CP31" s="310"/>
      <c r="CQ31" s="310"/>
      <c r="CR31" s="314">
        <v>-26922</v>
      </c>
      <c r="CS31" s="307"/>
      <c r="CT31" s="307"/>
      <c r="CU31" s="307"/>
      <c r="CV31" s="307"/>
      <c r="CW31" s="307"/>
      <c r="CX31" s="307"/>
      <c r="CY31" s="310">
        <v>26922</v>
      </c>
      <c r="CZ31" s="310">
        <v>26922</v>
      </c>
      <c r="DA31" s="310">
        <v>26922</v>
      </c>
      <c r="DB31" s="310">
        <v>26922</v>
      </c>
      <c r="DC31" s="310">
        <v>26922</v>
      </c>
      <c r="DD31" s="310">
        <v>75386</v>
      </c>
      <c r="DE31" s="293"/>
      <c r="DF31" s="331">
        <v>-41000.591785999983</v>
      </c>
    </row>
    <row r="32" spans="2:110">
      <c r="B32" s="302" t="s">
        <v>245</v>
      </c>
      <c r="C32" s="316">
        <v>0.35982199999999998</v>
      </c>
      <c r="D32" s="316">
        <v>0.36829000000000001</v>
      </c>
      <c r="E32" s="316">
        <v>-8.4680000000000311E-3</v>
      </c>
      <c r="F32" s="316"/>
      <c r="G32" s="308">
        <v>10.4</v>
      </c>
      <c r="H32" s="307">
        <v>762242</v>
      </c>
      <c r="I32" s="307">
        <v>37118</v>
      </c>
      <c r="J32" s="307">
        <v>27182</v>
      </c>
      <c r="K32" s="307">
        <v>-17526</v>
      </c>
      <c r="L32" s="307">
        <v>0</v>
      </c>
      <c r="M32" s="307">
        <v>-184478</v>
      </c>
      <c r="N32" s="307">
        <v>15603</v>
      </c>
      <c r="O32" s="307">
        <v>3654</v>
      </c>
      <c r="P32" s="307">
        <v>-40266</v>
      </c>
      <c r="Q32" s="327">
        <v>603529</v>
      </c>
      <c r="R32" s="303">
        <v>0</v>
      </c>
      <c r="S32" s="307">
        <v>-19629</v>
      </c>
      <c r="T32" s="307">
        <v>-1401</v>
      </c>
      <c r="U32" s="327">
        <v>43270</v>
      </c>
      <c r="V32" s="307">
        <v>34392</v>
      </c>
      <c r="W32" s="303">
        <v>-192260</v>
      </c>
      <c r="X32" s="307">
        <v>-30543</v>
      </c>
      <c r="Y32" s="303">
        <v>-14575</v>
      </c>
      <c r="Z32" s="307">
        <v>645439</v>
      </c>
      <c r="AA32" s="307">
        <v>563925</v>
      </c>
      <c r="AB32" s="307">
        <v>541999</v>
      </c>
      <c r="AC32" s="307">
        <v>676014</v>
      </c>
      <c r="AD32" s="307">
        <v>166740</v>
      </c>
      <c r="AE32" s="307">
        <v>26449</v>
      </c>
      <c r="AF32" s="307">
        <v>13174</v>
      </c>
      <c r="AG32" s="307">
        <v>0</v>
      </c>
      <c r="AH32" s="307">
        <v>14103</v>
      </c>
      <c r="AI32" s="307">
        <v>0</v>
      </c>
      <c r="AJ32" s="307">
        <v>-21030</v>
      </c>
      <c r="AK32" s="307">
        <v>-21030</v>
      </c>
      <c r="AL32" s="307">
        <v>-21030</v>
      </c>
      <c r="AM32" s="307">
        <v>-21030</v>
      </c>
      <c r="AN32" s="307">
        <v>-21030</v>
      </c>
      <c r="AO32" s="307">
        <v>-87110</v>
      </c>
      <c r="AP32" s="293"/>
      <c r="AQ32" s="311">
        <v>-17738</v>
      </c>
      <c r="AR32" s="307">
        <v>0</v>
      </c>
      <c r="AS32" s="307">
        <v>0</v>
      </c>
      <c r="AT32" s="307">
        <v>0</v>
      </c>
      <c r="AU32" s="307">
        <v>0</v>
      </c>
      <c r="AV32" s="307">
        <v>0</v>
      </c>
      <c r="AW32" s="307">
        <v>0</v>
      </c>
      <c r="AX32" s="310">
        <v>17738</v>
      </c>
      <c r="AY32" s="310">
        <v>17738</v>
      </c>
      <c r="AZ32" s="310">
        <v>17738</v>
      </c>
      <c r="BA32" s="310">
        <v>17738</v>
      </c>
      <c r="BB32" s="310">
        <v>17738</v>
      </c>
      <c r="BC32" s="310">
        <v>78050</v>
      </c>
      <c r="BD32" s="311">
        <v>1500</v>
      </c>
      <c r="BE32" s="307">
        <v>1500</v>
      </c>
      <c r="BF32" s="307">
        <v>1500</v>
      </c>
      <c r="BG32" s="307">
        <v>1500</v>
      </c>
      <c r="BH32" s="307">
        <v>1500</v>
      </c>
      <c r="BI32" s="307">
        <v>1500</v>
      </c>
      <c r="BJ32" s="307">
        <v>6603</v>
      </c>
      <c r="BK32" s="310">
        <v>0</v>
      </c>
      <c r="BL32" s="310">
        <v>0</v>
      </c>
      <c r="BM32" s="310">
        <v>0</v>
      </c>
      <c r="BN32" s="310">
        <v>0</v>
      </c>
      <c r="BO32" s="310">
        <v>0</v>
      </c>
      <c r="BP32" s="310">
        <v>0</v>
      </c>
      <c r="BQ32" s="311">
        <v>-1401</v>
      </c>
      <c r="BR32" s="307">
        <v>0</v>
      </c>
      <c r="BS32" s="307">
        <v>0</v>
      </c>
      <c r="BT32" s="307">
        <v>0</v>
      </c>
      <c r="BU32" s="307">
        <v>0</v>
      </c>
      <c r="BV32" s="307">
        <v>0</v>
      </c>
      <c r="BW32" s="307">
        <v>0</v>
      </c>
      <c r="BX32" s="310">
        <v>1401</v>
      </c>
      <c r="BY32" s="310">
        <v>1401</v>
      </c>
      <c r="BZ32" s="310">
        <v>1401</v>
      </c>
      <c r="CA32" s="310">
        <v>1401</v>
      </c>
      <c r="CB32" s="310">
        <v>1401</v>
      </c>
      <c r="CC32" s="310">
        <v>6169</v>
      </c>
      <c r="CD32" s="308">
        <v>8.9</v>
      </c>
      <c r="CE32" s="314"/>
      <c r="CF32" s="307"/>
      <c r="CG32" s="307"/>
      <c r="CH32" s="307"/>
      <c r="CI32" s="307"/>
      <c r="CJ32" s="307"/>
      <c r="CK32" s="307"/>
      <c r="CL32" s="310"/>
      <c r="CM32" s="310"/>
      <c r="CN32" s="310"/>
      <c r="CO32" s="310"/>
      <c r="CP32" s="310"/>
      <c r="CQ32" s="310"/>
      <c r="CR32" s="314">
        <v>-3391</v>
      </c>
      <c r="CS32" s="307"/>
      <c r="CT32" s="307"/>
      <c r="CU32" s="307"/>
      <c r="CV32" s="307"/>
      <c r="CW32" s="307"/>
      <c r="CX32" s="307"/>
      <c r="CY32" s="310">
        <v>3391</v>
      </c>
      <c r="CZ32" s="310">
        <v>3391</v>
      </c>
      <c r="DA32" s="310">
        <v>3391</v>
      </c>
      <c r="DB32" s="310">
        <v>3391</v>
      </c>
      <c r="DC32" s="310">
        <v>3391</v>
      </c>
      <c r="DD32" s="310">
        <v>9494</v>
      </c>
      <c r="DE32" s="293"/>
      <c r="DF32" s="331">
        <v>702.25970800000255</v>
      </c>
    </row>
    <row r="33" spans="2:110">
      <c r="B33" s="302" t="s">
        <v>246</v>
      </c>
      <c r="C33" s="316">
        <v>0.343864</v>
      </c>
      <c r="D33" s="316">
        <v>0.35956500000000002</v>
      </c>
      <c r="E33" s="316">
        <v>-1.570100000000002E-2</v>
      </c>
      <c r="F33" s="316"/>
      <c r="G33" s="308">
        <v>10.6</v>
      </c>
      <c r="H33" s="307">
        <v>1277095</v>
      </c>
      <c r="I33" s="307">
        <v>62703</v>
      </c>
      <c r="J33" s="307">
        <v>44351</v>
      </c>
      <c r="K33" s="307">
        <v>-55766</v>
      </c>
      <c r="L33" s="307">
        <v>0</v>
      </c>
      <c r="M33" s="307">
        <v>-203164</v>
      </c>
      <c r="N33" s="307">
        <v>34426</v>
      </c>
      <c r="O33" s="307">
        <v>4674</v>
      </c>
      <c r="P33" s="307">
        <v>-81097</v>
      </c>
      <c r="Q33" s="327">
        <v>1083222</v>
      </c>
      <c r="R33" s="303">
        <v>0</v>
      </c>
      <c r="S33" s="307">
        <v>-21705</v>
      </c>
      <c r="T33" s="307">
        <v>-5052</v>
      </c>
      <c r="U33" s="327">
        <v>80297</v>
      </c>
      <c r="V33" s="307">
        <v>64824</v>
      </c>
      <c r="W33" s="303">
        <v>-249348</v>
      </c>
      <c r="X33" s="307">
        <v>-56275</v>
      </c>
      <c r="Y33" s="303">
        <v>-53549</v>
      </c>
      <c r="Z33" s="307">
        <v>1171882</v>
      </c>
      <c r="AA33" s="307">
        <v>1001720</v>
      </c>
      <c r="AB33" s="307">
        <v>956709</v>
      </c>
      <c r="AC33" s="307">
        <v>1234904</v>
      </c>
      <c r="AD33" s="307">
        <v>183998</v>
      </c>
      <c r="AE33" s="307">
        <v>48031</v>
      </c>
      <c r="AF33" s="307">
        <v>48497</v>
      </c>
      <c r="AG33" s="307">
        <v>0</v>
      </c>
      <c r="AH33" s="307">
        <v>31178</v>
      </c>
      <c r="AI33" s="307">
        <v>0</v>
      </c>
      <c r="AJ33" s="307">
        <v>-26757</v>
      </c>
      <c r="AK33" s="307">
        <v>-26757</v>
      </c>
      <c r="AL33" s="307">
        <v>-26757</v>
      </c>
      <c r="AM33" s="307">
        <v>-26757</v>
      </c>
      <c r="AN33" s="307">
        <v>-26757</v>
      </c>
      <c r="AO33" s="307">
        <v>-115563</v>
      </c>
      <c r="AP33" s="293"/>
      <c r="AQ33" s="311">
        <v>-19166</v>
      </c>
      <c r="AR33" s="307">
        <v>0</v>
      </c>
      <c r="AS33" s="307">
        <v>0</v>
      </c>
      <c r="AT33" s="307">
        <v>0</v>
      </c>
      <c r="AU33" s="307">
        <v>0</v>
      </c>
      <c r="AV33" s="307">
        <v>0</v>
      </c>
      <c r="AW33" s="307">
        <v>0</v>
      </c>
      <c r="AX33" s="310">
        <v>19166</v>
      </c>
      <c r="AY33" s="310">
        <v>19166</v>
      </c>
      <c r="AZ33" s="310">
        <v>19166</v>
      </c>
      <c r="BA33" s="310">
        <v>19166</v>
      </c>
      <c r="BB33" s="310">
        <v>19166</v>
      </c>
      <c r="BC33" s="310">
        <v>88168</v>
      </c>
      <c r="BD33" s="311">
        <v>3248</v>
      </c>
      <c r="BE33" s="307">
        <v>3248</v>
      </c>
      <c r="BF33" s="307">
        <v>3248</v>
      </c>
      <c r="BG33" s="307">
        <v>3248</v>
      </c>
      <c r="BH33" s="307">
        <v>3248</v>
      </c>
      <c r="BI33" s="307">
        <v>3248</v>
      </c>
      <c r="BJ33" s="307">
        <v>14938</v>
      </c>
      <c r="BK33" s="310">
        <v>0</v>
      </c>
      <c r="BL33" s="310">
        <v>0</v>
      </c>
      <c r="BM33" s="310">
        <v>0</v>
      </c>
      <c r="BN33" s="310">
        <v>0</v>
      </c>
      <c r="BO33" s="310">
        <v>0</v>
      </c>
      <c r="BP33" s="310">
        <v>0</v>
      </c>
      <c r="BQ33" s="311">
        <v>-5052</v>
      </c>
      <c r="BR33" s="307">
        <v>0</v>
      </c>
      <c r="BS33" s="307">
        <v>0</v>
      </c>
      <c r="BT33" s="307">
        <v>0</v>
      </c>
      <c r="BU33" s="307">
        <v>0</v>
      </c>
      <c r="BV33" s="307">
        <v>0</v>
      </c>
      <c r="BW33" s="307">
        <v>0</v>
      </c>
      <c r="BX33" s="310">
        <v>5052</v>
      </c>
      <c r="BY33" s="310">
        <v>5052</v>
      </c>
      <c r="BZ33" s="310">
        <v>5052</v>
      </c>
      <c r="CA33" s="310">
        <v>5052</v>
      </c>
      <c r="CB33" s="310">
        <v>5052</v>
      </c>
      <c r="CC33" s="310">
        <v>23237</v>
      </c>
      <c r="CD33" s="308">
        <v>9.6</v>
      </c>
      <c r="CE33" s="314"/>
      <c r="CF33" s="307"/>
      <c r="CG33" s="307"/>
      <c r="CH33" s="307"/>
      <c r="CI33" s="307"/>
      <c r="CJ33" s="307"/>
      <c r="CK33" s="307"/>
      <c r="CL33" s="310"/>
      <c r="CM33" s="310"/>
      <c r="CN33" s="310"/>
      <c r="CO33" s="310"/>
      <c r="CP33" s="310"/>
      <c r="CQ33" s="310"/>
      <c r="CR33" s="314">
        <v>-5787</v>
      </c>
      <c r="CS33" s="307"/>
      <c r="CT33" s="307"/>
      <c r="CU33" s="307"/>
      <c r="CV33" s="307"/>
      <c r="CW33" s="307"/>
      <c r="CX33" s="307"/>
      <c r="CY33" s="310">
        <v>5787</v>
      </c>
      <c r="CZ33" s="310">
        <v>5787</v>
      </c>
      <c r="DA33" s="310">
        <v>5787</v>
      </c>
      <c r="DB33" s="310">
        <v>5787</v>
      </c>
      <c r="DC33" s="310">
        <v>5787</v>
      </c>
      <c r="DD33" s="310">
        <v>19096</v>
      </c>
      <c r="DE33" s="293"/>
      <c r="DF33" s="331">
        <v>2457.3478090000031</v>
      </c>
    </row>
    <row r="34" spans="2:110">
      <c r="B34" s="302" t="s">
        <v>247</v>
      </c>
      <c r="C34" s="316">
        <v>0.34731000000000001</v>
      </c>
      <c r="D34" s="316">
        <v>0.33746399999999999</v>
      </c>
      <c r="E34" s="316">
        <v>9.8460000000000214E-3</v>
      </c>
      <c r="F34" s="316"/>
      <c r="G34" s="308">
        <v>9.6</v>
      </c>
      <c r="H34" s="307">
        <v>4220537</v>
      </c>
      <c r="I34" s="307">
        <v>240052</v>
      </c>
      <c r="J34" s="307">
        <v>159857</v>
      </c>
      <c r="K34" s="307">
        <v>123140</v>
      </c>
      <c r="L34" s="307">
        <v>-1519917</v>
      </c>
      <c r="M34" s="307">
        <v>-59388</v>
      </c>
      <c r="N34" s="307">
        <v>97543</v>
      </c>
      <c r="O34" s="307">
        <v>-5829</v>
      </c>
      <c r="P34" s="307">
        <v>-180903</v>
      </c>
      <c r="Q34" s="327">
        <v>3075092</v>
      </c>
      <c r="R34" s="303">
        <v>-1519917</v>
      </c>
      <c r="S34" s="307">
        <v>-16423</v>
      </c>
      <c r="T34" s="307">
        <v>12738</v>
      </c>
      <c r="U34" s="327">
        <v>-1123693</v>
      </c>
      <c r="V34" s="307">
        <v>159514</v>
      </c>
      <c r="W34" s="303">
        <v>-11293</v>
      </c>
      <c r="X34" s="307">
        <v>-170443</v>
      </c>
      <c r="Y34" s="303">
        <v>122284</v>
      </c>
      <c r="Z34" s="307">
        <v>3291063</v>
      </c>
      <c r="AA34" s="307">
        <v>2868422</v>
      </c>
      <c r="AB34" s="307">
        <v>2739396</v>
      </c>
      <c r="AC34" s="307">
        <v>3470319</v>
      </c>
      <c r="AD34" s="307">
        <v>53202</v>
      </c>
      <c r="AE34" s="307">
        <v>155019</v>
      </c>
      <c r="AF34" s="307">
        <v>0</v>
      </c>
      <c r="AG34" s="307">
        <v>0</v>
      </c>
      <c r="AH34" s="307">
        <v>87382</v>
      </c>
      <c r="AI34" s="307">
        <v>109546</v>
      </c>
      <c r="AJ34" s="307">
        <v>-3684</v>
      </c>
      <c r="AK34" s="307">
        <v>-3684</v>
      </c>
      <c r="AL34" s="307">
        <v>-3684</v>
      </c>
      <c r="AM34" s="307">
        <v>-3684</v>
      </c>
      <c r="AN34" s="307">
        <v>-3684</v>
      </c>
      <c r="AO34" s="307">
        <v>7127</v>
      </c>
      <c r="AP34" s="293"/>
      <c r="AQ34" s="311">
        <v>-6186</v>
      </c>
      <c r="AR34" s="307">
        <v>0</v>
      </c>
      <c r="AS34" s="307">
        <v>0</v>
      </c>
      <c r="AT34" s="307">
        <v>0</v>
      </c>
      <c r="AU34" s="307">
        <v>0</v>
      </c>
      <c r="AV34" s="307">
        <v>0</v>
      </c>
      <c r="AW34" s="307">
        <v>0</v>
      </c>
      <c r="AX34" s="310">
        <v>6186</v>
      </c>
      <c r="AY34" s="310">
        <v>6186</v>
      </c>
      <c r="AZ34" s="310">
        <v>6186</v>
      </c>
      <c r="BA34" s="310">
        <v>6186</v>
      </c>
      <c r="BB34" s="310">
        <v>6186</v>
      </c>
      <c r="BC34" s="310">
        <v>22272</v>
      </c>
      <c r="BD34" s="311">
        <v>10161</v>
      </c>
      <c r="BE34" s="307">
        <v>10161</v>
      </c>
      <c r="BF34" s="307">
        <v>10161</v>
      </c>
      <c r="BG34" s="307">
        <v>10161</v>
      </c>
      <c r="BH34" s="307">
        <v>10161</v>
      </c>
      <c r="BI34" s="307">
        <v>10161</v>
      </c>
      <c r="BJ34" s="307">
        <v>36577</v>
      </c>
      <c r="BK34" s="310">
        <v>0</v>
      </c>
      <c r="BL34" s="310">
        <v>0</v>
      </c>
      <c r="BM34" s="310">
        <v>0</v>
      </c>
      <c r="BN34" s="310">
        <v>0</v>
      </c>
      <c r="BO34" s="310">
        <v>0</v>
      </c>
      <c r="BP34" s="310">
        <v>0</v>
      </c>
      <c r="BQ34" s="311">
        <v>12738</v>
      </c>
      <c r="BR34" s="307">
        <v>12738</v>
      </c>
      <c r="BS34" s="307">
        <v>12738</v>
      </c>
      <c r="BT34" s="307">
        <v>12738</v>
      </c>
      <c r="BU34" s="307">
        <v>12738</v>
      </c>
      <c r="BV34" s="307">
        <v>12738</v>
      </c>
      <c r="BW34" s="307">
        <v>45856</v>
      </c>
      <c r="BX34" s="310">
        <v>0</v>
      </c>
      <c r="BY34" s="310">
        <v>0</v>
      </c>
      <c r="BZ34" s="310">
        <v>0</v>
      </c>
      <c r="CA34" s="310">
        <v>0</v>
      </c>
      <c r="CB34" s="310">
        <v>0</v>
      </c>
      <c r="CC34" s="310">
        <v>0</v>
      </c>
      <c r="CD34" s="308">
        <v>8.9</v>
      </c>
      <c r="CE34" s="314"/>
      <c r="CF34" s="307"/>
      <c r="CG34" s="307"/>
      <c r="CH34" s="307"/>
      <c r="CI34" s="307"/>
      <c r="CJ34" s="307"/>
      <c r="CK34" s="307"/>
      <c r="CL34" s="310"/>
      <c r="CM34" s="310"/>
      <c r="CN34" s="310"/>
      <c r="CO34" s="310"/>
      <c r="CP34" s="310"/>
      <c r="CQ34" s="310"/>
      <c r="CR34" s="314">
        <v>-20397</v>
      </c>
      <c r="CS34" s="307"/>
      <c r="CT34" s="307"/>
      <c r="CU34" s="307"/>
      <c r="CV34" s="307"/>
      <c r="CW34" s="307"/>
      <c r="CX34" s="307"/>
      <c r="CY34" s="310">
        <v>20397</v>
      </c>
      <c r="CZ34" s="310">
        <v>20397</v>
      </c>
      <c r="DA34" s="310">
        <v>20397</v>
      </c>
      <c r="DB34" s="310">
        <v>20397</v>
      </c>
      <c r="DC34" s="310">
        <v>20397</v>
      </c>
      <c r="DD34" s="310">
        <v>53034</v>
      </c>
      <c r="DE34" s="293"/>
      <c r="DF34" s="331">
        <v>-4972.9290660000106</v>
      </c>
    </row>
    <row r="35" spans="2:110">
      <c r="B35" s="302" t="s">
        <v>248</v>
      </c>
      <c r="C35" s="316">
        <v>0</v>
      </c>
      <c r="D35" s="316">
        <v>0</v>
      </c>
      <c r="E35" s="316">
        <v>0</v>
      </c>
      <c r="F35" s="316"/>
      <c r="G35" s="308">
        <v>1</v>
      </c>
      <c r="H35" s="307">
        <v>0</v>
      </c>
      <c r="I35" s="307">
        <v>0</v>
      </c>
      <c r="J35" s="307">
        <v>0</v>
      </c>
      <c r="K35" s="307">
        <v>0</v>
      </c>
      <c r="L35" s="307">
        <v>0</v>
      </c>
      <c r="M35" s="307">
        <v>0</v>
      </c>
      <c r="N35" s="307">
        <v>0</v>
      </c>
      <c r="O35" s="307">
        <v>0</v>
      </c>
      <c r="P35" s="307">
        <v>0</v>
      </c>
      <c r="Q35" s="327">
        <v>0</v>
      </c>
      <c r="R35" s="303">
        <v>0</v>
      </c>
      <c r="S35" s="307">
        <v>0</v>
      </c>
      <c r="T35" s="307">
        <v>0</v>
      </c>
      <c r="U35" s="327">
        <v>0</v>
      </c>
      <c r="V35" s="307">
        <v>0</v>
      </c>
      <c r="W35" s="303">
        <v>0</v>
      </c>
      <c r="X35" s="307">
        <v>0</v>
      </c>
      <c r="Y35" s="303">
        <v>0</v>
      </c>
      <c r="Z35" s="307">
        <v>0</v>
      </c>
      <c r="AA35" s="307">
        <v>0</v>
      </c>
      <c r="AB35" s="307">
        <v>0</v>
      </c>
      <c r="AC35" s="307">
        <v>0</v>
      </c>
      <c r="AD35" s="307">
        <v>0</v>
      </c>
      <c r="AE35" s="307">
        <v>0</v>
      </c>
      <c r="AF35" s="307">
        <v>0</v>
      </c>
      <c r="AG35" s="307">
        <v>0</v>
      </c>
      <c r="AH35" s="307">
        <v>0</v>
      </c>
      <c r="AI35" s="307">
        <v>0</v>
      </c>
      <c r="AJ35" s="307">
        <v>0</v>
      </c>
      <c r="AK35" s="307">
        <v>0</v>
      </c>
      <c r="AL35" s="307">
        <v>0</v>
      </c>
      <c r="AM35" s="307">
        <v>0</v>
      </c>
      <c r="AN35" s="307">
        <v>0</v>
      </c>
      <c r="AO35" s="307">
        <v>0</v>
      </c>
      <c r="AP35" s="293"/>
      <c r="AQ35" s="311">
        <v>0</v>
      </c>
      <c r="AR35" s="307">
        <v>0</v>
      </c>
      <c r="AS35" s="307">
        <v>0</v>
      </c>
      <c r="AT35" s="307">
        <v>0</v>
      </c>
      <c r="AU35" s="307">
        <v>0</v>
      </c>
      <c r="AV35" s="307">
        <v>0</v>
      </c>
      <c r="AW35" s="307">
        <v>0</v>
      </c>
      <c r="AX35" s="310">
        <v>0</v>
      </c>
      <c r="AY35" s="310">
        <v>0</v>
      </c>
      <c r="AZ35" s="310">
        <v>0</v>
      </c>
      <c r="BA35" s="310">
        <v>0</v>
      </c>
      <c r="BB35" s="310">
        <v>0</v>
      </c>
      <c r="BC35" s="310">
        <v>0</v>
      </c>
      <c r="BD35" s="311">
        <v>0</v>
      </c>
      <c r="BE35" s="307">
        <v>0</v>
      </c>
      <c r="BF35" s="307">
        <v>0</v>
      </c>
      <c r="BG35" s="307">
        <v>0</v>
      </c>
      <c r="BH35" s="307">
        <v>0</v>
      </c>
      <c r="BI35" s="307">
        <v>0</v>
      </c>
      <c r="BJ35" s="307">
        <v>0</v>
      </c>
      <c r="BK35" s="310">
        <v>0</v>
      </c>
      <c r="BL35" s="310">
        <v>0</v>
      </c>
      <c r="BM35" s="310">
        <v>0</v>
      </c>
      <c r="BN35" s="310">
        <v>0</v>
      </c>
      <c r="BO35" s="310">
        <v>0</v>
      </c>
      <c r="BP35" s="310">
        <v>0</v>
      </c>
      <c r="BQ35" s="311">
        <v>0</v>
      </c>
      <c r="BR35" s="307">
        <v>0</v>
      </c>
      <c r="BS35" s="307">
        <v>0</v>
      </c>
      <c r="BT35" s="307">
        <v>0</v>
      </c>
      <c r="BU35" s="307">
        <v>0</v>
      </c>
      <c r="BV35" s="307">
        <v>0</v>
      </c>
      <c r="BW35" s="307">
        <v>0</v>
      </c>
      <c r="BX35" s="310">
        <v>0</v>
      </c>
      <c r="BY35" s="310">
        <v>0</v>
      </c>
      <c r="BZ35" s="310">
        <v>0</v>
      </c>
      <c r="CA35" s="310">
        <v>0</v>
      </c>
      <c r="CB35" s="310">
        <v>0</v>
      </c>
      <c r="CC35" s="310">
        <v>0</v>
      </c>
      <c r="CD35" s="308">
        <v>8.6999999999999993</v>
      </c>
      <c r="CE35" s="314"/>
      <c r="CF35" s="307"/>
      <c r="CG35" s="307"/>
      <c r="CH35" s="307"/>
      <c r="CI35" s="307"/>
      <c r="CJ35" s="307"/>
      <c r="CK35" s="307"/>
      <c r="CL35" s="310"/>
      <c r="CM35" s="310"/>
      <c r="CN35" s="310"/>
      <c r="CO35" s="310"/>
      <c r="CP35" s="310"/>
      <c r="CQ35" s="310"/>
      <c r="CR35" s="314">
        <v>0</v>
      </c>
      <c r="CS35" s="307"/>
      <c r="CT35" s="307"/>
      <c r="CU35" s="307"/>
      <c r="CV35" s="307"/>
      <c r="CW35" s="307"/>
      <c r="CX35" s="307"/>
      <c r="CY35" s="310">
        <v>0</v>
      </c>
      <c r="CZ35" s="310">
        <v>0</v>
      </c>
      <c r="DA35" s="310">
        <v>0</v>
      </c>
      <c r="DB35" s="310">
        <v>0</v>
      </c>
      <c r="DC35" s="310">
        <v>0</v>
      </c>
      <c r="DD35" s="310">
        <v>0</v>
      </c>
      <c r="DE35" s="293"/>
      <c r="DF35" s="331">
        <v>0</v>
      </c>
    </row>
    <row r="36" spans="2:110">
      <c r="B36" s="302" t="s">
        <v>249</v>
      </c>
      <c r="C36" s="316">
        <v>0.239123</v>
      </c>
      <c r="D36" s="316">
        <v>0.24756800000000001</v>
      </c>
      <c r="E36" s="316">
        <v>-8.4450000000000081E-3</v>
      </c>
      <c r="F36" s="316"/>
      <c r="G36" s="308">
        <v>10.9</v>
      </c>
      <c r="H36" s="307">
        <v>2253956</v>
      </c>
      <c r="I36" s="307">
        <v>134536</v>
      </c>
      <c r="J36" s="307">
        <v>81043</v>
      </c>
      <c r="K36" s="307">
        <v>-76887</v>
      </c>
      <c r="L36" s="307">
        <v>-13782</v>
      </c>
      <c r="M36" s="307">
        <v>-592611</v>
      </c>
      <c r="N36" s="307">
        <v>45694</v>
      </c>
      <c r="O36" s="307">
        <v>7139</v>
      </c>
      <c r="P36" s="307">
        <v>-77365</v>
      </c>
      <c r="Q36" s="327">
        <v>1761723</v>
      </c>
      <c r="R36" s="303">
        <v>-13782</v>
      </c>
      <c r="S36" s="307">
        <v>-60852</v>
      </c>
      <c r="T36" s="307">
        <v>-6741</v>
      </c>
      <c r="U36" s="327">
        <v>134204</v>
      </c>
      <c r="V36" s="307">
        <v>77947</v>
      </c>
      <c r="W36" s="303">
        <v>-658493</v>
      </c>
      <c r="X36" s="307">
        <v>-109421</v>
      </c>
      <c r="Y36" s="303">
        <v>-73480</v>
      </c>
      <c r="Z36" s="307">
        <v>1899774</v>
      </c>
      <c r="AA36" s="307">
        <v>1629974</v>
      </c>
      <c r="AB36" s="307">
        <v>1543762</v>
      </c>
      <c r="AC36" s="307">
        <v>2020913</v>
      </c>
      <c r="AD36" s="307">
        <v>538243</v>
      </c>
      <c r="AE36" s="307">
        <v>95013</v>
      </c>
      <c r="AF36" s="307">
        <v>66739</v>
      </c>
      <c r="AG36" s="307">
        <v>0</v>
      </c>
      <c r="AH36" s="307">
        <v>41502</v>
      </c>
      <c r="AI36" s="307">
        <v>0</v>
      </c>
      <c r="AJ36" s="307">
        <v>-67593</v>
      </c>
      <c r="AK36" s="307">
        <v>-67593</v>
      </c>
      <c r="AL36" s="307">
        <v>-67593</v>
      </c>
      <c r="AM36" s="307">
        <v>-67593</v>
      </c>
      <c r="AN36" s="307">
        <v>-67593</v>
      </c>
      <c r="AO36" s="307">
        <v>-320528</v>
      </c>
      <c r="AP36" s="293"/>
      <c r="AQ36" s="311">
        <v>-54368</v>
      </c>
      <c r="AR36" s="307">
        <v>0</v>
      </c>
      <c r="AS36" s="307">
        <v>0</v>
      </c>
      <c r="AT36" s="307">
        <v>0</v>
      </c>
      <c r="AU36" s="307">
        <v>0</v>
      </c>
      <c r="AV36" s="307">
        <v>0</v>
      </c>
      <c r="AW36" s="307">
        <v>0</v>
      </c>
      <c r="AX36" s="310">
        <v>54368</v>
      </c>
      <c r="AY36" s="310">
        <v>54368</v>
      </c>
      <c r="AZ36" s="310">
        <v>54368</v>
      </c>
      <c r="BA36" s="310">
        <v>54368</v>
      </c>
      <c r="BB36" s="310">
        <v>54368</v>
      </c>
      <c r="BC36" s="310">
        <v>266403</v>
      </c>
      <c r="BD36" s="311">
        <v>4192</v>
      </c>
      <c r="BE36" s="307">
        <v>4192</v>
      </c>
      <c r="BF36" s="307">
        <v>4192</v>
      </c>
      <c r="BG36" s="307">
        <v>4192</v>
      </c>
      <c r="BH36" s="307">
        <v>4192</v>
      </c>
      <c r="BI36" s="307">
        <v>4192</v>
      </c>
      <c r="BJ36" s="307">
        <v>20542</v>
      </c>
      <c r="BK36" s="310">
        <v>0</v>
      </c>
      <c r="BL36" s="310">
        <v>0</v>
      </c>
      <c r="BM36" s="310">
        <v>0</v>
      </c>
      <c r="BN36" s="310">
        <v>0</v>
      </c>
      <c r="BO36" s="310">
        <v>0</v>
      </c>
      <c r="BP36" s="310">
        <v>0</v>
      </c>
      <c r="BQ36" s="311">
        <v>-6741</v>
      </c>
      <c r="BR36" s="307">
        <v>0</v>
      </c>
      <c r="BS36" s="307">
        <v>0</v>
      </c>
      <c r="BT36" s="307">
        <v>0</v>
      </c>
      <c r="BU36" s="307">
        <v>0</v>
      </c>
      <c r="BV36" s="307">
        <v>0</v>
      </c>
      <c r="BW36" s="307">
        <v>0</v>
      </c>
      <c r="BX36" s="310">
        <v>6741</v>
      </c>
      <c r="BY36" s="310">
        <v>6741</v>
      </c>
      <c r="BZ36" s="310">
        <v>6741</v>
      </c>
      <c r="CA36" s="310">
        <v>6741</v>
      </c>
      <c r="CB36" s="310">
        <v>6741</v>
      </c>
      <c r="CC36" s="310">
        <v>33034</v>
      </c>
      <c r="CD36" s="308">
        <v>9.8000000000000007</v>
      </c>
      <c r="CE36" s="314"/>
      <c r="CF36" s="307"/>
      <c r="CG36" s="307"/>
      <c r="CH36" s="307"/>
      <c r="CI36" s="307"/>
      <c r="CJ36" s="307"/>
      <c r="CK36" s="307"/>
      <c r="CL36" s="310"/>
      <c r="CM36" s="310"/>
      <c r="CN36" s="310"/>
      <c r="CO36" s="310"/>
      <c r="CP36" s="310"/>
      <c r="CQ36" s="310"/>
      <c r="CR36" s="314">
        <v>-10676</v>
      </c>
      <c r="CS36" s="307"/>
      <c r="CT36" s="307"/>
      <c r="CU36" s="307"/>
      <c r="CV36" s="307"/>
      <c r="CW36" s="307"/>
      <c r="CX36" s="307"/>
      <c r="CY36" s="310">
        <v>10676</v>
      </c>
      <c r="CZ36" s="310">
        <v>10676</v>
      </c>
      <c r="DA36" s="310">
        <v>10676</v>
      </c>
      <c r="DB36" s="310">
        <v>10676</v>
      </c>
      <c r="DC36" s="310">
        <v>10676</v>
      </c>
      <c r="DD36" s="310">
        <v>41633</v>
      </c>
      <c r="DE36" s="293"/>
      <c r="DF36" s="331">
        <v>3732.5548800000038</v>
      </c>
    </row>
    <row r="37" spans="2:110">
      <c r="B37" s="302" t="s">
        <v>250</v>
      </c>
      <c r="C37" s="316">
        <v>0</v>
      </c>
      <c r="D37" s="316">
        <v>0</v>
      </c>
      <c r="E37" s="316">
        <v>0</v>
      </c>
      <c r="F37" s="316"/>
      <c r="G37" s="308">
        <v>1</v>
      </c>
      <c r="H37" s="307">
        <v>0</v>
      </c>
      <c r="I37" s="307">
        <v>0</v>
      </c>
      <c r="J37" s="307">
        <v>0</v>
      </c>
      <c r="K37" s="307">
        <v>0</v>
      </c>
      <c r="L37" s="307">
        <v>0</v>
      </c>
      <c r="M37" s="307">
        <v>0</v>
      </c>
      <c r="N37" s="307">
        <v>0</v>
      </c>
      <c r="O37" s="307">
        <v>0</v>
      </c>
      <c r="P37" s="307">
        <v>0</v>
      </c>
      <c r="Q37" s="327">
        <v>0</v>
      </c>
      <c r="R37" s="303">
        <v>0</v>
      </c>
      <c r="S37" s="307">
        <v>0</v>
      </c>
      <c r="T37" s="307">
        <v>0</v>
      </c>
      <c r="U37" s="327">
        <v>0</v>
      </c>
      <c r="V37" s="307">
        <v>0</v>
      </c>
      <c r="W37" s="303">
        <v>0</v>
      </c>
      <c r="X37" s="307">
        <v>0</v>
      </c>
      <c r="Y37" s="303">
        <v>0</v>
      </c>
      <c r="Z37" s="307">
        <v>0</v>
      </c>
      <c r="AA37" s="307">
        <v>0</v>
      </c>
      <c r="AB37" s="307">
        <v>0</v>
      </c>
      <c r="AC37" s="307">
        <v>0</v>
      </c>
      <c r="AD37" s="307">
        <v>0</v>
      </c>
      <c r="AE37" s="307">
        <v>0</v>
      </c>
      <c r="AF37" s="307">
        <v>0</v>
      </c>
      <c r="AG37" s="307">
        <v>0</v>
      </c>
      <c r="AH37" s="307">
        <v>0</v>
      </c>
      <c r="AI37" s="307">
        <v>0</v>
      </c>
      <c r="AJ37" s="307">
        <v>0</v>
      </c>
      <c r="AK37" s="307">
        <v>0</v>
      </c>
      <c r="AL37" s="307">
        <v>0</v>
      </c>
      <c r="AM37" s="307">
        <v>0</v>
      </c>
      <c r="AN37" s="307">
        <v>0</v>
      </c>
      <c r="AO37" s="307">
        <v>0</v>
      </c>
      <c r="AP37" s="293"/>
      <c r="AQ37" s="311">
        <v>0</v>
      </c>
      <c r="AR37" s="307">
        <v>0</v>
      </c>
      <c r="AS37" s="307">
        <v>0</v>
      </c>
      <c r="AT37" s="307">
        <v>0</v>
      </c>
      <c r="AU37" s="307">
        <v>0</v>
      </c>
      <c r="AV37" s="307">
        <v>0</v>
      </c>
      <c r="AW37" s="307">
        <v>0</v>
      </c>
      <c r="AX37" s="310">
        <v>0</v>
      </c>
      <c r="AY37" s="310">
        <v>0</v>
      </c>
      <c r="AZ37" s="310">
        <v>0</v>
      </c>
      <c r="BA37" s="310">
        <v>0</v>
      </c>
      <c r="BB37" s="310">
        <v>0</v>
      </c>
      <c r="BC37" s="310">
        <v>0</v>
      </c>
      <c r="BD37" s="311">
        <v>0</v>
      </c>
      <c r="BE37" s="307">
        <v>0</v>
      </c>
      <c r="BF37" s="307">
        <v>0</v>
      </c>
      <c r="BG37" s="307">
        <v>0</v>
      </c>
      <c r="BH37" s="307">
        <v>0</v>
      </c>
      <c r="BI37" s="307">
        <v>0</v>
      </c>
      <c r="BJ37" s="307">
        <v>0</v>
      </c>
      <c r="BK37" s="310">
        <v>0</v>
      </c>
      <c r="BL37" s="310">
        <v>0</v>
      </c>
      <c r="BM37" s="310">
        <v>0</v>
      </c>
      <c r="BN37" s="310">
        <v>0</v>
      </c>
      <c r="BO37" s="310">
        <v>0</v>
      </c>
      <c r="BP37" s="310">
        <v>0</v>
      </c>
      <c r="BQ37" s="311">
        <v>0</v>
      </c>
      <c r="BR37" s="307">
        <v>0</v>
      </c>
      <c r="BS37" s="307">
        <v>0</v>
      </c>
      <c r="BT37" s="307">
        <v>0</v>
      </c>
      <c r="BU37" s="307">
        <v>0</v>
      </c>
      <c r="BV37" s="307">
        <v>0</v>
      </c>
      <c r="BW37" s="307">
        <v>0</v>
      </c>
      <c r="BX37" s="310">
        <v>0</v>
      </c>
      <c r="BY37" s="310">
        <v>0</v>
      </c>
      <c r="BZ37" s="310">
        <v>0</v>
      </c>
      <c r="CA37" s="310">
        <v>0</v>
      </c>
      <c r="CB37" s="310">
        <v>0</v>
      </c>
      <c r="CC37" s="310">
        <v>0</v>
      </c>
      <c r="CD37" s="308">
        <v>6.8</v>
      </c>
      <c r="CE37" s="314"/>
      <c r="CF37" s="307"/>
      <c r="CG37" s="307"/>
      <c r="CH37" s="307"/>
      <c r="CI37" s="307"/>
      <c r="CJ37" s="307"/>
      <c r="CK37" s="307"/>
      <c r="CL37" s="310"/>
      <c r="CM37" s="310"/>
      <c r="CN37" s="310"/>
      <c r="CO37" s="310"/>
      <c r="CP37" s="310"/>
      <c r="CQ37" s="310"/>
      <c r="CR37" s="314">
        <v>0</v>
      </c>
      <c r="CS37" s="307"/>
      <c r="CT37" s="307"/>
      <c r="CU37" s="307"/>
      <c r="CV37" s="307"/>
      <c r="CW37" s="307"/>
      <c r="CX37" s="307"/>
      <c r="CY37" s="310">
        <v>0</v>
      </c>
      <c r="CZ37" s="310">
        <v>0</v>
      </c>
      <c r="DA37" s="310">
        <v>0</v>
      </c>
      <c r="DB37" s="310">
        <v>0</v>
      </c>
      <c r="DC37" s="310">
        <v>0</v>
      </c>
      <c r="DD37" s="310">
        <v>0</v>
      </c>
      <c r="DE37" s="293"/>
      <c r="DF37" s="331">
        <v>0</v>
      </c>
    </row>
    <row r="38" spans="2:110">
      <c r="B38" s="302" t="s">
        <v>251</v>
      </c>
      <c r="C38" s="316">
        <v>0.20389199999999999</v>
      </c>
      <c r="D38" s="316">
        <v>0.28894900000000001</v>
      </c>
      <c r="E38" s="316">
        <v>-8.5057000000000021E-2</v>
      </c>
      <c r="F38" s="316"/>
      <c r="G38" s="308">
        <v>10.199999999999999</v>
      </c>
      <c r="H38" s="307">
        <v>1714582</v>
      </c>
      <c r="I38" s="307">
        <v>61228</v>
      </c>
      <c r="J38" s="307">
        <v>43897</v>
      </c>
      <c r="K38" s="307">
        <v>-504716</v>
      </c>
      <c r="L38" s="307">
        <v>0</v>
      </c>
      <c r="M38" s="307">
        <v>227041</v>
      </c>
      <c r="N38" s="307">
        <v>96145</v>
      </c>
      <c r="O38" s="307">
        <v>2593</v>
      </c>
      <c r="P38" s="307">
        <v>-78677</v>
      </c>
      <c r="Q38" s="327">
        <v>1562093</v>
      </c>
      <c r="R38" s="303">
        <v>0</v>
      </c>
      <c r="S38" s="307">
        <v>26085</v>
      </c>
      <c r="T38" s="307">
        <v>-51289</v>
      </c>
      <c r="U38" s="327">
        <v>79921</v>
      </c>
      <c r="V38" s="307">
        <v>86887</v>
      </c>
      <c r="W38" s="303">
        <v>-225153</v>
      </c>
      <c r="X38" s="307">
        <v>-71421</v>
      </c>
      <c r="Y38" s="303">
        <v>-523147</v>
      </c>
      <c r="Z38" s="307">
        <v>1671348</v>
      </c>
      <c r="AA38" s="307">
        <v>1458931</v>
      </c>
      <c r="AB38" s="307">
        <v>1398892</v>
      </c>
      <c r="AC38" s="307">
        <v>1753521</v>
      </c>
      <c r="AD38" s="307">
        <v>0</v>
      </c>
      <c r="AE38" s="307">
        <v>44797</v>
      </c>
      <c r="AF38" s="307">
        <v>471858</v>
      </c>
      <c r="AG38" s="307">
        <v>204783</v>
      </c>
      <c r="AH38" s="307">
        <v>86719</v>
      </c>
      <c r="AI38" s="307">
        <v>0</v>
      </c>
      <c r="AJ38" s="307">
        <v>-25204</v>
      </c>
      <c r="AK38" s="307">
        <v>-25204</v>
      </c>
      <c r="AL38" s="307">
        <v>-25204</v>
      </c>
      <c r="AM38" s="307">
        <v>-25204</v>
      </c>
      <c r="AN38" s="307">
        <v>-25204</v>
      </c>
      <c r="AO38" s="307">
        <v>-99133</v>
      </c>
      <c r="AP38" s="293"/>
      <c r="AQ38" s="311">
        <v>22259</v>
      </c>
      <c r="AR38" s="307">
        <v>22259</v>
      </c>
      <c r="AS38" s="307">
        <v>22259</v>
      </c>
      <c r="AT38" s="307">
        <v>22259</v>
      </c>
      <c r="AU38" s="307">
        <v>22259</v>
      </c>
      <c r="AV38" s="307">
        <v>22259</v>
      </c>
      <c r="AW38" s="307">
        <v>93488</v>
      </c>
      <c r="AX38" s="310">
        <v>0</v>
      </c>
      <c r="AY38" s="310">
        <v>0</v>
      </c>
      <c r="AZ38" s="310">
        <v>0</v>
      </c>
      <c r="BA38" s="310">
        <v>0</v>
      </c>
      <c r="BB38" s="310">
        <v>0</v>
      </c>
      <c r="BC38" s="310">
        <v>0</v>
      </c>
      <c r="BD38" s="311">
        <v>9426</v>
      </c>
      <c r="BE38" s="307">
        <v>9426</v>
      </c>
      <c r="BF38" s="307">
        <v>9426</v>
      </c>
      <c r="BG38" s="307">
        <v>9426</v>
      </c>
      <c r="BH38" s="307">
        <v>9426</v>
      </c>
      <c r="BI38" s="307">
        <v>9426</v>
      </c>
      <c r="BJ38" s="307">
        <v>39589</v>
      </c>
      <c r="BK38" s="310">
        <v>0</v>
      </c>
      <c r="BL38" s="310">
        <v>0</v>
      </c>
      <c r="BM38" s="310">
        <v>0</v>
      </c>
      <c r="BN38" s="310">
        <v>0</v>
      </c>
      <c r="BO38" s="310">
        <v>0</v>
      </c>
      <c r="BP38" s="310">
        <v>0</v>
      </c>
      <c r="BQ38" s="311">
        <v>-51289</v>
      </c>
      <c r="BR38" s="307">
        <v>0</v>
      </c>
      <c r="BS38" s="307">
        <v>0</v>
      </c>
      <c r="BT38" s="307">
        <v>0</v>
      </c>
      <c r="BU38" s="307">
        <v>0</v>
      </c>
      <c r="BV38" s="307">
        <v>0</v>
      </c>
      <c r="BW38" s="307">
        <v>0</v>
      </c>
      <c r="BX38" s="310">
        <v>51289</v>
      </c>
      <c r="BY38" s="310">
        <v>51289</v>
      </c>
      <c r="BZ38" s="310">
        <v>51289</v>
      </c>
      <c r="CA38" s="310">
        <v>51289</v>
      </c>
      <c r="CB38" s="310">
        <v>51289</v>
      </c>
      <c r="CC38" s="310">
        <v>215413</v>
      </c>
      <c r="CD38" s="308">
        <v>10</v>
      </c>
      <c r="CE38" s="314"/>
      <c r="CF38" s="307"/>
      <c r="CG38" s="307"/>
      <c r="CH38" s="307"/>
      <c r="CI38" s="307"/>
      <c r="CJ38" s="307"/>
      <c r="CK38" s="307"/>
      <c r="CL38" s="310"/>
      <c r="CM38" s="310"/>
      <c r="CN38" s="310"/>
      <c r="CO38" s="310"/>
      <c r="CP38" s="310"/>
      <c r="CQ38" s="310"/>
      <c r="CR38" s="314">
        <v>-5600</v>
      </c>
      <c r="CS38" s="307"/>
      <c r="CT38" s="307"/>
      <c r="CU38" s="307"/>
      <c r="CV38" s="307"/>
      <c r="CW38" s="307"/>
      <c r="CX38" s="307"/>
      <c r="CY38" s="310">
        <v>5600</v>
      </c>
      <c r="CZ38" s="310">
        <v>5600</v>
      </c>
      <c r="DA38" s="310">
        <v>5600</v>
      </c>
      <c r="DB38" s="310">
        <v>5600</v>
      </c>
      <c r="DC38" s="310">
        <v>5600</v>
      </c>
      <c r="DD38" s="310">
        <v>16797</v>
      </c>
      <c r="DE38" s="293"/>
      <c r="DF38" s="331">
        <v>21024.049032000006</v>
      </c>
    </row>
    <row r="39" spans="2:110">
      <c r="B39" s="302" t="s">
        <v>252</v>
      </c>
      <c r="C39" s="316">
        <v>0.28990199999999999</v>
      </c>
      <c r="D39" s="316">
        <v>0.32546399999999998</v>
      </c>
      <c r="E39" s="316">
        <v>-3.5561999999999983E-2</v>
      </c>
      <c r="F39" s="316"/>
      <c r="G39" s="308">
        <v>11.6</v>
      </c>
      <c r="H39" s="307">
        <v>91224</v>
      </c>
      <c r="I39" s="307">
        <v>6703</v>
      </c>
      <c r="J39" s="307">
        <v>3080</v>
      </c>
      <c r="K39" s="307">
        <v>-9968</v>
      </c>
      <c r="L39" s="307">
        <v>0</v>
      </c>
      <c r="M39" s="307">
        <v>-29448</v>
      </c>
      <c r="N39" s="307">
        <v>1923</v>
      </c>
      <c r="O39" s="307">
        <v>693</v>
      </c>
      <c r="P39" s="307">
        <v>-3591</v>
      </c>
      <c r="Q39" s="327">
        <v>60616</v>
      </c>
      <c r="R39" s="303">
        <v>0</v>
      </c>
      <c r="S39" s="307">
        <v>-2753</v>
      </c>
      <c r="T39" s="307">
        <v>-843</v>
      </c>
      <c r="U39" s="327">
        <v>6187</v>
      </c>
      <c r="V39" s="307">
        <v>3650</v>
      </c>
      <c r="W39" s="303">
        <v>-37858</v>
      </c>
      <c r="X39" s="307">
        <v>-4654</v>
      </c>
      <c r="Y39" s="303">
        <v>-9783</v>
      </c>
      <c r="Z39" s="307">
        <v>65723</v>
      </c>
      <c r="AA39" s="307">
        <v>55875</v>
      </c>
      <c r="AB39" s="307">
        <v>52584</v>
      </c>
      <c r="AC39" s="307">
        <v>70394</v>
      </c>
      <c r="AD39" s="307">
        <v>26909</v>
      </c>
      <c r="AE39" s="307">
        <v>3766</v>
      </c>
      <c r="AF39" s="307">
        <v>8940</v>
      </c>
      <c r="AG39" s="307">
        <v>0</v>
      </c>
      <c r="AH39" s="307">
        <v>1757</v>
      </c>
      <c r="AI39" s="307">
        <v>0</v>
      </c>
      <c r="AJ39" s="307">
        <v>-3596</v>
      </c>
      <c r="AK39" s="307">
        <v>-3596</v>
      </c>
      <c r="AL39" s="307">
        <v>-3596</v>
      </c>
      <c r="AM39" s="307">
        <v>-3596</v>
      </c>
      <c r="AN39" s="307">
        <v>-3596</v>
      </c>
      <c r="AO39" s="307">
        <v>-19878</v>
      </c>
      <c r="AP39" s="293"/>
      <c r="AQ39" s="311">
        <v>-2539</v>
      </c>
      <c r="AR39" s="307">
        <v>0</v>
      </c>
      <c r="AS39" s="307">
        <v>0</v>
      </c>
      <c r="AT39" s="307">
        <v>0</v>
      </c>
      <c r="AU39" s="307">
        <v>0</v>
      </c>
      <c r="AV39" s="307">
        <v>0</v>
      </c>
      <c r="AW39" s="307">
        <v>0</v>
      </c>
      <c r="AX39" s="310">
        <v>2539</v>
      </c>
      <c r="AY39" s="310">
        <v>2539</v>
      </c>
      <c r="AZ39" s="310">
        <v>2539</v>
      </c>
      <c r="BA39" s="310">
        <v>2539</v>
      </c>
      <c r="BB39" s="310">
        <v>2539</v>
      </c>
      <c r="BC39" s="310">
        <v>14214</v>
      </c>
      <c r="BD39" s="311">
        <v>166</v>
      </c>
      <c r="BE39" s="307">
        <v>166</v>
      </c>
      <c r="BF39" s="307">
        <v>166</v>
      </c>
      <c r="BG39" s="307">
        <v>166</v>
      </c>
      <c r="BH39" s="307">
        <v>166</v>
      </c>
      <c r="BI39" s="307">
        <v>166</v>
      </c>
      <c r="BJ39" s="307">
        <v>927</v>
      </c>
      <c r="BK39" s="310">
        <v>0</v>
      </c>
      <c r="BL39" s="310">
        <v>0</v>
      </c>
      <c r="BM39" s="310">
        <v>0</v>
      </c>
      <c r="BN39" s="310">
        <v>0</v>
      </c>
      <c r="BO39" s="310">
        <v>0</v>
      </c>
      <c r="BP39" s="310">
        <v>0</v>
      </c>
      <c r="BQ39" s="311">
        <v>-843</v>
      </c>
      <c r="BR39" s="307">
        <v>0</v>
      </c>
      <c r="BS39" s="307">
        <v>0</v>
      </c>
      <c r="BT39" s="307">
        <v>0</v>
      </c>
      <c r="BU39" s="307">
        <v>0</v>
      </c>
      <c r="BV39" s="307">
        <v>0</v>
      </c>
      <c r="BW39" s="307">
        <v>0</v>
      </c>
      <c r="BX39" s="310">
        <v>843</v>
      </c>
      <c r="BY39" s="310">
        <v>843</v>
      </c>
      <c r="BZ39" s="310">
        <v>843</v>
      </c>
      <c r="CA39" s="310">
        <v>843</v>
      </c>
      <c r="CB39" s="310">
        <v>843</v>
      </c>
      <c r="CC39" s="310">
        <v>4725</v>
      </c>
      <c r="CD39" s="308">
        <v>10.1</v>
      </c>
      <c r="CE39" s="314"/>
      <c r="CF39" s="307"/>
      <c r="CG39" s="307"/>
      <c r="CH39" s="307"/>
      <c r="CI39" s="307"/>
      <c r="CJ39" s="307"/>
      <c r="CK39" s="307"/>
      <c r="CL39" s="310"/>
      <c r="CM39" s="310"/>
      <c r="CN39" s="310"/>
      <c r="CO39" s="310"/>
      <c r="CP39" s="310"/>
      <c r="CQ39" s="310"/>
      <c r="CR39" s="314">
        <v>-380</v>
      </c>
      <c r="CS39" s="307"/>
      <c r="CT39" s="307"/>
      <c r="CU39" s="307"/>
      <c r="CV39" s="307"/>
      <c r="CW39" s="307"/>
      <c r="CX39" s="307"/>
      <c r="CY39" s="310">
        <v>380</v>
      </c>
      <c r="CZ39" s="310">
        <v>380</v>
      </c>
      <c r="DA39" s="310">
        <v>380</v>
      </c>
      <c r="DB39" s="310">
        <v>380</v>
      </c>
      <c r="DC39" s="310">
        <v>380</v>
      </c>
      <c r="DD39" s="310">
        <v>1866</v>
      </c>
      <c r="DE39" s="293"/>
      <c r="DF39" s="331">
        <v>508.53659999999974</v>
      </c>
    </row>
    <row r="40" spans="2:110">
      <c r="B40" s="302" t="s">
        <v>253</v>
      </c>
      <c r="C40" s="316">
        <v>0.31101899999999999</v>
      </c>
      <c r="D40" s="316">
        <v>0.31798399999999999</v>
      </c>
      <c r="E40" s="316">
        <v>-6.964999999999999E-3</v>
      </c>
      <c r="F40" s="316"/>
      <c r="G40" s="308">
        <v>10.9</v>
      </c>
      <c r="H40" s="307">
        <v>802889</v>
      </c>
      <c r="I40" s="307">
        <v>52509</v>
      </c>
      <c r="J40" s="307">
        <v>29343</v>
      </c>
      <c r="K40" s="307">
        <v>-17586</v>
      </c>
      <c r="L40" s="307">
        <v>0</v>
      </c>
      <c r="M40" s="307">
        <v>-313006</v>
      </c>
      <c r="N40" s="307">
        <v>19003</v>
      </c>
      <c r="O40" s="307">
        <v>-3667</v>
      </c>
      <c r="P40" s="307">
        <v>-23481</v>
      </c>
      <c r="Q40" s="327">
        <v>546004</v>
      </c>
      <c r="R40" s="303">
        <v>0</v>
      </c>
      <c r="S40" s="307">
        <v>-30541</v>
      </c>
      <c r="T40" s="307">
        <v>-2016</v>
      </c>
      <c r="U40" s="327">
        <v>49295</v>
      </c>
      <c r="V40" s="307">
        <v>21001</v>
      </c>
      <c r="W40" s="303">
        <v>-315528</v>
      </c>
      <c r="X40" s="307">
        <v>-32829</v>
      </c>
      <c r="Y40" s="303">
        <v>-21972</v>
      </c>
      <c r="Z40" s="307">
        <v>586220</v>
      </c>
      <c r="AA40" s="307">
        <v>507662</v>
      </c>
      <c r="AB40" s="307">
        <v>482206</v>
      </c>
      <c r="AC40" s="307">
        <v>621705</v>
      </c>
      <c r="AD40" s="307">
        <v>284290</v>
      </c>
      <c r="AE40" s="307">
        <v>28542</v>
      </c>
      <c r="AF40" s="307">
        <v>19956</v>
      </c>
      <c r="AG40" s="307">
        <v>0</v>
      </c>
      <c r="AH40" s="307">
        <v>17260</v>
      </c>
      <c r="AI40" s="307">
        <v>0</v>
      </c>
      <c r="AJ40" s="307">
        <v>-32557</v>
      </c>
      <c r="AK40" s="307">
        <v>-32557</v>
      </c>
      <c r="AL40" s="307">
        <v>-32557</v>
      </c>
      <c r="AM40" s="307">
        <v>-32557</v>
      </c>
      <c r="AN40" s="307">
        <v>-32557</v>
      </c>
      <c r="AO40" s="307">
        <v>-152743</v>
      </c>
      <c r="AP40" s="293"/>
      <c r="AQ40" s="311">
        <v>-28716</v>
      </c>
      <c r="AR40" s="307">
        <v>0</v>
      </c>
      <c r="AS40" s="307">
        <v>0</v>
      </c>
      <c r="AT40" s="307">
        <v>0</v>
      </c>
      <c r="AU40" s="307">
        <v>0</v>
      </c>
      <c r="AV40" s="307">
        <v>0</v>
      </c>
      <c r="AW40" s="307">
        <v>0</v>
      </c>
      <c r="AX40" s="310">
        <v>28716</v>
      </c>
      <c r="AY40" s="310">
        <v>28716</v>
      </c>
      <c r="AZ40" s="310">
        <v>28716</v>
      </c>
      <c r="BA40" s="310">
        <v>28716</v>
      </c>
      <c r="BB40" s="310">
        <v>28716</v>
      </c>
      <c r="BC40" s="310">
        <v>140710</v>
      </c>
      <c r="BD40" s="311">
        <v>1743</v>
      </c>
      <c r="BE40" s="307">
        <v>1743</v>
      </c>
      <c r="BF40" s="307">
        <v>1743</v>
      </c>
      <c r="BG40" s="307">
        <v>1743</v>
      </c>
      <c r="BH40" s="307">
        <v>1743</v>
      </c>
      <c r="BI40" s="307">
        <v>1743</v>
      </c>
      <c r="BJ40" s="307">
        <v>8545</v>
      </c>
      <c r="BK40" s="310">
        <v>0</v>
      </c>
      <c r="BL40" s="310">
        <v>0</v>
      </c>
      <c r="BM40" s="310">
        <v>0</v>
      </c>
      <c r="BN40" s="310">
        <v>0</v>
      </c>
      <c r="BO40" s="310">
        <v>0</v>
      </c>
      <c r="BP40" s="310">
        <v>0</v>
      </c>
      <c r="BQ40" s="311">
        <v>-2016</v>
      </c>
      <c r="BR40" s="307">
        <v>0</v>
      </c>
      <c r="BS40" s="307">
        <v>0</v>
      </c>
      <c r="BT40" s="307">
        <v>0</v>
      </c>
      <c r="BU40" s="307">
        <v>0</v>
      </c>
      <c r="BV40" s="307">
        <v>0</v>
      </c>
      <c r="BW40" s="307">
        <v>0</v>
      </c>
      <c r="BX40" s="310">
        <v>2016</v>
      </c>
      <c r="BY40" s="310">
        <v>2016</v>
      </c>
      <c r="BZ40" s="310">
        <v>2016</v>
      </c>
      <c r="CA40" s="310">
        <v>2016</v>
      </c>
      <c r="CB40" s="310">
        <v>2016</v>
      </c>
      <c r="CC40" s="310">
        <v>9876</v>
      </c>
      <c r="CD40" s="308">
        <v>9</v>
      </c>
      <c r="CE40" s="314"/>
      <c r="CF40" s="307"/>
      <c r="CG40" s="307"/>
      <c r="CH40" s="307"/>
      <c r="CI40" s="307"/>
      <c r="CJ40" s="307"/>
      <c r="CK40" s="307"/>
      <c r="CL40" s="310"/>
      <c r="CM40" s="310"/>
      <c r="CN40" s="310"/>
      <c r="CO40" s="310"/>
      <c r="CP40" s="310"/>
      <c r="CQ40" s="310"/>
      <c r="CR40" s="314">
        <v>-3568</v>
      </c>
      <c r="CS40" s="307"/>
      <c r="CT40" s="307"/>
      <c r="CU40" s="307"/>
      <c r="CV40" s="307"/>
      <c r="CW40" s="307"/>
      <c r="CX40" s="307"/>
      <c r="CY40" s="310">
        <v>3568</v>
      </c>
      <c r="CZ40" s="310">
        <v>3568</v>
      </c>
      <c r="DA40" s="310">
        <v>3568</v>
      </c>
      <c r="DB40" s="310">
        <v>3568</v>
      </c>
      <c r="DC40" s="310">
        <v>3568</v>
      </c>
      <c r="DD40" s="310">
        <v>10702</v>
      </c>
      <c r="DE40" s="293"/>
      <c r="DF40" s="331">
        <v>719.08052999999984</v>
      </c>
    </row>
    <row r="41" spans="2:110">
      <c r="B41" s="302" t="s">
        <v>254</v>
      </c>
      <c r="C41" s="316">
        <v>0.35177799999999998</v>
      </c>
      <c r="D41" s="316">
        <v>0.36220400000000003</v>
      </c>
      <c r="E41" s="316">
        <v>-1.0426000000000046E-2</v>
      </c>
      <c r="F41" s="316"/>
      <c r="G41" s="308">
        <v>11.1</v>
      </c>
      <c r="H41" s="307">
        <v>569483</v>
      </c>
      <c r="I41" s="307">
        <v>30095</v>
      </c>
      <c r="J41" s="307">
        <v>20189</v>
      </c>
      <c r="K41" s="307">
        <v>-16392</v>
      </c>
      <c r="L41" s="307">
        <v>0</v>
      </c>
      <c r="M41" s="307">
        <v>-140972</v>
      </c>
      <c r="N41" s="307">
        <v>10008</v>
      </c>
      <c r="O41" s="307">
        <v>4591</v>
      </c>
      <c r="P41" s="307">
        <v>-36741</v>
      </c>
      <c r="Q41" s="327">
        <v>440261</v>
      </c>
      <c r="R41" s="303">
        <v>0</v>
      </c>
      <c r="S41" s="307">
        <v>-14283</v>
      </c>
      <c r="T41" s="307">
        <v>-1127</v>
      </c>
      <c r="U41" s="327">
        <v>34874</v>
      </c>
      <c r="V41" s="307">
        <v>27940</v>
      </c>
      <c r="W41" s="303">
        <v>-152168</v>
      </c>
      <c r="X41" s="307">
        <v>-24812</v>
      </c>
      <c r="Y41" s="303">
        <v>-12515</v>
      </c>
      <c r="Z41" s="307">
        <v>472364</v>
      </c>
      <c r="AA41" s="307">
        <v>410055</v>
      </c>
      <c r="AB41" s="307">
        <v>392421</v>
      </c>
      <c r="AC41" s="307">
        <v>497684</v>
      </c>
      <c r="AD41" s="307">
        <v>128272</v>
      </c>
      <c r="AE41" s="307">
        <v>21614</v>
      </c>
      <c r="AF41" s="307">
        <v>11388</v>
      </c>
      <c r="AG41" s="307">
        <v>0</v>
      </c>
      <c r="AH41" s="307">
        <v>9106</v>
      </c>
      <c r="AI41" s="307">
        <v>0</v>
      </c>
      <c r="AJ41" s="307">
        <v>-15409</v>
      </c>
      <c r="AK41" s="307">
        <v>-15409</v>
      </c>
      <c r="AL41" s="307">
        <v>-15409</v>
      </c>
      <c r="AM41" s="307">
        <v>-15409</v>
      </c>
      <c r="AN41" s="307">
        <v>-15409</v>
      </c>
      <c r="AO41" s="307">
        <v>-75123</v>
      </c>
      <c r="AP41" s="293"/>
      <c r="AQ41" s="311">
        <v>-12700</v>
      </c>
      <c r="AR41" s="307">
        <v>0</v>
      </c>
      <c r="AS41" s="307">
        <v>0</v>
      </c>
      <c r="AT41" s="307">
        <v>0</v>
      </c>
      <c r="AU41" s="307">
        <v>0</v>
      </c>
      <c r="AV41" s="307">
        <v>0</v>
      </c>
      <c r="AW41" s="307">
        <v>0</v>
      </c>
      <c r="AX41" s="310">
        <v>12700</v>
      </c>
      <c r="AY41" s="310">
        <v>12700</v>
      </c>
      <c r="AZ41" s="310">
        <v>12700</v>
      </c>
      <c r="BA41" s="310">
        <v>12700</v>
      </c>
      <c r="BB41" s="310">
        <v>12700</v>
      </c>
      <c r="BC41" s="310">
        <v>64772</v>
      </c>
      <c r="BD41" s="311">
        <v>902</v>
      </c>
      <c r="BE41" s="307">
        <v>902</v>
      </c>
      <c r="BF41" s="307">
        <v>902</v>
      </c>
      <c r="BG41" s="307">
        <v>902</v>
      </c>
      <c r="BH41" s="307">
        <v>902</v>
      </c>
      <c r="BI41" s="307">
        <v>902</v>
      </c>
      <c r="BJ41" s="307">
        <v>4596</v>
      </c>
      <c r="BK41" s="310">
        <v>0</v>
      </c>
      <c r="BL41" s="310">
        <v>0</v>
      </c>
      <c r="BM41" s="310">
        <v>0</v>
      </c>
      <c r="BN41" s="310">
        <v>0</v>
      </c>
      <c r="BO41" s="310">
        <v>0</v>
      </c>
      <c r="BP41" s="310">
        <v>0</v>
      </c>
      <c r="BQ41" s="311">
        <v>-1127</v>
      </c>
      <c r="BR41" s="307">
        <v>0</v>
      </c>
      <c r="BS41" s="307">
        <v>0</v>
      </c>
      <c r="BT41" s="307">
        <v>0</v>
      </c>
      <c r="BU41" s="307">
        <v>0</v>
      </c>
      <c r="BV41" s="307">
        <v>0</v>
      </c>
      <c r="BW41" s="307">
        <v>0</v>
      </c>
      <c r="BX41" s="310">
        <v>1127</v>
      </c>
      <c r="BY41" s="310">
        <v>1127</v>
      </c>
      <c r="BZ41" s="310">
        <v>1127</v>
      </c>
      <c r="CA41" s="310">
        <v>1127</v>
      </c>
      <c r="CB41" s="310">
        <v>1127</v>
      </c>
      <c r="CC41" s="310">
        <v>5753</v>
      </c>
      <c r="CD41" s="308">
        <v>9.9</v>
      </c>
      <c r="CE41" s="314"/>
      <c r="CF41" s="307"/>
      <c r="CG41" s="307"/>
      <c r="CH41" s="307"/>
      <c r="CI41" s="307"/>
      <c r="CJ41" s="307"/>
      <c r="CK41" s="307"/>
      <c r="CL41" s="310"/>
      <c r="CM41" s="310"/>
      <c r="CN41" s="310"/>
      <c r="CO41" s="310"/>
      <c r="CP41" s="310"/>
      <c r="CQ41" s="310"/>
      <c r="CR41" s="314">
        <v>-2484</v>
      </c>
      <c r="CS41" s="307"/>
      <c r="CT41" s="307"/>
      <c r="CU41" s="307"/>
      <c r="CV41" s="307"/>
      <c r="CW41" s="307"/>
      <c r="CX41" s="307"/>
      <c r="CY41" s="310">
        <v>2484</v>
      </c>
      <c r="CZ41" s="310">
        <v>2484</v>
      </c>
      <c r="DA41" s="310">
        <v>2484</v>
      </c>
      <c r="DB41" s="310">
        <v>2484</v>
      </c>
      <c r="DC41" s="310">
        <v>2484</v>
      </c>
      <c r="DD41" s="310">
        <v>9194</v>
      </c>
      <c r="DE41" s="293"/>
      <c r="DF41" s="331">
        <v>714.2227040000032</v>
      </c>
    </row>
    <row r="42" spans="2:110">
      <c r="B42" s="302" t="s">
        <v>255</v>
      </c>
      <c r="C42" s="316">
        <v>0.31196499999999999</v>
      </c>
      <c r="D42" s="316">
        <v>0.26220300000000002</v>
      </c>
      <c r="E42" s="316">
        <v>4.9761999999999973E-2</v>
      </c>
      <c r="F42" s="316"/>
      <c r="G42" s="308">
        <v>10.8</v>
      </c>
      <c r="H42" s="307">
        <v>1254535</v>
      </c>
      <c r="I42" s="307">
        <v>78405</v>
      </c>
      <c r="J42" s="307">
        <v>54075</v>
      </c>
      <c r="K42" s="307">
        <v>238091</v>
      </c>
      <c r="L42" s="307">
        <v>-260665</v>
      </c>
      <c r="M42" s="307">
        <v>-159314</v>
      </c>
      <c r="N42" s="307">
        <v>33684</v>
      </c>
      <c r="O42" s="307">
        <v>-4712</v>
      </c>
      <c r="P42" s="307">
        <v>-99429</v>
      </c>
      <c r="Q42" s="327">
        <v>1134670</v>
      </c>
      <c r="R42" s="303">
        <v>-260665</v>
      </c>
      <c r="S42" s="307">
        <v>-18004</v>
      </c>
      <c r="T42" s="307">
        <v>22475</v>
      </c>
      <c r="U42" s="327">
        <v>-123714</v>
      </c>
      <c r="V42" s="307">
        <v>79630</v>
      </c>
      <c r="W42" s="303">
        <v>54009</v>
      </c>
      <c r="X42" s="307">
        <v>-49269</v>
      </c>
      <c r="Y42" s="303">
        <v>242730</v>
      </c>
      <c r="Z42" s="307">
        <v>1216896</v>
      </c>
      <c r="AA42" s="307">
        <v>1056011</v>
      </c>
      <c r="AB42" s="307">
        <v>1010529</v>
      </c>
      <c r="AC42" s="307">
        <v>1280801</v>
      </c>
      <c r="AD42" s="307">
        <v>144563</v>
      </c>
      <c r="AE42" s="307">
        <v>52248</v>
      </c>
      <c r="AF42" s="307">
        <v>0</v>
      </c>
      <c r="AG42" s="307">
        <v>0</v>
      </c>
      <c r="AH42" s="307">
        <v>30565</v>
      </c>
      <c r="AI42" s="307">
        <v>220255</v>
      </c>
      <c r="AJ42" s="307">
        <v>4471</v>
      </c>
      <c r="AK42" s="307">
        <v>4471</v>
      </c>
      <c r="AL42" s="307">
        <v>4471</v>
      </c>
      <c r="AM42" s="307">
        <v>4471</v>
      </c>
      <c r="AN42" s="307">
        <v>4471</v>
      </c>
      <c r="AO42" s="307">
        <v>31654</v>
      </c>
      <c r="AP42" s="293"/>
      <c r="AQ42" s="311">
        <v>-14751</v>
      </c>
      <c r="AR42" s="307">
        <v>0</v>
      </c>
      <c r="AS42" s="307">
        <v>0</v>
      </c>
      <c r="AT42" s="307">
        <v>0</v>
      </c>
      <c r="AU42" s="307">
        <v>0</v>
      </c>
      <c r="AV42" s="307">
        <v>0</v>
      </c>
      <c r="AW42" s="307">
        <v>0</v>
      </c>
      <c r="AX42" s="310">
        <v>14751</v>
      </c>
      <c r="AY42" s="310">
        <v>14751</v>
      </c>
      <c r="AZ42" s="310">
        <v>14751</v>
      </c>
      <c r="BA42" s="310">
        <v>14751</v>
      </c>
      <c r="BB42" s="310">
        <v>14751</v>
      </c>
      <c r="BC42" s="310">
        <v>70808</v>
      </c>
      <c r="BD42" s="311">
        <v>3119</v>
      </c>
      <c r="BE42" s="307">
        <v>3119</v>
      </c>
      <c r="BF42" s="307">
        <v>3119</v>
      </c>
      <c r="BG42" s="307">
        <v>3119</v>
      </c>
      <c r="BH42" s="307">
        <v>3119</v>
      </c>
      <c r="BI42" s="307">
        <v>3119</v>
      </c>
      <c r="BJ42" s="307">
        <v>14970</v>
      </c>
      <c r="BK42" s="310">
        <v>0</v>
      </c>
      <c r="BL42" s="310">
        <v>0</v>
      </c>
      <c r="BM42" s="310">
        <v>0</v>
      </c>
      <c r="BN42" s="310">
        <v>0</v>
      </c>
      <c r="BO42" s="310">
        <v>0</v>
      </c>
      <c r="BP42" s="310">
        <v>0</v>
      </c>
      <c r="BQ42" s="311">
        <v>22475</v>
      </c>
      <c r="BR42" s="307">
        <v>22475</v>
      </c>
      <c r="BS42" s="307">
        <v>22475</v>
      </c>
      <c r="BT42" s="307">
        <v>22475</v>
      </c>
      <c r="BU42" s="307">
        <v>22475</v>
      </c>
      <c r="BV42" s="307">
        <v>22475</v>
      </c>
      <c r="BW42" s="307">
        <v>107880</v>
      </c>
      <c r="BX42" s="310">
        <v>0</v>
      </c>
      <c r="BY42" s="310">
        <v>0</v>
      </c>
      <c r="BZ42" s="310">
        <v>0</v>
      </c>
      <c r="CA42" s="310">
        <v>0</v>
      </c>
      <c r="CB42" s="310">
        <v>0</v>
      </c>
      <c r="CC42" s="310">
        <v>0</v>
      </c>
      <c r="CD42" s="308">
        <v>7.6</v>
      </c>
      <c r="CE42" s="314"/>
      <c r="CF42" s="307"/>
      <c r="CG42" s="307"/>
      <c r="CH42" s="307"/>
      <c r="CI42" s="307"/>
      <c r="CJ42" s="307"/>
      <c r="CK42" s="307"/>
      <c r="CL42" s="310"/>
      <c r="CM42" s="310"/>
      <c r="CN42" s="310"/>
      <c r="CO42" s="310"/>
      <c r="CP42" s="310"/>
      <c r="CQ42" s="310"/>
      <c r="CR42" s="314">
        <v>-6372</v>
      </c>
      <c r="CS42" s="307"/>
      <c r="CT42" s="307"/>
      <c r="CU42" s="307"/>
      <c r="CV42" s="307"/>
      <c r="CW42" s="307"/>
      <c r="CX42" s="307"/>
      <c r="CY42" s="310">
        <v>6372</v>
      </c>
      <c r="CZ42" s="310">
        <v>6372</v>
      </c>
      <c r="DA42" s="310">
        <v>6372</v>
      </c>
      <c r="DB42" s="310">
        <v>6372</v>
      </c>
      <c r="DC42" s="310">
        <v>6372</v>
      </c>
      <c r="DD42" s="310">
        <v>20388</v>
      </c>
      <c r="DE42" s="293"/>
      <c r="DF42" s="331">
        <v>-9350.5286099999958</v>
      </c>
    </row>
    <row r="43" spans="2:110">
      <c r="B43" s="302" t="s">
        <v>256</v>
      </c>
      <c r="C43" s="316">
        <v>0.23572899999999999</v>
      </c>
      <c r="D43" s="316">
        <v>0.240485</v>
      </c>
      <c r="E43" s="316">
        <v>-4.7560000000000102E-3</v>
      </c>
      <c r="F43" s="316"/>
      <c r="G43" s="308">
        <v>9.4</v>
      </c>
      <c r="H43" s="307">
        <v>2865436</v>
      </c>
      <c r="I43" s="307">
        <v>150633</v>
      </c>
      <c r="J43" s="307">
        <v>103641</v>
      </c>
      <c r="K43" s="307">
        <v>-56669</v>
      </c>
      <c r="L43" s="307">
        <v>-53004</v>
      </c>
      <c r="M43" s="307">
        <v>-372678</v>
      </c>
      <c r="N43" s="307">
        <v>64374</v>
      </c>
      <c r="O43" s="307">
        <v>6792</v>
      </c>
      <c r="P43" s="307">
        <v>-103068</v>
      </c>
      <c r="Q43" s="327">
        <v>2605457</v>
      </c>
      <c r="R43" s="303">
        <v>-53004</v>
      </c>
      <c r="S43" s="307">
        <v>-46644</v>
      </c>
      <c r="T43" s="307">
        <v>-5553</v>
      </c>
      <c r="U43" s="327">
        <v>149073</v>
      </c>
      <c r="V43" s="307">
        <v>104632</v>
      </c>
      <c r="W43" s="303">
        <v>-423223</v>
      </c>
      <c r="X43" s="307">
        <v>-117240</v>
      </c>
      <c r="Y43" s="303">
        <v>-52196</v>
      </c>
      <c r="Z43" s="307">
        <v>2797107</v>
      </c>
      <c r="AA43" s="307">
        <v>2422893</v>
      </c>
      <c r="AB43" s="307">
        <v>2314876</v>
      </c>
      <c r="AC43" s="307">
        <v>2947227</v>
      </c>
      <c r="AD43" s="307">
        <v>333031</v>
      </c>
      <c r="AE43" s="307">
        <v>101075</v>
      </c>
      <c r="AF43" s="307">
        <v>46643</v>
      </c>
      <c r="AG43" s="307">
        <v>0</v>
      </c>
      <c r="AH43" s="307">
        <v>57526</v>
      </c>
      <c r="AI43" s="307">
        <v>0</v>
      </c>
      <c r="AJ43" s="307">
        <v>-52198</v>
      </c>
      <c r="AK43" s="307">
        <v>-52198</v>
      </c>
      <c r="AL43" s="307">
        <v>-52198</v>
      </c>
      <c r="AM43" s="307">
        <v>-52198</v>
      </c>
      <c r="AN43" s="307">
        <v>-52198</v>
      </c>
      <c r="AO43" s="307">
        <v>-162233</v>
      </c>
      <c r="AP43" s="293"/>
      <c r="AQ43" s="311">
        <v>-39647</v>
      </c>
      <c r="AR43" s="307">
        <v>0</v>
      </c>
      <c r="AS43" s="307">
        <v>0</v>
      </c>
      <c r="AT43" s="307">
        <v>0</v>
      </c>
      <c r="AU43" s="307">
        <v>0</v>
      </c>
      <c r="AV43" s="307">
        <v>0</v>
      </c>
      <c r="AW43" s="307">
        <v>0</v>
      </c>
      <c r="AX43" s="310">
        <v>39647</v>
      </c>
      <c r="AY43" s="310">
        <v>39647</v>
      </c>
      <c r="AZ43" s="310">
        <v>39647</v>
      </c>
      <c r="BA43" s="310">
        <v>39647</v>
      </c>
      <c r="BB43" s="310">
        <v>39647</v>
      </c>
      <c r="BC43" s="310">
        <v>134796</v>
      </c>
      <c r="BD43" s="311">
        <v>6848</v>
      </c>
      <c r="BE43" s="307">
        <v>6848</v>
      </c>
      <c r="BF43" s="307">
        <v>6848</v>
      </c>
      <c r="BG43" s="307">
        <v>6848</v>
      </c>
      <c r="BH43" s="307">
        <v>6848</v>
      </c>
      <c r="BI43" s="307">
        <v>6848</v>
      </c>
      <c r="BJ43" s="307">
        <v>23286</v>
      </c>
      <c r="BK43" s="310">
        <v>0</v>
      </c>
      <c r="BL43" s="310">
        <v>0</v>
      </c>
      <c r="BM43" s="310">
        <v>0</v>
      </c>
      <c r="BN43" s="310">
        <v>0</v>
      </c>
      <c r="BO43" s="310">
        <v>0</v>
      </c>
      <c r="BP43" s="310">
        <v>0</v>
      </c>
      <c r="BQ43" s="311">
        <v>-5553</v>
      </c>
      <c r="BR43" s="307">
        <v>0</v>
      </c>
      <c r="BS43" s="307">
        <v>0</v>
      </c>
      <c r="BT43" s="307">
        <v>0</v>
      </c>
      <c r="BU43" s="307">
        <v>0</v>
      </c>
      <c r="BV43" s="307">
        <v>0</v>
      </c>
      <c r="BW43" s="307">
        <v>0</v>
      </c>
      <c r="BX43" s="310">
        <v>5553</v>
      </c>
      <c r="BY43" s="310">
        <v>5553</v>
      </c>
      <c r="BZ43" s="310">
        <v>5553</v>
      </c>
      <c r="CA43" s="310">
        <v>5553</v>
      </c>
      <c r="CB43" s="310">
        <v>5553</v>
      </c>
      <c r="CC43" s="310">
        <v>18878</v>
      </c>
      <c r="CD43" s="308">
        <v>7.8</v>
      </c>
      <c r="CE43" s="314"/>
      <c r="CF43" s="307"/>
      <c r="CG43" s="307"/>
      <c r="CH43" s="307"/>
      <c r="CI43" s="307"/>
      <c r="CJ43" s="307"/>
      <c r="CK43" s="307"/>
      <c r="CL43" s="310"/>
      <c r="CM43" s="310"/>
      <c r="CN43" s="310"/>
      <c r="CO43" s="310"/>
      <c r="CP43" s="310"/>
      <c r="CQ43" s="310"/>
      <c r="CR43" s="314">
        <v>-13846</v>
      </c>
      <c r="CS43" s="307"/>
      <c r="CT43" s="307"/>
      <c r="CU43" s="307"/>
      <c r="CV43" s="307"/>
      <c r="CW43" s="307"/>
      <c r="CX43" s="307"/>
      <c r="CY43" s="310">
        <v>13846</v>
      </c>
      <c r="CZ43" s="310">
        <v>13846</v>
      </c>
      <c r="DA43" s="310">
        <v>13846</v>
      </c>
      <c r="DB43" s="310">
        <v>13846</v>
      </c>
      <c r="DC43" s="310">
        <v>13846</v>
      </c>
      <c r="DD43" s="310">
        <v>31845</v>
      </c>
      <c r="DE43" s="293"/>
      <c r="DF43" s="331">
        <v>2318.6165840000049</v>
      </c>
    </row>
    <row r="44" spans="2:110">
      <c r="B44" s="302" t="s">
        <v>257</v>
      </c>
      <c r="C44" s="316">
        <v>0.163852</v>
      </c>
      <c r="D44" s="316">
        <v>0.18077299999999999</v>
      </c>
      <c r="E44" s="316">
        <v>-1.6920999999999992E-2</v>
      </c>
      <c r="F44" s="316"/>
      <c r="G44" s="308">
        <v>9.1</v>
      </c>
      <c r="H44" s="307">
        <v>2653956</v>
      </c>
      <c r="I44" s="307">
        <v>125589</v>
      </c>
      <c r="J44" s="307">
        <v>86898</v>
      </c>
      <c r="K44" s="307">
        <v>-248420</v>
      </c>
      <c r="L44" s="307">
        <v>0</v>
      </c>
      <c r="M44" s="307">
        <v>-604876</v>
      </c>
      <c r="N44" s="307">
        <v>104600</v>
      </c>
      <c r="O44" s="307">
        <v>-5195</v>
      </c>
      <c r="P44" s="307">
        <v>-175154</v>
      </c>
      <c r="Q44" s="327">
        <v>1937398</v>
      </c>
      <c r="R44" s="303">
        <v>0</v>
      </c>
      <c r="S44" s="307">
        <v>-65411</v>
      </c>
      <c r="T44" s="307">
        <v>-28782</v>
      </c>
      <c r="U44" s="327">
        <v>118294</v>
      </c>
      <c r="V44" s="307">
        <v>140650</v>
      </c>
      <c r="W44" s="303">
        <v>-748352</v>
      </c>
      <c r="X44" s="307">
        <v>-88654</v>
      </c>
      <c r="Y44" s="303">
        <v>-261913</v>
      </c>
      <c r="Z44" s="307">
        <v>2047271</v>
      </c>
      <c r="AA44" s="307">
        <v>1831683</v>
      </c>
      <c r="AB44" s="307">
        <v>1766280</v>
      </c>
      <c r="AC44" s="307">
        <v>2134298</v>
      </c>
      <c r="AD44" s="307">
        <v>538406</v>
      </c>
      <c r="AE44" s="307">
        <v>69920</v>
      </c>
      <c r="AF44" s="307">
        <v>233131</v>
      </c>
      <c r="AG44" s="307">
        <v>0</v>
      </c>
      <c r="AH44" s="307">
        <v>93105</v>
      </c>
      <c r="AI44" s="307">
        <v>0</v>
      </c>
      <c r="AJ44" s="307">
        <v>-94193</v>
      </c>
      <c r="AK44" s="307">
        <v>-94193</v>
      </c>
      <c r="AL44" s="307">
        <v>-94193</v>
      </c>
      <c r="AM44" s="307">
        <v>-94193</v>
      </c>
      <c r="AN44" s="307">
        <v>-94193</v>
      </c>
      <c r="AO44" s="307">
        <v>-277387</v>
      </c>
      <c r="AP44" s="293"/>
      <c r="AQ44" s="311">
        <v>-66470</v>
      </c>
      <c r="AR44" s="307">
        <v>0</v>
      </c>
      <c r="AS44" s="307">
        <v>0</v>
      </c>
      <c r="AT44" s="307">
        <v>0</v>
      </c>
      <c r="AU44" s="307">
        <v>0</v>
      </c>
      <c r="AV44" s="307">
        <v>0</v>
      </c>
      <c r="AW44" s="307">
        <v>0</v>
      </c>
      <c r="AX44" s="310">
        <v>66470</v>
      </c>
      <c r="AY44" s="310">
        <v>66470</v>
      </c>
      <c r="AZ44" s="310">
        <v>66470</v>
      </c>
      <c r="BA44" s="310">
        <v>66470</v>
      </c>
      <c r="BB44" s="310">
        <v>66470</v>
      </c>
      <c r="BC44" s="310">
        <v>206056</v>
      </c>
      <c r="BD44" s="311">
        <v>11495</v>
      </c>
      <c r="BE44" s="307">
        <v>11495</v>
      </c>
      <c r="BF44" s="307">
        <v>11495</v>
      </c>
      <c r="BG44" s="307">
        <v>11495</v>
      </c>
      <c r="BH44" s="307">
        <v>11495</v>
      </c>
      <c r="BI44" s="307">
        <v>11495</v>
      </c>
      <c r="BJ44" s="307">
        <v>35630</v>
      </c>
      <c r="BK44" s="310">
        <v>0</v>
      </c>
      <c r="BL44" s="310">
        <v>0</v>
      </c>
      <c r="BM44" s="310">
        <v>0</v>
      </c>
      <c r="BN44" s="310">
        <v>0</v>
      </c>
      <c r="BO44" s="310">
        <v>0</v>
      </c>
      <c r="BP44" s="310">
        <v>0</v>
      </c>
      <c r="BQ44" s="311">
        <v>-28782</v>
      </c>
      <c r="BR44" s="307">
        <v>0</v>
      </c>
      <c r="BS44" s="307">
        <v>0</v>
      </c>
      <c r="BT44" s="307">
        <v>0</v>
      </c>
      <c r="BU44" s="307">
        <v>0</v>
      </c>
      <c r="BV44" s="307">
        <v>0</v>
      </c>
      <c r="BW44" s="307">
        <v>0</v>
      </c>
      <c r="BX44" s="310">
        <v>28782</v>
      </c>
      <c r="BY44" s="310">
        <v>28782</v>
      </c>
      <c r="BZ44" s="310">
        <v>28782</v>
      </c>
      <c r="CA44" s="310">
        <v>28782</v>
      </c>
      <c r="CB44" s="310">
        <v>28782</v>
      </c>
      <c r="CC44" s="310">
        <v>89221</v>
      </c>
      <c r="CD44" s="308">
        <v>9.5</v>
      </c>
      <c r="CE44" s="314"/>
      <c r="CF44" s="307"/>
      <c r="CG44" s="307"/>
      <c r="CH44" s="307"/>
      <c r="CI44" s="307"/>
      <c r="CJ44" s="307"/>
      <c r="CK44" s="307"/>
      <c r="CL44" s="310"/>
      <c r="CM44" s="310"/>
      <c r="CN44" s="310"/>
      <c r="CO44" s="310"/>
      <c r="CP44" s="310"/>
      <c r="CQ44" s="310"/>
      <c r="CR44" s="314">
        <v>-10436</v>
      </c>
      <c r="CS44" s="307"/>
      <c r="CT44" s="307"/>
      <c r="CU44" s="307"/>
      <c r="CV44" s="307"/>
      <c r="CW44" s="307"/>
      <c r="CX44" s="307"/>
      <c r="CY44" s="310">
        <v>10436</v>
      </c>
      <c r="CZ44" s="310">
        <v>10436</v>
      </c>
      <c r="DA44" s="310">
        <v>10436</v>
      </c>
      <c r="DB44" s="310">
        <v>10436</v>
      </c>
      <c r="DC44" s="310">
        <v>10436</v>
      </c>
      <c r="DD44" s="310">
        <v>17740</v>
      </c>
      <c r="DE44" s="293"/>
      <c r="DF44" s="331">
        <v>8298.3291359999967</v>
      </c>
    </row>
    <row r="45" spans="2:110">
      <c r="B45" s="302" t="s">
        <v>258</v>
      </c>
      <c r="C45" s="316">
        <v>0.23471</v>
      </c>
      <c r="D45" s="316">
        <v>0.29566700000000001</v>
      </c>
      <c r="E45" s="316">
        <v>-6.0957000000000011E-2</v>
      </c>
      <c r="F45" s="316"/>
      <c r="G45" s="308">
        <v>15.2</v>
      </c>
      <c r="H45" s="307">
        <v>43689</v>
      </c>
      <c r="I45" s="307">
        <v>5011</v>
      </c>
      <c r="J45" s="307">
        <v>1413</v>
      </c>
      <c r="K45" s="307">
        <v>-9007</v>
      </c>
      <c r="L45" s="307">
        <v>0</v>
      </c>
      <c r="M45" s="307">
        <v>-29552</v>
      </c>
      <c r="N45" s="307">
        <v>30</v>
      </c>
      <c r="O45" s="307">
        <v>6</v>
      </c>
      <c r="P45" s="307">
        <v>-16</v>
      </c>
      <c r="Q45" s="327">
        <v>11574</v>
      </c>
      <c r="R45" s="303">
        <v>0</v>
      </c>
      <c r="S45" s="307">
        <v>-2134</v>
      </c>
      <c r="T45" s="307">
        <v>-639</v>
      </c>
      <c r="U45" s="327">
        <v>3651</v>
      </c>
      <c r="V45" s="307">
        <v>0</v>
      </c>
      <c r="W45" s="303">
        <v>-39171</v>
      </c>
      <c r="X45" s="307">
        <v>-3420</v>
      </c>
      <c r="Y45" s="303">
        <v>-9706</v>
      </c>
      <c r="Z45" s="307">
        <v>13206</v>
      </c>
      <c r="AA45" s="307">
        <v>10158</v>
      </c>
      <c r="AB45" s="307">
        <v>9164</v>
      </c>
      <c r="AC45" s="307">
        <v>14759</v>
      </c>
      <c r="AD45" s="307">
        <v>27608</v>
      </c>
      <c r="AE45" s="307">
        <v>2524</v>
      </c>
      <c r="AF45" s="307">
        <v>9067</v>
      </c>
      <c r="AG45" s="307">
        <v>0</v>
      </c>
      <c r="AH45" s="307">
        <v>28</v>
      </c>
      <c r="AI45" s="307">
        <v>0</v>
      </c>
      <c r="AJ45" s="307">
        <v>-2772</v>
      </c>
      <c r="AK45" s="307">
        <v>-2772</v>
      </c>
      <c r="AL45" s="307">
        <v>-2772</v>
      </c>
      <c r="AM45" s="307">
        <v>-2772</v>
      </c>
      <c r="AN45" s="307">
        <v>-2772</v>
      </c>
      <c r="AO45" s="307">
        <v>-25311</v>
      </c>
      <c r="AP45" s="293"/>
      <c r="AQ45" s="311">
        <v>-1944</v>
      </c>
      <c r="AR45" s="307">
        <v>0</v>
      </c>
      <c r="AS45" s="307">
        <v>0</v>
      </c>
      <c r="AT45" s="307">
        <v>0</v>
      </c>
      <c r="AU45" s="307">
        <v>0</v>
      </c>
      <c r="AV45" s="307">
        <v>0</v>
      </c>
      <c r="AW45" s="307">
        <v>0</v>
      </c>
      <c r="AX45" s="310">
        <v>1944</v>
      </c>
      <c r="AY45" s="310">
        <v>1944</v>
      </c>
      <c r="AZ45" s="310">
        <v>1944</v>
      </c>
      <c r="BA45" s="310">
        <v>1944</v>
      </c>
      <c r="BB45" s="310">
        <v>1944</v>
      </c>
      <c r="BC45" s="310">
        <v>17888</v>
      </c>
      <c r="BD45" s="311">
        <v>2</v>
      </c>
      <c r="BE45" s="307">
        <v>2</v>
      </c>
      <c r="BF45" s="307">
        <v>2</v>
      </c>
      <c r="BG45" s="307">
        <v>2</v>
      </c>
      <c r="BH45" s="307">
        <v>2</v>
      </c>
      <c r="BI45" s="307">
        <v>2</v>
      </c>
      <c r="BJ45" s="307">
        <v>18</v>
      </c>
      <c r="BK45" s="310">
        <v>0</v>
      </c>
      <c r="BL45" s="310">
        <v>0</v>
      </c>
      <c r="BM45" s="310">
        <v>0</v>
      </c>
      <c r="BN45" s="310">
        <v>0</v>
      </c>
      <c r="BO45" s="310">
        <v>0</v>
      </c>
      <c r="BP45" s="310">
        <v>0</v>
      </c>
      <c r="BQ45" s="311">
        <v>-639</v>
      </c>
      <c r="BR45" s="307">
        <v>0</v>
      </c>
      <c r="BS45" s="307">
        <v>0</v>
      </c>
      <c r="BT45" s="307">
        <v>0</v>
      </c>
      <c r="BU45" s="307">
        <v>0</v>
      </c>
      <c r="BV45" s="307">
        <v>0</v>
      </c>
      <c r="BW45" s="307">
        <v>0</v>
      </c>
      <c r="BX45" s="310">
        <v>639</v>
      </c>
      <c r="BY45" s="310">
        <v>639</v>
      </c>
      <c r="BZ45" s="310">
        <v>639</v>
      </c>
      <c r="CA45" s="310">
        <v>639</v>
      </c>
      <c r="CB45" s="310">
        <v>639</v>
      </c>
      <c r="CC45" s="310">
        <v>5872</v>
      </c>
      <c r="CD45" s="308">
        <v>15.2</v>
      </c>
      <c r="CE45" s="314"/>
      <c r="CF45" s="307"/>
      <c r="CG45" s="307"/>
      <c r="CH45" s="307"/>
      <c r="CI45" s="307"/>
      <c r="CJ45" s="307"/>
      <c r="CK45" s="307"/>
      <c r="CL45" s="310"/>
      <c r="CM45" s="310"/>
      <c r="CN45" s="310"/>
      <c r="CO45" s="310"/>
      <c r="CP45" s="310"/>
      <c r="CQ45" s="310"/>
      <c r="CR45" s="314">
        <v>-191</v>
      </c>
      <c r="CS45" s="307"/>
      <c r="CT45" s="307"/>
      <c r="CU45" s="307"/>
      <c r="CV45" s="307"/>
      <c r="CW45" s="307"/>
      <c r="CX45" s="307"/>
      <c r="CY45" s="310">
        <v>191</v>
      </c>
      <c r="CZ45" s="310">
        <v>191</v>
      </c>
      <c r="DA45" s="310">
        <v>191</v>
      </c>
      <c r="DB45" s="310">
        <v>191</v>
      </c>
      <c r="DC45" s="310">
        <v>191</v>
      </c>
      <c r="DD45" s="310">
        <v>1569</v>
      </c>
      <c r="DE45" s="293"/>
      <c r="DF45" s="331">
        <v>705.08961900000008</v>
      </c>
    </row>
    <row r="46" spans="2:110">
      <c r="B46" s="302" t="s">
        <v>259</v>
      </c>
      <c r="C46" s="316">
        <v>0</v>
      </c>
      <c r="D46" s="316">
        <v>0</v>
      </c>
      <c r="E46" s="316">
        <v>0</v>
      </c>
      <c r="F46" s="316"/>
      <c r="G46" s="308">
        <v>1</v>
      </c>
      <c r="H46" s="307">
        <v>0</v>
      </c>
      <c r="I46" s="307">
        <v>0</v>
      </c>
      <c r="J46" s="307">
        <v>0</v>
      </c>
      <c r="K46" s="307">
        <v>0</v>
      </c>
      <c r="L46" s="307">
        <v>0</v>
      </c>
      <c r="M46" s="307">
        <v>0</v>
      </c>
      <c r="N46" s="307">
        <v>0</v>
      </c>
      <c r="O46" s="307">
        <v>0</v>
      </c>
      <c r="P46" s="307">
        <v>0</v>
      </c>
      <c r="Q46" s="327">
        <v>0</v>
      </c>
      <c r="R46" s="303">
        <v>0</v>
      </c>
      <c r="S46" s="307">
        <v>0</v>
      </c>
      <c r="T46" s="307">
        <v>0</v>
      </c>
      <c r="U46" s="327">
        <v>0</v>
      </c>
      <c r="V46" s="307">
        <v>0</v>
      </c>
      <c r="W46" s="303">
        <v>0</v>
      </c>
      <c r="X46" s="307">
        <v>0</v>
      </c>
      <c r="Y46" s="303">
        <v>0</v>
      </c>
      <c r="Z46" s="307">
        <v>0</v>
      </c>
      <c r="AA46" s="307">
        <v>0</v>
      </c>
      <c r="AB46" s="307">
        <v>0</v>
      </c>
      <c r="AC46" s="307">
        <v>0</v>
      </c>
      <c r="AD46" s="307">
        <v>0</v>
      </c>
      <c r="AE46" s="307">
        <v>0</v>
      </c>
      <c r="AF46" s="307">
        <v>0</v>
      </c>
      <c r="AG46" s="307">
        <v>0</v>
      </c>
      <c r="AH46" s="307">
        <v>0</v>
      </c>
      <c r="AI46" s="307">
        <v>0</v>
      </c>
      <c r="AJ46" s="307">
        <v>0</v>
      </c>
      <c r="AK46" s="307">
        <v>0</v>
      </c>
      <c r="AL46" s="307">
        <v>0</v>
      </c>
      <c r="AM46" s="307">
        <v>0</v>
      </c>
      <c r="AN46" s="307">
        <v>0</v>
      </c>
      <c r="AO46" s="307">
        <v>0</v>
      </c>
      <c r="AP46" s="293"/>
      <c r="AQ46" s="311">
        <v>0</v>
      </c>
      <c r="AR46" s="307">
        <v>0</v>
      </c>
      <c r="AS46" s="307">
        <v>0</v>
      </c>
      <c r="AT46" s="307">
        <v>0</v>
      </c>
      <c r="AU46" s="307">
        <v>0</v>
      </c>
      <c r="AV46" s="307">
        <v>0</v>
      </c>
      <c r="AW46" s="307">
        <v>0</v>
      </c>
      <c r="AX46" s="310">
        <v>0</v>
      </c>
      <c r="AY46" s="310">
        <v>0</v>
      </c>
      <c r="AZ46" s="310">
        <v>0</v>
      </c>
      <c r="BA46" s="310">
        <v>0</v>
      </c>
      <c r="BB46" s="310">
        <v>0</v>
      </c>
      <c r="BC46" s="310">
        <v>0</v>
      </c>
      <c r="BD46" s="311">
        <v>0</v>
      </c>
      <c r="BE46" s="307">
        <v>0</v>
      </c>
      <c r="BF46" s="307">
        <v>0</v>
      </c>
      <c r="BG46" s="307">
        <v>0</v>
      </c>
      <c r="BH46" s="307">
        <v>0</v>
      </c>
      <c r="BI46" s="307">
        <v>0</v>
      </c>
      <c r="BJ46" s="307">
        <v>0</v>
      </c>
      <c r="BK46" s="310">
        <v>0</v>
      </c>
      <c r="BL46" s="310">
        <v>0</v>
      </c>
      <c r="BM46" s="310">
        <v>0</v>
      </c>
      <c r="BN46" s="310">
        <v>0</v>
      </c>
      <c r="BO46" s="310">
        <v>0</v>
      </c>
      <c r="BP46" s="310">
        <v>0</v>
      </c>
      <c r="BQ46" s="311">
        <v>0</v>
      </c>
      <c r="BR46" s="307">
        <v>0</v>
      </c>
      <c r="BS46" s="307">
        <v>0</v>
      </c>
      <c r="BT46" s="307">
        <v>0</v>
      </c>
      <c r="BU46" s="307">
        <v>0</v>
      </c>
      <c r="BV46" s="307">
        <v>0</v>
      </c>
      <c r="BW46" s="307">
        <v>0</v>
      </c>
      <c r="BX46" s="310">
        <v>0</v>
      </c>
      <c r="BY46" s="310">
        <v>0</v>
      </c>
      <c r="BZ46" s="310">
        <v>0</v>
      </c>
      <c r="CA46" s="310">
        <v>0</v>
      </c>
      <c r="CB46" s="310">
        <v>0</v>
      </c>
      <c r="CC46" s="310">
        <v>0</v>
      </c>
      <c r="CD46" s="308">
        <v>1</v>
      </c>
      <c r="CE46" s="314"/>
      <c r="CF46" s="307"/>
      <c r="CG46" s="307"/>
      <c r="CH46" s="307"/>
      <c r="CI46" s="307"/>
      <c r="CJ46" s="307"/>
      <c r="CK46" s="307"/>
      <c r="CL46" s="310"/>
      <c r="CM46" s="310"/>
      <c r="CN46" s="310"/>
      <c r="CO46" s="310"/>
      <c r="CP46" s="310"/>
      <c r="CQ46" s="310"/>
      <c r="CR46" s="314">
        <v>0</v>
      </c>
      <c r="CS46" s="307"/>
      <c r="CT46" s="307"/>
      <c r="CU46" s="307"/>
      <c r="CV46" s="307"/>
      <c r="CW46" s="307"/>
      <c r="CX46" s="307"/>
      <c r="CY46" s="310">
        <v>0</v>
      </c>
      <c r="CZ46" s="310">
        <v>0</v>
      </c>
      <c r="DA46" s="310">
        <v>0</v>
      </c>
      <c r="DB46" s="310">
        <v>0</v>
      </c>
      <c r="DC46" s="310">
        <v>0</v>
      </c>
      <c r="DD46" s="310">
        <v>0</v>
      </c>
      <c r="DE46" s="293"/>
      <c r="DF46" s="331">
        <v>0</v>
      </c>
    </row>
    <row r="47" spans="2:110">
      <c r="B47" s="302" t="s">
        <v>260</v>
      </c>
      <c r="C47" s="316">
        <v>0</v>
      </c>
      <c r="D47" s="316">
        <v>0</v>
      </c>
      <c r="E47" s="316">
        <v>0</v>
      </c>
      <c r="F47" s="316"/>
      <c r="G47" s="308">
        <v>1</v>
      </c>
      <c r="H47" s="307">
        <v>0</v>
      </c>
      <c r="I47" s="307">
        <v>0</v>
      </c>
      <c r="J47" s="307">
        <v>0</v>
      </c>
      <c r="K47" s="307">
        <v>0</v>
      </c>
      <c r="L47" s="307">
        <v>0</v>
      </c>
      <c r="M47" s="307">
        <v>0</v>
      </c>
      <c r="N47" s="307">
        <v>0</v>
      </c>
      <c r="O47" s="307">
        <v>0</v>
      </c>
      <c r="P47" s="307">
        <v>0</v>
      </c>
      <c r="Q47" s="327">
        <v>0</v>
      </c>
      <c r="R47" s="303">
        <v>0</v>
      </c>
      <c r="S47" s="307">
        <v>0</v>
      </c>
      <c r="T47" s="307">
        <v>0</v>
      </c>
      <c r="U47" s="327">
        <v>0</v>
      </c>
      <c r="V47" s="307">
        <v>0</v>
      </c>
      <c r="W47" s="303">
        <v>0</v>
      </c>
      <c r="X47" s="307">
        <v>0</v>
      </c>
      <c r="Y47" s="303">
        <v>0</v>
      </c>
      <c r="Z47" s="307">
        <v>0</v>
      </c>
      <c r="AA47" s="307">
        <v>0</v>
      </c>
      <c r="AB47" s="307">
        <v>0</v>
      </c>
      <c r="AC47" s="307">
        <v>0</v>
      </c>
      <c r="AD47" s="307">
        <v>0</v>
      </c>
      <c r="AE47" s="307">
        <v>0</v>
      </c>
      <c r="AF47" s="307">
        <v>0</v>
      </c>
      <c r="AG47" s="307">
        <v>0</v>
      </c>
      <c r="AH47" s="307">
        <v>0</v>
      </c>
      <c r="AI47" s="307">
        <v>0</v>
      </c>
      <c r="AJ47" s="307">
        <v>0</v>
      </c>
      <c r="AK47" s="307">
        <v>0</v>
      </c>
      <c r="AL47" s="307">
        <v>0</v>
      </c>
      <c r="AM47" s="307">
        <v>0</v>
      </c>
      <c r="AN47" s="307">
        <v>0</v>
      </c>
      <c r="AO47" s="307">
        <v>0</v>
      </c>
      <c r="AP47" s="293"/>
      <c r="AQ47" s="311">
        <v>0</v>
      </c>
      <c r="AR47" s="307">
        <v>0</v>
      </c>
      <c r="AS47" s="307">
        <v>0</v>
      </c>
      <c r="AT47" s="307">
        <v>0</v>
      </c>
      <c r="AU47" s="307">
        <v>0</v>
      </c>
      <c r="AV47" s="307">
        <v>0</v>
      </c>
      <c r="AW47" s="307">
        <v>0</v>
      </c>
      <c r="AX47" s="310">
        <v>0</v>
      </c>
      <c r="AY47" s="310">
        <v>0</v>
      </c>
      <c r="AZ47" s="310">
        <v>0</v>
      </c>
      <c r="BA47" s="310">
        <v>0</v>
      </c>
      <c r="BB47" s="310">
        <v>0</v>
      </c>
      <c r="BC47" s="310">
        <v>0</v>
      </c>
      <c r="BD47" s="311">
        <v>0</v>
      </c>
      <c r="BE47" s="307">
        <v>0</v>
      </c>
      <c r="BF47" s="307">
        <v>0</v>
      </c>
      <c r="BG47" s="307">
        <v>0</v>
      </c>
      <c r="BH47" s="307">
        <v>0</v>
      </c>
      <c r="BI47" s="307">
        <v>0</v>
      </c>
      <c r="BJ47" s="307">
        <v>0</v>
      </c>
      <c r="BK47" s="310">
        <v>0</v>
      </c>
      <c r="BL47" s="310">
        <v>0</v>
      </c>
      <c r="BM47" s="310">
        <v>0</v>
      </c>
      <c r="BN47" s="310">
        <v>0</v>
      </c>
      <c r="BO47" s="310">
        <v>0</v>
      </c>
      <c r="BP47" s="310">
        <v>0</v>
      </c>
      <c r="BQ47" s="311">
        <v>0</v>
      </c>
      <c r="BR47" s="307">
        <v>0</v>
      </c>
      <c r="BS47" s="307">
        <v>0</v>
      </c>
      <c r="BT47" s="307">
        <v>0</v>
      </c>
      <c r="BU47" s="307">
        <v>0</v>
      </c>
      <c r="BV47" s="307">
        <v>0</v>
      </c>
      <c r="BW47" s="307">
        <v>0</v>
      </c>
      <c r="BX47" s="310">
        <v>0</v>
      </c>
      <c r="BY47" s="310">
        <v>0</v>
      </c>
      <c r="BZ47" s="310">
        <v>0</v>
      </c>
      <c r="CA47" s="310">
        <v>0</v>
      </c>
      <c r="CB47" s="310">
        <v>0</v>
      </c>
      <c r="CC47" s="310">
        <v>0</v>
      </c>
      <c r="CD47" s="308">
        <v>1</v>
      </c>
      <c r="CE47" s="314"/>
      <c r="CF47" s="307"/>
      <c r="CG47" s="307"/>
      <c r="CH47" s="307"/>
      <c r="CI47" s="307"/>
      <c r="CJ47" s="307"/>
      <c r="CK47" s="307"/>
      <c r="CL47" s="310"/>
      <c r="CM47" s="310"/>
      <c r="CN47" s="310"/>
      <c r="CO47" s="310"/>
      <c r="CP47" s="310"/>
      <c r="CQ47" s="310"/>
      <c r="CR47" s="314">
        <v>0</v>
      </c>
      <c r="CS47" s="307"/>
      <c r="CT47" s="307"/>
      <c r="CU47" s="307"/>
      <c r="CV47" s="307"/>
      <c r="CW47" s="307"/>
      <c r="CX47" s="307"/>
      <c r="CY47" s="310">
        <v>0</v>
      </c>
      <c r="CZ47" s="310">
        <v>0</v>
      </c>
      <c r="DA47" s="310">
        <v>0</v>
      </c>
      <c r="DB47" s="310">
        <v>0</v>
      </c>
      <c r="DC47" s="310">
        <v>0</v>
      </c>
      <c r="DD47" s="310">
        <v>0</v>
      </c>
      <c r="DE47" s="293"/>
      <c r="DF47" s="331">
        <v>0</v>
      </c>
    </row>
    <row r="48" spans="2:110">
      <c r="B48" s="302" t="s">
        <v>261</v>
      </c>
      <c r="C48" s="316">
        <v>0.36727199999999999</v>
      </c>
      <c r="D48" s="316">
        <v>0.37481199999999998</v>
      </c>
      <c r="E48" s="316">
        <v>-7.5399999999999912E-3</v>
      </c>
      <c r="F48" s="316"/>
      <c r="G48" s="308">
        <v>11.9</v>
      </c>
      <c r="H48" s="307">
        <v>1233191</v>
      </c>
      <c r="I48" s="307">
        <v>69053</v>
      </c>
      <c r="J48" s="307">
        <v>44600</v>
      </c>
      <c r="K48" s="307">
        <v>-24808</v>
      </c>
      <c r="L48" s="307">
        <v>0</v>
      </c>
      <c r="M48" s="307">
        <v>-221164</v>
      </c>
      <c r="N48" s="307">
        <v>25994</v>
      </c>
      <c r="O48" s="307">
        <v>1097</v>
      </c>
      <c r="P48" s="307">
        <v>-50356</v>
      </c>
      <c r="Q48" s="327">
        <v>1077607</v>
      </c>
      <c r="R48" s="303">
        <v>0</v>
      </c>
      <c r="S48" s="307">
        <v>-22313</v>
      </c>
      <c r="T48" s="307">
        <v>-2103</v>
      </c>
      <c r="U48" s="327">
        <v>89237</v>
      </c>
      <c r="V48" s="307">
        <v>42494</v>
      </c>
      <c r="W48" s="303">
        <v>-259622</v>
      </c>
      <c r="X48" s="307">
        <v>-65157</v>
      </c>
      <c r="Y48" s="303">
        <v>-25022</v>
      </c>
      <c r="Z48" s="307">
        <v>1170877</v>
      </c>
      <c r="AA48" s="307">
        <v>990074</v>
      </c>
      <c r="AB48" s="307">
        <v>939392</v>
      </c>
      <c r="AC48" s="307">
        <v>1243598</v>
      </c>
      <c r="AD48" s="307">
        <v>202579</v>
      </c>
      <c r="AE48" s="307">
        <v>57934</v>
      </c>
      <c r="AF48" s="307">
        <v>22919</v>
      </c>
      <c r="AG48" s="307">
        <v>0</v>
      </c>
      <c r="AH48" s="307">
        <v>23810</v>
      </c>
      <c r="AI48" s="307">
        <v>0</v>
      </c>
      <c r="AJ48" s="307">
        <v>-24416</v>
      </c>
      <c r="AK48" s="307">
        <v>-24416</v>
      </c>
      <c r="AL48" s="307">
        <v>-24416</v>
      </c>
      <c r="AM48" s="307">
        <v>-24416</v>
      </c>
      <c r="AN48" s="307">
        <v>-24416</v>
      </c>
      <c r="AO48" s="307">
        <v>-137542</v>
      </c>
      <c r="AP48" s="293"/>
      <c r="AQ48" s="311">
        <v>-18585</v>
      </c>
      <c r="AR48" s="307">
        <v>0</v>
      </c>
      <c r="AS48" s="307">
        <v>0</v>
      </c>
      <c r="AT48" s="307">
        <v>0</v>
      </c>
      <c r="AU48" s="307">
        <v>0</v>
      </c>
      <c r="AV48" s="307">
        <v>0</v>
      </c>
      <c r="AW48" s="307">
        <v>0</v>
      </c>
      <c r="AX48" s="310">
        <v>18585</v>
      </c>
      <c r="AY48" s="310">
        <v>18585</v>
      </c>
      <c r="AZ48" s="310">
        <v>18585</v>
      </c>
      <c r="BA48" s="310">
        <v>18585</v>
      </c>
      <c r="BB48" s="310">
        <v>18585</v>
      </c>
      <c r="BC48" s="310">
        <v>109654</v>
      </c>
      <c r="BD48" s="311">
        <v>2184</v>
      </c>
      <c r="BE48" s="307">
        <v>2184</v>
      </c>
      <c r="BF48" s="307">
        <v>2184</v>
      </c>
      <c r="BG48" s="307">
        <v>2184</v>
      </c>
      <c r="BH48" s="307">
        <v>2184</v>
      </c>
      <c r="BI48" s="307">
        <v>2184</v>
      </c>
      <c r="BJ48" s="307">
        <v>12890</v>
      </c>
      <c r="BK48" s="310">
        <v>0</v>
      </c>
      <c r="BL48" s="310">
        <v>0</v>
      </c>
      <c r="BM48" s="310">
        <v>0</v>
      </c>
      <c r="BN48" s="310">
        <v>0</v>
      </c>
      <c r="BO48" s="310">
        <v>0</v>
      </c>
      <c r="BP48" s="310">
        <v>0</v>
      </c>
      <c r="BQ48" s="311">
        <v>-2103</v>
      </c>
      <c r="BR48" s="307">
        <v>0</v>
      </c>
      <c r="BS48" s="307">
        <v>0</v>
      </c>
      <c r="BT48" s="307">
        <v>0</v>
      </c>
      <c r="BU48" s="307">
        <v>0</v>
      </c>
      <c r="BV48" s="307">
        <v>0</v>
      </c>
      <c r="BW48" s="307">
        <v>0</v>
      </c>
      <c r="BX48" s="310">
        <v>2103</v>
      </c>
      <c r="BY48" s="310">
        <v>2103</v>
      </c>
      <c r="BZ48" s="310">
        <v>2103</v>
      </c>
      <c r="CA48" s="310">
        <v>2103</v>
      </c>
      <c r="CB48" s="310">
        <v>2103</v>
      </c>
      <c r="CC48" s="310">
        <v>12404</v>
      </c>
      <c r="CD48" s="308">
        <v>8.8000000000000007</v>
      </c>
      <c r="CE48" s="314"/>
      <c r="CF48" s="307"/>
      <c r="CG48" s="307"/>
      <c r="CH48" s="307"/>
      <c r="CI48" s="307"/>
      <c r="CJ48" s="307"/>
      <c r="CK48" s="307"/>
      <c r="CL48" s="310"/>
      <c r="CM48" s="310"/>
      <c r="CN48" s="310"/>
      <c r="CO48" s="310"/>
      <c r="CP48" s="310"/>
      <c r="CQ48" s="310"/>
      <c r="CR48" s="314">
        <v>-5912</v>
      </c>
      <c r="CS48" s="307"/>
      <c r="CT48" s="307"/>
      <c r="CU48" s="307"/>
      <c r="CV48" s="307"/>
      <c r="CW48" s="307"/>
      <c r="CX48" s="307"/>
      <c r="CY48" s="310">
        <v>5912</v>
      </c>
      <c r="CZ48" s="310">
        <v>5912</v>
      </c>
      <c r="DA48" s="310">
        <v>5912</v>
      </c>
      <c r="DB48" s="310">
        <v>5912</v>
      </c>
      <c r="DC48" s="310">
        <v>5912</v>
      </c>
      <c r="DD48" s="310">
        <v>28374</v>
      </c>
      <c r="DE48" s="293"/>
      <c r="DF48" s="331">
        <v>1310.7460599999984</v>
      </c>
    </row>
    <row r="49" spans="2:110">
      <c r="B49" s="302" t="s">
        <v>262</v>
      </c>
      <c r="C49" s="316">
        <v>0.247942</v>
      </c>
      <c r="D49" s="316">
        <v>0.26358599999999999</v>
      </c>
      <c r="E49" s="316">
        <v>-1.5643999999999991E-2</v>
      </c>
      <c r="F49" s="316"/>
      <c r="G49" s="308">
        <v>8.9</v>
      </c>
      <c r="H49" s="307">
        <v>2831357</v>
      </c>
      <c r="I49" s="307">
        <v>119491</v>
      </c>
      <c r="J49" s="307">
        <v>95940</v>
      </c>
      <c r="K49" s="307">
        <v>-168043</v>
      </c>
      <c r="L49" s="307">
        <v>267712</v>
      </c>
      <c r="M49" s="307">
        <v>-603499</v>
      </c>
      <c r="N49" s="307">
        <v>82303</v>
      </c>
      <c r="O49" s="307">
        <v>24601</v>
      </c>
      <c r="P49" s="307">
        <v>-200338</v>
      </c>
      <c r="Q49" s="327">
        <v>2449524</v>
      </c>
      <c r="R49" s="303">
        <v>267712</v>
      </c>
      <c r="S49" s="307">
        <v>-71344</v>
      </c>
      <c r="T49" s="307">
        <v>-16833</v>
      </c>
      <c r="U49" s="327">
        <v>394966</v>
      </c>
      <c r="V49" s="307">
        <v>187565</v>
      </c>
      <c r="W49" s="303">
        <v>-683816</v>
      </c>
      <c r="X49" s="307">
        <v>-107355</v>
      </c>
      <c r="Y49" s="303">
        <v>-149813</v>
      </c>
      <c r="Z49" s="307">
        <v>2607983</v>
      </c>
      <c r="AA49" s="307">
        <v>2297420</v>
      </c>
      <c r="AB49" s="307">
        <v>2209822</v>
      </c>
      <c r="AC49" s="307">
        <v>2727704</v>
      </c>
      <c r="AD49" s="307">
        <v>535690</v>
      </c>
      <c r="AE49" s="307">
        <v>88201</v>
      </c>
      <c r="AF49" s="307">
        <v>132980</v>
      </c>
      <c r="AG49" s="307">
        <v>0</v>
      </c>
      <c r="AH49" s="307">
        <v>73055</v>
      </c>
      <c r="AI49" s="307">
        <v>0</v>
      </c>
      <c r="AJ49" s="307">
        <v>-88177</v>
      </c>
      <c r="AK49" s="307">
        <v>-88177</v>
      </c>
      <c r="AL49" s="307">
        <v>-88177</v>
      </c>
      <c r="AM49" s="307">
        <v>-88177</v>
      </c>
      <c r="AN49" s="307">
        <v>-88177</v>
      </c>
      <c r="AO49" s="307">
        <v>-242931</v>
      </c>
      <c r="AP49" s="293"/>
      <c r="AQ49" s="311">
        <v>-67809</v>
      </c>
      <c r="AR49" s="307">
        <v>0</v>
      </c>
      <c r="AS49" s="307">
        <v>0</v>
      </c>
      <c r="AT49" s="307">
        <v>0</v>
      </c>
      <c r="AU49" s="307">
        <v>0</v>
      </c>
      <c r="AV49" s="307">
        <v>0</v>
      </c>
      <c r="AW49" s="307">
        <v>0</v>
      </c>
      <c r="AX49" s="310">
        <v>67809</v>
      </c>
      <c r="AY49" s="310">
        <v>67809</v>
      </c>
      <c r="AZ49" s="310">
        <v>67809</v>
      </c>
      <c r="BA49" s="310">
        <v>67809</v>
      </c>
      <c r="BB49" s="310">
        <v>67809</v>
      </c>
      <c r="BC49" s="310">
        <v>196645</v>
      </c>
      <c r="BD49" s="311">
        <v>9248</v>
      </c>
      <c r="BE49" s="307">
        <v>9248</v>
      </c>
      <c r="BF49" s="307">
        <v>9248</v>
      </c>
      <c r="BG49" s="307">
        <v>9248</v>
      </c>
      <c r="BH49" s="307">
        <v>9248</v>
      </c>
      <c r="BI49" s="307">
        <v>9248</v>
      </c>
      <c r="BJ49" s="307">
        <v>26815</v>
      </c>
      <c r="BK49" s="310">
        <v>0</v>
      </c>
      <c r="BL49" s="310">
        <v>0</v>
      </c>
      <c r="BM49" s="310">
        <v>0</v>
      </c>
      <c r="BN49" s="310">
        <v>0</v>
      </c>
      <c r="BO49" s="310">
        <v>0</v>
      </c>
      <c r="BP49" s="310">
        <v>0</v>
      </c>
      <c r="BQ49" s="311">
        <v>-16833</v>
      </c>
      <c r="BR49" s="307">
        <v>0</v>
      </c>
      <c r="BS49" s="307">
        <v>0</v>
      </c>
      <c r="BT49" s="307">
        <v>0</v>
      </c>
      <c r="BU49" s="307">
        <v>0</v>
      </c>
      <c r="BV49" s="307">
        <v>0</v>
      </c>
      <c r="BW49" s="307">
        <v>0</v>
      </c>
      <c r="BX49" s="310">
        <v>16833</v>
      </c>
      <c r="BY49" s="310">
        <v>16833</v>
      </c>
      <c r="BZ49" s="310">
        <v>16833</v>
      </c>
      <c r="CA49" s="310">
        <v>16833</v>
      </c>
      <c r="CB49" s="310">
        <v>16833</v>
      </c>
      <c r="CC49" s="310">
        <v>48815</v>
      </c>
      <c r="CD49" s="308">
        <v>7.5</v>
      </c>
      <c r="CE49" s="314"/>
      <c r="CF49" s="307"/>
      <c r="CG49" s="307"/>
      <c r="CH49" s="307"/>
      <c r="CI49" s="307"/>
      <c r="CJ49" s="307"/>
      <c r="CK49" s="307"/>
      <c r="CL49" s="310"/>
      <c r="CM49" s="310"/>
      <c r="CN49" s="310"/>
      <c r="CO49" s="310"/>
      <c r="CP49" s="310"/>
      <c r="CQ49" s="310"/>
      <c r="CR49" s="314">
        <v>-12783</v>
      </c>
      <c r="CS49" s="307"/>
      <c r="CT49" s="307"/>
      <c r="CU49" s="307"/>
      <c r="CV49" s="307"/>
      <c r="CW49" s="307"/>
      <c r="CX49" s="307"/>
      <c r="CY49" s="310">
        <v>12783</v>
      </c>
      <c r="CZ49" s="310">
        <v>12783</v>
      </c>
      <c r="DA49" s="310">
        <v>12783</v>
      </c>
      <c r="DB49" s="310">
        <v>12783</v>
      </c>
      <c r="DC49" s="310">
        <v>12783</v>
      </c>
      <c r="DD49" s="310">
        <v>24286</v>
      </c>
      <c r="DE49" s="293"/>
      <c r="DF49" s="331">
        <v>6371.6134719999964</v>
      </c>
    </row>
    <row r="50" spans="2:110">
      <c r="B50" s="302" t="s">
        <v>263</v>
      </c>
      <c r="C50" s="316">
        <v>0.38766400000000001</v>
      </c>
      <c r="D50" s="316">
        <v>0.35376800000000003</v>
      </c>
      <c r="E50" s="316">
        <v>3.3895999999999982E-2</v>
      </c>
      <c r="F50" s="316"/>
      <c r="G50" s="308">
        <v>17.3</v>
      </c>
      <c r="H50" s="307">
        <v>48832</v>
      </c>
      <c r="I50" s="307">
        <v>7900</v>
      </c>
      <c r="J50" s="307">
        <v>2186</v>
      </c>
      <c r="K50" s="307">
        <v>4679</v>
      </c>
      <c r="L50" s="307">
        <v>0</v>
      </c>
      <c r="M50" s="307">
        <v>-61860</v>
      </c>
      <c r="N50" s="307">
        <v>-151</v>
      </c>
      <c r="O50" s="307">
        <v>0</v>
      </c>
      <c r="P50" s="307">
        <v>-21</v>
      </c>
      <c r="Q50" s="327">
        <v>1565</v>
      </c>
      <c r="R50" s="303">
        <v>0</v>
      </c>
      <c r="S50" s="307">
        <v>-3870</v>
      </c>
      <c r="T50" s="307">
        <v>290</v>
      </c>
      <c r="U50" s="327">
        <v>6506</v>
      </c>
      <c r="V50" s="307">
        <v>0</v>
      </c>
      <c r="W50" s="303">
        <v>-57325</v>
      </c>
      <c r="X50" s="307">
        <v>-3574</v>
      </c>
      <c r="Y50" s="303">
        <v>5022</v>
      </c>
      <c r="Z50" s="307">
        <v>1818</v>
      </c>
      <c r="AA50" s="307">
        <v>1303</v>
      </c>
      <c r="AB50" s="307">
        <v>1135</v>
      </c>
      <c r="AC50" s="307">
        <v>2099</v>
      </c>
      <c r="AD50" s="307">
        <v>58284</v>
      </c>
      <c r="AE50" s="307">
        <v>3773</v>
      </c>
      <c r="AF50" s="307">
        <v>0</v>
      </c>
      <c r="AG50" s="307">
        <v>0</v>
      </c>
      <c r="AH50" s="307">
        <v>0</v>
      </c>
      <c r="AI50" s="307">
        <v>4732</v>
      </c>
      <c r="AJ50" s="307">
        <v>-3581</v>
      </c>
      <c r="AK50" s="307">
        <v>-3581</v>
      </c>
      <c r="AL50" s="307">
        <v>-3581</v>
      </c>
      <c r="AM50" s="307">
        <v>-3581</v>
      </c>
      <c r="AN50" s="307">
        <v>-3581</v>
      </c>
      <c r="AO50" s="307">
        <v>-39420</v>
      </c>
      <c r="AP50" s="293"/>
      <c r="AQ50" s="311">
        <v>-3576</v>
      </c>
      <c r="AR50" s="307">
        <v>0</v>
      </c>
      <c r="AS50" s="307">
        <v>0</v>
      </c>
      <c r="AT50" s="307">
        <v>0</v>
      </c>
      <c r="AU50" s="307">
        <v>0</v>
      </c>
      <c r="AV50" s="307">
        <v>0</v>
      </c>
      <c r="AW50" s="307">
        <v>0</v>
      </c>
      <c r="AX50" s="310">
        <v>3576</v>
      </c>
      <c r="AY50" s="310">
        <v>3576</v>
      </c>
      <c r="AZ50" s="310">
        <v>3576</v>
      </c>
      <c r="BA50" s="310">
        <v>3576</v>
      </c>
      <c r="BB50" s="310">
        <v>3576</v>
      </c>
      <c r="BC50" s="310">
        <v>40404</v>
      </c>
      <c r="BD50" s="311">
        <v>-9</v>
      </c>
      <c r="BE50" s="307">
        <v>0</v>
      </c>
      <c r="BF50" s="307">
        <v>0</v>
      </c>
      <c r="BG50" s="307">
        <v>0</v>
      </c>
      <c r="BH50" s="307">
        <v>0</v>
      </c>
      <c r="BI50" s="307">
        <v>0</v>
      </c>
      <c r="BJ50" s="307">
        <v>0</v>
      </c>
      <c r="BK50" s="310">
        <v>9</v>
      </c>
      <c r="BL50" s="310">
        <v>9</v>
      </c>
      <c r="BM50" s="310">
        <v>9</v>
      </c>
      <c r="BN50" s="310">
        <v>9</v>
      </c>
      <c r="BO50" s="310">
        <v>9</v>
      </c>
      <c r="BP50" s="310">
        <v>97</v>
      </c>
      <c r="BQ50" s="311">
        <v>290</v>
      </c>
      <c r="BR50" s="307">
        <v>290</v>
      </c>
      <c r="BS50" s="307">
        <v>290</v>
      </c>
      <c r="BT50" s="307">
        <v>290</v>
      </c>
      <c r="BU50" s="307">
        <v>290</v>
      </c>
      <c r="BV50" s="307">
        <v>290</v>
      </c>
      <c r="BW50" s="307">
        <v>3282</v>
      </c>
      <c r="BX50" s="310">
        <v>0</v>
      </c>
      <c r="BY50" s="310">
        <v>0</v>
      </c>
      <c r="BZ50" s="310">
        <v>0</v>
      </c>
      <c r="CA50" s="310">
        <v>0</v>
      </c>
      <c r="CB50" s="310">
        <v>0</v>
      </c>
      <c r="CC50" s="310">
        <v>0</v>
      </c>
      <c r="CD50" s="308">
        <v>15</v>
      </c>
      <c r="CE50" s="314"/>
      <c r="CF50" s="307"/>
      <c r="CG50" s="307"/>
      <c r="CH50" s="307"/>
      <c r="CI50" s="307"/>
      <c r="CJ50" s="307"/>
      <c r="CK50" s="307"/>
      <c r="CL50" s="310"/>
      <c r="CM50" s="310"/>
      <c r="CN50" s="310"/>
      <c r="CO50" s="310"/>
      <c r="CP50" s="310"/>
      <c r="CQ50" s="310"/>
      <c r="CR50" s="314">
        <v>-286</v>
      </c>
      <c r="CS50" s="307"/>
      <c r="CT50" s="307"/>
      <c r="CU50" s="307"/>
      <c r="CV50" s="307"/>
      <c r="CW50" s="307"/>
      <c r="CX50" s="307"/>
      <c r="CY50" s="310">
        <v>286</v>
      </c>
      <c r="CZ50" s="310">
        <v>286</v>
      </c>
      <c r="DA50" s="310">
        <v>286</v>
      </c>
      <c r="DB50" s="310">
        <v>286</v>
      </c>
      <c r="DC50" s="310">
        <v>286</v>
      </c>
      <c r="DD50" s="310">
        <v>2201</v>
      </c>
      <c r="DE50" s="293"/>
      <c r="DF50" s="331">
        <v>-342.48518399999983</v>
      </c>
    </row>
    <row r="51" spans="2:110">
      <c r="B51" s="302" t="s">
        <v>264</v>
      </c>
      <c r="C51" s="316">
        <v>0.27310099999999998</v>
      </c>
      <c r="D51" s="316">
        <v>0.27002700000000002</v>
      </c>
      <c r="E51" s="316">
        <v>3.0739999999999656E-3</v>
      </c>
      <c r="F51" s="316"/>
      <c r="G51" s="308">
        <v>9.8000000000000007</v>
      </c>
      <c r="H51" s="307">
        <v>2576819</v>
      </c>
      <c r="I51" s="307">
        <v>124082</v>
      </c>
      <c r="J51" s="307">
        <v>95285</v>
      </c>
      <c r="K51" s="307">
        <v>29335</v>
      </c>
      <c r="L51" s="307">
        <v>0</v>
      </c>
      <c r="M51" s="307">
        <v>-100087</v>
      </c>
      <c r="N51" s="307">
        <v>65511</v>
      </c>
      <c r="O51" s="307">
        <v>7853</v>
      </c>
      <c r="P51" s="307">
        <v>-115240</v>
      </c>
      <c r="Q51" s="327">
        <v>2683558</v>
      </c>
      <c r="R51" s="303">
        <v>0</v>
      </c>
      <c r="S51" s="307">
        <v>-16084</v>
      </c>
      <c r="T51" s="307">
        <v>3922</v>
      </c>
      <c r="U51" s="327">
        <v>207205</v>
      </c>
      <c r="V51" s="307">
        <v>130512</v>
      </c>
      <c r="W51" s="303">
        <v>-94473</v>
      </c>
      <c r="X51" s="307">
        <v>-109247</v>
      </c>
      <c r="Y51" s="303">
        <v>38432</v>
      </c>
      <c r="Z51" s="307">
        <v>2884462</v>
      </c>
      <c r="AA51" s="307">
        <v>2491255</v>
      </c>
      <c r="AB51" s="307">
        <v>2376378</v>
      </c>
      <c r="AC51" s="307">
        <v>3045814</v>
      </c>
      <c r="AD51" s="307">
        <v>89874</v>
      </c>
      <c r="AE51" s="307">
        <v>97935</v>
      </c>
      <c r="AF51" s="307">
        <v>0</v>
      </c>
      <c r="AG51" s="307">
        <v>0</v>
      </c>
      <c r="AH51" s="307">
        <v>58826</v>
      </c>
      <c r="AI51" s="307">
        <v>34510</v>
      </c>
      <c r="AJ51" s="307">
        <v>-12162</v>
      </c>
      <c r="AK51" s="307">
        <v>-12162</v>
      </c>
      <c r="AL51" s="307">
        <v>-12162</v>
      </c>
      <c r="AM51" s="307">
        <v>-12162</v>
      </c>
      <c r="AN51" s="307">
        <v>-12162</v>
      </c>
      <c r="AO51" s="307">
        <v>-33663</v>
      </c>
      <c r="AP51" s="293"/>
      <c r="AQ51" s="311">
        <v>-10213</v>
      </c>
      <c r="AR51" s="307">
        <v>0</v>
      </c>
      <c r="AS51" s="307">
        <v>0</v>
      </c>
      <c r="AT51" s="307">
        <v>0</v>
      </c>
      <c r="AU51" s="307">
        <v>0</v>
      </c>
      <c r="AV51" s="307">
        <v>0</v>
      </c>
      <c r="AW51" s="307">
        <v>0</v>
      </c>
      <c r="AX51" s="310">
        <v>10213</v>
      </c>
      <c r="AY51" s="310">
        <v>10213</v>
      </c>
      <c r="AZ51" s="310">
        <v>10213</v>
      </c>
      <c r="BA51" s="310">
        <v>10213</v>
      </c>
      <c r="BB51" s="310">
        <v>10213</v>
      </c>
      <c r="BC51" s="310">
        <v>38809</v>
      </c>
      <c r="BD51" s="311">
        <v>6685</v>
      </c>
      <c r="BE51" s="307">
        <v>6685</v>
      </c>
      <c r="BF51" s="307">
        <v>6685</v>
      </c>
      <c r="BG51" s="307">
        <v>6685</v>
      </c>
      <c r="BH51" s="307">
        <v>6685</v>
      </c>
      <c r="BI51" s="307">
        <v>6685</v>
      </c>
      <c r="BJ51" s="307">
        <v>25401</v>
      </c>
      <c r="BK51" s="310">
        <v>0</v>
      </c>
      <c r="BL51" s="310">
        <v>0</v>
      </c>
      <c r="BM51" s="310">
        <v>0</v>
      </c>
      <c r="BN51" s="310">
        <v>0</v>
      </c>
      <c r="BO51" s="310">
        <v>0</v>
      </c>
      <c r="BP51" s="310">
        <v>0</v>
      </c>
      <c r="BQ51" s="311">
        <v>3922</v>
      </c>
      <c r="BR51" s="307">
        <v>3922</v>
      </c>
      <c r="BS51" s="307">
        <v>3922</v>
      </c>
      <c r="BT51" s="307">
        <v>3922</v>
      </c>
      <c r="BU51" s="307">
        <v>3922</v>
      </c>
      <c r="BV51" s="307">
        <v>3922</v>
      </c>
      <c r="BW51" s="307">
        <v>14900</v>
      </c>
      <c r="BX51" s="310">
        <v>0</v>
      </c>
      <c r="BY51" s="310">
        <v>0</v>
      </c>
      <c r="BZ51" s="310">
        <v>0</v>
      </c>
      <c r="CA51" s="310">
        <v>0</v>
      </c>
      <c r="CB51" s="310">
        <v>0</v>
      </c>
      <c r="CC51" s="310">
        <v>0</v>
      </c>
      <c r="CD51" s="308">
        <v>9.6</v>
      </c>
      <c r="CE51" s="314"/>
      <c r="CF51" s="307"/>
      <c r="CG51" s="307"/>
      <c r="CH51" s="307"/>
      <c r="CI51" s="307"/>
      <c r="CJ51" s="307"/>
      <c r="CK51" s="307"/>
      <c r="CL51" s="310"/>
      <c r="CM51" s="310"/>
      <c r="CN51" s="310"/>
      <c r="CO51" s="310"/>
      <c r="CP51" s="310"/>
      <c r="CQ51" s="310"/>
      <c r="CR51" s="314">
        <v>-12556</v>
      </c>
      <c r="CS51" s="307"/>
      <c r="CT51" s="307"/>
      <c r="CU51" s="307"/>
      <c r="CV51" s="307"/>
      <c r="CW51" s="307"/>
      <c r="CX51" s="307"/>
      <c r="CY51" s="310">
        <v>12556</v>
      </c>
      <c r="CZ51" s="310">
        <v>12556</v>
      </c>
      <c r="DA51" s="310">
        <v>12556</v>
      </c>
      <c r="DB51" s="310">
        <v>12556</v>
      </c>
      <c r="DC51" s="310">
        <v>12556</v>
      </c>
      <c r="DD51" s="310">
        <v>35155</v>
      </c>
      <c r="DE51" s="293"/>
      <c r="DF51" s="331">
        <v>-1243.675845999986</v>
      </c>
    </row>
    <row r="52" spans="2:110">
      <c r="B52" s="302" t="s">
        <v>265</v>
      </c>
      <c r="C52" s="316">
        <v>0.25877699999999998</v>
      </c>
      <c r="D52" s="316">
        <v>0.228461</v>
      </c>
      <c r="E52" s="316">
        <v>3.0315999999999982E-2</v>
      </c>
      <c r="F52" s="316"/>
      <c r="G52" s="308">
        <v>9.6</v>
      </c>
      <c r="H52" s="307">
        <v>5476477</v>
      </c>
      <c r="I52" s="307">
        <v>354602</v>
      </c>
      <c r="J52" s="307">
        <v>227626</v>
      </c>
      <c r="K52" s="307">
        <v>726710</v>
      </c>
      <c r="L52" s="307">
        <v>-1057179</v>
      </c>
      <c r="M52" s="307">
        <v>-944174</v>
      </c>
      <c r="N52" s="307">
        <v>104218</v>
      </c>
      <c r="O52" s="307">
        <v>-9134</v>
      </c>
      <c r="P52" s="307">
        <v>-318458</v>
      </c>
      <c r="Q52" s="327">
        <v>4560688</v>
      </c>
      <c r="R52" s="303">
        <v>-1057179</v>
      </c>
      <c r="S52" s="307">
        <v>-116869</v>
      </c>
      <c r="T52" s="307">
        <v>77866</v>
      </c>
      <c r="U52" s="327">
        <v>-513954</v>
      </c>
      <c r="V52" s="307">
        <v>320029</v>
      </c>
      <c r="W52" s="303">
        <v>-308992</v>
      </c>
      <c r="X52" s="307">
        <v>-225615</v>
      </c>
      <c r="Y52" s="303">
        <v>747514</v>
      </c>
      <c r="Z52" s="307">
        <v>4904081</v>
      </c>
      <c r="AA52" s="307">
        <v>4235606</v>
      </c>
      <c r="AB52" s="307">
        <v>4050807</v>
      </c>
      <c r="AC52" s="307">
        <v>5166559</v>
      </c>
      <c r="AD52" s="307">
        <v>845823</v>
      </c>
      <c r="AE52" s="307">
        <v>226179</v>
      </c>
      <c r="AF52" s="307">
        <v>0</v>
      </c>
      <c r="AG52" s="307">
        <v>0</v>
      </c>
      <c r="AH52" s="307">
        <v>93362</v>
      </c>
      <c r="AI52" s="307">
        <v>669648</v>
      </c>
      <c r="AJ52" s="307">
        <v>-39003</v>
      </c>
      <c r="AK52" s="307">
        <v>-39003</v>
      </c>
      <c r="AL52" s="307">
        <v>-39003</v>
      </c>
      <c r="AM52" s="307">
        <v>-39003</v>
      </c>
      <c r="AN52" s="307">
        <v>-39003</v>
      </c>
      <c r="AO52" s="307">
        <v>-113977</v>
      </c>
      <c r="AP52" s="293"/>
      <c r="AQ52" s="311">
        <v>-98351</v>
      </c>
      <c r="AR52" s="307">
        <v>0</v>
      </c>
      <c r="AS52" s="307">
        <v>0</v>
      </c>
      <c r="AT52" s="307">
        <v>0</v>
      </c>
      <c r="AU52" s="307">
        <v>0</v>
      </c>
      <c r="AV52" s="307">
        <v>0</v>
      </c>
      <c r="AW52" s="307">
        <v>0</v>
      </c>
      <c r="AX52" s="310">
        <v>98351</v>
      </c>
      <c r="AY52" s="310">
        <v>98351</v>
      </c>
      <c r="AZ52" s="310">
        <v>98351</v>
      </c>
      <c r="BA52" s="310">
        <v>98351</v>
      </c>
      <c r="BB52" s="310">
        <v>98351</v>
      </c>
      <c r="BC52" s="310">
        <v>354068</v>
      </c>
      <c r="BD52" s="311">
        <v>10856</v>
      </c>
      <c r="BE52" s="307">
        <v>10856</v>
      </c>
      <c r="BF52" s="307">
        <v>10856</v>
      </c>
      <c r="BG52" s="307">
        <v>10856</v>
      </c>
      <c r="BH52" s="307">
        <v>10856</v>
      </c>
      <c r="BI52" s="307">
        <v>10856</v>
      </c>
      <c r="BJ52" s="307">
        <v>39082</v>
      </c>
      <c r="BK52" s="310">
        <v>0</v>
      </c>
      <c r="BL52" s="310">
        <v>0</v>
      </c>
      <c r="BM52" s="310">
        <v>0</v>
      </c>
      <c r="BN52" s="310">
        <v>0</v>
      </c>
      <c r="BO52" s="310">
        <v>0</v>
      </c>
      <c r="BP52" s="310">
        <v>0</v>
      </c>
      <c r="BQ52" s="311">
        <v>77866</v>
      </c>
      <c r="BR52" s="307">
        <v>77866</v>
      </c>
      <c r="BS52" s="307">
        <v>77866</v>
      </c>
      <c r="BT52" s="307">
        <v>77866</v>
      </c>
      <c r="BU52" s="307">
        <v>77866</v>
      </c>
      <c r="BV52" s="307">
        <v>77866</v>
      </c>
      <c r="BW52" s="307">
        <v>280318</v>
      </c>
      <c r="BX52" s="310">
        <v>0</v>
      </c>
      <c r="BY52" s="310">
        <v>0</v>
      </c>
      <c r="BZ52" s="310">
        <v>0</v>
      </c>
      <c r="CA52" s="310">
        <v>0</v>
      </c>
      <c r="CB52" s="310">
        <v>0</v>
      </c>
      <c r="CC52" s="310">
        <v>0</v>
      </c>
      <c r="CD52" s="308">
        <v>9.1</v>
      </c>
      <c r="CE52" s="314"/>
      <c r="CF52" s="307"/>
      <c r="CG52" s="307"/>
      <c r="CH52" s="307"/>
      <c r="CI52" s="307"/>
      <c r="CJ52" s="307"/>
      <c r="CK52" s="307"/>
      <c r="CL52" s="310"/>
      <c r="CM52" s="310"/>
      <c r="CN52" s="310"/>
      <c r="CO52" s="310"/>
      <c r="CP52" s="310"/>
      <c r="CQ52" s="310"/>
      <c r="CR52" s="314">
        <v>-29374</v>
      </c>
      <c r="CS52" s="307"/>
      <c r="CT52" s="307"/>
      <c r="CU52" s="307"/>
      <c r="CV52" s="307"/>
      <c r="CW52" s="307"/>
      <c r="CX52" s="307"/>
      <c r="CY52" s="310">
        <v>29374</v>
      </c>
      <c r="CZ52" s="310">
        <v>29374</v>
      </c>
      <c r="DA52" s="310">
        <v>29374</v>
      </c>
      <c r="DB52" s="310">
        <v>29374</v>
      </c>
      <c r="DC52" s="310">
        <v>29374</v>
      </c>
      <c r="DD52" s="310">
        <v>79309</v>
      </c>
      <c r="DE52" s="293"/>
      <c r="DF52" s="331">
        <v>-29938.292955999983</v>
      </c>
    </row>
    <row r="53" spans="2:110">
      <c r="B53" s="302" t="s">
        <v>266</v>
      </c>
      <c r="C53" s="316">
        <v>0.21151600000000001</v>
      </c>
      <c r="D53" s="316">
        <v>0.29714200000000002</v>
      </c>
      <c r="E53" s="316">
        <v>-8.5626000000000008E-2</v>
      </c>
      <c r="F53" s="316"/>
      <c r="G53" s="308">
        <v>9.1999999999999993</v>
      </c>
      <c r="H53" s="307">
        <v>2642567</v>
      </c>
      <c r="I53" s="307">
        <v>81412</v>
      </c>
      <c r="J53" s="307">
        <v>67500</v>
      </c>
      <c r="K53" s="307">
        <v>-761496</v>
      </c>
      <c r="L53" s="307">
        <v>221708</v>
      </c>
      <c r="M53" s="307">
        <v>146454</v>
      </c>
      <c r="N53" s="307">
        <v>93310</v>
      </c>
      <c r="O53" s="307">
        <v>1601</v>
      </c>
      <c r="P53" s="307">
        <v>-134457</v>
      </c>
      <c r="Q53" s="327">
        <v>2358599</v>
      </c>
      <c r="R53" s="303">
        <v>221708</v>
      </c>
      <c r="S53" s="307">
        <v>16669</v>
      </c>
      <c r="T53" s="307">
        <v>-85986</v>
      </c>
      <c r="U53" s="327">
        <v>301303</v>
      </c>
      <c r="V53" s="307">
        <v>129614</v>
      </c>
      <c r="W53" s="303">
        <v>-559013</v>
      </c>
      <c r="X53" s="307">
        <v>-108201</v>
      </c>
      <c r="Y53" s="303">
        <v>-791075</v>
      </c>
      <c r="Z53" s="307">
        <v>2518562</v>
      </c>
      <c r="AA53" s="307">
        <v>2205281</v>
      </c>
      <c r="AB53" s="307">
        <v>2108293</v>
      </c>
      <c r="AC53" s="307">
        <v>2651991</v>
      </c>
      <c r="AD53" s="307">
        <v>0</v>
      </c>
      <c r="AE53" s="307">
        <v>67628</v>
      </c>
      <c r="AF53" s="307">
        <v>705089</v>
      </c>
      <c r="AG53" s="307">
        <v>130536</v>
      </c>
      <c r="AH53" s="307">
        <v>83168</v>
      </c>
      <c r="AI53" s="307">
        <v>0</v>
      </c>
      <c r="AJ53" s="307">
        <v>-69318</v>
      </c>
      <c r="AK53" s="307">
        <v>-69318</v>
      </c>
      <c r="AL53" s="307">
        <v>-69318</v>
      </c>
      <c r="AM53" s="307">
        <v>-69318</v>
      </c>
      <c r="AN53" s="307">
        <v>-69318</v>
      </c>
      <c r="AO53" s="307">
        <v>-212423</v>
      </c>
      <c r="AP53" s="293"/>
      <c r="AQ53" s="311">
        <v>15919</v>
      </c>
      <c r="AR53" s="307">
        <v>15919</v>
      </c>
      <c r="AS53" s="307">
        <v>15919</v>
      </c>
      <c r="AT53" s="307">
        <v>15919</v>
      </c>
      <c r="AU53" s="307">
        <v>15919</v>
      </c>
      <c r="AV53" s="307">
        <v>15919</v>
      </c>
      <c r="AW53" s="307">
        <v>50941</v>
      </c>
      <c r="AX53" s="310">
        <v>0</v>
      </c>
      <c r="AY53" s="310">
        <v>0</v>
      </c>
      <c r="AZ53" s="310">
        <v>0</v>
      </c>
      <c r="BA53" s="310">
        <v>0</v>
      </c>
      <c r="BB53" s="310">
        <v>0</v>
      </c>
      <c r="BC53" s="310">
        <v>0</v>
      </c>
      <c r="BD53" s="311">
        <v>10142</v>
      </c>
      <c r="BE53" s="307">
        <v>10142</v>
      </c>
      <c r="BF53" s="307">
        <v>10142</v>
      </c>
      <c r="BG53" s="307">
        <v>10142</v>
      </c>
      <c r="BH53" s="307">
        <v>10142</v>
      </c>
      <c r="BI53" s="307">
        <v>10142</v>
      </c>
      <c r="BJ53" s="307">
        <v>32458</v>
      </c>
      <c r="BK53" s="310">
        <v>0</v>
      </c>
      <c r="BL53" s="310">
        <v>0</v>
      </c>
      <c r="BM53" s="310">
        <v>0</v>
      </c>
      <c r="BN53" s="310">
        <v>0</v>
      </c>
      <c r="BO53" s="310">
        <v>0</v>
      </c>
      <c r="BP53" s="310">
        <v>0</v>
      </c>
      <c r="BQ53" s="311">
        <v>-85986</v>
      </c>
      <c r="BR53" s="307">
        <v>0</v>
      </c>
      <c r="BS53" s="307">
        <v>0</v>
      </c>
      <c r="BT53" s="307">
        <v>0</v>
      </c>
      <c r="BU53" s="307">
        <v>0</v>
      </c>
      <c r="BV53" s="307">
        <v>0</v>
      </c>
      <c r="BW53" s="307">
        <v>0</v>
      </c>
      <c r="BX53" s="310">
        <v>85986</v>
      </c>
      <c r="BY53" s="310">
        <v>85986</v>
      </c>
      <c r="BZ53" s="310">
        <v>85986</v>
      </c>
      <c r="CA53" s="310">
        <v>85986</v>
      </c>
      <c r="CB53" s="310">
        <v>85986</v>
      </c>
      <c r="CC53" s="310">
        <v>275159</v>
      </c>
      <c r="CD53" s="308">
        <v>8.3000000000000007</v>
      </c>
      <c r="CE53" s="314"/>
      <c r="CF53" s="307"/>
      <c r="CG53" s="307"/>
      <c r="CH53" s="307"/>
      <c r="CI53" s="307"/>
      <c r="CJ53" s="307"/>
      <c r="CK53" s="307"/>
      <c r="CL53" s="310"/>
      <c r="CM53" s="310"/>
      <c r="CN53" s="310"/>
      <c r="CO53" s="310"/>
      <c r="CP53" s="310"/>
      <c r="CQ53" s="310"/>
      <c r="CR53" s="314">
        <v>-9393</v>
      </c>
      <c r="CS53" s="307"/>
      <c r="CT53" s="307"/>
      <c r="CU53" s="307"/>
      <c r="CV53" s="307"/>
      <c r="CW53" s="307"/>
      <c r="CX53" s="307"/>
      <c r="CY53" s="310">
        <v>9393</v>
      </c>
      <c r="CZ53" s="310">
        <v>9393</v>
      </c>
      <c r="DA53" s="310">
        <v>9393</v>
      </c>
      <c r="DB53" s="310">
        <v>9393</v>
      </c>
      <c r="DC53" s="310">
        <v>9393</v>
      </c>
      <c r="DD53" s="310">
        <v>20663</v>
      </c>
      <c r="DE53" s="293"/>
      <c r="DF53" s="331">
        <v>31179.680388000004</v>
      </c>
    </row>
    <row r="54" spans="2:110">
      <c r="B54" s="302" t="s">
        <v>267</v>
      </c>
      <c r="C54" s="316">
        <v>0.35351900000000003</v>
      </c>
      <c r="D54" s="316">
        <v>0.35984100000000002</v>
      </c>
      <c r="E54" s="316">
        <v>-6.3219999999999943E-3</v>
      </c>
      <c r="F54" s="316"/>
      <c r="G54" s="308">
        <v>10.1</v>
      </c>
      <c r="H54" s="307">
        <v>879347</v>
      </c>
      <c r="I54" s="307">
        <v>42160</v>
      </c>
      <c r="J54" s="307">
        <v>31189</v>
      </c>
      <c r="K54" s="307">
        <v>-15449</v>
      </c>
      <c r="L54" s="307">
        <v>0</v>
      </c>
      <c r="M54" s="307">
        <v>-123106</v>
      </c>
      <c r="N54" s="307">
        <v>21344</v>
      </c>
      <c r="O54" s="307">
        <v>3847</v>
      </c>
      <c r="P54" s="307">
        <v>-63807</v>
      </c>
      <c r="Q54" s="327">
        <v>775525</v>
      </c>
      <c r="R54" s="303">
        <v>0</v>
      </c>
      <c r="S54" s="307">
        <v>-13768</v>
      </c>
      <c r="T54" s="307">
        <v>-1208</v>
      </c>
      <c r="U54" s="327">
        <v>58373</v>
      </c>
      <c r="V54" s="307">
        <v>54512</v>
      </c>
      <c r="W54" s="303">
        <v>-132589</v>
      </c>
      <c r="X54" s="307">
        <v>-34202</v>
      </c>
      <c r="Y54" s="303">
        <v>-12203</v>
      </c>
      <c r="Z54" s="307">
        <v>825723</v>
      </c>
      <c r="AA54" s="307">
        <v>727317</v>
      </c>
      <c r="AB54" s="307">
        <v>696770</v>
      </c>
      <c r="AC54" s="307">
        <v>868466</v>
      </c>
      <c r="AD54" s="307">
        <v>110917</v>
      </c>
      <c r="AE54" s="307">
        <v>29908</v>
      </c>
      <c r="AF54" s="307">
        <v>10995</v>
      </c>
      <c r="AG54" s="307">
        <v>0</v>
      </c>
      <c r="AH54" s="307">
        <v>19231</v>
      </c>
      <c r="AI54" s="307">
        <v>0</v>
      </c>
      <c r="AJ54" s="307">
        <v>-14977</v>
      </c>
      <c r="AK54" s="307">
        <v>-14977</v>
      </c>
      <c r="AL54" s="307">
        <v>-14977</v>
      </c>
      <c r="AM54" s="307">
        <v>-14977</v>
      </c>
      <c r="AN54" s="307">
        <v>-14977</v>
      </c>
      <c r="AO54" s="307">
        <v>-57704</v>
      </c>
      <c r="AP54" s="293"/>
      <c r="AQ54" s="311">
        <v>-12189</v>
      </c>
      <c r="AR54" s="307">
        <v>0</v>
      </c>
      <c r="AS54" s="307">
        <v>0</v>
      </c>
      <c r="AT54" s="307">
        <v>0</v>
      </c>
      <c r="AU54" s="307">
        <v>0</v>
      </c>
      <c r="AV54" s="307">
        <v>0</v>
      </c>
      <c r="AW54" s="307">
        <v>0</v>
      </c>
      <c r="AX54" s="310">
        <v>12189</v>
      </c>
      <c r="AY54" s="310">
        <v>12189</v>
      </c>
      <c r="AZ54" s="310">
        <v>12189</v>
      </c>
      <c r="BA54" s="310">
        <v>12189</v>
      </c>
      <c r="BB54" s="310">
        <v>12189</v>
      </c>
      <c r="BC54" s="310">
        <v>49972</v>
      </c>
      <c r="BD54" s="311">
        <v>2113</v>
      </c>
      <c r="BE54" s="307">
        <v>2113</v>
      </c>
      <c r="BF54" s="307">
        <v>2113</v>
      </c>
      <c r="BG54" s="307">
        <v>2113</v>
      </c>
      <c r="BH54" s="307">
        <v>2113</v>
      </c>
      <c r="BI54" s="307">
        <v>2113</v>
      </c>
      <c r="BJ54" s="307">
        <v>8666</v>
      </c>
      <c r="BK54" s="310">
        <v>0</v>
      </c>
      <c r="BL54" s="310">
        <v>0</v>
      </c>
      <c r="BM54" s="310">
        <v>0</v>
      </c>
      <c r="BN54" s="310">
        <v>0</v>
      </c>
      <c r="BO54" s="310">
        <v>0</v>
      </c>
      <c r="BP54" s="310">
        <v>0</v>
      </c>
      <c r="BQ54" s="311">
        <v>-1208</v>
      </c>
      <c r="BR54" s="307">
        <v>0</v>
      </c>
      <c r="BS54" s="307">
        <v>0</v>
      </c>
      <c r="BT54" s="307">
        <v>0</v>
      </c>
      <c r="BU54" s="307">
        <v>0</v>
      </c>
      <c r="BV54" s="307">
        <v>0</v>
      </c>
      <c r="BW54" s="307">
        <v>0</v>
      </c>
      <c r="BX54" s="310">
        <v>1208</v>
      </c>
      <c r="BY54" s="310">
        <v>1208</v>
      </c>
      <c r="BZ54" s="310">
        <v>1208</v>
      </c>
      <c r="CA54" s="310">
        <v>1208</v>
      </c>
      <c r="CB54" s="310">
        <v>1208</v>
      </c>
      <c r="CC54" s="310">
        <v>4955</v>
      </c>
      <c r="CD54" s="308">
        <v>8.5</v>
      </c>
      <c r="CE54" s="314"/>
      <c r="CF54" s="307"/>
      <c r="CG54" s="307"/>
      <c r="CH54" s="307"/>
      <c r="CI54" s="307"/>
      <c r="CJ54" s="307"/>
      <c r="CK54" s="307"/>
      <c r="CL54" s="310"/>
      <c r="CM54" s="310"/>
      <c r="CN54" s="310"/>
      <c r="CO54" s="310"/>
      <c r="CP54" s="310"/>
      <c r="CQ54" s="310"/>
      <c r="CR54" s="314">
        <v>-3693</v>
      </c>
      <c r="CS54" s="307"/>
      <c r="CT54" s="307"/>
      <c r="CU54" s="307"/>
      <c r="CV54" s="307"/>
      <c r="CW54" s="307"/>
      <c r="CX54" s="307"/>
      <c r="CY54" s="310">
        <v>3693</v>
      </c>
      <c r="CZ54" s="310">
        <v>3693</v>
      </c>
      <c r="DA54" s="310">
        <v>3693</v>
      </c>
      <c r="DB54" s="310">
        <v>3693</v>
      </c>
      <c r="DC54" s="310">
        <v>3693</v>
      </c>
      <c r="DD54" s="310">
        <v>11443</v>
      </c>
      <c r="DE54" s="293"/>
      <c r="DF54" s="331">
        <v>600.89345599999945</v>
      </c>
    </row>
    <row r="55" spans="2:110">
      <c r="B55" s="302" t="s">
        <v>268</v>
      </c>
      <c r="C55" s="316">
        <v>0.35335800000000001</v>
      </c>
      <c r="D55" s="316">
        <v>0.36430899999999999</v>
      </c>
      <c r="E55" s="316">
        <v>-1.0950999999999989E-2</v>
      </c>
      <c r="F55" s="316"/>
      <c r="G55" s="308">
        <v>11.1</v>
      </c>
      <c r="H55" s="307">
        <v>259311</v>
      </c>
      <c r="I55" s="307">
        <v>11418</v>
      </c>
      <c r="J55" s="307">
        <v>8983</v>
      </c>
      <c r="K55" s="307">
        <v>-7795</v>
      </c>
      <c r="L55" s="307">
        <v>0</v>
      </c>
      <c r="M55" s="307">
        <v>-48521</v>
      </c>
      <c r="N55" s="307">
        <v>7486</v>
      </c>
      <c r="O55" s="307">
        <v>2634</v>
      </c>
      <c r="P55" s="307">
        <v>-23843</v>
      </c>
      <c r="Q55" s="327">
        <v>209673</v>
      </c>
      <c r="R55" s="303">
        <v>0</v>
      </c>
      <c r="S55" s="307">
        <v>-4661</v>
      </c>
      <c r="T55" s="307">
        <v>-491</v>
      </c>
      <c r="U55" s="327">
        <v>15249</v>
      </c>
      <c r="V55" s="307">
        <v>17610</v>
      </c>
      <c r="W55" s="303">
        <v>-50782</v>
      </c>
      <c r="X55" s="307">
        <v>-9738</v>
      </c>
      <c r="Y55" s="303">
        <v>-5454</v>
      </c>
      <c r="Z55" s="307">
        <v>223327</v>
      </c>
      <c r="AA55" s="307">
        <v>196583</v>
      </c>
      <c r="AB55" s="307">
        <v>188880</v>
      </c>
      <c r="AC55" s="307">
        <v>234073</v>
      </c>
      <c r="AD55" s="307">
        <v>44150</v>
      </c>
      <c r="AE55" s="307">
        <v>8481</v>
      </c>
      <c r="AF55" s="307">
        <v>4963</v>
      </c>
      <c r="AG55" s="307">
        <v>0</v>
      </c>
      <c r="AH55" s="307">
        <v>6812</v>
      </c>
      <c r="AI55" s="307">
        <v>0</v>
      </c>
      <c r="AJ55" s="307">
        <v>-5152</v>
      </c>
      <c r="AK55" s="307">
        <v>-5152</v>
      </c>
      <c r="AL55" s="307">
        <v>-5152</v>
      </c>
      <c r="AM55" s="307">
        <v>-5152</v>
      </c>
      <c r="AN55" s="307">
        <v>-5152</v>
      </c>
      <c r="AO55" s="307">
        <v>-25022</v>
      </c>
      <c r="AP55" s="293"/>
      <c r="AQ55" s="311">
        <v>-4371</v>
      </c>
      <c r="AR55" s="307">
        <v>0</v>
      </c>
      <c r="AS55" s="307">
        <v>0</v>
      </c>
      <c r="AT55" s="307">
        <v>0</v>
      </c>
      <c r="AU55" s="307">
        <v>0</v>
      </c>
      <c r="AV55" s="307">
        <v>0</v>
      </c>
      <c r="AW55" s="307">
        <v>0</v>
      </c>
      <c r="AX55" s="310">
        <v>4371</v>
      </c>
      <c r="AY55" s="310">
        <v>4371</v>
      </c>
      <c r="AZ55" s="310">
        <v>4371</v>
      </c>
      <c r="BA55" s="310">
        <v>4371</v>
      </c>
      <c r="BB55" s="310">
        <v>4371</v>
      </c>
      <c r="BC55" s="310">
        <v>22295</v>
      </c>
      <c r="BD55" s="311">
        <v>674</v>
      </c>
      <c r="BE55" s="307">
        <v>674</v>
      </c>
      <c r="BF55" s="307">
        <v>674</v>
      </c>
      <c r="BG55" s="307">
        <v>674</v>
      </c>
      <c r="BH55" s="307">
        <v>674</v>
      </c>
      <c r="BI55" s="307">
        <v>674</v>
      </c>
      <c r="BJ55" s="307">
        <v>3442</v>
      </c>
      <c r="BK55" s="310">
        <v>0</v>
      </c>
      <c r="BL55" s="310">
        <v>0</v>
      </c>
      <c r="BM55" s="310">
        <v>0</v>
      </c>
      <c r="BN55" s="310">
        <v>0</v>
      </c>
      <c r="BO55" s="310">
        <v>0</v>
      </c>
      <c r="BP55" s="310">
        <v>0</v>
      </c>
      <c r="BQ55" s="311">
        <v>-491</v>
      </c>
      <c r="BR55" s="307">
        <v>0</v>
      </c>
      <c r="BS55" s="307">
        <v>0</v>
      </c>
      <c r="BT55" s="307">
        <v>0</v>
      </c>
      <c r="BU55" s="307">
        <v>0</v>
      </c>
      <c r="BV55" s="307">
        <v>0</v>
      </c>
      <c r="BW55" s="307">
        <v>0</v>
      </c>
      <c r="BX55" s="310">
        <v>491</v>
      </c>
      <c r="BY55" s="310">
        <v>491</v>
      </c>
      <c r="BZ55" s="310">
        <v>491</v>
      </c>
      <c r="CA55" s="310">
        <v>491</v>
      </c>
      <c r="CB55" s="310">
        <v>491</v>
      </c>
      <c r="CC55" s="310">
        <v>2508</v>
      </c>
      <c r="CD55" s="308">
        <v>8.5</v>
      </c>
      <c r="CE55" s="314"/>
      <c r="CF55" s="307"/>
      <c r="CG55" s="307"/>
      <c r="CH55" s="307"/>
      <c r="CI55" s="307"/>
      <c r="CJ55" s="307"/>
      <c r="CK55" s="307"/>
      <c r="CL55" s="310"/>
      <c r="CM55" s="310"/>
      <c r="CN55" s="310"/>
      <c r="CO55" s="310"/>
      <c r="CP55" s="310"/>
      <c r="CQ55" s="310"/>
      <c r="CR55" s="314">
        <v>-964</v>
      </c>
      <c r="CS55" s="307"/>
      <c r="CT55" s="307"/>
      <c r="CU55" s="307"/>
      <c r="CV55" s="307"/>
      <c r="CW55" s="307"/>
      <c r="CX55" s="307"/>
      <c r="CY55" s="310">
        <v>964</v>
      </c>
      <c r="CZ55" s="310">
        <v>964</v>
      </c>
      <c r="DA55" s="310">
        <v>964</v>
      </c>
      <c r="DB55" s="310">
        <v>964</v>
      </c>
      <c r="DC55" s="310">
        <v>964</v>
      </c>
      <c r="DD55" s="310">
        <v>3661</v>
      </c>
      <c r="DE55" s="293"/>
      <c r="DF55" s="331">
        <v>292.72022999999967</v>
      </c>
    </row>
    <row r="56" spans="2:110">
      <c r="B56" s="302" t="s">
        <v>269</v>
      </c>
      <c r="C56" s="316">
        <v>0.22864899999999999</v>
      </c>
      <c r="D56" s="316">
        <v>0.212225</v>
      </c>
      <c r="E56" s="316">
        <v>1.6423999999999994E-2</v>
      </c>
      <c r="F56" s="316"/>
      <c r="G56" s="308">
        <v>9.9</v>
      </c>
      <c r="H56" s="307">
        <v>7393385</v>
      </c>
      <c r="I56" s="307">
        <v>468549</v>
      </c>
      <c r="J56" s="307">
        <v>293216</v>
      </c>
      <c r="K56" s="307">
        <v>572171</v>
      </c>
      <c r="L56" s="307">
        <v>-561206</v>
      </c>
      <c r="M56" s="307">
        <v>-898336</v>
      </c>
      <c r="N56" s="307">
        <v>155879</v>
      </c>
      <c r="O56" s="307">
        <v>-278</v>
      </c>
      <c r="P56" s="307">
        <v>-395112</v>
      </c>
      <c r="Q56" s="327">
        <v>7028268</v>
      </c>
      <c r="R56" s="303">
        <v>-561206</v>
      </c>
      <c r="S56" s="307">
        <v>-112508</v>
      </c>
      <c r="T56" s="307">
        <v>60162</v>
      </c>
      <c r="U56" s="327">
        <v>148213</v>
      </c>
      <c r="V56" s="307">
        <v>367028</v>
      </c>
      <c r="W56" s="303">
        <v>-424613</v>
      </c>
      <c r="X56" s="307">
        <v>-306395</v>
      </c>
      <c r="Y56" s="303">
        <v>595604</v>
      </c>
      <c r="Z56" s="307">
        <v>7531757</v>
      </c>
      <c r="AA56" s="307">
        <v>6549606</v>
      </c>
      <c r="AB56" s="307">
        <v>6262564</v>
      </c>
      <c r="AC56" s="307">
        <v>7932113</v>
      </c>
      <c r="AD56" s="307">
        <v>807595</v>
      </c>
      <c r="AE56" s="307">
        <v>292594</v>
      </c>
      <c r="AF56" s="307">
        <v>0</v>
      </c>
      <c r="AG56" s="307">
        <v>0</v>
      </c>
      <c r="AH56" s="307">
        <v>140134</v>
      </c>
      <c r="AI56" s="307">
        <v>535442</v>
      </c>
      <c r="AJ56" s="307">
        <v>-52346</v>
      </c>
      <c r="AK56" s="307">
        <v>-52346</v>
      </c>
      <c r="AL56" s="307">
        <v>-52346</v>
      </c>
      <c r="AM56" s="307">
        <v>-52346</v>
      </c>
      <c r="AN56" s="307">
        <v>-52346</v>
      </c>
      <c r="AO56" s="307">
        <v>-162883</v>
      </c>
      <c r="AP56" s="293"/>
      <c r="AQ56" s="311">
        <v>-90741</v>
      </c>
      <c r="AR56" s="307">
        <v>0</v>
      </c>
      <c r="AS56" s="307">
        <v>0</v>
      </c>
      <c r="AT56" s="307">
        <v>0</v>
      </c>
      <c r="AU56" s="307">
        <v>0</v>
      </c>
      <c r="AV56" s="307">
        <v>0</v>
      </c>
      <c r="AW56" s="307">
        <v>0</v>
      </c>
      <c r="AX56" s="310">
        <v>90741</v>
      </c>
      <c r="AY56" s="310">
        <v>90741</v>
      </c>
      <c r="AZ56" s="310">
        <v>90741</v>
      </c>
      <c r="BA56" s="310">
        <v>90741</v>
      </c>
      <c r="BB56" s="310">
        <v>90741</v>
      </c>
      <c r="BC56" s="310">
        <v>353890</v>
      </c>
      <c r="BD56" s="311">
        <v>15745</v>
      </c>
      <c r="BE56" s="307">
        <v>15745</v>
      </c>
      <c r="BF56" s="307">
        <v>15745</v>
      </c>
      <c r="BG56" s="307">
        <v>15745</v>
      </c>
      <c r="BH56" s="307">
        <v>15745</v>
      </c>
      <c r="BI56" s="307">
        <v>15745</v>
      </c>
      <c r="BJ56" s="307">
        <v>61409</v>
      </c>
      <c r="BK56" s="310">
        <v>0</v>
      </c>
      <c r="BL56" s="310">
        <v>0</v>
      </c>
      <c r="BM56" s="310">
        <v>0</v>
      </c>
      <c r="BN56" s="310">
        <v>0</v>
      </c>
      <c r="BO56" s="310">
        <v>0</v>
      </c>
      <c r="BP56" s="310">
        <v>0</v>
      </c>
      <c r="BQ56" s="311">
        <v>60162</v>
      </c>
      <c r="BR56" s="307">
        <v>60162</v>
      </c>
      <c r="BS56" s="307">
        <v>60162</v>
      </c>
      <c r="BT56" s="307">
        <v>60162</v>
      </c>
      <c r="BU56" s="307">
        <v>60162</v>
      </c>
      <c r="BV56" s="307">
        <v>60162</v>
      </c>
      <c r="BW56" s="307">
        <v>234632</v>
      </c>
      <c r="BX56" s="310">
        <v>0</v>
      </c>
      <c r="BY56" s="310">
        <v>0</v>
      </c>
      <c r="BZ56" s="310">
        <v>0</v>
      </c>
      <c r="CA56" s="310">
        <v>0</v>
      </c>
      <c r="CB56" s="310">
        <v>0</v>
      </c>
      <c r="CC56" s="310">
        <v>0</v>
      </c>
      <c r="CD56" s="308">
        <v>8.6999999999999993</v>
      </c>
      <c r="CE56" s="314"/>
      <c r="CF56" s="307"/>
      <c r="CG56" s="307"/>
      <c r="CH56" s="307"/>
      <c r="CI56" s="307"/>
      <c r="CJ56" s="307"/>
      <c r="CK56" s="307"/>
      <c r="CL56" s="310"/>
      <c r="CM56" s="310"/>
      <c r="CN56" s="310"/>
      <c r="CO56" s="310"/>
      <c r="CP56" s="310"/>
      <c r="CQ56" s="310"/>
      <c r="CR56" s="314">
        <v>-37512</v>
      </c>
      <c r="CS56" s="307"/>
      <c r="CT56" s="307"/>
      <c r="CU56" s="307"/>
      <c r="CV56" s="307"/>
      <c r="CW56" s="307"/>
      <c r="CX56" s="307"/>
      <c r="CY56" s="310">
        <v>37512</v>
      </c>
      <c r="CZ56" s="310">
        <v>37512</v>
      </c>
      <c r="DA56" s="310">
        <v>37512</v>
      </c>
      <c r="DB56" s="310">
        <v>37512</v>
      </c>
      <c r="DC56" s="310">
        <v>37512</v>
      </c>
      <c r="DD56" s="310">
        <v>105034</v>
      </c>
      <c r="DE56" s="293"/>
      <c r="DF56" s="331">
        <v>-23711.739399999991</v>
      </c>
    </row>
    <row r="57" spans="2:110">
      <c r="B57" s="302" t="s">
        <v>270</v>
      </c>
      <c r="C57" s="316">
        <v>0.36359999999999998</v>
      </c>
      <c r="D57" s="316">
        <v>0.37327500000000002</v>
      </c>
      <c r="E57" s="316">
        <v>-9.6750000000000447E-3</v>
      </c>
      <c r="F57" s="316"/>
      <c r="G57" s="308">
        <v>11.1</v>
      </c>
      <c r="H57" s="307">
        <v>500944</v>
      </c>
      <c r="I57" s="307">
        <v>26029</v>
      </c>
      <c r="J57" s="307">
        <v>17833</v>
      </c>
      <c r="K57" s="307">
        <v>-12984</v>
      </c>
      <c r="L57" s="307">
        <v>0</v>
      </c>
      <c r="M57" s="307">
        <v>-78061</v>
      </c>
      <c r="N57" s="307">
        <v>7309</v>
      </c>
      <c r="O57" s="307">
        <v>2270</v>
      </c>
      <c r="P57" s="307">
        <v>-28403</v>
      </c>
      <c r="Q57" s="327">
        <v>434937</v>
      </c>
      <c r="R57" s="303">
        <v>0</v>
      </c>
      <c r="S57" s="307">
        <v>-8560</v>
      </c>
      <c r="T57" s="307">
        <v>-1017</v>
      </c>
      <c r="U57" s="327">
        <v>34285</v>
      </c>
      <c r="V57" s="307">
        <v>33162</v>
      </c>
      <c r="W57" s="303">
        <v>-94103</v>
      </c>
      <c r="X57" s="307">
        <v>-22214</v>
      </c>
      <c r="Y57" s="303">
        <v>-11290</v>
      </c>
      <c r="Z57" s="307">
        <v>467027</v>
      </c>
      <c r="AA57" s="307">
        <v>404791</v>
      </c>
      <c r="AB57" s="307">
        <v>388695</v>
      </c>
      <c r="AC57" s="307">
        <v>489954</v>
      </c>
      <c r="AD57" s="307">
        <v>71029</v>
      </c>
      <c r="AE57" s="307">
        <v>19452</v>
      </c>
      <c r="AF57" s="307">
        <v>10273</v>
      </c>
      <c r="AG57" s="307">
        <v>0</v>
      </c>
      <c r="AH57" s="307">
        <v>6651</v>
      </c>
      <c r="AI57" s="307">
        <v>0</v>
      </c>
      <c r="AJ57" s="307">
        <v>-9577</v>
      </c>
      <c r="AK57" s="307">
        <v>-9577</v>
      </c>
      <c r="AL57" s="307">
        <v>-9577</v>
      </c>
      <c r="AM57" s="307">
        <v>-9577</v>
      </c>
      <c r="AN57" s="307">
        <v>-9577</v>
      </c>
      <c r="AO57" s="307">
        <v>-46218</v>
      </c>
      <c r="AP57" s="293"/>
      <c r="AQ57" s="311">
        <v>-7032</v>
      </c>
      <c r="AR57" s="307">
        <v>0</v>
      </c>
      <c r="AS57" s="307">
        <v>0</v>
      </c>
      <c r="AT57" s="307">
        <v>0</v>
      </c>
      <c r="AU57" s="307">
        <v>0</v>
      </c>
      <c r="AV57" s="307">
        <v>0</v>
      </c>
      <c r="AW57" s="307">
        <v>0</v>
      </c>
      <c r="AX57" s="310">
        <v>7032</v>
      </c>
      <c r="AY57" s="310">
        <v>7032</v>
      </c>
      <c r="AZ57" s="310">
        <v>7032</v>
      </c>
      <c r="BA57" s="310">
        <v>7032</v>
      </c>
      <c r="BB57" s="310">
        <v>7032</v>
      </c>
      <c r="BC57" s="310">
        <v>35869</v>
      </c>
      <c r="BD57" s="311">
        <v>658</v>
      </c>
      <c r="BE57" s="307">
        <v>658</v>
      </c>
      <c r="BF57" s="307">
        <v>658</v>
      </c>
      <c r="BG57" s="307">
        <v>658</v>
      </c>
      <c r="BH57" s="307">
        <v>658</v>
      </c>
      <c r="BI57" s="307">
        <v>658</v>
      </c>
      <c r="BJ57" s="307">
        <v>3361</v>
      </c>
      <c r="BK57" s="310">
        <v>0</v>
      </c>
      <c r="BL57" s="310">
        <v>0</v>
      </c>
      <c r="BM57" s="310">
        <v>0</v>
      </c>
      <c r="BN57" s="310">
        <v>0</v>
      </c>
      <c r="BO57" s="310">
        <v>0</v>
      </c>
      <c r="BP57" s="310">
        <v>0</v>
      </c>
      <c r="BQ57" s="311">
        <v>-1017</v>
      </c>
      <c r="BR57" s="307">
        <v>0</v>
      </c>
      <c r="BS57" s="307">
        <v>0</v>
      </c>
      <c r="BT57" s="307">
        <v>0</v>
      </c>
      <c r="BU57" s="307">
        <v>0</v>
      </c>
      <c r="BV57" s="307">
        <v>0</v>
      </c>
      <c r="BW57" s="307">
        <v>0</v>
      </c>
      <c r="BX57" s="310">
        <v>1017</v>
      </c>
      <c r="BY57" s="310">
        <v>1017</v>
      </c>
      <c r="BZ57" s="310">
        <v>1017</v>
      </c>
      <c r="CA57" s="310">
        <v>1017</v>
      </c>
      <c r="CB57" s="310">
        <v>1017</v>
      </c>
      <c r="CC57" s="310">
        <v>5188</v>
      </c>
      <c r="CD57" s="308">
        <v>9.4</v>
      </c>
      <c r="CE57" s="314"/>
      <c r="CF57" s="307"/>
      <c r="CG57" s="307"/>
      <c r="CH57" s="307"/>
      <c r="CI57" s="307"/>
      <c r="CJ57" s="307"/>
      <c r="CK57" s="307"/>
      <c r="CL57" s="310"/>
      <c r="CM57" s="310"/>
      <c r="CN57" s="310"/>
      <c r="CO57" s="310"/>
      <c r="CP57" s="310"/>
      <c r="CQ57" s="310"/>
      <c r="CR57" s="314">
        <v>-2186</v>
      </c>
      <c r="CS57" s="307"/>
      <c r="CT57" s="307"/>
      <c r="CU57" s="307"/>
      <c r="CV57" s="307"/>
      <c r="CW57" s="307"/>
      <c r="CX57" s="307"/>
      <c r="CY57" s="310">
        <v>2186</v>
      </c>
      <c r="CZ57" s="310">
        <v>2186</v>
      </c>
      <c r="DA57" s="310">
        <v>2186</v>
      </c>
      <c r="DB57" s="310">
        <v>2186</v>
      </c>
      <c r="DC57" s="310">
        <v>2186</v>
      </c>
      <c r="DD57" s="310">
        <v>8522</v>
      </c>
      <c r="DE57" s="293"/>
      <c r="DF57" s="331">
        <v>575.7689250000027</v>
      </c>
    </row>
    <row r="58" spans="2:110">
      <c r="B58" s="302" t="s">
        <v>271</v>
      </c>
      <c r="C58" s="316">
        <v>0.36018299999999998</v>
      </c>
      <c r="D58" s="316">
        <v>0.35749700000000001</v>
      </c>
      <c r="E58" s="316">
        <v>2.6859999999999662E-3</v>
      </c>
      <c r="F58" s="316"/>
      <c r="G58" s="308">
        <v>10.3</v>
      </c>
      <c r="H58" s="307">
        <v>1783763</v>
      </c>
      <c r="I58" s="307">
        <v>85805</v>
      </c>
      <c r="J58" s="307">
        <v>65294</v>
      </c>
      <c r="K58" s="307">
        <v>13402</v>
      </c>
      <c r="L58" s="307">
        <v>0</v>
      </c>
      <c r="M58" s="307">
        <v>-130264</v>
      </c>
      <c r="N58" s="307">
        <v>57792</v>
      </c>
      <c r="O58" s="307">
        <v>7712</v>
      </c>
      <c r="P58" s="307">
        <v>-105458</v>
      </c>
      <c r="Q58" s="327">
        <v>1778046</v>
      </c>
      <c r="R58" s="303">
        <v>0</v>
      </c>
      <c r="S58" s="307">
        <v>-15354</v>
      </c>
      <c r="T58" s="307">
        <v>2103</v>
      </c>
      <c r="U58" s="327">
        <v>137848</v>
      </c>
      <c r="V58" s="307">
        <v>103172</v>
      </c>
      <c r="W58" s="303">
        <v>-110761</v>
      </c>
      <c r="X58" s="307">
        <v>-72654</v>
      </c>
      <c r="Y58" s="303">
        <v>21660</v>
      </c>
      <c r="Z58" s="307">
        <v>1901169</v>
      </c>
      <c r="AA58" s="307">
        <v>1660405</v>
      </c>
      <c r="AB58" s="307">
        <v>1593733</v>
      </c>
      <c r="AC58" s="307">
        <v>1993626</v>
      </c>
      <c r="AD58" s="307">
        <v>117617</v>
      </c>
      <c r="AE58" s="307">
        <v>64882</v>
      </c>
      <c r="AF58" s="307">
        <v>0</v>
      </c>
      <c r="AG58" s="307">
        <v>0</v>
      </c>
      <c r="AH58" s="307">
        <v>52181</v>
      </c>
      <c r="AI58" s="307">
        <v>19557</v>
      </c>
      <c r="AJ58" s="307">
        <v>-13251</v>
      </c>
      <c r="AK58" s="307">
        <v>-13251</v>
      </c>
      <c r="AL58" s="307">
        <v>-13251</v>
      </c>
      <c r="AM58" s="307">
        <v>-13251</v>
      </c>
      <c r="AN58" s="307">
        <v>-13251</v>
      </c>
      <c r="AO58" s="307">
        <v>-44506</v>
      </c>
      <c r="AP58" s="293"/>
      <c r="AQ58" s="311">
        <v>-12647</v>
      </c>
      <c r="AR58" s="307">
        <v>0</v>
      </c>
      <c r="AS58" s="307">
        <v>0</v>
      </c>
      <c r="AT58" s="307">
        <v>0</v>
      </c>
      <c r="AU58" s="307">
        <v>0</v>
      </c>
      <c r="AV58" s="307">
        <v>0</v>
      </c>
      <c r="AW58" s="307">
        <v>0</v>
      </c>
      <c r="AX58" s="310">
        <v>12647</v>
      </c>
      <c r="AY58" s="310">
        <v>12647</v>
      </c>
      <c r="AZ58" s="310">
        <v>12647</v>
      </c>
      <c r="BA58" s="310">
        <v>12647</v>
      </c>
      <c r="BB58" s="310">
        <v>12647</v>
      </c>
      <c r="BC58" s="310">
        <v>54382</v>
      </c>
      <c r="BD58" s="311">
        <v>5611</v>
      </c>
      <c r="BE58" s="307">
        <v>5611</v>
      </c>
      <c r="BF58" s="307">
        <v>5611</v>
      </c>
      <c r="BG58" s="307">
        <v>5611</v>
      </c>
      <c r="BH58" s="307">
        <v>5611</v>
      </c>
      <c r="BI58" s="307">
        <v>5611</v>
      </c>
      <c r="BJ58" s="307">
        <v>24126</v>
      </c>
      <c r="BK58" s="310">
        <v>0</v>
      </c>
      <c r="BL58" s="310">
        <v>0</v>
      </c>
      <c r="BM58" s="310">
        <v>0</v>
      </c>
      <c r="BN58" s="310">
        <v>0</v>
      </c>
      <c r="BO58" s="310">
        <v>0</v>
      </c>
      <c r="BP58" s="310">
        <v>0</v>
      </c>
      <c r="BQ58" s="311">
        <v>2103</v>
      </c>
      <c r="BR58" s="307">
        <v>2103</v>
      </c>
      <c r="BS58" s="307">
        <v>2103</v>
      </c>
      <c r="BT58" s="307">
        <v>2103</v>
      </c>
      <c r="BU58" s="307">
        <v>2103</v>
      </c>
      <c r="BV58" s="307">
        <v>2103</v>
      </c>
      <c r="BW58" s="307">
        <v>9042</v>
      </c>
      <c r="BX58" s="310">
        <v>0</v>
      </c>
      <c r="BY58" s="310">
        <v>0</v>
      </c>
      <c r="BZ58" s="310">
        <v>0</v>
      </c>
      <c r="CA58" s="310">
        <v>0</v>
      </c>
      <c r="CB58" s="310">
        <v>0</v>
      </c>
      <c r="CC58" s="310">
        <v>0</v>
      </c>
      <c r="CD58" s="308">
        <v>8.5</v>
      </c>
      <c r="CE58" s="314"/>
      <c r="CF58" s="307"/>
      <c r="CG58" s="307"/>
      <c r="CH58" s="307"/>
      <c r="CI58" s="307"/>
      <c r="CJ58" s="307"/>
      <c r="CK58" s="307"/>
      <c r="CL58" s="310"/>
      <c r="CM58" s="310"/>
      <c r="CN58" s="310"/>
      <c r="CO58" s="310"/>
      <c r="CP58" s="310"/>
      <c r="CQ58" s="310"/>
      <c r="CR58" s="314">
        <v>-8318</v>
      </c>
      <c r="CS58" s="307"/>
      <c r="CT58" s="307"/>
      <c r="CU58" s="307"/>
      <c r="CV58" s="307"/>
      <c r="CW58" s="307"/>
      <c r="CX58" s="307"/>
      <c r="CY58" s="310">
        <v>8318</v>
      </c>
      <c r="CZ58" s="310">
        <v>8318</v>
      </c>
      <c r="DA58" s="310">
        <v>8318</v>
      </c>
      <c r="DB58" s="310">
        <v>8318</v>
      </c>
      <c r="DC58" s="310">
        <v>8318</v>
      </c>
      <c r="DD58" s="310">
        <v>23292</v>
      </c>
      <c r="DE58" s="293"/>
      <c r="DF58" s="331">
        <v>-545.87846599999318</v>
      </c>
    </row>
    <row r="59" spans="2:110">
      <c r="B59" s="302" t="s">
        <v>272</v>
      </c>
      <c r="C59" s="316">
        <v>0.266127</v>
      </c>
      <c r="D59" s="316">
        <v>0.23210900000000001</v>
      </c>
      <c r="E59" s="316">
        <v>3.4017999999999993E-2</v>
      </c>
      <c r="F59" s="316"/>
      <c r="G59" s="308">
        <v>8.6999999999999993</v>
      </c>
      <c r="H59" s="307">
        <v>2691838</v>
      </c>
      <c r="I59" s="307">
        <v>163476</v>
      </c>
      <c r="J59" s="307">
        <v>112674</v>
      </c>
      <c r="K59" s="307">
        <v>394517</v>
      </c>
      <c r="L59" s="307">
        <v>-368866</v>
      </c>
      <c r="M59" s="307">
        <v>-562549</v>
      </c>
      <c r="N59" s="307">
        <v>65533</v>
      </c>
      <c r="O59" s="307">
        <v>-5096</v>
      </c>
      <c r="P59" s="307">
        <v>-164583</v>
      </c>
      <c r="Q59" s="327">
        <v>2326944</v>
      </c>
      <c r="R59" s="303">
        <v>-368866</v>
      </c>
      <c r="S59" s="307">
        <v>-71853</v>
      </c>
      <c r="T59" s="307">
        <v>46449</v>
      </c>
      <c r="U59" s="327">
        <v>-118120</v>
      </c>
      <c r="V59" s="307">
        <v>169909</v>
      </c>
      <c r="W59" s="303">
        <v>-182363</v>
      </c>
      <c r="X59" s="307">
        <v>-100172</v>
      </c>
      <c r="Y59" s="303">
        <v>404102</v>
      </c>
      <c r="Z59" s="307">
        <v>2494259</v>
      </c>
      <c r="AA59" s="307">
        <v>2167626</v>
      </c>
      <c r="AB59" s="307">
        <v>2075139</v>
      </c>
      <c r="AC59" s="307">
        <v>2624312</v>
      </c>
      <c r="AD59" s="307">
        <v>497888</v>
      </c>
      <c r="AE59" s="307">
        <v>100128</v>
      </c>
      <c r="AF59" s="307">
        <v>0</v>
      </c>
      <c r="AG59" s="307">
        <v>0</v>
      </c>
      <c r="AH59" s="307">
        <v>58000</v>
      </c>
      <c r="AI59" s="307">
        <v>357653</v>
      </c>
      <c r="AJ59" s="307">
        <v>-25404</v>
      </c>
      <c r="AK59" s="307">
        <v>-25404</v>
      </c>
      <c r="AL59" s="307">
        <v>-25404</v>
      </c>
      <c r="AM59" s="307">
        <v>-25404</v>
      </c>
      <c r="AN59" s="307">
        <v>-25404</v>
      </c>
      <c r="AO59" s="307">
        <v>-55343</v>
      </c>
      <c r="AP59" s="293"/>
      <c r="AQ59" s="311">
        <v>-64661</v>
      </c>
      <c r="AR59" s="307">
        <v>0</v>
      </c>
      <c r="AS59" s="307">
        <v>0</v>
      </c>
      <c r="AT59" s="307">
        <v>0</v>
      </c>
      <c r="AU59" s="307">
        <v>0</v>
      </c>
      <c r="AV59" s="307">
        <v>0</v>
      </c>
      <c r="AW59" s="307">
        <v>0</v>
      </c>
      <c r="AX59" s="310">
        <v>64661</v>
      </c>
      <c r="AY59" s="310">
        <v>64661</v>
      </c>
      <c r="AZ59" s="310">
        <v>64661</v>
      </c>
      <c r="BA59" s="310">
        <v>64661</v>
      </c>
      <c r="BB59" s="310">
        <v>64661</v>
      </c>
      <c r="BC59" s="310">
        <v>174583</v>
      </c>
      <c r="BD59" s="311">
        <v>7533</v>
      </c>
      <c r="BE59" s="307">
        <v>7533</v>
      </c>
      <c r="BF59" s="307">
        <v>7533</v>
      </c>
      <c r="BG59" s="307">
        <v>7533</v>
      </c>
      <c r="BH59" s="307">
        <v>7533</v>
      </c>
      <c r="BI59" s="307">
        <v>7533</v>
      </c>
      <c r="BJ59" s="307">
        <v>20335</v>
      </c>
      <c r="BK59" s="310">
        <v>0</v>
      </c>
      <c r="BL59" s="310">
        <v>0</v>
      </c>
      <c r="BM59" s="310">
        <v>0</v>
      </c>
      <c r="BN59" s="310">
        <v>0</v>
      </c>
      <c r="BO59" s="310">
        <v>0</v>
      </c>
      <c r="BP59" s="310">
        <v>0</v>
      </c>
      <c r="BQ59" s="311">
        <v>46449</v>
      </c>
      <c r="BR59" s="307">
        <v>46449</v>
      </c>
      <c r="BS59" s="307">
        <v>46449</v>
      </c>
      <c r="BT59" s="307">
        <v>46449</v>
      </c>
      <c r="BU59" s="307">
        <v>46449</v>
      </c>
      <c r="BV59" s="307">
        <v>46449</v>
      </c>
      <c r="BW59" s="307">
        <v>125408</v>
      </c>
      <c r="BX59" s="310">
        <v>0</v>
      </c>
      <c r="BY59" s="310">
        <v>0</v>
      </c>
      <c r="BZ59" s="310">
        <v>0</v>
      </c>
      <c r="CA59" s="310">
        <v>0</v>
      </c>
      <c r="CB59" s="310">
        <v>0</v>
      </c>
      <c r="CC59" s="310">
        <v>0</v>
      </c>
      <c r="CD59" s="308">
        <v>7.7</v>
      </c>
      <c r="CE59" s="314"/>
      <c r="CF59" s="307"/>
      <c r="CG59" s="307"/>
      <c r="CH59" s="307"/>
      <c r="CI59" s="307"/>
      <c r="CJ59" s="307"/>
      <c r="CK59" s="307"/>
      <c r="CL59" s="310"/>
      <c r="CM59" s="310"/>
      <c r="CN59" s="310"/>
      <c r="CO59" s="310"/>
      <c r="CP59" s="310"/>
      <c r="CQ59" s="310"/>
      <c r="CR59" s="314">
        <v>-14725</v>
      </c>
      <c r="CS59" s="307"/>
      <c r="CT59" s="307"/>
      <c r="CU59" s="307"/>
      <c r="CV59" s="307"/>
      <c r="CW59" s="307"/>
      <c r="CX59" s="307"/>
      <c r="CY59" s="310">
        <v>14725</v>
      </c>
      <c r="CZ59" s="310">
        <v>14725</v>
      </c>
      <c r="DA59" s="310">
        <v>14725</v>
      </c>
      <c r="DB59" s="310">
        <v>14725</v>
      </c>
      <c r="DC59" s="310">
        <v>14725</v>
      </c>
      <c r="DD59" s="310">
        <v>26503</v>
      </c>
      <c r="DE59" s="293"/>
      <c r="DF59" s="331">
        <v>-14681.216295999997</v>
      </c>
    </row>
    <row r="60" spans="2:110">
      <c r="B60" s="302" t="s">
        <v>273</v>
      </c>
      <c r="C60" s="316">
        <v>0</v>
      </c>
      <c r="D60" s="316">
        <v>0</v>
      </c>
      <c r="E60" s="316">
        <v>0</v>
      </c>
      <c r="F60" s="316"/>
      <c r="G60" s="308">
        <v>1</v>
      </c>
      <c r="H60" s="307">
        <v>0</v>
      </c>
      <c r="I60" s="307">
        <v>0</v>
      </c>
      <c r="J60" s="307">
        <v>0</v>
      </c>
      <c r="K60" s="307">
        <v>0</v>
      </c>
      <c r="L60" s="307">
        <v>0</v>
      </c>
      <c r="M60" s="307">
        <v>0</v>
      </c>
      <c r="N60" s="307">
        <v>0</v>
      </c>
      <c r="O60" s="307">
        <v>0</v>
      </c>
      <c r="P60" s="307">
        <v>0</v>
      </c>
      <c r="Q60" s="327">
        <v>0</v>
      </c>
      <c r="R60" s="303">
        <v>0</v>
      </c>
      <c r="S60" s="307">
        <v>0</v>
      </c>
      <c r="T60" s="307">
        <v>0</v>
      </c>
      <c r="U60" s="327">
        <v>0</v>
      </c>
      <c r="V60" s="307">
        <v>0</v>
      </c>
      <c r="W60" s="303">
        <v>0</v>
      </c>
      <c r="X60" s="307">
        <v>0</v>
      </c>
      <c r="Y60" s="303">
        <v>0</v>
      </c>
      <c r="Z60" s="307">
        <v>0</v>
      </c>
      <c r="AA60" s="307">
        <v>0</v>
      </c>
      <c r="AB60" s="307">
        <v>0</v>
      </c>
      <c r="AC60" s="307">
        <v>0</v>
      </c>
      <c r="AD60" s="307">
        <v>0</v>
      </c>
      <c r="AE60" s="307">
        <v>0</v>
      </c>
      <c r="AF60" s="307">
        <v>0</v>
      </c>
      <c r="AG60" s="307">
        <v>0</v>
      </c>
      <c r="AH60" s="307">
        <v>0</v>
      </c>
      <c r="AI60" s="307">
        <v>0</v>
      </c>
      <c r="AJ60" s="307">
        <v>0</v>
      </c>
      <c r="AK60" s="307">
        <v>0</v>
      </c>
      <c r="AL60" s="307">
        <v>0</v>
      </c>
      <c r="AM60" s="307">
        <v>0</v>
      </c>
      <c r="AN60" s="307">
        <v>0</v>
      </c>
      <c r="AO60" s="307">
        <v>0</v>
      </c>
      <c r="AP60" s="293"/>
      <c r="AQ60" s="311">
        <v>0</v>
      </c>
      <c r="AR60" s="307">
        <v>0</v>
      </c>
      <c r="AS60" s="307">
        <v>0</v>
      </c>
      <c r="AT60" s="307">
        <v>0</v>
      </c>
      <c r="AU60" s="307">
        <v>0</v>
      </c>
      <c r="AV60" s="307">
        <v>0</v>
      </c>
      <c r="AW60" s="307">
        <v>0</v>
      </c>
      <c r="AX60" s="310">
        <v>0</v>
      </c>
      <c r="AY60" s="310">
        <v>0</v>
      </c>
      <c r="AZ60" s="310">
        <v>0</v>
      </c>
      <c r="BA60" s="310">
        <v>0</v>
      </c>
      <c r="BB60" s="310">
        <v>0</v>
      </c>
      <c r="BC60" s="310">
        <v>0</v>
      </c>
      <c r="BD60" s="311">
        <v>0</v>
      </c>
      <c r="BE60" s="307">
        <v>0</v>
      </c>
      <c r="BF60" s="307">
        <v>0</v>
      </c>
      <c r="BG60" s="307">
        <v>0</v>
      </c>
      <c r="BH60" s="307">
        <v>0</v>
      </c>
      <c r="BI60" s="307">
        <v>0</v>
      </c>
      <c r="BJ60" s="307">
        <v>0</v>
      </c>
      <c r="BK60" s="310">
        <v>0</v>
      </c>
      <c r="BL60" s="310">
        <v>0</v>
      </c>
      <c r="BM60" s="310">
        <v>0</v>
      </c>
      <c r="BN60" s="310">
        <v>0</v>
      </c>
      <c r="BO60" s="310">
        <v>0</v>
      </c>
      <c r="BP60" s="310">
        <v>0</v>
      </c>
      <c r="BQ60" s="311">
        <v>0</v>
      </c>
      <c r="BR60" s="307">
        <v>0</v>
      </c>
      <c r="BS60" s="307">
        <v>0</v>
      </c>
      <c r="BT60" s="307">
        <v>0</v>
      </c>
      <c r="BU60" s="307">
        <v>0</v>
      </c>
      <c r="BV60" s="307">
        <v>0</v>
      </c>
      <c r="BW60" s="307">
        <v>0</v>
      </c>
      <c r="BX60" s="310">
        <v>0</v>
      </c>
      <c r="BY60" s="310">
        <v>0</v>
      </c>
      <c r="BZ60" s="310">
        <v>0</v>
      </c>
      <c r="CA60" s="310">
        <v>0</v>
      </c>
      <c r="CB60" s="310">
        <v>0</v>
      </c>
      <c r="CC60" s="310">
        <v>0</v>
      </c>
      <c r="CD60" s="308">
        <v>1</v>
      </c>
      <c r="CE60" s="314"/>
      <c r="CF60" s="307"/>
      <c r="CG60" s="307"/>
      <c r="CH60" s="307"/>
      <c r="CI60" s="307"/>
      <c r="CJ60" s="307"/>
      <c r="CK60" s="307"/>
      <c r="CL60" s="310"/>
      <c r="CM60" s="310"/>
      <c r="CN60" s="310"/>
      <c r="CO60" s="310"/>
      <c r="CP60" s="310"/>
      <c r="CQ60" s="310"/>
      <c r="CR60" s="314">
        <v>0</v>
      </c>
      <c r="CS60" s="307"/>
      <c r="CT60" s="307"/>
      <c r="CU60" s="307"/>
      <c r="CV60" s="307"/>
      <c r="CW60" s="307"/>
      <c r="CX60" s="307"/>
      <c r="CY60" s="310">
        <v>0</v>
      </c>
      <c r="CZ60" s="310">
        <v>0</v>
      </c>
      <c r="DA60" s="310">
        <v>0</v>
      </c>
      <c r="DB60" s="310">
        <v>0</v>
      </c>
      <c r="DC60" s="310">
        <v>0</v>
      </c>
      <c r="DD60" s="310">
        <v>0</v>
      </c>
      <c r="DE60" s="293"/>
      <c r="DF60" s="331">
        <v>0</v>
      </c>
    </row>
    <row r="61" spans="2:110">
      <c r="B61" s="302" t="s">
        <v>274</v>
      </c>
      <c r="C61" s="316">
        <v>0.22964599999999999</v>
      </c>
      <c r="D61" s="316">
        <v>0.28766799999999998</v>
      </c>
      <c r="E61" s="316">
        <v>-5.802199999999999E-2</v>
      </c>
      <c r="F61" s="316"/>
      <c r="G61" s="308">
        <v>10.1</v>
      </c>
      <c r="H61" s="307">
        <v>4329661</v>
      </c>
      <c r="I61" s="307">
        <v>188285</v>
      </c>
      <c r="J61" s="307">
        <v>125700</v>
      </c>
      <c r="K61" s="307">
        <v>-873283</v>
      </c>
      <c r="L61" s="307">
        <v>-604736</v>
      </c>
      <c r="M61" s="307">
        <v>426907</v>
      </c>
      <c r="N61" s="307">
        <v>74760</v>
      </c>
      <c r="O61" s="307">
        <v>15078</v>
      </c>
      <c r="P61" s="307">
        <v>-242617</v>
      </c>
      <c r="Q61" s="327">
        <v>3439755</v>
      </c>
      <c r="R61" s="303">
        <v>-604736</v>
      </c>
      <c r="S61" s="307">
        <v>34607</v>
      </c>
      <c r="T61" s="307">
        <v>-88362</v>
      </c>
      <c r="U61" s="327">
        <v>-344506</v>
      </c>
      <c r="V61" s="307">
        <v>206185</v>
      </c>
      <c r="W61" s="303">
        <v>-472601</v>
      </c>
      <c r="X61" s="307">
        <v>-169818</v>
      </c>
      <c r="Y61" s="303">
        <v>-892457</v>
      </c>
      <c r="Z61" s="307">
        <v>3677720</v>
      </c>
      <c r="AA61" s="307">
        <v>3213537</v>
      </c>
      <c r="AB61" s="307">
        <v>3086518</v>
      </c>
      <c r="AC61" s="307">
        <v>3853199</v>
      </c>
      <c r="AD61" s="307">
        <v>0</v>
      </c>
      <c r="AE61" s="307">
        <v>120503</v>
      </c>
      <c r="AF61" s="307">
        <v>804095</v>
      </c>
      <c r="AG61" s="307">
        <v>384639</v>
      </c>
      <c r="AH61" s="307">
        <v>67358</v>
      </c>
      <c r="AI61" s="307">
        <v>0</v>
      </c>
      <c r="AJ61" s="307">
        <v>-53755</v>
      </c>
      <c r="AK61" s="307">
        <v>-53755</v>
      </c>
      <c r="AL61" s="307">
        <v>-53755</v>
      </c>
      <c r="AM61" s="307">
        <v>-53755</v>
      </c>
      <c r="AN61" s="307">
        <v>-53755</v>
      </c>
      <c r="AO61" s="307">
        <v>-203826</v>
      </c>
      <c r="AP61" s="293"/>
      <c r="AQ61" s="311">
        <v>42268</v>
      </c>
      <c r="AR61" s="307">
        <v>42268</v>
      </c>
      <c r="AS61" s="307">
        <v>42268</v>
      </c>
      <c r="AT61" s="307">
        <v>42268</v>
      </c>
      <c r="AU61" s="307">
        <v>42268</v>
      </c>
      <c r="AV61" s="307">
        <v>42268</v>
      </c>
      <c r="AW61" s="307">
        <v>173299</v>
      </c>
      <c r="AX61" s="310">
        <v>0</v>
      </c>
      <c r="AY61" s="310">
        <v>0</v>
      </c>
      <c r="AZ61" s="310">
        <v>0</v>
      </c>
      <c r="BA61" s="310">
        <v>0</v>
      </c>
      <c r="BB61" s="310">
        <v>0</v>
      </c>
      <c r="BC61" s="310">
        <v>0</v>
      </c>
      <c r="BD61" s="311">
        <v>7402</v>
      </c>
      <c r="BE61" s="307">
        <v>7402</v>
      </c>
      <c r="BF61" s="307">
        <v>7402</v>
      </c>
      <c r="BG61" s="307">
        <v>7402</v>
      </c>
      <c r="BH61" s="307">
        <v>7402</v>
      </c>
      <c r="BI61" s="307">
        <v>7402</v>
      </c>
      <c r="BJ61" s="307">
        <v>30348</v>
      </c>
      <c r="BK61" s="310">
        <v>0</v>
      </c>
      <c r="BL61" s="310">
        <v>0</v>
      </c>
      <c r="BM61" s="310">
        <v>0</v>
      </c>
      <c r="BN61" s="310">
        <v>0</v>
      </c>
      <c r="BO61" s="310">
        <v>0</v>
      </c>
      <c r="BP61" s="310">
        <v>0</v>
      </c>
      <c r="BQ61" s="311">
        <v>-88362</v>
      </c>
      <c r="BR61" s="307">
        <v>0</v>
      </c>
      <c r="BS61" s="307">
        <v>0</v>
      </c>
      <c r="BT61" s="307">
        <v>0</v>
      </c>
      <c r="BU61" s="307">
        <v>0</v>
      </c>
      <c r="BV61" s="307">
        <v>0</v>
      </c>
      <c r="BW61" s="307">
        <v>0</v>
      </c>
      <c r="BX61" s="310">
        <v>88362</v>
      </c>
      <c r="BY61" s="310">
        <v>88362</v>
      </c>
      <c r="BZ61" s="310">
        <v>88362</v>
      </c>
      <c r="CA61" s="310">
        <v>88362</v>
      </c>
      <c r="CB61" s="310">
        <v>88362</v>
      </c>
      <c r="CC61" s="310">
        <v>362285</v>
      </c>
      <c r="CD61" s="308">
        <v>9.1999999999999993</v>
      </c>
      <c r="CE61" s="314"/>
      <c r="CF61" s="307"/>
      <c r="CG61" s="307"/>
      <c r="CH61" s="307"/>
      <c r="CI61" s="307"/>
      <c r="CJ61" s="307"/>
      <c r="CK61" s="307"/>
      <c r="CL61" s="310"/>
      <c r="CM61" s="310"/>
      <c r="CN61" s="310"/>
      <c r="CO61" s="310"/>
      <c r="CP61" s="310"/>
      <c r="CQ61" s="310"/>
      <c r="CR61" s="314">
        <v>-15063</v>
      </c>
      <c r="CS61" s="307"/>
      <c r="CT61" s="307"/>
      <c r="CU61" s="307"/>
      <c r="CV61" s="307"/>
      <c r="CW61" s="307"/>
      <c r="CX61" s="307"/>
      <c r="CY61" s="310">
        <v>15063</v>
      </c>
      <c r="CZ61" s="310">
        <v>15063</v>
      </c>
      <c r="DA61" s="310">
        <v>15063</v>
      </c>
      <c r="DB61" s="310">
        <v>15063</v>
      </c>
      <c r="DC61" s="310">
        <v>15063</v>
      </c>
      <c r="DD61" s="310">
        <v>45188</v>
      </c>
      <c r="DE61" s="293"/>
      <c r="DF61" s="331">
        <v>34251.837149999992</v>
      </c>
    </row>
    <row r="62" spans="2:110">
      <c r="B62" s="302" t="s">
        <v>275</v>
      </c>
      <c r="C62" s="316">
        <v>0.34833599999999998</v>
      </c>
      <c r="D62" s="316">
        <v>0.34427099999999999</v>
      </c>
      <c r="E62" s="316">
        <v>4.0649999999999853E-3</v>
      </c>
      <c r="F62" s="316"/>
      <c r="G62" s="308">
        <v>10.7</v>
      </c>
      <c r="H62" s="307">
        <v>1085593</v>
      </c>
      <c r="I62" s="307">
        <v>63918</v>
      </c>
      <c r="J62" s="307">
        <v>40120</v>
      </c>
      <c r="K62" s="307">
        <v>12818</v>
      </c>
      <c r="L62" s="307">
        <v>0</v>
      </c>
      <c r="M62" s="307">
        <v>-384922</v>
      </c>
      <c r="N62" s="307">
        <v>28745</v>
      </c>
      <c r="O62" s="307">
        <v>-666</v>
      </c>
      <c r="P62" s="307">
        <v>-70082</v>
      </c>
      <c r="Q62" s="327">
        <v>775524</v>
      </c>
      <c r="R62" s="303">
        <v>0</v>
      </c>
      <c r="S62" s="307">
        <v>-38297</v>
      </c>
      <c r="T62" s="307">
        <v>1185</v>
      </c>
      <c r="U62" s="327">
        <v>66926</v>
      </c>
      <c r="V62" s="307">
        <v>50328</v>
      </c>
      <c r="W62" s="303">
        <v>-351965</v>
      </c>
      <c r="X62" s="307">
        <v>-45052</v>
      </c>
      <c r="Y62" s="303">
        <v>12684</v>
      </c>
      <c r="Z62" s="307">
        <v>836173</v>
      </c>
      <c r="AA62" s="307">
        <v>719058</v>
      </c>
      <c r="AB62" s="307">
        <v>685885</v>
      </c>
      <c r="AC62" s="307">
        <v>882682</v>
      </c>
      <c r="AD62" s="307">
        <v>348948</v>
      </c>
      <c r="AE62" s="307">
        <v>40575</v>
      </c>
      <c r="AF62" s="307">
        <v>0</v>
      </c>
      <c r="AG62" s="307">
        <v>0</v>
      </c>
      <c r="AH62" s="307">
        <v>26059</v>
      </c>
      <c r="AI62" s="307">
        <v>11499</v>
      </c>
      <c r="AJ62" s="307">
        <v>-37112</v>
      </c>
      <c r="AK62" s="307">
        <v>-37112</v>
      </c>
      <c r="AL62" s="307">
        <v>-37112</v>
      </c>
      <c r="AM62" s="307">
        <v>-37112</v>
      </c>
      <c r="AN62" s="307">
        <v>-37112</v>
      </c>
      <c r="AO62" s="307">
        <v>-166405</v>
      </c>
      <c r="AP62" s="293"/>
      <c r="AQ62" s="311">
        <v>-35974</v>
      </c>
      <c r="AR62" s="307">
        <v>0</v>
      </c>
      <c r="AS62" s="307">
        <v>0</v>
      </c>
      <c r="AT62" s="307">
        <v>0</v>
      </c>
      <c r="AU62" s="307">
        <v>0</v>
      </c>
      <c r="AV62" s="307">
        <v>0</v>
      </c>
      <c r="AW62" s="307">
        <v>0</v>
      </c>
      <c r="AX62" s="310">
        <v>35974</v>
      </c>
      <c r="AY62" s="310">
        <v>35974</v>
      </c>
      <c r="AZ62" s="310">
        <v>35974</v>
      </c>
      <c r="BA62" s="310">
        <v>35974</v>
      </c>
      <c r="BB62" s="310">
        <v>35974</v>
      </c>
      <c r="BC62" s="310">
        <v>169078</v>
      </c>
      <c r="BD62" s="311">
        <v>2686</v>
      </c>
      <c r="BE62" s="307">
        <v>2686</v>
      </c>
      <c r="BF62" s="307">
        <v>2686</v>
      </c>
      <c r="BG62" s="307">
        <v>2686</v>
      </c>
      <c r="BH62" s="307">
        <v>2686</v>
      </c>
      <c r="BI62" s="307">
        <v>2686</v>
      </c>
      <c r="BJ62" s="307">
        <v>12629</v>
      </c>
      <c r="BK62" s="310">
        <v>0</v>
      </c>
      <c r="BL62" s="310">
        <v>0</v>
      </c>
      <c r="BM62" s="310">
        <v>0</v>
      </c>
      <c r="BN62" s="310">
        <v>0</v>
      </c>
      <c r="BO62" s="310">
        <v>0</v>
      </c>
      <c r="BP62" s="310">
        <v>0</v>
      </c>
      <c r="BQ62" s="311">
        <v>1185</v>
      </c>
      <c r="BR62" s="307">
        <v>1185</v>
      </c>
      <c r="BS62" s="307">
        <v>1185</v>
      </c>
      <c r="BT62" s="307">
        <v>1185</v>
      </c>
      <c r="BU62" s="307">
        <v>1185</v>
      </c>
      <c r="BV62" s="307">
        <v>1185</v>
      </c>
      <c r="BW62" s="307">
        <v>5574</v>
      </c>
      <c r="BX62" s="310">
        <v>0</v>
      </c>
      <c r="BY62" s="310">
        <v>0</v>
      </c>
      <c r="BZ62" s="310">
        <v>0</v>
      </c>
      <c r="CA62" s="310">
        <v>0</v>
      </c>
      <c r="CB62" s="310">
        <v>0</v>
      </c>
      <c r="CC62" s="310">
        <v>0</v>
      </c>
      <c r="CD62" s="308">
        <v>8.1999999999999993</v>
      </c>
      <c r="CE62" s="314"/>
      <c r="CF62" s="307"/>
      <c r="CG62" s="307"/>
      <c r="CH62" s="307"/>
      <c r="CI62" s="307"/>
      <c r="CJ62" s="307"/>
      <c r="CK62" s="307"/>
      <c r="CL62" s="310"/>
      <c r="CM62" s="310"/>
      <c r="CN62" s="310"/>
      <c r="CO62" s="310"/>
      <c r="CP62" s="310"/>
      <c r="CQ62" s="310"/>
      <c r="CR62" s="314">
        <v>-5009</v>
      </c>
      <c r="CS62" s="307"/>
      <c r="CT62" s="307"/>
      <c r="CU62" s="307"/>
      <c r="CV62" s="307"/>
      <c r="CW62" s="307"/>
      <c r="CX62" s="307"/>
      <c r="CY62" s="310">
        <v>5009</v>
      </c>
      <c r="CZ62" s="310">
        <v>5009</v>
      </c>
      <c r="DA62" s="310">
        <v>5009</v>
      </c>
      <c r="DB62" s="310">
        <v>5009</v>
      </c>
      <c r="DC62" s="310">
        <v>5009</v>
      </c>
      <c r="DD62" s="310">
        <v>15530</v>
      </c>
      <c r="DE62" s="293"/>
      <c r="DF62" s="331">
        <v>-531.95809499999802</v>
      </c>
    </row>
    <row r="63" spans="2:110">
      <c r="B63" s="302" t="s">
        <v>276</v>
      </c>
      <c r="C63" s="316">
        <v>0.34946300000000002</v>
      </c>
      <c r="D63" s="316">
        <v>0.36179299999999998</v>
      </c>
      <c r="E63" s="316">
        <v>-1.2329999999999952E-2</v>
      </c>
      <c r="F63" s="316"/>
      <c r="G63" s="308">
        <v>11.3</v>
      </c>
      <c r="H63" s="307">
        <v>1485114</v>
      </c>
      <c r="I63" s="307">
        <v>79565</v>
      </c>
      <c r="J63" s="307">
        <v>52701</v>
      </c>
      <c r="K63" s="307">
        <v>-50613</v>
      </c>
      <c r="L63" s="307">
        <v>0</v>
      </c>
      <c r="M63" s="307">
        <v>-409911</v>
      </c>
      <c r="N63" s="307">
        <v>33902</v>
      </c>
      <c r="O63" s="307">
        <v>3626</v>
      </c>
      <c r="P63" s="307">
        <v>-71028</v>
      </c>
      <c r="Q63" s="327">
        <v>1123356</v>
      </c>
      <c r="R63" s="303">
        <v>0</v>
      </c>
      <c r="S63" s="307">
        <v>-39268</v>
      </c>
      <c r="T63" s="307">
        <v>-4347</v>
      </c>
      <c r="U63" s="327">
        <v>88651</v>
      </c>
      <c r="V63" s="307">
        <v>65240</v>
      </c>
      <c r="W63" s="303">
        <v>-442048</v>
      </c>
      <c r="X63" s="307">
        <v>-62667</v>
      </c>
      <c r="Y63" s="303">
        <v>-49123</v>
      </c>
      <c r="Z63" s="307">
        <v>1206853</v>
      </c>
      <c r="AA63" s="307">
        <v>1044400</v>
      </c>
      <c r="AB63" s="307">
        <v>995713</v>
      </c>
      <c r="AC63" s="307">
        <v>1275427</v>
      </c>
      <c r="AD63" s="307">
        <v>373636</v>
      </c>
      <c r="AE63" s="307">
        <v>54538</v>
      </c>
      <c r="AF63" s="307">
        <v>44776</v>
      </c>
      <c r="AG63" s="307">
        <v>0</v>
      </c>
      <c r="AH63" s="307">
        <v>30902</v>
      </c>
      <c r="AI63" s="307">
        <v>0</v>
      </c>
      <c r="AJ63" s="307">
        <v>-43615</v>
      </c>
      <c r="AK63" s="307">
        <v>-43615</v>
      </c>
      <c r="AL63" s="307">
        <v>-43615</v>
      </c>
      <c r="AM63" s="307">
        <v>-43615</v>
      </c>
      <c r="AN63" s="307">
        <v>-43615</v>
      </c>
      <c r="AO63" s="307">
        <v>-223973</v>
      </c>
      <c r="AP63" s="293"/>
      <c r="AQ63" s="311">
        <v>-36275</v>
      </c>
      <c r="AR63" s="307">
        <v>0</v>
      </c>
      <c r="AS63" s="307">
        <v>0</v>
      </c>
      <c r="AT63" s="307">
        <v>0</v>
      </c>
      <c r="AU63" s="307">
        <v>0</v>
      </c>
      <c r="AV63" s="307">
        <v>0</v>
      </c>
      <c r="AW63" s="307">
        <v>0</v>
      </c>
      <c r="AX63" s="310">
        <v>36275</v>
      </c>
      <c r="AY63" s="310">
        <v>36275</v>
      </c>
      <c r="AZ63" s="310">
        <v>36275</v>
      </c>
      <c r="BA63" s="310">
        <v>36275</v>
      </c>
      <c r="BB63" s="310">
        <v>36275</v>
      </c>
      <c r="BC63" s="310">
        <v>192261</v>
      </c>
      <c r="BD63" s="311">
        <v>3000</v>
      </c>
      <c r="BE63" s="307">
        <v>3000</v>
      </c>
      <c r="BF63" s="307">
        <v>3000</v>
      </c>
      <c r="BG63" s="307">
        <v>3000</v>
      </c>
      <c r="BH63" s="307">
        <v>3000</v>
      </c>
      <c r="BI63" s="307">
        <v>3000</v>
      </c>
      <c r="BJ63" s="307">
        <v>15902</v>
      </c>
      <c r="BK63" s="310">
        <v>0</v>
      </c>
      <c r="BL63" s="310">
        <v>0</v>
      </c>
      <c r="BM63" s="310">
        <v>0</v>
      </c>
      <c r="BN63" s="310">
        <v>0</v>
      </c>
      <c r="BO63" s="310">
        <v>0</v>
      </c>
      <c r="BP63" s="310">
        <v>0</v>
      </c>
      <c r="BQ63" s="311">
        <v>-4347</v>
      </c>
      <c r="BR63" s="307">
        <v>0</v>
      </c>
      <c r="BS63" s="307">
        <v>0</v>
      </c>
      <c r="BT63" s="307">
        <v>0</v>
      </c>
      <c r="BU63" s="307">
        <v>0</v>
      </c>
      <c r="BV63" s="307">
        <v>0</v>
      </c>
      <c r="BW63" s="307">
        <v>0</v>
      </c>
      <c r="BX63" s="310">
        <v>4347</v>
      </c>
      <c r="BY63" s="310">
        <v>4347</v>
      </c>
      <c r="BZ63" s="310">
        <v>4347</v>
      </c>
      <c r="CA63" s="310">
        <v>4347</v>
      </c>
      <c r="CB63" s="310">
        <v>4347</v>
      </c>
      <c r="CC63" s="310">
        <v>23041</v>
      </c>
      <c r="CD63" s="308">
        <v>9.5</v>
      </c>
      <c r="CE63" s="314"/>
      <c r="CF63" s="307"/>
      <c r="CG63" s="307"/>
      <c r="CH63" s="307"/>
      <c r="CI63" s="307"/>
      <c r="CJ63" s="307"/>
      <c r="CK63" s="307"/>
      <c r="CL63" s="310"/>
      <c r="CM63" s="310"/>
      <c r="CN63" s="310"/>
      <c r="CO63" s="310"/>
      <c r="CP63" s="310"/>
      <c r="CQ63" s="310"/>
      <c r="CR63" s="314">
        <v>-5993</v>
      </c>
      <c r="CS63" s="307"/>
      <c r="CT63" s="307"/>
      <c r="CU63" s="307"/>
      <c r="CV63" s="307"/>
      <c r="CW63" s="307"/>
      <c r="CX63" s="307"/>
      <c r="CY63" s="310">
        <v>5993</v>
      </c>
      <c r="CZ63" s="310">
        <v>5993</v>
      </c>
      <c r="DA63" s="310">
        <v>5993</v>
      </c>
      <c r="DB63" s="310">
        <v>5993</v>
      </c>
      <c r="DC63" s="310">
        <v>5993</v>
      </c>
      <c r="DD63" s="310">
        <v>24573</v>
      </c>
      <c r="DE63" s="293"/>
      <c r="DF63" s="331">
        <v>2135.7039599999916</v>
      </c>
    </row>
    <row r="64" spans="2:110">
      <c r="B64" s="302" t="s">
        <v>277</v>
      </c>
      <c r="C64" s="316">
        <v>0.323988</v>
      </c>
      <c r="D64" s="316">
        <v>0.318637</v>
      </c>
      <c r="E64" s="316">
        <v>5.3509999999999946E-3</v>
      </c>
      <c r="F64" s="316"/>
      <c r="G64" s="308">
        <v>10.4</v>
      </c>
      <c r="H64" s="307">
        <v>1130185</v>
      </c>
      <c r="I64" s="307">
        <v>53362</v>
      </c>
      <c r="J64" s="307">
        <v>41165</v>
      </c>
      <c r="K64" s="307">
        <v>18980</v>
      </c>
      <c r="L64" s="307">
        <v>22323</v>
      </c>
      <c r="M64" s="307">
        <v>-185892</v>
      </c>
      <c r="N64" s="307">
        <v>31789</v>
      </c>
      <c r="O64" s="307">
        <v>-12535</v>
      </c>
      <c r="P64" s="307">
        <v>-79877</v>
      </c>
      <c r="Q64" s="327">
        <v>1019500</v>
      </c>
      <c r="R64" s="303">
        <v>22323</v>
      </c>
      <c r="S64" s="307">
        <v>-19740</v>
      </c>
      <c r="T64" s="307">
        <v>690</v>
      </c>
      <c r="U64" s="327">
        <v>97800</v>
      </c>
      <c r="V64" s="307">
        <v>75773</v>
      </c>
      <c r="W64" s="303">
        <v>-172177</v>
      </c>
      <c r="X64" s="307">
        <v>-43568</v>
      </c>
      <c r="Y64" s="303">
        <v>7176</v>
      </c>
      <c r="Z64" s="307">
        <v>1088427</v>
      </c>
      <c r="AA64" s="307">
        <v>953988</v>
      </c>
      <c r="AB64" s="307">
        <v>915055</v>
      </c>
      <c r="AC64" s="307">
        <v>1143215</v>
      </c>
      <c r="AD64" s="307">
        <v>168018</v>
      </c>
      <c r="AE64" s="307">
        <v>39377</v>
      </c>
      <c r="AF64" s="307">
        <v>0</v>
      </c>
      <c r="AG64" s="307">
        <v>0</v>
      </c>
      <c r="AH64" s="307">
        <v>28732</v>
      </c>
      <c r="AI64" s="307">
        <v>6486</v>
      </c>
      <c r="AJ64" s="307">
        <v>-19049</v>
      </c>
      <c r="AK64" s="307">
        <v>-19049</v>
      </c>
      <c r="AL64" s="307">
        <v>-19049</v>
      </c>
      <c r="AM64" s="307">
        <v>-19049</v>
      </c>
      <c r="AN64" s="307">
        <v>-19049</v>
      </c>
      <c r="AO64" s="307">
        <v>-76932</v>
      </c>
      <c r="AP64" s="293"/>
      <c r="AQ64" s="311">
        <v>-17874</v>
      </c>
      <c r="AR64" s="307">
        <v>0</v>
      </c>
      <c r="AS64" s="307">
        <v>0</v>
      </c>
      <c r="AT64" s="307">
        <v>0</v>
      </c>
      <c r="AU64" s="307">
        <v>0</v>
      </c>
      <c r="AV64" s="307">
        <v>0</v>
      </c>
      <c r="AW64" s="307">
        <v>0</v>
      </c>
      <c r="AX64" s="310">
        <v>17874</v>
      </c>
      <c r="AY64" s="310">
        <v>17874</v>
      </c>
      <c r="AZ64" s="310">
        <v>17874</v>
      </c>
      <c r="BA64" s="310">
        <v>17874</v>
      </c>
      <c r="BB64" s="310">
        <v>17874</v>
      </c>
      <c r="BC64" s="310">
        <v>78648</v>
      </c>
      <c r="BD64" s="311">
        <v>3057</v>
      </c>
      <c r="BE64" s="307">
        <v>3057</v>
      </c>
      <c r="BF64" s="307">
        <v>3057</v>
      </c>
      <c r="BG64" s="307">
        <v>3057</v>
      </c>
      <c r="BH64" s="307">
        <v>3057</v>
      </c>
      <c r="BI64" s="307">
        <v>3057</v>
      </c>
      <c r="BJ64" s="307">
        <v>13447</v>
      </c>
      <c r="BK64" s="310">
        <v>0</v>
      </c>
      <c r="BL64" s="310">
        <v>0</v>
      </c>
      <c r="BM64" s="310">
        <v>0</v>
      </c>
      <c r="BN64" s="310">
        <v>0</v>
      </c>
      <c r="BO64" s="310">
        <v>0</v>
      </c>
      <c r="BP64" s="310">
        <v>0</v>
      </c>
      <c r="BQ64" s="311">
        <v>690</v>
      </c>
      <c r="BR64" s="307">
        <v>690</v>
      </c>
      <c r="BS64" s="307">
        <v>690</v>
      </c>
      <c r="BT64" s="307">
        <v>690</v>
      </c>
      <c r="BU64" s="307">
        <v>690</v>
      </c>
      <c r="BV64" s="307">
        <v>690</v>
      </c>
      <c r="BW64" s="307">
        <v>3036</v>
      </c>
      <c r="BX64" s="310">
        <v>0</v>
      </c>
      <c r="BY64" s="310">
        <v>0</v>
      </c>
      <c r="BZ64" s="310">
        <v>0</v>
      </c>
      <c r="CA64" s="310">
        <v>0</v>
      </c>
      <c r="CB64" s="310">
        <v>0</v>
      </c>
      <c r="CC64" s="310">
        <v>0</v>
      </c>
      <c r="CD64" s="308">
        <v>8.8000000000000007</v>
      </c>
      <c r="CE64" s="314"/>
      <c r="CF64" s="307"/>
      <c r="CG64" s="307"/>
      <c r="CH64" s="307"/>
      <c r="CI64" s="307"/>
      <c r="CJ64" s="307"/>
      <c r="CK64" s="307"/>
      <c r="CL64" s="310"/>
      <c r="CM64" s="310"/>
      <c r="CN64" s="310"/>
      <c r="CO64" s="310"/>
      <c r="CP64" s="310"/>
      <c r="CQ64" s="310"/>
      <c r="CR64" s="314">
        <v>-4922</v>
      </c>
      <c r="CS64" s="307"/>
      <c r="CT64" s="307"/>
      <c r="CU64" s="307"/>
      <c r="CV64" s="307"/>
      <c r="CW64" s="307"/>
      <c r="CX64" s="307"/>
      <c r="CY64" s="310">
        <v>4922</v>
      </c>
      <c r="CZ64" s="310">
        <v>4922</v>
      </c>
      <c r="DA64" s="310">
        <v>4922</v>
      </c>
      <c r="DB64" s="310">
        <v>4922</v>
      </c>
      <c r="DC64" s="310">
        <v>4922</v>
      </c>
      <c r="DD64" s="310">
        <v>14767</v>
      </c>
      <c r="DE64" s="293"/>
      <c r="DF64" s="331">
        <v>-731.64758099999926</v>
      </c>
    </row>
    <row r="65" spans="2:110">
      <c r="B65" s="302" t="s">
        <v>278</v>
      </c>
      <c r="C65" s="316">
        <v>0.26141300000000001</v>
      </c>
      <c r="D65" s="316">
        <v>0.243482</v>
      </c>
      <c r="E65" s="316">
        <v>1.7931000000000002E-2</v>
      </c>
      <c r="F65" s="316"/>
      <c r="G65" s="308">
        <v>11.1</v>
      </c>
      <c r="H65" s="307">
        <v>1222988</v>
      </c>
      <c r="I65" s="307">
        <v>92727</v>
      </c>
      <c r="J65" s="307">
        <v>49239</v>
      </c>
      <c r="K65" s="307">
        <v>90066</v>
      </c>
      <c r="L65" s="307">
        <v>-171817</v>
      </c>
      <c r="M65" s="307">
        <v>-439889</v>
      </c>
      <c r="N65" s="307">
        <v>31334</v>
      </c>
      <c r="O65" s="307">
        <v>-2275</v>
      </c>
      <c r="P65" s="307">
        <v>-43044</v>
      </c>
      <c r="Q65" s="327">
        <v>829329</v>
      </c>
      <c r="R65" s="303">
        <v>-171817</v>
      </c>
      <c r="S65" s="307">
        <v>-43274</v>
      </c>
      <c r="T65" s="307">
        <v>8293</v>
      </c>
      <c r="U65" s="327">
        <v>-64832</v>
      </c>
      <c r="V65" s="307">
        <v>32241</v>
      </c>
      <c r="W65" s="303">
        <v>-343603</v>
      </c>
      <c r="X65" s="307">
        <v>-57820</v>
      </c>
      <c r="Y65" s="303">
        <v>92049</v>
      </c>
      <c r="Z65" s="307">
        <v>898328</v>
      </c>
      <c r="AA65" s="307">
        <v>764294</v>
      </c>
      <c r="AB65" s="307">
        <v>722681</v>
      </c>
      <c r="AC65" s="307">
        <v>957560</v>
      </c>
      <c r="AD65" s="307">
        <v>400259</v>
      </c>
      <c r="AE65" s="307">
        <v>55611</v>
      </c>
      <c r="AF65" s="307">
        <v>0</v>
      </c>
      <c r="AG65" s="307">
        <v>0</v>
      </c>
      <c r="AH65" s="307">
        <v>28511</v>
      </c>
      <c r="AI65" s="307">
        <v>83756</v>
      </c>
      <c r="AJ65" s="307">
        <v>-34981</v>
      </c>
      <c r="AK65" s="307">
        <v>-34981</v>
      </c>
      <c r="AL65" s="307">
        <v>-34981</v>
      </c>
      <c r="AM65" s="307">
        <v>-34981</v>
      </c>
      <c r="AN65" s="307">
        <v>-34981</v>
      </c>
      <c r="AO65" s="307">
        <v>-168698</v>
      </c>
      <c r="AP65" s="293"/>
      <c r="AQ65" s="311">
        <v>-39630</v>
      </c>
      <c r="AR65" s="307">
        <v>0</v>
      </c>
      <c r="AS65" s="307">
        <v>0</v>
      </c>
      <c r="AT65" s="307">
        <v>0</v>
      </c>
      <c r="AU65" s="307">
        <v>0</v>
      </c>
      <c r="AV65" s="307">
        <v>0</v>
      </c>
      <c r="AW65" s="307">
        <v>0</v>
      </c>
      <c r="AX65" s="310">
        <v>39630</v>
      </c>
      <c r="AY65" s="310">
        <v>39630</v>
      </c>
      <c r="AZ65" s="310">
        <v>39630</v>
      </c>
      <c r="BA65" s="310">
        <v>39630</v>
      </c>
      <c r="BB65" s="310">
        <v>39630</v>
      </c>
      <c r="BC65" s="310">
        <v>202109</v>
      </c>
      <c r="BD65" s="311">
        <v>2823</v>
      </c>
      <c r="BE65" s="307">
        <v>2823</v>
      </c>
      <c r="BF65" s="307">
        <v>2823</v>
      </c>
      <c r="BG65" s="307">
        <v>2823</v>
      </c>
      <c r="BH65" s="307">
        <v>2823</v>
      </c>
      <c r="BI65" s="307">
        <v>2823</v>
      </c>
      <c r="BJ65" s="307">
        <v>14396</v>
      </c>
      <c r="BK65" s="310">
        <v>0</v>
      </c>
      <c r="BL65" s="310">
        <v>0</v>
      </c>
      <c r="BM65" s="310">
        <v>0</v>
      </c>
      <c r="BN65" s="310">
        <v>0</v>
      </c>
      <c r="BO65" s="310">
        <v>0</v>
      </c>
      <c r="BP65" s="310">
        <v>0</v>
      </c>
      <c r="BQ65" s="311">
        <v>8293</v>
      </c>
      <c r="BR65" s="307">
        <v>8293</v>
      </c>
      <c r="BS65" s="307">
        <v>8293</v>
      </c>
      <c r="BT65" s="307">
        <v>8293</v>
      </c>
      <c r="BU65" s="307">
        <v>8293</v>
      </c>
      <c r="BV65" s="307">
        <v>8293</v>
      </c>
      <c r="BW65" s="307">
        <v>42291</v>
      </c>
      <c r="BX65" s="310">
        <v>0</v>
      </c>
      <c r="BY65" s="310">
        <v>0</v>
      </c>
      <c r="BZ65" s="310">
        <v>0</v>
      </c>
      <c r="CA65" s="310">
        <v>0</v>
      </c>
      <c r="CB65" s="310">
        <v>0</v>
      </c>
      <c r="CC65" s="310">
        <v>0</v>
      </c>
      <c r="CD65" s="308">
        <v>9.5</v>
      </c>
      <c r="CE65" s="314"/>
      <c r="CF65" s="307"/>
      <c r="CG65" s="307"/>
      <c r="CH65" s="307"/>
      <c r="CI65" s="307"/>
      <c r="CJ65" s="307"/>
      <c r="CK65" s="307"/>
      <c r="CL65" s="310"/>
      <c r="CM65" s="310"/>
      <c r="CN65" s="310"/>
      <c r="CO65" s="310"/>
      <c r="CP65" s="310"/>
      <c r="CQ65" s="310"/>
      <c r="CR65" s="314">
        <v>-6467</v>
      </c>
      <c r="CS65" s="307"/>
      <c r="CT65" s="307"/>
      <c r="CU65" s="307"/>
      <c r="CV65" s="307"/>
      <c r="CW65" s="307"/>
      <c r="CX65" s="307"/>
      <c r="CY65" s="310">
        <v>6467</v>
      </c>
      <c r="CZ65" s="310">
        <v>6467</v>
      </c>
      <c r="DA65" s="310">
        <v>6467</v>
      </c>
      <c r="DB65" s="310">
        <v>6467</v>
      </c>
      <c r="DC65" s="310">
        <v>6467</v>
      </c>
      <c r="DD65" s="310">
        <v>23276</v>
      </c>
      <c r="DE65" s="293"/>
      <c r="DF65" s="331">
        <v>-4258.092501000001</v>
      </c>
    </row>
    <row r="66" spans="2:110">
      <c r="B66" s="302" t="s">
        <v>279</v>
      </c>
      <c r="C66" s="316">
        <v>0</v>
      </c>
      <c r="D66" s="316">
        <v>0</v>
      </c>
      <c r="E66" s="316">
        <v>0</v>
      </c>
      <c r="F66" s="316"/>
      <c r="G66" s="308">
        <v>1</v>
      </c>
      <c r="H66" s="307">
        <v>0</v>
      </c>
      <c r="I66" s="307">
        <v>0</v>
      </c>
      <c r="J66" s="307">
        <v>0</v>
      </c>
      <c r="K66" s="307">
        <v>0</v>
      </c>
      <c r="L66" s="307">
        <v>0</v>
      </c>
      <c r="M66" s="307">
        <v>0</v>
      </c>
      <c r="N66" s="307">
        <v>0</v>
      </c>
      <c r="O66" s="307">
        <v>0</v>
      </c>
      <c r="P66" s="307">
        <v>0</v>
      </c>
      <c r="Q66" s="327">
        <v>0</v>
      </c>
      <c r="R66" s="303">
        <v>0</v>
      </c>
      <c r="S66" s="307">
        <v>0</v>
      </c>
      <c r="T66" s="307">
        <v>0</v>
      </c>
      <c r="U66" s="327">
        <v>0</v>
      </c>
      <c r="V66" s="307">
        <v>0</v>
      </c>
      <c r="W66" s="303">
        <v>0</v>
      </c>
      <c r="X66" s="307">
        <v>0</v>
      </c>
      <c r="Y66" s="303">
        <v>0</v>
      </c>
      <c r="Z66" s="307">
        <v>0</v>
      </c>
      <c r="AA66" s="307">
        <v>0</v>
      </c>
      <c r="AB66" s="307">
        <v>0</v>
      </c>
      <c r="AC66" s="307">
        <v>0</v>
      </c>
      <c r="AD66" s="307">
        <v>0</v>
      </c>
      <c r="AE66" s="307">
        <v>0</v>
      </c>
      <c r="AF66" s="307">
        <v>0</v>
      </c>
      <c r="AG66" s="307">
        <v>0</v>
      </c>
      <c r="AH66" s="307">
        <v>0</v>
      </c>
      <c r="AI66" s="307">
        <v>0</v>
      </c>
      <c r="AJ66" s="307">
        <v>0</v>
      </c>
      <c r="AK66" s="307">
        <v>0</v>
      </c>
      <c r="AL66" s="307">
        <v>0</v>
      </c>
      <c r="AM66" s="307">
        <v>0</v>
      </c>
      <c r="AN66" s="307">
        <v>0</v>
      </c>
      <c r="AO66" s="307">
        <v>0</v>
      </c>
      <c r="AP66" s="293"/>
      <c r="AQ66" s="311">
        <v>0</v>
      </c>
      <c r="AR66" s="307">
        <v>0</v>
      </c>
      <c r="AS66" s="307">
        <v>0</v>
      </c>
      <c r="AT66" s="307">
        <v>0</v>
      </c>
      <c r="AU66" s="307">
        <v>0</v>
      </c>
      <c r="AV66" s="307">
        <v>0</v>
      </c>
      <c r="AW66" s="307">
        <v>0</v>
      </c>
      <c r="AX66" s="310">
        <v>0</v>
      </c>
      <c r="AY66" s="310">
        <v>0</v>
      </c>
      <c r="AZ66" s="310">
        <v>0</v>
      </c>
      <c r="BA66" s="310">
        <v>0</v>
      </c>
      <c r="BB66" s="310">
        <v>0</v>
      </c>
      <c r="BC66" s="310">
        <v>0</v>
      </c>
      <c r="BD66" s="311">
        <v>0</v>
      </c>
      <c r="BE66" s="307">
        <v>0</v>
      </c>
      <c r="BF66" s="307">
        <v>0</v>
      </c>
      <c r="BG66" s="307">
        <v>0</v>
      </c>
      <c r="BH66" s="307">
        <v>0</v>
      </c>
      <c r="BI66" s="307">
        <v>0</v>
      </c>
      <c r="BJ66" s="307">
        <v>0</v>
      </c>
      <c r="BK66" s="310">
        <v>0</v>
      </c>
      <c r="BL66" s="310">
        <v>0</v>
      </c>
      <c r="BM66" s="310">
        <v>0</v>
      </c>
      <c r="BN66" s="310">
        <v>0</v>
      </c>
      <c r="BO66" s="310">
        <v>0</v>
      </c>
      <c r="BP66" s="310">
        <v>0</v>
      </c>
      <c r="BQ66" s="311">
        <v>0</v>
      </c>
      <c r="BR66" s="307">
        <v>0</v>
      </c>
      <c r="BS66" s="307">
        <v>0</v>
      </c>
      <c r="BT66" s="307">
        <v>0</v>
      </c>
      <c r="BU66" s="307">
        <v>0</v>
      </c>
      <c r="BV66" s="307">
        <v>0</v>
      </c>
      <c r="BW66" s="307">
        <v>0</v>
      </c>
      <c r="BX66" s="310">
        <v>0</v>
      </c>
      <c r="BY66" s="310">
        <v>0</v>
      </c>
      <c r="BZ66" s="310">
        <v>0</v>
      </c>
      <c r="CA66" s="310">
        <v>0</v>
      </c>
      <c r="CB66" s="310">
        <v>0</v>
      </c>
      <c r="CC66" s="310">
        <v>0</v>
      </c>
      <c r="CD66" s="308">
        <v>1</v>
      </c>
      <c r="CE66" s="314"/>
      <c r="CF66" s="307"/>
      <c r="CG66" s="307"/>
      <c r="CH66" s="307"/>
      <c r="CI66" s="307"/>
      <c r="CJ66" s="307"/>
      <c r="CK66" s="307"/>
      <c r="CL66" s="310"/>
      <c r="CM66" s="310"/>
      <c r="CN66" s="310"/>
      <c r="CO66" s="310"/>
      <c r="CP66" s="310"/>
      <c r="CQ66" s="310"/>
      <c r="CR66" s="314">
        <v>0</v>
      </c>
      <c r="CS66" s="307"/>
      <c r="CT66" s="307"/>
      <c r="CU66" s="307"/>
      <c r="CV66" s="307"/>
      <c r="CW66" s="307"/>
      <c r="CX66" s="307"/>
      <c r="CY66" s="310">
        <v>0</v>
      </c>
      <c r="CZ66" s="310">
        <v>0</v>
      </c>
      <c r="DA66" s="310">
        <v>0</v>
      </c>
      <c r="DB66" s="310">
        <v>0</v>
      </c>
      <c r="DC66" s="310">
        <v>0</v>
      </c>
      <c r="DD66" s="310">
        <v>0</v>
      </c>
      <c r="DE66" s="293"/>
      <c r="DF66" s="331">
        <v>0</v>
      </c>
    </row>
    <row r="67" spans="2:110">
      <c r="B67" s="302" t="s">
        <v>280</v>
      </c>
      <c r="C67" s="316">
        <v>0.35423900000000003</v>
      </c>
      <c r="D67" s="316">
        <v>0.35975600000000002</v>
      </c>
      <c r="E67" s="316">
        <v>-5.5169999999999941E-3</v>
      </c>
      <c r="F67" s="316"/>
      <c r="G67" s="308">
        <v>11</v>
      </c>
      <c r="H67" s="307">
        <v>393846</v>
      </c>
      <c r="I67" s="307">
        <v>21488</v>
      </c>
      <c r="J67" s="307">
        <v>14002</v>
      </c>
      <c r="K67" s="307">
        <v>-6040</v>
      </c>
      <c r="L67" s="307">
        <v>0</v>
      </c>
      <c r="M67" s="307">
        <v>-52335</v>
      </c>
      <c r="N67" s="307">
        <v>12156</v>
      </c>
      <c r="O67" s="307">
        <v>1977</v>
      </c>
      <c r="P67" s="307">
        <v>-33961</v>
      </c>
      <c r="Q67" s="327">
        <v>351133</v>
      </c>
      <c r="R67" s="303">
        <v>0</v>
      </c>
      <c r="S67" s="307">
        <v>-5195</v>
      </c>
      <c r="T67" s="307">
        <v>-391</v>
      </c>
      <c r="U67" s="327">
        <v>29904</v>
      </c>
      <c r="V67" s="307">
        <v>37117</v>
      </c>
      <c r="W67" s="303">
        <v>-54167</v>
      </c>
      <c r="X67" s="307">
        <v>-15512</v>
      </c>
      <c r="Y67" s="303">
        <v>-4301</v>
      </c>
      <c r="Z67" s="307">
        <v>373743</v>
      </c>
      <c r="AA67" s="307">
        <v>329585</v>
      </c>
      <c r="AB67" s="307">
        <v>316646</v>
      </c>
      <c r="AC67" s="307">
        <v>391651</v>
      </c>
      <c r="AD67" s="307">
        <v>47577</v>
      </c>
      <c r="AE67" s="307">
        <v>13731</v>
      </c>
      <c r="AF67" s="307">
        <v>3910</v>
      </c>
      <c r="AG67" s="307">
        <v>0</v>
      </c>
      <c r="AH67" s="307">
        <v>11051</v>
      </c>
      <c r="AI67" s="307">
        <v>0</v>
      </c>
      <c r="AJ67" s="307">
        <v>-5587</v>
      </c>
      <c r="AK67" s="307">
        <v>-5587</v>
      </c>
      <c r="AL67" s="307">
        <v>-5587</v>
      </c>
      <c r="AM67" s="307">
        <v>-5587</v>
      </c>
      <c r="AN67" s="307">
        <v>-5587</v>
      </c>
      <c r="AO67" s="307">
        <v>-26232</v>
      </c>
      <c r="AP67" s="293"/>
      <c r="AQ67" s="311">
        <v>-4758</v>
      </c>
      <c r="AR67" s="307">
        <v>0</v>
      </c>
      <c r="AS67" s="307">
        <v>0</v>
      </c>
      <c r="AT67" s="307">
        <v>0</v>
      </c>
      <c r="AU67" s="307">
        <v>0</v>
      </c>
      <c r="AV67" s="307">
        <v>0</v>
      </c>
      <c r="AW67" s="307">
        <v>0</v>
      </c>
      <c r="AX67" s="310">
        <v>4758</v>
      </c>
      <c r="AY67" s="310">
        <v>4758</v>
      </c>
      <c r="AZ67" s="310">
        <v>4758</v>
      </c>
      <c r="BA67" s="310">
        <v>4758</v>
      </c>
      <c r="BB67" s="310">
        <v>4758</v>
      </c>
      <c r="BC67" s="310">
        <v>23787</v>
      </c>
      <c r="BD67" s="311">
        <v>1105</v>
      </c>
      <c r="BE67" s="307">
        <v>1105</v>
      </c>
      <c r="BF67" s="307">
        <v>1105</v>
      </c>
      <c r="BG67" s="307">
        <v>1105</v>
      </c>
      <c r="BH67" s="307">
        <v>1105</v>
      </c>
      <c r="BI67" s="307">
        <v>1105</v>
      </c>
      <c r="BJ67" s="307">
        <v>5526</v>
      </c>
      <c r="BK67" s="310">
        <v>0</v>
      </c>
      <c r="BL67" s="310">
        <v>0</v>
      </c>
      <c r="BM67" s="310">
        <v>0</v>
      </c>
      <c r="BN67" s="310">
        <v>0</v>
      </c>
      <c r="BO67" s="310">
        <v>0</v>
      </c>
      <c r="BP67" s="310">
        <v>0</v>
      </c>
      <c r="BQ67" s="311">
        <v>-391</v>
      </c>
      <c r="BR67" s="307">
        <v>0</v>
      </c>
      <c r="BS67" s="307">
        <v>0</v>
      </c>
      <c r="BT67" s="307">
        <v>0</v>
      </c>
      <c r="BU67" s="307">
        <v>0</v>
      </c>
      <c r="BV67" s="307">
        <v>0</v>
      </c>
      <c r="BW67" s="307">
        <v>0</v>
      </c>
      <c r="BX67" s="310">
        <v>391</v>
      </c>
      <c r="BY67" s="310">
        <v>391</v>
      </c>
      <c r="BZ67" s="310">
        <v>391</v>
      </c>
      <c r="CA67" s="310">
        <v>391</v>
      </c>
      <c r="CB67" s="310">
        <v>391</v>
      </c>
      <c r="CC67" s="310">
        <v>1955</v>
      </c>
      <c r="CD67" s="308">
        <v>8.8000000000000007</v>
      </c>
      <c r="CE67" s="314"/>
      <c r="CF67" s="307"/>
      <c r="CG67" s="307"/>
      <c r="CH67" s="307"/>
      <c r="CI67" s="307"/>
      <c r="CJ67" s="307"/>
      <c r="CK67" s="307"/>
      <c r="CL67" s="310"/>
      <c r="CM67" s="310"/>
      <c r="CN67" s="310"/>
      <c r="CO67" s="310"/>
      <c r="CP67" s="310"/>
      <c r="CQ67" s="310"/>
      <c r="CR67" s="314">
        <v>-1543</v>
      </c>
      <c r="CS67" s="307"/>
      <c r="CT67" s="307"/>
      <c r="CU67" s="307"/>
      <c r="CV67" s="307"/>
      <c r="CW67" s="307"/>
      <c r="CX67" s="307"/>
      <c r="CY67" s="310">
        <v>1543</v>
      </c>
      <c r="CZ67" s="310">
        <v>1543</v>
      </c>
      <c r="DA67" s="310">
        <v>1543</v>
      </c>
      <c r="DB67" s="310">
        <v>1543</v>
      </c>
      <c r="DC67" s="310">
        <v>1543</v>
      </c>
      <c r="DD67" s="310">
        <v>6016</v>
      </c>
      <c r="DE67" s="293"/>
      <c r="DF67" s="331">
        <v>237.87648899999974</v>
      </c>
    </row>
    <row r="68" spans="2:110">
      <c r="B68" s="302" t="s">
        <v>281</v>
      </c>
      <c r="C68" s="316">
        <v>0.18734500000000001</v>
      </c>
      <c r="D68" s="316">
        <v>0.30240499999999998</v>
      </c>
      <c r="E68" s="316">
        <v>-0.11505999999999997</v>
      </c>
      <c r="F68" s="316"/>
      <c r="G68" s="308">
        <v>10.9</v>
      </c>
      <c r="H68" s="307">
        <v>642444</v>
      </c>
      <c r="I68" s="307">
        <v>23317</v>
      </c>
      <c r="J68" s="307">
        <v>14410</v>
      </c>
      <c r="K68" s="307">
        <v>-244439</v>
      </c>
      <c r="L68" s="307">
        <v>0</v>
      </c>
      <c r="M68" s="307">
        <v>27493</v>
      </c>
      <c r="N68" s="307">
        <v>4730</v>
      </c>
      <c r="O68" s="307">
        <v>8900</v>
      </c>
      <c r="P68" s="307">
        <v>-42018</v>
      </c>
      <c r="Q68" s="327">
        <v>434837</v>
      </c>
      <c r="R68" s="303">
        <v>0</v>
      </c>
      <c r="S68" s="307">
        <v>1107</v>
      </c>
      <c r="T68" s="307">
        <v>-22547</v>
      </c>
      <c r="U68" s="327">
        <v>16287</v>
      </c>
      <c r="V68" s="307">
        <v>46419</v>
      </c>
      <c r="W68" s="303">
        <v>-208745</v>
      </c>
      <c r="X68" s="307">
        <v>-26867</v>
      </c>
      <c r="Y68" s="303">
        <v>-245762</v>
      </c>
      <c r="Z68" s="307">
        <v>465130</v>
      </c>
      <c r="AA68" s="307">
        <v>406464</v>
      </c>
      <c r="AB68" s="307">
        <v>388735</v>
      </c>
      <c r="AC68" s="307">
        <v>490658</v>
      </c>
      <c r="AD68" s="307">
        <v>0</v>
      </c>
      <c r="AE68" s="307">
        <v>14795</v>
      </c>
      <c r="AF68" s="307">
        <v>223215</v>
      </c>
      <c r="AG68" s="307">
        <v>24969</v>
      </c>
      <c r="AH68" s="307">
        <v>4296</v>
      </c>
      <c r="AI68" s="307">
        <v>0</v>
      </c>
      <c r="AJ68" s="307">
        <v>-21440</v>
      </c>
      <c r="AK68" s="307">
        <v>-21440</v>
      </c>
      <c r="AL68" s="307">
        <v>-21440</v>
      </c>
      <c r="AM68" s="307">
        <v>-21440</v>
      </c>
      <c r="AN68" s="307">
        <v>-21440</v>
      </c>
      <c r="AO68" s="307">
        <v>-101545</v>
      </c>
      <c r="AP68" s="293"/>
      <c r="AQ68" s="311">
        <v>2522</v>
      </c>
      <c r="AR68" s="307">
        <v>2522</v>
      </c>
      <c r="AS68" s="307">
        <v>2522</v>
      </c>
      <c r="AT68" s="307">
        <v>2522</v>
      </c>
      <c r="AU68" s="307">
        <v>2522</v>
      </c>
      <c r="AV68" s="307">
        <v>2522</v>
      </c>
      <c r="AW68" s="307">
        <v>12359</v>
      </c>
      <c r="AX68" s="310">
        <v>0</v>
      </c>
      <c r="AY68" s="310">
        <v>0</v>
      </c>
      <c r="AZ68" s="310">
        <v>0</v>
      </c>
      <c r="BA68" s="310">
        <v>0</v>
      </c>
      <c r="BB68" s="310">
        <v>0</v>
      </c>
      <c r="BC68" s="310">
        <v>0</v>
      </c>
      <c r="BD68" s="311">
        <v>434</v>
      </c>
      <c r="BE68" s="307">
        <v>434</v>
      </c>
      <c r="BF68" s="307">
        <v>434</v>
      </c>
      <c r="BG68" s="307">
        <v>434</v>
      </c>
      <c r="BH68" s="307">
        <v>434</v>
      </c>
      <c r="BI68" s="307">
        <v>434</v>
      </c>
      <c r="BJ68" s="307">
        <v>2126</v>
      </c>
      <c r="BK68" s="310">
        <v>0</v>
      </c>
      <c r="BL68" s="310">
        <v>0</v>
      </c>
      <c r="BM68" s="310">
        <v>0</v>
      </c>
      <c r="BN68" s="310">
        <v>0</v>
      </c>
      <c r="BO68" s="310">
        <v>0</v>
      </c>
      <c r="BP68" s="310">
        <v>0</v>
      </c>
      <c r="BQ68" s="311">
        <v>-22547</v>
      </c>
      <c r="BR68" s="307">
        <v>0</v>
      </c>
      <c r="BS68" s="307">
        <v>0</v>
      </c>
      <c r="BT68" s="307">
        <v>0</v>
      </c>
      <c r="BU68" s="307">
        <v>0</v>
      </c>
      <c r="BV68" s="307">
        <v>0</v>
      </c>
      <c r="BW68" s="307">
        <v>0</v>
      </c>
      <c r="BX68" s="310">
        <v>22547</v>
      </c>
      <c r="BY68" s="310">
        <v>22547</v>
      </c>
      <c r="BZ68" s="310">
        <v>22547</v>
      </c>
      <c r="CA68" s="310">
        <v>22547</v>
      </c>
      <c r="CB68" s="310">
        <v>22547</v>
      </c>
      <c r="CC68" s="310">
        <v>110480</v>
      </c>
      <c r="CD68" s="308">
        <v>7.8</v>
      </c>
      <c r="CE68" s="314"/>
      <c r="CF68" s="307"/>
      <c r="CG68" s="307"/>
      <c r="CH68" s="307"/>
      <c r="CI68" s="307"/>
      <c r="CJ68" s="307"/>
      <c r="CK68" s="307"/>
      <c r="CL68" s="310"/>
      <c r="CM68" s="310"/>
      <c r="CN68" s="310"/>
      <c r="CO68" s="310"/>
      <c r="CP68" s="310"/>
      <c r="CQ68" s="310"/>
      <c r="CR68" s="314">
        <v>-1849</v>
      </c>
      <c r="CS68" s="307"/>
      <c r="CT68" s="307"/>
      <c r="CU68" s="307"/>
      <c r="CV68" s="307"/>
      <c r="CW68" s="307"/>
      <c r="CX68" s="307"/>
      <c r="CY68" s="310">
        <v>1849</v>
      </c>
      <c r="CZ68" s="310">
        <v>1849</v>
      </c>
      <c r="DA68" s="310">
        <v>1849</v>
      </c>
      <c r="DB68" s="310">
        <v>1849</v>
      </c>
      <c r="DC68" s="310">
        <v>1849</v>
      </c>
      <c r="DD68" s="310">
        <v>5550</v>
      </c>
      <c r="DE68" s="293"/>
      <c r="DF68" s="331">
        <v>10222.275579999998</v>
      </c>
    </row>
    <row r="69" spans="2:110">
      <c r="B69" s="302" t="s">
        <v>282</v>
      </c>
      <c r="C69" s="316">
        <v>0.25894</v>
      </c>
      <c r="D69" s="316">
        <v>0.32853900000000003</v>
      </c>
      <c r="E69" s="316">
        <v>-6.9599000000000022E-2</v>
      </c>
      <c r="F69" s="316"/>
      <c r="G69" s="308">
        <v>10.199999999999999</v>
      </c>
      <c r="H69" s="307">
        <v>2079128</v>
      </c>
      <c r="I69" s="307">
        <v>82192</v>
      </c>
      <c r="J69" s="307">
        <v>59967</v>
      </c>
      <c r="K69" s="307">
        <v>-440451</v>
      </c>
      <c r="L69" s="307">
        <v>-194639</v>
      </c>
      <c r="M69" s="307">
        <v>523417</v>
      </c>
      <c r="N69" s="307">
        <v>58095</v>
      </c>
      <c r="O69" s="307">
        <v>-370</v>
      </c>
      <c r="P69" s="307">
        <v>-72459</v>
      </c>
      <c r="Q69" s="327">
        <v>2094880</v>
      </c>
      <c r="R69" s="303">
        <v>-194639</v>
      </c>
      <c r="S69" s="307">
        <v>49334</v>
      </c>
      <c r="T69" s="307">
        <v>-45099</v>
      </c>
      <c r="U69" s="327">
        <v>-48245</v>
      </c>
      <c r="V69" s="307">
        <v>77614</v>
      </c>
      <c r="W69" s="303">
        <v>45861</v>
      </c>
      <c r="X69" s="307">
        <v>-90593</v>
      </c>
      <c r="Y69" s="303">
        <v>-460012</v>
      </c>
      <c r="Z69" s="307">
        <v>2257703</v>
      </c>
      <c r="AA69" s="307">
        <v>1939223</v>
      </c>
      <c r="AB69" s="307">
        <v>1845862</v>
      </c>
      <c r="AC69" s="307">
        <v>2387808</v>
      </c>
      <c r="AD69" s="307">
        <v>0</v>
      </c>
      <c r="AE69" s="307">
        <v>63724</v>
      </c>
      <c r="AF69" s="307">
        <v>414913</v>
      </c>
      <c r="AG69" s="307">
        <v>472099</v>
      </c>
      <c r="AH69" s="307">
        <v>52399</v>
      </c>
      <c r="AI69" s="307">
        <v>0</v>
      </c>
      <c r="AJ69" s="307">
        <v>4234</v>
      </c>
      <c r="AK69" s="307">
        <v>4234</v>
      </c>
      <c r="AL69" s="307">
        <v>4234</v>
      </c>
      <c r="AM69" s="307">
        <v>4234</v>
      </c>
      <c r="AN69" s="307">
        <v>4234</v>
      </c>
      <c r="AO69" s="307">
        <v>24691</v>
      </c>
      <c r="AP69" s="293"/>
      <c r="AQ69" s="311">
        <v>51315</v>
      </c>
      <c r="AR69" s="307">
        <v>51315</v>
      </c>
      <c r="AS69" s="307">
        <v>51315</v>
      </c>
      <c r="AT69" s="307">
        <v>51315</v>
      </c>
      <c r="AU69" s="307">
        <v>51315</v>
      </c>
      <c r="AV69" s="307">
        <v>51315</v>
      </c>
      <c r="AW69" s="307">
        <v>215524</v>
      </c>
      <c r="AX69" s="310">
        <v>0</v>
      </c>
      <c r="AY69" s="310">
        <v>0</v>
      </c>
      <c r="AZ69" s="310">
        <v>0</v>
      </c>
      <c r="BA69" s="310">
        <v>0</v>
      </c>
      <c r="BB69" s="310">
        <v>0</v>
      </c>
      <c r="BC69" s="310">
        <v>0</v>
      </c>
      <c r="BD69" s="311">
        <v>5696</v>
      </c>
      <c r="BE69" s="307">
        <v>5696</v>
      </c>
      <c r="BF69" s="307">
        <v>5696</v>
      </c>
      <c r="BG69" s="307">
        <v>5696</v>
      </c>
      <c r="BH69" s="307">
        <v>5696</v>
      </c>
      <c r="BI69" s="307">
        <v>5696</v>
      </c>
      <c r="BJ69" s="307">
        <v>23919</v>
      </c>
      <c r="BK69" s="310">
        <v>0</v>
      </c>
      <c r="BL69" s="310">
        <v>0</v>
      </c>
      <c r="BM69" s="310">
        <v>0</v>
      </c>
      <c r="BN69" s="310">
        <v>0</v>
      </c>
      <c r="BO69" s="310">
        <v>0</v>
      </c>
      <c r="BP69" s="310">
        <v>0</v>
      </c>
      <c r="BQ69" s="311">
        <v>-45099</v>
      </c>
      <c r="BR69" s="307">
        <v>0</v>
      </c>
      <c r="BS69" s="307">
        <v>0</v>
      </c>
      <c r="BT69" s="307">
        <v>0</v>
      </c>
      <c r="BU69" s="307">
        <v>0</v>
      </c>
      <c r="BV69" s="307">
        <v>0</v>
      </c>
      <c r="BW69" s="307">
        <v>0</v>
      </c>
      <c r="BX69" s="310">
        <v>45099</v>
      </c>
      <c r="BY69" s="310">
        <v>45099</v>
      </c>
      <c r="BZ69" s="310">
        <v>45099</v>
      </c>
      <c r="CA69" s="310">
        <v>45099</v>
      </c>
      <c r="CB69" s="310">
        <v>45099</v>
      </c>
      <c r="CC69" s="310">
        <v>189418</v>
      </c>
      <c r="CD69" s="308">
        <v>8.6999999999999993</v>
      </c>
      <c r="CE69" s="314"/>
      <c r="CF69" s="307"/>
      <c r="CG69" s="307"/>
      <c r="CH69" s="307"/>
      <c r="CI69" s="307"/>
      <c r="CJ69" s="307"/>
      <c r="CK69" s="307"/>
      <c r="CL69" s="310"/>
      <c r="CM69" s="310"/>
      <c r="CN69" s="310"/>
      <c r="CO69" s="310"/>
      <c r="CP69" s="310"/>
      <c r="CQ69" s="310"/>
      <c r="CR69" s="314">
        <v>-7678</v>
      </c>
      <c r="CS69" s="307"/>
      <c r="CT69" s="307"/>
      <c r="CU69" s="307"/>
      <c r="CV69" s="307"/>
      <c r="CW69" s="307"/>
      <c r="CX69" s="307"/>
      <c r="CY69" s="310">
        <v>7678</v>
      </c>
      <c r="CZ69" s="310">
        <v>7678</v>
      </c>
      <c r="DA69" s="310">
        <v>7678</v>
      </c>
      <c r="DB69" s="310">
        <v>7678</v>
      </c>
      <c r="DC69" s="310">
        <v>7678</v>
      </c>
      <c r="DD69" s="310">
        <v>25334</v>
      </c>
      <c r="DE69" s="293"/>
      <c r="DF69" s="331">
        <v>19191.645854000006</v>
      </c>
    </row>
    <row r="70" spans="2:110">
      <c r="B70" s="302" t="s">
        <v>283</v>
      </c>
      <c r="C70" s="316">
        <v>0.35976599999999997</v>
      </c>
      <c r="D70" s="316">
        <v>0.36705900000000002</v>
      </c>
      <c r="E70" s="316">
        <v>-7.2930000000000494E-3</v>
      </c>
      <c r="F70" s="316"/>
      <c r="G70" s="308">
        <v>11.2</v>
      </c>
      <c r="H70" s="307">
        <v>536579</v>
      </c>
      <c r="I70" s="307">
        <v>25414</v>
      </c>
      <c r="J70" s="307">
        <v>18877</v>
      </c>
      <c r="K70" s="307">
        <v>-10661</v>
      </c>
      <c r="L70" s="307">
        <v>0</v>
      </c>
      <c r="M70" s="307">
        <v>-105822</v>
      </c>
      <c r="N70" s="307">
        <v>11057</v>
      </c>
      <c r="O70" s="307">
        <v>2308</v>
      </c>
      <c r="P70" s="307">
        <v>-44447</v>
      </c>
      <c r="Q70" s="327">
        <v>433305</v>
      </c>
      <c r="R70" s="303">
        <v>0</v>
      </c>
      <c r="S70" s="307">
        <v>-10595</v>
      </c>
      <c r="T70" s="307">
        <v>-784</v>
      </c>
      <c r="U70" s="327">
        <v>32912</v>
      </c>
      <c r="V70" s="307">
        <v>36548</v>
      </c>
      <c r="W70" s="303">
        <v>-113504</v>
      </c>
      <c r="X70" s="307">
        <v>-21765</v>
      </c>
      <c r="Y70" s="303">
        <v>-8785</v>
      </c>
      <c r="Z70" s="307">
        <v>462259</v>
      </c>
      <c r="AA70" s="307">
        <v>405567</v>
      </c>
      <c r="AB70" s="307">
        <v>387446</v>
      </c>
      <c r="AC70" s="307">
        <v>487798</v>
      </c>
      <c r="AD70" s="307">
        <v>96373</v>
      </c>
      <c r="AE70" s="307">
        <v>19200</v>
      </c>
      <c r="AF70" s="307">
        <v>8001</v>
      </c>
      <c r="AG70" s="307">
        <v>0</v>
      </c>
      <c r="AH70" s="307">
        <v>10070</v>
      </c>
      <c r="AI70" s="307">
        <v>0</v>
      </c>
      <c r="AJ70" s="307">
        <v>-11379</v>
      </c>
      <c r="AK70" s="307">
        <v>-11379</v>
      </c>
      <c r="AL70" s="307">
        <v>-11379</v>
      </c>
      <c r="AM70" s="307">
        <v>-11379</v>
      </c>
      <c r="AN70" s="307">
        <v>-11379</v>
      </c>
      <c r="AO70" s="307">
        <v>-56609</v>
      </c>
      <c r="AP70" s="293"/>
      <c r="AQ70" s="311">
        <v>-9449</v>
      </c>
      <c r="AR70" s="307">
        <v>0</v>
      </c>
      <c r="AS70" s="307">
        <v>0</v>
      </c>
      <c r="AT70" s="307">
        <v>0</v>
      </c>
      <c r="AU70" s="307">
        <v>0</v>
      </c>
      <c r="AV70" s="307">
        <v>0</v>
      </c>
      <c r="AW70" s="307">
        <v>0</v>
      </c>
      <c r="AX70" s="310">
        <v>9449</v>
      </c>
      <c r="AY70" s="310">
        <v>9449</v>
      </c>
      <c r="AZ70" s="310">
        <v>9449</v>
      </c>
      <c r="BA70" s="310">
        <v>9449</v>
      </c>
      <c r="BB70" s="310">
        <v>9449</v>
      </c>
      <c r="BC70" s="310">
        <v>49128</v>
      </c>
      <c r="BD70" s="311">
        <v>987</v>
      </c>
      <c r="BE70" s="307">
        <v>987</v>
      </c>
      <c r="BF70" s="307">
        <v>987</v>
      </c>
      <c r="BG70" s="307">
        <v>987</v>
      </c>
      <c r="BH70" s="307">
        <v>987</v>
      </c>
      <c r="BI70" s="307">
        <v>987</v>
      </c>
      <c r="BJ70" s="307">
        <v>5135</v>
      </c>
      <c r="BK70" s="310">
        <v>0</v>
      </c>
      <c r="BL70" s="310">
        <v>0</v>
      </c>
      <c r="BM70" s="310">
        <v>0</v>
      </c>
      <c r="BN70" s="310">
        <v>0</v>
      </c>
      <c r="BO70" s="310">
        <v>0</v>
      </c>
      <c r="BP70" s="310">
        <v>0</v>
      </c>
      <c r="BQ70" s="311">
        <v>-784</v>
      </c>
      <c r="BR70" s="307">
        <v>0</v>
      </c>
      <c r="BS70" s="307">
        <v>0</v>
      </c>
      <c r="BT70" s="307">
        <v>0</v>
      </c>
      <c r="BU70" s="307">
        <v>0</v>
      </c>
      <c r="BV70" s="307">
        <v>0</v>
      </c>
      <c r="BW70" s="307">
        <v>0</v>
      </c>
      <c r="BX70" s="310">
        <v>784</v>
      </c>
      <c r="BY70" s="310">
        <v>784</v>
      </c>
      <c r="BZ70" s="310">
        <v>784</v>
      </c>
      <c r="CA70" s="310">
        <v>784</v>
      </c>
      <c r="CB70" s="310">
        <v>784</v>
      </c>
      <c r="CC70" s="310">
        <v>4081</v>
      </c>
      <c r="CD70" s="308">
        <v>9.4</v>
      </c>
      <c r="CE70" s="314"/>
      <c r="CF70" s="307"/>
      <c r="CG70" s="307"/>
      <c r="CH70" s="307"/>
      <c r="CI70" s="307"/>
      <c r="CJ70" s="307"/>
      <c r="CK70" s="307"/>
      <c r="CL70" s="310"/>
      <c r="CM70" s="310"/>
      <c r="CN70" s="310"/>
      <c r="CO70" s="310"/>
      <c r="CP70" s="310"/>
      <c r="CQ70" s="310"/>
      <c r="CR70" s="314">
        <v>-2133</v>
      </c>
      <c r="CS70" s="307"/>
      <c r="CT70" s="307"/>
      <c r="CU70" s="307"/>
      <c r="CV70" s="307"/>
      <c r="CW70" s="307"/>
      <c r="CX70" s="307"/>
      <c r="CY70" s="310">
        <v>2133</v>
      </c>
      <c r="CZ70" s="310">
        <v>2133</v>
      </c>
      <c r="DA70" s="310">
        <v>2133</v>
      </c>
      <c r="DB70" s="310">
        <v>2133</v>
      </c>
      <c r="DC70" s="310">
        <v>2133</v>
      </c>
      <c r="DD70" s="310">
        <v>8535</v>
      </c>
      <c r="DE70" s="293"/>
      <c r="DF70" s="331">
        <v>432.44572800000293</v>
      </c>
    </row>
    <row r="71" spans="2:110">
      <c r="B71" s="302" t="s">
        <v>284</v>
      </c>
      <c r="C71" s="316">
        <v>0.356798</v>
      </c>
      <c r="D71" s="316">
        <v>0.34965099999999999</v>
      </c>
      <c r="E71" s="316">
        <v>7.1470000000000145E-3</v>
      </c>
      <c r="F71" s="316"/>
      <c r="G71" s="308">
        <v>10.5</v>
      </c>
      <c r="H71" s="307">
        <v>624537</v>
      </c>
      <c r="I71" s="307">
        <v>32528</v>
      </c>
      <c r="J71" s="307">
        <v>23092</v>
      </c>
      <c r="K71" s="307">
        <v>12766</v>
      </c>
      <c r="L71" s="307">
        <v>0</v>
      </c>
      <c r="M71" s="307">
        <v>-45795</v>
      </c>
      <c r="N71" s="307">
        <v>15476</v>
      </c>
      <c r="O71" s="307">
        <v>2568</v>
      </c>
      <c r="P71" s="307">
        <v>-44933</v>
      </c>
      <c r="Q71" s="327">
        <v>620239</v>
      </c>
      <c r="R71" s="303">
        <v>0</v>
      </c>
      <c r="S71" s="307">
        <v>-5503</v>
      </c>
      <c r="T71" s="307">
        <v>1506</v>
      </c>
      <c r="U71" s="327">
        <v>51623</v>
      </c>
      <c r="V71" s="307">
        <v>49059</v>
      </c>
      <c r="W71" s="303">
        <v>-34565</v>
      </c>
      <c r="X71" s="307">
        <v>-23576</v>
      </c>
      <c r="Y71" s="303">
        <v>15816</v>
      </c>
      <c r="Z71" s="307">
        <v>659908</v>
      </c>
      <c r="AA71" s="307">
        <v>582095</v>
      </c>
      <c r="AB71" s="307">
        <v>559481</v>
      </c>
      <c r="AC71" s="307">
        <v>691426</v>
      </c>
      <c r="AD71" s="307">
        <v>41434</v>
      </c>
      <c r="AE71" s="307">
        <v>21443</v>
      </c>
      <c r="AF71" s="307">
        <v>0</v>
      </c>
      <c r="AG71" s="307">
        <v>0</v>
      </c>
      <c r="AH71" s="307">
        <v>14002</v>
      </c>
      <c r="AI71" s="307">
        <v>14310</v>
      </c>
      <c r="AJ71" s="307">
        <v>-3996</v>
      </c>
      <c r="AK71" s="307">
        <v>-3996</v>
      </c>
      <c r="AL71" s="307">
        <v>-3996</v>
      </c>
      <c r="AM71" s="307">
        <v>-3996</v>
      </c>
      <c r="AN71" s="307">
        <v>-3996</v>
      </c>
      <c r="AO71" s="307">
        <v>-14585</v>
      </c>
      <c r="AP71" s="293"/>
      <c r="AQ71" s="311">
        <v>-4361</v>
      </c>
      <c r="AR71" s="307">
        <v>0</v>
      </c>
      <c r="AS71" s="307">
        <v>0</v>
      </c>
      <c r="AT71" s="307">
        <v>0</v>
      </c>
      <c r="AU71" s="307">
        <v>0</v>
      </c>
      <c r="AV71" s="307">
        <v>0</v>
      </c>
      <c r="AW71" s="307">
        <v>0</v>
      </c>
      <c r="AX71" s="310">
        <v>4361</v>
      </c>
      <c r="AY71" s="310">
        <v>4361</v>
      </c>
      <c r="AZ71" s="310">
        <v>4361</v>
      </c>
      <c r="BA71" s="310">
        <v>4361</v>
      </c>
      <c r="BB71" s="310">
        <v>4361</v>
      </c>
      <c r="BC71" s="310">
        <v>19629</v>
      </c>
      <c r="BD71" s="311">
        <v>1474</v>
      </c>
      <c r="BE71" s="307">
        <v>1474</v>
      </c>
      <c r="BF71" s="307">
        <v>1474</v>
      </c>
      <c r="BG71" s="307">
        <v>1474</v>
      </c>
      <c r="BH71" s="307">
        <v>1474</v>
      </c>
      <c r="BI71" s="307">
        <v>1474</v>
      </c>
      <c r="BJ71" s="307">
        <v>6632</v>
      </c>
      <c r="BK71" s="310">
        <v>0</v>
      </c>
      <c r="BL71" s="310">
        <v>0</v>
      </c>
      <c r="BM71" s="310">
        <v>0</v>
      </c>
      <c r="BN71" s="310">
        <v>0</v>
      </c>
      <c r="BO71" s="310">
        <v>0</v>
      </c>
      <c r="BP71" s="310">
        <v>0</v>
      </c>
      <c r="BQ71" s="311">
        <v>1506</v>
      </c>
      <c r="BR71" s="307">
        <v>1506</v>
      </c>
      <c r="BS71" s="307">
        <v>1506</v>
      </c>
      <c r="BT71" s="307">
        <v>1506</v>
      </c>
      <c r="BU71" s="307">
        <v>1506</v>
      </c>
      <c r="BV71" s="307">
        <v>1506</v>
      </c>
      <c r="BW71" s="307">
        <v>6780</v>
      </c>
      <c r="BX71" s="310">
        <v>0</v>
      </c>
      <c r="BY71" s="310">
        <v>0</v>
      </c>
      <c r="BZ71" s="310">
        <v>0</v>
      </c>
      <c r="CA71" s="310">
        <v>0</v>
      </c>
      <c r="CB71" s="310">
        <v>0</v>
      </c>
      <c r="CC71" s="310">
        <v>0</v>
      </c>
      <c r="CD71" s="308">
        <v>9</v>
      </c>
      <c r="CE71" s="314"/>
      <c r="CF71" s="307"/>
      <c r="CG71" s="307"/>
      <c r="CH71" s="307"/>
      <c r="CI71" s="307"/>
      <c r="CJ71" s="307"/>
      <c r="CK71" s="307"/>
      <c r="CL71" s="310"/>
      <c r="CM71" s="310"/>
      <c r="CN71" s="310"/>
      <c r="CO71" s="310"/>
      <c r="CP71" s="310"/>
      <c r="CQ71" s="310"/>
      <c r="CR71" s="314">
        <v>-2615</v>
      </c>
      <c r="CS71" s="307"/>
      <c r="CT71" s="307"/>
      <c r="CU71" s="307"/>
      <c r="CV71" s="307"/>
      <c r="CW71" s="307"/>
      <c r="CX71" s="307"/>
      <c r="CY71" s="310">
        <v>2615</v>
      </c>
      <c r="CZ71" s="310">
        <v>2615</v>
      </c>
      <c r="DA71" s="310">
        <v>2615</v>
      </c>
      <c r="DB71" s="310">
        <v>2615</v>
      </c>
      <c r="DC71" s="310">
        <v>2615</v>
      </c>
      <c r="DD71" s="310">
        <v>8368</v>
      </c>
      <c r="DE71" s="293"/>
      <c r="DF71" s="331">
        <v>-481.90076900000099</v>
      </c>
    </row>
    <row r="72" spans="2:110">
      <c r="B72" s="302" t="s">
        <v>285</v>
      </c>
      <c r="C72" s="316">
        <v>0.24809400000000001</v>
      </c>
      <c r="D72" s="316">
        <v>0.29924000000000001</v>
      </c>
      <c r="E72" s="316">
        <v>-5.1145999999999997E-2</v>
      </c>
      <c r="F72" s="316"/>
      <c r="G72" s="308">
        <v>9.5</v>
      </c>
      <c r="H72" s="307">
        <v>6366193</v>
      </c>
      <c r="I72" s="307">
        <v>244335</v>
      </c>
      <c r="J72" s="307">
        <v>188817</v>
      </c>
      <c r="K72" s="307">
        <v>-1088108</v>
      </c>
      <c r="L72" s="307">
        <v>-456069</v>
      </c>
      <c r="M72" s="307">
        <v>-190916</v>
      </c>
      <c r="N72" s="307">
        <v>219642</v>
      </c>
      <c r="O72" s="307">
        <v>62317</v>
      </c>
      <c r="P72" s="307">
        <v>-499468</v>
      </c>
      <c r="Q72" s="327">
        <v>4846743</v>
      </c>
      <c r="R72" s="303">
        <v>-456069</v>
      </c>
      <c r="S72" s="307">
        <v>-19216</v>
      </c>
      <c r="T72" s="307">
        <v>-112032</v>
      </c>
      <c r="U72" s="327">
        <v>-154165</v>
      </c>
      <c r="V72" s="307">
        <v>505292</v>
      </c>
      <c r="W72" s="303">
        <v>-1091142</v>
      </c>
      <c r="X72" s="307">
        <v>-225324</v>
      </c>
      <c r="Y72" s="303">
        <v>-1064304</v>
      </c>
      <c r="Z72" s="307">
        <v>5117967</v>
      </c>
      <c r="AA72" s="307">
        <v>4588129</v>
      </c>
      <c r="AB72" s="307">
        <v>4448480</v>
      </c>
      <c r="AC72" s="307">
        <v>5306674</v>
      </c>
      <c r="AD72" s="307">
        <v>170820</v>
      </c>
      <c r="AE72" s="307">
        <v>164572</v>
      </c>
      <c r="AF72" s="307">
        <v>952272</v>
      </c>
      <c r="AG72" s="307">
        <v>0</v>
      </c>
      <c r="AH72" s="307">
        <v>196522</v>
      </c>
      <c r="AI72" s="307">
        <v>0</v>
      </c>
      <c r="AJ72" s="307">
        <v>-131247</v>
      </c>
      <c r="AK72" s="307">
        <v>-131247</v>
      </c>
      <c r="AL72" s="307">
        <v>-131247</v>
      </c>
      <c r="AM72" s="307">
        <v>-131247</v>
      </c>
      <c r="AN72" s="307">
        <v>-131247</v>
      </c>
      <c r="AO72" s="307">
        <v>-434907</v>
      </c>
      <c r="AP72" s="293"/>
      <c r="AQ72" s="311">
        <v>-20096</v>
      </c>
      <c r="AR72" s="307">
        <v>0</v>
      </c>
      <c r="AS72" s="307">
        <v>0</v>
      </c>
      <c r="AT72" s="307">
        <v>0</v>
      </c>
      <c r="AU72" s="307">
        <v>0</v>
      </c>
      <c r="AV72" s="307">
        <v>0</v>
      </c>
      <c r="AW72" s="307">
        <v>0</v>
      </c>
      <c r="AX72" s="310">
        <v>20096</v>
      </c>
      <c r="AY72" s="310">
        <v>20096</v>
      </c>
      <c r="AZ72" s="310">
        <v>20096</v>
      </c>
      <c r="BA72" s="310">
        <v>20096</v>
      </c>
      <c r="BB72" s="310">
        <v>20096</v>
      </c>
      <c r="BC72" s="310">
        <v>70340</v>
      </c>
      <c r="BD72" s="311">
        <v>23120</v>
      </c>
      <c r="BE72" s="307">
        <v>23120</v>
      </c>
      <c r="BF72" s="307">
        <v>23120</v>
      </c>
      <c r="BG72" s="307">
        <v>23120</v>
      </c>
      <c r="BH72" s="307">
        <v>23120</v>
      </c>
      <c r="BI72" s="307">
        <v>23120</v>
      </c>
      <c r="BJ72" s="307">
        <v>80922</v>
      </c>
      <c r="BK72" s="310">
        <v>0</v>
      </c>
      <c r="BL72" s="310">
        <v>0</v>
      </c>
      <c r="BM72" s="310">
        <v>0</v>
      </c>
      <c r="BN72" s="310">
        <v>0</v>
      </c>
      <c r="BO72" s="310">
        <v>0</v>
      </c>
      <c r="BP72" s="310">
        <v>0</v>
      </c>
      <c r="BQ72" s="311">
        <v>-112032</v>
      </c>
      <c r="BR72" s="307">
        <v>0</v>
      </c>
      <c r="BS72" s="307">
        <v>0</v>
      </c>
      <c r="BT72" s="307">
        <v>0</v>
      </c>
      <c r="BU72" s="307">
        <v>0</v>
      </c>
      <c r="BV72" s="307">
        <v>0</v>
      </c>
      <c r="BW72" s="307">
        <v>0</v>
      </c>
      <c r="BX72" s="310">
        <v>112032</v>
      </c>
      <c r="BY72" s="310">
        <v>112032</v>
      </c>
      <c r="BZ72" s="310">
        <v>112032</v>
      </c>
      <c r="CA72" s="310">
        <v>112032</v>
      </c>
      <c r="CB72" s="310">
        <v>112032</v>
      </c>
      <c r="CC72" s="310">
        <v>392112</v>
      </c>
      <c r="CD72" s="308">
        <v>8.3000000000000007</v>
      </c>
      <c r="CE72" s="314"/>
      <c r="CF72" s="307"/>
      <c r="CG72" s="307"/>
      <c r="CH72" s="307"/>
      <c r="CI72" s="307"/>
      <c r="CJ72" s="307"/>
      <c r="CK72" s="307"/>
      <c r="CL72" s="310"/>
      <c r="CM72" s="310"/>
      <c r="CN72" s="310"/>
      <c r="CO72" s="310"/>
      <c r="CP72" s="310"/>
      <c r="CQ72" s="310"/>
      <c r="CR72" s="314">
        <v>-22239</v>
      </c>
      <c r="CS72" s="307"/>
      <c r="CT72" s="307"/>
      <c r="CU72" s="307"/>
      <c r="CV72" s="307"/>
      <c r="CW72" s="307"/>
      <c r="CX72" s="307"/>
      <c r="CY72" s="310">
        <v>22239</v>
      </c>
      <c r="CZ72" s="310">
        <v>22239</v>
      </c>
      <c r="DA72" s="310">
        <v>22239</v>
      </c>
      <c r="DB72" s="310">
        <v>22239</v>
      </c>
      <c r="DC72" s="310">
        <v>22239</v>
      </c>
      <c r="DD72" s="310">
        <v>53377</v>
      </c>
      <c r="DE72" s="293"/>
      <c r="DF72" s="331">
        <v>38512.221956000001</v>
      </c>
    </row>
    <row r="73" spans="2:110">
      <c r="B73" s="302" t="s">
        <v>286</v>
      </c>
      <c r="C73" s="316">
        <v>0.216641</v>
      </c>
      <c r="D73" s="316">
        <v>0.219079</v>
      </c>
      <c r="E73" s="316">
        <v>-2.4379999999999957E-3</v>
      </c>
      <c r="F73" s="316"/>
      <c r="G73" s="308">
        <v>9.8000000000000007</v>
      </c>
      <c r="H73" s="307">
        <v>4527696</v>
      </c>
      <c r="I73" s="307">
        <v>246831</v>
      </c>
      <c r="J73" s="307">
        <v>164375</v>
      </c>
      <c r="K73" s="307">
        <v>-50386</v>
      </c>
      <c r="L73" s="307">
        <v>0</v>
      </c>
      <c r="M73" s="307">
        <v>-532372</v>
      </c>
      <c r="N73" s="307">
        <v>89278</v>
      </c>
      <c r="O73" s="307">
        <v>8658</v>
      </c>
      <c r="P73" s="307">
        <v>-222362</v>
      </c>
      <c r="Q73" s="327">
        <v>4231718</v>
      </c>
      <c r="R73" s="303">
        <v>0</v>
      </c>
      <c r="S73" s="307">
        <v>-65805</v>
      </c>
      <c r="T73" s="307">
        <v>-4468</v>
      </c>
      <c r="U73" s="327">
        <v>340933</v>
      </c>
      <c r="V73" s="307">
        <v>225213</v>
      </c>
      <c r="W73" s="303">
        <v>-599871</v>
      </c>
      <c r="X73" s="307">
        <v>-185322</v>
      </c>
      <c r="Y73" s="303">
        <v>-43791</v>
      </c>
      <c r="Z73" s="307">
        <v>4531681</v>
      </c>
      <c r="AA73" s="307">
        <v>3946923</v>
      </c>
      <c r="AB73" s="307">
        <v>3780484</v>
      </c>
      <c r="AC73" s="307">
        <v>4763296</v>
      </c>
      <c r="AD73" s="307">
        <v>478048</v>
      </c>
      <c r="AE73" s="307">
        <v>162668</v>
      </c>
      <c r="AF73" s="307">
        <v>39323</v>
      </c>
      <c r="AG73" s="307">
        <v>0</v>
      </c>
      <c r="AH73" s="307">
        <v>80168</v>
      </c>
      <c r="AI73" s="307">
        <v>0</v>
      </c>
      <c r="AJ73" s="307">
        <v>-70273</v>
      </c>
      <c r="AK73" s="307">
        <v>-70273</v>
      </c>
      <c r="AL73" s="307">
        <v>-70273</v>
      </c>
      <c r="AM73" s="307">
        <v>-70273</v>
      </c>
      <c r="AN73" s="307">
        <v>-70273</v>
      </c>
      <c r="AO73" s="307">
        <v>-248506</v>
      </c>
      <c r="AP73" s="293"/>
      <c r="AQ73" s="311">
        <v>-54324</v>
      </c>
      <c r="AR73" s="307">
        <v>0</v>
      </c>
      <c r="AS73" s="307">
        <v>0</v>
      </c>
      <c r="AT73" s="307">
        <v>0</v>
      </c>
      <c r="AU73" s="307">
        <v>0</v>
      </c>
      <c r="AV73" s="307">
        <v>0</v>
      </c>
      <c r="AW73" s="307">
        <v>0</v>
      </c>
      <c r="AX73" s="310">
        <v>54324</v>
      </c>
      <c r="AY73" s="310">
        <v>54324</v>
      </c>
      <c r="AZ73" s="310">
        <v>54324</v>
      </c>
      <c r="BA73" s="310">
        <v>54324</v>
      </c>
      <c r="BB73" s="310">
        <v>54324</v>
      </c>
      <c r="BC73" s="310">
        <v>206428</v>
      </c>
      <c r="BD73" s="311">
        <v>9110</v>
      </c>
      <c r="BE73" s="307">
        <v>9110</v>
      </c>
      <c r="BF73" s="307">
        <v>9110</v>
      </c>
      <c r="BG73" s="307">
        <v>9110</v>
      </c>
      <c r="BH73" s="307">
        <v>9110</v>
      </c>
      <c r="BI73" s="307">
        <v>9110</v>
      </c>
      <c r="BJ73" s="307">
        <v>34618</v>
      </c>
      <c r="BK73" s="310">
        <v>0</v>
      </c>
      <c r="BL73" s="310">
        <v>0</v>
      </c>
      <c r="BM73" s="310">
        <v>0</v>
      </c>
      <c r="BN73" s="310">
        <v>0</v>
      </c>
      <c r="BO73" s="310">
        <v>0</v>
      </c>
      <c r="BP73" s="310">
        <v>0</v>
      </c>
      <c r="BQ73" s="311">
        <v>-4468</v>
      </c>
      <c r="BR73" s="307">
        <v>0</v>
      </c>
      <c r="BS73" s="307">
        <v>0</v>
      </c>
      <c r="BT73" s="307">
        <v>0</v>
      </c>
      <c r="BU73" s="307">
        <v>0</v>
      </c>
      <c r="BV73" s="307">
        <v>0</v>
      </c>
      <c r="BW73" s="307">
        <v>0</v>
      </c>
      <c r="BX73" s="310">
        <v>4468</v>
      </c>
      <c r="BY73" s="310">
        <v>4468</v>
      </c>
      <c r="BZ73" s="310">
        <v>4468</v>
      </c>
      <c r="CA73" s="310">
        <v>4468</v>
      </c>
      <c r="CB73" s="310">
        <v>4468</v>
      </c>
      <c r="CC73" s="310">
        <v>16983</v>
      </c>
      <c r="CD73" s="308">
        <v>9.4</v>
      </c>
      <c r="CE73" s="314"/>
      <c r="CF73" s="307"/>
      <c r="CG73" s="307"/>
      <c r="CH73" s="307"/>
      <c r="CI73" s="307"/>
      <c r="CJ73" s="307"/>
      <c r="CK73" s="307"/>
      <c r="CL73" s="310"/>
      <c r="CM73" s="310"/>
      <c r="CN73" s="310"/>
      <c r="CO73" s="310"/>
      <c r="CP73" s="310"/>
      <c r="CQ73" s="310"/>
      <c r="CR73" s="314">
        <v>-20591</v>
      </c>
      <c r="CS73" s="307"/>
      <c r="CT73" s="307"/>
      <c r="CU73" s="307"/>
      <c r="CV73" s="307"/>
      <c r="CW73" s="307"/>
      <c r="CX73" s="307"/>
      <c r="CY73" s="310">
        <v>20591</v>
      </c>
      <c r="CZ73" s="310">
        <v>20591</v>
      </c>
      <c r="DA73" s="310">
        <v>20591</v>
      </c>
      <c r="DB73" s="310">
        <v>20591</v>
      </c>
      <c r="DC73" s="310">
        <v>20591</v>
      </c>
      <c r="DD73" s="310">
        <v>59713</v>
      </c>
      <c r="DE73" s="293"/>
      <c r="DF73" s="331">
        <v>2062.3334559999962</v>
      </c>
    </row>
    <row r="74" spans="2:110">
      <c r="B74" s="302" t="s">
        <v>287</v>
      </c>
      <c r="C74" s="316">
        <v>0.24043</v>
      </c>
      <c r="D74" s="316">
        <v>0.20988299999999999</v>
      </c>
      <c r="E74" s="316">
        <v>3.0547000000000019E-2</v>
      </c>
      <c r="F74" s="316"/>
      <c r="G74" s="308">
        <v>9.9</v>
      </c>
      <c r="H74" s="307">
        <v>1881980</v>
      </c>
      <c r="I74" s="307">
        <v>109185</v>
      </c>
      <c r="J74" s="307">
        <v>78907</v>
      </c>
      <c r="K74" s="307">
        <v>273909</v>
      </c>
      <c r="L74" s="307">
        <v>-51004</v>
      </c>
      <c r="M74" s="307">
        <v>-1086782</v>
      </c>
      <c r="N74" s="307">
        <v>29637</v>
      </c>
      <c r="O74" s="307">
        <v>-4122</v>
      </c>
      <c r="P74" s="307">
        <v>-93046</v>
      </c>
      <c r="Q74" s="327">
        <v>1138664</v>
      </c>
      <c r="R74" s="303">
        <v>-51004</v>
      </c>
      <c r="S74" s="307">
        <v>-118219</v>
      </c>
      <c r="T74" s="307">
        <v>28455</v>
      </c>
      <c r="U74" s="327">
        <v>47324</v>
      </c>
      <c r="V74" s="307">
        <v>95343</v>
      </c>
      <c r="W74" s="303">
        <v>-779464</v>
      </c>
      <c r="X74" s="307">
        <v>-81870</v>
      </c>
      <c r="Y74" s="303">
        <v>281703</v>
      </c>
      <c r="Z74" s="307">
        <v>1225777</v>
      </c>
      <c r="AA74" s="307">
        <v>1056711</v>
      </c>
      <c r="AB74" s="307">
        <v>1012231</v>
      </c>
      <c r="AC74" s="307">
        <v>1288580</v>
      </c>
      <c r="AD74" s="307">
        <v>977006</v>
      </c>
      <c r="AE74" s="307">
        <v>82349</v>
      </c>
      <c r="AF74" s="307">
        <v>0</v>
      </c>
      <c r="AG74" s="307">
        <v>0</v>
      </c>
      <c r="AH74" s="307">
        <v>26643</v>
      </c>
      <c r="AI74" s="307">
        <v>253248</v>
      </c>
      <c r="AJ74" s="307">
        <v>-89764</v>
      </c>
      <c r="AK74" s="307">
        <v>-89764</v>
      </c>
      <c r="AL74" s="307">
        <v>-89764</v>
      </c>
      <c r="AM74" s="307">
        <v>-89764</v>
      </c>
      <c r="AN74" s="307">
        <v>-89764</v>
      </c>
      <c r="AO74" s="307">
        <v>-330644</v>
      </c>
      <c r="AP74" s="293"/>
      <c r="AQ74" s="311">
        <v>-109776</v>
      </c>
      <c r="AR74" s="307">
        <v>0</v>
      </c>
      <c r="AS74" s="307">
        <v>0</v>
      </c>
      <c r="AT74" s="307">
        <v>0</v>
      </c>
      <c r="AU74" s="307">
        <v>0</v>
      </c>
      <c r="AV74" s="307">
        <v>0</v>
      </c>
      <c r="AW74" s="307">
        <v>0</v>
      </c>
      <c r="AX74" s="310">
        <v>109776</v>
      </c>
      <c r="AY74" s="310">
        <v>109776</v>
      </c>
      <c r="AZ74" s="310">
        <v>109776</v>
      </c>
      <c r="BA74" s="310">
        <v>109776</v>
      </c>
      <c r="BB74" s="310">
        <v>109776</v>
      </c>
      <c r="BC74" s="310">
        <v>428126</v>
      </c>
      <c r="BD74" s="311">
        <v>2994</v>
      </c>
      <c r="BE74" s="307">
        <v>2994</v>
      </c>
      <c r="BF74" s="307">
        <v>2994</v>
      </c>
      <c r="BG74" s="307">
        <v>2994</v>
      </c>
      <c r="BH74" s="307">
        <v>2994</v>
      </c>
      <c r="BI74" s="307">
        <v>2994</v>
      </c>
      <c r="BJ74" s="307">
        <v>11673</v>
      </c>
      <c r="BK74" s="310">
        <v>0</v>
      </c>
      <c r="BL74" s="310">
        <v>0</v>
      </c>
      <c r="BM74" s="310">
        <v>0</v>
      </c>
      <c r="BN74" s="310">
        <v>0</v>
      </c>
      <c r="BO74" s="310">
        <v>0</v>
      </c>
      <c r="BP74" s="310">
        <v>0</v>
      </c>
      <c r="BQ74" s="311">
        <v>28455</v>
      </c>
      <c r="BR74" s="307">
        <v>28455</v>
      </c>
      <c r="BS74" s="307">
        <v>28455</v>
      </c>
      <c r="BT74" s="307">
        <v>28455</v>
      </c>
      <c r="BU74" s="307">
        <v>28455</v>
      </c>
      <c r="BV74" s="307">
        <v>28455</v>
      </c>
      <c r="BW74" s="307">
        <v>110973</v>
      </c>
      <c r="BX74" s="310">
        <v>0</v>
      </c>
      <c r="BY74" s="310">
        <v>0</v>
      </c>
      <c r="BZ74" s="310">
        <v>0</v>
      </c>
      <c r="CA74" s="310">
        <v>0</v>
      </c>
      <c r="CB74" s="310">
        <v>0</v>
      </c>
      <c r="CC74" s="310">
        <v>0</v>
      </c>
      <c r="CD74" s="308">
        <v>9.4</v>
      </c>
      <c r="CE74" s="314"/>
      <c r="CF74" s="307"/>
      <c r="CG74" s="307"/>
      <c r="CH74" s="307"/>
      <c r="CI74" s="307"/>
      <c r="CJ74" s="307"/>
      <c r="CK74" s="307"/>
      <c r="CL74" s="310"/>
      <c r="CM74" s="310"/>
      <c r="CN74" s="310"/>
      <c r="CO74" s="310"/>
      <c r="CP74" s="310"/>
      <c r="CQ74" s="310"/>
      <c r="CR74" s="314">
        <v>-11437</v>
      </c>
      <c r="CS74" s="307"/>
      <c r="CT74" s="307"/>
      <c r="CU74" s="307"/>
      <c r="CV74" s="307"/>
      <c r="CW74" s="307"/>
      <c r="CX74" s="307"/>
      <c r="CY74" s="310">
        <v>11437</v>
      </c>
      <c r="CZ74" s="310">
        <v>11437</v>
      </c>
      <c r="DA74" s="310">
        <v>11437</v>
      </c>
      <c r="DB74" s="310">
        <v>11437</v>
      </c>
      <c r="DC74" s="310">
        <v>11437</v>
      </c>
      <c r="DD74" s="310">
        <v>25164</v>
      </c>
      <c r="DE74" s="293"/>
      <c r="DF74" s="331">
        <v>-11915.621025000008</v>
      </c>
    </row>
    <row r="75" spans="2:110">
      <c r="B75" s="302" t="s">
        <v>288</v>
      </c>
      <c r="C75" s="316">
        <v>0</v>
      </c>
      <c r="D75" s="316">
        <v>0</v>
      </c>
      <c r="E75" s="316">
        <v>0</v>
      </c>
      <c r="F75" s="316"/>
      <c r="G75" s="308">
        <v>1</v>
      </c>
      <c r="H75" s="307">
        <v>0</v>
      </c>
      <c r="I75" s="307">
        <v>0</v>
      </c>
      <c r="J75" s="307">
        <v>0</v>
      </c>
      <c r="K75" s="307">
        <v>0</v>
      </c>
      <c r="L75" s="307">
        <v>0</v>
      </c>
      <c r="M75" s="307">
        <v>0</v>
      </c>
      <c r="N75" s="307">
        <v>0</v>
      </c>
      <c r="O75" s="307">
        <v>0</v>
      </c>
      <c r="P75" s="307">
        <v>0</v>
      </c>
      <c r="Q75" s="327">
        <v>0</v>
      </c>
      <c r="R75" s="303">
        <v>0</v>
      </c>
      <c r="S75" s="307">
        <v>0</v>
      </c>
      <c r="T75" s="307">
        <v>0</v>
      </c>
      <c r="U75" s="327">
        <v>0</v>
      </c>
      <c r="V75" s="307">
        <v>0</v>
      </c>
      <c r="W75" s="303">
        <v>0</v>
      </c>
      <c r="X75" s="307">
        <v>0</v>
      </c>
      <c r="Y75" s="303">
        <v>0</v>
      </c>
      <c r="Z75" s="307">
        <v>0</v>
      </c>
      <c r="AA75" s="307">
        <v>0</v>
      </c>
      <c r="AB75" s="307">
        <v>0</v>
      </c>
      <c r="AC75" s="307">
        <v>0</v>
      </c>
      <c r="AD75" s="307">
        <v>0</v>
      </c>
      <c r="AE75" s="307">
        <v>0</v>
      </c>
      <c r="AF75" s="307">
        <v>0</v>
      </c>
      <c r="AG75" s="307">
        <v>0</v>
      </c>
      <c r="AH75" s="307">
        <v>0</v>
      </c>
      <c r="AI75" s="307">
        <v>0</v>
      </c>
      <c r="AJ75" s="307">
        <v>0</v>
      </c>
      <c r="AK75" s="307">
        <v>0</v>
      </c>
      <c r="AL75" s="307">
        <v>0</v>
      </c>
      <c r="AM75" s="307">
        <v>0</v>
      </c>
      <c r="AN75" s="307">
        <v>0</v>
      </c>
      <c r="AO75" s="307">
        <v>0</v>
      </c>
      <c r="AP75" s="293"/>
      <c r="AQ75" s="311">
        <v>0</v>
      </c>
      <c r="AR75" s="307">
        <v>0</v>
      </c>
      <c r="AS75" s="307">
        <v>0</v>
      </c>
      <c r="AT75" s="307">
        <v>0</v>
      </c>
      <c r="AU75" s="307">
        <v>0</v>
      </c>
      <c r="AV75" s="307">
        <v>0</v>
      </c>
      <c r="AW75" s="307">
        <v>0</v>
      </c>
      <c r="AX75" s="310">
        <v>0</v>
      </c>
      <c r="AY75" s="310">
        <v>0</v>
      </c>
      <c r="AZ75" s="310">
        <v>0</v>
      </c>
      <c r="BA75" s="310">
        <v>0</v>
      </c>
      <c r="BB75" s="310">
        <v>0</v>
      </c>
      <c r="BC75" s="310">
        <v>0</v>
      </c>
      <c r="BD75" s="311">
        <v>0</v>
      </c>
      <c r="BE75" s="307">
        <v>0</v>
      </c>
      <c r="BF75" s="307">
        <v>0</v>
      </c>
      <c r="BG75" s="307">
        <v>0</v>
      </c>
      <c r="BH75" s="307">
        <v>0</v>
      </c>
      <c r="BI75" s="307">
        <v>0</v>
      </c>
      <c r="BJ75" s="307">
        <v>0</v>
      </c>
      <c r="BK75" s="310">
        <v>0</v>
      </c>
      <c r="BL75" s="310">
        <v>0</v>
      </c>
      <c r="BM75" s="310">
        <v>0</v>
      </c>
      <c r="BN75" s="310">
        <v>0</v>
      </c>
      <c r="BO75" s="310">
        <v>0</v>
      </c>
      <c r="BP75" s="310">
        <v>0</v>
      </c>
      <c r="BQ75" s="311">
        <v>0</v>
      </c>
      <c r="BR75" s="307">
        <v>0</v>
      </c>
      <c r="BS75" s="307">
        <v>0</v>
      </c>
      <c r="BT75" s="307">
        <v>0</v>
      </c>
      <c r="BU75" s="307">
        <v>0</v>
      </c>
      <c r="BV75" s="307">
        <v>0</v>
      </c>
      <c r="BW75" s="307">
        <v>0</v>
      </c>
      <c r="BX75" s="310">
        <v>0</v>
      </c>
      <c r="BY75" s="310">
        <v>0</v>
      </c>
      <c r="BZ75" s="310">
        <v>0</v>
      </c>
      <c r="CA75" s="310">
        <v>0</v>
      </c>
      <c r="CB75" s="310">
        <v>0</v>
      </c>
      <c r="CC75" s="310">
        <v>0</v>
      </c>
      <c r="CD75" s="308">
        <v>1</v>
      </c>
      <c r="CE75" s="314"/>
      <c r="CF75" s="307"/>
      <c r="CG75" s="307"/>
      <c r="CH75" s="307"/>
      <c r="CI75" s="307"/>
      <c r="CJ75" s="307"/>
      <c r="CK75" s="307"/>
      <c r="CL75" s="310"/>
      <c r="CM75" s="310"/>
      <c r="CN75" s="310"/>
      <c r="CO75" s="310"/>
      <c r="CP75" s="310"/>
      <c r="CQ75" s="310"/>
      <c r="CR75" s="314">
        <v>0</v>
      </c>
      <c r="CS75" s="307"/>
      <c r="CT75" s="307"/>
      <c r="CU75" s="307"/>
      <c r="CV75" s="307"/>
      <c r="CW75" s="307"/>
      <c r="CX75" s="307"/>
      <c r="CY75" s="310">
        <v>0</v>
      </c>
      <c r="CZ75" s="310">
        <v>0</v>
      </c>
      <c r="DA75" s="310">
        <v>0</v>
      </c>
      <c r="DB75" s="310">
        <v>0</v>
      </c>
      <c r="DC75" s="310">
        <v>0</v>
      </c>
      <c r="DD75" s="310">
        <v>0</v>
      </c>
      <c r="DE75" s="293"/>
      <c r="DF75" s="331">
        <v>0</v>
      </c>
    </row>
    <row r="76" spans="2:110">
      <c r="B76" s="302" t="s">
        <v>289</v>
      </c>
      <c r="C76" s="316">
        <v>0.224302</v>
      </c>
      <c r="D76" s="316">
        <v>0.18119299999999999</v>
      </c>
      <c r="E76" s="316">
        <v>4.3109000000000008E-2</v>
      </c>
      <c r="F76" s="316"/>
      <c r="G76" s="308">
        <v>11</v>
      </c>
      <c r="H76" s="307">
        <v>3599631</v>
      </c>
      <c r="I76" s="307">
        <v>258838</v>
      </c>
      <c r="J76" s="307">
        <v>163447</v>
      </c>
      <c r="K76" s="307">
        <v>856416</v>
      </c>
      <c r="L76" s="307">
        <v>-184524</v>
      </c>
      <c r="M76" s="307">
        <v>-2171771</v>
      </c>
      <c r="N76" s="307">
        <v>59146</v>
      </c>
      <c r="O76" s="307">
        <v>-30327</v>
      </c>
      <c r="P76" s="307">
        <v>-217008</v>
      </c>
      <c r="Q76" s="327">
        <v>2333848</v>
      </c>
      <c r="R76" s="303">
        <v>-184524</v>
      </c>
      <c r="S76" s="307">
        <v>-211703</v>
      </c>
      <c r="T76" s="307">
        <v>78120</v>
      </c>
      <c r="U76" s="327">
        <v>104178</v>
      </c>
      <c r="V76" s="307">
        <v>239744</v>
      </c>
      <c r="W76" s="303">
        <v>-1292610</v>
      </c>
      <c r="X76" s="307">
        <v>-139657</v>
      </c>
      <c r="Y76" s="303">
        <v>859316</v>
      </c>
      <c r="Z76" s="307">
        <v>2474099</v>
      </c>
      <c r="AA76" s="307">
        <v>2201089</v>
      </c>
      <c r="AB76" s="307">
        <v>2135401</v>
      </c>
      <c r="AC76" s="307">
        <v>2564601</v>
      </c>
      <c r="AD76" s="307">
        <v>1974337</v>
      </c>
      <c r="AE76" s="307">
        <v>153238</v>
      </c>
      <c r="AF76" s="307">
        <v>0</v>
      </c>
      <c r="AG76" s="307">
        <v>0</v>
      </c>
      <c r="AH76" s="307">
        <v>53769</v>
      </c>
      <c r="AI76" s="307">
        <v>781196</v>
      </c>
      <c r="AJ76" s="307">
        <v>-133583</v>
      </c>
      <c r="AK76" s="307">
        <v>-133583</v>
      </c>
      <c r="AL76" s="307">
        <v>-133583</v>
      </c>
      <c r="AM76" s="307">
        <v>-133583</v>
      </c>
      <c r="AN76" s="307">
        <v>-133583</v>
      </c>
      <c r="AO76" s="307">
        <v>-624695</v>
      </c>
      <c r="AP76" s="293"/>
      <c r="AQ76" s="311">
        <v>-197434</v>
      </c>
      <c r="AR76" s="307">
        <v>0</v>
      </c>
      <c r="AS76" s="307">
        <v>0</v>
      </c>
      <c r="AT76" s="307">
        <v>0</v>
      </c>
      <c r="AU76" s="307">
        <v>0</v>
      </c>
      <c r="AV76" s="307">
        <v>0</v>
      </c>
      <c r="AW76" s="307">
        <v>0</v>
      </c>
      <c r="AX76" s="310">
        <v>197434</v>
      </c>
      <c r="AY76" s="310">
        <v>197434</v>
      </c>
      <c r="AZ76" s="310">
        <v>197434</v>
      </c>
      <c r="BA76" s="310">
        <v>197434</v>
      </c>
      <c r="BB76" s="310">
        <v>197434</v>
      </c>
      <c r="BC76" s="310">
        <v>987167</v>
      </c>
      <c r="BD76" s="311">
        <v>5377</v>
      </c>
      <c r="BE76" s="307">
        <v>5377</v>
      </c>
      <c r="BF76" s="307">
        <v>5377</v>
      </c>
      <c r="BG76" s="307">
        <v>5377</v>
      </c>
      <c r="BH76" s="307">
        <v>5377</v>
      </c>
      <c r="BI76" s="307">
        <v>5377</v>
      </c>
      <c r="BJ76" s="307">
        <v>26884</v>
      </c>
      <c r="BK76" s="310">
        <v>0</v>
      </c>
      <c r="BL76" s="310">
        <v>0</v>
      </c>
      <c r="BM76" s="310">
        <v>0</v>
      </c>
      <c r="BN76" s="310">
        <v>0</v>
      </c>
      <c r="BO76" s="310">
        <v>0</v>
      </c>
      <c r="BP76" s="310">
        <v>0</v>
      </c>
      <c r="BQ76" s="311">
        <v>78120</v>
      </c>
      <c r="BR76" s="307">
        <v>78120</v>
      </c>
      <c r="BS76" s="307">
        <v>78120</v>
      </c>
      <c r="BT76" s="307">
        <v>78120</v>
      </c>
      <c r="BU76" s="307">
        <v>78120</v>
      </c>
      <c r="BV76" s="307">
        <v>78120</v>
      </c>
      <c r="BW76" s="307">
        <v>390596</v>
      </c>
      <c r="BX76" s="310">
        <v>0</v>
      </c>
      <c r="BY76" s="310">
        <v>0</v>
      </c>
      <c r="BZ76" s="310">
        <v>0</v>
      </c>
      <c r="CA76" s="310">
        <v>0</v>
      </c>
      <c r="CB76" s="310">
        <v>0</v>
      </c>
      <c r="CC76" s="310">
        <v>0</v>
      </c>
      <c r="CD76" s="308">
        <v>8.1999999999999993</v>
      </c>
      <c r="CE76" s="314"/>
      <c r="CF76" s="307"/>
      <c r="CG76" s="307"/>
      <c r="CH76" s="307"/>
      <c r="CI76" s="307"/>
      <c r="CJ76" s="307"/>
      <c r="CK76" s="307"/>
      <c r="CL76" s="310"/>
      <c r="CM76" s="310"/>
      <c r="CN76" s="310"/>
      <c r="CO76" s="310"/>
      <c r="CP76" s="310"/>
      <c r="CQ76" s="310"/>
      <c r="CR76" s="314">
        <v>-19646</v>
      </c>
      <c r="CS76" s="307"/>
      <c r="CT76" s="307"/>
      <c r="CU76" s="307"/>
      <c r="CV76" s="307"/>
      <c r="CW76" s="307"/>
      <c r="CX76" s="307"/>
      <c r="CY76" s="310">
        <v>19646</v>
      </c>
      <c r="CZ76" s="310">
        <v>19646</v>
      </c>
      <c r="DA76" s="310">
        <v>19646</v>
      </c>
      <c r="DB76" s="310">
        <v>19646</v>
      </c>
      <c r="DC76" s="310">
        <v>19646</v>
      </c>
      <c r="DD76" s="310">
        <v>55008</v>
      </c>
      <c r="DE76" s="293"/>
      <c r="DF76" s="331">
        <v>-33226.90838500001</v>
      </c>
    </row>
    <row r="77" spans="2:110">
      <c r="B77" s="302" t="s">
        <v>290</v>
      </c>
      <c r="C77" s="316">
        <v>0</v>
      </c>
      <c r="D77" s="316">
        <v>0</v>
      </c>
      <c r="E77" s="316">
        <v>0</v>
      </c>
      <c r="F77" s="316"/>
      <c r="G77" s="308">
        <v>1</v>
      </c>
      <c r="H77" s="307">
        <v>0</v>
      </c>
      <c r="I77" s="307">
        <v>0</v>
      </c>
      <c r="J77" s="307">
        <v>0</v>
      </c>
      <c r="K77" s="307">
        <v>0</v>
      </c>
      <c r="L77" s="307">
        <v>0</v>
      </c>
      <c r="M77" s="307">
        <v>0</v>
      </c>
      <c r="N77" s="307">
        <v>0</v>
      </c>
      <c r="O77" s="307">
        <v>0</v>
      </c>
      <c r="P77" s="307">
        <v>0</v>
      </c>
      <c r="Q77" s="327">
        <v>0</v>
      </c>
      <c r="R77" s="303">
        <v>0</v>
      </c>
      <c r="S77" s="307">
        <v>0</v>
      </c>
      <c r="T77" s="307">
        <v>0</v>
      </c>
      <c r="U77" s="327">
        <v>0</v>
      </c>
      <c r="V77" s="307">
        <v>0</v>
      </c>
      <c r="W77" s="303">
        <v>0</v>
      </c>
      <c r="X77" s="307">
        <v>0</v>
      </c>
      <c r="Y77" s="303">
        <v>0</v>
      </c>
      <c r="Z77" s="307">
        <v>0</v>
      </c>
      <c r="AA77" s="307">
        <v>0</v>
      </c>
      <c r="AB77" s="307">
        <v>0</v>
      </c>
      <c r="AC77" s="307">
        <v>0</v>
      </c>
      <c r="AD77" s="307">
        <v>0</v>
      </c>
      <c r="AE77" s="307">
        <v>0</v>
      </c>
      <c r="AF77" s="307">
        <v>0</v>
      </c>
      <c r="AG77" s="307">
        <v>0</v>
      </c>
      <c r="AH77" s="307">
        <v>0</v>
      </c>
      <c r="AI77" s="307">
        <v>0</v>
      </c>
      <c r="AJ77" s="307">
        <v>0</v>
      </c>
      <c r="AK77" s="307">
        <v>0</v>
      </c>
      <c r="AL77" s="307">
        <v>0</v>
      </c>
      <c r="AM77" s="307">
        <v>0</v>
      </c>
      <c r="AN77" s="307">
        <v>0</v>
      </c>
      <c r="AO77" s="307">
        <v>0</v>
      </c>
      <c r="AP77" s="293"/>
      <c r="AQ77" s="311">
        <v>0</v>
      </c>
      <c r="AR77" s="307">
        <v>0</v>
      </c>
      <c r="AS77" s="307">
        <v>0</v>
      </c>
      <c r="AT77" s="307">
        <v>0</v>
      </c>
      <c r="AU77" s="307">
        <v>0</v>
      </c>
      <c r="AV77" s="307">
        <v>0</v>
      </c>
      <c r="AW77" s="307">
        <v>0</v>
      </c>
      <c r="AX77" s="310">
        <v>0</v>
      </c>
      <c r="AY77" s="310">
        <v>0</v>
      </c>
      <c r="AZ77" s="310">
        <v>0</v>
      </c>
      <c r="BA77" s="310">
        <v>0</v>
      </c>
      <c r="BB77" s="310">
        <v>0</v>
      </c>
      <c r="BC77" s="310">
        <v>0</v>
      </c>
      <c r="BD77" s="311">
        <v>0</v>
      </c>
      <c r="BE77" s="307">
        <v>0</v>
      </c>
      <c r="BF77" s="307">
        <v>0</v>
      </c>
      <c r="BG77" s="307">
        <v>0</v>
      </c>
      <c r="BH77" s="307">
        <v>0</v>
      </c>
      <c r="BI77" s="307">
        <v>0</v>
      </c>
      <c r="BJ77" s="307">
        <v>0</v>
      </c>
      <c r="BK77" s="310">
        <v>0</v>
      </c>
      <c r="BL77" s="310">
        <v>0</v>
      </c>
      <c r="BM77" s="310">
        <v>0</v>
      </c>
      <c r="BN77" s="310">
        <v>0</v>
      </c>
      <c r="BO77" s="310">
        <v>0</v>
      </c>
      <c r="BP77" s="310">
        <v>0</v>
      </c>
      <c r="BQ77" s="311">
        <v>0</v>
      </c>
      <c r="BR77" s="307">
        <v>0</v>
      </c>
      <c r="BS77" s="307">
        <v>0</v>
      </c>
      <c r="BT77" s="307">
        <v>0</v>
      </c>
      <c r="BU77" s="307">
        <v>0</v>
      </c>
      <c r="BV77" s="307">
        <v>0</v>
      </c>
      <c r="BW77" s="307">
        <v>0</v>
      </c>
      <c r="BX77" s="310">
        <v>0</v>
      </c>
      <c r="BY77" s="310">
        <v>0</v>
      </c>
      <c r="BZ77" s="310">
        <v>0</v>
      </c>
      <c r="CA77" s="310">
        <v>0</v>
      </c>
      <c r="CB77" s="310">
        <v>0</v>
      </c>
      <c r="CC77" s="310">
        <v>0</v>
      </c>
      <c r="CD77" s="308">
        <v>15.7</v>
      </c>
      <c r="CE77" s="314"/>
      <c r="CF77" s="307"/>
      <c r="CG77" s="307"/>
      <c r="CH77" s="307"/>
      <c r="CI77" s="307"/>
      <c r="CJ77" s="307"/>
      <c r="CK77" s="307"/>
      <c r="CL77" s="310"/>
      <c r="CM77" s="310"/>
      <c r="CN77" s="310"/>
      <c r="CO77" s="310"/>
      <c r="CP77" s="310"/>
      <c r="CQ77" s="310"/>
      <c r="CR77" s="314">
        <v>0</v>
      </c>
      <c r="CS77" s="307"/>
      <c r="CT77" s="307"/>
      <c r="CU77" s="307"/>
      <c r="CV77" s="307"/>
      <c r="CW77" s="307"/>
      <c r="CX77" s="307"/>
      <c r="CY77" s="310">
        <v>0</v>
      </c>
      <c r="CZ77" s="310">
        <v>0</v>
      </c>
      <c r="DA77" s="310">
        <v>0</v>
      </c>
      <c r="DB77" s="310">
        <v>0</v>
      </c>
      <c r="DC77" s="310">
        <v>0</v>
      </c>
      <c r="DD77" s="310">
        <v>0</v>
      </c>
      <c r="DE77" s="293"/>
      <c r="DF77" s="331">
        <v>0</v>
      </c>
    </row>
    <row r="78" spans="2:110">
      <c r="B78" s="302" t="s">
        <v>291</v>
      </c>
      <c r="C78" s="316">
        <v>0.33526600000000001</v>
      </c>
      <c r="D78" s="316">
        <v>0.34483599999999998</v>
      </c>
      <c r="E78" s="316">
        <v>-9.5699999999999674E-3</v>
      </c>
      <c r="F78" s="316"/>
      <c r="G78" s="308">
        <v>11</v>
      </c>
      <c r="H78" s="307">
        <v>17347897</v>
      </c>
      <c r="I78" s="307">
        <v>988576</v>
      </c>
      <c r="J78" s="307">
        <v>616083</v>
      </c>
      <c r="K78" s="307">
        <v>-481444</v>
      </c>
      <c r="L78" s="307">
        <v>0</v>
      </c>
      <c r="M78" s="307">
        <v>-3117307</v>
      </c>
      <c r="N78" s="307">
        <v>471038</v>
      </c>
      <c r="O78" s="307">
        <v>96940</v>
      </c>
      <c r="P78" s="307">
        <v>-1195561</v>
      </c>
      <c r="Q78" s="327">
        <v>14726222</v>
      </c>
      <c r="R78" s="303">
        <v>0</v>
      </c>
      <c r="S78" s="307">
        <v>-313661</v>
      </c>
      <c r="T78" s="307">
        <v>-36833</v>
      </c>
      <c r="U78" s="327">
        <v>1254165</v>
      </c>
      <c r="V78" s="307">
        <v>1100218</v>
      </c>
      <c r="W78" s="303">
        <v>-3424530</v>
      </c>
      <c r="X78" s="307">
        <v>-744251</v>
      </c>
      <c r="Y78" s="303">
        <v>-405158</v>
      </c>
      <c r="Z78" s="307">
        <v>15814752</v>
      </c>
      <c r="AA78" s="307">
        <v>13704376</v>
      </c>
      <c r="AB78" s="307">
        <v>13112246</v>
      </c>
      <c r="AC78" s="307">
        <v>16652400</v>
      </c>
      <c r="AD78" s="307">
        <v>2833915</v>
      </c>
      <c r="AE78" s="307">
        <v>650506</v>
      </c>
      <c r="AF78" s="307">
        <v>368325</v>
      </c>
      <c r="AG78" s="307">
        <v>0</v>
      </c>
      <c r="AH78" s="307">
        <v>428216</v>
      </c>
      <c r="AI78" s="307">
        <v>0</v>
      </c>
      <c r="AJ78" s="307">
        <v>-350494</v>
      </c>
      <c r="AK78" s="307">
        <v>-350494</v>
      </c>
      <c r="AL78" s="307">
        <v>-350494</v>
      </c>
      <c r="AM78" s="307">
        <v>-350494</v>
      </c>
      <c r="AN78" s="307">
        <v>-350494</v>
      </c>
      <c r="AO78" s="307">
        <v>-1672060</v>
      </c>
      <c r="AP78" s="293"/>
      <c r="AQ78" s="311">
        <v>-283392</v>
      </c>
      <c r="AR78" s="307">
        <v>0</v>
      </c>
      <c r="AS78" s="307">
        <v>0</v>
      </c>
      <c r="AT78" s="307">
        <v>0</v>
      </c>
      <c r="AU78" s="307">
        <v>0</v>
      </c>
      <c r="AV78" s="307">
        <v>0</v>
      </c>
      <c r="AW78" s="307">
        <v>0</v>
      </c>
      <c r="AX78" s="310">
        <v>283392</v>
      </c>
      <c r="AY78" s="310">
        <v>283392</v>
      </c>
      <c r="AZ78" s="310">
        <v>283392</v>
      </c>
      <c r="BA78" s="310">
        <v>283392</v>
      </c>
      <c r="BB78" s="310">
        <v>283392</v>
      </c>
      <c r="BC78" s="310">
        <v>1416955</v>
      </c>
      <c r="BD78" s="311">
        <v>42822</v>
      </c>
      <c r="BE78" s="307">
        <v>42822</v>
      </c>
      <c r="BF78" s="307">
        <v>42822</v>
      </c>
      <c r="BG78" s="307">
        <v>42822</v>
      </c>
      <c r="BH78" s="307">
        <v>42822</v>
      </c>
      <c r="BI78" s="307">
        <v>42822</v>
      </c>
      <c r="BJ78" s="307">
        <v>214106</v>
      </c>
      <c r="BK78" s="310">
        <v>0</v>
      </c>
      <c r="BL78" s="310">
        <v>0</v>
      </c>
      <c r="BM78" s="310">
        <v>0</v>
      </c>
      <c r="BN78" s="310">
        <v>0</v>
      </c>
      <c r="BO78" s="310">
        <v>0</v>
      </c>
      <c r="BP78" s="310">
        <v>0</v>
      </c>
      <c r="BQ78" s="311">
        <v>-36833</v>
      </c>
      <c r="BR78" s="307">
        <v>0</v>
      </c>
      <c r="BS78" s="307">
        <v>0</v>
      </c>
      <c r="BT78" s="307">
        <v>0</v>
      </c>
      <c r="BU78" s="307">
        <v>0</v>
      </c>
      <c r="BV78" s="307">
        <v>0</v>
      </c>
      <c r="BW78" s="307">
        <v>0</v>
      </c>
      <c r="BX78" s="310">
        <v>36833</v>
      </c>
      <c r="BY78" s="310">
        <v>36833</v>
      </c>
      <c r="BZ78" s="310">
        <v>36833</v>
      </c>
      <c r="CA78" s="310">
        <v>36833</v>
      </c>
      <c r="CB78" s="310">
        <v>36833</v>
      </c>
      <c r="CC78" s="310">
        <v>184160</v>
      </c>
      <c r="CD78" s="308">
        <v>10</v>
      </c>
      <c r="CE78" s="314"/>
      <c r="CF78" s="307"/>
      <c r="CG78" s="307"/>
      <c r="CH78" s="307"/>
      <c r="CI78" s="307"/>
      <c r="CJ78" s="307"/>
      <c r="CK78" s="307"/>
      <c r="CL78" s="310"/>
      <c r="CM78" s="310"/>
      <c r="CN78" s="310"/>
      <c r="CO78" s="310"/>
      <c r="CP78" s="310"/>
      <c r="CQ78" s="310"/>
      <c r="CR78" s="314">
        <v>-73091</v>
      </c>
      <c r="CS78" s="307"/>
      <c r="CT78" s="307"/>
      <c r="CU78" s="307"/>
      <c r="CV78" s="307"/>
      <c r="CW78" s="307"/>
      <c r="CX78" s="307"/>
      <c r="CY78" s="310">
        <v>73091</v>
      </c>
      <c r="CZ78" s="310">
        <v>73091</v>
      </c>
      <c r="DA78" s="310">
        <v>73091</v>
      </c>
      <c r="DB78" s="310">
        <v>73091</v>
      </c>
      <c r="DC78" s="310">
        <v>73091</v>
      </c>
      <c r="DD78" s="310">
        <v>285051</v>
      </c>
      <c r="DE78" s="293"/>
      <c r="DF78" s="331">
        <v>20654.701319999931</v>
      </c>
    </row>
    <row r="79" spans="2:110">
      <c r="B79" s="302" t="s">
        <v>292</v>
      </c>
      <c r="C79" s="316">
        <v>0.29378100000000001</v>
      </c>
      <c r="D79" s="316">
        <v>0.258349</v>
      </c>
      <c r="E79" s="316">
        <v>3.5432000000000019E-2</v>
      </c>
      <c r="F79" s="316"/>
      <c r="G79" s="308">
        <v>10.5</v>
      </c>
      <c r="H79" s="307">
        <v>478594</v>
      </c>
      <c r="I79" s="307">
        <v>35166</v>
      </c>
      <c r="J79" s="307">
        <v>20230</v>
      </c>
      <c r="K79" s="307">
        <v>65638</v>
      </c>
      <c r="L79" s="307">
        <v>-86398</v>
      </c>
      <c r="M79" s="307">
        <v>-135101</v>
      </c>
      <c r="N79" s="307">
        <v>11968</v>
      </c>
      <c r="O79" s="307">
        <v>357</v>
      </c>
      <c r="P79" s="307">
        <v>-22656</v>
      </c>
      <c r="Q79" s="327">
        <v>367798</v>
      </c>
      <c r="R79" s="303">
        <v>-86398</v>
      </c>
      <c r="S79" s="307">
        <v>-14103</v>
      </c>
      <c r="T79" s="307">
        <v>6553</v>
      </c>
      <c r="U79" s="327">
        <v>-38552</v>
      </c>
      <c r="V79" s="307">
        <v>26785</v>
      </c>
      <c r="W79" s="303">
        <v>-70064</v>
      </c>
      <c r="X79" s="307">
        <v>-20476</v>
      </c>
      <c r="Y79" s="303">
        <v>68803</v>
      </c>
      <c r="Z79" s="307">
        <v>391148</v>
      </c>
      <c r="AA79" s="307">
        <v>345446</v>
      </c>
      <c r="AB79" s="307">
        <v>331392</v>
      </c>
      <c r="AC79" s="307">
        <v>410788</v>
      </c>
      <c r="AD79" s="307">
        <v>122234</v>
      </c>
      <c r="AE79" s="307">
        <v>20908</v>
      </c>
      <c r="AF79" s="307">
        <v>0</v>
      </c>
      <c r="AG79" s="307">
        <v>0</v>
      </c>
      <c r="AH79" s="307">
        <v>10828</v>
      </c>
      <c r="AI79" s="307">
        <v>62250</v>
      </c>
      <c r="AJ79" s="307">
        <v>-7550</v>
      </c>
      <c r="AK79" s="307">
        <v>-7550</v>
      </c>
      <c r="AL79" s="307">
        <v>-7550</v>
      </c>
      <c r="AM79" s="307">
        <v>-7550</v>
      </c>
      <c r="AN79" s="307">
        <v>-7550</v>
      </c>
      <c r="AO79" s="307">
        <v>-32314</v>
      </c>
      <c r="AP79" s="293"/>
      <c r="AQ79" s="311">
        <v>-12867</v>
      </c>
      <c r="AR79" s="307">
        <v>0</v>
      </c>
      <c r="AS79" s="307">
        <v>0</v>
      </c>
      <c r="AT79" s="307">
        <v>0</v>
      </c>
      <c r="AU79" s="307">
        <v>0</v>
      </c>
      <c r="AV79" s="307">
        <v>0</v>
      </c>
      <c r="AW79" s="307">
        <v>0</v>
      </c>
      <c r="AX79" s="310">
        <v>12867</v>
      </c>
      <c r="AY79" s="310">
        <v>12867</v>
      </c>
      <c r="AZ79" s="310">
        <v>12867</v>
      </c>
      <c r="BA79" s="310">
        <v>12867</v>
      </c>
      <c r="BB79" s="310">
        <v>12867</v>
      </c>
      <c r="BC79" s="310">
        <v>57899</v>
      </c>
      <c r="BD79" s="311">
        <v>1140</v>
      </c>
      <c r="BE79" s="307">
        <v>1140</v>
      </c>
      <c r="BF79" s="307">
        <v>1140</v>
      </c>
      <c r="BG79" s="307">
        <v>1140</v>
      </c>
      <c r="BH79" s="307">
        <v>1140</v>
      </c>
      <c r="BI79" s="307">
        <v>1140</v>
      </c>
      <c r="BJ79" s="307">
        <v>5128</v>
      </c>
      <c r="BK79" s="310">
        <v>0</v>
      </c>
      <c r="BL79" s="310">
        <v>0</v>
      </c>
      <c r="BM79" s="310">
        <v>0</v>
      </c>
      <c r="BN79" s="310">
        <v>0</v>
      </c>
      <c r="BO79" s="310">
        <v>0</v>
      </c>
      <c r="BP79" s="310">
        <v>0</v>
      </c>
      <c r="BQ79" s="311">
        <v>6553</v>
      </c>
      <c r="BR79" s="307">
        <v>6553</v>
      </c>
      <c r="BS79" s="307">
        <v>6553</v>
      </c>
      <c r="BT79" s="307">
        <v>6553</v>
      </c>
      <c r="BU79" s="307">
        <v>6553</v>
      </c>
      <c r="BV79" s="307">
        <v>6553</v>
      </c>
      <c r="BW79" s="307">
        <v>29485</v>
      </c>
      <c r="BX79" s="310">
        <v>0</v>
      </c>
      <c r="BY79" s="310">
        <v>0</v>
      </c>
      <c r="BZ79" s="310">
        <v>0</v>
      </c>
      <c r="CA79" s="310">
        <v>0</v>
      </c>
      <c r="CB79" s="310">
        <v>0</v>
      </c>
      <c r="CC79" s="310">
        <v>0</v>
      </c>
      <c r="CD79" s="308">
        <v>8.6999999999999993</v>
      </c>
      <c r="CE79" s="314"/>
      <c r="CF79" s="307"/>
      <c r="CG79" s="307"/>
      <c r="CH79" s="307"/>
      <c r="CI79" s="307"/>
      <c r="CJ79" s="307"/>
      <c r="CK79" s="307"/>
      <c r="CL79" s="310"/>
      <c r="CM79" s="310"/>
      <c r="CN79" s="310"/>
      <c r="CO79" s="310"/>
      <c r="CP79" s="310"/>
      <c r="CQ79" s="310"/>
      <c r="CR79" s="314">
        <v>-2376</v>
      </c>
      <c r="CS79" s="307"/>
      <c r="CT79" s="307"/>
      <c r="CU79" s="307"/>
      <c r="CV79" s="307"/>
      <c r="CW79" s="307"/>
      <c r="CX79" s="307"/>
      <c r="CY79" s="310">
        <v>2376</v>
      </c>
      <c r="CZ79" s="310">
        <v>2376</v>
      </c>
      <c r="DA79" s="310">
        <v>2376</v>
      </c>
      <c r="DB79" s="310">
        <v>2376</v>
      </c>
      <c r="DC79" s="310">
        <v>2376</v>
      </c>
      <c r="DD79" s="310">
        <v>9028</v>
      </c>
      <c r="DE79" s="293"/>
      <c r="DF79" s="331">
        <v>-2808.2694560000014</v>
      </c>
    </row>
    <row r="80" spans="2:110">
      <c r="B80" s="302" t="s">
        <v>293</v>
      </c>
      <c r="C80" s="316">
        <v>0.32351400000000002</v>
      </c>
      <c r="D80" s="316">
        <v>0.30154900000000001</v>
      </c>
      <c r="E80" s="316">
        <v>2.1965000000000012E-2</v>
      </c>
      <c r="F80" s="316"/>
      <c r="G80" s="308">
        <v>10.4</v>
      </c>
      <c r="H80" s="307">
        <v>1941273</v>
      </c>
      <c r="I80" s="307">
        <v>129254</v>
      </c>
      <c r="J80" s="307">
        <v>77301</v>
      </c>
      <c r="K80" s="307">
        <v>141403</v>
      </c>
      <c r="L80" s="307">
        <v>-283464</v>
      </c>
      <c r="M80" s="307">
        <v>-548007</v>
      </c>
      <c r="N80" s="307">
        <v>49807</v>
      </c>
      <c r="O80" s="307">
        <v>-468</v>
      </c>
      <c r="P80" s="307">
        <v>-80624</v>
      </c>
      <c r="Q80" s="327">
        <v>1426475</v>
      </c>
      <c r="R80" s="303">
        <v>-283464</v>
      </c>
      <c r="S80" s="307">
        <v>-57612</v>
      </c>
      <c r="T80" s="307">
        <v>14122</v>
      </c>
      <c r="U80" s="327">
        <v>-120399</v>
      </c>
      <c r="V80" s="307">
        <v>84365</v>
      </c>
      <c r="W80" s="303">
        <v>-395215</v>
      </c>
      <c r="X80" s="307">
        <v>-81440</v>
      </c>
      <c r="Y80" s="303">
        <v>146867</v>
      </c>
      <c r="Z80" s="307">
        <v>1526339</v>
      </c>
      <c r="AA80" s="307">
        <v>1331033</v>
      </c>
      <c r="AB80" s="307">
        <v>1270410</v>
      </c>
      <c r="AC80" s="307">
        <v>1610926</v>
      </c>
      <c r="AD80" s="307">
        <v>495314</v>
      </c>
      <c r="AE80" s="307">
        <v>77664</v>
      </c>
      <c r="AF80" s="307">
        <v>0</v>
      </c>
      <c r="AG80" s="307">
        <v>0</v>
      </c>
      <c r="AH80" s="307">
        <v>45018</v>
      </c>
      <c r="AI80" s="307">
        <v>132745</v>
      </c>
      <c r="AJ80" s="307">
        <v>-43490</v>
      </c>
      <c r="AK80" s="307">
        <v>-43490</v>
      </c>
      <c r="AL80" s="307">
        <v>-43490</v>
      </c>
      <c r="AM80" s="307">
        <v>-43490</v>
      </c>
      <c r="AN80" s="307">
        <v>-43490</v>
      </c>
      <c r="AO80" s="307">
        <v>-177765</v>
      </c>
      <c r="AP80" s="293"/>
      <c r="AQ80" s="311">
        <v>-52693</v>
      </c>
      <c r="AR80" s="307">
        <v>0</v>
      </c>
      <c r="AS80" s="307">
        <v>0</v>
      </c>
      <c r="AT80" s="307">
        <v>0</v>
      </c>
      <c r="AU80" s="307">
        <v>0</v>
      </c>
      <c r="AV80" s="307">
        <v>0</v>
      </c>
      <c r="AW80" s="307">
        <v>0</v>
      </c>
      <c r="AX80" s="310">
        <v>52693</v>
      </c>
      <c r="AY80" s="310">
        <v>52693</v>
      </c>
      <c r="AZ80" s="310">
        <v>52693</v>
      </c>
      <c r="BA80" s="310">
        <v>52693</v>
      </c>
      <c r="BB80" s="310">
        <v>52693</v>
      </c>
      <c r="BC80" s="310">
        <v>231849</v>
      </c>
      <c r="BD80" s="311">
        <v>4789</v>
      </c>
      <c r="BE80" s="307">
        <v>4789</v>
      </c>
      <c r="BF80" s="307">
        <v>4789</v>
      </c>
      <c r="BG80" s="307">
        <v>4789</v>
      </c>
      <c r="BH80" s="307">
        <v>4789</v>
      </c>
      <c r="BI80" s="307">
        <v>4789</v>
      </c>
      <c r="BJ80" s="307">
        <v>21073</v>
      </c>
      <c r="BK80" s="310">
        <v>0</v>
      </c>
      <c r="BL80" s="310">
        <v>0</v>
      </c>
      <c r="BM80" s="310">
        <v>0</v>
      </c>
      <c r="BN80" s="310">
        <v>0</v>
      </c>
      <c r="BO80" s="310">
        <v>0</v>
      </c>
      <c r="BP80" s="310">
        <v>0</v>
      </c>
      <c r="BQ80" s="311">
        <v>14122</v>
      </c>
      <c r="BR80" s="307">
        <v>14122</v>
      </c>
      <c r="BS80" s="307">
        <v>14122</v>
      </c>
      <c r="BT80" s="307">
        <v>14122</v>
      </c>
      <c r="BU80" s="307">
        <v>14122</v>
      </c>
      <c r="BV80" s="307">
        <v>14122</v>
      </c>
      <c r="BW80" s="307">
        <v>62135</v>
      </c>
      <c r="BX80" s="310">
        <v>0</v>
      </c>
      <c r="BY80" s="310">
        <v>0</v>
      </c>
      <c r="BZ80" s="310">
        <v>0</v>
      </c>
      <c r="CA80" s="310">
        <v>0</v>
      </c>
      <c r="CB80" s="310">
        <v>0</v>
      </c>
      <c r="CC80" s="310">
        <v>0</v>
      </c>
      <c r="CD80" s="308">
        <v>8.8000000000000007</v>
      </c>
      <c r="CE80" s="314"/>
      <c r="CF80" s="307"/>
      <c r="CG80" s="307"/>
      <c r="CH80" s="307"/>
      <c r="CI80" s="307"/>
      <c r="CJ80" s="307"/>
      <c r="CK80" s="307"/>
      <c r="CL80" s="310"/>
      <c r="CM80" s="310"/>
      <c r="CN80" s="310"/>
      <c r="CO80" s="310"/>
      <c r="CP80" s="310"/>
      <c r="CQ80" s="310"/>
      <c r="CR80" s="314">
        <v>-9708</v>
      </c>
      <c r="CS80" s="307"/>
      <c r="CT80" s="307"/>
      <c r="CU80" s="307"/>
      <c r="CV80" s="307"/>
      <c r="CW80" s="307"/>
      <c r="CX80" s="307"/>
      <c r="CY80" s="310">
        <v>9708</v>
      </c>
      <c r="CZ80" s="310">
        <v>9708</v>
      </c>
      <c r="DA80" s="310">
        <v>9708</v>
      </c>
      <c r="DB80" s="310">
        <v>9708</v>
      </c>
      <c r="DC80" s="310">
        <v>9708</v>
      </c>
      <c r="DD80" s="310">
        <v>29124</v>
      </c>
      <c r="DE80" s="293"/>
      <c r="DF80" s="331">
        <v>-5932.1314800000036</v>
      </c>
    </row>
    <row r="81" spans="2:110">
      <c r="B81" s="302" t="s">
        <v>294</v>
      </c>
      <c r="C81" s="316">
        <v>0.245286</v>
      </c>
      <c r="D81" s="316">
        <v>0.211394</v>
      </c>
      <c r="E81" s="316">
        <v>3.3892000000000005E-2</v>
      </c>
      <c r="F81" s="316"/>
      <c r="G81" s="308">
        <v>9.8000000000000007</v>
      </c>
      <c r="H81" s="307">
        <v>5007442</v>
      </c>
      <c r="I81" s="307">
        <v>368649</v>
      </c>
      <c r="J81" s="307">
        <v>215925</v>
      </c>
      <c r="K81" s="307">
        <v>802824</v>
      </c>
      <c r="L81" s="307">
        <v>-879426</v>
      </c>
      <c r="M81" s="307">
        <v>-885536</v>
      </c>
      <c r="N81" s="307">
        <v>165952</v>
      </c>
      <c r="O81" s="307">
        <v>-10564</v>
      </c>
      <c r="P81" s="307">
        <v>-216632</v>
      </c>
      <c r="Q81" s="327">
        <v>4568634</v>
      </c>
      <c r="R81" s="303">
        <v>-879426</v>
      </c>
      <c r="S81" s="307">
        <v>-100771</v>
      </c>
      <c r="T81" s="307">
        <v>84120</v>
      </c>
      <c r="U81" s="327">
        <v>-311503</v>
      </c>
      <c r="V81" s="307">
        <v>217984</v>
      </c>
      <c r="W81" s="303">
        <v>-110981</v>
      </c>
      <c r="X81" s="307">
        <v>-200308</v>
      </c>
      <c r="Y81" s="303">
        <v>824374</v>
      </c>
      <c r="Z81" s="307">
        <v>4894917</v>
      </c>
      <c r="AA81" s="307">
        <v>4254971</v>
      </c>
      <c r="AB81" s="307">
        <v>4049907</v>
      </c>
      <c r="AC81" s="307">
        <v>5178879</v>
      </c>
      <c r="AD81" s="307">
        <v>795175</v>
      </c>
      <c r="AE81" s="307">
        <v>205078</v>
      </c>
      <c r="AF81" s="307">
        <v>0</v>
      </c>
      <c r="AG81" s="307">
        <v>0</v>
      </c>
      <c r="AH81" s="307">
        <v>149018</v>
      </c>
      <c r="AI81" s="307">
        <v>740254</v>
      </c>
      <c r="AJ81" s="307">
        <v>-16651</v>
      </c>
      <c r="AK81" s="307">
        <v>-16651</v>
      </c>
      <c r="AL81" s="307">
        <v>-16651</v>
      </c>
      <c r="AM81" s="307">
        <v>-16651</v>
      </c>
      <c r="AN81" s="307">
        <v>-16651</v>
      </c>
      <c r="AO81" s="307">
        <v>-27726</v>
      </c>
      <c r="AP81" s="293"/>
      <c r="AQ81" s="311">
        <v>-90361</v>
      </c>
      <c r="AR81" s="307">
        <v>0</v>
      </c>
      <c r="AS81" s="307">
        <v>0</v>
      </c>
      <c r="AT81" s="307">
        <v>0</v>
      </c>
      <c r="AU81" s="307">
        <v>0</v>
      </c>
      <c r="AV81" s="307">
        <v>0</v>
      </c>
      <c r="AW81" s="307">
        <v>0</v>
      </c>
      <c r="AX81" s="310">
        <v>90361</v>
      </c>
      <c r="AY81" s="310">
        <v>90361</v>
      </c>
      <c r="AZ81" s="310">
        <v>90361</v>
      </c>
      <c r="BA81" s="310">
        <v>90361</v>
      </c>
      <c r="BB81" s="310">
        <v>90361</v>
      </c>
      <c r="BC81" s="310">
        <v>343370</v>
      </c>
      <c r="BD81" s="311">
        <v>16934</v>
      </c>
      <c r="BE81" s="307">
        <v>16934</v>
      </c>
      <c r="BF81" s="307">
        <v>16934</v>
      </c>
      <c r="BG81" s="307">
        <v>16934</v>
      </c>
      <c r="BH81" s="307">
        <v>16934</v>
      </c>
      <c r="BI81" s="307">
        <v>16934</v>
      </c>
      <c r="BJ81" s="307">
        <v>64348</v>
      </c>
      <c r="BK81" s="310">
        <v>0</v>
      </c>
      <c r="BL81" s="310">
        <v>0</v>
      </c>
      <c r="BM81" s="310">
        <v>0</v>
      </c>
      <c r="BN81" s="310">
        <v>0</v>
      </c>
      <c r="BO81" s="310">
        <v>0</v>
      </c>
      <c r="BP81" s="310">
        <v>0</v>
      </c>
      <c r="BQ81" s="311">
        <v>84120</v>
      </c>
      <c r="BR81" s="307">
        <v>84120</v>
      </c>
      <c r="BS81" s="307">
        <v>84120</v>
      </c>
      <c r="BT81" s="307">
        <v>84120</v>
      </c>
      <c r="BU81" s="307">
        <v>84120</v>
      </c>
      <c r="BV81" s="307">
        <v>84120</v>
      </c>
      <c r="BW81" s="307">
        <v>319654</v>
      </c>
      <c r="BX81" s="310">
        <v>0</v>
      </c>
      <c r="BY81" s="310">
        <v>0</v>
      </c>
      <c r="BZ81" s="310">
        <v>0</v>
      </c>
      <c r="CA81" s="310">
        <v>0</v>
      </c>
      <c r="CB81" s="310">
        <v>0</v>
      </c>
      <c r="CC81" s="310">
        <v>0</v>
      </c>
      <c r="CD81" s="308">
        <v>8.6</v>
      </c>
      <c r="CE81" s="314"/>
      <c r="CF81" s="307"/>
      <c r="CG81" s="307"/>
      <c r="CH81" s="307"/>
      <c r="CI81" s="307"/>
      <c r="CJ81" s="307"/>
      <c r="CK81" s="307"/>
      <c r="CL81" s="310"/>
      <c r="CM81" s="310"/>
      <c r="CN81" s="310"/>
      <c r="CO81" s="310"/>
      <c r="CP81" s="310"/>
      <c r="CQ81" s="310"/>
      <c r="CR81" s="314">
        <v>-27344</v>
      </c>
      <c r="CS81" s="307"/>
      <c r="CT81" s="307"/>
      <c r="CU81" s="307"/>
      <c r="CV81" s="307"/>
      <c r="CW81" s="307"/>
      <c r="CX81" s="307"/>
      <c r="CY81" s="310">
        <v>27344</v>
      </c>
      <c r="CZ81" s="310">
        <v>27344</v>
      </c>
      <c r="DA81" s="310">
        <v>27344</v>
      </c>
      <c r="DB81" s="310">
        <v>27344</v>
      </c>
      <c r="DC81" s="310">
        <v>27344</v>
      </c>
      <c r="DD81" s="310">
        <v>68358</v>
      </c>
      <c r="DE81" s="293"/>
      <c r="DF81" s="331">
        <v>-32114.567952000005</v>
      </c>
    </row>
    <row r="82" spans="2:110">
      <c r="B82" s="302" t="s">
        <v>295</v>
      </c>
      <c r="C82" s="316">
        <v>0</v>
      </c>
      <c r="D82" s="316">
        <v>0</v>
      </c>
      <c r="E82" s="316">
        <v>0</v>
      </c>
      <c r="F82" s="316"/>
      <c r="G82" s="308">
        <v>1</v>
      </c>
      <c r="H82" s="307">
        <v>0</v>
      </c>
      <c r="I82" s="307">
        <v>0</v>
      </c>
      <c r="J82" s="307">
        <v>0</v>
      </c>
      <c r="K82" s="307">
        <v>0</v>
      </c>
      <c r="L82" s="307">
        <v>0</v>
      </c>
      <c r="M82" s="307">
        <v>0</v>
      </c>
      <c r="N82" s="307">
        <v>0</v>
      </c>
      <c r="O82" s="307">
        <v>0</v>
      </c>
      <c r="P82" s="307">
        <v>0</v>
      </c>
      <c r="Q82" s="327">
        <v>0</v>
      </c>
      <c r="R82" s="303">
        <v>0</v>
      </c>
      <c r="S82" s="307">
        <v>0</v>
      </c>
      <c r="T82" s="307">
        <v>0</v>
      </c>
      <c r="U82" s="327">
        <v>0</v>
      </c>
      <c r="V82" s="307">
        <v>0</v>
      </c>
      <c r="W82" s="303">
        <v>0</v>
      </c>
      <c r="X82" s="307">
        <v>0</v>
      </c>
      <c r="Y82" s="303">
        <v>0</v>
      </c>
      <c r="Z82" s="307">
        <v>0</v>
      </c>
      <c r="AA82" s="307">
        <v>0</v>
      </c>
      <c r="AB82" s="307">
        <v>0</v>
      </c>
      <c r="AC82" s="307">
        <v>0</v>
      </c>
      <c r="AD82" s="307">
        <v>0</v>
      </c>
      <c r="AE82" s="307">
        <v>0</v>
      </c>
      <c r="AF82" s="307">
        <v>0</v>
      </c>
      <c r="AG82" s="307">
        <v>0</v>
      </c>
      <c r="AH82" s="307">
        <v>0</v>
      </c>
      <c r="AI82" s="307">
        <v>0</v>
      </c>
      <c r="AJ82" s="307">
        <v>0</v>
      </c>
      <c r="AK82" s="307">
        <v>0</v>
      </c>
      <c r="AL82" s="307">
        <v>0</v>
      </c>
      <c r="AM82" s="307">
        <v>0</v>
      </c>
      <c r="AN82" s="307">
        <v>0</v>
      </c>
      <c r="AO82" s="307">
        <v>0</v>
      </c>
      <c r="AP82" s="293"/>
      <c r="AQ82" s="311">
        <v>0</v>
      </c>
      <c r="AR82" s="307">
        <v>0</v>
      </c>
      <c r="AS82" s="307">
        <v>0</v>
      </c>
      <c r="AT82" s="307">
        <v>0</v>
      </c>
      <c r="AU82" s="307">
        <v>0</v>
      </c>
      <c r="AV82" s="307">
        <v>0</v>
      </c>
      <c r="AW82" s="307">
        <v>0</v>
      </c>
      <c r="AX82" s="310">
        <v>0</v>
      </c>
      <c r="AY82" s="310">
        <v>0</v>
      </c>
      <c r="AZ82" s="310">
        <v>0</v>
      </c>
      <c r="BA82" s="310">
        <v>0</v>
      </c>
      <c r="BB82" s="310">
        <v>0</v>
      </c>
      <c r="BC82" s="310">
        <v>0</v>
      </c>
      <c r="BD82" s="311">
        <v>0</v>
      </c>
      <c r="BE82" s="307">
        <v>0</v>
      </c>
      <c r="BF82" s="307">
        <v>0</v>
      </c>
      <c r="BG82" s="307">
        <v>0</v>
      </c>
      <c r="BH82" s="307">
        <v>0</v>
      </c>
      <c r="BI82" s="307">
        <v>0</v>
      </c>
      <c r="BJ82" s="307">
        <v>0</v>
      </c>
      <c r="BK82" s="310">
        <v>0</v>
      </c>
      <c r="BL82" s="310">
        <v>0</v>
      </c>
      <c r="BM82" s="310">
        <v>0</v>
      </c>
      <c r="BN82" s="310">
        <v>0</v>
      </c>
      <c r="BO82" s="310">
        <v>0</v>
      </c>
      <c r="BP82" s="310">
        <v>0</v>
      </c>
      <c r="BQ82" s="311">
        <v>0</v>
      </c>
      <c r="BR82" s="307">
        <v>0</v>
      </c>
      <c r="BS82" s="307">
        <v>0</v>
      </c>
      <c r="BT82" s="307">
        <v>0</v>
      </c>
      <c r="BU82" s="307">
        <v>0</v>
      </c>
      <c r="BV82" s="307">
        <v>0</v>
      </c>
      <c r="BW82" s="307">
        <v>0</v>
      </c>
      <c r="BX82" s="310">
        <v>0</v>
      </c>
      <c r="BY82" s="310">
        <v>0</v>
      </c>
      <c r="BZ82" s="310">
        <v>0</v>
      </c>
      <c r="CA82" s="310">
        <v>0</v>
      </c>
      <c r="CB82" s="310">
        <v>0</v>
      </c>
      <c r="CC82" s="310">
        <v>0</v>
      </c>
      <c r="CD82" s="308">
        <v>1</v>
      </c>
      <c r="CE82" s="314"/>
      <c r="CF82" s="307"/>
      <c r="CG82" s="307"/>
      <c r="CH82" s="307"/>
      <c r="CI82" s="307"/>
      <c r="CJ82" s="307"/>
      <c r="CK82" s="307"/>
      <c r="CL82" s="310"/>
      <c r="CM82" s="310"/>
      <c r="CN82" s="310"/>
      <c r="CO82" s="310"/>
      <c r="CP82" s="310"/>
      <c r="CQ82" s="310"/>
      <c r="CR82" s="314">
        <v>0</v>
      </c>
      <c r="CS82" s="307"/>
      <c r="CT82" s="307"/>
      <c r="CU82" s="307"/>
      <c r="CV82" s="307"/>
      <c r="CW82" s="307"/>
      <c r="CX82" s="307"/>
      <c r="CY82" s="310">
        <v>0</v>
      </c>
      <c r="CZ82" s="310">
        <v>0</v>
      </c>
      <c r="DA82" s="310">
        <v>0</v>
      </c>
      <c r="DB82" s="310">
        <v>0</v>
      </c>
      <c r="DC82" s="310">
        <v>0</v>
      </c>
      <c r="DD82" s="310">
        <v>0</v>
      </c>
      <c r="DE82" s="293"/>
      <c r="DF82" s="331">
        <v>0</v>
      </c>
    </row>
    <row r="83" spans="2:110">
      <c r="B83" s="302" t="s">
        <v>296</v>
      </c>
      <c r="C83" s="316">
        <v>0.26539400000000002</v>
      </c>
      <c r="D83" s="316">
        <v>0.25577</v>
      </c>
      <c r="E83" s="316">
        <v>9.6240000000000214E-3</v>
      </c>
      <c r="F83" s="316"/>
      <c r="G83" s="308">
        <v>10.9</v>
      </c>
      <c r="H83" s="307">
        <v>1862886</v>
      </c>
      <c r="I83" s="307">
        <v>101194</v>
      </c>
      <c r="J83" s="307">
        <v>71181</v>
      </c>
      <c r="K83" s="307">
        <v>70096</v>
      </c>
      <c r="L83" s="307">
        <v>-157297</v>
      </c>
      <c r="M83" s="307">
        <v>-419992</v>
      </c>
      <c r="N83" s="307">
        <v>50323</v>
      </c>
      <c r="O83" s="307">
        <v>2569</v>
      </c>
      <c r="P83" s="307">
        <v>-72004</v>
      </c>
      <c r="Q83" s="327">
        <v>1508956</v>
      </c>
      <c r="R83" s="303">
        <v>-157297</v>
      </c>
      <c r="S83" s="307">
        <v>-43164</v>
      </c>
      <c r="T83" s="307">
        <v>6968</v>
      </c>
      <c r="U83" s="327">
        <v>-21118</v>
      </c>
      <c r="V83" s="307">
        <v>73384</v>
      </c>
      <c r="W83" s="303">
        <v>-348167</v>
      </c>
      <c r="X83" s="307">
        <v>-87359</v>
      </c>
      <c r="Y83" s="303">
        <v>75952</v>
      </c>
      <c r="Z83" s="307">
        <v>1632713</v>
      </c>
      <c r="AA83" s="307">
        <v>1392994</v>
      </c>
      <c r="AB83" s="307">
        <v>1329779</v>
      </c>
      <c r="AC83" s="307">
        <v>1722987</v>
      </c>
      <c r="AD83" s="307">
        <v>381461</v>
      </c>
      <c r="AE83" s="307">
        <v>81396</v>
      </c>
      <c r="AF83" s="307">
        <v>0</v>
      </c>
      <c r="AG83" s="307">
        <v>0</v>
      </c>
      <c r="AH83" s="307">
        <v>45706</v>
      </c>
      <c r="AI83" s="307">
        <v>68984</v>
      </c>
      <c r="AJ83" s="307">
        <v>-36196</v>
      </c>
      <c r="AK83" s="307">
        <v>-36196</v>
      </c>
      <c r="AL83" s="307">
        <v>-36196</v>
      </c>
      <c r="AM83" s="307">
        <v>-36196</v>
      </c>
      <c r="AN83" s="307">
        <v>-36196</v>
      </c>
      <c r="AO83" s="307">
        <v>-167187</v>
      </c>
      <c r="AP83" s="293"/>
      <c r="AQ83" s="311">
        <v>-38531</v>
      </c>
      <c r="AR83" s="307">
        <v>0</v>
      </c>
      <c r="AS83" s="307">
        <v>0</v>
      </c>
      <c r="AT83" s="307">
        <v>0</v>
      </c>
      <c r="AU83" s="307">
        <v>0</v>
      </c>
      <c r="AV83" s="307">
        <v>0</v>
      </c>
      <c r="AW83" s="307">
        <v>0</v>
      </c>
      <c r="AX83" s="310">
        <v>38531</v>
      </c>
      <c r="AY83" s="310">
        <v>38531</v>
      </c>
      <c r="AZ83" s="310">
        <v>38531</v>
      </c>
      <c r="BA83" s="310">
        <v>38531</v>
      </c>
      <c r="BB83" s="310">
        <v>38531</v>
      </c>
      <c r="BC83" s="310">
        <v>188806</v>
      </c>
      <c r="BD83" s="311">
        <v>4617</v>
      </c>
      <c r="BE83" s="307">
        <v>4617</v>
      </c>
      <c r="BF83" s="307">
        <v>4617</v>
      </c>
      <c r="BG83" s="307">
        <v>4617</v>
      </c>
      <c r="BH83" s="307">
        <v>4617</v>
      </c>
      <c r="BI83" s="307">
        <v>4617</v>
      </c>
      <c r="BJ83" s="307">
        <v>22621</v>
      </c>
      <c r="BK83" s="310">
        <v>0</v>
      </c>
      <c r="BL83" s="310">
        <v>0</v>
      </c>
      <c r="BM83" s="310">
        <v>0</v>
      </c>
      <c r="BN83" s="310">
        <v>0</v>
      </c>
      <c r="BO83" s="310">
        <v>0</v>
      </c>
      <c r="BP83" s="310">
        <v>0</v>
      </c>
      <c r="BQ83" s="311">
        <v>6968</v>
      </c>
      <c r="BR83" s="307">
        <v>6968</v>
      </c>
      <c r="BS83" s="307">
        <v>6968</v>
      </c>
      <c r="BT83" s="307">
        <v>6968</v>
      </c>
      <c r="BU83" s="307">
        <v>6968</v>
      </c>
      <c r="BV83" s="307">
        <v>6968</v>
      </c>
      <c r="BW83" s="307">
        <v>34144</v>
      </c>
      <c r="BX83" s="310">
        <v>0</v>
      </c>
      <c r="BY83" s="310">
        <v>0</v>
      </c>
      <c r="BZ83" s="310">
        <v>0</v>
      </c>
      <c r="CA83" s="310">
        <v>0</v>
      </c>
      <c r="CB83" s="310">
        <v>0</v>
      </c>
      <c r="CC83" s="310">
        <v>0</v>
      </c>
      <c r="CD83" s="308">
        <v>10.1</v>
      </c>
      <c r="CE83" s="314"/>
      <c r="CF83" s="307"/>
      <c r="CG83" s="307"/>
      <c r="CH83" s="307"/>
      <c r="CI83" s="307"/>
      <c r="CJ83" s="307"/>
      <c r="CK83" s="307"/>
      <c r="CL83" s="310"/>
      <c r="CM83" s="310"/>
      <c r="CN83" s="310"/>
      <c r="CO83" s="310"/>
      <c r="CP83" s="310"/>
      <c r="CQ83" s="310"/>
      <c r="CR83" s="314">
        <v>-9250</v>
      </c>
      <c r="CS83" s="307"/>
      <c r="CT83" s="307"/>
      <c r="CU83" s="307"/>
      <c r="CV83" s="307"/>
      <c r="CW83" s="307"/>
      <c r="CX83" s="307"/>
      <c r="CY83" s="310">
        <v>9250</v>
      </c>
      <c r="CZ83" s="310">
        <v>9250</v>
      </c>
      <c r="DA83" s="310">
        <v>9250</v>
      </c>
      <c r="DB83" s="310">
        <v>9250</v>
      </c>
      <c r="DC83" s="310">
        <v>9250</v>
      </c>
      <c r="DD83" s="310">
        <v>35146</v>
      </c>
      <c r="DE83" s="293"/>
      <c r="DF83" s="331">
        <v>-3287.1156960000071</v>
      </c>
    </row>
    <row r="84" spans="2:110">
      <c r="B84" s="302" t="s">
        <v>297</v>
      </c>
      <c r="C84" s="316">
        <v>0.32105499999999998</v>
      </c>
      <c r="D84" s="316">
        <v>0.31039800000000001</v>
      </c>
      <c r="E84" s="316">
        <v>1.0656999999999972E-2</v>
      </c>
      <c r="F84" s="316"/>
      <c r="G84" s="308">
        <v>10.1</v>
      </c>
      <c r="H84" s="307">
        <v>940002</v>
      </c>
      <c r="I84" s="307">
        <v>50110</v>
      </c>
      <c r="J84" s="307">
        <v>35300</v>
      </c>
      <c r="K84" s="307">
        <v>32273</v>
      </c>
      <c r="L84" s="307">
        <v>13823</v>
      </c>
      <c r="M84" s="307">
        <v>-81109</v>
      </c>
      <c r="N84" s="307">
        <v>32983</v>
      </c>
      <c r="O84" s="307">
        <v>2207</v>
      </c>
      <c r="P84" s="307">
        <v>-63809</v>
      </c>
      <c r="Q84" s="327">
        <v>961780</v>
      </c>
      <c r="R84" s="303">
        <v>13823</v>
      </c>
      <c r="S84" s="307">
        <v>-9400</v>
      </c>
      <c r="T84" s="307">
        <v>3545</v>
      </c>
      <c r="U84" s="327">
        <v>93378</v>
      </c>
      <c r="V84" s="307">
        <v>66825</v>
      </c>
      <c r="W84" s="303">
        <v>-46333</v>
      </c>
      <c r="X84" s="307">
        <v>-38542</v>
      </c>
      <c r="Y84" s="303">
        <v>35804</v>
      </c>
      <c r="Z84" s="307">
        <v>1032422</v>
      </c>
      <c r="AA84" s="307">
        <v>895141</v>
      </c>
      <c r="AB84" s="307">
        <v>858024</v>
      </c>
      <c r="AC84" s="307">
        <v>1084140</v>
      </c>
      <c r="AD84" s="307">
        <v>73078</v>
      </c>
      <c r="AE84" s="307">
        <v>35231</v>
      </c>
      <c r="AF84" s="307">
        <v>0</v>
      </c>
      <c r="AG84" s="307">
        <v>0</v>
      </c>
      <c r="AH84" s="307">
        <v>29717</v>
      </c>
      <c r="AI84" s="307">
        <v>32259</v>
      </c>
      <c r="AJ84" s="307">
        <v>-5855</v>
      </c>
      <c r="AK84" s="307">
        <v>-5855</v>
      </c>
      <c r="AL84" s="307">
        <v>-5855</v>
      </c>
      <c r="AM84" s="307">
        <v>-5855</v>
      </c>
      <c r="AN84" s="307">
        <v>-5855</v>
      </c>
      <c r="AO84" s="307">
        <v>-17058</v>
      </c>
      <c r="AP84" s="293"/>
      <c r="AQ84" s="311">
        <v>-8031</v>
      </c>
      <c r="AR84" s="307">
        <v>0</v>
      </c>
      <c r="AS84" s="307">
        <v>0</v>
      </c>
      <c r="AT84" s="307">
        <v>0</v>
      </c>
      <c r="AU84" s="307">
        <v>0</v>
      </c>
      <c r="AV84" s="307">
        <v>0</v>
      </c>
      <c r="AW84" s="307">
        <v>0</v>
      </c>
      <c r="AX84" s="310">
        <v>8031</v>
      </c>
      <c r="AY84" s="310">
        <v>8031</v>
      </c>
      <c r="AZ84" s="310">
        <v>8031</v>
      </c>
      <c r="BA84" s="310">
        <v>8031</v>
      </c>
      <c r="BB84" s="310">
        <v>8031</v>
      </c>
      <c r="BC84" s="310">
        <v>32923</v>
      </c>
      <c r="BD84" s="311">
        <v>3266</v>
      </c>
      <c r="BE84" s="307">
        <v>3266</v>
      </c>
      <c r="BF84" s="307">
        <v>3266</v>
      </c>
      <c r="BG84" s="307">
        <v>3266</v>
      </c>
      <c r="BH84" s="307">
        <v>3266</v>
      </c>
      <c r="BI84" s="307">
        <v>3266</v>
      </c>
      <c r="BJ84" s="307">
        <v>13387</v>
      </c>
      <c r="BK84" s="310">
        <v>0</v>
      </c>
      <c r="BL84" s="310">
        <v>0</v>
      </c>
      <c r="BM84" s="310">
        <v>0</v>
      </c>
      <c r="BN84" s="310">
        <v>0</v>
      </c>
      <c r="BO84" s="310">
        <v>0</v>
      </c>
      <c r="BP84" s="310">
        <v>0</v>
      </c>
      <c r="BQ84" s="311">
        <v>3545</v>
      </c>
      <c r="BR84" s="307">
        <v>3545</v>
      </c>
      <c r="BS84" s="307">
        <v>3545</v>
      </c>
      <c r="BT84" s="307">
        <v>3545</v>
      </c>
      <c r="BU84" s="307">
        <v>3545</v>
      </c>
      <c r="BV84" s="307">
        <v>3545</v>
      </c>
      <c r="BW84" s="307">
        <v>14534</v>
      </c>
      <c r="BX84" s="310">
        <v>0</v>
      </c>
      <c r="BY84" s="310">
        <v>0</v>
      </c>
      <c r="BZ84" s="310">
        <v>0</v>
      </c>
      <c r="CA84" s="310">
        <v>0</v>
      </c>
      <c r="CB84" s="310">
        <v>0</v>
      </c>
      <c r="CC84" s="310">
        <v>0</v>
      </c>
      <c r="CD84" s="308">
        <v>9.3000000000000007</v>
      </c>
      <c r="CE84" s="314"/>
      <c r="CF84" s="307"/>
      <c r="CG84" s="307"/>
      <c r="CH84" s="307"/>
      <c r="CI84" s="307"/>
      <c r="CJ84" s="307"/>
      <c r="CK84" s="307"/>
      <c r="CL84" s="310"/>
      <c r="CM84" s="310"/>
      <c r="CN84" s="310"/>
      <c r="CO84" s="310"/>
      <c r="CP84" s="310"/>
      <c r="CQ84" s="310"/>
      <c r="CR84" s="314">
        <v>-4635</v>
      </c>
      <c r="CS84" s="307"/>
      <c r="CT84" s="307"/>
      <c r="CU84" s="307"/>
      <c r="CV84" s="307"/>
      <c r="CW84" s="307"/>
      <c r="CX84" s="307"/>
      <c r="CY84" s="310">
        <v>4635</v>
      </c>
      <c r="CZ84" s="310">
        <v>4635</v>
      </c>
      <c r="DA84" s="310">
        <v>4635</v>
      </c>
      <c r="DB84" s="310">
        <v>4635</v>
      </c>
      <c r="DC84" s="310">
        <v>4635</v>
      </c>
      <c r="DD84" s="310">
        <v>12056</v>
      </c>
      <c r="DE84" s="293"/>
      <c r="DF84" s="331">
        <v>-1323.2903469999965</v>
      </c>
    </row>
    <row r="85" spans="2:110">
      <c r="B85" s="302" t="s">
        <v>298</v>
      </c>
      <c r="C85" s="316">
        <v>0.36380899999999999</v>
      </c>
      <c r="D85" s="316">
        <v>0.354659</v>
      </c>
      <c r="E85" s="316">
        <v>9.1499999999999915E-3</v>
      </c>
      <c r="F85" s="316"/>
      <c r="G85" s="308">
        <v>10.7</v>
      </c>
      <c r="H85" s="307">
        <v>588040</v>
      </c>
      <c r="I85" s="307">
        <v>32687</v>
      </c>
      <c r="J85" s="307">
        <v>22174</v>
      </c>
      <c r="K85" s="307">
        <v>15171</v>
      </c>
      <c r="L85" s="307">
        <v>0</v>
      </c>
      <c r="M85" s="307">
        <v>-53535</v>
      </c>
      <c r="N85" s="307">
        <v>21035</v>
      </c>
      <c r="O85" s="307">
        <v>791</v>
      </c>
      <c r="P85" s="307">
        <v>-26866</v>
      </c>
      <c r="Q85" s="327">
        <v>599497</v>
      </c>
      <c r="R85" s="303">
        <v>0</v>
      </c>
      <c r="S85" s="307">
        <v>-5712</v>
      </c>
      <c r="T85" s="307">
        <v>1551</v>
      </c>
      <c r="U85" s="327">
        <v>50700</v>
      </c>
      <c r="V85" s="307">
        <v>29326</v>
      </c>
      <c r="W85" s="303">
        <v>-36886</v>
      </c>
      <c r="X85" s="307">
        <v>-24509</v>
      </c>
      <c r="Y85" s="303">
        <v>16595</v>
      </c>
      <c r="Z85" s="307">
        <v>643157</v>
      </c>
      <c r="AA85" s="307">
        <v>557784</v>
      </c>
      <c r="AB85" s="307">
        <v>533387</v>
      </c>
      <c r="AC85" s="307">
        <v>676701</v>
      </c>
      <c r="AD85" s="307">
        <v>48532</v>
      </c>
      <c r="AE85" s="307">
        <v>22467</v>
      </c>
      <c r="AF85" s="307">
        <v>0</v>
      </c>
      <c r="AG85" s="307">
        <v>0</v>
      </c>
      <c r="AH85" s="307">
        <v>19069</v>
      </c>
      <c r="AI85" s="307">
        <v>15044</v>
      </c>
      <c r="AJ85" s="307">
        <v>-4161</v>
      </c>
      <c r="AK85" s="307">
        <v>-4161</v>
      </c>
      <c r="AL85" s="307">
        <v>-4161</v>
      </c>
      <c r="AM85" s="307">
        <v>-4161</v>
      </c>
      <c r="AN85" s="307">
        <v>-4161</v>
      </c>
      <c r="AO85" s="307">
        <v>-16081</v>
      </c>
      <c r="AP85" s="293"/>
      <c r="AQ85" s="311">
        <v>-5003</v>
      </c>
      <c r="AR85" s="307">
        <v>0</v>
      </c>
      <c r="AS85" s="307">
        <v>0</v>
      </c>
      <c r="AT85" s="307">
        <v>0</v>
      </c>
      <c r="AU85" s="307">
        <v>0</v>
      </c>
      <c r="AV85" s="307">
        <v>0</v>
      </c>
      <c r="AW85" s="307">
        <v>0</v>
      </c>
      <c r="AX85" s="310">
        <v>5003</v>
      </c>
      <c r="AY85" s="310">
        <v>5003</v>
      </c>
      <c r="AZ85" s="310">
        <v>5003</v>
      </c>
      <c r="BA85" s="310">
        <v>5003</v>
      </c>
      <c r="BB85" s="310">
        <v>5003</v>
      </c>
      <c r="BC85" s="310">
        <v>23517</v>
      </c>
      <c r="BD85" s="311">
        <v>1966</v>
      </c>
      <c r="BE85" s="307">
        <v>1966</v>
      </c>
      <c r="BF85" s="307">
        <v>1966</v>
      </c>
      <c r="BG85" s="307">
        <v>1966</v>
      </c>
      <c r="BH85" s="307">
        <v>1966</v>
      </c>
      <c r="BI85" s="307">
        <v>1966</v>
      </c>
      <c r="BJ85" s="307">
        <v>9239</v>
      </c>
      <c r="BK85" s="310">
        <v>0</v>
      </c>
      <c r="BL85" s="310">
        <v>0</v>
      </c>
      <c r="BM85" s="310">
        <v>0</v>
      </c>
      <c r="BN85" s="310">
        <v>0</v>
      </c>
      <c r="BO85" s="310">
        <v>0</v>
      </c>
      <c r="BP85" s="310">
        <v>0</v>
      </c>
      <c r="BQ85" s="311">
        <v>1551</v>
      </c>
      <c r="BR85" s="307">
        <v>1551</v>
      </c>
      <c r="BS85" s="307">
        <v>1551</v>
      </c>
      <c r="BT85" s="307">
        <v>1551</v>
      </c>
      <c r="BU85" s="307">
        <v>1551</v>
      </c>
      <c r="BV85" s="307">
        <v>1551</v>
      </c>
      <c r="BW85" s="307">
        <v>7289</v>
      </c>
      <c r="BX85" s="310">
        <v>0</v>
      </c>
      <c r="BY85" s="310">
        <v>0</v>
      </c>
      <c r="BZ85" s="310">
        <v>0</v>
      </c>
      <c r="CA85" s="310">
        <v>0</v>
      </c>
      <c r="CB85" s="310">
        <v>0</v>
      </c>
      <c r="CC85" s="310">
        <v>0</v>
      </c>
      <c r="CD85" s="308">
        <v>8.9</v>
      </c>
      <c r="CE85" s="314"/>
      <c r="CF85" s="307"/>
      <c r="CG85" s="307"/>
      <c r="CH85" s="307"/>
      <c r="CI85" s="307"/>
      <c r="CJ85" s="307"/>
      <c r="CK85" s="307"/>
      <c r="CL85" s="310"/>
      <c r="CM85" s="310"/>
      <c r="CN85" s="310"/>
      <c r="CO85" s="310"/>
      <c r="CP85" s="310"/>
      <c r="CQ85" s="310"/>
      <c r="CR85" s="314">
        <v>-2675</v>
      </c>
      <c r="CS85" s="307"/>
      <c r="CT85" s="307"/>
      <c r="CU85" s="307"/>
      <c r="CV85" s="307"/>
      <c r="CW85" s="307"/>
      <c r="CX85" s="307"/>
      <c r="CY85" s="310">
        <v>2675</v>
      </c>
      <c r="CZ85" s="310">
        <v>2675</v>
      </c>
      <c r="DA85" s="310">
        <v>2675</v>
      </c>
      <c r="DB85" s="310">
        <v>2675</v>
      </c>
      <c r="DC85" s="310">
        <v>2675</v>
      </c>
      <c r="DD85" s="310">
        <v>9092</v>
      </c>
      <c r="DE85" s="293"/>
      <c r="DF85" s="331">
        <v>-632.32904999999937</v>
      </c>
    </row>
    <row r="86" spans="2:110">
      <c r="B86" s="302" t="s">
        <v>299</v>
      </c>
      <c r="C86" s="316">
        <v>0.350269</v>
      </c>
      <c r="D86" s="316">
        <v>0.35223500000000002</v>
      </c>
      <c r="E86" s="316">
        <v>-1.9660000000000233E-3</v>
      </c>
      <c r="F86" s="316"/>
      <c r="G86" s="308">
        <v>11.1</v>
      </c>
      <c r="H86" s="307">
        <v>319125</v>
      </c>
      <c r="I86" s="307">
        <v>23343</v>
      </c>
      <c r="J86" s="307">
        <v>11852</v>
      </c>
      <c r="K86" s="307">
        <v>-1781</v>
      </c>
      <c r="L86" s="307">
        <v>0</v>
      </c>
      <c r="M86" s="307">
        <v>-58017</v>
      </c>
      <c r="N86" s="307">
        <v>6487</v>
      </c>
      <c r="O86" s="307">
        <v>507</v>
      </c>
      <c r="P86" s="307">
        <v>-16041</v>
      </c>
      <c r="Q86" s="327">
        <v>285475</v>
      </c>
      <c r="R86" s="303">
        <v>0</v>
      </c>
      <c r="S86" s="307">
        <v>-6275</v>
      </c>
      <c r="T86" s="307">
        <v>-123</v>
      </c>
      <c r="U86" s="327">
        <v>28797</v>
      </c>
      <c r="V86" s="307">
        <v>9719</v>
      </c>
      <c r="W86" s="303">
        <v>-61840</v>
      </c>
      <c r="X86" s="307">
        <v>-15435</v>
      </c>
      <c r="Y86" s="303">
        <v>-1360</v>
      </c>
      <c r="Z86" s="307">
        <v>310098</v>
      </c>
      <c r="AA86" s="307">
        <v>262278</v>
      </c>
      <c r="AB86" s="307">
        <v>246847</v>
      </c>
      <c r="AC86" s="307">
        <v>332203</v>
      </c>
      <c r="AD86" s="307">
        <v>52790</v>
      </c>
      <c r="AE86" s="307">
        <v>13716</v>
      </c>
      <c r="AF86" s="307">
        <v>1237</v>
      </c>
      <c r="AG86" s="307">
        <v>0</v>
      </c>
      <c r="AH86" s="307">
        <v>5903</v>
      </c>
      <c r="AI86" s="307">
        <v>0</v>
      </c>
      <c r="AJ86" s="307">
        <v>-6399</v>
      </c>
      <c r="AK86" s="307">
        <v>-6399</v>
      </c>
      <c r="AL86" s="307">
        <v>-6399</v>
      </c>
      <c r="AM86" s="307">
        <v>-6399</v>
      </c>
      <c r="AN86" s="307">
        <v>-6399</v>
      </c>
      <c r="AO86" s="307">
        <v>-29845</v>
      </c>
      <c r="AP86" s="293"/>
      <c r="AQ86" s="311">
        <v>-5227</v>
      </c>
      <c r="AR86" s="307">
        <v>0</v>
      </c>
      <c r="AS86" s="307">
        <v>0</v>
      </c>
      <c r="AT86" s="307">
        <v>0</v>
      </c>
      <c r="AU86" s="307">
        <v>0</v>
      </c>
      <c r="AV86" s="307">
        <v>0</v>
      </c>
      <c r="AW86" s="307">
        <v>0</v>
      </c>
      <c r="AX86" s="310">
        <v>5227</v>
      </c>
      <c r="AY86" s="310">
        <v>5227</v>
      </c>
      <c r="AZ86" s="310">
        <v>5227</v>
      </c>
      <c r="BA86" s="310">
        <v>5227</v>
      </c>
      <c r="BB86" s="310">
        <v>5227</v>
      </c>
      <c r="BC86" s="310">
        <v>26655</v>
      </c>
      <c r="BD86" s="311">
        <v>584</v>
      </c>
      <c r="BE86" s="307">
        <v>584</v>
      </c>
      <c r="BF86" s="307">
        <v>584</v>
      </c>
      <c r="BG86" s="307">
        <v>584</v>
      </c>
      <c r="BH86" s="307">
        <v>584</v>
      </c>
      <c r="BI86" s="307">
        <v>584</v>
      </c>
      <c r="BJ86" s="307">
        <v>2983</v>
      </c>
      <c r="BK86" s="310">
        <v>0</v>
      </c>
      <c r="BL86" s="310">
        <v>0</v>
      </c>
      <c r="BM86" s="310">
        <v>0</v>
      </c>
      <c r="BN86" s="310">
        <v>0</v>
      </c>
      <c r="BO86" s="310">
        <v>0</v>
      </c>
      <c r="BP86" s="310">
        <v>0</v>
      </c>
      <c r="BQ86" s="311">
        <v>-123</v>
      </c>
      <c r="BR86" s="307">
        <v>0</v>
      </c>
      <c r="BS86" s="307">
        <v>0</v>
      </c>
      <c r="BT86" s="307">
        <v>0</v>
      </c>
      <c r="BU86" s="307">
        <v>0</v>
      </c>
      <c r="BV86" s="307">
        <v>0</v>
      </c>
      <c r="BW86" s="307">
        <v>0</v>
      </c>
      <c r="BX86" s="310">
        <v>123</v>
      </c>
      <c r="BY86" s="310">
        <v>123</v>
      </c>
      <c r="BZ86" s="310">
        <v>123</v>
      </c>
      <c r="CA86" s="310">
        <v>123</v>
      </c>
      <c r="CB86" s="310">
        <v>123</v>
      </c>
      <c r="CC86" s="310">
        <v>622</v>
      </c>
      <c r="CD86" s="308">
        <v>8.6999999999999993</v>
      </c>
      <c r="CE86" s="314"/>
      <c r="CF86" s="307"/>
      <c r="CG86" s="307"/>
      <c r="CH86" s="307"/>
      <c r="CI86" s="307"/>
      <c r="CJ86" s="307"/>
      <c r="CK86" s="307"/>
      <c r="CL86" s="310"/>
      <c r="CM86" s="310"/>
      <c r="CN86" s="310"/>
      <c r="CO86" s="310"/>
      <c r="CP86" s="310"/>
      <c r="CQ86" s="310"/>
      <c r="CR86" s="314">
        <v>-1633</v>
      </c>
      <c r="CS86" s="307"/>
      <c r="CT86" s="307"/>
      <c r="CU86" s="307"/>
      <c r="CV86" s="307"/>
      <c r="CW86" s="307"/>
      <c r="CX86" s="307"/>
      <c r="CY86" s="310">
        <v>1633</v>
      </c>
      <c r="CZ86" s="310">
        <v>1633</v>
      </c>
      <c r="DA86" s="310">
        <v>1633</v>
      </c>
      <c r="DB86" s="310">
        <v>1633</v>
      </c>
      <c r="DC86" s="310">
        <v>1633</v>
      </c>
      <c r="DD86" s="310">
        <v>5551</v>
      </c>
      <c r="DE86" s="293"/>
      <c r="DF86" s="331">
        <v>86.150120000001024</v>
      </c>
    </row>
    <row r="87" spans="2:110">
      <c r="B87" s="302" t="s">
        <v>300</v>
      </c>
      <c r="C87" s="316">
        <v>0</v>
      </c>
      <c r="D87" s="316">
        <v>8.0924999999999997E-2</v>
      </c>
      <c r="E87" s="316">
        <v>-8.0924999999999997E-2</v>
      </c>
      <c r="F87" s="316"/>
      <c r="G87" s="308">
        <v>1</v>
      </c>
      <c r="H87" s="307">
        <v>70</v>
      </c>
      <c r="I87" s="307">
        <v>0</v>
      </c>
      <c r="J87" s="307">
        <v>0</v>
      </c>
      <c r="K87" s="307">
        <v>-70</v>
      </c>
      <c r="L87" s="307">
        <v>0</v>
      </c>
      <c r="M87" s="307">
        <v>0</v>
      </c>
      <c r="N87" s="307">
        <v>0</v>
      </c>
      <c r="O87" s="307">
        <v>0</v>
      </c>
      <c r="P87" s="307">
        <v>0</v>
      </c>
      <c r="Q87" s="327">
        <v>0</v>
      </c>
      <c r="R87" s="303">
        <v>0</v>
      </c>
      <c r="S87" s="307">
        <v>0</v>
      </c>
      <c r="T87" s="307">
        <v>-70</v>
      </c>
      <c r="U87" s="327">
        <v>-70</v>
      </c>
      <c r="V87" s="307">
        <v>0</v>
      </c>
      <c r="W87" s="303">
        <v>0</v>
      </c>
      <c r="X87" s="307">
        <v>0</v>
      </c>
      <c r="Y87" s="303">
        <v>-70</v>
      </c>
      <c r="Z87" s="307">
        <v>0</v>
      </c>
      <c r="AA87" s="307">
        <v>0</v>
      </c>
      <c r="AB87" s="307">
        <v>0</v>
      </c>
      <c r="AC87" s="307">
        <v>0</v>
      </c>
      <c r="AD87" s="307">
        <v>0</v>
      </c>
      <c r="AE87" s="307">
        <v>0</v>
      </c>
      <c r="AF87" s="307">
        <v>0</v>
      </c>
      <c r="AG87" s="307">
        <v>0</v>
      </c>
      <c r="AH87" s="307">
        <v>0</v>
      </c>
      <c r="AI87" s="307">
        <v>0</v>
      </c>
      <c r="AJ87" s="307">
        <v>0</v>
      </c>
      <c r="AK87" s="307">
        <v>0</v>
      </c>
      <c r="AL87" s="307">
        <v>0</v>
      </c>
      <c r="AM87" s="307">
        <v>0</v>
      </c>
      <c r="AN87" s="307">
        <v>0</v>
      </c>
      <c r="AO87" s="307">
        <v>0</v>
      </c>
      <c r="AP87" s="293"/>
      <c r="AQ87" s="311">
        <v>0</v>
      </c>
      <c r="AR87" s="307">
        <v>0</v>
      </c>
      <c r="AS87" s="307">
        <v>0</v>
      </c>
      <c r="AT87" s="307">
        <v>0</v>
      </c>
      <c r="AU87" s="307">
        <v>0</v>
      </c>
      <c r="AV87" s="307">
        <v>0</v>
      </c>
      <c r="AW87" s="307">
        <v>0</v>
      </c>
      <c r="AX87" s="310">
        <v>0</v>
      </c>
      <c r="AY87" s="310">
        <v>0</v>
      </c>
      <c r="AZ87" s="310">
        <v>0</v>
      </c>
      <c r="BA87" s="310">
        <v>0</v>
      </c>
      <c r="BB87" s="310">
        <v>0</v>
      </c>
      <c r="BC87" s="310">
        <v>0</v>
      </c>
      <c r="BD87" s="311">
        <v>0</v>
      </c>
      <c r="BE87" s="307">
        <v>0</v>
      </c>
      <c r="BF87" s="307">
        <v>0</v>
      </c>
      <c r="BG87" s="307">
        <v>0</v>
      </c>
      <c r="BH87" s="307">
        <v>0</v>
      </c>
      <c r="BI87" s="307">
        <v>0</v>
      </c>
      <c r="BJ87" s="307">
        <v>0</v>
      </c>
      <c r="BK87" s="310">
        <v>0</v>
      </c>
      <c r="BL87" s="310">
        <v>0</v>
      </c>
      <c r="BM87" s="310">
        <v>0</v>
      </c>
      <c r="BN87" s="310">
        <v>0</v>
      </c>
      <c r="BO87" s="310">
        <v>0</v>
      </c>
      <c r="BP87" s="310">
        <v>0</v>
      </c>
      <c r="BQ87" s="311">
        <v>-70</v>
      </c>
      <c r="BR87" s="307">
        <v>0</v>
      </c>
      <c r="BS87" s="307">
        <v>0</v>
      </c>
      <c r="BT87" s="307">
        <v>0</v>
      </c>
      <c r="BU87" s="307">
        <v>0</v>
      </c>
      <c r="BV87" s="307">
        <v>0</v>
      </c>
      <c r="BW87" s="307">
        <v>0</v>
      </c>
      <c r="BX87" s="310">
        <v>0</v>
      </c>
      <c r="BY87" s="310">
        <v>0</v>
      </c>
      <c r="BZ87" s="310">
        <v>0</v>
      </c>
      <c r="CA87" s="310">
        <v>0</v>
      </c>
      <c r="CB87" s="310">
        <v>0</v>
      </c>
      <c r="CC87" s="310">
        <v>0</v>
      </c>
      <c r="CD87" s="308">
        <v>3.1</v>
      </c>
      <c r="CE87" s="314"/>
      <c r="CF87" s="307"/>
      <c r="CG87" s="307"/>
      <c r="CH87" s="307"/>
      <c r="CI87" s="307"/>
      <c r="CJ87" s="307"/>
      <c r="CK87" s="307"/>
      <c r="CL87" s="310"/>
      <c r="CM87" s="310"/>
      <c r="CN87" s="310"/>
      <c r="CO87" s="310"/>
      <c r="CP87" s="310"/>
      <c r="CQ87" s="310"/>
      <c r="CR87" s="314">
        <v>0</v>
      </c>
      <c r="CS87" s="307"/>
      <c r="CT87" s="307"/>
      <c r="CU87" s="307"/>
      <c r="CV87" s="307"/>
      <c r="CW87" s="307"/>
      <c r="CX87" s="307"/>
      <c r="CY87" s="310">
        <v>0</v>
      </c>
      <c r="CZ87" s="310">
        <v>0</v>
      </c>
      <c r="DA87" s="310">
        <v>0</v>
      </c>
      <c r="DB87" s="310">
        <v>0</v>
      </c>
      <c r="DC87" s="310">
        <v>0</v>
      </c>
      <c r="DD87" s="310">
        <v>0</v>
      </c>
      <c r="DE87" s="293"/>
      <c r="DF87" s="331">
        <v>0.24277499999999999</v>
      </c>
    </row>
    <row r="88" spans="2:110">
      <c r="B88" s="302" t="s">
        <v>301</v>
      </c>
      <c r="C88" s="316">
        <v>0.34440100000000001</v>
      </c>
      <c r="D88" s="316">
        <v>0.35932399999999998</v>
      </c>
      <c r="E88" s="316">
        <v>-1.4922999999999964E-2</v>
      </c>
      <c r="F88" s="316"/>
      <c r="G88" s="308">
        <v>10.6</v>
      </c>
      <c r="H88" s="307">
        <v>1460232</v>
      </c>
      <c r="I88" s="307">
        <v>73247</v>
      </c>
      <c r="J88" s="307">
        <v>50978</v>
      </c>
      <c r="K88" s="307">
        <v>-60645</v>
      </c>
      <c r="L88" s="307">
        <v>0</v>
      </c>
      <c r="M88" s="307">
        <v>-270907</v>
      </c>
      <c r="N88" s="307">
        <v>32321</v>
      </c>
      <c r="O88" s="307">
        <v>11667</v>
      </c>
      <c r="P88" s="307">
        <v>-93391</v>
      </c>
      <c r="Q88" s="327">
        <v>1203502</v>
      </c>
      <c r="R88" s="303">
        <v>0</v>
      </c>
      <c r="S88" s="307">
        <v>-29214</v>
      </c>
      <c r="T88" s="307">
        <v>-4867</v>
      </c>
      <c r="U88" s="327">
        <v>90144</v>
      </c>
      <c r="V88" s="307">
        <v>93400</v>
      </c>
      <c r="W88" s="303">
        <v>-316452</v>
      </c>
      <c r="X88" s="307">
        <v>-62969</v>
      </c>
      <c r="Y88" s="303">
        <v>-51593</v>
      </c>
      <c r="Z88" s="307">
        <v>1286991</v>
      </c>
      <c r="AA88" s="307">
        <v>1124087</v>
      </c>
      <c r="AB88" s="307">
        <v>1077560</v>
      </c>
      <c r="AC88" s="307">
        <v>1352554</v>
      </c>
      <c r="AD88" s="307">
        <v>245350</v>
      </c>
      <c r="AE88" s="307">
        <v>53648</v>
      </c>
      <c r="AF88" s="307">
        <v>46726</v>
      </c>
      <c r="AG88" s="307">
        <v>0</v>
      </c>
      <c r="AH88" s="307">
        <v>29272</v>
      </c>
      <c r="AI88" s="307">
        <v>0</v>
      </c>
      <c r="AJ88" s="307">
        <v>-34081</v>
      </c>
      <c r="AK88" s="307">
        <v>-34081</v>
      </c>
      <c r="AL88" s="307">
        <v>-34081</v>
      </c>
      <c r="AM88" s="307">
        <v>-34081</v>
      </c>
      <c r="AN88" s="307">
        <v>-34081</v>
      </c>
      <c r="AO88" s="307">
        <v>-146047</v>
      </c>
      <c r="AP88" s="293"/>
      <c r="AQ88" s="311">
        <v>-25557</v>
      </c>
      <c r="AR88" s="307">
        <v>0</v>
      </c>
      <c r="AS88" s="307">
        <v>0</v>
      </c>
      <c r="AT88" s="307">
        <v>0</v>
      </c>
      <c r="AU88" s="307">
        <v>0</v>
      </c>
      <c r="AV88" s="307">
        <v>0</v>
      </c>
      <c r="AW88" s="307">
        <v>0</v>
      </c>
      <c r="AX88" s="310">
        <v>25557</v>
      </c>
      <c r="AY88" s="310">
        <v>25557</v>
      </c>
      <c r="AZ88" s="310">
        <v>25557</v>
      </c>
      <c r="BA88" s="310">
        <v>25557</v>
      </c>
      <c r="BB88" s="310">
        <v>25557</v>
      </c>
      <c r="BC88" s="310">
        <v>117565</v>
      </c>
      <c r="BD88" s="311">
        <v>3049</v>
      </c>
      <c r="BE88" s="307">
        <v>3049</v>
      </c>
      <c r="BF88" s="307">
        <v>3049</v>
      </c>
      <c r="BG88" s="307">
        <v>3049</v>
      </c>
      <c r="BH88" s="307">
        <v>3049</v>
      </c>
      <c r="BI88" s="307">
        <v>3049</v>
      </c>
      <c r="BJ88" s="307">
        <v>14027</v>
      </c>
      <c r="BK88" s="310">
        <v>0</v>
      </c>
      <c r="BL88" s="310">
        <v>0</v>
      </c>
      <c r="BM88" s="310">
        <v>0</v>
      </c>
      <c r="BN88" s="310">
        <v>0</v>
      </c>
      <c r="BO88" s="310">
        <v>0</v>
      </c>
      <c r="BP88" s="310">
        <v>0</v>
      </c>
      <c r="BQ88" s="311">
        <v>-4867</v>
      </c>
      <c r="BR88" s="307">
        <v>0</v>
      </c>
      <c r="BS88" s="307">
        <v>0</v>
      </c>
      <c r="BT88" s="307">
        <v>0</v>
      </c>
      <c r="BU88" s="307">
        <v>0</v>
      </c>
      <c r="BV88" s="307">
        <v>0</v>
      </c>
      <c r="BW88" s="307">
        <v>0</v>
      </c>
      <c r="BX88" s="310">
        <v>4867</v>
      </c>
      <c r="BY88" s="310">
        <v>4867</v>
      </c>
      <c r="BZ88" s="310">
        <v>4867</v>
      </c>
      <c r="CA88" s="310">
        <v>4867</v>
      </c>
      <c r="CB88" s="310">
        <v>4867</v>
      </c>
      <c r="CC88" s="310">
        <v>22391</v>
      </c>
      <c r="CD88" s="308">
        <v>9.1999999999999993</v>
      </c>
      <c r="CE88" s="314"/>
      <c r="CF88" s="307"/>
      <c r="CG88" s="307"/>
      <c r="CH88" s="307"/>
      <c r="CI88" s="307"/>
      <c r="CJ88" s="307"/>
      <c r="CK88" s="307"/>
      <c r="CL88" s="310"/>
      <c r="CM88" s="310"/>
      <c r="CN88" s="310"/>
      <c r="CO88" s="310"/>
      <c r="CP88" s="310"/>
      <c r="CQ88" s="310"/>
      <c r="CR88" s="314">
        <v>-6706</v>
      </c>
      <c r="CS88" s="307"/>
      <c r="CT88" s="307"/>
      <c r="CU88" s="307"/>
      <c r="CV88" s="307"/>
      <c r="CW88" s="307"/>
      <c r="CX88" s="307"/>
      <c r="CY88" s="310">
        <v>6706</v>
      </c>
      <c r="CZ88" s="310">
        <v>6706</v>
      </c>
      <c r="DA88" s="310">
        <v>6706</v>
      </c>
      <c r="DB88" s="310">
        <v>6706</v>
      </c>
      <c r="DC88" s="310">
        <v>6706</v>
      </c>
      <c r="DD88" s="310">
        <v>20118</v>
      </c>
      <c r="DE88" s="293"/>
      <c r="DF88" s="331">
        <v>2615.1512889999935</v>
      </c>
    </row>
    <row r="89" spans="2:110">
      <c r="B89" s="302" t="s">
        <v>302</v>
      </c>
      <c r="C89" s="316">
        <v>0.19170799999999999</v>
      </c>
      <c r="D89" s="316">
        <v>0.189833</v>
      </c>
      <c r="E89" s="316">
        <v>1.8749999999999878E-3</v>
      </c>
      <c r="F89" s="316"/>
      <c r="G89" s="308">
        <v>10.9</v>
      </c>
      <c r="H89" s="307">
        <v>7200</v>
      </c>
      <c r="I89" s="307">
        <v>195</v>
      </c>
      <c r="J89" s="307">
        <v>236</v>
      </c>
      <c r="K89" s="307">
        <v>71</v>
      </c>
      <c r="L89" s="307">
        <v>0</v>
      </c>
      <c r="M89" s="307">
        <v>-1667</v>
      </c>
      <c r="N89" s="307">
        <v>99</v>
      </c>
      <c r="O89" s="307">
        <v>1408</v>
      </c>
      <c r="P89" s="307">
        <v>-3066</v>
      </c>
      <c r="Q89" s="327">
        <v>4476</v>
      </c>
      <c r="R89" s="303">
        <v>0</v>
      </c>
      <c r="S89" s="307">
        <v>-169</v>
      </c>
      <c r="T89" s="307">
        <v>136</v>
      </c>
      <c r="U89" s="327">
        <v>398</v>
      </c>
      <c r="V89" s="307">
        <v>3251</v>
      </c>
      <c r="W89" s="303">
        <v>-188</v>
      </c>
      <c r="X89" s="307">
        <v>-132</v>
      </c>
      <c r="Y89" s="303">
        <v>1480</v>
      </c>
      <c r="Z89" s="307">
        <v>4648</v>
      </c>
      <c r="AA89" s="307">
        <v>4311</v>
      </c>
      <c r="AB89" s="307">
        <v>4210</v>
      </c>
      <c r="AC89" s="307">
        <v>4785</v>
      </c>
      <c r="AD89" s="307">
        <v>1514</v>
      </c>
      <c r="AE89" s="307">
        <v>108</v>
      </c>
      <c r="AF89" s="307">
        <v>0</v>
      </c>
      <c r="AG89" s="307">
        <v>0</v>
      </c>
      <c r="AH89" s="307">
        <v>90</v>
      </c>
      <c r="AI89" s="307">
        <v>1344</v>
      </c>
      <c r="AJ89" s="307">
        <v>-33</v>
      </c>
      <c r="AK89" s="307">
        <v>-33</v>
      </c>
      <c r="AL89" s="307">
        <v>-33</v>
      </c>
      <c r="AM89" s="307">
        <v>-33</v>
      </c>
      <c r="AN89" s="307">
        <v>-18</v>
      </c>
      <c r="AO89" s="307">
        <v>-38</v>
      </c>
      <c r="AP89" s="293"/>
      <c r="AQ89" s="311">
        <v>-153</v>
      </c>
      <c r="AR89" s="307">
        <v>0</v>
      </c>
      <c r="AS89" s="307">
        <v>0</v>
      </c>
      <c r="AT89" s="307">
        <v>0</v>
      </c>
      <c r="AU89" s="307">
        <v>0</v>
      </c>
      <c r="AV89" s="307">
        <v>0</v>
      </c>
      <c r="AW89" s="307">
        <v>0</v>
      </c>
      <c r="AX89" s="310">
        <v>153</v>
      </c>
      <c r="AY89" s="310">
        <v>153</v>
      </c>
      <c r="AZ89" s="310">
        <v>153</v>
      </c>
      <c r="BA89" s="310">
        <v>153</v>
      </c>
      <c r="BB89" s="310">
        <v>153</v>
      </c>
      <c r="BC89" s="310">
        <v>749</v>
      </c>
      <c r="BD89" s="311">
        <v>9</v>
      </c>
      <c r="BE89" s="307">
        <v>9</v>
      </c>
      <c r="BF89" s="307">
        <v>9</v>
      </c>
      <c r="BG89" s="307">
        <v>9</v>
      </c>
      <c r="BH89" s="307">
        <v>9</v>
      </c>
      <c r="BI89" s="307">
        <v>9</v>
      </c>
      <c r="BJ89" s="307">
        <v>45</v>
      </c>
      <c r="BK89" s="310">
        <v>0</v>
      </c>
      <c r="BL89" s="310">
        <v>0</v>
      </c>
      <c r="BM89" s="310">
        <v>0</v>
      </c>
      <c r="BN89" s="310">
        <v>0</v>
      </c>
      <c r="BO89" s="310">
        <v>0</v>
      </c>
      <c r="BP89" s="310">
        <v>0</v>
      </c>
      <c r="BQ89" s="311">
        <v>136</v>
      </c>
      <c r="BR89" s="307">
        <v>136</v>
      </c>
      <c r="BS89" s="307">
        <v>136</v>
      </c>
      <c r="BT89" s="307">
        <v>136</v>
      </c>
      <c r="BU89" s="307">
        <v>136</v>
      </c>
      <c r="BV89" s="307">
        <v>136</v>
      </c>
      <c r="BW89" s="307">
        <v>664</v>
      </c>
      <c r="BX89" s="310">
        <v>0</v>
      </c>
      <c r="BY89" s="310">
        <v>0</v>
      </c>
      <c r="BZ89" s="310">
        <v>0</v>
      </c>
      <c r="CA89" s="310">
        <v>0</v>
      </c>
      <c r="CB89" s="310">
        <v>0</v>
      </c>
      <c r="CC89" s="310">
        <v>0</v>
      </c>
      <c r="CD89" s="308">
        <v>1</v>
      </c>
      <c r="CE89" s="314"/>
      <c r="CF89" s="307"/>
      <c r="CG89" s="307"/>
      <c r="CH89" s="307"/>
      <c r="CI89" s="307"/>
      <c r="CJ89" s="307"/>
      <c r="CK89" s="307"/>
      <c r="CL89" s="310"/>
      <c r="CM89" s="310"/>
      <c r="CN89" s="310"/>
      <c r="CO89" s="310"/>
      <c r="CP89" s="310"/>
      <c r="CQ89" s="310"/>
      <c r="CR89" s="314">
        <v>-25</v>
      </c>
      <c r="CS89" s="307"/>
      <c r="CT89" s="307"/>
      <c r="CU89" s="307"/>
      <c r="CV89" s="307"/>
      <c r="CW89" s="307"/>
      <c r="CX89" s="307"/>
      <c r="CY89" s="310">
        <v>25</v>
      </c>
      <c r="CZ89" s="310">
        <v>25</v>
      </c>
      <c r="DA89" s="310">
        <v>25</v>
      </c>
      <c r="DB89" s="310">
        <v>25</v>
      </c>
      <c r="DC89" s="310">
        <v>10</v>
      </c>
      <c r="DD89" s="310">
        <v>-2</v>
      </c>
      <c r="DE89" s="293"/>
      <c r="DF89" s="331">
        <v>-1.3049999999999915</v>
      </c>
    </row>
    <row r="90" spans="2:110">
      <c r="B90" s="302" t="s">
        <v>303</v>
      </c>
      <c r="C90" s="316">
        <v>0.31390200000000001</v>
      </c>
      <c r="D90" s="316">
        <v>0.32037500000000002</v>
      </c>
      <c r="E90" s="316">
        <v>-6.4730000000000065E-3</v>
      </c>
      <c r="F90" s="316"/>
      <c r="G90" s="308">
        <v>10.4</v>
      </c>
      <c r="H90" s="307">
        <v>2319461</v>
      </c>
      <c r="I90" s="307">
        <v>116041</v>
      </c>
      <c r="J90" s="307">
        <v>82937</v>
      </c>
      <c r="K90" s="307">
        <v>-46863</v>
      </c>
      <c r="L90" s="307">
        <v>-778</v>
      </c>
      <c r="M90" s="307">
        <v>-451105</v>
      </c>
      <c r="N90" s="307">
        <v>50948</v>
      </c>
      <c r="O90" s="307">
        <v>13482</v>
      </c>
      <c r="P90" s="307">
        <v>-131360</v>
      </c>
      <c r="Q90" s="327">
        <v>1952763</v>
      </c>
      <c r="R90" s="303">
        <v>-778</v>
      </c>
      <c r="S90" s="307">
        <v>-49156</v>
      </c>
      <c r="T90" s="307">
        <v>-3407</v>
      </c>
      <c r="U90" s="327">
        <v>145637</v>
      </c>
      <c r="V90" s="307">
        <v>126464</v>
      </c>
      <c r="W90" s="303">
        <v>-482343</v>
      </c>
      <c r="X90" s="307">
        <v>-101369</v>
      </c>
      <c r="Y90" s="303">
        <v>-35429</v>
      </c>
      <c r="Z90" s="307">
        <v>2099730</v>
      </c>
      <c r="AA90" s="307">
        <v>1813959</v>
      </c>
      <c r="AB90" s="307">
        <v>1734282</v>
      </c>
      <c r="AC90" s="307">
        <v>2213317</v>
      </c>
      <c r="AD90" s="307">
        <v>407729</v>
      </c>
      <c r="AE90" s="307">
        <v>88641</v>
      </c>
      <c r="AF90" s="307">
        <v>32022</v>
      </c>
      <c r="AG90" s="307">
        <v>0</v>
      </c>
      <c r="AH90" s="307">
        <v>46049</v>
      </c>
      <c r="AI90" s="307">
        <v>0</v>
      </c>
      <c r="AJ90" s="307">
        <v>-52564</v>
      </c>
      <c r="AK90" s="307">
        <v>-52564</v>
      </c>
      <c r="AL90" s="307">
        <v>-52564</v>
      </c>
      <c r="AM90" s="307">
        <v>-52564</v>
      </c>
      <c r="AN90" s="307">
        <v>-52564</v>
      </c>
      <c r="AO90" s="307">
        <v>-219523</v>
      </c>
      <c r="AP90" s="293"/>
      <c r="AQ90" s="311">
        <v>-43376</v>
      </c>
      <c r="AR90" s="307">
        <v>0</v>
      </c>
      <c r="AS90" s="307">
        <v>0</v>
      </c>
      <c r="AT90" s="307">
        <v>0</v>
      </c>
      <c r="AU90" s="307">
        <v>0</v>
      </c>
      <c r="AV90" s="307">
        <v>0</v>
      </c>
      <c r="AW90" s="307">
        <v>0</v>
      </c>
      <c r="AX90" s="310">
        <v>43376</v>
      </c>
      <c r="AY90" s="310">
        <v>43376</v>
      </c>
      <c r="AZ90" s="310">
        <v>43376</v>
      </c>
      <c r="BA90" s="310">
        <v>43376</v>
      </c>
      <c r="BB90" s="310">
        <v>43376</v>
      </c>
      <c r="BC90" s="310">
        <v>190849</v>
      </c>
      <c r="BD90" s="311">
        <v>4899</v>
      </c>
      <c r="BE90" s="307">
        <v>4899</v>
      </c>
      <c r="BF90" s="307">
        <v>4899</v>
      </c>
      <c r="BG90" s="307">
        <v>4899</v>
      </c>
      <c r="BH90" s="307">
        <v>4899</v>
      </c>
      <c r="BI90" s="307">
        <v>4899</v>
      </c>
      <c r="BJ90" s="307">
        <v>21554</v>
      </c>
      <c r="BK90" s="310">
        <v>0</v>
      </c>
      <c r="BL90" s="310">
        <v>0</v>
      </c>
      <c r="BM90" s="310">
        <v>0</v>
      </c>
      <c r="BN90" s="310">
        <v>0</v>
      </c>
      <c r="BO90" s="310">
        <v>0</v>
      </c>
      <c r="BP90" s="310">
        <v>0</v>
      </c>
      <c r="BQ90" s="311">
        <v>-3407</v>
      </c>
      <c r="BR90" s="307">
        <v>0</v>
      </c>
      <c r="BS90" s="307">
        <v>0</v>
      </c>
      <c r="BT90" s="307">
        <v>0</v>
      </c>
      <c r="BU90" s="307">
        <v>0</v>
      </c>
      <c r="BV90" s="307">
        <v>0</v>
      </c>
      <c r="BW90" s="307">
        <v>0</v>
      </c>
      <c r="BX90" s="310">
        <v>3407</v>
      </c>
      <c r="BY90" s="310">
        <v>3407</v>
      </c>
      <c r="BZ90" s="310">
        <v>3407</v>
      </c>
      <c r="CA90" s="310">
        <v>3407</v>
      </c>
      <c r="CB90" s="310">
        <v>3407</v>
      </c>
      <c r="CC90" s="310">
        <v>14987</v>
      </c>
      <c r="CD90" s="308">
        <v>9.8000000000000007</v>
      </c>
      <c r="CE90" s="314"/>
      <c r="CF90" s="307"/>
      <c r="CG90" s="307"/>
      <c r="CH90" s="307"/>
      <c r="CI90" s="307"/>
      <c r="CJ90" s="307"/>
      <c r="CK90" s="307"/>
      <c r="CL90" s="310"/>
      <c r="CM90" s="310"/>
      <c r="CN90" s="310"/>
      <c r="CO90" s="310"/>
      <c r="CP90" s="310"/>
      <c r="CQ90" s="310"/>
      <c r="CR90" s="314">
        <v>-10680</v>
      </c>
      <c r="CS90" s="307"/>
      <c r="CT90" s="307"/>
      <c r="CU90" s="307"/>
      <c r="CV90" s="307"/>
      <c r="CW90" s="307"/>
      <c r="CX90" s="307"/>
      <c r="CY90" s="310">
        <v>10680</v>
      </c>
      <c r="CZ90" s="310">
        <v>10680</v>
      </c>
      <c r="DA90" s="310">
        <v>10680</v>
      </c>
      <c r="DB90" s="310">
        <v>10680</v>
      </c>
      <c r="DC90" s="310">
        <v>10680</v>
      </c>
      <c r="DD90" s="310">
        <v>35241</v>
      </c>
      <c r="DE90" s="293"/>
      <c r="DF90" s="331">
        <v>2048.1025110000019</v>
      </c>
    </row>
    <row r="91" spans="2:110">
      <c r="B91" s="302" t="s">
        <v>304</v>
      </c>
      <c r="C91" s="316">
        <v>0.32734999999999997</v>
      </c>
      <c r="D91" s="316">
        <v>0.32582499999999998</v>
      </c>
      <c r="E91" s="316">
        <v>1.5249999999999986E-3</v>
      </c>
      <c r="F91" s="316"/>
      <c r="G91" s="308">
        <v>10.6</v>
      </c>
      <c r="H91" s="307">
        <v>1747302</v>
      </c>
      <c r="I91" s="307">
        <v>92909</v>
      </c>
      <c r="J91" s="307">
        <v>64522</v>
      </c>
      <c r="K91" s="307">
        <v>8178</v>
      </c>
      <c r="L91" s="307">
        <v>8177</v>
      </c>
      <c r="M91" s="307">
        <v>-125266</v>
      </c>
      <c r="N91" s="307">
        <v>47870</v>
      </c>
      <c r="O91" s="307">
        <v>458</v>
      </c>
      <c r="P91" s="307">
        <v>-72411</v>
      </c>
      <c r="Q91" s="327">
        <v>1771739</v>
      </c>
      <c r="R91" s="303">
        <v>8177</v>
      </c>
      <c r="S91" s="307">
        <v>-15983</v>
      </c>
      <c r="T91" s="307">
        <v>851</v>
      </c>
      <c r="U91" s="327">
        <v>150476</v>
      </c>
      <c r="V91" s="307">
        <v>79206</v>
      </c>
      <c r="W91" s="303">
        <v>-134851</v>
      </c>
      <c r="X91" s="307">
        <v>-81223</v>
      </c>
      <c r="Y91" s="303">
        <v>9016</v>
      </c>
      <c r="Z91" s="307">
        <v>1912922</v>
      </c>
      <c r="AA91" s="307">
        <v>1637819</v>
      </c>
      <c r="AB91" s="307">
        <v>1560295</v>
      </c>
      <c r="AC91" s="307">
        <v>2023119</v>
      </c>
      <c r="AD91" s="307">
        <v>113448</v>
      </c>
      <c r="AE91" s="307">
        <v>72922</v>
      </c>
      <c r="AF91" s="307">
        <v>0</v>
      </c>
      <c r="AG91" s="307">
        <v>0</v>
      </c>
      <c r="AH91" s="307">
        <v>43354</v>
      </c>
      <c r="AI91" s="307">
        <v>8165</v>
      </c>
      <c r="AJ91" s="307">
        <v>-15132</v>
      </c>
      <c r="AK91" s="307">
        <v>-15132</v>
      </c>
      <c r="AL91" s="307">
        <v>-15132</v>
      </c>
      <c r="AM91" s="307">
        <v>-15132</v>
      </c>
      <c r="AN91" s="307">
        <v>-15132</v>
      </c>
      <c r="AO91" s="307">
        <v>-59191</v>
      </c>
      <c r="AP91" s="293"/>
      <c r="AQ91" s="311">
        <v>-11818</v>
      </c>
      <c r="AR91" s="307">
        <v>0</v>
      </c>
      <c r="AS91" s="307">
        <v>0</v>
      </c>
      <c r="AT91" s="307">
        <v>0</v>
      </c>
      <c r="AU91" s="307">
        <v>0</v>
      </c>
      <c r="AV91" s="307">
        <v>0</v>
      </c>
      <c r="AW91" s="307">
        <v>0</v>
      </c>
      <c r="AX91" s="310">
        <v>11818</v>
      </c>
      <c r="AY91" s="310">
        <v>11818</v>
      </c>
      <c r="AZ91" s="310">
        <v>11818</v>
      </c>
      <c r="BA91" s="310">
        <v>11818</v>
      </c>
      <c r="BB91" s="310">
        <v>11818</v>
      </c>
      <c r="BC91" s="310">
        <v>54358</v>
      </c>
      <c r="BD91" s="311">
        <v>4516</v>
      </c>
      <c r="BE91" s="307">
        <v>4516</v>
      </c>
      <c r="BF91" s="307">
        <v>4516</v>
      </c>
      <c r="BG91" s="307">
        <v>4516</v>
      </c>
      <c r="BH91" s="307">
        <v>4516</v>
      </c>
      <c r="BI91" s="307">
        <v>4516</v>
      </c>
      <c r="BJ91" s="307">
        <v>20774</v>
      </c>
      <c r="BK91" s="310">
        <v>0</v>
      </c>
      <c r="BL91" s="310">
        <v>0</v>
      </c>
      <c r="BM91" s="310">
        <v>0</v>
      </c>
      <c r="BN91" s="310">
        <v>0</v>
      </c>
      <c r="BO91" s="310">
        <v>0</v>
      </c>
      <c r="BP91" s="310">
        <v>0</v>
      </c>
      <c r="BQ91" s="311">
        <v>851</v>
      </c>
      <c r="BR91" s="307">
        <v>851</v>
      </c>
      <c r="BS91" s="307">
        <v>851</v>
      </c>
      <c r="BT91" s="307">
        <v>851</v>
      </c>
      <c r="BU91" s="307">
        <v>851</v>
      </c>
      <c r="BV91" s="307">
        <v>851</v>
      </c>
      <c r="BW91" s="307">
        <v>3910</v>
      </c>
      <c r="BX91" s="310">
        <v>0</v>
      </c>
      <c r="BY91" s="310">
        <v>0</v>
      </c>
      <c r="BZ91" s="310">
        <v>0</v>
      </c>
      <c r="CA91" s="310">
        <v>0</v>
      </c>
      <c r="CB91" s="310">
        <v>0</v>
      </c>
      <c r="CC91" s="310">
        <v>0</v>
      </c>
      <c r="CD91" s="308">
        <v>9.9</v>
      </c>
      <c r="CE91" s="314"/>
      <c r="CF91" s="307"/>
      <c r="CG91" s="307"/>
      <c r="CH91" s="307"/>
      <c r="CI91" s="307"/>
      <c r="CJ91" s="307"/>
      <c r="CK91" s="307"/>
      <c r="CL91" s="310"/>
      <c r="CM91" s="310"/>
      <c r="CN91" s="310"/>
      <c r="CO91" s="310"/>
      <c r="CP91" s="310"/>
      <c r="CQ91" s="310"/>
      <c r="CR91" s="314">
        <v>-8681</v>
      </c>
      <c r="CS91" s="307"/>
      <c r="CT91" s="307"/>
      <c r="CU91" s="307"/>
      <c r="CV91" s="307"/>
      <c r="CW91" s="307"/>
      <c r="CX91" s="307"/>
      <c r="CY91" s="310">
        <v>8681</v>
      </c>
      <c r="CZ91" s="310">
        <v>8681</v>
      </c>
      <c r="DA91" s="310">
        <v>8681</v>
      </c>
      <c r="DB91" s="310">
        <v>8681</v>
      </c>
      <c r="DC91" s="310">
        <v>8681</v>
      </c>
      <c r="DD91" s="310">
        <v>29517</v>
      </c>
      <c r="DE91" s="293"/>
      <c r="DF91" s="331">
        <v>-380.15962499999966</v>
      </c>
    </row>
    <row r="92" spans="2:110">
      <c r="B92" s="302" t="s">
        <v>305</v>
      </c>
      <c r="C92" s="316">
        <v>0.304398</v>
      </c>
      <c r="D92" s="316">
        <v>0.34258100000000002</v>
      </c>
      <c r="E92" s="316">
        <v>-3.8183000000000022E-2</v>
      </c>
      <c r="F92" s="316"/>
      <c r="G92" s="308">
        <v>10.3</v>
      </c>
      <c r="H92" s="307">
        <v>1167361</v>
      </c>
      <c r="I92" s="307">
        <v>44822</v>
      </c>
      <c r="J92" s="307">
        <v>37444</v>
      </c>
      <c r="K92" s="307">
        <v>-130110</v>
      </c>
      <c r="L92" s="307">
        <v>-202277</v>
      </c>
      <c r="M92" s="307">
        <v>-123035</v>
      </c>
      <c r="N92" s="307">
        <v>21099</v>
      </c>
      <c r="O92" s="307">
        <v>2953</v>
      </c>
      <c r="P92" s="307">
        <v>-63478</v>
      </c>
      <c r="Q92" s="327">
        <v>754779</v>
      </c>
      <c r="R92" s="303">
        <v>-202277</v>
      </c>
      <c r="S92" s="307">
        <v>-14641</v>
      </c>
      <c r="T92" s="307">
        <v>-12854</v>
      </c>
      <c r="U92" s="327">
        <v>-147506</v>
      </c>
      <c r="V92" s="307">
        <v>59092</v>
      </c>
      <c r="W92" s="303">
        <v>-248587</v>
      </c>
      <c r="X92" s="307">
        <v>-46990</v>
      </c>
      <c r="Y92" s="303">
        <v>-132395</v>
      </c>
      <c r="Z92" s="307">
        <v>806652</v>
      </c>
      <c r="AA92" s="307">
        <v>705742</v>
      </c>
      <c r="AB92" s="307">
        <v>679748</v>
      </c>
      <c r="AC92" s="307">
        <v>843267</v>
      </c>
      <c r="AD92" s="307">
        <v>111090</v>
      </c>
      <c r="AE92" s="307">
        <v>37007</v>
      </c>
      <c r="AF92" s="307">
        <v>119541</v>
      </c>
      <c r="AG92" s="307">
        <v>0</v>
      </c>
      <c r="AH92" s="307">
        <v>19051</v>
      </c>
      <c r="AI92" s="307">
        <v>0</v>
      </c>
      <c r="AJ92" s="307">
        <v>-27496</v>
      </c>
      <c r="AK92" s="307">
        <v>-27496</v>
      </c>
      <c r="AL92" s="307">
        <v>-27496</v>
      </c>
      <c r="AM92" s="307">
        <v>-27496</v>
      </c>
      <c r="AN92" s="307">
        <v>-27496</v>
      </c>
      <c r="AO92" s="307">
        <v>-111107</v>
      </c>
      <c r="AP92" s="293"/>
      <c r="AQ92" s="311">
        <v>-11945</v>
      </c>
      <c r="AR92" s="307">
        <v>0</v>
      </c>
      <c r="AS92" s="307">
        <v>0</v>
      </c>
      <c r="AT92" s="307">
        <v>0</v>
      </c>
      <c r="AU92" s="307">
        <v>0</v>
      </c>
      <c r="AV92" s="307">
        <v>0</v>
      </c>
      <c r="AW92" s="307">
        <v>0</v>
      </c>
      <c r="AX92" s="310">
        <v>11945</v>
      </c>
      <c r="AY92" s="310">
        <v>11945</v>
      </c>
      <c r="AZ92" s="310">
        <v>11945</v>
      </c>
      <c r="BA92" s="310">
        <v>11945</v>
      </c>
      <c r="BB92" s="310">
        <v>11945</v>
      </c>
      <c r="BC92" s="310">
        <v>51365</v>
      </c>
      <c r="BD92" s="311">
        <v>2048</v>
      </c>
      <c r="BE92" s="307">
        <v>2048</v>
      </c>
      <c r="BF92" s="307">
        <v>2048</v>
      </c>
      <c r="BG92" s="307">
        <v>2048</v>
      </c>
      <c r="BH92" s="307">
        <v>2048</v>
      </c>
      <c r="BI92" s="307">
        <v>2048</v>
      </c>
      <c r="BJ92" s="307">
        <v>8811</v>
      </c>
      <c r="BK92" s="310">
        <v>0</v>
      </c>
      <c r="BL92" s="310">
        <v>0</v>
      </c>
      <c r="BM92" s="310">
        <v>0</v>
      </c>
      <c r="BN92" s="310">
        <v>0</v>
      </c>
      <c r="BO92" s="310">
        <v>0</v>
      </c>
      <c r="BP92" s="310">
        <v>0</v>
      </c>
      <c r="BQ92" s="311">
        <v>-12854</v>
      </c>
      <c r="BR92" s="307">
        <v>0</v>
      </c>
      <c r="BS92" s="307">
        <v>0</v>
      </c>
      <c r="BT92" s="307">
        <v>0</v>
      </c>
      <c r="BU92" s="307">
        <v>0</v>
      </c>
      <c r="BV92" s="307">
        <v>0</v>
      </c>
      <c r="BW92" s="307">
        <v>0</v>
      </c>
      <c r="BX92" s="310">
        <v>12854</v>
      </c>
      <c r="BY92" s="310">
        <v>12854</v>
      </c>
      <c r="BZ92" s="310">
        <v>12854</v>
      </c>
      <c r="CA92" s="310">
        <v>12854</v>
      </c>
      <c r="CB92" s="310">
        <v>12854</v>
      </c>
      <c r="CC92" s="310">
        <v>55271</v>
      </c>
      <c r="CD92" s="308">
        <v>8.6999999999999993</v>
      </c>
      <c r="CE92" s="314"/>
      <c r="CF92" s="307"/>
      <c r="CG92" s="307"/>
      <c r="CH92" s="307"/>
      <c r="CI92" s="307"/>
      <c r="CJ92" s="307"/>
      <c r="CK92" s="307"/>
      <c r="CL92" s="310"/>
      <c r="CM92" s="310"/>
      <c r="CN92" s="310"/>
      <c r="CO92" s="310"/>
      <c r="CP92" s="310"/>
      <c r="CQ92" s="310"/>
      <c r="CR92" s="314">
        <v>-4745</v>
      </c>
      <c r="CS92" s="307"/>
      <c r="CT92" s="307"/>
      <c r="CU92" s="307"/>
      <c r="CV92" s="307"/>
      <c r="CW92" s="307"/>
      <c r="CX92" s="307"/>
      <c r="CY92" s="310">
        <v>4745</v>
      </c>
      <c r="CZ92" s="310">
        <v>4745</v>
      </c>
      <c r="DA92" s="310">
        <v>4745</v>
      </c>
      <c r="DB92" s="310">
        <v>4745</v>
      </c>
      <c r="DC92" s="310">
        <v>4745</v>
      </c>
      <c r="DD92" s="310">
        <v>13282</v>
      </c>
      <c r="DE92" s="293"/>
      <c r="DF92" s="331">
        <v>5237.3330120000028</v>
      </c>
    </row>
    <row r="93" spans="2:110">
      <c r="B93" s="302" t="s">
        <v>306</v>
      </c>
      <c r="C93" s="316">
        <v>0.33531699999999998</v>
      </c>
      <c r="D93" s="316">
        <v>0.34726899999999999</v>
      </c>
      <c r="E93" s="316">
        <v>-1.1952000000000018E-2</v>
      </c>
      <c r="F93" s="316"/>
      <c r="G93" s="308">
        <v>10.199999999999999</v>
      </c>
      <c r="H93" s="307">
        <v>1572792</v>
      </c>
      <c r="I93" s="307">
        <v>81614</v>
      </c>
      <c r="J93" s="307">
        <v>55067</v>
      </c>
      <c r="K93" s="307">
        <v>-54131</v>
      </c>
      <c r="L93" s="307">
        <v>0</v>
      </c>
      <c r="M93" s="307">
        <v>-375371</v>
      </c>
      <c r="N93" s="307">
        <v>49012</v>
      </c>
      <c r="O93" s="307">
        <v>4014</v>
      </c>
      <c r="P93" s="307">
        <v>-110904</v>
      </c>
      <c r="Q93" s="327">
        <v>1222093</v>
      </c>
      <c r="R93" s="303">
        <v>0</v>
      </c>
      <c r="S93" s="307">
        <v>-39026</v>
      </c>
      <c r="T93" s="307">
        <v>-5132</v>
      </c>
      <c r="U93" s="327">
        <v>92523</v>
      </c>
      <c r="V93" s="307">
        <v>83764</v>
      </c>
      <c r="W93" s="303">
        <v>-397115</v>
      </c>
      <c r="X93" s="307">
        <v>-64797</v>
      </c>
      <c r="Y93" s="303">
        <v>-52348</v>
      </c>
      <c r="Z93" s="307">
        <v>1309552</v>
      </c>
      <c r="AA93" s="307">
        <v>1138226</v>
      </c>
      <c r="AB93" s="307">
        <v>1083276</v>
      </c>
      <c r="AC93" s="307">
        <v>1385864</v>
      </c>
      <c r="AD93" s="307">
        <v>338570</v>
      </c>
      <c r="AE93" s="307">
        <v>55536</v>
      </c>
      <c r="AF93" s="307">
        <v>47216</v>
      </c>
      <c r="AG93" s="307">
        <v>0</v>
      </c>
      <c r="AH93" s="307">
        <v>44207</v>
      </c>
      <c r="AI93" s="307">
        <v>0</v>
      </c>
      <c r="AJ93" s="307">
        <v>-44158</v>
      </c>
      <c r="AK93" s="307">
        <v>-44158</v>
      </c>
      <c r="AL93" s="307">
        <v>-44158</v>
      </c>
      <c r="AM93" s="307">
        <v>-44158</v>
      </c>
      <c r="AN93" s="307">
        <v>-44158</v>
      </c>
      <c r="AO93" s="307">
        <v>-176325</v>
      </c>
      <c r="AP93" s="293"/>
      <c r="AQ93" s="311">
        <v>-36801</v>
      </c>
      <c r="AR93" s="307">
        <v>0</v>
      </c>
      <c r="AS93" s="307">
        <v>0</v>
      </c>
      <c r="AT93" s="307">
        <v>0</v>
      </c>
      <c r="AU93" s="307">
        <v>0</v>
      </c>
      <c r="AV93" s="307">
        <v>0</v>
      </c>
      <c r="AW93" s="307">
        <v>0</v>
      </c>
      <c r="AX93" s="310">
        <v>36801</v>
      </c>
      <c r="AY93" s="310">
        <v>36801</v>
      </c>
      <c r="AZ93" s="310">
        <v>36801</v>
      </c>
      <c r="BA93" s="310">
        <v>36801</v>
      </c>
      <c r="BB93" s="310">
        <v>36801</v>
      </c>
      <c r="BC93" s="310">
        <v>154565</v>
      </c>
      <c r="BD93" s="311">
        <v>4805</v>
      </c>
      <c r="BE93" s="307">
        <v>4805</v>
      </c>
      <c r="BF93" s="307">
        <v>4805</v>
      </c>
      <c r="BG93" s="307">
        <v>4805</v>
      </c>
      <c r="BH93" s="307">
        <v>4805</v>
      </c>
      <c r="BI93" s="307">
        <v>4805</v>
      </c>
      <c r="BJ93" s="307">
        <v>20182</v>
      </c>
      <c r="BK93" s="310">
        <v>0</v>
      </c>
      <c r="BL93" s="310">
        <v>0</v>
      </c>
      <c r="BM93" s="310">
        <v>0</v>
      </c>
      <c r="BN93" s="310">
        <v>0</v>
      </c>
      <c r="BO93" s="310">
        <v>0</v>
      </c>
      <c r="BP93" s="310">
        <v>0</v>
      </c>
      <c r="BQ93" s="311">
        <v>-5132</v>
      </c>
      <c r="BR93" s="307">
        <v>0</v>
      </c>
      <c r="BS93" s="307">
        <v>0</v>
      </c>
      <c r="BT93" s="307">
        <v>0</v>
      </c>
      <c r="BU93" s="307">
        <v>0</v>
      </c>
      <c r="BV93" s="307">
        <v>0</v>
      </c>
      <c r="BW93" s="307">
        <v>0</v>
      </c>
      <c r="BX93" s="310">
        <v>5132</v>
      </c>
      <c r="BY93" s="310">
        <v>5132</v>
      </c>
      <c r="BZ93" s="310">
        <v>5132</v>
      </c>
      <c r="CA93" s="310">
        <v>5132</v>
      </c>
      <c r="CB93" s="310">
        <v>5132</v>
      </c>
      <c r="CC93" s="310">
        <v>21556</v>
      </c>
      <c r="CD93" s="308">
        <v>8.5</v>
      </c>
      <c r="CE93" s="314"/>
      <c r="CF93" s="307"/>
      <c r="CG93" s="307"/>
      <c r="CH93" s="307"/>
      <c r="CI93" s="307"/>
      <c r="CJ93" s="307"/>
      <c r="CK93" s="307"/>
      <c r="CL93" s="310"/>
      <c r="CM93" s="310"/>
      <c r="CN93" s="310"/>
      <c r="CO93" s="310"/>
      <c r="CP93" s="310"/>
      <c r="CQ93" s="310"/>
      <c r="CR93" s="314">
        <v>-7030</v>
      </c>
      <c r="CS93" s="307"/>
      <c r="CT93" s="307"/>
      <c r="CU93" s="307"/>
      <c r="CV93" s="307"/>
      <c r="CW93" s="307"/>
      <c r="CX93" s="307"/>
      <c r="CY93" s="310">
        <v>7030</v>
      </c>
      <c r="CZ93" s="310">
        <v>7030</v>
      </c>
      <c r="DA93" s="310">
        <v>7030</v>
      </c>
      <c r="DB93" s="310">
        <v>7030</v>
      </c>
      <c r="DC93" s="310">
        <v>7030</v>
      </c>
      <c r="DD93" s="310">
        <v>20386</v>
      </c>
      <c r="DE93" s="293"/>
      <c r="DF93" s="331">
        <v>2230.1117280000035</v>
      </c>
    </row>
    <row r="94" spans="2:110">
      <c r="B94" s="302" t="s">
        <v>307</v>
      </c>
      <c r="C94" s="316">
        <v>0.23386499999999999</v>
      </c>
      <c r="D94" s="316">
        <v>0.32743899999999998</v>
      </c>
      <c r="E94" s="316">
        <v>-9.3573999999999991E-2</v>
      </c>
      <c r="F94" s="316"/>
      <c r="G94" s="308">
        <v>10.4</v>
      </c>
      <c r="H94" s="307">
        <v>2809246</v>
      </c>
      <c r="I94" s="307">
        <v>116493</v>
      </c>
      <c r="J94" s="307">
        <v>73731</v>
      </c>
      <c r="K94" s="307">
        <v>-802813</v>
      </c>
      <c r="L94" s="307">
        <v>0</v>
      </c>
      <c r="M94" s="307">
        <v>276912</v>
      </c>
      <c r="N94" s="307">
        <v>105837</v>
      </c>
      <c r="O94" s="307">
        <v>12892</v>
      </c>
      <c r="P94" s="307">
        <v>-116579</v>
      </c>
      <c r="Q94" s="327">
        <v>2475719</v>
      </c>
      <c r="R94" s="303">
        <v>0</v>
      </c>
      <c r="S94" s="307">
        <v>27004</v>
      </c>
      <c r="T94" s="307">
        <v>-79385</v>
      </c>
      <c r="U94" s="327">
        <v>137843</v>
      </c>
      <c r="V94" s="307">
        <v>92579</v>
      </c>
      <c r="W94" s="303">
        <v>-479642</v>
      </c>
      <c r="X94" s="307">
        <v>-124851</v>
      </c>
      <c r="Y94" s="303">
        <v>-825601</v>
      </c>
      <c r="Z94" s="307">
        <v>2661253</v>
      </c>
      <c r="AA94" s="307">
        <v>2298121</v>
      </c>
      <c r="AB94" s="307">
        <v>2181576</v>
      </c>
      <c r="AC94" s="307">
        <v>2821879</v>
      </c>
      <c r="AD94" s="307">
        <v>0</v>
      </c>
      <c r="AE94" s="307">
        <v>79372</v>
      </c>
      <c r="AF94" s="307">
        <v>746216</v>
      </c>
      <c r="AG94" s="307">
        <v>250286</v>
      </c>
      <c r="AH94" s="307">
        <v>95660</v>
      </c>
      <c r="AI94" s="307">
        <v>0</v>
      </c>
      <c r="AJ94" s="307">
        <v>-52381</v>
      </c>
      <c r="AK94" s="307">
        <v>-52381</v>
      </c>
      <c r="AL94" s="307">
        <v>-52381</v>
      </c>
      <c r="AM94" s="307">
        <v>-52381</v>
      </c>
      <c r="AN94" s="307">
        <v>-52381</v>
      </c>
      <c r="AO94" s="307">
        <v>-217737</v>
      </c>
      <c r="AP94" s="293"/>
      <c r="AQ94" s="311">
        <v>26626</v>
      </c>
      <c r="AR94" s="307">
        <v>26626</v>
      </c>
      <c r="AS94" s="307">
        <v>26626</v>
      </c>
      <c r="AT94" s="307">
        <v>26626</v>
      </c>
      <c r="AU94" s="307">
        <v>26626</v>
      </c>
      <c r="AV94" s="307">
        <v>26626</v>
      </c>
      <c r="AW94" s="307">
        <v>117156</v>
      </c>
      <c r="AX94" s="310">
        <v>0</v>
      </c>
      <c r="AY94" s="310">
        <v>0</v>
      </c>
      <c r="AZ94" s="310">
        <v>0</v>
      </c>
      <c r="BA94" s="310">
        <v>0</v>
      </c>
      <c r="BB94" s="310">
        <v>0</v>
      </c>
      <c r="BC94" s="310">
        <v>0</v>
      </c>
      <c r="BD94" s="311">
        <v>10177</v>
      </c>
      <c r="BE94" s="307">
        <v>10177</v>
      </c>
      <c r="BF94" s="307">
        <v>10177</v>
      </c>
      <c r="BG94" s="307">
        <v>10177</v>
      </c>
      <c r="BH94" s="307">
        <v>10177</v>
      </c>
      <c r="BI94" s="307">
        <v>10177</v>
      </c>
      <c r="BJ94" s="307">
        <v>44775</v>
      </c>
      <c r="BK94" s="310">
        <v>0</v>
      </c>
      <c r="BL94" s="310">
        <v>0</v>
      </c>
      <c r="BM94" s="310">
        <v>0</v>
      </c>
      <c r="BN94" s="310">
        <v>0</v>
      </c>
      <c r="BO94" s="310">
        <v>0</v>
      </c>
      <c r="BP94" s="310">
        <v>0</v>
      </c>
      <c r="BQ94" s="311">
        <v>-79385</v>
      </c>
      <c r="BR94" s="307">
        <v>0</v>
      </c>
      <c r="BS94" s="307">
        <v>0</v>
      </c>
      <c r="BT94" s="307">
        <v>0</v>
      </c>
      <c r="BU94" s="307">
        <v>0</v>
      </c>
      <c r="BV94" s="307">
        <v>0</v>
      </c>
      <c r="BW94" s="307">
        <v>0</v>
      </c>
      <c r="BX94" s="310">
        <v>79385</v>
      </c>
      <c r="BY94" s="310">
        <v>79385</v>
      </c>
      <c r="BZ94" s="310">
        <v>79385</v>
      </c>
      <c r="CA94" s="310">
        <v>79385</v>
      </c>
      <c r="CB94" s="310">
        <v>79385</v>
      </c>
      <c r="CC94" s="310">
        <v>349291</v>
      </c>
      <c r="CD94" s="308">
        <v>8.9</v>
      </c>
      <c r="CE94" s="314"/>
      <c r="CF94" s="307"/>
      <c r="CG94" s="307"/>
      <c r="CH94" s="307"/>
      <c r="CI94" s="307"/>
      <c r="CJ94" s="307"/>
      <c r="CK94" s="307"/>
      <c r="CL94" s="310"/>
      <c r="CM94" s="310"/>
      <c r="CN94" s="310"/>
      <c r="CO94" s="310"/>
      <c r="CP94" s="310"/>
      <c r="CQ94" s="310"/>
      <c r="CR94" s="314">
        <v>-9799</v>
      </c>
      <c r="CS94" s="307"/>
      <c r="CT94" s="307"/>
      <c r="CU94" s="307"/>
      <c r="CV94" s="307"/>
      <c r="CW94" s="307"/>
      <c r="CX94" s="307"/>
      <c r="CY94" s="310">
        <v>9799</v>
      </c>
      <c r="CZ94" s="310">
        <v>9799</v>
      </c>
      <c r="DA94" s="310">
        <v>9799</v>
      </c>
      <c r="DB94" s="310">
        <v>9799</v>
      </c>
      <c r="DC94" s="310">
        <v>9799</v>
      </c>
      <c r="DD94" s="310">
        <v>30377</v>
      </c>
      <c r="DE94" s="293"/>
      <c r="DF94" s="331">
        <v>35679.204755999999</v>
      </c>
    </row>
    <row r="95" spans="2:110">
      <c r="B95" s="302" t="s">
        <v>308</v>
      </c>
      <c r="C95" s="316">
        <v>0.19034499999999999</v>
      </c>
      <c r="D95" s="316">
        <v>0.275144</v>
      </c>
      <c r="E95" s="316">
        <v>-8.4799000000000013E-2</v>
      </c>
      <c r="F95" s="316"/>
      <c r="G95" s="308">
        <v>9.5</v>
      </c>
      <c r="H95" s="307">
        <v>8306784</v>
      </c>
      <c r="I95" s="307">
        <v>316240</v>
      </c>
      <c r="J95" s="307">
        <v>209214</v>
      </c>
      <c r="K95" s="307">
        <v>-2560139</v>
      </c>
      <c r="L95" s="307">
        <v>-134326</v>
      </c>
      <c r="M95" s="307">
        <v>687375</v>
      </c>
      <c r="N95" s="307">
        <v>319992</v>
      </c>
      <c r="O95" s="307">
        <v>27333</v>
      </c>
      <c r="P95" s="307">
        <v>-399527</v>
      </c>
      <c r="Q95" s="327">
        <v>6772946</v>
      </c>
      <c r="R95" s="303">
        <v>-134326</v>
      </c>
      <c r="S95" s="307">
        <v>80092</v>
      </c>
      <c r="T95" s="307">
        <v>-276832</v>
      </c>
      <c r="U95" s="327">
        <v>194388</v>
      </c>
      <c r="V95" s="307">
        <v>417958</v>
      </c>
      <c r="W95" s="303">
        <v>-1643748</v>
      </c>
      <c r="X95" s="307">
        <v>-315048</v>
      </c>
      <c r="Y95" s="303">
        <v>-2629903</v>
      </c>
      <c r="Z95" s="307">
        <v>7204329</v>
      </c>
      <c r="AA95" s="307">
        <v>6360670</v>
      </c>
      <c r="AB95" s="307">
        <v>6103592</v>
      </c>
      <c r="AC95" s="307">
        <v>7554552</v>
      </c>
      <c r="AD95" s="307">
        <v>0</v>
      </c>
      <c r="AE95" s="307">
        <v>192005</v>
      </c>
      <c r="AF95" s="307">
        <v>2353071</v>
      </c>
      <c r="AG95" s="307">
        <v>615019</v>
      </c>
      <c r="AH95" s="307">
        <v>286309</v>
      </c>
      <c r="AI95" s="307">
        <v>0</v>
      </c>
      <c r="AJ95" s="307">
        <v>-196740</v>
      </c>
      <c r="AK95" s="307">
        <v>-196740</v>
      </c>
      <c r="AL95" s="307">
        <v>-196740</v>
      </c>
      <c r="AM95" s="307">
        <v>-196740</v>
      </c>
      <c r="AN95" s="307">
        <v>-196740</v>
      </c>
      <c r="AO95" s="307">
        <v>-660048</v>
      </c>
      <c r="AP95" s="293"/>
      <c r="AQ95" s="311">
        <v>72355</v>
      </c>
      <c r="AR95" s="307">
        <v>72355</v>
      </c>
      <c r="AS95" s="307">
        <v>72355</v>
      </c>
      <c r="AT95" s="307">
        <v>72355</v>
      </c>
      <c r="AU95" s="307">
        <v>72355</v>
      </c>
      <c r="AV95" s="307">
        <v>72355</v>
      </c>
      <c r="AW95" s="307">
        <v>253244</v>
      </c>
      <c r="AX95" s="310">
        <v>0</v>
      </c>
      <c r="AY95" s="310">
        <v>0</v>
      </c>
      <c r="AZ95" s="310">
        <v>0</v>
      </c>
      <c r="BA95" s="310">
        <v>0</v>
      </c>
      <c r="BB95" s="310">
        <v>0</v>
      </c>
      <c r="BC95" s="310">
        <v>0</v>
      </c>
      <c r="BD95" s="311">
        <v>33683</v>
      </c>
      <c r="BE95" s="307">
        <v>33683</v>
      </c>
      <c r="BF95" s="307">
        <v>33683</v>
      </c>
      <c r="BG95" s="307">
        <v>33683</v>
      </c>
      <c r="BH95" s="307">
        <v>33683</v>
      </c>
      <c r="BI95" s="307">
        <v>33683</v>
      </c>
      <c r="BJ95" s="307">
        <v>117894</v>
      </c>
      <c r="BK95" s="310">
        <v>0</v>
      </c>
      <c r="BL95" s="310">
        <v>0</v>
      </c>
      <c r="BM95" s="310">
        <v>0</v>
      </c>
      <c r="BN95" s="310">
        <v>0</v>
      </c>
      <c r="BO95" s="310">
        <v>0</v>
      </c>
      <c r="BP95" s="310">
        <v>0</v>
      </c>
      <c r="BQ95" s="311">
        <v>-276832</v>
      </c>
      <c r="BR95" s="307">
        <v>0</v>
      </c>
      <c r="BS95" s="307">
        <v>0</v>
      </c>
      <c r="BT95" s="307">
        <v>0</v>
      </c>
      <c r="BU95" s="307">
        <v>0</v>
      </c>
      <c r="BV95" s="307">
        <v>0</v>
      </c>
      <c r="BW95" s="307">
        <v>0</v>
      </c>
      <c r="BX95" s="310">
        <v>276832</v>
      </c>
      <c r="BY95" s="310">
        <v>276832</v>
      </c>
      <c r="BZ95" s="310">
        <v>276832</v>
      </c>
      <c r="CA95" s="310">
        <v>276832</v>
      </c>
      <c r="CB95" s="310">
        <v>276832</v>
      </c>
      <c r="CC95" s="310">
        <v>968911</v>
      </c>
      <c r="CD95" s="308">
        <v>8.6999999999999993</v>
      </c>
      <c r="CE95" s="314"/>
      <c r="CF95" s="307"/>
      <c r="CG95" s="307"/>
      <c r="CH95" s="307"/>
      <c r="CI95" s="307"/>
      <c r="CJ95" s="307"/>
      <c r="CK95" s="307"/>
      <c r="CL95" s="310"/>
      <c r="CM95" s="310"/>
      <c r="CN95" s="310"/>
      <c r="CO95" s="310"/>
      <c r="CP95" s="310"/>
      <c r="CQ95" s="310"/>
      <c r="CR95" s="314">
        <v>-25946</v>
      </c>
      <c r="CS95" s="307"/>
      <c r="CT95" s="307"/>
      <c r="CU95" s="307"/>
      <c r="CV95" s="307"/>
      <c r="CW95" s="307"/>
      <c r="CX95" s="307"/>
      <c r="CY95" s="310">
        <v>25946</v>
      </c>
      <c r="CZ95" s="310">
        <v>25946</v>
      </c>
      <c r="DA95" s="310">
        <v>25946</v>
      </c>
      <c r="DB95" s="310">
        <v>25946</v>
      </c>
      <c r="DC95" s="310">
        <v>25946</v>
      </c>
      <c r="DD95" s="310">
        <v>62275</v>
      </c>
      <c r="DE95" s="293"/>
      <c r="DF95" s="331">
        <v>97097.398970000009</v>
      </c>
    </row>
    <row r="96" spans="2:110">
      <c r="B96" s="302" t="s">
        <v>309</v>
      </c>
      <c r="C96" s="316">
        <v>0.37031700000000001</v>
      </c>
      <c r="D96" s="316">
        <v>0.38037900000000002</v>
      </c>
      <c r="E96" s="316">
        <v>-1.0062000000000015E-2</v>
      </c>
      <c r="F96" s="316"/>
      <c r="G96" s="308">
        <v>10.9</v>
      </c>
      <c r="H96" s="307">
        <v>594071</v>
      </c>
      <c r="I96" s="307">
        <v>28970</v>
      </c>
      <c r="J96" s="307">
        <v>21319</v>
      </c>
      <c r="K96" s="307">
        <v>-15715</v>
      </c>
      <c r="L96" s="307">
        <v>0</v>
      </c>
      <c r="M96" s="307">
        <v>-172131</v>
      </c>
      <c r="N96" s="307">
        <v>12387</v>
      </c>
      <c r="O96" s="307">
        <v>3210</v>
      </c>
      <c r="P96" s="307">
        <v>-20172</v>
      </c>
      <c r="Q96" s="327">
        <v>451939</v>
      </c>
      <c r="R96" s="303">
        <v>0</v>
      </c>
      <c r="S96" s="307">
        <v>-17421</v>
      </c>
      <c r="T96" s="307">
        <v>-1211</v>
      </c>
      <c r="U96" s="327">
        <v>31657</v>
      </c>
      <c r="V96" s="307">
        <v>17102</v>
      </c>
      <c r="W96" s="303">
        <v>-179751</v>
      </c>
      <c r="X96" s="307">
        <v>-26135</v>
      </c>
      <c r="Y96" s="303">
        <v>-13197</v>
      </c>
      <c r="Z96" s="307">
        <v>486119</v>
      </c>
      <c r="AA96" s="307">
        <v>419423</v>
      </c>
      <c r="AB96" s="307">
        <v>400299</v>
      </c>
      <c r="AC96" s="307">
        <v>512716</v>
      </c>
      <c r="AD96" s="307">
        <v>156339</v>
      </c>
      <c r="AE96" s="307">
        <v>22677</v>
      </c>
      <c r="AF96" s="307">
        <v>11986</v>
      </c>
      <c r="AG96" s="307">
        <v>0</v>
      </c>
      <c r="AH96" s="307">
        <v>11251</v>
      </c>
      <c r="AI96" s="307">
        <v>0</v>
      </c>
      <c r="AJ96" s="307">
        <v>-18633</v>
      </c>
      <c r="AK96" s="307">
        <v>-18633</v>
      </c>
      <c r="AL96" s="307">
        <v>-18633</v>
      </c>
      <c r="AM96" s="307">
        <v>-18633</v>
      </c>
      <c r="AN96" s="307">
        <v>-18633</v>
      </c>
      <c r="AO96" s="307">
        <v>-86586</v>
      </c>
      <c r="AP96" s="293"/>
      <c r="AQ96" s="311">
        <v>-15792</v>
      </c>
      <c r="AR96" s="307">
        <v>0</v>
      </c>
      <c r="AS96" s="307">
        <v>0</v>
      </c>
      <c r="AT96" s="307">
        <v>0</v>
      </c>
      <c r="AU96" s="307">
        <v>0</v>
      </c>
      <c r="AV96" s="307">
        <v>0</v>
      </c>
      <c r="AW96" s="307">
        <v>0</v>
      </c>
      <c r="AX96" s="310">
        <v>15792</v>
      </c>
      <c r="AY96" s="310">
        <v>15792</v>
      </c>
      <c r="AZ96" s="310">
        <v>15792</v>
      </c>
      <c r="BA96" s="310">
        <v>15792</v>
      </c>
      <c r="BB96" s="310">
        <v>15792</v>
      </c>
      <c r="BC96" s="310">
        <v>77379</v>
      </c>
      <c r="BD96" s="311">
        <v>1136</v>
      </c>
      <c r="BE96" s="307">
        <v>1136</v>
      </c>
      <c r="BF96" s="307">
        <v>1136</v>
      </c>
      <c r="BG96" s="307">
        <v>1136</v>
      </c>
      <c r="BH96" s="307">
        <v>1136</v>
      </c>
      <c r="BI96" s="307">
        <v>1136</v>
      </c>
      <c r="BJ96" s="307">
        <v>5571</v>
      </c>
      <c r="BK96" s="310">
        <v>0</v>
      </c>
      <c r="BL96" s="310">
        <v>0</v>
      </c>
      <c r="BM96" s="310">
        <v>0</v>
      </c>
      <c r="BN96" s="310">
        <v>0</v>
      </c>
      <c r="BO96" s="310">
        <v>0</v>
      </c>
      <c r="BP96" s="310">
        <v>0</v>
      </c>
      <c r="BQ96" s="311">
        <v>-1211</v>
      </c>
      <c r="BR96" s="307">
        <v>0</v>
      </c>
      <c r="BS96" s="307">
        <v>0</v>
      </c>
      <c r="BT96" s="307">
        <v>0</v>
      </c>
      <c r="BU96" s="307">
        <v>0</v>
      </c>
      <c r="BV96" s="307">
        <v>0</v>
      </c>
      <c r="BW96" s="307">
        <v>0</v>
      </c>
      <c r="BX96" s="310">
        <v>1211</v>
      </c>
      <c r="BY96" s="310">
        <v>1211</v>
      </c>
      <c r="BZ96" s="310">
        <v>1211</v>
      </c>
      <c r="CA96" s="310">
        <v>1211</v>
      </c>
      <c r="CB96" s="310">
        <v>1211</v>
      </c>
      <c r="CC96" s="310">
        <v>5931</v>
      </c>
      <c r="CD96" s="308">
        <v>8.1</v>
      </c>
      <c r="CE96" s="314"/>
      <c r="CF96" s="307"/>
      <c r="CG96" s="307"/>
      <c r="CH96" s="307"/>
      <c r="CI96" s="307"/>
      <c r="CJ96" s="307"/>
      <c r="CK96" s="307"/>
      <c r="CL96" s="310"/>
      <c r="CM96" s="310"/>
      <c r="CN96" s="310"/>
      <c r="CO96" s="310"/>
      <c r="CP96" s="310"/>
      <c r="CQ96" s="310"/>
      <c r="CR96" s="314">
        <v>-2766</v>
      </c>
      <c r="CS96" s="307"/>
      <c r="CT96" s="307"/>
      <c r="CU96" s="307"/>
      <c r="CV96" s="307"/>
      <c r="CW96" s="307"/>
      <c r="CX96" s="307"/>
      <c r="CY96" s="310">
        <v>2766</v>
      </c>
      <c r="CZ96" s="310">
        <v>2766</v>
      </c>
      <c r="DA96" s="310">
        <v>2766</v>
      </c>
      <c r="DB96" s="310">
        <v>2766</v>
      </c>
      <c r="DC96" s="310">
        <v>2766</v>
      </c>
      <c r="DD96" s="310">
        <v>8847</v>
      </c>
      <c r="DE96" s="293"/>
      <c r="DF96" s="331">
        <v>691.32983400000103</v>
      </c>
    </row>
    <row r="97" spans="2:110">
      <c r="B97" s="302" t="s">
        <v>310</v>
      </c>
      <c r="C97" s="316">
        <v>0.34195199999999998</v>
      </c>
      <c r="D97" s="316">
        <v>0.34789999999999999</v>
      </c>
      <c r="E97" s="316">
        <v>-5.9480000000000088E-3</v>
      </c>
      <c r="F97" s="316"/>
      <c r="G97" s="308">
        <v>10</v>
      </c>
      <c r="H97" s="307">
        <v>2086346</v>
      </c>
      <c r="I97" s="307">
        <v>117704</v>
      </c>
      <c r="J97" s="307">
        <v>75035</v>
      </c>
      <c r="K97" s="307">
        <v>-35670</v>
      </c>
      <c r="L97" s="307">
        <v>0</v>
      </c>
      <c r="M97" s="307">
        <v>-269622</v>
      </c>
      <c r="N97" s="307">
        <v>54558</v>
      </c>
      <c r="O97" s="307">
        <v>7591</v>
      </c>
      <c r="P97" s="307">
        <v>-128917</v>
      </c>
      <c r="Q97" s="327">
        <v>1907025</v>
      </c>
      <c r="R97" s="303">
        <v>0</v>
      </c>
      <c r="S97" s="307">
        <v>-31373</v>
      </c>
      <c r="T97" s="307">
        <v>-2959</v>
      </c>
      <c r="U97" s="327">
        <v>158407</v>
      </c>
      <c r="V97" s="307">
        <v>123853</v>
      </c>
      <c r="W97" s="303">
        <v>-297147</v>
      </c>
      <c r="X97" s="307">
        <v>-88336</v>
      </c>
      <c r="Y97" s="303">
        <v>-29589</v>
      </c>
      <c r="Z97" s="307">
        <v>2047080</v>
      </c>
      <c r="AA97" s="307">
        <v>1773697</v>
      </c>
      <c r="AB97" s="307">
        <v>1689022</v>
      </c>
      <c r="AC97" s="307">
        <v>2166690</v>
      </c>
      <c r="AD97" s="307">
        <v>242660</v>
      </c>
      <c r="AE97" s="307">
        <v>76959</v>
      </c>
      <c r="AF97" s="307">
        <v>26630</v>
      </c>
      <c r="AG97" s="307">
        <v>0</v>
      </c>
      <c r="AH97" s="307">
        <v>49102</v>
      </c>
      <c r="AI97" s="307">
        <v>0</v>
      </c>
      <c r="AJ97" s="307">
        <v>-34332</v>
      </c>
      <c r="AK97" s="307">
        <v>-34332</v>
      </c>
      <c r="AL97" s="307">
        <v>-34332</v>
      </c>
      <c r="AM97" s="307">
        <v>-34332</v>
      </c>
      <c r="AN97" s="307">
        <v>-34332</v>
      </c>
      <c r="AO97" s="307">
        <v>-125487</v>
      </c>
      <c r="AP97" s="293"/>
      <c r="AQ97" s="311">
        <v>-26962</v>
      </c>
      <c r="AR97" s="307">
        <v>0</v>
      </c>
      <c r="AS97" s="307">
        <v>0</v>
      </c>
      <c r="AT97" s="307">
        <v>0</v>
      </c>
      <c r="AU97" s="307">
        <v>0</v>
      </c>
      <c r="AV97" s="307">
        <v>0</v>
      </c>
      <c r="AW97" s="307">
        <v>0</v>
      </c>
      <c r="AX97" s="310">
        <v>26962</v>
      </c>
      <c r="AY97" s="310">
        <v>26962</v>
      </c>
      <c r="AZ97" s="310">
        <v>26962</v>
      </c>
      <c r="BA97" s="310">
        <v>26962</v>
      </c>
      <c r="BB97" s="310">
        <v>26962</v>
      </c>
      <c r="BC97" s="310">
        <v>107850</v>
      </c>
      <c r="BD97" s="311">
        <v>5456</v>
      </c>
      <c r="BE97" s="307">
        <v>5456</v>
      </c>
      <c r="BF97" s="307">
        <v>5456</v>
      </c>
      <c r="BG97" s="307">
        <v>5456</v>
      </c>
      <c r="BH97" s="307">
        <v>5456</v>
      </c>
      <c r="BI97" s="307">
        <v>5456</v>
      </c>
      <c r="BJ97" s="307">
        <v>21822</v>
      </c>
      <c r="BK97" s="310">
        <v>0</v>
      </c>
      <c r="BL97" s="310">
        <v>0</v>
      </c>
      <c r="BM97" s="310">
        <v>0</v>
      </c>
      <c r="BN97" s="310">
        <v>0</v>
      </c>
      <c r="BO97" s="310">
        <v>0</v>
      </c>
      <c r="BP97" s="310">
        <v>0</v>
      </c>
      <c r="BQ97" s="311">
        <v>-2959</v>
      </c>
      <c r="BR97" s="307">
        <v>0</v>
      </c>
      <c r="BS97" s="307">
        <v>0</v>
      </c>
      <c r="BT97" s="307">
        <v>0</v>
      </c>
      <c r="BU97" s="307">
        <v>0</v>
      </c>
      <c r="BV97" s="307">
        <v>0</v>
      </c>
      <c r="BW97" s="307">
        <v>0</v>
      </c>
      <c r="BX97" s="310">
        <v>2959</v>
      </c>
      <c r="BY97" s="310">
        <v>2959</v>
      </c>
      <c r="BZ97" s="310">
        <v>2959</v>
      </c>
      <c r="CA97" s="310">
        <v>2959</v>
      </c>
      <c r="CB97" s="310">
        <v>2959</v>
      </c>
      <c r="CC97" s="310">
        <v>11835</v>
      </c>
      <c r="CD97" s="308">
        <v>9</v>
      </c>
      <c r="CE97" s="314"/>
      <c r="CF97" s="307"/>
      <c r="CG97" s="307"/>
      <c r="CH97" s="307"/>
      <c r="CI97" s="307"/>
      <c r="CJ97" s="307"/>
      <c r="CK97" s="307"/>
      <c r="CL97" s="310"/>
      <c r="CM97" s="310"/>
      <c r="CN97" s="310"/>
      <c r="CO97" s="310"/>
      <c r="CP97" s="310"/>
      <c r="CQ97" s="310"/>
      <c r="CR97" s="314">
        <v>-9867</v>
      </c>
      <c r="CS97" s="307"/>
      <c r="CT97" s="307"/>
      <c r="CU97" s="307"/>
      <c r="CV97" s="307"/>
      <c r="CW97" s="307"/>
      <c r="CX97" s="307"/>
      <c r="CY97" s="310">
        <v>9867</v>
      </c>
      <c r="CZ97" s="310">
        <v>9867</v>
      </c>
      <c r="DA97" s="310">
        <v>9867</v>
      </c>
      <c r="DB97" s="310">
        <v>9867</v>
      </c>
      <c r="DC97" s="310">
        <v>9867</v>
      </c>
      <c r="DD97" s="310">
        <v>27624</v>
      </c>
      <c r="DE97" s="293"/>
      <c r="DF97" s="331">
        <v>1510.2745240000022</v>
      </c>
    </row>
    <row r="98" spans="2:110">
      <c r="B98" s="302" t="s">
        <v>311</v>
      </c>
      <c r="C98" s="316">
        <v>0.33609600000000001</v>
      </c>
      <c r="D98" s="316">
        <v>0.32173000000000002</v>
      </c>
      <c r="E98" s="316">
        <v>1.436599999999999E-2</v>
      </c>
      <c r="F98" s="316"/>
      <c r="G98" s="308">
        <v>10.7</v>
      </c>
      <c r="H98" s="307">
        <v>2878632</v>
      </c>
      <c r="I98" s="307">
        <v>177373</v>
      </c>
      <c r="J98" s="307">
        <v>111093</v>
      </c>
      <c r="K98" s="307">
        <v>128538</v>
      </c>
      <c r="L98" s="307">
        <v>-2292860</v>
      </c>
      <c r="M98" s="307">
        <v>936810</v>
      </c>
      <c r="N98" s="307">
        <v>60835</v>
      </c>
      <c r="O98" s="307">
        <v>-36141</v>
      </c>
      <c r="P98" s="307">
        <v>-91759</v>
      </c>
      <c r="Q98" s="327">
        <v>1872521</v>
      </c>
      <c r="R98" s="303">
        <v>-2292860</v>
      </c>
      <c r="S98" s="307">
        <v>79625</v>
      </c>
      <c r="T98" s="307">
        <v>9157</v>
      </c>
      <c r="U98" s="327">
        <v>-1915612</v>
      </c>
      <c r="V98" s="307">
        <v>93835</v>
      </c>
      <c r="W98" s="303">
        <v>876161</v>
      </c>
      <c r="X98" s="307">
        <v>-125097</v>
      </c>
      <c r="Y98" s="303">
        <v>97983</v>
      </c>
      <c r="Z98" s="307">
        <v>2012000</v>
      </c>
      <c r="AA98" s="307">
        <v>1739530</v>
      </c>
      <c r="AB98" s="307">
        <v>1653774</v>
      </c>
      <c r="AC98" s="307">
        <v>2133563</v>
      </c>
      <c r="AD98" s="307">
        <v>0</v>
      </c>
      <c r="AE98" s="307">
        <v>117070</v>
      </c>
      <c r="AF98" s="307">
        <v>0</v>
      </c>
      <c r="AG98" s="307">
        <v>849256</v>
      </c>
      <c r="AH98" s="307">
        <v>55149</v>
      </c>
      <c r="AI98" s="307">
        <v>88826</v>
      </c>
      <c r="AJ98" s="307">
        <v>88782</v>
      </c>
      <c r="AK98" s="307">
        <v>88782</v>
      </c>
      <c r="AL98" s="307">
        <v>88782</v>
      </c>
      <c r="AM98" s="307">
        <v>88782</v>
      </c>
      <c r="AN98" s="307">
        <v>88782</v>
      </c>
      <c r="AO98" s="307">
        <v>432251</v>
      </c>
      <c r="AP98" s="293"/>
      <c r="AQ98" s="311">
        <v>87552</v>
      </c>
      <c r="AR98" s="307">
        <v>87552</v>
      </c>
      <c r="AS98" s="307">
        <v>87552</v>
      </c>
      <c r="AT98" s="307">
        <v>87552</v>
      </c>
      <c r="AU98" s="307">
        <v>87552</v>
      </c>
      <c r="AV98" s="307">
        <v>87552</v>
      </c>
      <c r="AW98" s="307">
        <v>411496</v>
      </c>
      <c r="AX98" s="310">
        <v>0</v>
      </c>
      <c r="AY98" s="310">
        <v>0</v>
      </c>
      <c r="AZ98" s="310">
        <v>0</v>
      </c>
      <c r="BA98" s="310">
        <v>0</v>
      </c>
      <c r="BB98" s="310">
        <v>0</v>
      </c>
      <c r="BC98" s="310">
        <v>0</v>
      </c>
      <c r="BD98" s="311">
        <v>5686</v>
      </c>
      <c r="BE98" s="307">
        <v>5686</v>
      </c>
      <c r="BF98" s="307">
        <v>5686</v>
      </c>
      <c r="BG98" s="307">
        <v>5686</v>
      </c>
      <c r="BH98" s="307">
        <v>5686</v>
      </c>
      <c r="BI98" s="307">
        <v>5686</v>
      </c>
      <c r="BJ98" s="307">
        <v>26719</v>
      </c>
      <c r="BK98" s="310">
        <v>0</v>
      </c>
      <c r="BL98" s="310">
        <v>0</v>
      </c>
      <c r="BM98" s="310">
        <v>0</v>
      </c>
      <c r="BN98" s="310">
        <v>0</v>
      </c>
      <c r="BO98" s="310">
        <v>0</v>
      </c>
      <c r="BP98" s="310">
        <v>0</v>
      </c>
      <c r="BQ98" s="311">
        <v>9157</v>
      </c>
      <c r="BR98" s="307">
        <v>9157</v>
      </c>
      <c r="BS98" s="307">
        <v>9157</v>
      </c>
      <c r="BT98" s="307">
        <v>9157</v>
      </c>
      <c r="BU98" s="307">
        <v>9157</v>
      </c>
      <c r="BV98" s="307">
        <v>9157</v>
      </c>
      <c r="BW98" s="307">
        <v>43041</v>
      </c>
      <c r="BX98" s="310">
        <v>0</v>
      </c>
      <c r="BY98" s="310">
        <v>0</v>
      </c>
      <c r="BZ98" s="310">
        <v>0</v>
      </c>
      <c r="CA98" s="310">
        <v>0</v>
      </c>
      <c r="CB98" s="310">
        <v>0</v>
      </c>
      <c r="CC98" s="310">
        <v>0</v>
      </c>
      <c r="CD98" s="308">
        <v>8.9</v>
      </c>
      <c r="CE98" s="314"/>
      <c r="CF98" s="307"/>
      <c r="CG98" s="307"/>
      <c r="CH98" s="307"/>
      <c r="CI98" s="307"/>
      <c r="CJ98" s="307"/>
      <c r="CK98" s="307"/>
      <c r="CL98" s="310"/>
      <c r="CM98" s="310"/>
      <c r="CN98" s="310"/>
      <c r="CO98" s="310"/>
      <c r="CP98" s="310"/>
      <c r="CQ98" s="310"/>
      <c r="CR98" s="314">
        <v>-13613</v>
      </c>
      <c r="CS98" s="307"/>
      <c r="CT98" s="307"/>
      <c r="CU98" s="307"/>
      <c r="CV98" s="307"/>
      <c r="CW98" s="307"/>
      <c r="CX98" s="307"/>
      <c r="CY98" s="310">
        <v>13613</v>
      </c>
      <c r="CZ98" s="310">
        <v>13613</v>
      </c>
      <c r="DA98" s="310">
        <v>13613</v>
      </c>
      <c r="DB98" s="310">
        <v>13613</v>
      </c>
      <c r="DC98" s="310">
        <v>13613</v>
      </c>
      <c r="DD98" s="310">
        <v>49005</v>
      </c>
      <c r="DE98" s="293"/>
      <c r="DF98" s="331">
        <v>-5585.8886819999962</v>
      </c>
    </row>
    <row r="99" spans="2:110">
      <c r="B99" s="302" t="s">
        <v>312</v>
      </c>
      <c r="C99" s="316">
        <v>0.35683700000000002</v>
      </c>
      <c r="D99" s="316">
        <v>0.358211</v>
      </c>
      <c r="E99" s="316">
        <v>-1.3739999999999863E-3</v>
      </c>
      <c r="F99" s="316"/>
      <c r="G99" s="308">
        <v>11.2</v>
      </c>
      <c r="H99" s="307">
        <v>662360</v>
      </c>
      <c r="I99" s="307">
        <v>40664</v>
      </c>
      <c r="J99" s="307">
        <v>24450</v>
      </c>
      <c r="K99" s="307">
        <v>-2541</v>
      </c>
      <c r="L99" s="307">
        <v>0</v>
      </c>
      <c r="M99" s="307">
        <v>-63038</v>
      </c>
      <c r="N99" s="307">
        <v>18695</v>
      </c>
      <c r="O99" s="307">
        <v>1538</v>
      </c>
      <c r="P99" s="307">
        <v>-28884</v>
      </c>
      <c r="Q99" s="327">
        <v>653244</v>
      </c>
      <c r="R99" s="303">
        <v>0</v>
      </c>
      <c r="S99" s="307">
        <v>-6957</v>
      </c>
      <c r="T99" s="307">
        <v>-100</v>
      </c>
      <c r="U99" s="327">
        <v>58057</v>
      </c>
      <c r="V99" s="307">
        <v>32426</v>
      </c>
      <c r="W99" s="303">
        <v>-68688</v>
      </c>
      <c r="X99" s="307">
        <v>-30399</v>
      </c>
      <c r="Y99" s="303">
        <v>-1120</v>
      </c>
      <c r="Z99" s="307">
        <v>704082</v>
      </c>
      <c r="AA99" s="307">
        <v>604939</v>
      </c>
      <c r="AB99" s="307">
        <v>573168</v>
      </c>
      <c r="AC99" s="307">
        <v>749101</v>
      </c>
      <c r="AD99" s="307">
        <v>57410</v>
      </c>
      <c r="AE99" s="307">
        <v>27284</v>
      </c>
      <c r="AF99" s="307">
        <v>1020</v>
      </c>
      <c r="AG99" s="307">
        <v>0</v>
      </c>
      <c r="AH99" s="307">
        <v>17026</v>
      </c>
      <c r="AI99" s="307">
        <v>0</v>
      </c>
      <c r="AJ99" s="307">
        <v>-7057</v>
      </c>
      <c r="AK99" s="307">
        <v>-7057</v>
      </c>
      <c r="AL99" s="307">
        <v>-7057</v>
      </c>
      <c r="AM99" s="307">
        <v>-7057</v>
      </c>
      <c r="AN99" s="307">
        <v>-7057</v>
      </c>
      <c r="AO99" s="307">
        <v>-33403</v>
      </c>
      <c r="AP99" s="293"/>
      <c r="AQ99" s="311">
        <v>-5628</v>
      </c>
      <c r="AR99" s="307">
        <v>0</v>
      </c>
      <c r="AS99" s="307">
        <v>0</v>
      </c>
      <c r="AT99" s="307">
        <v>0</v>
      </c>
      <c r="AU99" s="307">
        <v>0</v>
      </c>
      <c r="AV99" s="307">
        <v>0</v>
      </c>
      <c r="AW99" s="307">
        <v>0</v>
      </c>
      <c r="AX99" s="310">
        <v>5628</v>
      </c>
      <c r="AY99" s="310">
        <v>5628</v>
      </c>
      <c r="AZ99" s="310">
        <v>5628</v>
      </c>
      <c r="BA99" s="310">
        <v>5628</v>
      </c>
      <c r="BB99" s="310">
        <v>5628</v>
      </c>
      <c r="BC99" s="310">
        <v>29270</v>
      </c>
      <c r="BD99" s="311">
        <v>1669</v>
      </c>
      <c r="BE99" s="307">
        <v>1669</v>
      </c>
      <c r="BF99" s="307">
        <v>1669</v>
      </c>
      <c r="BG99" s="307">
        <v>1669</v>
      </c>
      <c r="BH99" s="307">
        <v>1669</v>
      </c>
      <c r="BI99" s="307">
        <v>1669</v>
      </c>
      <c r="BJ99" s="307">
        <v>8681</v>
      </c>
      <c r="BK99" s="310">
        <v>0</v>
      </c>
      <c r="BL99" s="310">
        <v>0</v>
      </c>
      <c r="BM99" s="310">
        <v>0</v>
      </c>
      <c r="BN99" s="310">
        <v>0</v>
      </c>
      <c r="BO99" s="310">
        <v>0</v>
      </c>
      <c r="BP99" s="310">
        <v>0</v>
      </c>
      <c r="BQ99" s="311">
        <v>-100</v>
      </c>
      <c r="BR99" s="307">
        <v>0</v>
      </c>
      <c r="BS99" s="307">
        <v>0</v>
      </c>
      <c r="BT99" s="307">
        <v>0</v>
      </c>
      <c r="BU99" s="307">
        <v>0</v>
      </c>
      <c r="BV99" s="307">
        <v>0</v>
      </c>
      <c r="BW99" s="307">
        <v>0</v>
      </c>
      <c r="BX99" s="310">
        <v>100</v>
      </c>
      <c r="BY99" s="310">
        <v>100</v>
      </c>
      <c r="BZ99" s="310">
        <v>100</v>
      </c>
      <c r="CA99" s="310">
        <v>100</v>
      </c>
      <c r="CB99" s="310">
        <v>100</v>
      </c>
      <c r="CC99" s="310">
        <v>520</v>
      </c>
      <c r="CD99" s="308">
        <v>10.3</v>
      </c>
      <c r="CE99" s="314"/>
      <c r="CF99" s="307"/>
      <c r="CG99" s="307"/>
      <c r="CH99" s="307"/>
      <c r="CI99" s="307"/>
      <c r="CJ99" s="307"/>
      <c r="CK99" s="307"/>
      <c r="CL99" s="310"/>
      <c r="CM99" s="310"/>
      <c r="CN99" s="310"/>
      <c r="CO99" s="310"/>
      <c r="CP99" s="310"/>
      <c r="CQ99" s="310"/>
      <c r="CR99" s="314">
        <v>-2998</v>
      </c>
      <c r="CS99" s="307"/>
      <c r="CT99" s="307"/>
      <c r="CU99" s="307"/>
      <c r="CV99" s="307"/>
      <c r="CW99" s="307"/>
      <c r="CX99" s="307"/>
      <c r="CY99" s="310">
        <v>2998</v>
      </c>
      <c r="CZ99" s="310">
        <v>2998</v>
      </c>
      <c r="DA99" s="310">
        <v>2998</v>
      </c>
      <c r="DB99" s="310">
        <v>2998</v>
      </c>
      <c r="DC99" s="310">
        <v>2998</v>
      </c>
      <c r="DD99" s="310">
        <v>12294</v>
      </c>
      <c r="DE99" s="293"/>
      <c r="DF99" s="331">
        <v>116.60176199999884</v>
      </c>
    </row>
    <row r="100" spans="2:110">
      <c r="B100" s="302" t="s">
        <v>313</v>
      </c>
      <c r="C100" s="316">
        <v>0.20510400000000001</v>
      </c>
      <c r="D100" s="316">
        <v>0.29137000000000002</v>
      </c>
      <c r="E100" s="316">
        <v>-8.6266000000000009E-2</v>
      </c>
      <c r="F100" s="316"/>
      <c r="G100" s="308">
        <v>10.4</v>
      </c>
      <c r="H100" s="307">
        <v>1198560</v>
      </c>
      <c r="I100" s="307">
        <v>41756</v>
      </c>
      <c r="J100" s="307">
        <v>30250</v>
      </c>
      <c r="K100" s="307">
        <v>-354858</v>
      </c>
      <c r="L100" s="307">
        <v>-181</v>
      </c>
      <c r="M100" s="307">
        <v>51522</v>
      </c>
      <c r="N100" s="307">
        <v>35696</v>
      </c>
      <c r="O100" s="307">
        <v>6257</v>
      </c>
      <c r="P100" s="307">
        <v>-77714</v>
      </c>
      <c r="Q100" s="327">
        <v>931288</v>
      </c>
      <c r="R100" s="303">
        <v>-181</v>
      </c>
      <c r="S100" s="307">
        <v>4904</v>
      </c>
      <c r="T100" s="307">
        <v>-34759</v>
      </c>
      <c r="U100" s="327">
        <v>41970</v>
      </c>
      <c r="V100" s="307">
        <v>54730</v>
      </c>
      <c r="W100" s="303">
        <v>-275066</v>
      </c>
      <c r="X100" s="307">
        <v>-43538</v>
      </c>
      <c r="Y100" s="303">
        <v>-361492</v>
      </c>
      <c r="Z100" s="307">
        <v>989184</v>
      </c>
      <c r="AA100" s="307">
        <v>875868</v>
      </c>
      <c r="AB100" s="307">
        <v>840879</v>
      </c>
      <c r="AC100" s="307">
        <v>1037064</v>
      </c>
      <c r="AD100" s="307">
        <v>0</v>
      </c>
      <c r="AE100" s="307">
        <v>27164</v>
      </c>
      <c r="AF100" s="307">
        <v>326733</v>
      </c>
      <c r="AG100" s="307">
        <v>46567</v>
      </c>
      <c r="AH100" s="307">
        <v>32264</v>
      </c>
      <c r="AI100" s="307">
        <v>0</v>
      </c>
      <c r="AJ100" s="307">
        <v>-29856</v>
      </c>
      <c r="AK100" s="307">
        <v>-29856</v>
      </c>
      <c r="AL100" s="307">
        <v>-29856</v>
      </c>
      <c r="AM100" s="307">
        <v>-29856</v>
      </c>
      <c r="AN100" s="307">
        <v>-29856</v>
      </c>
      <c r="AO100" s="307">
        <v>-125786</v>
      </c>
      <c r="AP100" s="293"/>
      <c r="AQ100" s="311">
        <v>4954</v>
      </c>
      <c r="AR100" s="307">
        <v>4954</v>
      </c>
      <c r="AS100" s="307">
        <v>4954</v>
      </c>
      <c r="AT100" s="307">
        <v>4954</v>
      </c>
      <c r="AU100" s="307">
        <v>4954</v>
      </c>
      <c r="AV100" s="307">
        <v>4954</v>
      </c>
      <c r="AW100" s="307">
        <v>21797</v>
      </c>
      <c r="AX100" s="310">
        <v>0</v>
      </c>
      <c r="AY100" s="310">
        <v>0</v>
      </c>
      <c r="AZ100" s="310">
        <v>0</v>
      </c>
      <c r="BA100" s="310">
        <v>0</v>
      </c>
      <c r="BB100" s="310">
        <v>0</v>
      </c>
      <c r="BC100" s="310">
        <v>0</v>
      </c>
      <c r="BD100" s="311">
        <v>3432</v>
      </c>
      <c r="BE100" s="307">
        <v>3432</v>
      </c>
      <c r="BF100" s="307">
        <v>3432</v>
      </c>
      <c r="BG100" s="307">
        <v>3432</v>
      </c>
      <c r="BH100" s="307">
        <v>3432</v>
      </c>
      <c r="BI100" s="307">
        <v>3432</v>
      </c>
      <c r="BJ100" s="307">
        <v>15104</v>
      </c>
      <c r="BK100" s="310">
        <v>0</v>
      </c>
      <c r="BL100" s="310">
        <v>0</v>
      </c>
      <c r="BM100" s="310">
        <v>0</v>
      </c>
      <c r="BN100" s="310">
        <v>0</v>
      </c>
      <c r="BO100" s="310">
        <v>0</v>
      </c>
      <c r="BP100" s="310">
        <v>0</v>
      </c>
      <c r="BQ100" s="311">
        <v>-34759</v>
      </c>
      <c r="BR100" s="307">
        <v>0</v>
      </c>
      <c r="BS100" s="307">
        <v>0</v>
      </c>
      <c r="BT100" s="307">
        <v>0</v>
      </c>
      <c r="BU100" s="307">
        <v>0</v>
      </c>
      <c r="BV100" s="307">
        <v>0</v>
      </c>
      <c r="BW100" s="307">
        <v>0</v>
      </c>
      <c r="BX100" s="310">
        <v>34759</v>
      </c>
      <c r="BY100" s="310">
        <v>34759</v>
      </c>
      <c r="BZ100" s="310">
        <v>34759</v>
      </c>
      <c r="CA100" s="310">
        <v>34759</v>
      </c>
      <c r="CB100" s="310">
        <v>34759</v>
      </c>
      <c r="CC100" s="310">
        <v>152938</v>
      </c>
      <c r="CD100" s="308">
        <v>9.1</v>
      </c>
      <c r="CE100" s="314"/>
      <c r="CF100" s="307"/>
      <c r="CG100" s="307"/>
      <c r="CH100" s="307"/>
      <c r="CI100" s="307"/>
      <c r="CJ100" s="307"/>
      <c r="CK100" s="307"/>
      <c r="CL100" s="310"/>
      <c r="CM100" s="310"/>
      <c r="CN100" s="310"/>
      <c r="CO100" s="310"/>
      <c r="CP100" s="310"/>
      <c r="CQ100" s="310"/>
      <c r="CR100" s="314">
        <v>-3483</v>
      </c>
      <c r="CS100" s="307"/>
      <c r="CT100" s="307"/>
      <c r="CU100" s="307"/>
      <c r="CV100" s="307"/>
      <c r="CW100" s="307"/>
      <c r="CX100" s="307"/>
      <c r="CY100" s="310">
        <v>3483</v>
      </c>
      <c r="CZ100" s="310">
        <v>3483</v>
      </c>
      <c r="DA100" s="310">
        <v>3483</v>
      </c>
      <c r="DB100" s="310">
        <v>3483</v>
      </c>
      <c r="DC100" s="310">
        <v>3483</v>
      </c>
      <c r="DD100" s="310">
        <v>9749</v>
      </c>
      <c r="DE100" s="293"/>
      <c r="DF100" s="331">
        <v>12890.210784000001</v>
      </c>
    </row>
    <row r="101" spans="2:110">
      <c r="B101" s="302" t="s">
        <v>314</v>
      </c>
      <c r="C101" s="316">
        <v>0.26044099999999998</v>
      </c>
      <c r="D101" s="316">
        <v>0.335507</v>
      </c>
      <c r="E101" s="316">
        <v>-7.5066000000000022E-2</v>
      </c>
      <c r="F101" s="316"/>
      <c r="G101" s="308">
        <v>10</v>
      </c>
      <c r="H101" s="307">
        <v>3546214</v>
      </c>
      <c r="I101" s="307">
        <v>155316</v>
      </c>
      <c r="J101" s="307">
        <v>101828</v>
      </c>
      <c r="K101" s="307">
        <v>-793426</v>
      </c>
      <c r="L101" s="307">
        <v>-93924</v>
      </c>
      <c r="M101" s="307">
        <v>511821</v>
      </c>
      <c r="N101" s="307">
        <v>109894</v>
      </c>
      <c r="O101" s="307">
        <v>7776</v>
      </c>
      <c r="P101" s="307">
        <v>-103313</v>
      </c>
      <c r="Q101" s="327">
        <v>3442186</v>
      </c>
      <c r="R101" s="303">
        <v>-93924</v>
      </c>
      <c r="S101" s="307">
        <v>49251</v>
      </c>
      <c r="T101" s="307">
        <v>-81991</v>
      </c>
      <c r="U101" s="327">
        <v>130480</v>
      </c>
      <c r="V101" s="307">
        <v>96563</v>
      </c>
      <c r="W101" s="303">
        <v>-284327</v>
      </c>
      <c r="X101" s="307">
        <v>-153133</v>
      </c>
      <c r="Y101" s="303">
        <v>-819912</v>
      </c>
      <c r="Z101" s="307">
        <v>3693282</v>
      </c>
      <c r="AA101" s="307">
        <v>3200312</v>
      </c>
      <c r="AB101" s="307">
        <v>3038231</v>
      </c>
      <c r="AC101" s="307">
        <v>3916721</v>
      </c>
      <c r="AD101" s="307">
        <v>0</v>
      </c>
      <c r="AE101" s="307">
        <v>105950</v>
      </c>
      <c r="AF101" s="307">
        <v>737921</v>
      </c>
      <c r="AG101" s="307">
        <v>460639</v>
      </c>
      <c r="AH101" s="307">
        <v>98905</v>
      </c>
      <c r="AI101" s="307">
        <v>0</v>
      </c>
      <c r="AJ101" s="307">
        <v>-32741</v>
      </c>
      <c r="AK101" s="307">
        <v>-32741</v>
      </c>
      <c r="AL101" s="307">
        <v>-32741</v>
      </c>
      <c r="AM101" s="307">
        <v>-32741</v>
      </c>
      <c r="AN101" s="307">
        <v>-32741</v>
      </c>
      <c r="AO101" s="307">
        <v>-120622</v>
      </c>
      <c r="AP101" s="293"/>
      <c r="AQ101" s="311">
        <v>51182</v>
      </c>
      <c r="AR101" s="307">
        <v>51182</v>
      </c>
      <c r="AS101" s="307">
        <v>51182</v>
      </c>
      <c r="AT101" s="307">
        <v>51182</v>
      </c>
      <c r="AU101" s="307">
        <v>51182</v>
      </c>
      <c r="AV101" s="307">
        <v>51182</v>
      </c>
      <c r="AW101" s="307">
        <v>204729</v>
      </c>
      <c r="AX101" s="310">
        <v>0</v>
      </c>
      <c r="AY101" s="310">
        <v>0</v>
      </c>
      <c r="AZ101" s="310">
        <v>0</v>
      </c>
      <c r="BA101" s="310">
        <v>0</v>
      </c>
      <c r="BB101" s="310">
        <v>0</v>
      </c>
      <c r="BC101" s="310">
        <v>0</v>
      </c>
      <c r="BD101" s="311">
        <v>10989</v>
      </c>
      <c r="BE101" s="307">
        <v>10989</v>
      </c>
      <c r="BF101" s="307">
        <v>10989</v>
      </c>
      <c r="BG101" s="307">
        <v>10989</v>
      </c>
      <c r="BH101" s="307">
        <v>10989</v>
      </c>
      <c r="BI101" s="307">
        <v>10989</v>
      </c>
      <c r="BJ101" s="307">
        <v>43960</v>
      </c>
      <c r="BK101" s="310">
        <v>0</v>
      </c>
      <c r="BL101" s="310">
        <v>0</v>
      </c>
      <c r="BM101" s="310">
        <v>0</v>
      </c>
      <c r="BN101" s="310">
        <v>0</v>
      </c>
      <c r="BO101" s="310">
        <v>0</v>
      </c>
      <c r="BP101" s="310">
        <v>0</v>
      </c>
      <c r="BQ101" s="311">
        <v>-81991</v>
      </c>
      <c r="BR101" s="307">
        <v>0</v>
      </c>
      <c r="BS101" s="307">
        <v>0</v>
      </c>
      <c r="BT101" s="307">
        <v>0</v>
      </c>
      <c r="BU101" s="307">
        <v>0</v>
      </c>
      <c r="BV101" s="307">
        <v>0</v>
      </c>
      <c r="BW101" s="307">
        <v>0</v>
      </c>
      <c r="BX101" s="310">
        <v>81991</v>
      </c>
      <c r="BY101" s="310">
        <v>81991</v>
      </c>
      <c r="BZ101" s="310">
        <v>81991</v>
      </c>
      <c r="CA101" s="310">
        <v>81991</v>
      </c>
      <c r="CB101" s="310">
        <v>81991</v>
      </c>
      <c r="CC101" s="310">
        <v>327966</v>
      </c>
      <c r="CD101" s="308">
        <v>9</v>
      </c>
      <c r="CE101" s="314"/>
      <c r="CF101" s="307"/>
      <c r="CG101" s="307"/>
      <c r="CH101" s="307"/>
      <c r="CI101" s="307"/>
      <c r="CJ101" s="307"/>
      <c r="CK101" s="307"/>
      <c r="CL101" s="310"/>
      <c r="CM101" s="310"/>
      <c r="CN101" s="310"/>
      <c r="CO101" s="310"/>
      <c r="CP101" s="310"/>
      <c r="CQ101" s="310"/>
      <c r="CR101" s="314">
        <v>-12921</v>
      </c>
      <c r="CS101" s="307"/>
      <c r="CT101" s="307"/>
      <c r="CU101" s="307"/>
      <c r="CV101" s="307"/>
      <c r="CW101" s="307"/>
      <c r="CX101" s="307"/>
      <c r="CY101" s="310">
        <v>12921</v>
      </c>
      <c r="CZ101" s="310">
        <v>12921</v>
      </c>
      <c r="DA101" s="310">
        <v>12921</v>
      </c>
      <c r="DB101" s="310">
        <v>12921</v>
      </c>
      <c r="DC101" s="310">
        <v>12921</v>
      </c>
      <c r="DD101" s="310">
        <v>41345</v>
      </c>
      <c r="DE101" s="293"/>
      <c r="DF101" s="331">
        <v>34261.773852000013</v>
      </c>
    </row>
    <row r="102" spans="2:110">
      <c r="B102" s="302" t="s">
        <v>315</v>
      </c>
      <c r="C102" s="316">
        <v>0.28131</v>
      </c>
      <c r="D102" s="316">
        <v>0.344474</v>
      </c>
      <c r="E102" s="316">
        <v>-6.3163999999999998E-2</v>
      </c>
      <c r="F102" s="316"/>
      <c r="G102" s="308">
        <v>10.7</v>
      </c>
      <c r="H102" s="307">
        <v>629118</v>
      </c>
      <c r="I102" s="307">
        <v>25760</v>
      </c>
      <c r="J102" s="307">
        <v>18618</v>
      </c>
      <c r="K102" s="307">
        <v>-115357</v>
      </c>
      <c r="L102" s="307">
        <v>-9430</v>
      </c>
      <c r="M102" s="307">
        <v>-20597</v>
      </c>
      <c r="N102" s="307">
        <v>16274</v>
      </c>
      <c r="O102" s="307">
        <v>1607</v>
      </c>
      <c r="P102" s="307">
        <v>-34674</v>
      </c>
      <c r="Q102" s="327">
        <v>511319</v>
      </c>
      <c r="R102" s="303">
        <v>-9430</v>
      </c>
      <c r="S102" s="307">
        <v>-3002</v>
      </c>
      <c r="T102" s="307">
        <v>-11122</v>
      </c>
      <c r="U102" s="327">
        <v>20824</v>
      </c>
      <c r="V102" s="307">
        <v>25565</v>
      </c>
      <c r="W102" s="303">
        <v>-132588</v>
      </c>
      <c r="X102" s="307">
        <v>-28640</v>
      </c>
      <c r="Y102" s="303">
        <v>-119001</v>
      </c>
      <c r="Z102" s="307">
        <v>554519</v>
      </c>
      <c r="AA102" s="307">
        <v>470334</v>
      </c>
      <c r="AB102" s="307">
        <v>445306</v>
      </c>
      <c r="AC102" s="307">
        <v>590273</v>
      </c>
      <c r="AD102" s="307">
        <v>18672</v>
      </c>
      <c r="AE102" s="307">
        <v>20790</v>
      </c>
      <c r="AF102" s="307">
        <v>107879</v>
      </c>
      <c r="AG102" s="307">
        <v>0</v>
      </c>
      <c r="AH102" s="307">
        <v>14753</v>
      </c>
      <c r="AI102" s="307">
        <v>0</v>
      </c>
      <c r="AJ102" s="307">
        <v>-14125</v>
      </c>
      <c r="AK102" s="307">
        <v>-14125</v>
      </c>
      <c r="AL102" s="307">
        <v>-14125</v>
      </c>
      <c r="AM102" s="307">
        <v>-14125</v>
      </c>
      <c r="AN102" s="307">
        <v>-14125</v>
      </c>
      <c r="AO102" s="307">
        <v>-61963</v>
      </c>
      <c r="AP102" s="293"/>
      <c r="AQ102" s="311">
        <v>-1925</v>
      </c>
      <c r="AR102" s="307">
        <v>0</v>
      </c>
      <c r="AS102" s="307">
        <v>0</v>
      </c>
      <c r="AT102" s="307">
        <v>0</v>
      </c>
      <c r="AU102" s="307">
        <v>0</v>
      </c>
      <c r="AV102" s="307">
        <v>0</v>
      </c>
      <c r="AW102" s="307">
        <v>0</v>
      </c>
      <c r="AX102" s="310">
        <v>1925</v>
      </c>
      <c r="AY102" s="310">
        <v>1925</v>
      </c>
      <c r="AZ102" s="310">
        <v>1925</v>
      </c>
      <c r="BA102" s="310">
        <v>1925</v>
      </c>
      <c r="BB102" s="310">
        <v>1925</v>
      </c>
      <c r="BC102" s="310">
        <v>9047</v>
      </c>
      <c r="BD102" s="311">
        <v>1521</v>
      </c>
      <c r="BE102" s="307">
        <v>1521</v>
      </c>
      <c r="BF102" s="307">
        <v>1521</v>
      </c>
      <c r="BG102" s="307">
        <v>1521</v>
      </c>
      <c r="BH102" s="307">
        <v>1521</v>
      </c>
      <c r="BI102" s="307">
        <v>1521</v>
      </c>
      <c r="BJ102" s="307">
        <v>7148</v>
      </c>
      <c r="BK102" s="310">
        <v>0</v>
      </c>
      <c r="BL102" s="310">
        <v>0</v>
      </c>
      <c r="BM102" s="310">
        <v>0</v>
      </c>
      <c r="BN102" s="310">
        <v>0</v>
      </c>
      <c r="BO102" s="310">
        <v>0</v>
      </c>
      <c r="BP102" s="310">
        <v>0</v>
      </c>
      <c r="BQ102" s="311">
        <v>-11122</v>
      </c>
      <c r="BR102" s="307">
        <v>0</v>
      </c>
      <c r="BS102" s="307">
        <v>0</v>
      </c>
      <c r="BT102" s="307">
        <v>0</v>
      </c>
      <c r="BU102" s="307">
        <v>0</v>
      </c>
      <c r="BV102" s="307">
        <v>0</v>
      </c>
      <c r="BW102" s="307">
        <v>0</v>
      </c>
      <c r="BX102" s="310">
        <v>11122</v>
      </c>
      <c r="BY102" s="310">
        <v>11122</v>
      </c>
      <c r="BZ102" s="310">
        <v>11122</v>
      </c>
      <c r="CA102" s="310">
        <v>11122</v>
      </c>
      <c r="CB102" s="310">
        <v>11122</v>
      </c>
      <c r="CC102" s="310">
        <v>52269</v>
      </c>
      <c r="CD102" s="308">
        <v>9</v>
      </c>
      <c r="CE102" s="314"/>
      <c r="CF102" s="307"/>
      <c r="CG102" s="307"/>
      <c r="CH102" s="307"/>
      <c r="CI102" s="307"/>
      <c r="CJ102" s="307"/>
      <c r="CK102" s="307"/>
      <c r="CL102" s="310"/>
      <c r="CM102" s="310"/>
      <c r="CN102" s="310"/>
      <c r="CO102" s="310"/>
      <c r="CP102" s="310"/>
      <c r="CQ102" s="310"/>
      <c r="CR102" s="314">
        <v>-2599</v>
      </c>
      <c r="CS102" s="307"/>
      <c r="CT102" s="307"/>
      <c r="CU102" s="307"/>
      <c r="CV102" s="307"/>
      <c r="CW102" s="307"/>
      <c r="CX102" s="307"/>
      <c r="CY102" s="310">
        <v>2599</v>
      </c>
      <c r="CZ102" s="310">
        <v>2599</v>
      </c>
      <c r="DA102" s="310">
        <v>2599</v>
      </c>
      <c r="DB102" s="310">
        <v>2599</v>
      </c>
      <c r="DC102" s="310">
        <v>2599</v>
      </c>
      <c r="DD102" s="310">
        <v>7795</v>
      </c>
      <c r="DE102" s="293"/>
      <c r="DF102" s="331">
        <v>5251.5812879999994</v>
      </c>
    </row>
    <row r="103" spans="2:110">
      <c r="B103" s="302" t="s">
        <v>316</v>
      </c>
      <c r="C103" s="316">
        <v>0.35711599999999999</v>
      </c>
      <c r="D103" s="316">
        <v>0.36245899999999998</v>
      </c>
      <c r="E103" s="316">
        <v>-5.3429999999999866E-3</v>
      </c>
      <c r="F103" s="316"/>
      <c r="G103" s="308">
        <v>10.9</v>
      </c>
      <c r="H103" s="307">
        <v>1398762</v>
      </c>
      <c r="I103" s="307">
        <v>79151</v>
      </c>
      <c r="J103" s="307">
        <v>50877</v>
      </c>
      <c r="K103" s="307">
        <v>-20619</v>
      </c>
      <c r="L103" s="307">
        <v>0</v>
      </c>
      <c r="M103" s="307">
        <v>-403959</v>
      </c>
      <c r="N103" s="307">
        <v>43571</v>
      </c>
      <c r="O103" s="307">
        <v>-119</v>
      </c>
      <c r="P103" s="307">
        <v>-56242</v>
      </c>
      <c r="Q103" s="327">
        <v>1091422</v>
      </c>
      <c r="R103" s="303">
        <v>0</v>
      </c>
      <c r="S103" s="307">
        <v>-39388</v>
      </c>
      <c r="T103" s="307">
        <v>-1985</v>
      </c>
      <c r="U103" s="327">
        <v>88655</v>
      </c>
      <c r="V103" s="307">
        <v>46550</v>
      </c>
      <c r="W103" s="303">
        <v>-400741</v>
      </c>
      <c r="X103" s="307">
        <v>-60988</v>
      </c>
      <c r="Y103" s="303">
        <v>-21637</v>
      </c>
      <c r="Z103" s="307">
        <v>1174078</v>
      </c>
      <c r="AA103" s="307">
        <v>1012449</v>
      </c>
      <c r="AB103" s="307">
        <v>961121</v>
      </c>
      <c r="AC103" s="307">
        <v>1245674</v>
      </c>
      <c r="AD103" s="307">
        <v>366899</v>
      </c>
      <c r="AE103" s="307">
        <v>53764</v>
      </c>
      <c r="AF103" s="307">
        <v>19652</v>
      </c>
      <c r="AG103" s="307">
        <v>0</v>
      </c>
      <c r="AH103" s="307">
        <v>39574</v>
      </c>
      <c r="AI103" s="307">
        <v>0</v>
      </c>
      <c r="AJ103" s="307">
        <v>-41373</v>
      </c>
      <c r="AK103" s="307">
        <v>-41373</v>
      </c>
      <c r="AL103" s="307">
        <v>-41373</v>
      </c>
      <c r="AM103" s="307">
        <v>-41373</v>
      </c>
      <c r="AN103" s="307">
        <v>-41373</v>
      </c>
      <c r="AO103" s="307">
        <v>-193876</v>
      </c>
      <c r="AP103" s="293"/>
      <c r="AQ103" s="311">
        <v>-37060</v>
      </c>
      <c r="AR103" s="307">
        <v>0</v>
      </c>
      <c r="AS103" s="307">
        <v>0</v>
      </c>
      <c r="AT103" s="307">
        <v>0</v>
      </c>
      <c r="AU103" s="307">
        <v>0</v>
      </c>
      <c r="AV103" s="307">
        <v>0</v>
      </c>
      <c r="AW103" s="307">
        <v>0</v>
      </c>
      <c r="AX103" s="310">
        <v>37060</v>
      </c>
      <c r="AY103" s="310">
        <v>37060</v>
      </c>
      <c r="AZ103" s="310">
        <v>37060</v>
      </c>
      <c r="BA103" s="310">
        <v>37060</v>
      </c>
      <c r="BB103" s="310">
        <v>37060</v>
      </c>
      <c r="BC103" s="310">
        <v>181599</v>
      </c>
      <c r="BD103" s="311">
        <v>3997</v>
      </c>
      <c r="BE103" s="307">
        <v>3997</v>
      </c>
      <c r="BF103" s="307">
        <v>3997</v>
      </c>
      <c r="BG103" s="307">
        <v>3997</v>
      </c>
      <c r="BH103" s="307">
        <v>3997</v>
      </c>
      <c r="BI103" s="307">
        <v>3997</v>
      </c>
      <c r="BJ103" s="307">
        <v>19589</v>
      </c>
      <c r="BK103" s="310">
        <v>0</v>
      </c>
      <c r="BL103" s="310">
        <v>0</v>
      </c>
      <c r="BM103" s="310">
        <v>0</v>
      </c>
      <c r="BN103" s="310">
        <v>0</v>
      </c>
      <c r="BO103" s="310">
        <v>0</v>
      </c>
      <c r="BP103" s="310">
        <v>0</v>
      </c>
      <c r="BQ103" s="311">
        <v>-1985</v>
      </c>
      <c r="BR103" s="307">
        <v>0</v>
      </c>
      <c r="BS103" s="307">
        <v>0</v>
      </c>
      <c r="BT103" s="307">
        <v>0</v>
      </c>
      <c r="BU103" s="307">
        <v>0</v>
      </c>
      <c r="BV103" s="307">
        <v>0</v>
      </c>
      <c r="BW103" s="307">
        <v>0</v>
      </c>
      <c r="BX103" s="310">
        <v>1985</v>
      </c>
      <c r="BY103" s="310">
        <v>1985</v>
      </c>
      <c r="BZ103" s="310">
        <v>1985</v>
      </c>
      <c r="CA103" s="310">
        <v>1985</v>
      </c>
      <c r="CB103" s="310">
        <v>1985</v>
      </c>
      <c r="CC103" s="310">
        <v>9727</v>
      </c>
      <c r="CD103" s="308">
        <v>9.9</v>
      </c>
      <c r="CE103" s="314"/>
      <c r="CF103" s="307"/>
      <c r="CG103" s="307"/>
      <c r="CH103" s="307"/>
      <c r="CI103" s="307"/>
      <c r="CJ103" s="307"/>
      <c r="CK103" s="307"/>
      <c r="CL103" s="310"/>
      <c r="CM103" s="310"/>
      <c r="CN103" s="310"/>
      <c r="CO103" s="310"/>
      <c r="CP103" s="310"/>
      <c r="CQ103" s="310"/>
      <c r="CR103" s="314">
        <v>-6325</v>
      </c>
      <c r="CS103" s="307"/>
      <c r="CT103" s="307"/>
      <c r="CU103" s="307"/>
      <c r="CV103" s="307"/>
      <c r="CW103" s="307"/>
      <c r="CX103" s="307"/>
      <c r="CY103" s="310">
        <v>6325</v>
      </c>
      <c r="CZ103" s="310">
        <v>6325</v>
      </c>
      <c r="DA103" s="310">
        <v>6325</v>
      </c>
      <c r="DB103" s="310">
        <v>6325</v>
      </c>
      <c r="DC103" s="310">
        <v>6325</v>
      </c>
      <c r="DD103" s="310">
        <v>22139</v>
      </c>
      <c r="DE103" s="293"/>
      <c r="DF103" s="331">
        <v>899.02920899999776</v>
      </c>
    </row>
    <row r="104" spans="2:110">
      <c r="B104" s="302" t="s">
        <v>317</v>
      </c>
      <c r="C104" s="316">
        <v>0</v>
      </c>
      <c r="D104" s="316">
        <v>0</v>
      </c>
      <c r="E104" s="316">
        <v>0</v>
      </c>
      <c r="F104" s="316"/>
      <c r="G104" s="308">
        <v>1</v>
      </c>
      <c r="H104" s="307">
        <v>0</v>
      </c>
      <c r="I104" s="307">
        <v>0</v>
      </c>
      <c r="J104" s="307">
        <v>0</v>
      </c>
      <c r="K104" s="307">
        <v>0</v>
      </c>
      <c r="L104" s="307">
        <v>0</v>
      </c>
      <c r="M104" s="307">
        <v>0</v>
      </c>
      <c r="N104" s="307">
        <v>0</v>
      </c>
      <c r="O104" s="307">
        <v>0</v>
      </c>
      <c r="P104" s="307">
        <v>0</v>
      </c>
      <c r="Q104" s="327">
        <v>0</v>
      </c>
      <c r="R104" s="303">
        <v>0</v>
      </c>
      <c r="S104" s="307">
        <v>0</v>
      </c>
      <c r="T104" s="307">
        <v>0</v>
      </c>
      <c r="U104" s="327">
        <v>0</v>
      </c>
      <c r="V104" s="307">
        <v>0</v>
      </c>
      <c r="W104" s="303">
        <v>0</v>
      </c>
      <c r="X104" s="307">
        <v>0</v>
      </c>
      <c r="Y104" s="303">
        <v>0</v>
      </c>
      <c r="Z104" s="307">
        <v>0</v>
      </c>
      <c r="AA104" s="307">
        <v>0</v>
      </c>
      <c r="AB104" s="307">
        <v>0</v>
      </c>
      <c r="AC104" s="307">
        <v>0</v>
      </c>
      <c r="AD104" s="307">
        <v>0</v>
      </c>
      <c r="AE104" s="307">
        <v>0</v>
      </c>
      <c r="AF104" s="307">
        <v>0</v>
      </c>
      <c r="AG104" s="307">
        <v>0</v>
      </c>
      <c r="AH104" s="307">
        <v>0</v>
      </c>
      <c r="AI104" s="307">
        <v>0</v>
      </c>
      <c r="AJ104" s="307">
        <v>0</v>
      </c>
      <c r="AK104" s="307">
        <v>0</v>
      </c>
      <c r="AL104" s="307">
        <v>0</v>
      </c>
      <c r="AM104" s="307">
        <v>0</v>
      </c>
      <c r="AN104" s="307">
        <v>0</v>
      </c>
      <c r="AO104" s="307">
        <v>0</v>
      </c>
      <c r="AP104" s="293"/>
      <c r="AQ104" s="311">
        <v>0</v>
      </c>
      <c r="AR104" s="307">
        <v>0</v>
      </c>
      <c r="AS104" s="307">
        <v>0</v>
      </c>
      <c r="AT104" s="307">
        <v>0</v>
      </c>
      <c r="AU104" s="307">
        <v>0</v>
      </c>
      <c r="AV104" s="307">
        <v>0</v>
      </c>
      <c r="AW104" s="307">
        <v>0</v>
      </c>
      <c r="AX104" s="310">
        <v>0</v>
      </c>
      <c r="AY104" s="310">
        <v>0</v>
      </c>
      <c r="AZ104" s="310">
        <v>0</v>
      </c>
      <c r="BA104" s="310">
        <v>0</v>
      </c>
      <c r="BB104" s="310">
        <v>0</v>
      </c>
      <c r="BC104" s="310">
        <v>0</v>
      </c>
      <c r="BD104" s="311">
        <v>0</v>
      </c>
      <c r="BE104" s="307">
        <v>0</v>
      </c>
      <c r="BF104" s="307">
        <v>0</v>
      </c>
      <c r="BG104" s="307">
        <v>0</v>
      </c>
      <c r="BH104" s="307">
        <v>0</v>
      </c>
      <c r="BI104" s="307">
        <v>0</v>
      </c>
      <c r="BJ104" s="307">
        <v>0</v>
      </c>
      <c r="BK104" s="310">
        <v>0</v>
      </c>
      <c r="BL104" s="310">
        <v>0</v>
      </c>
      <c r="BM104" s="310">
        <v>0</v>
      </c>
      <c r="BN104" s="310">
        <v>0</v>
      </c>
      <c r="BO104" s="310">
        <v>0</v>
      </c>
      <c r="BP104" s="310">
        <v>0</v>
      </c>
      <c r="BQ104" s="311">
        <v>0</v>
      </c>
      <c r="BR104" s="307">
        <v>0</v>
      </c>
      <c r="BS104" s="307">
        <v>0</v>
      </c>
      <c r="BT104" s="307">
        <v>0</v>
      </c>
      <c r="BU104" s="307">
        <v>0</v>
      </c>
      <c r="BV104" s="307">
        <v>0</v>
      </c>
      <c r="BW104" s="307">
        <v>0</v>
      </c>
      <c r="BX104" s="310">
        <v>0</v>
      </c>
      <c r="BY104" s="310">
        <v>0</v>
      </c>
      <c r="BZ104" s="310">
        <v>0</v>
      </c>
      <c r="CA104" s="310">
        <v>0</v>
      </c>
      <c r="CB104" s="310">
        <v>0</v>
      </c>
      <c r="CC104" s="310">
        <v>0</v>
      </c>
      <c r="CD104" s="308">
        <v>1</v>
      </c>
      <c r="CE104" s="314"/>
      <c r="CF104" s="307"/>
      <c r="CG104" s="307"/>
      <c r="CH104" s="307"/>
      <c r="CI104" s="307"/>
      <c r="CJ104" s="307"/>
      <c r="CK104" s="307"/>
      <c r="CL104" s="310"/>
      <c r="CM104" s="310"/>
      <c r="CN104" s="310"/>
      <c r="CO104" s="310"/>
      <c r="CP104" s="310"/>
      <c r="CQ104" s="310"/>
      <c r="CR104" s="314">
        <v>0</v>
      </c>
      <c r="CS104" s="307"/>
      <c r="CT104" s="307"/>
      <c r="CU104" s="307"/>
      <c r="CV104" s="307"/>
      <c r="CW104" s="307"/>
      <c r="CX104" s="307"/>
      <c r="CY104" s="310">
        <v>0</v>
      </c>
      <c r="CZ104" s="310">
        <v>0</v>
      </c>
      <c r="DA104" s="310">
        <v>0</v>
      </c>
      <c r="DB104" s="310">
        <v>0</v>
      </c>
      <c r="DC104" s="310">
        <v>0</v>
      </c>
      <c r="DD104" s="310">
        <v>0</v>
      </c>
      <c r="DE104" s="293"/>
      <c r="DF104" s="331">
        <v>0</v>
      </c>
    </row>
    <row r="105" spans="2:110">
      <c r="B105" s="302" t="s">
        <v>318</v>
      </c>
      <c r="C105" s="316">
        <v>0</v>
      </c>
      <c r="D105" s="316">
        <v>0</v>
      </c>
      <c r="E105" s="316">
        <v>0</v>
      </c>
      <c r="F105" s="316"/>
      <c r="G105" s="308">
        <v>1</v>
      </c>
      <c r="H105" s="307">
        <v>0</v>
      </c>
      <c r="I105" s="307">
        <v>0</v>
      </c>
      <c r="J105" s="307">
        <v>0</v>
      </c>
      <c r="K105" s="307">
        <v>0</v>
      </c>
      <c r="L105" s="307">
        <v>0</v>
      </c>
      <c r="M105" s="307">
        <v>0</v>
      </c>
      <c r="N105" s="307">
        <v>0</v>
      </c>
      <c r="O105" s="307">
        <v>0</v>
      </c>
      <c r="P105" s="307">
        <v>0</v>
      </c>
      <c r="Q105" s="327">
        <v>0</v>
      </c>
      <c r="R105" s="303">
        <v>0</v>
      </c>
      <c r="S105" s="307">
        <v>0</v>
      </c>
      <c r="T105" s="307">
        <v>0</v>
      </c>
      <c r="U105" s="327">
        <v>0</v>
      </c>
      <c r="V105" s="307">
        <v>0</v>
      </c>
      <c r="W105" s="303">
        <v>0</v>
      </c>
      <c r="X105" s="307">
        <v>0</v>
      </c>
      <c r="Y105" s="303">
        <v>0</v>
      </c>
      <c r="Z105" s="307">
        <v>0</v>
      </c>
      <c r="AA105" s="307">
        <v>0</v>
      </c>
      <c r="AB105" s="307">
        <v>0</v>
      </c>
      <c r="AC105" s="307">
        <v>0</v>
      </c>
      <c r="AD105" s="307">
        <v>0</v>
      </c>
      <c r="AE105" s="307">
        <v>0</v>
      </c>
      <c r="AF105" s="307">
        <v>0</v>
      </c>
      <c r="AG105" s="307">
        <v>0</v>
      </c>
      <c r="AH105" s="307">
        <v>0</v>
      </c>
      <c r="AI105" s="307">
        <v>0</v>
      </c>
      <c r="AJ105" s="307">
        <v>0</v>
      </c>
      <c r="AK105" s="307">
        <v>0</v>
      </c>
      <c r="AL105" s="307">
        <v>0</v>
      </c>
      <c r="AM105" s="307">
        <v>0</v>
      </c>
      <c r="AN105" s="307">
        <v>0</v>
      </c>
      <c r="AO105" s="307">
        <v>0</v>
      </c>
      <c r="AP105" s="293"/>
      <c r="AQ105" s="311">
        <v>0</v>
      </c>
      <c r="AR105" s="307">
        <v>0</v>
      </c>
      <c r="AS105" s="307">
        <v>0</v>
      </c>
      <c r="AT105" s="307">
        <v>0</v>
      </c>
      <c r="AU105" s="307">
        <v>0</v>
      </c>
      <c r="AV105" s="307">
        <v>0</v>
      </c>
      <c r="AW105" s="307">
        <v>0</v>
      </c>
      <c r="AX105" s="310">
        <v>0</v>
      </c>
      <c r="AY105" s="310">
        <v>0</v>
      </c>
      <c r="AZ105" s="310">
        <v>0</v>
      </c>
      <c r="BA105" s="310">
        <v>0</v>
      </c>
      <c r="BB105" s="310">
        <v>0</v>
      </c>
      <c r="BC105" s="310">
        <v>0</v>
      </c>
      <c r="BD105" s="311">
        <v>0</v>
      </c>
      <c r="BE105" s="307">
        <v>0</v>
      </c>
      <c r="BF105" s="307">
        <v>0</v>
      </c>
      <c r="BG105" s="307">
        <v>0</v>
      </c>
      <c r="BH105" s="307">
        <v>0</v>
      </c>
      <c r="BI105" s="307">
        <v>0</v>
      </c>
      <c r="BJ105" s="307">
        <v>0</v>
      </c>
      <c r="BK105" s="310">
        <v>0</v>
      </c>
      <c r="BL105" s="310">
        <v>0</v>
      </c>
      <c r="BM105" s="310">
        <v>0</v>
      </c>
      <c r="BN105" s="310">
        <v>0</v>
      </c>
      <c r="BO105" s="310">
        <v>0</v>
      </c>
      <c r="BP105" s="310">
        <v>0</v>
      </c>
      <c r="BQ105" s="311">
        <v>0</v>
      </c>
      <c r="BR105" s="307">
        <v>0</v>
      </c>
      <c r="BS105" s="307">
        <v>0</v>
      </c>
      <c r="BT105" s="307">
        <v>0</v>
      </c>
      <c r="BU105" s="307">
        <v>0</v>
      </c>
      <c r="BV105" s="307">
        <v>0</v>
      </c>
      <c r="BW105" s="307">
        <v>0</v>
      </c>
      <c r="BX105" s="310">
        <v>0</v>
      </c>
      <c r="BY105" s="310">
        <v>0</v>
      </c>
      <c r="BZ105" s="310">
        <v>0</v>
      </c>
      <c r="CA105" s="310">
        <v>0</v>
      </c>
      <c r="CB105" s="310">
        <v>0</v>
      </c>
      <c r="CC105" s="310">
        <v>0</v>
      </c>
      <c r="CD105" s="308">
        <v>1</v>
      </c>
      <c r="CE105" s="314"/>
      <c r="CF105" s="307"/>
      <c r="CG105" s="307"/>
      <c r="CH105" s="307"/>
      <c r="CI105" s="307"/>
      <c r="CJ105" s="307"/>
      <c r="CK105" s="307"/>
      <c r="CL105" s="310"/>
      <c r="CM105" s="310"/>
      <c r="CN105" s="310"/>
      <c r="CO105" s="310"/>
      <c r="CP105" s="310"/>
      <c r="CQ105" s="310"/>
      <c r="CR105" s="314">
        <v>0</v>
      </c>
      <c r="CS105" s="307"/>
      <c r="CT105" s="307"/>
      <c r="CU105" s="307"/>
      <c r="CV105" s="307"/>
      <c r="CW105" s="307"/>
      <c r="CX105" s="307"/>
      <c r="CY105" s="310">
        <v>0</v>
      </c>
      <c r="CZ105" s="310">
        <v>0</v>
      </c>
      <c r="DA105" s="310">
        <v>0</v>
      </c>
      <c r="DB105" s="310">
        <v>0</v>
      </c>
      <c r="DC105" s="310">
        <v>0</v>
      </c>
      <c r="DD105" s="310">
        <v>0</v>
      </c>
      <c r="DE105" s="293"/>
      <c r="DF105" s="331">
        <v>0</v>
      </c>
    </row>
    <row r="106" spans="2:110">
      <c r="B106" s="302" t="s">
        <v>319</v>
      </c>
      <c r="C106" s="316">
        <v>0</v>
      </c>
      <c r="D106" s="316">
        <v>0</v>
      </c>
      <c r="E106" s="316">
        <v>0</v>
      </c>
      <c r="F106" s="316"/>
      <c r="G106" s="308">
        <v>1</v>
      </c>
      <c r="H106" s="307">
        <v>0</v>
      </c>
      <c r="I106" s="307">
        <v>0</v>
      </c>
      <c r="J106" s="307">
        <v>0</v>
      </c>
      <c r="K106" s="307">
        <v>0</v>
      </c>
      <c r="L106" s="307">
        <v>0</v>
      </c>
      <c r="M106" s="307">
        <v>0</v>
      </c>
      <c r="N106" s="307">
        <v>0</v>
      </c>
      <c r="O106" s="307">
        <v>0</v>
      </c>
      <c r="P106" s="307">
        <v>0</v>
      </c>
      <c r="Q106" s="327">
        <v>0</v>
      </c>
      <c r="R106" s="303">
        <v>0</v>
      </c>
      <c r="S106" s="307">
        <v>0</v>
      </c>
      <c r="T106" s="307">
        <v>0</v>
      </c>
      <c r="U106" s="327">
        <v>0</v>
      </c>
      <c r="V106" s="307">
        <v>0</v>
      </c>
      <c r="W106" s="303">
        <v>0</v>
      </c>
      <c r="X106" s="307">
        <v>0</v>
      </c>
      <c r="Y106" s="303">
        <v>0</v>
      </c>
      <c r="Z106" s="307">
        <v>0</v>
      </c>
      <c r="AA106" s="307">
        <v>0</v>
      </c>
      <c r="AB106" s="307">
        <v>0</v>
      </c>
      <c r="AC106" s="307">
        <v>0</v>
      </c>
      <c r="AD106" s="307">
        <v>0</v>
      </c>
      <c r="AE106" s="307">
        <v>0</v>
      </c>
      <c r="AF106" s="307">
        <v>0</v>
      </c>
      <c r="AG106" s="307">
        <v>0</v>
      </c>
      <c r="AH106" s="307">
        <v>0</v>
      </c>
      <c r="AI106" s="307">
        <v>0</v>
      </c>
      <c r="AJ106" s="307">
        <v>0</v>
      </c>
      <c r="AK106" s="307">
        <v>0</v>
      </c>
      <c r="AL106" s="307">
        <v>0</v>
      </c>
      <c r="AM106" s="307">
        <v>0</v>
      </c>
      <c r="AN106" s="307">
        <v>0</v>
      </c>
      <c r="AO106" s="307">
        <v>0</v>
      </c>
      <c r="AP106" s="293"/>
      <c r="AQ106" s="311">
        <v>0</v>
      </c>
      <c r="AR106" s="307">
        <v>0</v>
      </c>
      <c r="AS106" s="307">
        <v>0</v>
      </c>
      <c r="AT106" s="307">
        <v>0</v>
      </c>
      <c r="AU106" s="307">
        <v>0</v>
      </c>
      <c r="AV106" s="307">
        <v>0</v>
      </c>
      <c r="AW106" s="307">
        <v>0</v>
      </c>
      <c r="AX106" s="310">
        <v>0</v>
      </c>
      <c r="AY106" s="310">
        <v>0</v>
      </c>
      <c r="AZ106" s="310">
        <v>0</v>
      </c>
      <c r="BA106" s="310">
        <v>0</v>
      </c>
      <c r="BB106" s="310">
        <v>0</v>
      </c>
      <c r="BC106" s="310">
        <v>0</v>
      </c>
      <c r="BD106" s="311">
        <v>0</v>
      </c>
      <c r="BE106" s="307">
        <v>0</v>
      </c>
      <c r="BF106" s="307">
        <v>0</v>
      </c>
      <c r="BG106" s="307">
        <v>0</v>
      </c>
      <c r="BH106" s="307">
        <v>0</v>
      </c>
      <c r="BI106" s="307">
        <v>0</v>
      </c>
      <c r="BJ106" s="307">
        <v>0</v>
      </c>
      <c r="BK106" s="310">
        <v>0</v>
      </c>
      <c r="BL106" s="310">
        <v>0</v>
      </c>
      <c r="BM106" s="310">
        <v>0</v>
      </c>
      <c r="BN106" s="310">
        <v>0</v>
      </c>
      <c r="BO106" s="310">
        <v>0</v>
      </c>
      <c r="BP106" s="310">
        <v>0</v>
      </c>
      <c r="BQ106" s="311">
        <v>0</v>
      </c>
      <c r="BR106" s="307">
        <v>0</v>
      </c>
      <c r="BS106" s="307">
        <v>0</v>
      </c>
      <c r="BT106" s="307">
        <v>0</v>
      </c>
      <c r="BU106" s="307">
        <v>0</v>
      </c>
      <c r="BV106" s="307">
        <v>0</v>
      </c>
      <c r="BW106" s="307">
        <v>0</v>
      </c>
      <c r="BX106" s="310">
        <v>0</v>
      </c>
      <c r="BY106" s="310">
        <v>0</v>
      </c>
      <c r="BZ106" s="310">
        <v>0</v>
      </c>
      <c r="CA106" s="310">
        <v>0</v>
      </c>
      <c r="CB106" s="310">
        <v>0</v>
      </c>
      <c r="CC106" s="310">
        <v>0</v>
      </c>
      <c r="CD106" s="308">
        <v>1</v>
      </c>
      <c r="CE106" s="314"/>
      <c r="CF106" s="307"/>
      <c r="CG106" s="307"/>
      <c r="CH106" s="307"/>
      <c r="CI106" s="307"/>
      <c r="CJ106" s="307"/>
      <c r="CK106" s="307"/>
      <c r="CL106" s="310"/>
      <c r="CM106" s="310"/>
      <c r="CN106" s="310"/>
      <c r="CO106" s="310"/>
      <c r="CP106" s="310"/>
      <c r="CQ106" s="310"/>
      <c r="CR106" s="314">
        <v>0</v>
      </c>
      <c r="CS106" s="307"/>
      <c r="CT106" s="307"/>
      <c r="CU106" s="307"/>
      <c r="CV106" s="307"/>
      <c r="CW106" s="307"/>
      <c r="CX106" s="307"/>
      <c r="CY106" s="310">
        <v>0</v>
      </c>
      <c r="CZ106" s="310">
        <v>0</v>
      </c>
      <c r="DA106" s="310">
        <v>0</v>
      </c>
      <c r="DB106" s="310">
        <v>0</v>
      </c>
      <c r="DC106" s="310">
        <v>0</v>
      </c>
      <c r="DD106" s="310">
        <v>0</v>
      </c>
      <c r="DE106" s="293"/>
      <c r="DF106" s="331">
        <v>0</v>
      </c>
    </row>
    <row r="107" spans="2:110">
      <c r="B107" s="302" t="s">
        <v>320</v>
      </c>
      <c r="C107" s="316">
        <v>0.32098300000000002</v>
      </c>
      <c r="D107" s="316">
        <v>0.34449200000000002</v>
      </c>
      <c r="E107" s="316">
        <v>-2.3509000000000002E-2</v>
      </c>
      <c r="F107" s="316"/>
      <c r="G107" s="308">
        <v>11.5</v>
      </c>
      <c r="H107" s="307">
        <v>2734272</v>
      </c>
      <c r="I107" s="307">
        <v>148761</v>
      </c>
      <c r="J107" s="307">
        <v>93758</v>
      </c>
      <c r="K107" s="307">
        <v>-186594</v>
      </c>
      <c r="L107" s="307">
        <v>0</v>
      </c>
      <c r="M107" s="307">
        <v>-940840</v>
      </c>
      <c r="N107" s="307">
        <v>69282</v>
      </c>
      <c r="O107" s="307">
        <v>4883</v>
      </c>
      <c r="P107" s="307">
        <v>-130450</v>
      </c>
      <c r="Q107" s="327">
        <v>1793072</v>
      </c>
      <c r="R107" s="303">
        <v>0</v>
      </c>
      <c r="S107" s="307">
        <v>-87375</v>
      </c>
      <c r="T107" s="307">
        <v>-16568</v>
      </c>
      <c r="U107" s="327">
        <v>138576</v>
      </c>
      <c r="V107" s="307">
        <v>110692</v>
      </c>
      <c r="W107" s="303">
        <v>-1078663</v>
      </c>
      <c r="X107" s="307">
        <v>-129336</v>
      </c>
      <c r="Y107" s="303">
        <v>-190537</v>
      </c>
      <c r="Z107" s="307">
        <v>1932640</v>
      </c>
      <c r="AA107" s="307">
        <v>1661494</v>
      </c>
      <c r="AB107" s="307">
        <v>1578807</v>
      </c>
      <c r="AC107" s="307">
        <v>2049784</v>
      </c>
      <c r="AD107" s="307">
        <v>859028</v>
      </c>
      <c r="AE107" s="307">
        <v>108923</v>
      </c>
      <c r="AF107" s="307">
        <v>173969</v>
      </c>
      <c r="AG107" s="307">
        <v>0</v>
      </c>
      <c r="AH107" s="307">
        <v>63257</v>
      </c>
      <c r="AI107" s="307">
        <v>0</v>
      </c>
      <c r="AJ107" s="307">
        <v>-103942</v>
      </c>
      <c r="AK107" s="307">
        <v>-103942</v>
      </c>
      <c r="AL107" s="307">
        <v>-103942</v>
      </c>
      <c r="AM107" s="307">
        <v>-103942</v>
      </c>
      <c r="AN107" s="307">
        <v>-103942</v>
      </c>
      <c r="AO107" s="307">
        <v>-558953</v>
      </c>
      <c r="AP107" s="293"/>
      <c r="AQ107" s="311">
        <v>-81812</v>
      </c>
      <c r="AR107" s="307">
        <v>0</v>
      </c>
      <c r="AS107" s="307">
        <v>0</v>
      </c>
      <c r="AT107" s="307">
        <v>0</v>
      </c>
      <c r="AU107" s="307">
        <v>0</v>
      </c>
      <c r="AV107" s="307">
        <v>0</v>
      </c>
      <c r="AW107" s="307">
        <v>0</v>
      </c>
      <c r="AX107" s="310">
        <v>81812</v>
      </c>
      <c r="AY107" s="310">
        <v>81812</v>
      </c>
      <c r="AZ107" s="310">
        <v>81812</v>
      </c>
      <c r="BA107" s="310">
        <v>81812</v>
      </c>
      <c r="BB107" s="310">
        <v>81812</v>
      </c>
      <c r="BC107" s="310">
        <v>449968</v>
      </c>
      <c r="BD107" s="311">
        <v>6025</v>
      </c>
      <c r="BE107" s="307">
        <v>6025</v>
      </c>
      <c r="BF107" s="307">
        <v>6025</v>
      </c>
      <c r="BG107" s="307">
        <v>6025</v>
      </c>
      <c r="BH107" s="307">
        <v>6025</v>
      </c>
      <c r="BI107" s="307">
        <v>6025</v>
      </c>
      <c r="BJ107" s="307">
        <v>33132</v>
      </c>
      <c r="BK107" s="310">
        <v>0</v>
      </c>
      <c r="BL107" s="310">
        <v>0</v>
      </c>
      <c r="BM107" s="310">
        <v>0</v>
      </c>
      <c r="BN107" s="310">
        <v>0</v>
      </c>
      <c r="BO107" s="310">
        <v>0</v>
      </c>
      <c r="BP107" s="310">
        <v>0</v>
      </c>
      <c r="BQ107" s="311">
        <v>-16568</v>
      </c>
      <c r="BR107" s="307">
        <v>0</v>
      </c>
      <c r="BS107" s="307">
        <v>0</v>
      </c>
      <c r="BT107" s="307">
        <v>0</v>
      </c>
      <c r="BU107" s="307">
        <v>0</v>
      </c>
      <c r="BV107" s="307">
        <v>0</v>
      </c>
      <c r="BW107" s="307">
        <v>0</v>
      </c>
      <c r="BX107" s="310">
        <v>16568</v>
      </c>
      <c r="BY107" s="310">
        <v>16568</v>
      </c>
      <c r="BZ107" s="310">
        <v>16568</v>
      </c>
      <c r="CA107" s="310">
        <v>16568</v>
      </c>
      <c r="CB107" s="310">
        <v>16568</v>
      </c>
      <c r="CC107" s="310">
        <v>91129</v>
      </c>
      <c r="CD107" s="308">
        <v>11</v>
      </c>
      <c r="CE107" s="314"/>
      <c r="CF107" s="307"/>
      <c r="CG107" s="307"/>
      <c r="CH107" s="307"/>
      <c r="CI107" s="307"/>
      <c r="CJ107" s="307"/>
      <c r="CK107" s="307"/>
      <c r="CL107" s="310"/>
      <c r="CM107" s="310"/>
      <c r="CN107" s="310"/>
      <c r="CO107" s="310"/>
      <c r="CP107" s="310"/>
      <c r="CQ107" s="310"/>
      <c r="CR107" s="314">
        <v>-11587</v>
      </c>
      <c r="CS107" s="307"/>
      <c r="CT107" s="307"/>
      <c r="CU107" s="307"/>
      <c r="CV107" s="307"/>
      <c r="CW107" s="307"/>
      <c r="CX107" s="307"/>
      <c r="CY107" s="310">
        <v>11587</v>
      </c>
      <c r="CZ107" s="310">
        <v>11587</v>
      </c>
      <c r="DA107" s="310">
        <v>11587</v>
      </c>
      <c r="DB107" s="310">
        <v>11587</v>
      </c>
      <c r="DC107" s="310">
        <v>11587</v>
      </c>
      <c r="DD107" s="310">
        <v>50988</v>
      </c>
      <c r="DE107" s="293"/>
      <c r="DF107" s="331">
        <v>8826.2424690000007</v>
      </c>
    </row>
    <row r="108" spans="2:110">
      <c r="B108" s="302" t="s">
        <v>321</v>
      </c>
      <c r="C108" s="316">
        <v>0.33279700000000001</v>
      </c>
      <c r="D108" s="316">
        <v>0.34689300000000001</v>
      </c>
      <c r="E108" s="316">
        <v>-1.4095999999999997E-2</v>
      </c>
      <c r="F108" s="316"/>
      <c r="G108" s="308">
        <v>9.6999999999999993</v>
      </c>
      <c r="H108" s="307">
        <v>415053</v>
      </c>
      <c r="I108" s="307">
        <v>18513</v>
      </c>
      <c r="J108" s="307">
        <v>14380</v>
      </c>
      <c r="K108" s="307">
        <v>-16866</v>
      </c>
      <c r="L108" s="307">
        <v>0</v>
      </c>
      <c r="M108" s="307">
        <v>-86116</v>
      </c>
      <c r="N108" s="307">
        <v>9505</v>
      </c>
      <c r="O108" s="307">
        <v>1921</v>
      </c>
      <c r="P108" s="307">
        <v>-27473</v>
      </c>
      <c r="Q108" s="327">
        <v>328917</v>
      </c>
      <c r="R108" s="303">
        <v>0</v>
      </c>
      <c r="S108" s="307">
        <v>-9675</v>
      </c>
      <c r="T108" s="307">
        <v>-1607</v>
      </c>
      <c r="U108" s="327">
        <v>21611</v>
      </c>
      <c r="V108" s="307">
        <v>21450</v>
      </c>
      <c r="W108" s="303">
        <v>-96022</v>
      </c>
      <c r="X108" s="307">
        <v>-15748</v>
      </c>
      <c r="Y108" s="303">
        <v>-15585</v>
      </c>
      <c r="Z108" s="307">
        <v>351842</v>
      </c>
      <c r="AA108" s="307">
        <v>307195</v>
      </c>
      <c r="AB108" s="307">
        <v>294996</v>
      </c>
      <c r="AC108" s="307">
        <v>368926</v>
      </c>
      <c r="AD108" s="307">
        <v>77238</v>
      </c>
      <c r="AE108" s="307">
        <v>13331</v>
      </c>
      <c r="AF108" s="307">
        <v>13978</v>
      </c>
      <c r="AG108" s="307">
        <v>0</v>
      </c>
      <c r="AH108" s="307">
        <v>8525</v>
      </c>
      <c r="AI108" s="307">
        <v>0</v>
      </c>
      <c r="AJ108" s="307">
        <v>-11282</v>
      </c>
      <c r="AK108" s="307">
        <v>-11282</v>
      </c>
      <c r="AL108" s="307">
        <v>-11282</v>
      </c>
      <c r="AM108" s="307">
        <v>-11282</v>
      </c>
      <c r="AN108" s="307">
        <v>-11282</v>
      </c>
      <c r="AO108" s="307">
        <v>-39612</v>
      </c>
      <c r="AP108" s="293"/>
      <c r="AQ108" s="311">
        <v>-8878</v>
      </c>
      <c r="AR108" s="307">
        <v>0</v>
      </c>
      <c r="AS108" s="307">
        <v>0</v>
      </c>
      <c r="AT108" s="307">
        <v>0</v>
      </c>
      <c r="AU108" s="307">
        <v>0</v>
      </c>
      <c r="AV108" s="307">
        <v>0</v>
      </c>
      <c r="AW108" s="307">
        <v>0</v>
      </c>
      <c r="AX108" s="310">
        <v>8878</v>
      </c>
      <c r="AY108" s="310">
        <v>8878</v>
      </c>
      <c r="AZ108" s="310">
        <v>8878</v>
      </c>
      <c r="BA108" s="310">
        <v>8878</v>
      </c>
      <c r="BB108" s="310">
        <v>8878</v>
      </c>
      <c r="BC108" s="310">
        <v>32848</v>
      </c>
      <c r="BD108" s="311">
        <v>980</v>
      </c>
      <c r="BE108" s="307">
        <v>980</v>
      </c>
      <c r="BF108" s="307">
        <v>980</v>
      </c>
      <c r="BG108" s="307">
        <v>980</v>
      </c>
      <c r="BH108" s="307">
        <v>980</v>
      </c>
      <c r="BI108" s="307">
        <v>980</v>
      </c>
      <c r="BJ108" s="307">
        <v>3625</v>
      </c>
      <c r="BK108" s="310">
        <v>0</v>
      </c>
      <c r="BL108" s="310">
        <v>0</v>
      </c>
      <c r="BM108" s="310">
        <v>0</v>
      </c>
      <c r="BN108" s="310">
        <v>0</v>
      </c>
      <c r="BO108" s="310">
        <v>0</v>
      </c>
      <c r="BP108" s="310">
        <v>0</v>
      </c>
      <c r="BQ108" s="311">
        <v>-1607</v>
      </c>
      <c r="BR108" s="307">
        <v>0</v>
      </c>
      <c r="BS108" s="307">
        <v>0</v>
      </c>
      <c r="BT108" s="307">
        <v>0</v>
      </c>
      <c r="BU108" s="307">
        <v>0</v>
      </c>
      <c r="BV108" s="307">
        <v>0</v>
      </c>
      <c r="BW108" s="307">
        <v>0</v>
      </c>
      <c r="BX108" s="310">
        <v>1607</v>
      </c>
      <c r="BY108" s="310">
        <v>1607</v>
      </c>
      <c r="BZ108" s="310">
        <v>1607</v>
      </c>
      <c r="CA108" s="310">
        <v>1607</v>
      </c>
      <c r="CB108" s="310">
        <v>1607</v>
      </c>
      <c r="CC108" s="310">
        <v>5943</v>
      </c>
      <c r="CD108" s="308">
        <v>9.3000000000000007</v>
      </c>
      <c r="CE108" s="314"/>
      <c r="CF108" s="307"/>
      <c r="CG108" s="307"/>
      <c r="CH108" s="307"/>
      <c r="CI108" s="307"/>
      <c r="CJ108" s="307"/>
      <c r="CK108" s="307"/>
      <c r="CL108" s="310"/>
      <c r="CM108" s="310"/>
      <c r="CN108" s="310"/>
      <c r="CO108" s="310"/>
      <c r="CP108" s="310"/>
      <c r="CQ108" s="310"/>
      <c r="CR108" s="314">
        <v>-1777</v>
      </c>
      <c r="CS108" s="307"/>
      <c r="CT108" s="307"/>
      <c r="CU108" s="307"/>
      <c r="CV108" s="307"/>
      <c r="CW108" s="307"/>
      <c r="CX108" s="307"/>
      <c r="CY108" s="310">
        <v>1777</v>
      </c>
      <c r="CZ108" s="310">
        <v>1777</v>
      </c>
      <c r="DA108" s="310">
        <v>1777</v>
      </c>
      <c r="DB108" s="310">
        <v>1777</v>
      </c>
      <c r="DC108" s="310">
        <v>1777</v>
      </c>
      <c r="DD108" s="310">
        <v>4446</v>
      </c>
      <c r="DE108" s="293"/>
      <c r="DF108" s="331">
        <v>639.93020799999988</v>
      </c>
    </row>
    <row r="109" spans="2:110">
      <c r="B109" s="302" t="s">
        <v>322</v>
      </c>
      <c r="C109" s="316">
        <v>0.27321000000000001</v>
      </c>
      <c r="D109" s="316">
        <v>0.27893699999999999</v>
      </c>
      <c r="E109" s="316">
        <v>-5.7269999999999821E-3</v>
      </c>
      <c r="F109" s="316"/>
      <c r="G109" s="308">
        <v>10.1</v>
      </c>
      <c r="H109" s="307">
        <v>2977617</v>
      </c>
      <c r="I109" s="307">
        <v>158329</v>
      </c>
      <c r="J109" s="307">
        <v>107104</v>
      </c>
      <c r="K109" s="307">
        <v>-61135</v>
      </c>
      <c r="L109" s="307">
        <v>-244866</v>
      </c>
      <c r="M109" s="307">
        <v>-736807</v>
      </c>
      <c r="N109" s="307">
        <v>101089</v>
      </c>
      <c r="O109" s="307">
        <v>-12668</v>
      </c>
      <c r="P109" s="307">
        <v>-119897</v>
      </c>
      <c r="Q109" s="327">
        <v>2168766</v>
      </c>
      <c r="R109" s="303">
        <v>-244866</v>
      </c>
      <c r="S109" s="307">
        <v>-76749</v>
      </c>
      <c r="T109" s="307">
        <v>-7557</v>
      </c>
      <c r="U109" s="327">
        <v>-63739</v>
      </c>
      <c r="V109" s="307">
        <v>97356</v>
      </c>
      <c r="W109" s="303">
        <v>-747848</v>
      </c>
      <c r="X109" s="307">
        <v>-122632</v>
      </c>
      <c r="Y109" s="303">
        <v>-76321</v>
      </c>
      <c r="Z109" s="307">
        <v>2321789</v>
      </c>
      <c r="AA109" s="307">
        <v>2023046</v>
      </c>
      <c r="AB109" s="307">
        <v>1933626</v>
      </c>
      <c r="AC109" s="307">
        <v>2443002</v>
      </c>
      <c r="AD109" s="307">
        <v>663856</v>
      </c>
      <c r="AE109" s="307">
        <v>106308</v>
      </c>
      <c r="AF109" s="307">
        <v>68764</v>
      </c>
      <c r="AG109" s="307">
        <v>0</v>
      </c>
      <c r="AH109" s="307">
        <v>91080</v>
      </c>
      <c r="AI109" s="307">
        <v>0</v>
      </c>
      <c r="AJ109" s="307">
        <v>-84305</v>
      </c>
      <c r="AK109" s="307">
        <v>-84305</v>
      </c>
      <c r="AL109" s="307">
        <v>-84305</v>
      </c>
      <c r="AM109" s="307">
        <v>-84305</v>
      </c>
      <c r="AN109" s="307">
        <v>-84305</v>
      </c>
      <c r="AO109" s="307">
        <v>-326323</v>
      </c>
      <c r="AP109" s="293"/>
      <c r="AQ109" s="311">
        <v>-72951</v>
      </c>
      <c r="AR109" s="307">
        <v>0</v>
      </c>
      <c r="AS109" s="307">
        <v>0</v>
      </c>
      <c r="AT109" s="307">
        <v>0</v>
      </c>
      <c r="AU109" s="307">
        <v>0</v>
      </c>
      <c r="AV109" s="307">
        <v>0</v>
      </c>
      <c r="AW109" s="307">
        <v>0</v>
      </c>
      <c r="AX109" s="310">
        <v>72951</v>
      </c>
      <c r="AY109" s="310">
        <v>72951</v>
      </c>
      <c r="AZ109" s="310">
        <v>72951</v>
      </c>
      <c r="BA109" s="310">
        <v>72951</v>
      </c>
      <c r="BB109" s="310">
        <v>72951</v>
      </c>
      <c r="BC109" s="310">
        <v>299101</v>
      </c>
      <c r="BD109" s="311">
        <v>10009</v>
      </c>
      <c r="BE109" s="307">
        <v>10009</v>
      </c>
      <c r="BF109" s="307">
        <v>10009</v>
      </c>
      <c r="BG109" s="307">
        <v>10009</v>
      </c>
      <c r="BH109" s="307">
        <v>10009</v>
      </c>
      <c r="BI109" s="307">
        <v>10009</v>
      </c>
      <c r="BJ109" s="307">
        <v>41035</v>
      </c>
      <c r="BK109" s="310">
        <v>0</v>
      </c>
      <c r="BL109" s="310">
        <v>0</v>
      </c>
      <c r="BM109" s="310">
        <v>0</v>
      </c>
      <c r="BN109" s="310">
        <v>0</v>
      </c>
      <c r="BO109" s="310">
        <v>0</v>
      </c>
      <c r="BP109" s="310">
        <v>0</v>
      </c>
      <c r="BQ109" s="311">
        <v>-7557</v>
      </c>
      <c r="BR109" s="307">
        <v>0</v>
      </c>
      <c r="BS109" s="307">
        <v>0</v>
      </c>
      <c r="BT109" s="307">
        <v>0</v>
      </c>
      <c r="BU109" s="307">
        <v>0</v>
      </c>
      <c r="BV109" s="307">
        <v>0</v>
      </c>
      <c r="BW109" s="307">
        <v>0</v>
      </c>
      <c r="BX109" s="310">
        <v>7557</v>
      </c>
      <c r="BY109" s="310">
        <v>7557</v>
      </c>
      <c r="BZ109" s="310">
        <v>7557</v>
      </c>
      <c r="CA109" s="310">
        <v>7557</v>
      </c>
      <c r="CB109" s="310">
        <v>7557</v>
      </c>
      <c r="CC109" s="310">
        <v>30979</v>
      </c>
      <c r="CD109" s="308">
        <v>8</v>
      </c>
      <c r="CE109" s="314"/>
      <c r="CF109" s="307"/>
      <c r="CG109" s="307"/>
      <c r="CH109" s="307"/>
      <c r="CI109" s="307"/>
      <c r="CJ109" s="307"/>
      <c r="CK109" s="307"/>
      <c r="CL109" s="310"/>
      <c r="CM109" s="310"/>
      <c r="CN109" s="310"/>
      <c r="CO109" s="310"/>
      <c r="CP109" s="310"/>
      <c r="CQ109" s="310"/>
      <c r="CR109" s="314">
        <v>-13806</v>
      </c>
      <c r="CS109" s="307"/>
      <c r="CT109" s="307"/>
      <c r="CU109" s="307"/>
      <c r="CV109" s="307"/>
      <c r="CW109" s="307"/>
      <c r="CX109" s="307"/>
      <c r="CY109" s="310">
        <v>13806</v>
      </c>
      <c r="CZ109" s="310">
        <v>13806</v>
      </c>
      <c r="DA109" s="310">
        <v>13806</v>
      </c>
      <c r="DB109" s="310">
        <v>13806</v>
      </c>
      <c r="DC109" s="310">
        <v>13806</v>
      </c>
      <c r="DD109" s="310">
        <v>37278</v>
      </c>
      <c r="DE109" s="293"/>
      <c r="DF109" s="331">
        <v>2517.824006999992</v>
      </c>
    </row>
    <row r="110" spans="2:110">
      <c r="B110" s="302" t="s">
        <v>323</v>
      </c>
      <c r="C110" s="316">
        <v>0.34142699999999998</v>
      </c>
      <c r="D110" s="316">
        <v>0.34493800000000002</v>
      </c>
      <c r="E110" s="316">
        <v>-3.5110000000000419E-3</v>
      </c>
      <c r="F110" s="316"/>
      <c r="G110" s="308">
        <v>10.5</v>
      </c>
      <c r="H110" s="307">
        <v>1418759</v>
      </c>
      <c r="I110" s="307">
        <v>75351</v>
      </c>
      <c r="J110" s="307">
        <v>50964</v>
      </c>
      <c r="K110" s="307">
        <v>-14441</v>
      </c>
      <c r="L110" s="307">
        <v>0</v>
      </c>
      <c r="M110" s="307">
        <v>-272609</v>
      </c>
      <c r="N110" s="307">
        <v>37189</v>
      </c>
      <c r="O110" s="307">
        <v>2901</v>
      </c>
      <c r="P110" s="307">
        <v>-99080</v>
      </c>
      <c r="Q110" s="327">
        <v>1199034</v>
      </c>
      <c r="R110" s="303">
        <v>0</v>
      </c>
      <c r="S110" s="307">
        <v>-28727</v>
      </c>
      <c r="T110" s="307">
        <v>-1156</v>
      </c>
      <c r="U110" s="327">
        <v>96432</v>
      </c>
      <c r="V110" s="307">
        <v>95400</v>
      </c>
      <c r="W110" s="303">
        <v>-275694</v>
      </c>
      <c r="X110" s="307">
        <v>-58617</v>
      </c>
      <c r="Y110" s="303">
        <v>-12137</v>
      </c>
      <c r="Z110" s="307">
        <v>1281366</v>
      </c>
      <c r="AA110" s="307">
        <v>1120523</v>
      </c>
      <c r="AB110" s="307">
        <v>1071019</v>
      </c>
      <c r="AC110" s="307">
        <v>1350748</v>
      </c>
      <c r="AD110" s="307">
        <v>246646</v>
      </c>
      <c r="AE110" s="307">
        <v>51714</v>
      </c>
      <c r="AF110" s="307">
        <v>10981</v>
      </c>
      <c r="AG110" s="307">
        <v>0</v>
      </c>
      <c r="AH110" s="307">
        <v>33647</v>
      </c>
      <c r="AI110" s="307">
        <v>0</v>
      </c>
      <c r="AJ110" s="307">
        <v>-29883</v>
      </c>
      <c r="AK110" s="307">
        <v>-29883</v>
      </c>
      <c r="AL110" s="307">
        <v>-29883</v>
      </c>
      <c r="AM110" s="307">
        <v>-29883</v>
      </c>
      <c r="AN110" s="307">
        <v>-29883</v>
      </c>
      <c r="AO110" s="307">
        <v>-126279</v>
      </c>
      <c r="AP110" s="293"/>
      <c r="AQ110" s="311">
        <v>-25963</v>
      </c>
      <c r="AR110" s="307">
        <v>0</v>
      </c>
      <c r="AS110" s="307">
        <v>0</v>
      </c>
      <c r="AT110" s="307">
        <v>0</v>
      </c>
      <c r="AU110" s="307">
        <v>0</v>
      </c>
      <c r="AV110" s="307">
        <v>0</v>
      </c>
      <c r="AW110" s="307">
        <v>0</v>
      </c>
      <c r="AX110" s="310">
        <v>25963</v>
      </c>
      <c r="AY110" s="310">
        <v>25963</v>
      </c>
      <c r="AZ110" s="310">
        <v>25963</v>
      </c>
      <c r="BA110" s="310">
        <v>25963</v>
      </c>
      <c r="BB110" s="310">
        <v>25963</v>
      </c>
      <c r="BC110" s="310">
        <v>116831</v>
      </c>
      <c r="BD110" s="311">
        <v>3542</v>
      </c>
      <c r="BE110" s="307">
        <v>3542</v>
      </c>
      <c r="BF110" s="307">
        <v>3542</v>
      </c>
      <c r="BG110" s="307">
        <v>3542</v>
      </c>
      <c r="BH110" s="307">
        <v>3542</v>
      </c>
      <c r="BI110" s="307">
        <v>3542</v>
      </c>
      <c r="BJ110" s="307">
        <v>15937</v>
      </c>
      <c r="BK110" s="310">
        <v>0</v>
      </c>
      <c r="BL110" s="310">
        <v>0</v>
      </c>
      <c r="BM110" s="310">
        <v>0</v>
      </c>
      <c r="BN110" s="310">
        <v>0</v>
      </c>
      <c r="BO110" s="310">
        <v>0</v>
      </c>
      <c r="BP110" s="310">
        <v>0</v>
      </c>
      <c r="BQ110" s="311">
        <v>-1156</v>
      </c>
      <c r="BR110" s="307">
        <v>0</v>
      </c>
      <c r="BS110" s="307">
        <v>0</v>
      </c>
      <c r="BT110" s="307">
        <v>0</v>
      </c>
      <c r="BU110" s="307">
        <v>0</v>
      </c>
      <c r="BV110" s="307">
        <v>0</v>
      </c>
      <c r="BW110" s="307">
        <v>0</v>
      </c>
      <c r="BX110" s="310">
        <v>1156</v>
      </c>
      <c r="BY110" s="310">
        <v>1156</v>
      </c>
      <c r="BZ110" s="310">
        <v>1156</v>
      </c>
      <c r="CA110" s="310">
        <v>1156</v>
      </c>
      <c r="CB110" s="310">
        <v>1156</v>
      </c>
      <c r="CC110" s="310">
        <v>5201</v>
      </c>
      <c r="CD110" s="308">
        <v>8.3000000000000007</v>
      </c>
      <c r="CE110" s="314"/>
      <c r="CF110" s="307"/>
      <c r="CG110" s="307"/>
      <c r="CH110" s="307"/>
      <c r="CI110" s="307"/>
      <c r="CJ110" s="307"/>
      <c r="CK110" s="307"/>
      <c r="CL110" s="310"/>
      <c r="CM110" s="310"/>
      <c r="CN110" s="310"/>
      <c r="CO110" s="310"/>
      <c r="CP110" s="310"/>
      <c r="CQ110" s="310"/>
      <c r="CR110" s="314">
        <v>-6306</v>
      </c>
      <c r="CS110" s="307"/>
      <c r="CT110" s="307"/>
      <c r="CU110" s="307"/>
      <c r="CV110" s="307"/>
      <c r="CW110" s="307"/>
      <c r="CX110" s="307"/>
      <c r="CY110" s="310">
        <v>6306</v>
      </c>
      <c r="CZ110" s="310">
        <v>6306</v>
      </c>
      <c r="DA110" s="310">
        <v>6306</v>
      </c>
      <c r="DB110" s="310">
        <v>6306</v>
      </c>
      <c r="DC110" s="310">
        <v>6306</v>
      </c>
      <c r="DD110" s="310">
        <v>20184</v>
      </c>
      <c r="DE110" s="293"/>
      <c r="DF110" s="331">
        <v>596.63827400000707</v>
      </c>
    </row>
    <row r="111" spans="2:110">
      <c r="B111" s="302" t="s">
        <v>324</v>
      </c>
      <c r="C111" s="316">
        <v>0.35266799999999998</v>
      </c>
      <c r="D111" s="316">
        <v>0.354572</v>
      </c>
      <c r="E111" s="316">
        <v>-1.9040000000000168E-3</v>
      </c>
      <c r="F111" s="316"/>
      <c r="G111" s="308">
        <v>9.8000000000000007</v>
      </c>
      <c r="H111" s="307">
        <v>578235</v>
      </c>
      <c r="I111" s="307">
        <v>26392</v>
      </c>
      <c r="J111" s="307">
        <v>21016</v>
      </c>
      <c r="K111" s="307">
        <v>-3105</v>
      </c>
      <c r="L111" s="307">
        <v>0</v>
      </c>
      <c r="M111" s="307">
        <v>-98435</v>
      </c>
      <c r="N111" s="307">
        <v>13366</v>
      </c>
      <c r="O111" s="307">
        <v>4099</v>
      </c>
      <c r="P111" s="307">
        <v>-26466</v>
      </c>
      <c r="Q111" s="327">
        <v>515102</v>
      </c>
      <c r="R111" s="303">
        <v>0</v>
      </c>
      <c r="S111" s="307">
        <v>-11464</v>
      </c>
      <c r="T111" s="307">
        <v>88</v>
      </c>
      <c r="U111" s="327">
        <v>36032</v>
      </c>
      <c r="V111" s="307">
        <v>26643</v>
      </c>
      <c r="W111" s="303">
        <v>-96485</v>
      </c>
      <c r="X111" s="307">
        <v>-23785</v>
      </c>
      <c r="Y111" s="303">
        <v>866</v>
      </c>
      <c r="Z111" s="307">
        <v>550342</v>
      </c>
      <c r="AA111" s="307">
        <v>481284</v>
      </c>
      <c r="AB111" s="307">
        <v>461338</v>
      </c>
      <c r="AC111" s="307">
        <v>577837</v>
      </c>
      <c r="AD111" s="307">
        <v>88391</v>
      </c>
      <c r="AE111" s="307">
        <v>20874</v>
      </c>
      <c r="AF111" s="307">
        <v>0</v>
      </c>
      <c r="AG111" s="307">
        <v>0</v>
      </c>
      <c r="AH111" s="307">
        <v>12002</v>
      </c>
      <c r="AI111" s="307">
        <v>778</v>
      </c>
      <c r="AJ111" s="307">
        <v>-11375</v>
      </c>
      <c r="AK111" s="307">
        <v>-11375</v>
      </c>
      <c r="AL111" s="307">
        <v>-11375</v>
      </c>
      <c r="AM111" s="307">
        <v>-11375</v>
      </c>
      <c r="AN111" s="307">
        <v>-11375</v>
      </c>
      <c r="AO111" s="307">
        <v>-39610</v>
      </c>
      <c r="AP111" s="293"/>
      <c r="AQ111" s="311">
        <v>-10044</v>
      </c>
      <c r="AR111" s="307">
        <v>0</v>
      </c>
      <c r="AS111" s="307">
        <v>0</v>
      </c>
      <c r="AT111" s="307">
        <v>0</v>
      </c>
      <c r="AU111" s="307">
        <v>0</v>
      </c>
      <c r="AV111" s="307">
        <v>0</v>
      </c>
      <c r="AW111" s="307">
        <v>0</v>
      </c>
      <c r="AX111" s="310">
        <v>10044</v>
      </c>
      <c r="AY111" s="310">
        <v>10044</v>
      </c>
      <c r="AZ111" s="310">
        <v>10044</v>
      </c>
      <c r="BA111" s="310">
        <v>10044</v>
      </c>
      <c r="BB111" s="310">
        <v>10044</v>
      </c>
      <c r="BC111" s="310">
        <v>38171</v>
      </c>
      <c r="BD111" s="311">
        <v>1364</v>
      </c>
      <c r="BE111" s="307">
        <v>1364</v>
      </c>
      <c r="BF111" s="307">
        <v>1364</v>
      </c>
      <c r="BG111" s="307">
        <v>1364</v>
      </c>
      <c r="BH111" s="307">
        <v>1364</v>
      </c>
      <c r="BI111" s="307">
        <v>1364</v>
      </c>
      <c r="BJ111" s="307">
        <v>5182</v>
      </c>
      <c r="BK111" s="310">
        <v>0</v>
      </c>
      <c r="BL111" s="310">
        <v>0</v>
      </c>
      <c r="BM111" s="310">
        <v>0</v>
      </c>
      <c r="BN111" s="310">
        <v>0</v>
      </c>
      <c r="BO111" s="310">
        <v>0</v>
      </c>
      <c r="BP111" s="310">
        <v>0</v>
      </c>
      <c r="BQ111" s="311">
        <v>88</v>
      </c>
      <c r="BR111" s="307">
        <v>88</v>
      </c>
      <c r="BS111" s="307">
        <v>88</v>
      </c>
      <c r="BT111" s="307">
        <v>88</v>
      </c>
      <c r="BU111" s="307">
        <v>88</v>
      </c>
      <c r="BV111" s="307">
        <v>88</v>
      </c>
      <c r="BW111" s="307">
        <v>338</v>
      </c>
      <c r="BX111" s="310">
        <v>0</v>
      </c>
      <c r="BY111" s="310">
        <v>0</v>
      </c>
      <c r="BZ111" s="310">
        <v>0</v>
      </c>
      <c r="CA111" s="310">
        <v>0</v>
      </c>
      <c r="CB111" s="310">
        <v>0</v>
      </c>
      <c r="CC111" s="310">
        <v>0</v>
      </c>
      <c r="CD111" s="308">
        <v>10.1</v>
      </c>
      <c r="CE111" s="314"/>
      <c r="CF111" s="307"/>
      <c r="CG111" s="307"/>
      <c r="CH111" s="307"/>
      <c r="CI111" s="307"/>
      <c r="CJ111" s="307"/>
      <c r="CK111" s="307"/>
      <c r="CL111" s="310"/>
      <c r="CM111" s="310"/>
      <c r="CN111" s="310"/>
      <c r="CO111" s="310"/>
      <c r="CP111" s="310"/>
      <c r="CQ111" s="310"/>
      <c r="CR111" s="314">
        <v>-2783</v>
      </c>
      <c r="CS111" s="307"/>
      <c r="CT111" s="307"/>
      <c r="CU111" s="307"/>
      <c r="CV111" s="307"/>
      <c r="CW111" s="307"/>
      <c r="CX111" s="307"/>
      <c r="CY111" s="310">
        <v>2783</v>
      </c>
      <c r="CZ111" s="310">
        <v>2783</v>
      </c>
      <c r="DA111" s="310">
        <v>2783</v>
      </c>
      <c r="DB111" s="310">
        <v>2783</v>
      </c>
      <c r="DC111" s="310">
        <v>2783</v>
      </c>
      <c r="DD111" s="310">
        <v>6959</v>
      </c>
      <c r="DE111" s="293"/>
      <c r="DF111" s="331">
        <v>127.72222400000112</v>
      </c>
    </row>
    <row r="112" spans="2:110">
      <c r="B112" s="302" t="s">
        <v>325</v>
      </c>
      <c r="C112" s="316">
        <v>0.306593</v>
      </c>
      <c r="D112" s="316">
        <v>0.34834900000000002</v>
      </c>
      <c r="E112" s="316">
        <v>-4.1756000000000015E-2</v>
      </c>
      <c r="F112" s="316"/>
      <c r="G112" s="308">
        <v>10.6</v>
      </c>
      <c r="H112" s="307">
        <v>2090315</v>
      </c>
      <c r="I112" s="307">
        <v>95564</v>
      </c>
      <c r="J112" s="307">
        <v>67398</v>
      </c>
      <c r="K112" s="307">
        <v>-250562</v>
      </c>
      <c r="L112" s="307">
        <v>-310605</v>
      </c>
      <c r="M112" s="307">
        <v>-40239</v>
      </c>
      <c r="N112" s="307">
        <v>46622</v>
      </c>
      <c r="O112" s="307">
        <v>-82</v>
      </c>
      <c r="P112" s="307">
        <v>-84122</v>
      </c>
      <c r="Q112" s="327">
        <v>1614289</v>
      </c>
      <c r="R112" s="303">
        <v>-310605</v>
      </c>
      <c r="S112" s="307">
        <v>-8025</v>
      </c>
      <c r="T112" s="307">
        <v>-24677</v>
      </c>
      <c r="U112" s="327">
        <v>-180345</v>
      </c>
      <c r="V112" s="307">
        <v>96527</v>
      </c>
      <c r="W112" s="303">
        <v>-302721</v>
      </c>
      <c r="X112" s="307">
        <v>-91162</v>
      </c>
      <c r="Y112" s="303">
        <v>-261572</v>
      </c>
      <c r="Z112" s="307">
        <v>1733371</v>
      </c>
      <c r="AA112" s="307">
        <v>1500958</v>
      </c>
      <c r="AB112" s="307">
        <v>1433474</v>
      </c>
      <c r="AC112" s="307">
        <v>1828166</v>
      </c>
      <c r="AD112" s="307">
        <v>36443</v>
      </c>
      <c r="AE112" s="307">
        <v>71607</v>
      </c>
      <c r="AF112" s="307">
        <v>236895</v>
      </c>
      <c r="AG112" s="307">
        <v>0</v>
      </c>
      <c r="AH112" s="307">
        <v>42224</v>
      </c>
      <c r="AI112" s="307">
        <v>0</v>
      </c>
      <c r="AJ112" s="307">
        <v>-32702</v>
      </c>
      <c r="AK112" s="307">
        <v>-32702</v>
      </c>
      <c r="AL112" s="307">
        <v>-32702</v>
      </c>
      <c r="AM112" s="307">
        <v>-32702</v>
      </c>
      <c r="AN112" s="307">
        <v>-32702</v>
      </c>
      <c r="AO112" s="307">
        <v>-139211</v>
      </c>
      <c r="AP112" s="293"/>
      <c r="AQ112" s="311">
        <v>-3796</v>
      </c>
      <c r="AR112" s="307">
        <v>0</v>
      </c>
      <c r="AS112" s="307">
        <v>0</v>
      </c>
      <c r="AT112" s="307">
        <v>0</v>
      </c>
      <c r="AU112" s="307">
        <v>0</v>
      </c>
      <c r="AV112" s="307">
        <v>0</v>
      </c>
      <c r="AW112" s="307">
        <v>0</v>
      </c>
      <c r="AX112" s="310">
        <v>3796</v>
      </c>
      <c r="AY112" s="310">
        <v>3796</v>
      </c>
      <c r="AZ112" s="310">
        <v>3796</v>
      </c>
      <c r="BA112" s="310">
        <v>3796</v>
      </c>
      <c r="BB112" s="310">
        <v>3796</v>
      </c>
      <c r="BC112" s="310">
        <v>17463</v>
      </c>
      <c r="BD112" s="311">
        <v>4398</v>
      </c>
      <c r="BE112" s="307">
        <v>4398</v>
      </c>
      <c r="BF112" s="307">
        <v>4398</v>
      </c>
      <c r="BG112" s="307">
        <v>4398</v>
      </c>
      <c r="BH112" s="307">
        <v>4398</v>
      </c>
      <c r="BI112" s="307">
        <v>4398</v>
      </c>
      <c r="BJ112" s="307">
        <v>20234</v>
      </c>
      <c r="BK112" s="310">
        <v>0</v>
      </c>
      <c r="BL112" s="310">
        <v>0</v>
      </c>
      <c r="BM112" s="310">
        <v>0</v>
      </c>
      <c r="BN112" s="310">
        <v>0</v>
      </c>
      <c r="BO112" s="310">
        <v>0</v>
      </c>
      <c r="BP112" s="310">
        <v>0</v>
      </c>
      <c r="BQ112" s="311">
        <v>-24677</v>
      </c>
      <c r="BR112" s="307">
        <v>0</v>
      </c>
      <c r="BS112" s="307">
        <v>0</v>
      </c>
      <c r="BT112" s="307">
        <v>0</v>
      </c>
      <c r="BU112" s="307">
        <v>0</v>
      </c>
      <c r="BV112" s="307">
        <v>0</v>
      </c>
      <c r="BW112" s="307">
        <v>0</v>
      </c>
      <c r="BX112" s="310">
        <v>24677</v>
      </c>
      <c r="BY112" s="310">
        <v>24677</v>
      </c>
      <c r="BZ112" s="310">
        <v>24677</v>
      </c>
      <c r="CA112" s="310">
        <v>24677</v>
      </c>
      <c r="CB112" s="310">
        <v>24677</v>
      </c>
      <c r="CC112" s="310">
        <v>113510</v>
      </c>
      <c r="CD112" s="308">
        <v>8.4</v>
      </c>
      <c r="CE112" s="314"/>
      <c r="CF112" s="307"/>
      <c r="CG112" s="307"/>
      <c r="CH112" s="307"/>
      <c r="CI112" s="307"/>
      <c r="CJ112" s="307"/>
      <c r="CK112" s="307"/>
      <c r="CL112" s="310"/>
      <c r="CM112" s="310"/>
      <c r="CN112" s="310"/>
      <c r="CO112" s="310"/>
      <c r="CP112" s="310"/>
      <c r="CQ112" s="310"/>
      <c r="CR112" s="314">
        <v>-8627</v>
      </c>
      <c r="CS112" s="307"/>
      <c r="CT112" s="307"/>
      <c r="CU112" s="307"/>
      <c r="CV112" s="307"/>
      <c r="CW112" s="307"/>
      <c r="CX112" s="307"/>
      <c r="CY112" s="310">
        <v>8627</v>
      </c>
      <c r="CZ112" s="310">
        <v>8627</v>
      </c>
      <c r="DA112" s="310">
        <v>8627</v>
      </c>
      <c r="DB112" s="310">
        <v>8627</v>
      </c>
      <c r="DC112" s="310">
        <v>8627</v>
      </c>
      <c r="DD112" s="310">
        <v>28472</v>
      </c>
      <c r="DE112" s="293"/>
      <c r="DF112" s="331">
        <v>10927.419932000004</v>
      </c>
    </row>
    <row r="113" spans="2:110">
      <c r="B113" s="302" t="s">
        <v>326</v>
      </c>
      <c r="C113" s="316">
        <v>0.34015499999999999</v>
      </c>
      <c r="D113" s="316">
        <v>0.35555300000000001</v>
      </c>
      <c r="E113" s="316">
        <v>-1.5398000000000023E-2</v>
      </c>
      <c r="F113" s="316"/>
      <c r="G113" s="308">
        <v>11</v>
      </c>
      <c r="H113" s="307">
        <v>590142</v>
      </c>
      <c r="I113" s="307">
        <v>33422</v>
      </c>
      <c r="J113" s="307">
        <v>20754</v>
      </c>
      <c r="K113" s="307">
        <v>-25557</v>
      </c>
      <c r="L113" s="307">
        <v>0</v>
      </c>
      <c r="M113" s="307">
        <v>-191192</v>
      </c>
      <c r="N113" s="307">
        <v>14339</v>
      </c>
      <c r="O113" s="307">
        <v>263</v>
      </c>
      <c r="P113" s="307">
        <v>-30302</v>
      </c>
      <c r="Q113" s="327">
        <v>411869</v>
      </c>
      <c r="R113" s="303">
        <v>0</v>
      </c>
      <c r="S113" s="307">
        <v>-18820</v>
      </c>
      <c r="T113" s="307">
        <v>-2405</v>
      </c>
      <c r="U113" s="327">
        <v>32951</v>
      </c>
      <c r="V113" s="307">
        <v>29138</v>
      </c>
      <c r="W113" s="303">
        <v>-207865</v>
      </c>
      <c r="X113" s="307">
        <v>-26942</v>
      </c>
      <c r="Y113" s="303">
        <v>-26460</v>
      </c>
      <c r="Z113" s="307">
        <v>443211</v>
      </c>
      <c r="AA113" s="307">
        <v>382500</v>
      </c>
      <c r="AB113" s="307">
        <v>364046</v>
      </c>
      <c r="AC113" s="307">
        <v>469097</v>
      </c>
      <c r="AD113" s="307">
        <v>173811</v>
      </c>
      <c r="AE113" s="307">
        <v>23034</v>
      </c>
      <c r="AF113" s="307">
        <v>24055</v>
      </c>
      <c r="AG113" s="307">
        <v>0</v>
      </c>
      <c r="AH113" s="307">
        <v>13035</v>
      </c>
      <c r="AI113" s="307">
        <v>0</v>
      </c>
      <c r="AJ113" s="307">
        <v>-21224</v>
      </c>
      <c r="AK113" s="307">
        <v>-21224</v>
      </c>
      <c r="AL113" s="307">
        <v>-21224</v>
      </c>
      <c r="AM113" s="307">
        <v>-21224</v>
      </c>
      <c r="AN113" s="307">
        <v>-21224</v>
      </c>
      <c r="AO113" s="307">
        <v>-101745</v>
      </c>
      <c r="AP113" s="293"/>
      <c r="AQ113" s="311">
        <v>-17381</v>
      </c>
      <c r="AR113" s="307">
        <v>0</v>
      </c>
      <c r="AS113" s="307">
        <v>0</v>
      </c>
      <c r="AT113" s="307">
        <v>0</v>
      </c>
      <c r="AU113" s="307">
        <v>0</v>
      </c>
      <c r="AV113" s="307">
        <v>0</v>
      </c>
      <c r="AW113" s="307">
        <v>0</v>
      </c>
      <c r="AX113" s="310">
        <v>17381</v>
      </c>
      <c r="AY113" s="310">
        <v>17381</v>
      </c>
      <c r="AZ113" s="310">
        <v>17381</v>
      </c>
      <c r="BA113" s="310">
        <v>17381</v>
      </c>
      <c r="BB113" s="310">
        <v>17381</v>
      </c>
      <c r="BC113" s="310">
        <v>86906</v>
      </c>
      <c r="BD113" s="311">
        <v>1304</v>
      </c>
      <c r="BE113" s="307">
        <v>1304</v>
      </c>
      <c r="BF113" s="307">
        <v>1304</v>
      </c>
      <c r="BG113" s="307">
        <v>1304</v>
      </c>
      <c r="BH113" s="307">
        <v>1304</v>
      </c>
      <c r="BI113" s="307">
        <v>1304</v>
      </c>
      <c r="BJ113" s="307">
        <v>6515</v>
      </c>
      <c r="BK113" s="310">
        <v>0</v>
      </c>
      <c r="BL113" s="310">
        <v>0</v>
      </c>
      <c r="BM113" s="310">
        <v>0</v>
      </c>
      <c r="BN113" s="310">
        <v>0</v>
      </c>
      <c r="BO113" s="310">
        <v>0</v>
      </c>
      <c r="BP113" s="310">
        <v>0</v>
      </c>
      <c r="BQ113" s="311">
        <v>-2405</v>
      </c>
      <c r="BR113" s="307">
        <v>0</v>
      </c>
      <c r="BS113" s="307">
        <v>0</v>
      </c>
      <c r="BT113" s="307">
        <v>0</v>
      </c>
      <c r="BU113" s="307">
        <v>0</v>
      </c>
      <c r="BV113" s="307">
        <v>0</v>
      </c>
      <c r="BW113" s="307">
        <v>0</v>
      </c>
      <c r="BX113" s="310">
        <v>2405</v>
      </c>
      <c r="BY113" s="310">
        <v>2405</v>
      </c>
      <c r="BZ113" s="310">
        <v>2405</v>
      </c>
      <c r="CA113" s="310">
        <v>2405</v>
      </c>
      <c r="CB113" s="310">
        <v>2405</v>
      </c>
      <c r="CC113" s="310">
        <v>12030</v>
      </c>
      <c r="CD113" s="308">
        <v>9.6999999999999993</v>
      </c>
      <c r="CE113" s="314"/>
      <c r="CF113" s="307"/>
      <c r="CG113" s="307"/>
      <c r="CH113" s="307"/>
      <c r="CI113" s="307"/>
      <c r="CJ113" s="307"/>
      <c r="CK113" s="307"/>
      <c r="CL113" s="310"/>
      <c r="CM113" s="310"/>
      <c r="CN113" s="310"/>
      <c r="CO113" s="310"/>
      <c r="CP113" s="310"/>
      <c r="CQ113" s="310"/>
      <c r="CR113" s="314">
        <v>-2742</v>
      </c>
      <c r="CS113" s="307"/>
      <c r="CT113" s="307"/>
      <c r="CU113" s="307"/>
      <c r="CV113" s="307"/>
      <c r="CW113" s="307"/>
      <c r="CX113" s="307"/>
      <c r="CY113" s="310">
        <v>2742</v>
      </c>
      <c r="CZ113" s="310">
        <v>2742</v>
      </c>
      <c r="DA113" s="310">
        <v>2742</v>
      </c>
      <c r="DB113" s="310">
        <v>2742</v>
      </c>
      <c r="DC113" s="310">
        <v>2742</v>
      </c>
      <c r="DD113" s="310">
        <v>9324</v>
      </c>
      <c r="DE113" s="293"/>
      <c r="DF113" s="331">
        <v>1166.7988480000017</v>
      </c>
    </row>
    <row r="114" spans="2:110">
      <c r="B114" s="302" t="s">
        <v>327</v>
      </c>
      <c r="C114" s="316">
        <v>0.33591399999999999</v>
      </c>
      <c r="D114" s="316">
        <v>0.34387200000000001</v>
      </c>
      <c r="E114" s="316">
        <v>-7.9580000000000206E-3</v>
      </c>
      <c r="F114" s="316"/>
      <c r="G114" s="308">
        <v>10.6</v>
      </c>
      <c r="H114" s="307">
        <v>463772</v>
      </c>
      <c r="I114" s="307">
        <v>24506</v>
      </c>
      <c r="J114" s="307">
        <v>16615</v>
      </c>
      <c r="K114" s="307">
        <v>-10733</v>
      </c>
      <c r="L114" s="307">
        <v>0</v>
      </c>
      <c r="M114" s="307">
        <v>-68897</v>
      </c>
      <c r="N114" s="307">
        <v>9928</v>
      </c>
      <c r="O114" s="307">
        <v>-229</v>
      </c>
      <c r="P114" s="307">
        <v>-21440</v>
      </c>
      <c r="Q114" s="327">
        <v>413522</v>
      </c>
      <c r="R114" s="303">
        <v>0</v>
      </c>
      <c r="S114" s="307">
        <v>-7689</v>
      </c>
      <c r="T114" s="307">
        <v>-1075</v>
      </c>
      <c r="U114" s="327">
        <v>32357</v>
      </c>
      <c r="V114" s="307">
        <v>24640</v>
      </c>
      <c r="W114" s="303">
        <v>-80098</v>
      </c>
      <c r="X114" s="307">
        <v>-18931</v>
      </c>
      <c r="Y114" s="303">
        <v>-11400</v>
      </c>
      <c r="Z114" s="307">
        <v>442003</v>
      </c>
      <c r="AA114" s="307">
        <v>386289</v>
      </c>
      <c r="AB114" s="307">
        <v>369344</v>
      </c>
      <c r="AC114" s="307">
        <v>465880</v>
      </c>
      <c r="AD114" s="307">
        <v>62397</v>
      </c>
      <c r="AE114" s="307">
        <v>16367</v>
      </c>
      <c r="AF114" s="307">
        <v>10325</v>
      </c>
      <c r="AG114" s="307">
        <v>0</v>
      </c>
      <c r="AH114" s="307">
        <v>8991</v>
      </c>
      <c r="AI114" s="307">
        <v>0</v>
      </c>
      <c r="AJ114" s="307">
        <v>-8764</v>
      </c>
      <c r="AK114" s="307">
        <v>-8764</v>
      </c>
      <c r="AL114" s="307">
        <v>-8764</v>
      </c>
      <c r="AM114" s="307">
        <v>-8764</v>
      </c>
      <c r="AN114" s="307">
        <v>-8764</v>
      </c>
      <c r="AO114" s="307">
        <v>-36278</v>
      </c>
      <c r="AP114" s="293"/>
      <c r="AQ114" s="311">
        <v>-6500</v>
      </c>
      <c r="AR114" s="307">
        <v>0</v>
      </c>
      <c r="AS114" s="307">
        <v>0</v>
      </c>
      <c r="AT114" s="307">
        <v>0</v>
      </c>
      <c r="AU114" s="307">
        <v>0</v>
      </c>
      <c r="AV114" s="307">
        <v>0</v>
      </c>
      <c r="AW114" s="307">
        <v>0</v>
      </c>
      <c r="AX114" s="310">
        <v>6500</v>
      </c>
      <c r="AY114" s="310">
        <v>6500</v>
      </c>
      <c r="AZ114" s="310">
        <v>6500</v>
      </c>
      <c r="BA114" s="310">
        <v>6500</v>
      </c>
      <c r="BB114" s="310">
        <v>6500</v>
      </c>
      <c r="BC114" s="310">
        <v>29897</v>
      </c>
      <c r="BD114" s="311">
        <v>937</v>
      </c>
      <c r="BE114" s="307">
        <v>937</v>
      </c>
      <c r="BF114" s="307">
        <v>937</v>
      </c>
      <c r="BG114" s="307">
        <v>937</v>
      </c>
      <c r="BH114" s="307">
        <v>937</v>
      </c>
      <c r="BI114" s="307">
        <v>937</v>
      </c>
      <c r="BJ114" s="307">
        <v>4306</v>
      </c>
      <c r="BK114" s="310">
        <v>0</v>
      </c>
      <c r="BL114" s="310">
        <v>0</v>
      </c>
      <c r="BM114" s="310">
        <v>0</v>
      </c>
      <c r="BN114" s="310">
        <v>0</v>
      </c>
      <c r="BO114" s="310">
        <v>0</v>
      </c>
      <c r="BP114" s="310">
        <v>0</v>
      </c>
      <c r="BQ114" s="311">
        <v>-1075</v>
      </c>
      <c r="BR114" s="307">
        <v>0</v>
      </c>
      <c r="BS114" s="307">
        <v>0</v>
      </c>
      <c r="BT114" s="307">
        <v>0</v>
      </c>
      <c r="BU114" s="307">
        <v>0</v>
      </c>
      <c r="BV114" s="307">
        <v>0</v>
      </c>
      <c r="BW114" s="307">
        <v>0</v>
      </c>
      <c r="BX114" s="310">
        <v>1075</v>
      </c>
      <c r="BY114" s="310">
        <v>1075</v>
      </c>
      <c r="BZ114" s="310">
        <v>1075</v>
      </c>
      <c r="CA114" s="310">
        <v>1075</v>
      </c>
      <c r="CB114" s="310">
        <v>1075</v>
      </c>
      <c r="CC114" s="310">
        <v>4950</v>
      </c>
      <c r="CD114" s="308">
        <v>9.6999999999999993</v>
      </c>
      <c r="CE114" s="314"/>
      <c r="CF114" s="307"/>
      <c r="CG114" s="307"/>
      <c r="CH114" s="307"/>
      <c r="CI114" s="307"/>
      <c r="CJ114" s="307"/>
      <c r="CK114" s="307"/>
      <c r="CL114" s="310"/>
      <c r="CM114" s="310"/>
      <c r="CN114" s="310"/>
      <c r="CO114" s="310"/>
      <c r="CP114" s="310"/>
      <c r="CQ114" s="310"/>
      <c r="CR114" s="314">
        <v>-2126</v>
      </c>
      <c r="CS114" s="307"/>
      <c r="CT114" s="307"/>
      <c r="CU114" s="307"/>
      <c r="CV114" s="307"/>
      <c r="CW114" s="307"/>
      <c r="CX114" s="307"/>
      <c r="CY114" s="310">
        <v>2126</v>
      </c>
      <c r="CZ114" s="310">
        <v>2126</v>
      </c>
      <c r="DA114" s="310">
        <v>2126</v>
      </c>
      <c r="DB114" s="310">
        <v>2126</v>
      </c>
      <c r="DC114" s="310">
        <v>2126</v>
      </c>
      <c r="DD114" s="310">
        <v>5737</v>
      </c>
      <c r="DE114" s="293"/>
      <c r="DF114" s="331">
        <v>438.10381600000113</v>
      </c>
    </row>
    <row r="115" spans="2:110">
      <c r="B115" s="302" t="s">
        <v>328</v>
      </c>
      <c r="C115" s="316">
        <v>0.36677300000000002</v>
      </c>
      <c r="D115" s="316">
        <v>0.37328800000000001</v>
      </c>
      <c r="E115" s="316">
        <v>-6.514999999999993E-3</v>
      </c>
      <c r="F115" s="316"/>
      <c r="G115" s="308">
        <v>9</v>
      </c>
      <c r="H115" s="307">
        <v>435988</v>
      </c>
      <c r="I115" s="307">
        <v>16850</v>
      </c>
      <c r="J115" s="307">
        <v>15388</v>
      </c>
      <c r="K115" s="307">
        <v>-7609</v>
      </c>
      <c r="L115" s="307">
        <v>0</v>
      </c>
      <c r="M115" s="307">
        <v>-65614</v>
      </c>
      <c r="N115" s="307">
        <v>9669</v>
      </c>
      <c r="O115" s="307">
        <v>2854</v>
      </c>
      <c r="P115" s="307">
        <v>-28826</v>
      </c>
      <c r="Q115" s="327">
        <v>378700</v>
      </c>
      <c r="R115" s="303">
        <v>0</v>
      </c>
      <c r="S115" s="307">
        <v>-8081</v>
      </c>
      <c r="T115" s="307">
        <v>-557</v>
      </c>
      <c r="U115" s="327">
        <v>23600</v>
      </c>
      <c r="V115" s="307">
        <v>26574</v>
      </c>
      <c r="W115" s="303">
        <v>-67058</v>
      </c>
      <c r="X115" s="307">
        <v>-14996</v>
      </c>
      <c r="Y115" s="303">
        <v>-5017</v>
      </c>
      <c r="Z115" s="307">
        <v>401546</v>
      </c>
      <c r="AA115" s="307">
        <v>356690</v>
      </c>
      <c r="AB115" s="307">
        <v>344167</v>
      </c>
      <c r="AC115" s="307">
        <v>418614</v>
      </c>
      <c r="AD115" s="307">
        <v>58324</v>
      </c>
      <c r="AE115" s="307">
        <v>12869</v>
      </c>
      <c r="AF115" s="307">
        <v>4460</v>
      </c>
      <c r="AG115" s="307">
        <v>0</v>
      </c>
      <c r="AH115" s="307">
        <v>8595</v>
      </c>
      <c r="AI115" s="307">
        <v>0</v>
      </c>
      <c r="AJ115" s="307">
        <v>-8638</v>
      </c>
      <c r="AK115" s="307">
        <v>-8638</v>
      </c>
      <c r="AL115" s="307">
        <v>-8638</v>
      </c>
      <c r="AM115" s="307">
        <v>-8638</v>
      </c>
      <c r="AN115" s="307">
        <v>-8638</v>
      </c>
      <c r="AO115" s="307">
        <v>-23868</v>
      </c>
      <c r="AP115" s="293"/>
      <c r="AQ115" s="311">
        <v>-7290</v>
      </c>
      <c r="AR115" s="307">
        <v>0</v>
      </c>
      <c r="AS115" s="307">
        <v>0</v>
      </c>
      <c r="AT115" s="307">
        <v>0</v>
      </c>
      <c r="AU115" s="307">
        <v>0</v>
      </c>
      <c r="AV115" s="307">
        <v>0</v>
      </c>
      <c r="AW115" s="307">
        <v>0</v>
      </c>
      <c r="AX115" s="310">
        <v>7290</v>
      </c>
      <c r="AY115" s="310">
        <v>7290</v>
      </c>
      <c r="AZ115" s="310">
        <v>7290</v>
      </c>
      <c r="BA115" s="310">
        <v>7290</v>
      </c>
      <c r="BB115" s="310">
        <v>7290</v>
      </c>
      <c r="BC115" s="310">
        <v>21874</v>
      </c>
      <c r="BD115" s="311">
        <v>1074</v>
      </c>
      <c r="BE115" s="307">
        <v>1074</v>
      </c>
      <c r="BF115" s="307">
        <v>1074</v>
      </c>
      <c r="BG115" s="307">
        <v>1074</v>
      </c>
      <c r="BH115" s="307">
        <v>1074</v>
      </c>
      <c r="BI115" s="307">
        <v>1074</v>
      </c>
      <c r="BJ115" s="307">
        <v>3225</v>
      </c>
      <c r="BK115" s="310">
        <v>0</v>
      </c>
      <c r="BL115" s="310">
        <v>0</v>
      </c>
      <c r="BM115" s="310">
        <v>0</v>
      </c>
      <c r="BN115" s="310">
        <v>0</v>
      </c>
      <c r="BO115" s="310">
        <v>0</v>
      </c>
      <c r="BP115" s="310">
        <v>0</v>
      </c>
      <c r="BQ115" s="311">
        <v>-557</v>
      </c>
      <c r="BR115" s="307">
        <v>0</v>
      </c>
      <c r="BS115" s="307">
        <v>0</v>
      </c>
      <c r="BT115" s="307">
        <v>0</v>
      </c>
      <c r="BU115" s="307">
        <v>0</v>
      </c>
      <c r="BV115" s="307">
        <v>0</v>
      </c>
      <c r="BW115" s="307">
        <v>0</v>
      </c>
      <c r="BX115" s="310">
        <v>557</v>
      </c>
      <c r="BY115" s="310">
        <v>557</v>
      </c>
      <c r="BZ115" s="310">
        <v>557</v>
      </c>
      <c r="CA115" s="310">
        <v>557</v>
      </c>
      <c r="CB115" s="310">
        <v>557</v>
      </c>
      <c r="CC115" s="310">
        <v>1675</v>
      </c>
      <c r="CD115" s="308">
        <v>7.7</v>
      </c>
      <c r="CE115" s="314"/>
      <c r="CF115" s="307"/>
      <c r="CG115" s="307"/>
      <c r="CH115" s="307"/>
      <c r="CI115" s="307"/>
      <c r="CJ115" s="307"/>
      <c r="CK115" s="307"/>
      <c r="CL115" s="310"/>
      <c r="CM115" s="310"/>
      <c r="CN115" s="310"/>
      <c r="CO115" s="310"/>
      <c r="CP115" s="310"/>
      <c r="CQ115" s="310"/>
      <c r="CR115" s="314">
        <v>-1865</v>
      </c>
      <c r="CS115" s="307"/>
      <c r="CT115" s="307"/>
      <c r="CU115" s="307"/>
      <c r="CV115" s="307"/>
      <c r="CW115" s="307"/>
      <c r="CX115" s="307"/>
      <c r="CY115" s="310">
        <v>1865</v>
      </c>
      <c r="CZ115" s="310">
        <v>1865</v>
      </c>
      <c r="DA115" s="310">
        <v>1865</v>
      </c>
      <c r="DB115" s="310">
        <v>1865</v>
      </c>
      <c r="DC115" s="310">
        <v>1865</v>
      </c>
      <c r="DD115" s="310">
        <v>3544</v>
      </c>
      <c r="DE115" s="293"/>
      <c r="DF115" s="331">
        <v>261.7205799999997</v>
      </c>
    </row>
    <row r="116" spans="2:110">
      <c r="B116" s="302" t="s">
        <v>329</v>
      </c>
      <c r="C116" s="316">
        <v>0.26221100000000003</v>
      </c>
      <c r="D116" s="316">
        <v>0.330899</v>
      </c>
      <c r="E116" s="316">
        <v>-6.8687999999999971E-2</v>
      </c>
      <c r="F116" s="316"/>
      <c r="G116" s="308">
        <v>10.5</v>
      </c>
      <c r="H116" s="307">
        <v>1479721</v>
      </c>
      <c r="I116" s="307">
        <v>64445</v>
      </c>
      <c r="J116" s="307">
        <v>43015</v>
      </c>
      <c r="K116" s="307">
        <v>-307160</v>
      </c>
      <c r="L116" s="307">
        <v>-73147</v>
      </c>
      <c r="M116" s="307">
        <v>8512</v>
      </c>
      <c r="N116" s="307">
        <v>31462</v>
      </c>
      <c r="O116" s="307">
        <v>1033</v>
      </c>
      <c r="P116" s="307">
        <v>-58492</v>
      </c>
      <c r="Q116" s="327">
        <v>1189389</v>
      </c>
      <c r="R116" s="303">
        <v>-73147</v>
      </c>
      <c r="S116" s="307">
        <v>-1597</v>
      </c>
      <c r="T116" s="307">
        <v>-30449</v>
      </c>
      <c r="U116" s="327">
        <v>2267</v>
      </c>
      <c r="V116" s="307">
        <v>47944</v>
      </c>
      <c r="W116" s="303">
        <v>-299579</v>
      </c>
      <c r="X116" s="307">
        <v>-65475</v>
      </c>
      <c r="Y116" s="303">
        <v>-319719</v>
      </c>
      <c r="Z116" s="307">
        <v>1279973</v>
      </c>
      <c r="AA116" s="307">
        <v>1103074</v>
      </c>
      <c r="AB116" s="307">
        <v>1049180</v>
      </c>
      <c r="AC116" s="307">
        <v>1355855</v>
      </c>
      <c r="AD116" s="307">
        <v>0</v>
      </c>
      <c r="AE116" s="307">
        <v>46479</v>
      </c>
      <c r="AF116" s="307">
        <v>289270</v>
      </c>
      <c r="AG116" s="307">
        <v>7704</v>
      </c>
      <c r="AH116" s="307">
        <v>28466</v>
      </c>
      <c r="AI116" s="307">
        <v>0</v>
      </c>
      <c r="AJ116" s="307">
        <v>-32046</v>
      </c>
      <c r="AK116" s="307">
        <v>-32046</v>
      </c>
      <c r="AL116" s="307">
        <v>-32046</v>
      </c>
      <c r="AM116" s="307">
        <v>-32046</v>
      </c>
      <c r="AN116" s="307">
        <v>-32046</v>
      </c>
      <c r="AO116" s="307">
        <v>-139349</v>
      </c>
      <c r="AP116" s="293"/>
      <c r="AQ116" s="311">
        <v>811</v>
      </c>
      <c r="AR116" s="307">
        <v>811</v>
      </c>
      <c r="AS116" s="307">
        <v>811</v>
      </c>
      <c r="AT116" s="307">
        <v>811</v>
      </c>
      <c r="AU116" s="307">
        <v>811</v>
      </c>
      <c r="AV116" s="307">
        <v>811</v>
      </c>
      <c r="AW116" s="307">
        <v>3649</v>
      </c>
      <c r="AX116" s="310">
        <v>0</v>
      </c>
      <c r="AY116" s="310">
        <v>0</v>
      </c>
      <c r="AZ116" s="310">
        <v>0</v>
      </c>
      <c r="BA116" s="310">
        <v>0</v>
      </c>
      <c r="BB116" s="310">
        <v>0</v>
      </c>
      <c r="BC116" s="310">
        <v>0</v>
      </c>
      <c r="BD116" s="311">
        <v>2996</v>
      </c>
      <c r="BE116" s="307">
        <v>2996</v>
      </c>
      <c r="BF116" s="307">
        <v>2996</v>
      </c>
      <c r="BG116" s="307">
        <v>2996</v>
      </c>
      <c r="BH116" s="307">
        <v>2996</v>
      </c>
      <c r="BI116" s="307">
        <v>2996</v>
      </c>
      <c r="BJ116" s="307">
        <v>13486</v>
      </c>
      <c r="BK116" s="310">
        <v>0</v>
      </c>
      <c r="BL116" s="310">
        <v>0</v>
      </c>
      <c r="BM116" s="310">
        <v>0</v>
      </c>
      <c r="BN116" s="310">
        <v>0</v>
      </c>
      <c r="BO116" s="310">
        <v>0</v>
      </c>
      <c r="BP116" s="310">
        <v>0</v>
      </c>
      <c r="BQ116" s="311">
        <v>-30449</v>
      </c>
      <c r="BR116" s="307">
        <v>0</v>
      </c>
      <c r="BS116" s="307">
        <v>0</v>
      </c>
      <c r="BT116" s="307">
        <v>0</v>
      </c>
      <c r="BU116" s="307">
        <v>0</v>
      </c>
      <c r="BV116" s="307">
        <v>0</v>
      </c>
      <c r="BW116" s="307">
        <v>0</v>
      </c>
      <c r="BX116" s="310">
        <v>30449</v>
      </c>
      <c r="BY116" s="310">
        <v>30449</v>
      </c>
      <c r="BZ116" s="310">
        <v>30449</v>
      </c>
      <c r="CA116" s="310">
        <v>30449</v>
      </c>
      <c r="CB116" s="310">
        <v>30449</v>
      </c>
      <c r="CC116" s="310">
        <v>137025</v>
      </c>
      <c r="CD116" s="308">
        <v>9</v>
      </c>
      <c r="CE116" s="314"/>
      <c r="CF116" s="307"/>
      <c r="CG116" s="307"/>
      <c r="CH116" s="307"/>
      <c r="CI116" s="307"/>
      <c r="CJ116" s="307"/>
      <c r="CK116" s="307"/>
      <c r="CL116" s="310"/>
      <c r="CM116" s="310"/>
      <c r="CN116" s="310"/>
      <c r="CO116" s="310"/>
      <c r="CP116" s="310"/>
      <c r="CQ116" s="310"/>
      <c r="CR116" s="314">
        <v>-5404</v>
      </c>
      <c r="CS116" s="307"/>
      <c r="CT116" s="307"/>
      <c r="CU116" s="307"/>
      <c r="CV116" s="307"/>
      <c r="CW116" s="307"/>
      <c r="CX116" s="307"/>
      <c r="CY116" s="310">
        <v>5404</v>
      </c>
      <c r="CZ116" s="310">
        <v>5404</v>
      </c>
      <c r="DA116" s="310">
        <v>5404</v>
      </c>
      <c r="DB116" s="310">
        <v>5404</v>
      </c>
      <c r="DC116" s="310">
        <v>5404</v>
      </c>
      <c r="DD116" s="310">
        <v>19459</v>
      </c>
      <c r="DE116" s="293"/>
      <c r="DF116" s="331">
        <v>13591.225871999994</v>
      </c>
    </row>
    <row r="117" spans="2:110">
      <c r="B117" s="302" t="s">
        <v>330</v>
      </c>
      <c r="C117" s="316">
        <v>0</v>
      </c>
      <c r="D117" s="316">
        <v>0</v>
      </c>
      <c r="E117" s="316">
        <v>0</v>
      </c>
      <c r="F117" s="316"/>
      <c r="G117" s="308">
        <v>1</v>
      </c>
      <c r="H117" s="307">
        <v>0</v>
      </c>
      <c r="I117" s="307">
        <v>0</v>
      </c>
      <c r="J117" s="307">
        <v>0</v>
      </c>
      <c r="K117" s="307">
        <v>0</v>
      </c>
      <c r="L117" s="307">
        <v>0</v>
      </c>
      <c r="M117" s="307">
        <v>0</v>
      </c>
      <c r="N117" s="307">
        <v>0</v>
      </c>
      <c r="O117" s="307">
        <v>0</v>
      </c>
      <c r="P117" s="307">
        <v>0</v>
      </c>
      <c r="Q117" s="327">
        <v>0</v>
      </c>
      <c r="R117" s="303">
        <v>0</v>
      </c>
      <c r="S117" s="307">
        <v>0</v>
      </c>
      <c r="T117" s="307">
        <v>0</v>
      </c>
      <c r="U117" s="327">
        <v>0</v>
      </c>
      <c r="V117" s="307">
        <v>0</v>
      </c>
      <c r="W117" s="303">
        <v>0</v>
      </c>
      <c r="X117" s="307">
        <v>0</v>
      </c>
      <c r="Y117" s="303">
        <v>0</v>
      </c>
      <c r="Z117" s="307">
        <v>0</v>
      </c>
      <c r="AA117" s="307">
        <v>0</v>
      </c>
      <c r="AB117" s="307">
        <v>0</v>
      </c>
      <c r="AC117" s="307">
        <v>0</v>
      </c>
      <c r="AD117" s="307">
        <v>0</v>
      </c>
      <c r="AE117" s="307">
        <v>0</v>
      </c>
      <c r="AF117" s="307">
        <v>0</v>
      </c>
      <c r="AG117" s="307">
        <v>0</v>
      </c>
      <c r="AH117" s="307">
        <v>0</v>
      </c>
      <c r="AI117" s="307">
        <v>0</v>
      </c>
      <c r="AJ117" s="307">
        <v>0</v>
      </c>
      <c r="AK117" s="307">
        <v>0</v>
      </c>
      <c r="AL117" s="307">
        <v>0</v>
      </c>
      <c r="AM117" s="307">
        <v>0</v>
      </c>
      <c r="AN117" s="307">
        <v>0</v>
      </c>
      <c r="AO117" s="307">
        <v>0</v>
      </c>
      <c r="AP117" s="293"/>
      <c r="AQ117" s="311">
        <v>0</v>
      </c>
      <c r="AR117" s="307">
        <v>0</v>
      </c>
      <c r="AS117" s="307">
        <v>0</v>
      </c>
      <c r="AT117" s="307">
        <v>0</v>
      </c>
      <c r="AU117" s="307">
        <v>0</v>
      </c>
      <c r="AV117" s="307">
        <v>0</v>
      </c>
      <c r="AW117" s="307">
        <v>0</v>
      </c>
      <c r="AX117" s="310">
        <v>0</v>
      </c>
      <c r="AY117" s="310">
        <v>0</v>
      </c>
      <c r="AZ117" s="310">
        <v>0</v>
      </c>
      <c r="BA117" s="310">
        <v>0</v>
      </c>
      <c r="BB117" s="310">
        <v>0</v>
      </c>
      <c r="BC117" s="310">
        <v>0</v>
      </c>
      <c r="BD117" s="311">
        <v>0</v>
      </c>
      <c r="BE117" s="307">
        <v>0</v>
      </c>
      <c r="BF117" s="307">
        <v>0</v>
      </c>
      <c r="BG117" s="307">
        <v>0</v>
      </c>
      <c r="BH117" s="307">
        <v>0</v>
      </c>
      <c r="BI117" s="307">
        <v>0</v>
      </c>
      <c r="BJ117" s="307">
        <v>0</v>
      </c>
      <c r="BK117" s="310">
        <v>0</v>
      </c>
      <c r="BL117" s="310">
        <v>0</v>
      </c>
      <c r="BM117" s="310">
        <v>0</v>
      </c>
      <c r="BN117" s="310">
        <v>0</v>
      </c>
      <c r="BO117" s="310">
        <v>0</v>
      </c>
      <c r="BP117" s="310">
        <v>0</v>
      </c>
      <c r="BQ117" s="311">
        <v>0</v>
      </c>
      <c r="BR117" s="307">
        <v>0</v>
      </c>
      <c r="BS117" s="307">
        <v>0</v>
      </c>
      <c r="BT117" s="307">
        <v>0</v>
      </c>
      <c r="BU117" s="307">
        <v>0</v>
      </c>
      <c r="BV117" s="307">
        <v>0</v>
      </c>
      <c r="BW117" s="307">
        <v>0</v>
      </c>
      <c r="BX117" s="310">
        <v>0</v>
      </c>
      <c r="BY117" s="310">
        <v>0</v>
      </c>
      <c r="BZ117" s="310">
        <v>0</v>
      </c>
      <c r="CA117" s="310">
        <v>0</v>
      </c>
      <c r="CB117" s="310">
        <v>0</v>
      </c>
      <c r="CC117" s="310">
        <v>0</v>
      </c>
      <c r="CD117" s="308">
        <v>1</v>
      </c>
      <c r="CE117" s="314"/>
      <c r="CF117" s="307"/>
      <c r="CG117" s="307"/>
      <c r="CH117" s="307"/>
      <c r="CI117" s="307"/>
      <c r="CJ117" s="307"/>
      <c r="CK117" s="307"/>
      <c r="CL117" s="310"/>
      <c r="CM117" s="310"/>
      <c r="CN117" s="310"/>
      <c r="CO117" s="310"/>
      <c r="CP117" s="310"/>
      <c r="CQ117" s="310"/>
      <c r="CR117" s="314">
        <v>0</v>
      </c>
      <c r="CS117" s="307"/>
      <c r="CT117" s="307"/>
      <c r="CU117" s="307"/>
      <c r="CV117" s="307"/>
      <c r="CW117" s="307"/>
      <c r="CX117" s="307"/>
      <c r="CY117" s="310">
        <v>0</v>
      </c>
      <c r="CZ117" s="310">
        <v>0</v>
      </c>
      <c r="DA117" s="310">
        <v>0</v>
      </c>
      <c r="DB117" s="310">
        <v>0</v>
      </c>
      <c r="DC117" s="310">
        <v>0</v>
      </c>
      <c r="DD117" s="310">
        <v>0</v>
      </c>
      <c r="DE117" s="293"/>
      <c r="DF117" s="331">
        <v>0</v>
      </c>
    </row>
    <row r="118" spans="2:110">
      <c r="B118" s="302" t="s">
        <v>331</v>
      </c>
      <c r="C118" s="316">
        <v>0.33309499999999997</v>
      </c>
      <c r="D118" s="316">
        <v>0.34294000000000002</v>
      </c>
      <c r="E118" s="316">
        <v>-9.8450000000000482E-3</v>
      </c>
      <c r="F118" s="316"/>
      <c r="G118" s="308">
        <v>10.4</v>
      </c>
      <c r="H118" s="307">
        <v>4261247</v>
      </c>
      <c r="I118" s="307">
        <v>218917</v>
      </c>
      <c r="J118" s="307">
        <v>150499</v>
      </c>
      <c r="K118" s="307">
        <v>-122330</v>
      </c>
      <c r="L118" s="307">
        <v>0</v>
      </c>
      <c r="M118" s="307">
        <v>-1026672</v>
      </c>
      <c r="N118" s="307">
        <v>111795</v>
      </c>
      <c r="O118" s="307">
        <v>10852</v>
      </c>
      <c r="P118" s="307">
        <v>-271511</v>
      </c>
      <c r="Q118" s="327">
        <v>3332797</v>
      </c>
      <c r="R118" s="303">
        <v>0</v>
      </c>
      <c r="S118" s="307">
        <v>-107601</v>
      </c>
      <c r="T118" s="307">
        <v>-11232</v>
      </c>
      <c r="U118" s="327">
        <v>250583</v>
      </c>
      <c r="V118" s="307">
        <v>214537</v>
      </c>
      <c r="W118" s="303">
        <v>-1093481</v>
      </c>
      <c r="X118" s="307">
        <v>-185959</v>
      </c>
      <c r="Y118" s="303">
        <v>-116817</v>
      </c>
      <c r="Z118" s="307">
        <v>3575366</v>
      </c>
      <c r="AA118" s="307">
        <v>3102541</v>
      </c>
      <c r="AB118" s="307">
        <v>2961266</v>
      </c>
      <c r="AC118" s="307">
        <v>3772921</v>
      </c>
      <c r="AD118" s="307">
        <v>927954</v>
      </c>
      <c r="AE118" s="307">
        <v>160987</v>
      </c>
      <c r="AF118" s="307">
        <v>105585</v>
      </c>
      <c r="AG118" s="307">
        <v>0</v>
      </c>
      <c r="AH118" s="307">
        <v>101045</v>
      </c>
      <c r="AI118" s="307">
        <v>0</v>
      </c>
      <c r="AJ118" s="307">
        <v>-118833</v>
      </c>
      <c r="AK118" s="307">
        <v>-118833</v>
      </c>
      <c r="AL118" s="307">
        <v>-118833</v>
      </c>
      <c r="AM118" s="307">
        <v>-118833</v>
      </c>
      <c r="AN118" s="307">
        <v>-118833</v>
      </c>
      <c r="AO118" s="307">
        <v>-499316</v>
      </c>
      <c r="AP118" s="293"/>
      <c r="AQ118" s="311">
        <v>-98718</v>
      </c>
      <c r="AR118" s="307">
        <v>0</v>
      </c>
      <c r="AS118" s="307">
        <v>0</v>
      </c>
      <c r="AT118" s="307">
        <v>0</v>
      </c>
      <c r="AU118" s="307">
        <v>0</v>
      </c>
      <c r="AV118" s="307">
        <v>0</v>
      </c>
      <c r="AW118" s="307">
        <v>0</v>
      </c>
      <c r="AX118" s="310">
        <v>98718</v>
      </c>
      <c r="AY118" s="310">
        <v>98718</v>
      </c>
      <c r="AZ118" s="310">
        <v>98718</v>
      </c>
      <c r="BA118" s="310">
        <v>98718</v>
      </c>
      <c r="BB118" s="310">
        <v>98718</v>
      </c>
      <c r="BC118" s="310">
        <v>434364</v>
      </c>
      <c r="BD118" s="311">
        <v>10750</v>
      </c>
      <c r="BE118" s="307">
        <v>10750</v>
      </c>
      <c r="BF118" s="307">
        <v>10750</v>
      </c>
      <c r="BG118" s="307">
        <v>10750</v>
      </c>
      <c r="BH118" s="307">
        <v>10750</v>
      </c>
      <c r="BI118" s="307">
        <v>10750</v>
      </c>
      <c r="BJ118" s="307">
        <v>47295</v>
      </c>
      <c r="BK118" s="310">
        <v>0</v>
      </c>
      <c r="BL118" s="310">
        <v>0</v>
      </c>
      <c r="BM118" s="310">
        <v>0</v>
      </c>
      <c r="BN118" s="310">
        <v>0</v>
      </c>
      <c r="BO118" s="310">
        <v>0</v>
      </c>
      <c r="BP118" s="310">
        <v>0</v>
      </c>
      <c r="BQ118" s="311">
        <v>-11232</v>
      </c>
      <c r="BR118" s="307">
        <v>0</v>
      </c>
      <c r="BS118" s="307">
        <v>0</v>
      </c>
      <c r="BT118" s="307">
        <v>0</v>
      </c>
      <c r="BU118" s="307">
        <v>0</v>
      </c>
      <c r="BV118" s="307">
        <v>0</v>
      </c>
      <c r="BW118" s="307">
        <v>0</v>
      </c>
      <c r="BX118" s="310">
        <v>11232</v>
      </c>
      <c r="BY118" s="310">
        <v>11232</v>
      </c>
      <c r="BZ118" s="310">
        <v>11232</v>
      </c>
      <c r="CA118" s="310">
        <v>11232</v>
      </c>
      <c r="CB118" s="310">
        <v>11232</v>
      </c>
      <c r="CC118" s="310">
        <v>49425</v>
      </c>
      <c r="CD118" s="308">
        <v>9.5</v>
      </c>
      <c r="CE118" s="314"/>
      <c r="CF118" s="307"/>
      <c r="CG118" s="307"/>
      <c r="CH118" s="307"/>
      <c r="CI118" s="307"/>
      <c r="CJ118" s="307"/>
      <c r="CK118" s="307"/>
      <c r="CL118" s="310"/>
      <c r="CM118" s="310"/>
      <c r="CN118" s="310"/>
      <c r="CO118" s="310"/>
      <c r="CP118" s="310"/>
      <c r="CQ118" s="310"/>
      <c r="CR118" s="314">
        <v>-19633</v>
      </c>
      <c r="CS118" s="307"/>
      <c r="CT118" s="307"/>
      <c r="CU118" s="307"/>
      <c r="CV118" s="307"/>
      <c r="CW118" s="307"/>
      <c r="CX118" s="307"/>
      <c r="CY118" s="310">
        <v>19633</v>
      </c>
      <c r="CZ118" s="310">
        <v>19633</v>
      </c>
      <c r="DA118" s="310">
        <v>19633</v>
      </c>
      <c r="DB118" s="310">
        <v>19633</v>
      </c>
      <c r="DC118" s="310">
        <v>19633</v>
      </c>
      <c r="DD118" s="310">
        <v>62822</v>
      </c>
      <c r="DE118" s="293"/>
      <c r="DF118" s="331">
        <v>5338.4315600000264</v>
      </c>
    </row>
    <row r="119" spans="2:110">
      <c r="B119" s="302" t="s">
        <v>332</v>
      </c>
      <c r="C119" s="316">
        <v>0.33411299999999999</v>
      </c>
      <c r="D119" s="316">
        <v>0.34240799999999999</v>
      </c>
      <c r="E119" s="316">
        <v>-8.2949999999999968E-3</v>
      </c>
      <c r="F119" s="316"/>
      <c r="G119" s="308">
        <v>10.7</v>
      </c>
      <c r="H119" s="307">
        <v>1345919</v>
      </c>
      <c r="I119" s="307">
        <v>85244</v>
      </c>
      <c r="J119" s="307">
        <v>48888</v>
      </c>
      <c r="K119" s="307">
        <v>-32606</v>
      </c>
      <c r="L119" s="307">
        <v>0</v>
      </c>
      <c r="M119" s="307">
        <v>-272300</v>
      </c>
      <c r="N119" s="307">
        <v>43198</v>
      </c>
      <c r="O119" s="307">
        <v>3046</v>
      </c>
      <c r="P119" s="307">
        <v>-53628</v>
      </c>
      <c r="Q119" s="327">
        <v>1167761</v>
      </c>
      <c r="R119" s="303">
        <v>0</v>
      </c>
      <c r="S119" s="307">
        <v>-27779</v>
      </c>
      <c r="T119" s="307">
        <v>-2900</v>
      </c>
      <c r="U119" s="327">
        <v>103453</v>
      </c>
      <c r="V119" s="307">
        <v>56862</v>
      </c>
      <c r="W119" s="303">
        <v>-288672</v>
      </c>
      <c r="X119" s="307">
        <v>-60690</v>
      </c>
      <c r="Y119" s="303">
        <v>-31030</v>
      </c>
      <c r="Z119" s="307">
        <v>1256412</v>
      </c>
      <c r="AA119" s="307">
        <v>1083337</v>
      </c>
      <c r="AB119" s="307">
        <v>1028929</v>
      </c>
      <c r="AC119" s="307">
        <v>1332601</v>
      </c>
      <c r="AD119" s="307">
        <v>246851</v>
      </c>
      <c r="AE119" s="307">
        <v>52852</v>
      </c>
      <c r="AF119" s="307">
        <v>28130</v>
      </c>
      <c r="AG119" s="307">
        <v>0</v>
      </c>
      <c r="AH119" s="307">
        <v>39161</v>
      </c>
      <c r="AI119" s="307">
        <v>0</v>
      </c>
      <c r="AJ119" s="307">
        <v>-30680</v>
      </c>
      <c r="AK119" s="307">
        <v>-30680</v>
      </c>
      <c r="AL119" s="307">
        <v>-30680</v>
      </c>
      <c r="AM119" s="307">
        <v>-30680</v>
      </c>
      <c r="AN119" s="307">
        <v>-30680</v>
      </c>
      <c r="AO119" s="307">
        <v>-135272</v>
      </c>
      <c r="AP119" s="293"/>
      <c r="AQ119" s="311">
        <v>-25449</v>
      </c>
      <c r="AR119" s="307">
        <v>0</v>
      </c>
      <c r="AS119" s="307">
        <v>0</v>
      </c>
      <c r="AT119" s="307">
        <v>0</v>
      </c>
      <c r="AU119" s="307">
        <v>0</v>
      </c>
      <c r="AV119" s="307">
        <v>0</v>
      </c>
      <c r="AW119" s="307">
        <v>0</v>
      </c>
      <c r="AX119" s="310">
        <v>25449</v>
      </c>
      <c r="AY119" s="310">
        <v>25449</v>
      </c>
      <c r="AZ119" s="310">
        <v>25449</v>
      </c>
      <c r="BA119" s="310">
        <v>25449</v>
      </c>
      <c r="BB119" s="310">
        <v>25449</v>
      </c>
      <c r="BC119" s="310">
        <v>119606</v>
      </c>
      <c r="BD119" s="311">
        <v>4037</v>
      </c>
      <c r="BE119" s="307">
        <v>4037</v>
      </c>
      <c r="BF119" s="307">
        <v>4037</v>
      </c>
      <c r="BG119" s="307">
        <v>4037</v>
      </c>
      <c r="BH119" s="307">
        <v>4037</v>
      </c>
      <c r="BI119" s="307">
        <v>4037</v>
      </c>
      <c r="BJ119" s="307">
        <v>18976</v>
      </c>
      <c r="BK119" s="310">
        <v>0</v>
      </c>
      <c r="BL119" s="310">
        <v>0</v>
      </c>
      <c r="BM119" s="310">
        <v>0</v>
      </c>
      <c r="BN119" s="310">
        <v>0</v>
      </c>
      <c r="BO119" s="310">
        <v>0</v>
      </c>
      <c r="BP119" s="310">
        <v>0</v>
      </c>
      <c r="BQ119" s="311">
        <v>-2900</v>
      </c>
      <c r="BR119" s="307">
        <v>0</v>
      </c>
      <c r="BS119" s="307">
        <v>0</v>
      </c>
      <c r="BT119" s="307">
        <v>0</v>
      </c>
      <c r="BU119" s="307">
        <v>0</v>
      </c>
      <c r="BV119" s="307">
        <v>0</v>
      </c>
      <c r="BW119" s="307">
        <v>0</v>
      </c>
      <c r="BX119" s="310">
        <v>2900</v>
      </c>
      <c r="BY119" s="310">
        <v>2900</v>
      </c>
      <c r="BZ119" s="310">
        <v>2900</v>
      </c>
      <c r="CA119" s="310">
        <v>2900</v>
      </c>
      <c r="CB119" s="310">
        <v>2900</v>
      </c>
      <c r="CC119" s="310">
        <v>13630</v>
      </c>
      <c r="CD119" s="308">
        <v>9</v>
      </c>
      <c r="CE119" s="314"/>
      <c r="CF119" s="307"/>
      <c r="CG119" s="307"/>
      <c r="CH119" s="307"/>
      <c r="CI119" s="307"/>
      <c r="CJ119" s="307"/>
      <c r="CK119" s="307"/>
      <c r="CL119" s="310"/>
      <c r="CM119" s="310"/>
      <c r="CN119" s="310"/>
      <c r="CO119" s="310"/>
      <c r="CP119" s="310"/>
      <c r="CQ119" s="310"/>
      <c r="CR119" s="314">
        <v>-6368</v>
      </c>
      <c r="CS119" s="307"/>
      <c r="CT119" s="307"/>
      <c r="CU119" s="307"/>
      <c r="CV119" s="307"/>
      <c r="CW119" s="307"/>
      <c r="CX119" s="307"/>
      <c r="CY119" s="310">
        <v>6368</v>
      </c>
      <c r="CZ119" s="310">
        <v>6368</v>
      </c>
      <c r="DA119" s="310">
        <v>6368</v>
      </c>
      <c r="DB119" s="310">
        <v>6368</v>
      </c>
      <c r="DC119" s="310">
        <v>6368</v>
      </c>
      <c r="DD119" s="310">
        <v>21012</v>
      </c>
      <c r="DE119" s="293"/>
      <c r="DF119" s="331">
        <v>1470.2389799999994</v>
      </c>
    </row>
    <row r="120" spans="2:110">
      <c r="B120" s="302" t="s">
        <v>333</v>
      </c>
      <c r="C120" s="316">
        <v>0.25618800000000003</v>
      </c>
      <c r="D120" s="316">
        <v>0.346891</v>
      </c>
      <c r="E120" s="316">
        <v>-9.0702999999999978E-2</v>
      </c>
      <c r="F120" s="316"/>
      <c r="G120" s="308">
        <v>9.6999999999999993</v>
      </c>
      <c r="H120" s="307">
        <v>31267</v>
      </c>
      <c r="I120" s="307">
        <v>1934</v>
      </c>
      <c r="J120" s="307">
        <v>883</v>
      </c>
      <c r="K120" s="307">
        <v>-8176</v>
      </c>
      <c r="L120" s="307">
        <v>0</v>
      </c>
      <c r="M120" s="307">
        <v>-15305</v>
      </c>
      <c r="N120" s="307">
        <v>588</v>
      </c>
      <c r="O120" s="307">
        <v>81</v>
      </c>
      <c r="P120" s="307">
        <v>-507</v>
      </c>
      <c r="Q120" s="327">
        <v>10765</v>
      </c>
      <c r="R120" s="303">
        <v>0</v>
      </c>
      <c r="S120" s="307">
        <v>-1618</v>
      </c>
      <c r="T120" s="307">
        <v>-865</v>
      </c>
      <c r="U120" s="327">
        <v>334</v>
      </c>
      <c r="V120" s="307">
        <v>288</v>
      </c>
      <c r="W120" s="303">
        <v>-21447</v>
      </c>
      <c r="X120" s="307">
        <v>-1118</v>
      </c>
      <c r="Y120" s="303">
        <v>-8387</v>
      </c>
      <c r="Z120" s="307">
        <v>11331</v>
      </c>
      <c r="AA120" s="307">
        <v>10252</v>
      </c>
      <c r="AB120" s="307">
        <v>9853</v>
      </c>
      <c r="AC120" s="307">
        <v>11842</v>
      </c>
      <c r="AD120" s="307">
        <v>13727</v>
      </c>
      <c r="AE120" s="307">
        <v>725</v>
      </c>
      <c r="AF120" s="307">
        <v>7522</v>
      </c>
      <c r="AG120" s="307">
        <v>0</v>
      </c>
      <c r="AH120" s="307">
        <v>527</v>
      </c>
      <c r="AI120" s="307">
        <v>0</v>
      </c>
      <c r="AJ120" s="307">
        <v>-2483</v>
      </c>
      <c r="AK120" s="307">
        <v>-2483</v>
      </c>
      <c r="AL120" s="307">
        <v>-2483</v>
      </c>
      <c r="AM120" s="307">
        <v>-2483</v>
      </c>
      <c r="AN120" s="307">
        <v>-2483</v>
      </c>
      <c r="AO120" s="307">
        <v>-9032</v>
      </c>
      <c r="AP120" s="293"/>
      <c r="AQ120" s="311">
        <v>-1578</v>
      </c>
      <c r="AR120" s="307">
        <v>0</v>
      </c>
      <c r="AS120" s="307">
        <v>0</v>
      </c>
      <c r="AT120" s="307">
        <v>0</v>
      </c>
      <c r="AU120" s="307">
        <v>0</v>
      </c>
      <c r="AV120" s="307">
        <v>0</v>
      </c>
      <c r="AW120" s="307">
        <v>0</v>
      </c>
      <c r="AX120" s="310">
        <v>1578</v>
      </c>
      <c r="AY120" s="310">
        <v>1578</v>
      </c>
      <c r="AZ120" s="310">
        <v>1578</v>
      </c>
      <c r="BA120" s="310">
        <v>1578</v>
      </c>
      <c r="BB120" s="310">
        <v>1578</v>
      </c>
      <c r="BC120" s="310">
        <v>5837</v>
      </c>
      <c r="BD120" s="311">
        <v>61</v>
      </c>
      <c r="BE120" s="307">
        <v>61</v>
      </c>
      <c r="BF120" s="307">
        <v>61</v>
      </c>
      <c r="BG120" s="307">
        <v>61</v>
      </c>
      <c r="BH120" s="307">
        <v>61</v>
      </c>
      <c r="BI120" s="307">
        <v>61</v>
      </c>
      <c r="BJ120" s="307">
        <v>222</v>
      </c>
      <c r="BK120" s="310">
        <v>0</v>
      </c>
      <c r="BL120" s="310">
        <v>0</v>
      </c>
      <c r="BM120" s="310">
        <v>0</v>
      </c>
      <c r="BN120" s="310">
        <v>0</v>
      </c>
      <c r="BO120" s="310">
        <v>0</v>
      </c>
      <c r="BP120" s="310">
        <v>0</v>
      </c>
      <c r="BQ120" s="311">
        <v>-865</v>
      </c>
      <c r="BR120" s="307">
        <v>0</v>
      </c>
      <c r="BS120" s="307">
        <v>0</v>
      </c>
      <c r="BT120" s="307">
        <v>0</v>
      </c>
      <c r="BU120" s="307">
        <v>0</v>
      </c>
      <c r="BV120" s="307">
        <v>0</v>
      </c>
      <c r="BW120" s="307">
        <v>0</v>
      </c>
      <c r="BX120" s="310">
        <v>865</v>
      </c>
      <c r="BY120" s="310">
        <v>865</v>
      </c>
      <c r="BZ120" s="310">
        <v>865</v>
      </c>
      <c r="CA120" s="310">
        <v>865</v>
      </c>
      <c r="CB120" s="310">
        <v>865</v>
      </c>
      <c r="CC120" s="310">
        <v>3197</v>
      </c>
      <c r="CD120" s="308">
        <v>8.5</v>
      </c>
      <c r="CE120" s="314"/>
      <c r="CF120" s="307"/>
      <c r="CG120" s="307"/>
      <c r="CH120" s="307"/>
      <c r="CI120" s="307"/>
      <c r="CJ120" s="307"/>
      <c r="CK120" s="307"/>
      <c r="CL120" s="310"/>
      <c r="CM120" s="310"/>
      <c r="CN120" s="310"/>
      <c r="CO120" s="310"/>
      <c r="CP120" s="310"/>
      <c r="CQ120" s="310"/>
      <c r="CR120" s="314">
        <v>-101</v>
      </c>
      <c r="CS120" s="307"/>
      <c r="CT120" s="307"/>
      <c r="CU120" s="307"/>
      <c r="CV120" s="307"/>
      <c r="CW120" s="307"/>
      <c r="CX120" s="307"/>
      <c r="CY120" s="310">
        <v>101</v>
      </c>
      <c r="CZ120" s="310">
        <v>101</v>
      </c>
      <c r="DA120" s="310">
        <v>101</v>
      </c>
      <c r="DB120" s="310">
        <v>101</v>
      </c>
      <c r="DC120" s="310">
        <v>101</v>
      </c>
      <c r="DD120" s="310">
        <v>220</v>
      </c>
      <c r="DE120" s="293"/>
      <c r="DF120" s="331">
        <v>292.33576899999991</v>
      </c>
    </row>
    <row r="121" spans="2:110">
      <c r="B121" s="302" t="s">
        <v>334</v>
      </c>
      <c r="C121" s="316">
        <v>0.28166400000000003</v>
      </c>
      <c r="D121" s="316">
        <v>0.31143599999999999</v>
      </c>
      <c r="E121" s="316">
        <v>-2.9771999999999965E-2</v>
      </c>
      <c r="F121" s="316"/>
      <c r="G121" s="308">
        <v>10</v>
      </c>
      <c r="H121" s="307">
        <v>3939146</v>
      </c>
      <c r="I121" s="307">
        <v>176716</v>
      </c>
      <c r="J121" s="307">
        <v>129381</v>
      </c>
      <c r="K121" s="307">
        <v>-376566</v>
      </c>
      <c r="L121" s="307">
        <v>-868998</v>
      </c>
      <c r="M121" s="307">
        <v>423301</v>
      </c>
      <c r="N121" s="307">
        <v>89817</v>
      </c>
      <c r="O121" s="307">
        <v>454</v>
      </c>
      <c r="P121" s="307">
        <v>-210469</v>
      </c>
      <c r="Q121" s="327">
        <v>3302782</v>
      </c>
      <c r="R121" s="303">
        <v>-868998</v>
      </c>
      <c r="S121" s="307">
        <v>35556</v>
      </c>
      <c r="T121" s="307">
        <v>-39093</v>
      </c>
      <c r="U121" s="327">
        <v>-566438</v>
      </c>
      <c r="V121" s="307">
        <v>183851</v>
      </c>
      <c r="W121" s="303">
        <v>-14506</v>
      </c>
      <c r="X121" s="307">
        <v>-155047</v>
      </c>
      <c r="Y121" s="303">
        <v>-390934</v>
      </c>
      <c r="Z121" s="307">
        <v>3541021</v>
      </c>
      <c r="AA121" s="307">
        <v>3075226</v>
      </c>
      <c r="AB121" s="307">
        <v>2943090</v>
      </c>
      <c r="AC121" s="307">
        <v>3723704</v>
      </c>
      <c r="AD121" s="307">
        <v>0</v>
      </c>
      <c r="AE121" s="307">
        <v>124470</v>
      </c>
      <c r="AF121" s="307">
        <v>351841</v>
      </c>
      <c r="AG121" s="307">
        <v>380970</v>
      </c>
      <c r="AH121" s="307">
        <v>80835</v>
      </c>
      <c r="AI121" s="307">
        <v>0</v>
      </c>
      <c r="AJ121" s="307">
        <v>-3536</v>
      </c>
      <c r="AK121" s="307">
        <v>-3536</v>
      </c>
      <c r="AL121" s="307">
        <v>-3536</v>
      </c>
      <c r="AM121" s="307">
        <v>-3536</v>
      </c>
      <c r="AN121" s="307">
        <v>-3536</v>
      </c>
      <c r="AO121" s="307">
        <v>3174</v>
      </c>
      <c r="AP121" s="293"/>
      <c r="AQ121" s="311">
        <v>42330</v>
      </c>
      <c r="AR121" s="307">
        <v>42330</v>
      </c>
      <c r="AS121" s="307">
        <v>42330</v>
      </c>
      <c r="AT121" s="307">
        <v>42330</v>
      </c>
      <c r="AU121" s="307">
        <v>42330</v>
      </c>
      <c r="AV121" s="307">
        <v>42330</v>
      </c>
      <c r="AW121" s="307">
        <v>169320</v>
      </c>
      <c r="AX121" s="310">
        <v>0</v>
      </c>
      <c r="AY121" s="310">
        <v>0</v>
      </c>
      <c r="AZ121" s="310">
        <v>0</v>
      </c>
      <c r="BA121" s="310">
        <v>0</v>
      </c>
      <c r="BB121" s="310">
        <v>0</v>
      </c>
      <c r="BC121" s="310">
        <v>0</v>
      </c>
      <c r="BD121" s="311">
        <v>8982</v>
      </c>
      <c r="BE121" s="307">
        <v>8982</v>
      </c>
      <c r="BF121" s="307">
        <v>8982</v>
      </c>
      <c r="BG121" s="307">
        <v>8982</v>
      </c>
      <c r="BH121" s="307">
        <v>8982</v>
      </c>
      <c r="BI121" s="307">
        <v>8982</v>
      </c>
      <c r="BJ121" s="307">
        <v>35925</v>
      </c>
      <c r="BK121" s="310">
        <v>0</v>
      </c>
      <c r="BL121" s="310">
        <v>0</v>
      </c>
      <c r="BM121" s="310">
        <v>0</v>
      </c>
      <c r="BN121" s="310">
        <v>0</v>
      </c>
      <c r="BO121" s="310">
        <v>0</v>
      </c>
      <c r="BP121" s="310">
        <v>0</v>
      </c>
      <c r="BQ121" s="311">
        <v>-39093</v>
      </c>
      <c r="BR121" s="307">
        <v>0</v>
      </c>
      <c r="BS121" s="307">
        <v>0</v>
      </c>
      <c r="BT121" s="307">
        <v>0</v>
      </c>
      <c r="BU121" s="307">
        <v>0</v>
      </c>
      <c r="BV121" s="307">
        <v>0</v>
      </c>
      <c r="BW121" s="307">
        <v>0</v>
      </c>
      <c r="BX121" s="310">
        <v>39093</v>
      </c>
      <c r="BY121" s="310">
        <v>39093</v>
      </c>
      <c r="BZ121" s="310">
        <v>39093</v>
      </c>
      <c r="CA121" s="310">
        <v>39093</v>
      </c>
      <c r="CB121" s="310">
        <v>39093</v>
      </c>
      <c r="CC121" s="310">
        <v>156376</v>
      </c>
      <c r="CD121" s="308">
        <v>8.5</v>
      </c>
      <c r="CE121" s="314"/>
      <c r="CF121" s="307"/>
      <c r="CG121" s="307"/>
      <c r="CH121" s="307"/>
      <c r="CI121" s="307"/>
      <c r="CJ121" s="307"/>
      <c r="CK121" s="307"/>
      <c r="CL121" s="310"/>
      <c r="CM121" s="310"/>
      <c r="CN121" s="310"/>
      <c r="CO121" s="310"/>
      <c r="CP121" s="310"/>
      <c r="CQ121" s="310"/>
      <c r="CR121" s="314">
        <v>-15755</v>
      </c>
      <c r="CS121" s="307"/>
      <c r="CT121" s="307"/>
      <c r="CU121" s="307"/>
      <c r="CV121" s="307"/>
      <c r="CW121" s="307"/>
      <c r="CX121" s="307"/>
      <c r="CY121" s="310">
        <v>15755</v>
      </c>
      <c r="CZ121" s="310">
        <v>15755</v>
      </c>
      <c r="DA121" s="310">
        <v>15755</v>
      </c>
      <c r="DB121" s="310">
        <v>15755</v>
      </c>
      <c r="DC121" s="310">
        <v>15755</v>
      </c>
      <c r="DD121" s="310">
        <v>45695</v>
      </c>
      <c r="DE121" s="293"/>
      <c r="DF121" s="331">
        <v>14821.811567999983</v>
      </c>
    </row>
    <row r="122" spans="2:110">
      <c r="B122" s="302" t="s">
        <v>335</v>
      </c>
      <c r="C122" s="316">
        <v>0.27325300000000002</v>
      </c>
      <c r="D122" s="316">
        <v>0.25421199999999999</v>
      </c>
      <c r="E122" s="316">
        <v>1.904100000000003E-2</v>
      </c>
      <c r="F122" s="316"/>
      <c r="G122" s="308">
        <v>10.7</v>
      </c>
      <c r="H122" s="307">
        <v>7738777</v>
      </c>
      <c r="I122" s="307">
        <v>436180</v>
      </c>
      <c r="J122" s="307">
        <v>303761</v>
      </c>
      <c r="K122" s="307">
        <v>579650</v>
      </c>
      <c r="L122" s="307">
        <v>-553650</v>
      </c>
      <c r="M122" s="307">
        <v>-1264329</v>
      </c>
      <c r="N122" s="307">
        <v>165379</v>
      </c>
      <c r="O122" s="307">
        <v>-6232</v>
      </c>
      <c r="P122" s="307">
        <v>-437779</v>
      </c>
      <c r="Q122" s="327">
        <v>6961757</v>
      </c>
      <c r="R122" s="303">
        <v>-553650</v>
      </c>
      <c r="S122" s="307">
        <v>-141669</v>
      </c>
      <c r="T122" s="307">
        <v>56001</v>
      </c>
      <c r="U122" s="327">
        <v>100623</v>
      </c>
      <c r="V122" s="307">
        <v>434906</v>
      </c>
      <c r="W122" s="303">
        <v>-784219</v>
      </c>
      <c r="X122" s="307">
        <v>-344355</v>
      </c>
      <c r="Y122" s="303">
        <v>599211</v>
      </c>
      <c r="Z122" s="307">
        <v>7495824</v>
      </c>
      <c r="AA122" s="307">
        <v>6455917</v>
      </c>
      <c r="AB122" s="307">
        <v>6158156</v>
      </c>
      <c r="AC122" s="307">
        <v>7918841</v>
      </c>
      <c r="AD122" s="307">
        <v>1146167</v>
      </c>
      <c r="AE122" s="307">
        <v>331185</v>
      </c>
      <c r="AF122" s="307">
        <v>0</v>
      </c>
      <c r="AG122" s="307">
        <v>0</v>
      </c>
      <c r="AH122" s="307">
        <v>149923</v>
      </c>
      <c r="AI122" s="307">
        <v>543210</v>
      </c>
      <c r="AJ122" s="307">
        <v>-85668</v>
      </c>
      <c r="AK122" s="307">
        <v>-85668</v>
      </c>
      <c r="AL122" s="307">
        <v>-85668</v>
      </c>
      <c r="AM122" s="307">
        <v>-85668</v>
      </c>
      <c r="AN122" s="307">
        <v>-85668</v>
      </c>
      <c r="AO122" s="307">
        <v>-355879</v>
      </c>
      <c r="AP122" s="293"/>
      <c r="AQ122" s="311">
        <v>-118162</v>
      </c>
      <c r="AR122" s="307">
        <v>0</v>
      </c>
      <c r="AS122" s="307">
        <v>0</v>
      </c>
      <c r="AT122" s="307">
        <v>0</v>
      </c>
      <c r="AU122" s="307">
        <v>0</v>
      </c>
      <c r="AV122" s="307">
        <v>0</v>
      </c>
      <c r="AW122" s="307">
        <v>0</v>
      </c>
      <c r="AX122" s="310">
        <v>118162</v>
      </c>
      <c r="AY122" s="310">
        <v>118162</v>
      </c>
      <c r="AZ122" s="310">
        <v>118162</v>
      </c>
      <c r="BA122" s="310">
        <v>118162</v>
      </c>
      <c r="BB122" s="310">
        <v>118162</v>
      </c>
      <c r="BC122" s="310">
        <v>555357</v>
      </c>
      <c r="BD122" s="311">
        <v>15456</v>
      </c>
      <c r="BE122" s="307">
        <v>15456</v>
      </c>
      <c r="BF122" s="307">
        <v>15456</v>
      </c>
      <c r="BG122" s="307">
        <v>15456</v>
      </c>
      <c r="BH122" s="307">
        <v>15456</v>
      </c>
      <c r="BI122" s="307">
        <v>15456</v>
      </c>
      <c r="BJ122" s="307">
        <v>72643</v>
      </c>
      <c r="BK122" s="310">
        <v>0</v>
      </c>
      <c r="BL122" s="310">
        <v>0</v>
      </c>
      <c r="BM122" s="310">
        <v>0</v>
      </c>
      <c r="BN122" s="310">
        <v>0</v>
      </c>
      <c r="BO122" s="310">
        <v>0</v>
      </c>
      <c r="BP122" s="310">
        <v>0</v>
      </c>
      <c r="BQ122" s="311">
        <v>56001</v>
      </c>
      <c r="BR122" s="307">
        <v>56001</v>
      </c>
      <c r="BS122" s="307">
        <v>56001</v>
      </c>
      <c r="BT122" s="307">
        <v>56001</v>
      </c>
      <c r="BU122" s="307">
        <v>56001</v>
      </c>
      <c r="BV122" s="307">
        <v>56001</v>
      </c>
      <c r="BW122" s="307">
        <v>263205</v>
      </c>
      <c r="BX122" s="310">
        <v>0</v>
      </c>
      <c r="BY122" s="310">
        <v>0</v>
      </c>
      <c r="BZ122" s="310">
        <v>0</v>
      </c>
      <c r="CA122" s="310">
        <v>0</v>
      </c>
      <c r="CB122" s="310">
        <v>0</v>
      </c>
      <c r="CC122" s="310">
        <v>0</v>
      </c>
      <c r="CD122" s="308">
        <v>10.3</v>
      </c>
      <c r="CE122" s="314"/>
      <c r="CF122" s="307"/>
      <c r="CG122" s="307"/>
      <c r="CH122" s="307"/>
      <c r="CI122" s="307"/>
      <c r="CJ122" s="307"/>
      <c r="CK122" s="307"/>
      <c r="CL122" s="310"/>
      <c r="CM122" s="310"/>
      <c r="CN122" s="310"/>
      <c r="CO122" s="310"/>
      <c r="CP122" s="310"/>
      <c r="CQ122" s="310"/>
      <c r="CR122" s="314">
        <v>-38963</v>
      </c>
      <c r="CS122" s="307"/>
      <c r="CT122" s="307"/>
      <c r="CU122" s="307"/>
      <c r="CV122" s="307"/>
      <c r="CW122" s="307"/>
      <c r="CX122" s="307"/>
      <c r="CY122" s="310">
        <v>38963</v>
      </c>
      <c r="CZ122" s="310">
        <v>38963</v>
      </c>
      <c r="DA122" s="310">
        <v>38963</v>
      </c>
      <c r="DB122" s="310">
        <v>38963</v>
      </c>
      <c r="DC122" s="310">
        <v>38963</v>
      </c>
      <c r="DD122" s="310">
        <v>136370</v>
      </c>
      <c r="DE122" s="293"/>
      <c r="DF122" s="331">
        <v>-25792.881477000039</v>
      </c>
    </row>
    <row r="123" spans="2:110">
      <c r="B123" s="302" t="s">
        <v>336</v>
      </c>
      <c r="C123" s="316">
        <v>0.31448100000000001</v>
      </c>
      <c r="D123" s="316">
        <v>0.347827</v>
      </c>
      <c r="E123" s="316">
        <v>-3.3345999999999987E-2</v>
      </c>
      <c r="F123" s="316"/>
      <c r="G123" s="308">
        <v>10.3</v>
      </c>
      <c r="H123" s="307">
        <v>364390</v>
      </c>
      <c r="I123" s="307">
        <v>17910</v>
      </c>
      <c r="J123" s="307">
        <v>12028</v>
      </c>
      <c r="K123" s="307">
        <v>-34934</v>
      </c>
      <c r="L123" s="307">
        <v>-11426</v>
      </c>
      <c r="M123" s="307">
        <v>11653</v>
      </c>
      <c r="N123" s="307">
        <v>11062</v>
      </c>
      <c r="O123" s="307">
        <v>1073</v>
      </c>
      <c r="P123" s="307">
        <v>-20087</v>
      </c>
      <c r="Q123" s="327">
        <v>351669</v>
      </c>
      <c r="R123" s="303">
        <v>-11426</v>
      </c>
      <c r="S123" s="307">
        <v>820</v>
      </c>
      <c r="T123" s="307">
        <v>-3420</v>
      </c>
      <c r="U123" s="327">
        <v>15912</v>
      </c>
      <c r="V123" s="307">
        <v>18695</v>
      </c>
      <c r="W123" s="303">
        <v>-22794</v>
      </c>
      <c r="X123" s="307">
        <v>-14247</v>
      </c>
      <c r="Y123" s="303">
        <v>-35227</v>
      </c>
      <c r="Z123" s="307">
        <v>375346</v>
      </c>
      <c r="AA123" s="307">
        <v>328936</v>
      </c>
      <c r="AB123" s="307">
        <v>314463</v>
      </c>
      <c r="AC123" s="307">
        <v>395226</v>
      </c>
      <c r="AD123" s="307">
        <v>0</v>
      </c>
      <c r="AE123" s="307">
        <v>11496</v>
      </c>
      <c r="AF123" s="307">
        <v>31807</v>
      </c>
      <c r="AG123" s="307">
        <v>10521</v>
      </c>
      <c r="AH123" s="307">
        <v>9988</v>
      </c>
      <c r="AI123" s="307">
        <v>0</v>
      </c>
      <c r="AJ123" s="307">
        <v>-2600</v>
      </c>
      <c r="AK123" s="307">
        <v>-2600</v>
      </c>
      <c r="AL123" s="307">
        <v>-2600</v>
      </c>
      <c r="AM123" s="307">
        <v>-2600</v>
      </c>
      <c r="AN123" s="307">
        <v>-2600</v>
      </c>
      <c r="AO123" s="307">
        <v>-9794</v>
      </c>
      <c r="AP123" s="293"/>
      <c r="AQ123" s="311">
        <v>1131</v>
      </c>
      <c r="AR123" s="307">
        <v>1131</v>
      </c>
      <c r="AS123" s="307">
        <v>1131</v>
      </c>
      <c r="AT123" s="307">
        <v>1131</v>
      </c>
      <c r="AU123" s="307">
        <v>1131</v>
      </c>
      <c r="AV123" s="307">
        <v>1131</v>
      </c>
      <c r="AW123" s="307">
        <v>4866</v>
      </c>
      <c r="AX123" s="310">
        <v>0</v>
      </c>
      <c r="AY123" s="310">
        <v>0</v>
      </c>
      <c r="AZ123" s="310">
        <v>0</v>
      </c>
      <c r="BA123" s="310">
        <v>0</v>
      </c>
      <c r="BB123" s="310">
        <v>0</v>
      </c>
      <c r="BC123" s="310">
        <v>0</v>
      </c>
      <c r="BD123" s="311">
        <v>1074</v>
      </c>
      <c r="BE123" s="307">
        <v>1074</v>
      </c>
      <c r="BF123" s="307">
        <v>1074</v>
      </c>
      <c r="BG123" s="307">
        <v>1074</v>
      </c>
      <c r="BH123" s="307">
        <v>1074</v>
      </c>
      <c r="BI123" s="307">
        <v>1074</v>
      </c>
      <c r="BJ123" s="307">
        <v>4618</v>
      </c>
      <c r="BK123" s="310">
        <v>0</v>
      </c>
      <c r="BL123" s="310">
        <v>0</v>
      </c>
      <c r="BM123" s="310">
        <v>0</v>
      </c>
      <c r="BN123" s="310">
        <v>0</v>
      </c>
      <c r="BO123" s="310">
        <v>0</v>
      </c>
      <c r="BP123" s="310">
        <v>0</v>
      </c>
      <c r="BQ123" s="311">
        <v>-3420</v>
      </c>
      <c r="BR123" s="307">
        <v>0</v>
      </c>
      <c r="BS123" s="307">
        <v>0</v>
      </c>
      <c r="BT123" s="307">
        <v>0</v>
      </c>
      <c r="BU123" s="307">
        <v>0</v>
      </c>
      <c r="BV123" s="307">
        <v>0</v>
      </c>
      <c r="BW123" s="307">
        <v>0</v>
      </c>
      <c r="BX123" s="310">
        <v>3420</v>
      </c>
      <c r="BY123" s="310">
        <v>3420</v>
      </c>
      <c r="BZ123" s="310">
        <v>3420</v>
      </c>
      <c r="CA123" s="310">
        <v>3420</v>
      </c>
      <c r="CB123" s="310">
        <v>3420</v>
      </c>
      <c r="CC123" s="310">
        <v>14707</v>
      </c>
      <c r="CD123" s="308">
        <v>9.6999999999999993</v>
      </c>
      <c r="CE123" s="314"/>
      <c r="CF123" s="307"/>
      <c r="CG123" s="307"/>
      <c r="CH123" s="307"/>
      <c r="CI123" s="307"/>
      <c r="CJ123" s="307"/>
      <c r="CK123" s="307"/>
      <c r="CL123" s="310"/>
      <c r="CM123" s="310"/>
      <c r="CN123" s="310"/>
      <c r="CO123" s="310"/>
      <c r="CP123" s="310"/>
      <c r="CQ123" s="310"/>
      <c r="CR123" s="314">
        <v>-1385</v>
      </c>
      <c r="CS123" s="307"/>
      <c r="CT123" s="307"/>
      <c r="CU123" s="307"/>
      <c r="CV123" s="307"/>
      <c r="CW123" s="307"/>
      <c r="CX123" s="307"/>
      <c r="CY123" s="310">
        <v>1385</v>
      </c>
      <c r="CZ123" s="310">
        <v>1385</v>
      </c>
      <c r="DA123" s="310">
        <v>1385</v>
      </c>
      <c r="DB123" s="310">
        <v>1385</v>
      </c>
      <c r="DC123" s="310">
        <v>1385</v>
      </c>
      <c r="DD123" s="310">
        <v>4571</v>
      </c>
      <c r="DE123" s="293"/>
      <c r="DF123" s="331">
        <v>1365.8521599999995</v>
      </c>
    </row>
    <row r="124" spans="2:110">
      <c r="B124" s="302" t="s">
        <v>337</v>
      </c>
      <c r="C124" s="316">
        <v>0.31426900000000002</v>
      </c>
      <c r="D124" s="316">
        <v>0.34376499999999999</v>
      </c>
      <c r="E124" s="316">
        <v>-2.9495999999999967E-2</v>
      </c>
      <c r="F124" s="316"/>
      <c r="G124" s="308">
        <v>9.6</v>
      </c>
      <c r="H124" s="307">
        <v>101876</v>
      </c>
      <c r="I124" s="307">
        <v>5725</v>
      </c>
      <c r="J124" s="307">
        <v>3371</v>
      </c>
      <c r="K124" s="307">
        <v>-8741</v>
      </c>
      <c r="L124" s="307">
        <v>0</v>
      </c>
      <c r="M124" s="307">
        <v>-27284</v>
      </c>
      <c r="N124" s="307">
        <v>2678</v>
      </c>
      <c r="O124" s="307">
        <v>1277</v>
      </c>
      <c r="P124" s="307">
        <v>-9605</v>
      </c>
      <c r="Q124" s="327">
        <v>69297</v>
      </c>
      <c r="R124" s="303">
        <v>0</v>
      </c>
      <c r="S124" s="307">
        <v>-2831</v>
      </c>
      <c r="T124" s="307">
        <v>-800</v>
      </c>
      <c r="U124" s="327">
        <v>5465</v>
      </c>
      <c r="V124" s="307">
        <v>5527</v>
      </c>
      <c r="W124" s="303">
        <v>-30991</v>
      </c>
      <c r="X124" s="307">
        <v>-2552</v>
      </c>
      <c r="Y124" s="303">
        <v>-7683</v>
      </c>
      <c r="Z124" s="307">
        <v>73100</v>
      </c>
      <c r="AA124" s="307">
        <v>65510</v>
      </c>
      <c r="AB124" s="307">
        <v>62518</v>
      </c>
      <c r="AC124" s="307">
        <v>77351</v>
      </c>
      <c r="AD124" s="307">
        <v>24442</v>
      </c>
      <c r="AE124" s="307">
        <v>2065</v>
      </c>
      <c r="AF124" s="307">
        <v>6883</v>
      </c>
      <c r="AG124" s="307">
        <v>0</v>
      </c>
      <c r="AH124" s="307">
        <v>2399</v>
      </c>
      <c r="AI124" s="307">
        <v>0</v>
      </c>
      <c r="AJ124" s="307">
        <v>-3631</v>
      </c>
      <c r="AK124" s="307">
        <v>-3631</v>
      </c>
      <c r="AL124" s="307">
        <v>-3631</v>
      </c>
      <c r="AM124" s="307">
        <v>-3631</v>
      </c>
      <c r="AN124" s="307">
        <v>-3631</v>
      </c>
      <c r="AO124" s="307">
        <v>-12836</v>
      </c>
      <c r="AP124" s="293"/>
      <c r="AQ124" s="311">
        <v>-2842</v>
      </c>
      <c r="AR124" s="307">
        <v>0</v>
      </c>
      <c r="AS124" s="307">
        <v>0</v>
      </c>
      <c r="AT124" s="307">
        <v>0</v>
      </c>
      <c r="AU124" s="307">
        <v>0</v>
      </c>
      <c r="AV124" s="307">
        <v>0</v>
      </c>
      <c r="AW124" s="307">
        <v>0</v>
      </c>
      <c r="AX124" s="310">
        <v>2842</v>
      </c>
      <c r="AY124" s="310">
        <v>2842</v>
      </c>
      <c r="AZ124" s="310">
        <v>2842</v>
      </c>
      <c r="BA124" s="310">
        <v>2842</v>
      </c>
      <c r="BB124" s="310">
        <v>2842</v>
      </c>
      <c r="BC124" s="310">
        <v>10232</v>
      </c>
      <c r="BD124" s="311">
        <v>279</v>
      </c>
      <c r="BE124" s="307">
        <v>279</v>
      </c>
      <c r="BF124" s="307">
        <v>279</v>
      </c>
      <c r="BG124" s="307">
        <v>279</v>
      </c>
      <c r="BH124" s="307">
        <v>279</v>
      </c>
      <c r="BI124" s="307">
        <v>279</v>
      </c>
      <c r="BJ124" s="307">
        <v>1004</v>
      </c>
      <c r="BK124" s="310">
        <v>0</v>
      </c>
      <c r="BL124" s="310">
        <v>0</v>
      </c>
      <c r="BM124" s="310">
        <v>0</v>
      </c>
      <c r="BN124" s="310">
        <v>0</v>
      </c>
      <c r="BO124" s="310">
        <v>0</v>
      </c>
      <c r="BP124" s="310">
        <v>0</v>
      </c>
      <c r="BQ124" s="311">
        <v>-800</v>
      </c>
      <c r="BR124" s="307">
        <v>0</v>
      </c>
      <c r="BS124" s="307">
        <v>0</v>
      </c>
      <c r="BT124" s="307">
        <v>0</v>
      </c>
      <c r="BU124" s="307">
        <v>0</v>
      </c>
      <c r="BV124" s="307">
        <v>0</v>
      </c>
      <c r="BW124" s="307">
        <v>0</v>
      </c>
      <c r="BX124" s="310">
        <v>800</v>
      </c>
      <c r="BY124" s="310">
        <v>800</v>
      </c>
      <c r="BZ124" s="310">
        <v>800</v>
      </c>
      <c r="CA124" s="310">
        <v>800</v>
      </c>
      <c r="CB124" s="310">
        <v>800</v>
      </c>
      <c r="CC124" s="310">
        <v>2883</v>
      </c>
      <c r="CD124" s="308">
        <v>8.5</v>
      </c>
      <c r="CE124" s="314"/>
      <c r="CF124" s="307"/>
      <c r="CG124" s="307"/>
      <c r="CH124" s="307"/>
      <c r="CI124" s="307"/>
      <c r="CJ124" s="307"/>
      <c r="CK124" s="307"/>
      <c r="CL124" s="310"/>
      <c r="CM124" s="310"/>
      <c r="CN124" s="310"/>
      <c r="CO124" s="310"/>
      <c r="CP124" s="310"/>
      <c r="CQ124" s="310"/>
      <c r="CR124" s="314">
        <v>-268</v>
      </c>
      <c r="CS124" s="307"/>
      <c r="CT124" s="307"/>
      <c r="CU124" s="307"/>
      <c r="CV124" s="307"/>
      <c r="CW124" s="307"/>
      <c r="CX124" s="307"/>
      <c r="CY124" s="310">
        <v>268</v>
      </c>
      <c r="CZ124" s="310">
        <v>268</v>
      </c>
      <c r="DA124" s="310">
        <v>268</v>
      </c>
      <c r="DB124" s="310">
        <v>268</v>
      </c>
      <c r="DC124" s="310">
        <v>268</v>
      </c>
      <c r="DD124" s="310">
        <v>725</v>
      </c>
      <c r="DE124" s="293"/>
      <c r="DF124" s="331">
        <v>218.94880799999976</v>
      </c>
    </row>
    <row r="125" spans="2:110">
      <c r="B125" s="302" t="s">
        <v>338</v>
      </c>
      <c r="C125" s="316">
        <v>0.31995200000000001</v>
      </c>
      <c r="D125" s="316">
        <v>0.26343</v>
      </c>
      <c r="E125" s="316">
        <v>5.6522000000000017E-2</v>
      </c>
      <c r="F125" s="316"/>
      <c r="G125" s="308">
        <v>10.5</v>
      </c>
      <c r="H125" s="307">
        <v>1792384</v>
      </c>
      <c r="I125" s="307">
        <v>134267</v>
      </c>
      <c r="J125" s="307">
        <v>81012</v>
      </c>
      <c r="K125" s="307">
        <v>384577</v>
      </c>
      <c r="L125" s="307">
        <v>-858285</v>
      </c>
      <c r="M125" s="307">
        <v>-213175</v>
      </c>
      <c r="N125" s="307">
        <v>39637</v>
      </c>
      <c r="O125" s="307">
        <v>-10451</v>
      </c>
      <c r="P125" s="307">
        <v>-60744</v>
      </c>
      <c r="Q125" s="327">
        <v>1289222</v>
      </c>
      <c r="R125" s="303">
        <v>-858285</v>
      </c>
      <c r="S125" s="307">
        <v>-26678</v>
      </c>
      <c r="T125" s="307">
        <v>37253</v>
      </c>
      <c r="U125" s="327">
        <v>-632431</v>
      </c>
      <c r="V125" s="307">
        <v>53127</v>
      </c>
      <c r="W125" s="303">
        <v>110621</v>
      </c>
      <c r="X125" s="307">
        <v>-79391</v>
      </c>
      <c r="Y125" s="303">
        <v>391160</v>
      </c>
      <c r="Z125" s="307">
        <v>1388445</v>
      </c>
      <c r="AA125" s="307">
        <v>1195100</v>
      </c>
      <c r="AB125" s="307">
        <v>1139533</v>
      </c>
      <c r="AC125" s="307">
        <v>1466440</v>
      </c>
      <c r="AD125" s="307">
        <v>192873</v>
      </c>
      <c r="AE125" s="307">
        <v>86275</v>
      </c>
      <c r="AF125" s="307">
        <v>0</v>
      </c>
      <c r="AG125" s="307">
        <v>0</v>
      </c>
      <c r="AH125" s="307">
        <v>35862</v>
      </c>
      <c r="AI125" s="307">
        <v>353907</v>
      </c>
      <c r="AJ125" s="307">
        <v>10576</v>
      </c>
      <c r="AK125" s="307">
        <v>10576</v>
      </c>
      <c r="AL125" s="307">
        <v>10576</v>
      </c>
      <c r="AM125" s="307">
        <v>10576</v>
      </c>
      <c r="AN125" s="307">
        <v>10576</v>
      </c>
      <c r="AO125" s="307">
        <v>57741</v>
      </c>
      <c r="AP125" s="293"/>
      <c r="AQ125" s="311">
        <v>-20302</v>
      </c>
      <c r="AR125" s="307">
        <v>0</v>
      </c>
      <c r="AS125" s="307">
        <v>0</v>
      </c>
      <c r="AT125" s="307">
        <v>0</v>
      </c>
      <c r="AU125" s="307">
        <v>0</v>
      </c>
      <c r="AV125" s="307">
        <v>0</v>
      </c>
      <c r="AW125" s="307">
        <v>0</v>
      </c>
      <c r="AX125" s="310">
        <v>20302</v>
      </c>
      <c r="AY125" s="310">
        <v>20302</v>
      </c>
      <c r="AZ125" s="310">
        <v>20302</v>
      </c>
      <c r="BA125" s="310">
        <v>20302</v>
      </c>
      <c r="BB125" s="310">
        <v>20302</v>
      </c>
      <c r="BC125" s="310">
        <v>91363</v>
      </c>
      <c r="BD125" s="311">
        <v>3775</v>
      </c>
      <c r="BE125" s="307">
        <v>3775</v>
      </c>
      <c r="BF125" s="307">
        <v>3775</v>
      </c>
      <c r="BG125" s="307">
        <v>3775</v>
      </c>
      <c r="BH125" s="307">
        <v>3775</v>
      </c>
      <c r="BI125" s="307">
        <v>3775</v>
      </c>
      <c r="BJ125" s="307">
        <v>16987</v>
      </c>
      <c r="BK125" s="310">
        <v>0</v>
      </c>
      <c r="BL125" s="310">
        <v>0</v>
      </c>
      <c r="BM125" s="310">
        <v>0</v>
      </c>
      <c r="BN125" s="310">
        <v>0</v>
      </c>
      <c r="BO125" s="310">
        <v>0</v>
      </c>
      <c r="BP125" s="310">
        <v>0</v>
      </c>
      <c r="BQ125" s="311">
        <v>37253</v>
      </c>
      <c r="BR125" s="307">
        <v>37253</v>
      </c>
      <c r="BS125" s="307">
        <v>37253</v>
      </c>
      <c r="BT125" s="307">
        <v>37253</v>
      </c>
      <c r="BU125" s="307">
        <v>37253</v>
      </c>
      <c r="BV125" s="307">
        <v>37253</v>
      </c>
      <c r="BW125" s="307">
        <v>167642</v>
      </c>
      <c r="BX125" s="310">
        <v>0</v>
      </c>
      <c r="BY125" s="310">
        <v>0</v>
      </c>
      <c r="BZ125" s="310">
        <v>0</v>
      </c>
      <c r="CA125" s="310">
        <v>0</v>
      </c>
      <c r="CB125" s="310">
        <v>0</v>
      </c>
      <c r="CC125" s="310">
        <v>0</v>
      </c>
      <c r="CD125" s="308">
        <v>9</v>
      </c>
      <c r="CE125" s="314"/>
      <c r="CF125" s="307"/>
      <c r="CG125" s="307"/>
      <c r="CH125" s="307"/>
      <c r="CI125" s="307"/>
      <c r="CJ125" s="307"/>
      <c r="CK125" s="307"/>
      <c r="CL125" s="310"/>
      <c r="CM125" s="310"/>
      <c r="CN125" s="310"/>
      <c r="CO125" s="310"/>
      <c r="CP125" s="310"/>
      <c r="CQ125" s="310"/>
      <c r="CR125" s="314">
        <v>-10150</v>
      </c>
      <c r="CS125" s="307"/>
      <c r="CT125" s="307"/>
      <c r="CU125" s="307"/>
      <c r="CV125" s="307"/>
      <c r="CW125" s="307"/>
      <c r="CX125" s="307"/>
      <c r="CY125" s="310">
        <v>10150</v>
      </c>
      <c r="CZ125" s="310">
        <v>10150</v>
      </c>
      <c r="DA125" s="310">
        <v>10150</v>
      </c>
      <c r="DB125" s="310">
        <v>10150</v>
      </c>
      <c r="DC125" s="310">
        <v>10150</v>
      </c>
      <c r="DD125" s="310">
        <v>35525</v>
      </c>
      <c r="DE125" s="293"/>
      <c r="DF125" s="331">
        <v>-17034.204706000004</v>
      </c>
    </row>
    <row r="126" spans="2:110">
      <c r="B126" s="302" t="s">
        <v>339</v>
      </c>
      <c r="C126" s="316">
        <v>0.33445000000000003</v>
      </c>
      <c r="D126" s="316">
        <v>0.34902899999999998</v>
      </c>
      <c r="E126" s="316">
        <v>-1.4578999999999953E-2</v>
      </c>
      <c r="F126" s="316"/>
      <c r="G126" s="308">
        <v>11.2</v>
      </c>
      <c r="H126" s="307">
        <v>646464</v>
      </c>
      <c r="I126" s="307">
        <v>39455</v>
      </c>
      <c r="J126" s="307">
        <v>22924</v>
      </c>
      <c r="K126" s="307">
        <v>-27003</v>
      </c>
      <c r="L126" s="307">
        <v>0</v>
      </c>
      <c r="M126" s="307">
        <v>-172977</v>
      </c>
      <c r="N126" s="307">
        <v>20245</v>
      </c>
      <c r="O126" s="307">
        <v>3473</v>
      </c>
      <c r="P126" s="307">
        <v>-33435</v>
      </c>
      <c r="Q126" s="327">
        <v>499146</v>
      </c>
      <c r="R126" s="303">
        <v>0</v>
      </c>
      <c r="S126" s="307">
        <v>-16479</v>
      </c>
      <c r="T126" s="307">
        <v>-2213</v>
      </c>
      <c r="U126" s="327">
        <v>43687</v>
      </c>
      <c r="V126" s="307">
        <v>26780</v>
      </c>
      <c r="W126" s="303">
        <v>-187532</v>
      </c>
      <c r="X126" s="307">
        <v>-29962</v>
      </c>
      <c r="Y126" s="303">
        <v>-24781</v>
      </c>
      <c r="Z126" s="307">
        <v>536326</v>
      </c>
      <c r="AA126" s="307">
        <v>463858</v>
      </c>
      <c r="AB126" s="307">
        <v>439721</v>
      </c>
      <c r="AC126" s="307">
        <v>570270</v>
      </c>
      <c r="AD126" s="307">
        <v>157533</v>
      </c>
      <c r="AE126" s="307">
        <v>25868</v>
      </c>
      <c r="AF126" s="307">
        <v>22568</v>
      </c>
      <c r="AG126" s="307">
        <v>0</v>
      </c>
      <c r="AH126" s="307">
        <v>18437</v>
      </c>
      <c r="AI126" s="307">
        <v>0</v>
      </c>
      <c r="AJ126" s="307">
        <v>-18692</v>
      </c>
      <c r="AK126" s="307">
        <v>-18692</v>
      </c>
      <c r="AL126" s="307">
        <v>-18692</v>
      </c>
      <c r="AM126" s="307">
        <v>-18692</v>
      </c>
      <c r="AN126" s="307">
        <v>-18692</v>
      </c>
      <c r="AO126" s="307">
        <v>-94072</v>
      </c>
      <c r="AP126" s="293"/>
      <c r="AQ126" s="311">
        <v>-15444</v>
      </c>
      <c r="AR126" s="307">
        <v>0</v>
      </c>
      <c r="AS126" s="307">
        <v>0</v>
      </c>
      <c r="AT126" s="307">
        <v>0</v>
      </c>
      <c r="AU126" s="307">
        <v>0</v>
      </c>
      <c r="AV126" s="307">
        <v>0</v>
      </c>
      <c r="AW126" s="307">
        <v>0</v>
      </c>
      <c r="AX126" s="310">
        <v>15444</v>
      </c>
      <c r="AY126" s="310">
        <v>15444</v>
      </c>
      <c r="AZ126" s="310">
        <v>15444</v>
      </c>
      <c r="BA126" s="310">
        <v>15444</v>
      </c>
      <c r="BB126" s="310">
        <v>15444</v>
      </c>
      <c r="BC126" s="310">
        <v>80313</v>
      </c>
      <c r="BD126" s="311">
        <v>1808</v>
      </c>
      <c r="BE126" s="307">
        <v>1808</v>
      </c>
      <c r="BF126" s="307">
        <v>1808</v>
      </c>
      <c r="BG126" s="307">
        <v>1808</v>
      </c>
      <c r="BH126" s="307">
        <v>1808</v>
      </c>
      <c r="BI126" s="307">
        <v>1808</v>
      </c>
      <c r="BJ126" s="307">
        <v>9397</v>
      </c>
      <c r="BK126" s="310">
        <v>0</v>
      </c>
      <c r="BL126" s="310">
        <v>0</v>
      </c>
      <c r="BM126" s="310">
        <v>0</v>
      </c>
      <c r="BN126" s="310">
        <v>0</v>
      </c>
      <c r="BO126" s="310">
        <v>0</v>
      </c>
      <c r="BP126" s="310">
        <v>0</v>
      </c>
      <c r="BQ126" s="311">
        <v>-2213</v>
      </c>
      <c r="BR126" s="307">
        <v>0</v>
      </c>
      <c r="BS126" s="307">
        <v>0</v>
      </c>
      <c r="BT126" s="307">
        <v>0</v>
      </c>
      <c r="BU126" s="307">
        <v>0</v>
      </c>
      <c r="BV126" s="307">
        <v>0</v>
      </c>
      <c r="BW126" s="307">
        <v>0</v>
      </c>
      <c r="BX126" s="310">
        <v>2213</v>
      </c>
      <c r="BY126" s="310">
        <v>2213</v>
      </c>
      <c r="BZ126" s="310">
        <v>2213</v>
      </c>
      <c r="CA126" s="310">
        <v>2213</v>
      </c>
      <c r="CB126" s="310">
        <v>2213</v>
      </c>
      <c r="CC126" s="310">
        <v>11503</v>
      </c>
      <c r="CD126" s="308">
        <v>9.6999999999999993</v>
      </c>
      <c r="CE126" s="314"/>
      <c r="CF126" s="307"/>
      <c r="CG126" s="307"/>
      <c r="CH126" s="307"/>
      <c r="CI126" s="307"/>
      <c r="CJ126" s="307"/>
      <c r="CK126" s="307"/>
      <c r="CL126" s="310"/>
      <c r="CM126" s="310"/>
      <c r="CN126" s="310"/>
      <c r="CO126" s="310"/>
      <c r="CP126" s="310"/>
      <c r="CQ126" s="310"/>
      <c r="CR126" s="314">
        <v>-2843</v>
      </c>
      <c r="CS126" s="307"/>
      <c r="CT126" s="307"/>
      <c r="CU126" s="307"/>
      <c r="CV126" s="307"/>
      <c r="CW126" s="307"/>
      <c r="CX126" s="307"/>
      <c r="CY126" s="310">
        <v>2843</v>
      </c>
      <c r="CZ126" s="310">
        <v>2843</v>
      </c>
      <c r="DA126" s="310">
        <v>2843</v>
      </c>
      <c r="DB126" s="310">
        <v>2843</v>
      </c>
      <c r="DC126" s="310">
        <v>2843</v>
      </c>
      <c r="DD126" s="310">
        <v>11653</v>
      </c>
      <c r="DE126" s="293"/>
      <c r="DF126" s="331">
        <v>1251.5342549999959</v>
      </c>
    </row>
    <row r="127" spans="2:110">
      <c r="B127" s="302" t="s">
        <v>340</v>
      </c>
      <c r="C127" s="316">
        <v>0.20974799999999999</v>
      </c>
      <c r="D127" s="316">
        <v>0.29723699999999997</v>
      </c>
      <c r="E127" s="316">
        <v>-8.7488999999999983E-2</v>
      </c>
      <c r="F127" s="316"/>
      <c r="G127" s="308">
        <v>9.6</v>
      </c>
      <c r="H127" s="307">
        <v>9859129</v>
      </c>
      <c r="I127" s="307">
        <v>382014</v>
      </c>
      <c r="J127" s="307">
        <v>254729</v>
      </c>
      <c r="K127" s="307">
        <v>-2901945</v>
      </c>
      <c r="L127" s="307">
        <v>-344477</v>
      </c>
      <c r="M127" s="307">
        <v>1892859</v>
      </c>
      <c r="N127" s="307">
        <v>362682</v>
      </c>
      <c r="O127" s="307">
        <v>29485</v>
      </c>
      <c r="P127" s="307">
        <v>-397253</v>
      </c>
      <c r="Q127" s="327">
        <v>9137223</v>
      </c>
      <c r="R127" s="303">
        <v>-344477</v>
      </c>
      <c r="S127" s="307">
        <v>202061</v>
      </c>
      <c r="T127" s="307">
        <v>-311219</v>
      </c>
      <c r="U127" s="327">
        <v>183108</v>
      </c>
      <c r="V127" s="307">
        <v>405419</v>
      </c>
      <c r="W127" s="303">
        <v>-899291</v>
      </c>
      <c r="X127" s="307">
        <v>-391530</v>
      </c>
      <c r="Y127" s="303">
        <v>-2987703</v>
      </c>
      <c r="Z127" s="307">
        <v>9762062</v>
      </c>
      <c r="AA127" s="307">
        <v>8539013</v>
      </c>
      <c r="AB127" s="307">
        <v>8143975</v>
      </c>
      <c r="AC127" s="307">
        <v>10305478</v>
      </c>
      <c r="AD127" s="307">
        <v>0</v>
      </c>
      <c r="AE127" s="307">
        <v>243396</v>
      </c>
      <c r="AF127" s="307">
        <v>2676484</v>
      </c>
      <c r="AG127" s="307">
        <v>1695686</v>
      </c>
      <c r="AH127" s="307">
        <v>324903</v>
      </c>
      <c r="AI127" s="307">
        <v>0</v>
      </c>
      <c r="AJ127" s="307">
        <v>-109158</v>
      </c>
      <c r="AK127" s="307">
        <v>-109158</v>
      </c>
      <c r="AL127" s="307">
        <v>-109158</v>
      </c>
      <c r="AM127" s="307">
        <v>-109158</v>
      </c>
      <c r="AN127" s="307">
        <v>-109158</v>
      </c>
      <c r="AO127" s="307">
        <v>-353501</v>
      </c>
      <c r="AP127" s="293"/>
      <c r="AQ127" s="311">
        <v>197173</v>
      </c>
      <c r="AR127" s="307">
        <v>197173</v>
      </c>
      <c r="AS127" s="307">
        <v>197173</v>
      </c>
      <c r="AT127" s="307">
        <v>197173</v>
      </c>
      <c r="AU127" s="307">
        <v>197173</v>
      </c>
      <c r="AV127" s="307">
        <v>197173</v>
      </c>
      <c r="AW127" s="307">
        <v>709821</v>
      </c>
      <c r="AX127" s="310">
        <v>0</v>
      </c>
      <c r="AY127" s="310">
        <v>0</v>
      </c>
      <c r="AZ127" s="310">
        <v>0</v>
      </c>
      <c r="BA127" s="310">
        <v>0</v>
      </c>
      <c r="BB127" s="310">
        <v>0</v>
      </c>
      <c r="BC127" s="310">
        <v>0</v>
      </c>
      <c r="BD127" s="311">
        <v>37779</v>
      </c>
      <c r="BE127" s="307">
        <v>37779</v>
      </c>
      <c r="BF127" s="307">
        <v>37779</v>
      </c>
      <c r="BG127" s="307">
        <v>37779</v>
      </c>
      <c r="BH127" s="307">
        <v>37779</v>
      </c>
      <c r="BI127" s="307">
        <v>37779</v>
      </c>
      <c r="BJ127" s="307">
        <v>136008</v>
      </c>
      <c r="BK127" s="310">
        <v>0</v>
      </c>
      <c r="BL127" s="310">
        <v>0</v>
      </c>
      <c r="BM127" s="310">
        <v>0</v>
      </c>
      <c r="BN127" s="310">
        <v>0</v>
      </c>
      <c r="BO127" s="310">
        <v>0</v>
      </c>
      <c r="BP127" s="310">
        <v>0</v>
      </c>
      <c r="BQ127" s="311">
        <v>-311219</v>
      </c>
      <c r="BR127" s="307">
        <v>0</v>
      </c>
      <c r="BS127" s="307">
        <v>0</v>
      </c>
      <c r="BT127" s="307">
        <v>0</v>
      </c>
      <c r="BU127" s="307">
        <v>0</v>
      </c>
      <c r="BV127" s="307">
        <v>0</v>
      </c>
      <c r="BW127" s="307">
        <v>0</v>
      </c>
      <c r="BX127" s="310">
        <v>311219</v>
      </c>
      <c r="BY127" s="310">
        <v>311219</v>
      </c>
      <c r="BZ127" s="310">
        <v>311219</v>
      </c>
      <c r="CA127" s="310">
        <v>311219</v>
      </c>
      <c r="CB127" s="310">
        <v>311219</v>
      </c>
      <c r="CC127" s="310">
        <v>1120389</v>
      </c>
      <c r="CD127" s="308">
        <v>9</v>
      </c>
      <c r="CE127" s="314"/>
      <c r="CF127" s="307"/>
      <c r="CG127" s="307"/>
      <c r="CH127" s="307"/>
      <c r="CI127" s="307"/>
      <c r="CJ127" s="307"/>
      <c r="CK127" s="307"/>
      <c r="CL127" s="310"/>
      <c r="CM127" s="310"/>
      <c r="CN127" s="310"/>
      <c r="CO127" s="310"/>
      <c r="CP127" s="310"/>
      <c r="CQ127" s="310"/>
      <c r="CR127" s="314">
        <v>-32891</v>
      </c>
      <c r="CS127" s="307"/>
      <c r="CT127" s="307"/>
      <c r="CU127" s="307"/>
      <c r="CV127" s="307"/>
      <c r="CW127" s="307"/>
      <c r="CX127" s="307"/>
      <c r="CY127" s="310">
        <v>32891</v>
      </c>
      <c r="CZ127" s="310">
        <v>32891</v>
      </c>
      <c r="DA127" s="310">
        <v>32891</v>
      </c>
      <c r="DB127" s="310">
        <v>32891</v>
      </c>
      <c r="DC127" s="310">
        <v>32891</v>
      </c>
      <c r="DD127" s="310">
        <v>78941</v>
      </c>
      <c r="DE127" s="293"/>
      <c r="DF127" s="331">
        <v>115243.22295899998</v>
      </c>
    </row>
    <row r="128" spans="2:110">
      <c r="B128" s="302" t="s">
        <v>341</v>
      </c>
      <c r="C128" s="316">
        <v>0.35951899999999998</v>
      </c>
      <c r="D128" s="316">
        <v>0.36452000000000001</v>
      </c>
      <c r="E128" s="316">
        <v>-5.0010000000000332E-3</v>
      </c>
      <c r="F128" s="316"/>
      <c r="G128" s="308">
        <v>10.9</v>
      </c>
      <c r="H128" s="307">
        <v>1520355</v>
      </c>
      <c r="I128" s="307">
        <v>77411</v>
      </c>
      <c r="J128" s="307">
        <v>54484</v>
      </c>
      <c r="K128" s="307">
        <v>-20858</v>
      </c>
      <c r="L128" s="307">
        <v>0</v>
      </c>
      <c r="M128" s="307">
        <v>-234829</v>
      </c>
      <c r="N128" s="307">
        <v>32165</v>
      </c>
      <c r="O128" s="307">
        <v>2812</v>
      </c>
      <c r="P128" s="307">
        <v>-95734</v>
      </c>
      <c r="Q128" s="327">
        <v>1335806</v>
      </c>
      <c r="R128" s="303">
        <v>0</v>
      </c>
      <c r="S128" s="307">
        <v>-25217</v>
      </c>
      <c r="T128" s="307">
        <v>-1739</v>
      </c>
      <c r="U128" s="327">
        <v>104939</v>
      </c>
      <c r="V128" s="307">
        <v>98927</v>
      </c>
      <c r="W128" s="303">
        <v>-260241</v>
      </c>
      <c r="X128" s="307">
        <v>-66487</v>
      </c>
      <c r="Y128" s="303">
        <v>-18958</v>
      </c>
      <c r="Z128" s="307">
        <v>1432089</v>
      </c>
      <c r="AA128" s="307">
        <v>1244353</v>
      </c>
      <c r="AB128" s="307">
        <v>1186767</v>
      </c>
      <c r="AC128" s="307">
        <v>1513892</v>
      </c>
      <c r="AD128" s="307">
        <v>213285</v>
      </c>
      <c r="AE128" s="307">
        <v>58951</v>
      </c>
      <c r="AF128" s="307">
        <v>17219</v>
      </c>
      <c r="AG128" s="307">
        <v>0</v>
      </c>
      <c r="AH128" s="307">
        <v>29214</v>
      </c>
      <c r="AI128" s="307">
        <v>0</v>
      </c>
      <c r="AJ128" s="307">
        <v>-26956</v>
      </c>
      <c r="AK128" s="307">
        <v>-26956</v>
      </c>
      <c r="AL128" s="307">
        <v>-26956</v>
      </c>
      <c r="AM128" s="307">
        <v>-26956</v>
      </c>
      <c r="AN128" s="307">
        <v>-26956</v>
      </c>
      <c r="AO128" s="307">
        <v>-125461</v>
      </c>
      <c r="AP128" s="293"/>
      <c r="AQ128" s="311">
        <v>-21544</v>
      </c>
      <c r="AR128" s="307">
        <v>0</v>
      </c>
      <c r="AS128" s="307">
        <v>0</v>
      </c>
      <c r="AT128" s="307">
        <v>0</v>
      </c>
      <c r="AU128" s="307">
        <v>0</v>
      </c>
      <c r="AV128" s="307">
        <v>0</v>
      </c>
      <c r="AW128" s="307">
        <v>0</v>
      </c>
      <c r="AX128" s="310">
        <v>21544</v>
      </c>
      <c r="AY128" s="310">
        <v>21544</v>
      </c>
      <c r="AZ128" s="310">
        <v>21544</v>
      </c>
      <c r="BA128" s="310">
        <v>21544</v>
      </c>
      <c r="BB128" s="310">
        <v>21544</v>
      </c>
      <c r="BC128" s="310">
        <v>105565</v>
      </c>
      <c r="BD128" s="311">
        <v>2951</v>
      </c>
      <c r="BE128" s="307">
        <v>2951</v>
      </c>
      <c r="BF128" s="307">
        <v>2951</v>
      </c>
      <c r="BG128" s="307">
        <v>2951</v>
      </c>
      <c r="BH128" s="307">
        <v>2951</v>
      </c>
      <c r="BI128" s="307">
        <v>2951</v>
      </c>
      <c r="BJ128" s="307">
        <v>14459</v>
      </c>
      <c r="BK128" s="310">
        <v>0</v>
      </c>
      <c r="BL128" s="310">
        <v>0</v>
      </c>
      <c r="BM128" s="310">
        <v>0</v>
      </c>
      <c r="BN128" s="310">
        <v>0</v>
      </c>
      <c r="BO128" s="310">
        <v>0</v>
      </c>
      <c r="BP128" s="310">
        <v>0</v>
      </c>
      <c r="BQ128" s="311">
        <v>-1739</v>
      </c>
      <c r="BR128" s="307">
        <v>0</v>
      </c>
      <c r="BS128" s="307">
        <v>0</v>
      </c>
      <c r="BT128" s="307">
        <v>0</v>
      </c>
      <c r="BU128" s="307">
        <v>0</v>
      </c>
      <c r="BV128" s="307">
        <v>0</v>
      </c>
      <c r="BW128" s="307">
        <v>0</v>
      </c>
      <c r="BX128" s="310">
        <v>1739</v>
      </c>
      <c r="BY128" s="310">
        <v>1739</v>
      </c>
      <c r="BZ128" s="310">
        <v>1739</v>
      </c>
      <c r="CA128" s="310">
        <v>1739</v>
      </c>
      <c r="CB128" s="310">
        <v>1739</v>
      </c>
      <c r="CC128" s="310">
        <v>8524</v>
      </c>
      <c r="CD128" s="308">
        <v>9.8000000000000007</v>
      </c>
      <c r="CE128" s="314"/>
      <c r="CF128" s="307"/>
      <c r="CG128" s="307"/>
      <c r="CH128" s="307"/>
      <c r="CI128" s="307"/>
      <c r="CJ128" s="307"/>
      <c r="CK128" s="307"/>
      <c r="CL128" s="310"/>
      <c r="CM128" s="310"/>
      <c r="CN128" s="310"/>
      <c r="CO128" s="310"/>
      <c r="CP128" s="310"/>
      <c r="CQ128" s="310"/>
      <c r="CR128" s="314">
        <v>-6624</v>
      </c>
      <c r="CS128" s="307"/>
      <c r="CT128" s="307"/>
      <c r="CU128" s="307"/>
      <c r="CV128" s="307"/>
      <c r="CW128" s="307"/>
      <c r="CX128" s="307"/>
      <c r="CY128" s="310">
        <v>6624</v>
      </c>
      <c r="CZ128" s="310">
        <v>6624</v>
      </c>
      <c r="DA128" s="310">
        <v>6624</v>
      </c>
      <c r="DB128" s="310">
        <v>6624</v>
      </c>
      <c r="DC128" s="310">
        <v>6624</v>
      </c>
      <c r="DD128" s="310">
        <v>25831</v>
      </c>
      <c r="DE128" s="293"/>
      <c r="DF128" s="331">
        <v>912.16739700000608</v>
      </c>
    </row>
    <row r="129" spans="2:110">
      <c r="B129" s="302" t="s">
        <v>342</v>
      </c>
      <c r="C129" s="316">
        <v>0.37184099999999998</v>
      </c>
      <c r="D129" s="316">
        <v>0.36967800000000001</v>
      </c>
      <c r="E129" s="316">
        <v>2.1629999999999705E-3</v>
      </c>
      <c r="F129" s="316"/>
      <c r="G129" s="308">
        <v>10.5</v>
      </c>
      <c r="H129" s="307">
        <v>782017</v>
      </c>
      <c r="I129" s="307">
        <v>39513</v>
      </c>
      <c r="J129" s="307">
        <v>28796</v>
      </c>
      <c r="K129" s="307">
        <v>4576</v>
      </c>
      <c r="L129" s="307">
        <v>0</v>
      </c>
      <c r="M129" s="307">
        <v>-126982</v>
      </c>
      <c r="N129" s="307">
        <v>27721</v>
      </c>
      <c r="O129" s="307">
        <v>1724</v>
      </c>
      <c r="P129" s="307">
        <v>-36152</v>
      </c>
      <c r="Q129" s="327">
        <v>721213</v>
      </c>
      <c r="R129" s="303">
        <v>0</v>
      </c>
      <c r="S129" s="307">
        <v>-12840</v>
      </c>
      <c r="T129" s="307">
        <v>617</v>
      </c>
      <c r="U129" s="327">
        <v>56086</v>
      </c>
      <c r="V129" s="307">
        <v>35521</v>
      </c>
      <c r="W129" s="303">
        <v>-111381</v>
      </c>
      <c r="X129" s="307">
        <v>-30643</v>
      </c>
      <c r="Y129" s="303">
        <v>6480</v>
      </c>
      <c r="Z129" s="307">
        <v>771010</v>
      </c>
      <c r="AA129" s="307">
        <v>673670</v>
      </c>
      <c r="AB129" s="307">
        <v>646689</v>
      </c>
      <c r="AC129" s="307">
        <v>807776</v>
      </c>
      <c r="AD129" s="307">
        <v>114889</v>
      </c>
      <c r="AE129" s="307">
        <v>27436</v>
      </c>
      <c r="AF129" s="307">
        <v>0</v>
      </c>
      <c r="AG129" s="307">
        <v>0</v>
      </c>
      <c r="AH129" s="307">
        <v>25081</v>
      </c>
      <c r="AI129" s="307">
        <v>5863</v>
      </c>
      <c r="AJ129" s="307">
        <v>-12223</v>
      </c>
      <c r="AK129" s="307">
        <v>-12223</v>
      </c>
      <c r="AL129" s="307">
        <v>-12223</v>
      </c>
      <c r="AM129" s="307">
        <v>-12223</v>
      </c>
      <c r="AN129" s="307">
        <v>-12223</v>
      </c>
      <c r="AO129" s="307">
        <v>-50266</v>
      </c>
      <c r="AP129" s="293"/>
      <c r="AQ129" s="311">
        <v>-12093</v>
      </c>
      <c r="AR129" s="307">
        <v>0</v>
      </c>
      <c r="AS129" s="307">
        <v>0</v>
      </c>
      <c r="AT129" s="307">
        <v>0</v>
      </c>
      <c r="AU129" s="307">
        <v>0</v>
      </c>
      <c r="AV129" s="307">
        <v>0</v>
      </c>
      <c r="AW129" s="307">
        <v>0</v>
      </c>
      <c r="AX129" s="310">
        <v>12093</v>
      </c>
      <c r="AY129" s="310">
        <v>12093</v>
      </c>
      <c r="AZ129" s="310">
        <v>12093</v>
      </c>
      <c r="BA129" s="310">
        <v>12093</v>
      </c>
      <c r="BB129" s="310">
        <v>12093</v>
      </c>
      <c r="BC129" s="310">
        <v>54424</v>
      </c>
      <c r="BD129" s="311">
        <v>2640</v>
      </c>
      <c r="BE129" s="307">
        <v>2640</v>
      </c>
      <c r="BF129" s="307">
        <v>2640</v>
      </c>
      <c r="BG129" s="307">
        <v>2640</v>
      </c>
      <c r="BH129" s="307">
        <v>2640</v>
      </c>
      <c r="BI129" s="307">
        <v>2640</v>
      </c>
      <c r="BJ129" s="307">
        <v>11881</v>
      </c>
      <c r="BK129" s="310">
        <v>0</v>
      </c>
      <c r="BL129" s="310">
        <v>0</v>
      </c>
      <c r="BM129" s="310">
        <v>0</v>
      </c>
      <c r="BN129" s="310">
        <v>0</v>
      </c>
      <c r="BO129" s="310">
        <v>0</v>
      </c>
      <c r="BP129" s="310">
        <v>0</v>
      </c>
      <c r="BQ129" s="311">
        <v>617</v>
      </c>
      <c r="BR129" s="307">
        <v>617</v>
      </c>
      <c r="BS129" s="307">
        <v>617</v>
      </c>
      <c r="BT129" s="307">
        <v>617</v>
      </c>
      <c r="BU129" s="307">
        <v>617</v>
      </c>
      <c r="BV129" s="307">
        <v>617</v>
      </c>
      <c r="BW129" s="307">
        <v>2778</v>
      </c>
      <c r="BX129" s="310">
        <v>0</v>
      </c>
      <c r="BY129" s="310">
        <v>0</v>
      </c>
      <c r="BZ129" s="310">
        <v>0</v>
      </c>
      <c r="CA129" s="310">
        <v>0</v>
      </c>
      <c r="CB129" s="310">
        <v>0</v>
      </c>
      <c r="CC129" s="310">
        <v>0</v>
      </c>
      <c r="CD129" s="308">
        <v>8.5</v>
      </c>
      <c r="CE129" s="314"/>
      <c r="CF129" s="307"/>
      <c r="CG129" s="307"/>
      <c r="CH129" s="307"/>
      <c r="CI129" s="307"/>
      <c r="CJ129" s="307"/>
      <c r="CK129" s="307"/>
      <c r="CL129" s="310"/>
      <c r="CM129" s="310"/>
      <c r="CN129" s="310"/>
      <c r="CO129" s="310"/>
      <c r="CP129" s="310"/>
      <c r="CQ129" s="310"/>
      <c r="CR129" s="314">
        <v>-3387</v>
      </c>
      <c r="CS129" s="307"/>
      <c r="CT129" s="307"/>
      <c r="CU129" s="307"/>
      <c r="CV129" s="307"/>
      <c r="CW129" s="307"/>
      <c r="CX129" s="307"/>
      <c r="CY129" s="310">
        <v>3387</v>
      </c>
      <c r="CZ129" s="310">
        <v>3387</v>
      </c>
      <c r="DA129" s="310">
        <v>3387</v>
      </c>
      <c r="DB129" s="310">
        <v>3387</v>
      </c>
      <c r="DC129" s="310">
        <v>3387</v>
      </c>
      <c r="DD129" s="310">
        <v>10501</v>
      </c>
      <c r="DE129" s="293"/>
      <c r="DF129" s="331">
        <v>-179.29539599999757</v>
      </c>
    </row>
    <row r="130" spans="2:110">
      <c r="B130" s="302" t="s">
        <v>343</v>
      </c>
      <c r="C130" s="316">
        <v>0.20687800000000001</v>
      </c>
      <c r="D130" s="316">
        <v>0.25190699999999999</v>
      </c>
      <c r="E130" s="316">
        <v>-4.5028999999999986E-2</v>
      </c>
      <c r="F130" s="316"/>
      <c r="G130" s="308">
        <v>8.6</v>
      </c>
      <c r="H130" s="307">
        <v>7281908</v>
      </c>
      <c r="I130" s="307">
        <v>266102</v>
      </c>
      <c r="J130" s="307">
        <v>212647</v>
      </c>
      <c r="K130" s="307">
        <v>-1301659</v>
      </c>
      <c r="L130" s="307">
        <v>-990357</v>
      </c>
      <c r="M130" s="307">
        <v>916672</v>
      </c>
      <c r="N130" s="307">
        <v>192525</v>
      </c>
      <c r="O130" s="307">
        <v>-10188</v>
      </c>
      <c r="P130" s="307">
        <v>-536068</v>
      </c>
      <c r="Q130" s="327">
        <v>6031582</v>
      </c>
      <c r="R130" s="303">
        <v>-990357</v>
      </c>
      <c r="S130" s="307">
        <v>101525</v>
      </c>
      <c r="T130" s="307">
        <v>-157682</v>
      </c>
      <c r="U130" s="327">
        <v>-567765</v>
      </c>
      <c r="V130" s="307">
        <v>456796</v>
      </c>
      <c r="W130" s="303">
        <v>-393845</v>
      </c>
      <c r="X130" s="307">
        <v>-247353</v>
      </c>
      <c r="Y130" s="303">
        <v>-1356062</v>
      </c>
      <c r="Z130" s="307">
        <v>6431152</v>
      </c>
      <c r="AA130" s="307">
        <v>5650428</v>
      </c>
      <c r="AB130" s="307">
        <v>5429912</v>
      </c>
      <c r="AC130" s="307">
        <v>6736704</v>
      </c>
      <c r="AD130" s="307">
        <v>0</v>
      </c>
      <c r="AE130" s="307">
        <v>175687</v>
      </c>
      <c r="AF130" s="307">
        <v>1198380</v>
      </c>
      <c r="AG130" s="307">
        <v>810084</v>
      </c>
      <c r="AH130" s="307">
        <v>170138</v>
      </c>
      <c r="AI130" s="307">
        <v>0</v>
      </c>
      <c r="AJ130" s="307">
        <v>-56156</v>
      </c>
      <c r="AK130" s="307">
        <v>-56156</v>
      </c>
      <c r="AL130" s="307">
        <v>-56156</v>
      </c>
      <c r="AM130" s="307">
        <v>-56156</v>
      </c>
      <c r="AN130" s="307">
        <v>-56156</v>
      </c>
      <c r="AO130" s="307">
        <v>-113065</v>
      </c>
      <c r="AP130" s="293"/>
      <c r="AQ130" s="311">
        <v>106590</v>
      </c>
      <c r="AR130" s="307">
        <v>106590</v>
      </c>
      <c r="AS130" s="307">
        <v>106590</v>
      </c>
      <c r="AT130" s="307">
        <v>106590</v>
      </c>
      <c r="AU130" s="307">
        <v>106590</v>
      </c>
      <c r="AV130" s="307">
        <v>106590</v>
      </c>
      <c r="AW130" s="307">
        <v>277134</v>
      </c>
      <c r="AX130" s="310">
        <v>0</v>
      </c>
      <c r="AY130" s="310">
        <v>0</v>
      </c>
      <c r="AZ130" s="310">
        <v>0</v>
      </c>
      <c r="BA130" s="310">
        <v>0</v>
      </c>
      <c r="BB130" s="310">
        <v>0</v>
      </c>
      <c r="BC130" s="310">
        <v>0</v>
      </c>
      <c r="BD130" s="311">
        <v>22387</v>
      </c>
      <c r="BE130" s="307">
        <v>22387</v>
      </c>
      <c r="BF130" s="307">
        <v>22387</v>
      </c>
      <c r="BG130" s="307">
        <v>22387</v>
      </c>
      <c r="BH130" s="307">
        <v>22387</v>
      </c>
      <c r="BI130" s="307">
        <v>22387</v>
      </c>
      <c r="BJ130" s="307">
        <v>58203</v>
      </c>
      <c r="BK130" s="310">
        <v>0</v>
      </c>
      <c r="BL130" s="310">
        <v>0</v>
      </c>
      <c r="BM130" s="310">
        <v>0</v>
      </c>
      <c r="BN130" s="310">
        <v>0</v>
      </c>
      <c r="BO130" s="310">
        <v>0</v>
      </c>
      <c r="BP130" s="310">
        <v>0</v>
      </c>
      <c r="BQ130" s="311">
        <v>-157682</v>
      </c>
      <c r="BR130" s="307">
        <v>0</v>
      </c>
      <c r="BS130" s="307">
        <v>0</v>
      </c>
      <c r="BT130" s="307">
        <v>0</v>
      </c>
      <c r="BU130" s="307">
        <v>0</v>
      </c>
      <c r="BV130" s="307">
        <v>0</v>
      </c>
      <c r="BW130" s="307">
        <v>0</v>
      </c>
      <c r="BX130" s="310">
        <v>157682</v>
      </c>
      <c r="BY130" s="310">
        <v>157682</v>
      </c>
      <c r="BZ130" s="310">
        <v>157682</v>
      </c>
      <c r="CA130" s="310">
        <v>157682</v>
      </c>
      <c r="CB130" s="310">
        <v>157682</v>
      </c>
      <c r="CC130" s="310">
        <v>409970</v>
      </c>
      <c r="CD130" s="308">
        <v>7</v>
      </c>
      <c r="CE130" s="314"/>
      <c r="CF130" s="307"/>
      <c r="CG130" s="307"/>
      <c r="CH130" s="307"/>
      <c r="CI130" s="307"/>
      <c r="CJ130" s="307"/>
      <c r="CK130" s="307"/>
      <c r="CL130" s="310"/>
      <c r="CM130" s="310"/>
      <c r="CN130" s="310"/>
      <c r="CO130" s="310"/>
      <c r="CP130" s="310"/>
      <c r="CQ130" s="310"/>
      <c r="CR130" s="314">
        <v>-27451</v>
      </c>
      <c r="CS130" s="307"/>
      <c r="CT130" s="307"/>
      <c r="CU130" s="307"/>
      <c r="CV130" s="307"/>
      <c r="CW130" s="307"/>
      <c r="CX130" s="307"/>
      <c r="CY130" s="310">
        <v>27451</v>
      </c>
      <c r="CZ130" s="310">
        <v>27451</v>
      </c>
      <c r="DA130" s="310">
        <v>27451</v>
      </c>
      <c r="DB130" s="310">
        <v>27451</v>
      </c>
      <c r="DC130" s="310">
        <v>27451</v>
      </c>
      <c r="DD130" s="310">
        <v>38432</v>
      </c>
      <c r="DE130" s="293"/>
      <c r="DF130" s="331">
        <v>44214.920708999984</v>
      </c>
    </row>
    <row r="131" spans="2:110">
      <c r="B131" s="302" t="s">
        <v>344</v>
      </c>
      <c r="C131" s="316">
        <v>0</v>
      </c>
      <c r="D131" s="316">
        <v>0</v>
      </c>
      <c r="E131" s="316">
        <v>0</v>
      </c>
      <c r="F131" s="316"/>
      <c r="G131" s="308">
        <v>1</v>
      </c>
      <c r="H131" s="307">
        <v>0</v>
      </c>
      <c r="I131" s="307">
        <v>0</v>
      </c>
      <c r="J131" s="307">
        <v>0</v>
      </c>
      <c r="K131" s="307">
        <v>0</v>
      </c>
      <c r="L131" s="307">
        <v>0</v>
      </c>
      <c r="M131" s="307">
        <v>0</v>
      </c>
      <c r="N131" s="307">
        <v>0</v>
      </c>
      <c r="O131" s="307">
        <v>0</v>
      </c>
      <c r="P131" s="307">
        <v>0</v>
      </c>
      <c r="Q131" s="327">
        <v>0</v>
      </c>
      <c r="R131" s="303">
        <v>0</v>
      </c>
      <c r="S131" s="307">
        <v>0</v>
      </c>
      <c r="T131" s="307">
        <v>0</v>
      </c>
      <c r="U131" s="327">
        <v>0</v>
      </c>
      <c r="V131" s="307">
        <v>0</v>
      </c>
      <c r="W131" s="303">
        <v>0</v>
      </c>
      <c r="X131" s="307">
        <v>0</v>
      </c>
      <c r="Y131" s="303">
        <v>0</v>
      </c>
      <c r="Z131" s="307">
        <v>0</v>
      </c>
      <c r="AA131" s="307">
        <v>0</v>
      </c>
      <c r="AB131" s="307">
        <v>0</v>
      </c>
      <c r="AC131" s="307">
        <v>0</v>
      </c>
      <c r="AD131" s="307">
        <v>0</v>
      </c>
      <c r="AE131" s="307">
        <v>0</v>
      </c>
      <c r="AF131" s="307">
        <v>0</v>
      </c>
      <c r="AG131" s="307">
        <v>0</v>
      </c>
      <c r="AH131" s="307">
        <v>0</v>
      </c>
      <c r="AI131" s="307">
        <v>0</v>
      </c>
      <c r="AJ131" s="307">
        <v>0</v>
      </c>
      <c r="AK131" s="307">
        <v>0</v>
      </c>
      <c r="AL131" s="307">
        <v>0</v>
      </c>
      <c r="AM131" s="307">
        <v>0</v>
      </c>
      <c r="AN131" s="307">
        <v>0</v>
      </c>
      <c r="AO131" s="307">
        <v>0</v>
      </c>
      <c r="AP131" s="293"/>
      <c r="AQ131" s="311">
        <v>0</v>
      </c>
      <c r="AR131" s="307">
        <v>0</v>
      </c>
      <c r="AS131" s="307">
        <v>0</v>
      </c>
      <c r="AT131" s="307">
        <v>0</v>
      </c>
      <c r="AU131" s="307">
        <v>0</v>
      </c>
      <c r="AV131" s="307">
        <v>0</v>
      </c>
      <c r="AW131" s="307">
        <v>0</v>
      </c>
      <c r="AX131" s="310">
        <v>0</v>
      </c>
      <c r="AY131" s="310">
        <v>0</v>
      </c>
      <c r="AZ131" s="310">
        <v>0</v>
      </c>
      <c r="BA131" s="310">
        <v>0</v>
      </c>
      <c r="BB131" s="310">
        <v>0</v>
      </c>
      <c r="BC131" s="310">
        <v>0</v>
      </c>
      <c r="BD131" s="311">
        <v>0</v>
      </c>
      <c r="BE131" s="307">
        <v>0</v>
      </c>
      <c r="BF131" s="307">
        <v>0</v>
      </c>
      <c r="BG131" s="307">
        <v>0</v>
      </c>
      <c r="BH131" s="307">
        <v>0</v>
      </c>
      <c r="BI131" s="307">
        <v>0</v>
      </c>
      <c r="BJ131" s="307">
        <v>0</v>
      </c>
      <c r="BK131" s="310">
        <v>0</v>
      </c>
      <c r="BL131" s="310">
        <v>0</v>
      </c>
      <c r="BM131" s="310">
        <v>0</v>
      </c>
      <c r="BN131" s="310">
        <v>0</v>
      </c>
      <c r="BO131" s="310">
        <v>0</v>
      </c>
      <c r="BP131" s="310">
        <v>0</v>
      </c>
      <c r="BQ131" s="311">
        <v>0</v>
      </c>
      <c r="BR131" s="307">
        <v>0</v>
      </c>
      <c r="BS131" s="307">
        <v>0</v>
      </c>
      <c r="BT131" s="307">
        <v>0</v>
      </c>
      <c r="BU131" s="307">
        <v>0</v>
      </c>
      <c r="BV131" s="307">
        <v>0</v>
      </c>
      <c r="BW131" s="307">
        <v>0</v>
      </c>
      <c r="BX131" s="310">
        <v>0</v>
      </c>
      <c r="BY131" s="310">
        <v>0</v>
      </c>
      <c r="BZ131" s="310">
        <v>0</v>
      </c>
      <c r="CA131" s="310">
        <v>0</v>
      </c>
      <c r="CB131" s="310">
        <v>0</v>
      </c>
      <c r="CC131" s="310">
        <v>0</v>
      </c>
      <c r="CD131" s="308">
        <v>10.1</v>
      </c>
      <c r="CE131" s="314"/>
      <c r="CF131" s="307"/>
      <c r="CG131" s="307"/>
      <c r="CH131" s="307"/>
      <c r="CI131" s="307"/>
      <c r="CJ131" s="307"/>
      <c r="CK131" s="307"/>
      <c r="CL131" s="310"/>
      <c r="CM131" s="310"/>
      <c r="CN131" s="310"/>
      <c r="CO131" s="310"/>
      <c r="CP131" s="310"/>
      <c r="CQ131" s="310"/>
      <c r="CR131" s="314">
        <v>0</v>
      </c>
      <c r="CS131" s="307"/>
      <c r="CT131" s="307"/>
      <c r="CU131" s="307"/>
      <c r="CV131" s="307"/>
      <c r="CW131" s="307"/>
      <c r="CX131" s="307"/>
      <c r="CY131" s="310">
        <v>0</v>
      </c>
      <c r="CZ131" s="310">
        <v>0</v>
      </c>
      <c r="DA131" s="310">
        <v>0</v>
      </c>
      <c r="DB131" s="310">
        <v>0</v>
      </c>
      <c r="DC131" s="310">
        <v>0</v>
      </c>
      <c r="DD131" s="310">
        <v>0</v>
      </c>
      <c r="DE131" s="293"/>
      <c r="DF131" s="331">
        <v>0</v>
      </c>
    </row>
    <row r="132" spans="2:110">
      <c r="B132" s="302" t="s">
        <v>345</v>
      </c>
      <c r="C132" s="316">
        <v>0.355491</v>
      </c>
      <c r="D132" s="316">
        <v>0.37798700000000002</v>
      </c>
      <c r="E132" s="316">
        <v>-2.2496000000000016E-2</v>
      </c>
      <c r="F132" s="316"/>
      <c r="G132" s="308">
        <v>9.5</v>
      </c>
      <c r="H132" s="307">
        <v>765975</v>
      </c>
      <c r="I132" s="307">
        <v>33752</v>
      </c>
      <c r="J132" s="307">
        <v>26237</v>
      </c>
      <c r="K132" s="307">
        <v>-45587</v>
      </c>
      <c r="L132" s="307">
        <v>0</v>
      </c>
      <c r="M132" s="307">
        <v>-121465</v>
      </c>
      <c r="N132" s="307">
        <v>19916</v>
      </c>
      <c r="O132" s="307">
        <v>900</v>
      </c>
      <c r="P132" s="307">
        <v>-35160</v>
      </c>
      <c r="Q132" s="327">
        <v>644568</v>
      </c>
      <c r="R132" s="303">
        <v>0</v>
      </c>
      <c r="S132" s="307">
        <v>-14364</v>
      </c>
      <c r="T132" s="307">
        <v>-4910</v>
      </c>
      <c r="U132" s="327">
        <v>40715</v>
      </c>
      <c r="V132" s="307">
        <v>42593</v>
      </c>
      <c r="W132" s="303">
        <v>-159780</v>
      </c>
      <c r="X132" s="307">
        <v>-32818</v>
      </c>
      <c r="Y132" s="303">
        <v>-46641</v>
      </c>
      <c r="Z132" s="307">
        <v>686845</v>
      </c>
      <c r="AA132" s="307">
        <v>604129</v>
      </c>
      <c r="AB132" s="307">
        <v>580776</v>
      </c>
      <c r="AC132" s="307">
        <v>718976</v>
      </c>
      <c r="AD132" s="307">
        <v>108679</v>
      </c>
      <c r="AE132" s="307">
        <v>27190</v>
      </c>
      <c r="AF132" s="307">
        <v>41731</v>
      </c>
      <c r="AG132" s="307">
        <v>0</v>
      </c>
      <c r="AH132" s="307">
        <v>17820</v>
      </c>
      <c r="AI132" s="307">
        <v>0</v>
      </c>
      <c r="AJ132" s="307">
        <v>-19274</v>
      </c>
      <c r="AK132" s="307">
        <v>-19274</v>
      </c>
      <c r="AL132" s="307">
        <v>-19274</v>
      </c>
      <c r="AM132" s="307">
        <v>-19274</v>
      </c>
      <c r="AN132" s="307">
        <v>-19274</v>
      </c>
      <c r="AO132" s="307">
        <v>-63410</v>
      </c>
      <c r="AP132" s="293"/>
      <c r="AQ132" s="311">
        <v>-12786</v>
      </c>
      <c r="AR132" s="307">
        <v>0</v>
      </c>
      <c r="AS132" s="307">
        <v>0</v>
      </c>
      <c r="AT132" s="307">
        <v>0</v>
      </c>
      <c r="AU132" s="307">
        <v>0</v>
      </c>
      <c r="AV132" s="307">
        <v>0</v>
      </c>
      <c r="AW132" s="307">
        <v>0</v>
      </c>
      <c r="AX132" s="310">
        <v>12786</v>
      </c>
      <c r="AY132" s="310">
        <v>12786</v>
      </c>
      <c r="AZ132" s="310">
        <v>12786</v>
      </c>
      <c r="BA132" s="310">
        <v>12786</v>
      </c>
      <c r="BB132" s="310">
        <v>12786</v>
      </c>
      <c r="BC132" s="310">
        <v>44749</v>
      </c>
      <c r="BD132" s="311">
        <v>2096</v>
      </c>
      <c r="BE132" s="307">
        <v>2096</v>
      </c>
      <c r="BF132" s="307">
        <v>2096</v>
      </c>
      <c r="BG132" s="307">
        <v>2096</v>
      </c>
      <c r="BH132" s="307">
        <v>2096</v>
      </c>
      <c r="BI132" s="307">
        <v>2096</v>
      </c>
      <c r="BJ132" s="307">
        <v>7340</v>
      </c>
      <c r="BK132" s="310">
        <v>0</v>
      </c>
      <c r="BL132" s="310">
        <v>0</v>
      </c>
      <c r="BM132" s="310">
        <v>0</v>
      </c>
      <c r="BN132" s="310">
        <v>0</v>
      </c>
      <c r="BO132" s="310">
        <v>0</v>
      </c>
      <c r="BP132" s="310">
        <v>0</v>
      </c>
      <c r="BQ132" s="311">
        <v>-4910</v>
      </c>
      <c r="BR132" s="307">
        <v>0</v>
      </c>
      <c r="BS132" s="307">
        <v>0</v>
      </c>
      <c r="BT132" s="307">
        <v>0</v>
      </c>
      <c r="BU132" s="307">
        <v>0</v>
      </c>
      <c r="BV132" s="307">
        <v>0</v>
      </c>
      <c r="BW132" s="307">
        <v>0</v>
      </c>
      <c r="BX132" s="310">
        <v>4910</v>
      </c>
      <c r="BY132" s="310">
        <v>4910</v>
      </c>
      <c r="BZ132" s="310">
        <v>4910</v>
      </c>
      <c r="CA132" s="310">
        <v>4910</v>
      </c>
      <c r="CB132" s="310">
        <v>4910</v>
      </c>
      <c r="CC132" s="310">
        <v>17181</v>
      </c>
      <c r="CD132" s="308">
        <v>9.1999999999999993</v>
      </c>
      <c r="CE132" s="314"/>
      <c r="CF132" s="307"/>
      <c r="CG132" s="307"/>
      <c r="CH132" s="307"/>
      <c r="CI132" s="307"/>
      <c r="CJ132" s="307"/>
      <c r="CK132" s="307"/>
      <c r="CL132" s="310"/>
      <c r="CM132" s="310"/>
      <c r="CN132" s="310"/>
      <c r="CO132" s="310"/>
      <c r="CP132" s="310"/>
      <c r="CQ132" s="310"/>
      <c r="CR132" s="314">
        <v>-3674</v>
      </c>
      <c r="CS132" s="307"/>
      <c r="CT132" s="307"/>
      <c r="CU132" s="307"/>
      <c r="CV132" s="307"/>
      <c r="CW132" s="307"/>
      <c r="CX132" s="307"/>
      <c r="CY132" s="310">
        <v>3674</v>
      </c>
      <c r="CZ132" s="310">
        <v>3674</v>
      </c>
      <c r="DA132" s="310">
        <v>3674</v>
      </c>
      <c r="DB132" s="310">
        <v>3674</v>
      </c>
      <c r="DC132" s="310">
        <v>3674</v>
      </c>
      <c r="DD132" s="310">
        <v>8820</v>
      </c>
      <c r="DE132" s="293"/>
      <c r="DF132" s="331">
        <v>1953.1477120000013</v>
      </c>
    </row>
    <row r="133" spans="2:110">
      <c r="B133" s="302" t="s">
        <v>346</v>
      </c>
      <c r="C133" s="316">
        <v>0</v>
      </c>
      <c r="D133" s="316">
        <v>0.32817600000000002</v>
      </c>
      <c r="E133" s="316">
        <v>-0.32817600000000002</v>
      </c>
      <c r="F133" s="316"/>
      <c r="G133" s="308">
        <v>1</v>
      </c>
      <c r="H133" s="307">
        <v>307603</v>
      </c>
      <c r="I133" s="307">
        <v>0</v>
      </c>
      <c r="J133" s="307">
        <v>0</v>
      </c>
      <c r="K133" s="307">
        <v>-307603</v>
      </c>
      <c r="L133" s="307">
        <v>0</v>
      </c>
      <c r="M133" s="307">
        <v>0</v>
      </c>
      <c r="N133" s="307">
        <v>0</v>
      </c>
      <c r="O133" s="307">
        <v>101587</v>
      </c>
      <c r="P133" s="307">
        <v>-101587</v>
      </c>
      <c r="Q133" s="327">
        <v>0</v>
      </c>
      <c r="R133" s="303">
        <v>0</v>
      </c>
      <c r="S133" s="307">
        <v>0</v>
      </c>
      <c r="T133" s="307">
        <v>-206016</v>
      </c>
      <c r="U133" s="327">
        <v>-206016</v>
      </c>
      <c r="V133" s="307">
        <v>0</v>
      </c>
      <c r="W133" s="303">
        <v>0</v>
      </c>
      <c r="X133" s="307">
        <v>0</v>
      </c>
      <c r="Y133" s="303">
        <v>-206016</v>
      </c>
      <c r="Z133" s="307">
        <v>0</v>
      </c>
      <c r="AA133" s="307">
        <v>0</v>
      </c>
      <c r="AB133" s="307">
        <v>0</v>
      </c>
      <c r="AC133" s="307">
        <v>0</v>
      </c>
      <c r="AD133" s="307">
        <v>0</v>
      </c>
      <c r="AE133" s="307">
        <v>0</v>
      </c>
      <c r="AF133" s="307">
        <v>0</v>
      </c>
      <c r="AG133" s="307">
        <v>0</v>
      </c>
      <c r="AH133" s="307">
        <v>0</v>
      </c>
      <c r="AI133" s="307">
        <v>0</v>
      </c>
      <c r="AJ133" s="307">
        <v>0</v>
      </c>
      <c r="AK133" s="307">
        <v>0</v>
      </c>
      <c r="AL133" s="307">
        <v>0</v>
      </c>
      <c r="AM133" s="307">
        <v>0</v>
      </c>
      <c r="AN133" s="307">
        <v>0</v>
      </c>
      <c r="AO133" s="307">
        <v>0</v>
      </c>
      <c r="AP133" s="293"/>
      <c r="AQ133" s="311">
        <v>0</v>
      </c>
      <c r="AR133" s="307">
        <v>0</v>
      </c>
      <c r="AS133" s="307">
        <v>0</v>
      </c>
      <c r="AT133" s="307">
        <v>0</v>
      </c>
      <c r="AU133" s="307">
        <v>0</v>
      </c>
      <c r="AV133" s="307">
        <v>0</v>
      </c>
      <c r="AW133" s="307">
        <v>0</v>
      </c>
      <c r="AX133" s="310">
        <v>0</v>
      </c>
      <c r="AY133" s="310">
        <v>0</v>
      </c>
      <c r="AZ133" s="310">
        <v>0</v>
      </c>
      <c r="BA133" s="310">
        <v>0</v>
      </c>
      <c r="BB133" s="310">
        <v>0</v>
      </c>
      <c r="BC133" s="310">
        <v>0</v>
      </c>
      <c r="BD133" s="311">
        <v>0</v>
      </c>
      <c r="BE133" s="307">
        <v>0</v>
      </c>
      <c r="BF133" s="307">
        <v>0</v>
      </c>
      <c r="BG133" s="307">
        <v>0</v>
      </c>
      <c r="BH133" s="307">
        <v>0</v>
      </c>
      <c r="BI133" s="307">
        <v>0</v>
      </c>
      <c r="BJ133" s="307">
        <v>0</v>
      </c>
      <c r="BK133" s="310">
        <v>0</v>
      </c>
      <c r="BL133" s="310">
        <v>0</v>
      </c>
      <c r="BM133" s="310">
        <v>0</v>
      </c>
      <c r="BN133" s="310">
        <v>0</v>
      </c>
      <c r="BO133" s="310">
        <v>0</v>
      </c>
      <c r="BP133" s="310">
        <v>0</v>
      </c>
      <c r="BQ133" s="311">
        <v>-206016</v>
      </c>
      <c r="BR133" s="307">
        <v>0</v>
      </c>
      <c r="BS133" s="307">
        <v>0</v>
      </c>
      <c r="BT133" s="307">
        <v>0</v>
      </c>
      <c r="BU133" s="307">
        <v>0</v>
      </c>
      <c r="BV133" s="307">
        <v>0</v>
      </c>
      <c r="BW133" s="307">
        <v>0</v>
      </c>
      <c r="BX133" s="310">
        <v>0</v>
      </c>
      <c r="BY133" s="310">
        <v>0</v>
      </c>
      <c r="BZ133" s="310">
        <v>0</v>
      </c>
      <c r="CA133" s="310">
        <v>0</v>
      </c>
      <c r="CB133" s="310">
        <v>0</v>
      </c>
      <c r="CC133" s="310">
        <v>0</v>
      </c>
      <c r="CD133" s="308">
        <v>1</v>
      </c>
      <c r="CE133" s="314"/>
      <c r="CF133" s="307"/>
      <c r="CG133" s="307"/>
      <c r="CH133" s="307"/>
      <c r="CI133" s="307"/>
      <c r="CJ133" s="307"/>
      <c r="CK133" s="307"/>
      <c r="CL133" s="310"/>
      <c r="CM133" s="310"/>
      <c r="CN133" s="310"/>
      <c r="CO133" s="310"/>
      <c r="CP133" s="310"/>
      <c r="CQ133" s="310"/>
      <c r="CR133" s="314">
        <v>0</v>
      </c>
      <c r="CS133" s="307"/>
      <c r="CT133" s="307"/>
      <c r="CU133" s="307"/>
      <c r="CV133" s="307"/>
      <c r="CW133" s="307"/>
      <c r="CX133" s="307"/>
      <c r="CY133" s="310">
        <v>0</v>
      </c>
      <c r="CZ133" s="310">
        <v>0</v>
      </c>
      <c r="DA133" s="310">
        <v>0</v>
      </c>
      <c r="DB133" s="310">
        <v>0</v>
      </c>
      <c r="DC133" s="310">
        <v>0</v>
      </c>
      <c r="DD133" s="310">
        <v>0</v>
      </c>
      <c r="DE133" s="293"/>
      <c r="DF133" s="331">
        <v>0</v>
      </c>
    </row>
    <row r="134" spans="2:110">
      <c r="B134" s="302" t="s">
        <v>347</v>
      </c>
      <c r="C134" s="316">
        <v>0.30957499999999999</v>
      </c>
      <c r="D134" s="316">
        <v>0.34168999999999999</v>
      </c>
      <c r="E134" s="316">
        <v>-3.2115000000000005E-2</v>
      </c>
      <c r="F134" s="316"/>
      <c r="G134" s="308">
        <v>10.4</v>
      </c>
      <c r="H134" s="307">
        <v>4217113</v>
      </c>
      <c r="I134" s="307">
        <v>223366</v>
      </c>
      <c r="J134" s="307">
        <v>141436</v>
      </c>
      <c r="K134" s="307">
        <v>-396361</v>
      </c>
      <c r="L134" s="307">
        <v>-110222</v>
      </c>
      <c r="M134" s="307">
        <v>-396705</v>
      </c>
      <c r="N134" s="307">
        <v>120937</v>
      </c>
      <c r="O134" s="307">
        <v>2697</v>
      </c>
      <c r="P134" s="307">
        <v>-145122</v>
      </c>
      <c r="Q134" s="327">
        <v>3657139</v>
      </c>
      <c r="R134" s="303">
        <v>-110222</v>
      </c>
      <c r="S134" s="307">
        <v>-45493</v>
      </c>
      <c r="T134" s="307">
        <v>-39613</v>
      </c>
      <c r="U134" s="327">
        <v>169474</v>
      </c>
      <c r="V134" s="307">
        <v>142149</v>
      </c>
      <c r="W134" s="303">
        <v>-779116</v>
      </c>
      <c r="X134" s="307">
        <v>-194789</v>
      </c>
      <c r="Y134" s="303">
        <v>-411972</v>
      </c>
      <c r="Z134" s="307">
        <v>3949339</v>
      </c>
      <c r="AA134" s="307">
        <v>3379364</v>
      </c>
      <c r="AB134" s="307">
        <v>3195677</v>
      </c>
      <c r="AC134" s="307">
        <v>4209142</v>
      </c>
      <c r="AD134" s="307">
        <v>358560</v>
      </c>
      <c r="AE134" s="307">
        <v>157505</v>
      </c>
      <c r="AF134" s="307">
        <v>372359</v>
      </c>
      <c r="AG134" s="307">
        <v>0</v>
      </c>
      <c r="AH134" s="307">
        <v>109308</v>
      </c>
      <c r="AI134" s="307">
        <v>0</v>
      </c>
      <c r="AJ134" s="307">
        <v>-85105</v>
      </c>
      <c r="AK134" s="307">
        <v>-85105</v>
      </c>
      <c r="AL134" s="307">
        <v>-85105</v>
      </c>
      <c r="AM134" s="307">
        <v>-85105</v>
      </c>
      <c r="AN134" s="307">
        <v>-85105</v>
      </c>
      <c r="AO134" s="307">
        <v>-353591</v>
      </c>
      <c r="AP134" s="293"/>
      <c r="AQ134" s="311">
        <v>-38145</v>
      </c>
      <c r="AR134" s="307">
        <v>0</v>
      </c>
      <c r="AS134" s="307">
        <v>0</v>
      </c>
      <c r="AT134" s="307">
        <v>0</v>
      </c>
      <c r="AU134" s="307">
        <v>0</v>
      </c>
      <c r="AV134" s="307">
        <v>0</v>
      </c>
      <c r="AW134" s="307">
        <v>0</v>
      </c>
      <c r="AX134" s="310">
        <v>38145</v>
      </c>
      <c r="AY134" s="310">
        <v>38145</v>
      </c>
      <c r="AZ134" s="310">
        <v>38145</v>
      </c>
      <c r="BA134" s="310">
        <v>38145</v>
      </c>
      <c r="BB134" s="310">
        <v>38145</v>
      </c>
      <c r="BC134" s="310">
        <v>167835</v>
      </c>
      <c r="BD134" s="311">
        <v>11629</v>
      </c>
      <c r="BE134" s="307">
        <v>11629</v>
      </c>
      <c r="BF134" s="307">
        <v>11629</v>
      </c>
      <c r="BG134" s="307">
        <v>11629</v>
      </c>
      <c r="BH134" s="307">
        <v>11629</v>
      </c>
      <c r="BI134" s="307">
        <v>11629</v>
      </c>
      <c r="BJ134" s="307">
        <v>51163</v>
      </c>
      <c r="BK134" s="310">
        <v>0</v>
      </c>
      <c r="BL134" s="310">
        <v>0</v>
      </c>
      <c r="BM134" s="310">
        <v>0</v>
      </c>
      <c r="BN134" s="310">
        <v>0</v>
      </c>
      <c r="BO134" s="310">
        <v>0</v>
      </c>
      <c r="BP134" s="310">
        <v>0</v>
      </c>
      <c r="BQ134" s="311">
        <v>-39613</v>
      </c>
      <c r="BR134" s="307">
        <v>0</v>
      </c>
      <c r="BS134" s="307">
        <v>0</v>
      </c>
      <c r="BT134" s="307">
        <v>0</v>
      </c>
      <c r="BU134" s="307">
        <v>0</v>
      </c>
      <c r="BV134" s="307">
        <v>0</v>
      </c>
      <c r="BW134" s="307">
        <v>0</v>
      </c>
      <c r="BX134" s="310">
        <v>39613</v>
      </c>
      <c r="BY134" s="310">
        <v>39613</v>
      </c>
      <c r="BZ134" s="310">
        <v>39613</v>
      </c>
      <c r="CA134" s="310">
        <v>39613</v>
      </c>
      <c r="CB134" s="310">
        <v>39613</v>
      </c>
      <c r="CC134" s="310">
        <v>174294</v>
      </c>
      <c r="CD134" s="308">
        <v>10.199999999999999</v>
      </c>
      <c r="CE134" s="314"/>
      <c r="CF134" s="307"/>
      <c r="CG134" s="307"/>
      <c r="CH134" s="307"/>
      <c r="CI134" s="307"/>
      <c r="CJ134" s="307"/>
      <c r="CK134" s="307"/>
      <c r="CL134" s="310"/>
      <c r="CM134" s="310"/>
      <c r="CN134" s="310"/>
      <c r="CO134" s="310"/>
      <c r="CP134" s="310"/>
      <c r="CQ134" s="310"/>
      <c r="CR134" s="314">
        <v>-18976</v>
      </c>
      <c r="CS134" s="307"/>
      <c r="CT134" s="307"/>
      <c r="CU134" s="307"/>
      <c r="CV134" s="307"/>
      <c r="CW134" s="307"/>
      <c r="CX134" s="307"/>
      <c r="CY134" s="310">
        <v>18976</v>
      </c>
      <c r="CZ134" s="310">
        <v>18976</v>
      </c>
      <c r="DA134" s="310">
        <v>18976</v>
      </c>
      <c r="DB134" s="310">
        <v>18976</v>
      </c>
      <c r="DC134" s="310">
        <v>18976</v>
      </c>
      <c r="DD134" s="310">
        <v>62625</v>
      </c>
      <c r="DE134" s="293"/>
      <c r="DF134" s="331">
        <v>18307.990740000001</v>
      </c>
    </row>
    <row r="135" spans="2:110">
      <c r="B135" s="302" t="s">
        <v>348</v>
      </c>
      <c r="C135" s="316">
        <v>0</v>
      </c>
      <c r="D135" s="316">
        <v>0</v>
      </c>
      <c r="E135" s="316">
        <v>0</v>
      </c>
      <c r="F135" s="316"/>
      <c r="G135" s="308">
        <v>1</v>
      </c>
      <c r="H135" s="307">
        <v>0</v>
      </c>
      <c r="I135" s="307">
        <v>0</v>
      </c>
      <c r="J135" s="307">
        <v>0</v>
      </c>
      <c r="K135" s="307">
        <v>0</v>
      </c>
      <c r="L135" s="307">
        <v>0</v>
      </c>
      <c r="M135" s="307">
        <v>0</v>
      </c>
      <c r="N135" s="307">
        <v>0</v>
      </c>
      <c r="O135" s="307">
        <v>0</v>
      </c>
      <c r="P135" s="307">
        <v>0</v>
      </c>
      <c r="Q135" s="327">
        <v>0</v>
      </c>
      <c r="R135" s="303">
        <v>0</v>
      </c>
      <c r="S135" s="307">
        <v>0</v>
      </c>
      <c r="T135" s="307">
        <v>0</v>
      </c>
      <c r="U135" s="327">
        <v>0</v>
      </c>
      <c r="V135" s="307">
        <v>0</v>
      </c>
      <c r="W135" s="303">
        <v>0</v>
      </c>
      <c r="X135" s="307">
        <v>0</v>
      </c>
      <c r="Y135" s="303">
        <v>0</v>
      </c>
      <c r="Z135" s="307">
        <v>0</v>
      </c>
      <c r="AA135" s="307">
        <v>0</v>
      </c>
      <c r="AB135" s="307">
        <v>0</v>
      </c>
      <c r="AC135" s="307">
        <v>0</v>
      </c>
      <c r="AD135" s="307">
        <v>0</v>
      </c>
      <c r="AE135" s="307">
        <v>0</v>
      </c>
      <c r="AF135" s="307">
        <v>0</v>
      </c>
      <c r="AG135" s="307">
        <v>0</v>
      </c>
      <c r="AH135" s="307">
        <v>0</v>
      </c>
      <c r="AI135" s="307">
        <v>0</v>
      </c>
      <c r="AJ135" s="307">
        <v>0</v>
      </c>
      <c r="AK135" s="307">
        <v>0</v>
      </c>
      <c r="AL135" s="307">
        <v>0</v>
      </c>
      <c r="AM135" s="307">
        <v>0</v>
      </c>
      <c r="AN135" s="307">
        <v>0</v>
      </c>
      <c r="AO135" s="307">
        <v>0</v>
      </c>
      <c r="AP135" s="293"/>
      <c r="AQ135" s="311">
        <v>0</v>
      </c>
      <c r="AR135" s="307">
        <v>0</v>
      </c>
      <c r="AS135" s="307">
        <v>0</v>
      </c>
      <c r="AT135" s="307">
        <v>0</v>
      </c>
      <c r="AU135" s="307">
        <v>0</v>
      </c>
      <c r="AV135" s="307">
        <v>0</v>
      </c>
      <c r="AW135" s="307">
        <v>0</v>
      </c>
      <c r="AX135" s="310">
        <v>0</v>
      </c>
      <c r="AY135" s="310">
        <v>0</v>
      </c>
      <c r="AZ135" s="310">
        <v>0</v>
      </c>
      <c r="BA135" s="310">
        <v>0</v>
      </c>
      <c r="BB135" s="310">
        <v>0</v>
      </c>
      <c r="BC135" s="310">
        <v>0</v>
      </c>
      <c r="BD135" s="311">
        <v>0</v>
      </c>
      <c r="BE135" s="307">
        <v>0</v>
      </c>
      <c r="BF135" s="307">
        <v>0</v>
      </c>
      <c r="BG135" s="307">
        <v>0</v>
      </c>
      <c r="BH135" s="307">
        <v>0</v>
      </c>
      <c r="BI135" s="307">
        <v>0</v>
      </c>
      <c r="BJ135" s="307">
        <v>0</v>
      </c>
      <c r="BK135" s="310">
        <v>0</v>
      </c>
      <c r="BL135" s="310">
        <v>0</v>
      </c>
      <c r="BM135" s="310">
        <v>0</v>
      </c>
      <c r="BN135" s="310">
        <v>0</v>
      </c>
      <c r="BO135" s="310">
        <v>0</v>
      </c>
      <c r="BP135" s="310">
        <v>0</v>
      </c>
      <c r="BQ135" s="311">
        <v>0</v>
      </c>
      <c r="BR135" s="307">
        <v>0</v>
      </c>
      <c r="BS135" s="307">
        <v>0</v>
      </c>
      <c r="BT135" s="307">
        <v>0</v>
      </c>
      <c r="BU135" s="307">
        <v>0</v>
      </c>
      <c r="BV135" s="307">
        <v>0</v>
      </c>
      <c r="BW135" s="307">
        <v>0</v>
      </c>
      <c r="BX135" s="310">
        <v>0</v>
      </c>
      <c r="BY135" s="310">
        <v>0</v>
      </c>
      <c r="BZ135" s="310">
        <v>0</v>
      </c>
      <c r="CA135" s="310">
        <v>0</v>
      </c>
      <c r="CB135" s="310">
        <v>0</v>
      </c>
      <c r="CC135" s="310">
        <v>0</v>
      </c>
      <c r="CD135" s="308">
        <v>7.4</v>
      </c>
      <c r="CE135" s="314"/>
      <c r="CF135" s="307"/>
      <c r="CG135" s="307"/>
      <c r="CH135" s="307"/>
      <c r="CI135" s="307"/>
      <c r="CJ135" s="307"/>
      <c r="CK135" s="307"/>
      <c r="CL135" s="310"/>
      <c r="CM135" s="310"/>
      <c r="CN135" s="310"/>
      <c r="CO135" s="310"/>
      <c r="CP135" s="310"/>
      <c r="CQ135" s="310"/>
      <c r="CR135" s="314">
        <v>0</v>
      </c>
      <c r="CS135" s="307"/>
      <c r="CT135" s="307"/>
      <c r="CU135" s="307"/>
      <c r="CV135" s="307"/>
      <c r="CW135" s="307"/>
      <c r="CX135" s="307"/>
      <c r="CY135" s="310">
        <v>0</v>
      </c>
      <c r="CZ135" s="310">
        <v>0</v>
      </c>
      <c r="DA135" s="310">
        <v>0</v>
      </c>
      <c r="DB135" s="310">
        <v>0</v>
      </c>
      <c r="DC135" s="310">
        <v>0</v>
      </c>
      <c r="DD135" s="310">
        <v>0</v>
      </c>
      <c r="DE135" s="293"/>
      <c r="DF135" s="331">
        <v>0</v>
      </c>
    </row>
    <row r="136" spans="2:110">
      <c r="B136" s="302" t="s">
        <v>349</v>
      </c>
      <c r="C136" s="316">
        <v>0</v>
      </c>
      <c r="D136" s="316">
        <v>0</v>
      </c>
      <c r="E136" s="316">
        <v>0</v>
      </c>
      <c r="F136" s="316"/>
      <c r="G136" s="308">
        <v>1</v>
      </c>
      <c r="H136" s="307">
        <v>0</v>
      </c>
      <c r="I136" s="307">
        <v>0</v>
      </c>
      <c r="J136" s="307">
        <v>0</v>
      </c>
      <c r="K136" s="307">
        <v>0</v>
      </c>
      <c r="L136" s="307">
        <v>0</v>
      </c>
      <c r="M136" s="307">
        <v>0</v>
      </c>
      <c r="N136" s="307">
        <v>0</v>
      </c>
      <c r="O136" s="307">
        <v>0</v>
      </c>
      <c r="P136" s="307">
        <v>0</v>
      </c>
      <c r="Q136" s="327">
        <v>0</v>
      </c>
      <c r="R136" s="303">
        <v>0</v>
      </c>
      <c r="S136" s="307">
        <v>0</v>
      </c>
      <c r="T136" s="307">
        <v>0</v>
      </c>
      <c r="U136" s="327">
        <v>0</v>
      </c>
      <c r="V136" s="307">
        <v>0</v>
      </c>
      <c r="W136" s="303">
        <v>0</v>
      </c>
      <c r="X136" s="307">
        <v>0</v>
      </c>
      <c r="Y136" s="303">
        <v>0</v>
      </c>
      <c r="Z136" s="307">
        <v>0</v>
      </c>
      <c r="AA136" s="307">
        <v>0</v>
      </c>
      <c r="AB136" s="307">
        <v>0</v>
      </c>
      <c r="AC136" s="307">
        <v>0</v>
      </c>
      <c r="AD136" s="307">
        <v>0</v>
      </c>
      <c r="AE136" s="307">
        <v>0</v>
      </c>
      <c r="AF136" s="307">
        <v>0</v>
      </c>
      <c r="AG136" s="307">
        <v>0</v>
      </c>
      <c r="AH136" s="307">
        <v>0</v>
      </c>
      <c r="AI136" s="307">
        <v>0</v>
      </c>
      <c r="AJ136" s="307">
        <v>0</v>
      </c>
      <c r="AK136" s="307">
        <v>0</v>
      </c>
      <c r="AL136" s="307">
        <v>0</v>
      </c>
      <c r="AM136" s="307">
        <v>0</v>
      </c>
      <c r="AN136" s="307">
        <v>0</v>
      </c>
      <c r="AO136" s="307">
        <v>0</v>
      </c>
      <c r="AP136" s="293"/>
      <c r="AQ136" s="311">
        <v>0</v>
      </c>
      <c r="AR136" s="307">
        <v>0</v>
      </c>
      <c r="AS136" s="307">
        <v>0</v>
      </c>
      <c r="AT136" s="307">
        <v>0</v>
      </c>
      <c r="AU136" s="307">
        <v>0</v>
      </c>
      <c r="AV136" s="307">
        <v>0</v>
      </c>
      <c r="AW136" s="307">
        <v>0</v>
      </c>
      <c r="AX136" s="310">
        <v>0</v>
      </c>
      <c r="AY136" s="310">
        <v>0</v>
      </c>
      <c r="AZ136" s="310">
        <v>0</v>
      </c>
      <c r="BA136" s="310">
        <v>0</v>
      </c>
      <c r="BB136" s="310">
        <v>0</v>
      </c>
      <c r="BC136" s="310">
        <v>0</v>
      </c>
      <c r="BD136" s="311">
        <v>0</v>
      </c>
      <c r="BE136" s="307">
        <v>0</v>
      </c>
      <c r="BF136" s="307">
        <v>0</v>
      </c>
      <c r="BG136" s="307">
        <v>0</v>
      </c>
      <c r="BH136" s="307">
        <v>0</v>
      </c>
      <c r="BI136" s="307">
        <v>0</v>
      </c>
      <c r="BJ136" s="307">
        <v>0</v>
      </c>
      <c r="BK136" s="310">
        <v>0</v>
      </c>
      <c r="BL136" s="310">
        <v>0</v>
      </c>
      <c r="BM136" s="310">
        <v>0</v>
      </c>
      <c r="BN136" s="310">
        <v>0</v>
      </c>
      <c r="BO136" s="310">
        <v>0</v>
      </c>
      <c r="BP136" s="310">
        <v>0</v>
      </c>
      <c r="BQ136" s="311">
        <v>0</v>
      </c>
      <c r="BR136" s="307">
        <v>0</v>
      </c>
      <c r="BS136" s="307">
        <v>0</v>
      </c>
      <c r="BT136" s="307">
        <v>0</v>
      </c>
      <c r="BU136" s="307">
        <v>0</v>
      </c>
      <c r="BV136" s="307">
        <v>0</v>
      </c>
      <c r="BW136" s="307">
        <v>0</v>
      </c>
      <c r="BX136" s="310">
        <v>0</v>
      </c>
      <c r="BY136" s="310">
        <v>0</v>
      </c>
      <c r="BZ136" s="310">
        <v>0</v>
      </c>
      <c r="CA136" s="310">
        <v>0</v>
      </c>
      <c r="CB136" s="310">
        <v>0</v>
      </c>
      <c r="CC136" s="310">
        <v>0</v>
      </c>
      <c r="CD136" s="308">
        <v>1</v>
      </c>
      <c r="CE136" s="314"/>
      <c r="CF136" s="307"/>
      <c r="CG136" s="307"/>
      <c r="CH136" s="307"/>
      <c r="CI136" s="307"/>
      <c r="CJ136" s="307"/>
      <c r="CK136" s="307"/>
      <c r="CL136" s="310"/>
      <c r="CM136" s="310"/>
      <c r="CN136" s="310"/>
      <c r="CO136" s="310"/>
      <c r="CP136" s="310"/>
      <c r="CQ136" s="310"/>
      <c r="CR136" s="314">
        <v>0</v>
      </c>
      <c r="CS136" s="307"/>
      <c r="CT136" s="307"/>
      <c r="CU136" s="307"/>
      <c r="CV136" s="307"/>
      <c r="CW136" s="307"/>
      <c r="CX136" s="307"/>
      <c r="CY136" s="310">
        <v>0</v>
      </c>
      <c r="CZ136" s="310">
        <v>0</v>
      </c>
      <c r="DA136" s="310">
        <v>0</v>
      </c>
      <c r="DB136" s="310">
        <v>0</v>
      </c>
      <c r="DC136" s="310">
        <v>0</v>
      </c>
      <c r="DD136" s="310">
        <v>0</v>
      </c>
      <c r="DE136" s="293"/>
      <c r="DF136" s="331">
        <v>0</v>
      </c>
    </row>
    <row r="137" spans="2:110">
      <c r="B137" s="302" t="s">
        <v>350</v>
      </c>
      <c r="C137" s="316">
        <v>0</v>
      </c>
      <c r="D137" s="316">
        <v>0</v>
      </c>
      <c r="E137" s="316">
        <v>0</v>
      </c>
      <c r="F137" s="316"/>
      <c r="G137" s="308">
        <v>1</v>
      </c>
      <c r="H137" s="307">
        <v>0</v>
      </c>
      <c r="I137" s="307">
        <v>0</v>
      </c>
      <c r="J137" s="307">
        <v>0</v>
      </c>
      <c r="K137" s="307">
        <v>0</v>
      </c>
      <c r="L137" s="307">
        <v>0</v>
      </c>
      <c r="M137" s="307">
        <v>0</v>
      </c>
      <c r="N137" s="307">
        <v>0</v>
      </c>
      <c r="O137" s="307">
        <v>0</v>
      </c>
      <c r="P137" s="307">
        <v>0</v>
      </c>
      <c r="Q137" s="327">
        <v>0</v>
      </c>
      <c r="R137" s="303">
        <v>0</v>
      </c>
      <c r="S137" s="307">
        <v>0</v>
      </c>
      <c r="T137" s="307">
        <v>0</v>
      </c>
      <c r="U137" s="327">
        <v>0</v>
      </c>
      <c r="V137" s="307">
        <v>0</v>
      </c>
      <c r="W137" s="303">
        <v>0</v>
      </c>
      <c r="X137" s="307">
        <v>0</v>
      </c>
      <c r="Y137" s="303">
        <v>0</v>
      </c>
      <c r="Z137" s="307">
        <v>0</v>
      </c>
      <c r="AA137" s="307">
        <v>0</v>
      </c>
      <c r="AB137" s="307">
        <v>0</v>
      </c>
      <c r="AC137" s="307">
        <v>0</v>
      </c>
      <c r="AD137" s="307">
        <v>0</v>
      </c>
      <c r="AE137" s="307">
        <v>0</v>
      </c>
      <c r="AF137" s="307">
        <v>0</v>
      </c>
      <c r="AG137" s="307">
        <v>0</v>
      </c>
      <c r="AH137" s="307">
        <v>0</v>
      </c>
      <c r="AI137" s="307">
        <v>0</v>
      </c>
      <c r="AJ137" s="307">
        <v>0</v>
      </c>
      <c r="AK137" s="307">
        <v>0</v>
      </c>
      <c r="AL137" s="307">
        <v>0</v>
      </c>
      <c r="AM137" s="307">
        <v>0</v>
      </c>
      <c r="AN137" s="307">
        <v>0</v>
      </c>
      <c r="AO137" s="307">
        <v>0</v>
      </c>
      <c r="AP137" s="293"/>
      <c r="AQ137" s="311">
        <v>0</v>
      </c>
      <c r="AR137" s="307">
        <v>0</v>
      </c>
      <c r="AS137" s="307">
        <v>0</v>
      </c>
      <c r="AT137" s="307">
        <v>0</v>
      </c>
      <c r="AU137" s="307">
        <v>0</v>
      </c>
      <c r="AV137" s="307">
        <v>0</v>
      </c>
      <c r="AW137" s="307">
        <v>0</v>
      </c>
      <c r="AX137" s="310">
        <v>0</v>
      </c>
      <c r="AY137" s="310">
        <v>0</v>
      </c>
      <c r="AZ137" s="310">
        <v>0</v>
      </c>
      <c r="BA137" s="310">
        <v>0</v>
      </c>
      <c r="BB137" s="310">
        <v>0</v>
      </c>
      <c r="BC137" s="310">
        <v>0</v>
      </c>
      <c r="BD137" s="311">
        <v>0</v>
      </c>
      <c r="BE137" s="307">
        <v>0</v>
      </c>
      <c r="BF137" s="307">
        <v>0</v>
      </c>
      <c r="BG137" s="307">
        <v>0</v>
      </c>
      <c r="BH137" s="307">
        <v>0</v>
      </c>
      <c r="BI137" s="307">
        <v>0</v>
      </c>
      <c r="BJ137" s="307">
        <v>0</v>
      </c>
      <c r="BK137" s="310">
        <v>0</v>
      </c>
      <c r="BL137" s="310">
        <v>0</v>
      </c>
      <c r="BM137" s="310">
        <v>0</v>
      </c>
      <c r="BN137" s="310">
        <v>0</v>
      </c>
      <c r="BO137" s="310">
        <v>0</v>
      </c>
      <c r="BP137" s="310">
        <v>0</v>
      </c>
      <c r="BQ137" s="311">
        <v>0</v>
      </c>
      <c r="BR137" s="307">
        <v>0</v>
      </c>
      <c r="BS137" s="307">
        <v>0</v>
      </c>
      <c r="BT137" s="307">
        <v>0</v>
      </c>
      <c r="BU137" s="307">
        <v>0</v>
      </c>
      <c r="BV137" s="307">
        <v>0</v>
      </c>
      <c r="BW137" s="307">
        <v>0</v>
      </c>
      <c r="BX137" s="310">
        <v>0</v>
      </c>
      <c r="BY137" s="310">
        <v>0</v>
      </c>
      <c r="BZ137" s="310">
        <v>0</v>
      </c>
      <c r="CA137" s="310">
        <v>0</v>
      </c>
      <c r="CB137" s="310">
        <v>0</v>
      </c>
      <c r="CC137" s="310">
        <v>0</v>
      </c>
      <c r="CD137" s="308">
        <v>1</v>
      </c>
      <c r="CE137" s="314"/>
      <c r="CF137" s="307"/>
      <c r="CG137" s="307"/>
      <c r="CH137" s="307"/>
      <c r="CI137" s="307"/>
      <c r="CJ137" s="307"/>
      <c r="CK137" s="307"/>
      <c r="CL137" s="310"/>
      <c r="CM137" s="310"/>
      <c r="CN137" s="310"/>
      <c r="CO137" s="310"/>
      <c r="CP137" s="310"/>
      <c r="CQ137" s="310"/>
      <c r="CR137" s="314">
        <v>0</v>
      </c>
      <c r="CS137" s="307"/>
      <c r="CT137" s="307"/>
      <c r="CU137" s="307"/>
      <c r="CV137" s="307"/>
      <c r="CW137" s="307"/>
      <c r="CX137" s="307"/>
      <c r="CY137" s="310">
        <v>0</v>
      </c>
      <c r="CZ137" s="310">
        <v>0</v>
      </c>
      <c r="DA137" s="310">
        <v>0</v>
      </c>
      <c r="DB137" s="310">
        <v>0</v>
      </c>
      <c r="DC137" s="310">
        <v>0</v>
      </c>
      <c r="DD137" s="310">
        <v>0</v>
      </c>
      <c r="DE137" s="293"/>
      <c r="DF137" s="331">
        <v>0</v>
      </c>
    </row>
    <row r="138" spans="2:110">
      <c r="B138" s="302" t="s">
        <v>351</v>
      </c>
      <c r="C138" s="316">
        <v>0.34401900000000002</v>
      </c>
      <c r="D138" s="316">
        <v>0.35817399999999999</v>
      </c>
      <c r="E138" s="316">
        <v>-1.4154999999999973E-2</v>
      </c>
      <c r="F138" s="316"/>
      <c r="G138" s="308">
        <v>11.8</v>
      </c>
      <c r="H138" s="307">
        <v>458162</v>
      </c>
      <c r="I138" s="307">
        <v>24291</v>
      </c>
      <c r="J138" s="307">
        <v>16069</v>
      </c>
      <c r="K138" s="307">
        <v>-18107</v>
      </c>
      <c r="L138" s="307">
        <v>0</v>
      </c>
      <c r="M138" s="307">
        <v>-66350</v>
      </c>
      <c r="N138" s="307">
        <v>6185</v>
      </c>
      <c r="O138" s="307">
        <v>2637</v>
      </c>
      <c r="P138" s="307">
        <v>-28569</v>
      </c>
      <c r="Q138" s="327">
        <v>394318</v>
      </c>
      <c r="R138" s="303">
        <v>0</v>
      </c>
      <c r="S138" s="307">
        <v>-7153</v>
      </c>
      <c r="T138" s="307">
        <v>-1385</v>
      </c>
      <c r="U138" s="327">
        <v>31822</v>
      </c>
      <c r="V138" s="307">
        <v>19282</v>
      </c>
      <c r="W138" s="303">
        <v>-89130</v>
      </c>
      <c r="X138" s="307">
        <v>-22033</v>
      </c>
      <c r="Y138" s="303">
        <v>-16341</v>
      </c>
      <c r="Z138" s="307">
        <v>425601</v>
      </c>
      <c r="AA138" s="307">
        <v>364814</v>
      </c>
      <c r="AB138" s="307">
        <v>347092</v>
      </c>
      <c r="AC138" s="307">
        <v>451188</v>
      </c>
      <c r="AD138" s="307">
        <v>60727</v>
      </c>
      <c r="AE138" s="307">
        <v>19108</v>
      </c>
      <c r="AF138" s="307">
        <v>14956</v>
      </c>
      <c r="AG138" s="307">
        <v>0</v>
      </c>
      <c r="AH138" s="307">
        <v>5661</v>
      </c>
      <c r="AI138" s="307">
        <v>0</v>
      </c>
      <c r="AJ138" s="307">
        <v>-8538</v>
      </c>
      <c r="AK138" s="307">
        <v>-8538</v>
      </c>
      <c r="AL138" s="307">
        <v>-8538</v>
      </c>
      <c r="AM138" s="307">
        <v>-8538</v>
      </c>
      <c r="AN138" s="307">
        <v>-8538</v>
      </c>
      <c r="AO138" s="307">
        <v>-46440</v>
      </c>
      <c r="AP138" s="293"/>
      <c r="AQ138" s="311">
        <v>-5623</v>
      </c>
      <c r="AR138" s="307">
        <v>0</v>
      </c>
      <c r="AS138" s="307">
        <v>0</v>
      </c>
      <c r="AT138" s="307">
        <v>0</v>
      </c>
      <c r="AU138" s="307">
        <v>0</v>
      </c>
      <c r="AV138" s="307">
        <v>0</v>
      </c>
      <c r="AW138" s="307">
        <v>0</v>
      </c>
      <c r="AX138" s="310">
        <v>5623</v>
      </c>
      <c r="AY138" s="310">
        <v>5623</v>
      </c>
      <c r="AZ138" s="310">
        <v>5623</v>
      </c>
      <c r="BA138" s="310">
        <v>5623</v>
      </c>
      <c r="BB138" s="310">
        <v>5623</v>
      </c>
      <c r="BC138" s="310">
        <v>32612</v>
      </c>
      <c r="BD138" s="311">
        <v>524</v>
      </c>
      <c r="BE138" s="307">
        <v>524</v>
      </c>
      <c r="BF138" s="307">
        <v>524</v>
      </c>
      <c r="BG138" s="307">
        <v>524</v>
      </c>
      <c r="BH138" s="307">
        <v>524</v>
      </c>
      <c r="BI138" s="307">
        <v>524</v>
      </c>
      <c r="BJ138" s="307">
        <v>3041</v>
      </c>
      <c r="BK138" s="310">
        <v>0</v>
      </c>
      <c r="BL138" s="310">
        <v>0</v>
      </c>
      <c r="BM138" s="310">
        <v>0</v>
      </c>
      <c r="BN138" s="310">
        <v>0</v>
      </c>
      <c r="BO138" s="310">
        <v>0</v>
      </c>
      <c r="BP138" s="310">
        <v>0</v>
      </c>
      <c r="BQ138" s="311">
        <v>-1385</v>
      </c>
      <c r="BR138" s="307">
        <v>0</v>
      </c>
      <c r="BS138" s="307">
        <v>0</v>
      </c>
      <c r="BT138" s="307">
        <v>0</v>
      </c>
      <c r="BU138" s="307">
        <v>0</v>
      </c>
      <c r="BV138" s="307">
        <v>0</v>
      </c>
      <c r="BW138" s="307">
        <v>0</v>
      </c>
      <c r="BX138" s="310">
        <v>1385</v>
      </c>
      <c r="BY138" s="310">
        <v>1385</v>
      </c>
      <c r="BZ138" s="310">
        <v>1385</v>
      </c>
      <c r="CA138" s="310">
        <v>1385</v>
      </c>
      <c r="CB138" s="310">
        <v>1385</v>
      </c>
      <c r="CC138" s="310">
        <v>8031</v>
      </c>
      <c r="CD138" s="308">
        <v>10.6</v>
      </c>
      <c r="CE138" s="314"/>
      <c r="CF138" s="307"/>
      <c r="CG138" s="307"/>
      <c r="CH138" s="307"/>
      <c r="CI138" s="307"/>
      <c r="CJ138" s="307"/>
      <c r="CK138" s="307"/>
      <c r="CL138" s="310"/>
      <c r="CM138" s="310"/>
      <c r="CN138" s="310"/>
      <c r="CO138" s="310"/>
      <c r="CP138" s="310"/>
      <c r="CQ138" s="310"/>
      <c r="CR138" s="314">
        <v>-2054</v>
      </c>
      <c r="CS138" s="307"/>
      <c r="CT138" s="307"/>
      <c r="CU138" s="307"/>
      <c r="CV138" s="307"/>
      <c r="CW138" s="307"/>
      <c r="CX138" s="307"/>
      <c r="CY138" s="310">
        <v>2054</v>
      </c>
      <c r="CZ138" s="310">
        <v>2054</v>
      </c>
      <c r="DA138" s="310">
        <v>2054</v>
      </c>
      <c r="DB138" s="310">
        <v>2054</v>
      </c>
      <c r="DC138" s="310">
        <v>2054</v>
      </c>
      <c r="DD138" s="310">
        <v>8838</v>
      </c>
      <c r="DE138" s="293"/>
      <c r="DF138" s="331">
        <v>870.7448249999984</v>
      </c>
    </row>
    <row r="139" spans="2:110">
      <c r="B139" s="302" t="s">
        <v>352</v>
      </c>
      <c r="C139" s="316">
        <v>0.20968500000000001</v>
      </c>
      <c r="D139" s="316">
        <v>0.308869</v>
      </c>
      <c r="E139" s="316">
        <v>-9.9183999999999994E-2</v>
      </c>
      <c r="F139" s="316"/>
      <c r="G139" s="308">
        <v>9.6999999999999993</v>
      </c>
      <c r="H139" s="307">
        <v>2088370</v>
      </c>
      <c r="I139" s="307">
        <v>85025</v>
      </c>
      <c r="J139" s="307">
        <v>52014</v>
      </c>
      <c r="K139" s="307">
        <v>-670617</v>
      </c>
      <c r="L139" s="307">
        <v>-272144</v>
      </c>
      <c r="M139" s="307">
        <v>73553</v>
      </c>
      <c r="N139" s="307">
        <v>31143</v>
      </c>
      <c r="O139" s="307">
        <v>16948</v>
      </c>
      <c r="P139" s="307">
        <v>-100361</v>
      </c>
      <c r="Q139" s="327">
        <v>1303931</v>
      </c>
      <c r="R139" s="303">
        <v>-272144</v>
      </c>
      <c r="S139" s="307">
        <v>4358</v>
      </c>
      <c r="T139" s="307">
        <v>-70025</v>
      </c>
      <c r="U139" s="327">
        <v>-200772</v>
      </c>
      <c r="V139" s="307">
        <v>81927</v>
      </c>
      <c r="W139" s="303">
        <v>-562935</v>
      </c>
      <c r="X139" s="307">
        <v>-79631</v>
      </c>
      <c r="Y139" s="303">
        <v>-679240</v>
      </c>
      <c r="Z139" s="307">
        <v>1392784</v>
      </c>
      <c r="AA139" s="307">
        <v>1219703</v>
      </c>
      <c r="AB139" s="307">
        <v>1169057</v>
      </c>
      <c r="AC139" s="307">
        <v>1463186</v>
      </c>
      <c r="AD139" s="307">
        <v>0</v>
      </c>
      <c r="AE139" s="307">
        <v>47624</v>
      </c>
      <c r="AF139" s="307">
        <v>609215</v>
      </c>
      <c r="AG139" s="307">
        <v>65972</v>
      </c>
      <c r="AH139" s="307">
        <v>27932</v>
      </c>
      <c r="AI139" s="307">
        <v>0</v>
      </c>
      <c r="AJ139" s="307">
        <v>-65667</v>
      </c>
      <c r="AK139" s="307">
        <v>-65667</v>
      </c>
      <c r="AL139" s="307">
        <v>-65667</v>
      </c>
      <c r="AM139" s="307">
        <v>-65667</v>
      </c>
      <c r="AN139" s="307">
        <v>-65667</v>
      </c>
      <c r="AO139" s="307">
        <v>-234600</v>
      </c>
      <c r="AP139" s="293"/>
      <c r="AQ139" s="311">
        <v>7583</v>
      </c>
      <c r="AR139" s="307">
        <v>7583</v>
      </c>
      <c r="AS139" s="307">
        <v>7583</v>
      </c>
      <c r="AT139" s="307">
        <v>7583</v>
      </c>
      <c r="AU139" s="307">
        <v>7583</v>
      </c>
      <c r="AV139" s="307">
        <v>7583</v>
      </c>
      <c r="AW139" s="307">
        <v>28057</v>
      </c>
      <c r="AX139" s="310">
        <v>0</v>
      </c>
      <c r="AY139" s="310">
        <v>0</v>
      </c>
      <c r="AZ139" s="310">
        <v>0</v>
      </c>
      <c r="BA139" s="310">
        <v>0</v>
      </c>
      <c r="BB139" s="310">
        <v>0</v>
      </c>
      <c r="BC139" s="310">
        <v>0</v>
      </c>
      <c r="BD139" s="311">
        <v>3211</v>
      </c>
      <c r="BE139" s="307">
        <v>3211</v>
      </c>
      <c r="BF139" s="307">
        <v>3211</v>
      </c>
      <c r="BG139" s="307">
        <v>3211</v>
      </c>
      <c r="BH139" s="307">
        <v>3211</v>
      </c>
      <c r="BI139" s="307">
        <v>3211</v>
      </c>
      <c r="BJ139" s="307">
        <v>11877</v>
      </c>
      <c r="BK139" s="310">
        <v>0</v>
      </c>
      <c r="BL139" s="310">
        <v>0</v>
      </c>
      <c r="BM139" s="310">
        <v>0</v>
      </c>
      <c r="BN139" s="310">
        <v>0</v>
      </c>
      <c r="BO139" s="310">
        <v>0</v>
      </c>
      <c r="BP139" s="310">
        <v>0</v>
      </c>
      <c r="BQ139" s="311">
        <v>-70025</v>
      </c>
      <c r="BR139" s="307">
        <v>0</v>
      </c>
      <c r="BS139" s="307">
        <v>0</v>
      </c>
      <c r="BT139" s="307">
        <v>0</v>
      </c>
      <c r="BU139" s="307">
        <v>0</v>
      </c>
      <c r="BV139" s="307">
        <v>0</v>
      </c>
      <c r="BW139" s="307">
        <v>0</v>
      </c>
      <c r="BX139" s="310">
        <v>70025</v>
      </c>
      <c r="BY139" s="310">
        <v>70025</v>
      </c>
      <c r="BZ139" s="310">
        <v>70025</v>
      </c>
      <c r="CA139" s="310">
        <v>70025</v>
      </c>
      <c r="CB139" s="310">
        <v>70025</v>
      </c>
      <c r="CC139" s="310">
        <v>259090</v>
      </c>
      <c r="CD139" s="308">
        <v>7</v>
      </c>
      <c r="CE139" s="314"/>
      <c r="CF139" s="307"/>
      <c r="CG139" s="307"/>
      <c r="CH139" s="307"/>
      <c r="CI139" s="307"/>
      <c r="CJ139" s="307"/>
      <c r="CK139" s="307"/>
      <c r="CL139" s="310"/>
      <c r="CM139" s="310"/>
      <c r="CN139" s="310"/>
      <c r="CO139" s="310"/>
      <c r="CP139" s="310"/>
      <c r="CQ139" s="310"/>
      <c r="CR139" s="314">
        <v>-6436</v>
      </c>
      <c r="CS139" s="307"/>
      <c r="CT139" s="307"/>
      <c r="CU139" s="307"/>
      <c r="CV139" s="307"/>
      <c r="CW139" s="307"/>
      <c r="CX139" s="307"/>
      <c r="CY139" s="310">
        <v>6436</v>
      </c>
      <c r="CZ139" s="310">
        <v>6436</v>
      </c>
      <c r="DA139" s="310">
        <v>6436</v>
      </c>
      <c r="DB139" s="310">
        <v>6436</v>
      </c>
      <c r="DC139" s="310">
        <v>6436</v>
      </c>
      <c r="DD139" s="310">
        <v>15444</v>
      </c>
      <c r="DE139" s="293"/>
      <c r="DF139" s="331">
        <v>25571.023775999998</v>
      </c>
    </row>
    <row r="140" spans="2:110">
      <c r="B140" s="302" t="s">
        <v>353</v>
      </c>
      <c r="C140" s="316">
        <v>0.32483899999999999</v>
      </c>
      <c r="D140" s="316">
        <v>0.35408600000000001</v>
      </c>
      <c r="E140" s="316">
        <v>-2.9247000000000023E-2</v>
      </c>
      <c r="F140" s="316"/>
      <c r="G140" s="308">
        <v>11</v>
      </c>
      <c r="H140" s="307">
        <v>1249900</v>
      </c>
      <c r="I140" s="307">
        <v>65862</v>
      </c>
      <c r="J140" s="307">
        <v>42107</v>
      </c>
      <c r="K140" s="307">
        <v>-103240</v>
      </c>
      <c r="L140" s="307">
        <v>-42129</v>
      </c>
      <c r="M140" s="307">
        <v>-252469</v>
      </c>
      <c r="N140" s="307">
        <v>29435</v>
      </c>
      <c r="O140" s="307">
        <v>3282</v>
      </c>
      <c r="P140" s="307">
        <v>-62770</v>
      </c>
      <c r="Q140" s="327">
        <v>929978</v>
      </c>
      <c r="R140" s="303">
        <v>-42129</v>
      </c>
      <c r="S140" s="307">
        <v>-25577</v>
      </c>
      <c r="T140" s="307">
        <v>-9499</v>
      </c>
      <c r="U140" s="327">
        <v>30764</v>
      </c>
      <c r="V140" s="307">
        <v>52975</v>
      </c>
      <c r="W140" s="303">
        <v>-342814</v>
      </c>
      <c r="X140" s="307">
        <v>-54899</v>
      </c>
      <c r="Y140" s="303">
        <v>-104492</v>
      </c>
      <c r="Z140" s="307">
        <v>1005370</v>
      </c>
      <c r="AA140" s="307">
        <v>858994</v>
      </c>
      <c r="AB140" s="307">
        <v>813058</v>
      </c>
      <c r="AC140" s="307">
        <v>1071077</v>
      </c>
      <c r="AD140" s="307">
        <v>229517</v>
      </c>
      <c r="AE140" s="307">
        <v>45063</v>
      </c>
      <c r="AF140" s="307">
        <v>94993</v>
      </c>
      <c r="AG140" s="307">
        <v>0</v>
      </c>
      <c r="AH140" s="307">
        <v>26759</v>
      </c>
      <c r="AI140" s="307">
        <v>0</v>
      </c>
      <c r="AJ140" s="307">
        <v>-35077</v>
      </c>
      <c r="AK140" s="307">
        <v>-35077</v>
      </c>
      <c r="AL140" s="307">
        <v>-35077</v>
      </c>
      <c r="AM140" s="307">
        <v>-35077</v>
      </c>
      <c r="AN140" s="307">
        <v>-35077</v>
      </c>
      <c r="AO140" s="307">
        <v>-167429</v>
      </c>
      <c r="AP140" s="293"/>
      <c r="AQ140" s="311">
        <v>-22952</v>
      </c>
      <c r="AR140" s="307">
        <v>0</v>
      </c>
      <c r="AS140" s="307">
        <v>0</v>
      </c>
      <c r="AT140" s="307">
        <v>0</v>
      </c>
      <c r="AU140" s="307">
        <v>0</v>
      </c>
      <c r="AV140" s="307">
        <v>0</v>
      </c>
      <c r="AW140" s="307">
        <v>0</v>
      </c>
      <c r="AX140" s="310">
        <v>22952</v>
      </c>
      <c r="AY140" s="310">
        <v>22952</v>
      </c>
      <c r="AZ140" s="310">
        <v>22952</v>
      </c>
      <c r="BA140" s="310">
        <v>22952</v>
      </c>
      <c r="BB140" s="310">
        <v>22952</v>
      </c>
      <c r="BC140" s="310">
        <v>114757</v>
      </c>
      <c r="BD140" s="311">
        <v>2676</v>
      </c>
      <c r="BE140" s="307">
        <v>2676</v>
      </c>
      <c r="BF140" s="307">
        <v>2676</v>
      </c>
      <c r="BG140" s="307">
        <v>2676</v>
      </c>
      <c r="BH140" s="307">
        <v>2676</v>
      </c>
      <c r="BI140" s="307">
        <v>2676</v>
      </c>
      <c r="BJ140" s="307">
        <v>13379</v>
      </c>
      <c r="BK140" s="310">
        <v>0</v>
      </c>
      <c r="BL140" s="310">
        <v>0</v>
      </c>
      <c r="BM140" s="310">
        <v>0</v>
      </c>
      <c r="BN140" s="310">
        <v>0</v>
      </c>
      <c r="BO140" s="310">
        <v>0</v>
      </c>
      <c r="BP140" s="310">
        <v>0</v>
      </c>
      <c r="BQ140" s="311">
        <v>-9499</v>
      </c>
      <c r="BR140" s="307">
        <v>0</v>
      </c>
      <c r="BS140" s="307">
        <v>0</v>
      </c>
      <c r="BT140" s="307">
        <v>0</v>
      </c>
      <c r="BU140" s="307">
        <v>0</v>
      </c>
      <c r="BV140" s="307">
        <v>0</v>
      </c>
      <c r="BW140" s="307">
        <v>0</v>
      </c>
      <c r="BX140" s="310">
        <v>9499</v>
      </c>
      <c r="BY140" s="310">
        <v>9499</v>
      </c>
      <c r="BZ140" s="310">
        <v>9499</v>
      </c>
      <c r="CA140" s="310">
        <v>9499</v>
      </c>
      <c r="CB140" s="310">
        <v>9499</v>
      </c>
      <c r="CC140" s="310">
        <v>47498</v>
      </c>
      <c r="CD140" s="308">
        <v>9.3000000000000007</v>
      </c>
      <c r="CE140" s="314"/>
      <c r="CF140" s="307"/>
      <c r="CG140" s="307"/>
      <c r="CH140" s="307"/>
      <c r="CI140" s="307"/>
      <c r="CJ140" s="307"/>
      <c r="CK140" s="307"/>
      <c r="CL140" s="310"/>
      <c r="CM140" s="310"/>
      <c r="CN140" s="310"/>
      <c r="CO140" s="310"/>
      <c r="CP140" s="310"/>
      <c r="CQ140" s="310"/>
      <c r="CR140" s="314">
        <v>-5302</v>
      </c>
      <c r="CS140" s="307"/>
      <c r="CT140" s="307"/>
      <c r="CU140" s="307"/>
      <c r="CV140" s="307"/>
      <c r="CW140" s="307"/>
      <c r="CX140" s="307"/>
      <c r="CY140" s="310">
        <v>5302</v>
      </c>
      <c r="CZ140" s="310">
        <v>5302</v>
      </c>
      <c r="DA140" s="310">
        <v>5302</v>
      </c>
      <c r="DB140" s="310">
        <v>5302</v>
      </c>
      <c r="DC140" s="310">
        <v>5302</v>
      </c>
      <c r="DD140" s="310">
        <v>18553</v>
      </c>
      <c r="DE140" s="293"/>
      <c r="DF140" s="331">
        <v>4534.6011150000031</v>
      </c>
    </row>
    <row r="141" spans="2:110">
      <c r="B141" s="302" t="s">
        <v>354</v>
      </c>
      <c r="C141" s="316">
        <v>0.31956499999999999</v>
      </c>
      <c r="D141" s="316">
        <v>0.34193200000000001</v>
      </c>
      <c r="E141" s="316">
        <v>-2.2367000000000026E-2</v>
      </c>
      <c r="F141" s="316"/>
      <c r="G141" s="308">
        <v>11.6</v>
      </c>
      <c r="H141" s="307">
        <v>560169</v>
      </c>
      <c r="I141" s="307">
        <v>31229</v>
      </c>
      <c r="J141" s="307">
        <v>19264</v>
      </c>
      <c r="K141" s="307">
        <v>-36643</v>
      </c>
      <c r="L141" s="307">
        <v>0</v>
      </c>
      <c r="M141" s="307">
        <v>-141003</v>
      </c>
      <c r="N141" s="307">
        <v>15463</v>
      </c>
      <c r="O141" s="307">
        <v>427</v>
      </c>
      <c r="P141" s="307">
        <v>-27676</v>
      </c>
      <c r="Q141" s="327">
        <v>421230</v>
      </c>
      <c r="R141" s="303">
        <v>0</v>
      </c>
      <c r="S141" s="307">
        <v>-13133</v>
      </c>
      <c r="T141" s="307">
        <v>-3264</v>
      </c>
      <c r="U141" s="327">
        <v>34096</v>
      </c>
      <c r="V141" s="307">
        <v>23948</v>
      </c>
      <c r="W141" s="303">
        <v>-170577</v>
      </c>
      <c r="X141" s="307">
        <v>-25217</v>
      </c>
      <c r="Y141" s="303">
        <v>-37865</v>
      </c>
      <c r="Z141" s="307">
        <v>453640</v>
      </c>
      <c r="AA141" s="307">
        <v>390617</v>
      </c>
      <c r="AB141" s="307">
        <v>371197</v>
      </c>
      <c r="AC141" s="307">
        <v>481236</v>
      </c>
      <c r="AD141" s="307">
        <v>128848</v>
      </c>
      <c r="AE141" s="307">
        <v>21258</v>
      </c>
      <c r="AF141" s="307">
        <v>34601</v>
      </c>
      <c r="AG141" s="307">
        <v>0</v>
      </c>
      <c r="AH141" s="307">
        <v>14130</v>
      </c>
      <c r="AI141" s="307">
        <v>0</v>
      </c>
      <c r="AJ141" s="307">
        <v>-16396</v>
      </c>
      <c r="AK141" s="307">
        <v>-16396</v>
      </c>
      <c r="AL141" s="307">
        <v>-16396</v>
      </c>
      <c r="AM141" s="307">
        <v>-16396</v>
      </c>
      <c r="AN141" s="307">
        <v>-16396</v>
      </c>
      <c r="AO141" s="307">
        <v>-88597</v>
      </c>
      <c r="AP141" s="293"/>
      <c r="AQ141" s="311">
        <v>-12155</v>
      </c>
      <c r="AR141" s="307">
        <v>0</v>
      </c>
      <c r="AS141" s="307">
        <v>0</v>
      </c>
      <c r="AT141" s="307">
        <v>0</v>
      </c>
      <c r="AU141" s="307">
        <v>0</v>
      </c>
      <c r="AV141" s="307">
        <v>0</v>
      </c>
      <c r="AW141" s="307">
        <v>0</v>
      </c>
      <c r="AX141" s="310">
        <v>12155</v>
      </c>
      <c r="AY141" s="310">
        <v>12155</v>
      </c>
      <c r="AZ141" s="310">
        <v>12155</v>
      </c>
      <c r="BA141" s="310">
        <v>12155</v>
      </c>
      <c r="BB141" s="310">
        <v>12155</v>
      </c>
      <c r="BC141" s="310">
        <v>68073</v>
      </c>
      <c r="BD141" s="311">
        <v>1333</v>
      </c>
      <c r="BE141" s="307">
        <v>1333</v>
      </c>
      <c r="BF141" s="307">
        <v>1333</v>
      </c>
      <c r="BG141" s="307">
        <v>1333</v>
      </c>
      <c r="BH141" s="307">
        <v>1333</v>
      </c>
      <c r="BI141" s="307">
        <v>1333</v>
      </c>
      <c r="BJ141" s="307">
        <v>7465</v>
      </c>
      <c r="BK141" s="310">
        <v>0</v>
      </c>
      <c r="BL141" s="310">
        <v>0</v>
      </c>
      <c r="BM141" s="310">
        <v>0</v>
      </c>
      <c r="BN141" s="310">
        <v>0</v>
      </c>
      <c r="BO141" s="310">
        <v>0</v>
      </c>
      <c r="BP141" s="310">
        <v>0</v>
      </c>
      <c r="BQ141" s="311">
        <v>-3264</v>
      </c>
      <c r="BR141" s="307">
        <v>0</v>
      </c>
      <c r="BS141" s="307">
        <v>0</v>
      </c>
      <c r="BT141" s="307">
        <v>0</v>
      </c>
      <c r="BU141" s="307">
        <v>0</v>
      </c>
      <c r="BV141" s="307">
        <v>0</v>
      </c>
      <c r="BW141" s="307">
        <v>0</v>
      </c>
      <c r="BX141" s="310">
        <v>3264</v>
      </c>
      <c r="BY141" s="310">
        <v>3264</v>
      </c>
      <c r="BZ141" s="310">
        <v>3264</v>
      </c>
      <c r="CA141" s="310">
        <v>3264</v>
      </c>
      <c r="CB141" s="310">
        <v>3264</v>
      </c>
      <c r="CC141" s="310">
        <v>18281</v>
      </c>
      <c r="CD141" s="308">
        <v>9</v>
      </c>
      <c r="CE141" s="314"/>
      <c r="CF141" s="307"/>
      <c r="CG141" s="307"/>
      <c r="CH141" s="307"/>
      <c r="CI141" s="307"/>
      <c r="CJ141" s="307"/>
      <c r="CK141" s="307"/>
      <c r="CL141" s="310"/>
      <c r="CM141" s="310"/>
      <c r="CN141" s="310"/>
      <c r="CO141" s="310"/>
      <c r="CP141" s="310"/>
      <c r="CQ141" s="310"/>
      <c r="CR141" s="314">
        <v>-2310</v>
      </c>
      <c r="CS141" s="307"/>
      <c r="CT141" s="307"/>
      <c r="CU141" s="307"/>
      <c r="CV141" s="307"/>
      <c r="CW141" s="307"/>
      <c r="CX141" s="307"/>
      <c r="CY141" s="310">
        <v>2310</v>
      </c>
      <c r="CZ141" s="310">
        <v>2310</v>
      </c>
      <c r="DA141" s="310">
        <v>2310</v>
      </c>
      <c r="DB141" s="310">
        <v>2310</v>
      </c>
      <c r="DC141" s="310">
        <v>2310</v>
      </c>
      <c r="DD141" s="310">
        <v>9708</v>
      </c>
      <c r="DE141" s="293"/>
      <c r="DF141" s="331">
        <v>1649.5438830000019</v>
      </c>
    </row>
    <row r="142" spans="2:110">
      <c r="B142" s="302" t="s">
        <v>355</v>
      </c>
      <c r="C142" s="316">
        <v>0.33181100000000002</v>
      </c>
      <c r="D142" s="316">
        <v>0.34847600000000001</v>
      </c>
      <c r="E142" s="316">
        <v>-1.6664999999999985E-2</v>
      </c>
      <c r="F142" s="316"/>
      <c r="G142" s="308">
        <v>11</v>
      </c>
      <c r="H142" s="307">
        <v>1261669</v>
      </c>
      <c r="I142" s="307">
        <v>59399</v>
      </c>
      <c r="J142" s="307">
        <v>44002</v>
      </c>
      <c r="K142" s="307">
        <v>-60336</v>
      </c>
      <c r="L142" s="307">
        <v>-15133</v>
      </c>
      <c r="M142" s="307">
        <v>-59001</v>
      </c>
      <c r="N142" s="307">
        <v>39534</v>
      </c>
      <c r="O142" s="307">
        <v>2844</v>
      </c>
      <c r="P142" s="307">
        <v>-52264</v>
      </c>
      <c r="Q142" s="327">
        <v>1220714</v>
      </c>
      <c r="R142" s="303">
        <v>-15133</v>
      </c>
      <c r="S142" s="307">
        <v>-7053</v>
      </c>
      <c r="T142" s="307">
        <v>-5463</v>
      </c>
      <c r="U142" s="327">
        <v>75752</v>
      </c>
      <c r="V142" s="307">
        <v>44158</v>
      </c>
      <c r="W142" s="303">
        <v>-118816</v>
      </c>
      <c r="X142" s="307">
        <v>-54373</v>
      </c>
      <c r="Y142" s="303">
        <v>-60093</v>
      </c>
      <c r="Z142" s="307">
        <v>1313141</v>
      </c>
      <c r="AA142" s="307">
        <v>1131826</v>
      </c>
      <c r="AB142" s="307">
        <v>1076283</v>
      </c>
      <c r="AC142" s="307">
        <v>1390308</v>
      </c>
      <c r="AD142" s="307">
        <v>53637</v>
      </c>
      <c r="AE142" s="307">
        <v>46489</v>
      </c>
      <c r="AF142" s="307">
        <v>54630</v>
      </c>
      <c r="AG142" s="307">
        <v>0</v>
      </c>
      <c r="AH142" s="307">
        <v>35940</v>
      </c>
      <c r="AI142" s="307">
        <v>0</v>
      </c>
      <c r="AJ142" s="307">
        <v>-12516</v>
      </c>
      <c r="AK142" s="307">
        <v>-12516</v>
      </c>
      <c r="AL142" s="307">
        <v>-12516</v>
      </c>
      <c r="AM142" s="307">
        <v>-12516</v>
      </c>
      <c r="AN142" s="307">
        <v>-12516</v>
      </c>
      <c r="AO142" s="307">
        <v>-56236</v>
      </c>
      <c r="AP142" s="293"/>
      <c r="AQ142" s="311">
        <v>-5364</v>
      </c>
      <c r="AR142" s="307">
        <v>0</v>
      </c>
      <c r="AS142" s="307">
        <v>0</v>
      </c>
      <c r="AT142" s="307">
        <v>0</v>
      </c>
      <c r="AU142" s="307">
        <v>0</v>
      </c>
      <c r="AV142" s="307">
        <v>0</v>
      </c>
      <c r="AW142" s="307">
        <v>0</v>
      </c>
      <c r="AX142" s="310">
        <v>5364</v>
      </c>
      <c r="AY142" s="310">
        <v>5364</v>
      </c>
      <c r="AZ142" s="310">
        <v>5364</v>
      </c>
      <c r="BA142" s="310">
        <v>5364</v>
      </c>
      <c r="BB142" s="310">
        <v>5364</v>
      </c>
      <c r="BC142" s="310">
        <v>26817</v>
      </c>
      <c r="BD142" s="311">
        <v>3594</v>
      </c>
      <c r="BE142" s="307">
        <v>3594</v>
      </c>
      <c r="BF142" s="307">
        <v>3594</v>
      </c>
      <c r="BG142" s="307">
        <v>3594</v>
      </c>
      <c r="BH142" s="307">
        <v>3594</v>
      </c>
      <c r="BI142" s="307">
        <v>3594</v>
      </c>
      <c r="BJ142" s="307">
        <v>17970</v>
      </c>
      <c r="BK142" s="310">
        <v>0</v>
      </c>
      <c r="BL142" s="310">
        <v>0</v>
      </c>
      <c r="BM142" s="310">
        <v>0</v>
      </c>
      <c r="BN142" s="310">
        <v>0</v>
      </c>
      <c r="BO142" s="310">
        <v>0</v>
      </c>
      <c r="BP142" s="310">
        <v>0</v>
      </c>
      <c r="BQ142" s="311">
        <v>-5463</v>
      </c>
      <c r="BR142" s="307">
        <v>0</v>
      </c>
      <c r="BS142" s="307">
        <v>0</v>
      </c>
      <c r="BT142" s="307">
        <v>0</v>
      </c>
      <c r="BU142" s="307">
        <v>0</v>
      </c>
      <c r="BV142" s="307">
        <v>0</v>
      </c>
      <c r="BW142" s="307">
        <v>0</v>
      </c>
      <c r="BX142" s="310">
        <v>5463</v>
      </c>
      <c r="BY142" s="310">
        <v>5463</v>
      </c>
      <c r="BZ142" s="310">
        <v>5463</v>
      </c>
      <c r="CA142" s="310">
        <v>5463</v>
      </c>
      <c r="CB142" s="310">
        <v>5463</v>
      </c>
      <c r="CC142" s="310">
        <v>27315</v>
      </c>
      <c r="CD142" s="308">
        <v>9.9</v>
      </c>
      <c r="CE142" s="314"/>
      <c r="CF142" s="307"/>
      <c r="CG142" s="307"/>
      <c r="CH142" s="307"/>
      <c r="CI142" s="307"/>
      <c r="CJ142" s="307"/>
      <c r="CK142" s="307"/>
      <c r="CL142" s="310"/>
      <c r="CM142" s="310"/>
      <c r="CN142" s="310"/>
      <c r="CO142" s="310"/>
      <c r="CP142" s="310"/>
      <c r="CQ142" s="310"/>
      <c r="CR142" s="314">
        <v>-5283</v>
      </c>
      <c r="CS142" s="307"/>
      <c r="CT142" s="307"/>
      <c r="CU142" s="307"/>
      <c r="CV142" s="307"/>
      <c r="CW142" s="307"/>
      <c r="CX142" s="307"/>
      <c r="CY142" s="310">
        <v>5283</v>
      </c>
      <c r="CZ142" s="310">
        <v>5283</v>
      </c>
      <c r="DA142" s="310">
        <v>5283</v>
      </c>
      <c r="DB142" s="310">
        <v>5283</v>
      </c>
      <c r="DC142" s="310">
        <v>5283</v>
      </c>
      <c r="DD142" s="310">
        <v>20074</v>
      </c>
      <c r="DE142" s="293"/>
      <c r="DF142" s="331">
        <v>2600.2399499999979</v>
      </c>
    </row>
    <row r="143" spans="2:110">
      <c r="B143" s="302" t="s">
        <v>356</v>
      </c>
      <c r="C143" s="316">
        <v>0.26724100000000001</v>
      </c>
      <c r="D143" s="316">
        <v>0.32401799999999997</v>
      </c>
      <c r="E143" s="316">
        <v>-5.6776999999999966E-2</v>
      </c>
      <c r="F143" s="316"/>
      <c r="G143" s="308">
        <v>10.8</v>
      </c>
      <c r="H143" s="307">
        <v>624541</v>
      </c>
      <c r="I143" s="307">
        <v>20963</v>
      </c>
      <c r="J143" s="307">
        <v>18594</v>
      </c>
      <c r="K143" s="307">
        <v>-109437</v>
      </c>
      <c r="L143" s="307">
        <v>-95510</v>
      </c>
      <c r="M143" s="307">
        <v>104889</v>
      </c>
      <c r="N143" s="307">
        <v>14603</v>
      </c>
      <c r="O143" s="307">
        <v>574</v>
      </c>
      <c r="P143" s="307">
        <v>-28097</v>
      </c>
      <c r="Q143" s="327">
        <v>551120</v>
      </c>
      <c r="R143" s="303">
        <v>-95510</v>
      </c>
      <c r="S143" s="307">
        <v>8892</v>
      </c>
      <c r="T143" s="307">
        <v>-10477</v>
      </c>
      <c r="U143" s="327">
        <v>-57538</v>
      </c>
      <c r="V143" s="307">
        <v>31133</v>
      </c>
      <c r="W143" s="303">
        <v>-12277</v>
      </c>
      <c r="X143" s="307">
        <v>-24491</v>
      </c>
      <c r="Y143" s="303">
        <v>-113155</v>
      </c>
      <c r="Z143" s="307">
        <v>588927</v>
      </c>
      <c r="AA143" s="307">
        <v>515005</v>
      </c>
      <c r="AB143" s="307">
        <v>495277</v>
      </c>
      <c r="AC143" s="307">
        <v>616208</v>
      </c>
      <c r="AD143" s="307">
        <v>0</v>
      </c>
      <c r="AE143" s="307">
        <v>18027</v>
      </c>
      <c r="AF143" s="307">
        <v>102678</v>
      </c>
      <c r="AG143" s="307">
        <v>95177</v>
      </c>
      <c r="AH143" s="307">
        <v>13251</v>
      </c>
      <c r="AI143" s="307">
        <v>0</v>
      </c>
      <c r="AJ143" s="307">
        <v>-1585</v>
      </c>
      <c r="AK143" s="307">
        <v>-1585</v>
      </c>
      <c r="AL143" s="307">
        <v>-1585</v>
      </c>
      <c r="AM143" s="307">
        <v>-1585</v>
      </c>
      <c r="AN143" s="307">
        <v>-1585</v>
      </c>
      <c r="AO143" s="307">
        <v>-4352</v>
      </c>
      <c r="AP143" s="293"/>
      <c r="AQ143" s="311">
        <v>9712</v>
      </c>
      <c r="AR143" s="307">
        <v>9712</v>
      </c>
      <c r="AS143" s="307">
        <v>9712</v>
      </c>
      <c r="AT143" s="307">
        <v>9712</v>
      </c>
      <c r="AU143" s="307">
        <v>9712</v>
      </c>
      <c r="AV143" s="307">
        <v>9712</v>
      </c>
      <c r="AW143" s="307">
        <v>46617</v>
      </c>
      <c r="AX143" s="310">
        <v>0</v>
      </c>
      <c r="AY143" s="310">
        <v>0</v>
      </c>
      <c r="AZ143" s="310">
        <v>0</v>
      </c>
      <c r="BA143" s="310">
        <v>0</v>
      </c>
      <c r="BB143" s="310">
        <v>0</v>
      </c>
      <c r="BC143" s="310">
        <v>0</v>
      </c>
      <c r="BD143" s="311">
        <v>1352</v>
      </c>
      <c r="BE143" s="307">
        <v>1352</v>
      </c>
      <c r="BF143" s="307">
        <v>1352</v>
      </c>
      <c r="BG143" s="307">
        <v>1352</v>
      </c>
      <c r="BH143" s="307">
        <v>1352</v>
      </c>
      <c r="BI143" s="307">
        <v>1352</v>
      </c>
      <c r="BJ143" s="307">
        <v>6491</v>
      </c>
      <c r="BK143" s="310">
        <v>0</v>
      </c>
      <c r="BL143" s="310">
        <v>0</v>
      </c>
      <c r="BM143" s="310">
        <v>0</v>
      </c>
      <c r="BN143" s="310">
        <v>0</v>
      </c>
      <c r="BO143" s="310">
        <v>0</v>
      </c>
      <c r="BP143" s="310">
        <v>0</v>
      </c>
      <c r="BQ143" s="311">
        <v>-10477</v>
      </c>
      <c r="BR143" s="307">
        <v>0</v>
      </c>
      <c r="BS143" s="307">
        <v>0</v>
      </c>
      <c r="BT143" s="307">
        <v>0</v>
      </c>
      <c r="BU143" s="307">
        <v>0</v>
      </c>
      <c r="BV143" s="307">
        <v>0</v>
      </c>
      <c r="BW143" s="307">
        <v>0</v>
      </c>
      <c r="BX143" s="310">
        <v>10477</v>
      </c>
      <c r="BY143" s="310">
        <v>10477</v>
      </c>
      <c r="BZ143" s="310">
        <v>10477</v>
      </c>
      <c r="CA143" s="310">
        <v>10477</v>
      </c>
      <c r="CB143" s="310">
        <v>10477</v>
      </c>
      <c r="CC143" s="310">
        <v>50293</v>
      </c>
      <c r="CD143" s="308">
        <v>8.8000000000000007</v>
      </c>
      <c r="CE143" s="314"/>
      <c r="CF143" s="307"/>
      <c r="CG143" s="307"/>
      <c r="CH143" s="307"/>
      <c r="CI143" s="307"/>
      <c r="CJ143" s="307"/>
      <c r="CK143" s="307"/>
      <c r="CL143" s="310"/>
      <c r="CM143" s="310"/>
      <c r="CN143" s="310"/>
      <c r="CO143" s="310"/>
      <c r="CP143" s="310"/>
      <c r="CQ143" s="310"/>
      <c r="CR143" s="314">
        <v>-2172</v>
      </c>
      <c r="CS143" s="307"/>
      <c r="CT143" s="307"/>
      <c r="CU143" s="307"/>
      <c r="CV143" s="307"/>
      <c r="CW143" s="307"/>
      <c r="CX143" s="307"/>
      <c r="CY143" s="310">
        <v>2172</v>
      </c>
      <c r="CZ143" s="310">
        <v>2172</v>
      </c>
      <c r="DA143" s="310">
        <v>2172</v>
      </c>
      <c r="DB143" s="310">
        <v>2172</v>
      </c>
      <c r="DC143" s="310">
        <v>2172</v>
      </c>
      <c r="DD143" s="310">
        <v>7167</v>
      </c>
      <c r="DE143" s="293"/>
      <c r="DF143" s="331">
        <v>4291.4327679999978</v>
      </c>
    </row>
    <row r="144" spans="2:110">
      <c r="B144" s="302" t="s">
        <v>357</v>
      </c>
      <c r="C144" s="316">
        <v>0.34770400000000001</v>
      </c>
      <c r="D144" s="316">
        <v>0.36309200000000003</v>
      </c>
      <c r="E144" s="316">
        <v>-1.5388000000000013E-2</v>
      </c>
      <c r="F144" s="316"/>
      <c r="G144" s="308">
        <v>9.6</v>
      </c>
      <c r="H144" s="307">
        <v>366040</v>
      </c>
      <c r="I144" s="307">
        <v>16439</v>
      </c>
      <c r="J144" s="307">
        <v>12784</v>
      </c>
      <c r="K144" s="307">
        <v>-15513</v>
      </c>
      <c r="L144" s="307">
        <v>0</v>
      </c>
      <c r="M144" s="307">
        <v>-97339</v>
      </c>
      <c r="N144" s="307">
        <v>7985</v>
      </c>
      <c r="O144" s="307">
        <v>4104</v>
      </c>
      <c r="P144" s="307">
        <v>-19857</v>
      </c>
      <c r="Q144" s="327">
        <v>274643</v>
      </c>
      <c r="R144" s="303">
        <v>0</v>
      </c>
      <c r="S144" s="307">
        <v>-10885</v>
      </c>
      <c r="T144" s="307">
        <v>-1253</v>
      </c>
      <c r="U144" s="327">
        <v>17085</v>
      </c>
      <c r="V144" s="307">
        <v>21136</v>
      </c>
      <c r="W144" s="303">
        <v>-103280</v>
      </c>
      <c r="X144" s="307">
        <v>-14654</v>
      </c>
      <c r="Y144" s="303">
        <v>-12030</v>
      </c>
      <c r="Z144" s="307">
        <v>291811</v>
      </c>
      <c r="AA144" s="307">
        <v>258294</v>
      </c>
      <c r="AB144" s="307">
        <v>249262</v>
      </c>
      <c r="AC144" s="307">
        <v>304410</v>
      </c>
      <c r="AD144" s="307">
        <v>87200</v>
      </c>
      <c r="AE144" s="307">
        <v>12456</v>
      </c>
      <c r="AF144" s="307">
        <v>10777</v>
      </c>
      <c r="AG144" s="307">
        <v>0</v>
      </c>
      <c r="AH144" s="307">
        <v>7153</v>
      </c>
      <c r="AI144" s="307">
        <v>0</v>
      </c>
      <c r="AJ144" s="307">
        <v>-12137</v>
      </c>
      <c r="AK144" s="307">
        <v>-12137</v>
      </c>
      <c r="AL144" s="307">
        <v>-12137</v>
      </c>
      <c r="AM144" s="307">
        <v>-12137</v>
      </c>
      <c r="AN144" s="307">
        <v>-12137</v>
      </c>
      <c r="AO144" s="307">
        <v>-42595</v>
      </c>
      <c r="AP144" s="293"/>
      <c r="AQ144" s="311">
        <v>-10139</v>
      </c>
      <c r="AR144" s="307">
        <v>0</v>
      </c>
      <c r="AS144" s="307">
        <v>0</v>
      </c>
      <c r="AT144" s="307">
        <v>0</v>
      </c>
      <c r="AU144" s="307">
        <v>0</v>
      </c>
      <c r="AV144" s="307">
        <v>0</v>
      </c>
      <c r="AW144" s="307">
        <v>0</v>
      </c>
      <c r="AX144" s="310">
        <v>10139</v>
      </c>
      <c r="AY144" s="310">
        <v>10139</v>
      </c>
      <c r="AZ144" s="310">
        <v>10139</v>
      </c>
      <c r="BA144" s="310">
        <v>10139</v>
      </c>
      <c r="BB144" s="310">
        <v>10139</v>
      </c>
      <c r="BC144" s="310">
        <v>36505</v>
      </c>
      <c r="BD144" s="311">
        <v>832</v>
      </c>
      <c r="BE144" s="307">
        <v>832</v>
      </c>
      <c r="BF144" s="307">
        <v>832</v>
      </c>
      <c r="BG144" s="307">
        <v>832</v>
      </c>
      <c r="BH144" s="307">
        <v>832</v>
      </c>
      <c r="BI144" s="307">
        <v>832</v>
      </c>
      <c r="BJ144" s="307">
        <v>2993</v>
      </c>
      <c r="BK144" s="310">
        <v>0</v>
      </c>
      <c r="BL144" s="310">
        <v>0</v>
      </c>
      <c r="BM144" s="310">
        <v>0</v>
      </c>
      <c r="BN144" s="310">
        <v>0</v>
      </c>
      <c r="BO144" s="310">
        <v>0</v>
      </c>
      <c r="BP144" s="310">
        <v>0</v>
      </c>
      <c r="BQ144" s="311">
        <v>-1253</v>
      </c>
      <c r="BR144" s="307">
        <v>0</v>
      </c>
      <c r="BS144" s="307">
        <v>0</v>
      </c>
      <c r="BT144" s="307">
        <v>0</v>
      </c>
      <c r="BU144" s="307">
        <v>0</v>
      </c>
      <c r="BV144" s="307">
        <v>0</v>
      </c>
      <c r="BW144" s="307">
        <v>0</v>
      </c>
      <c r="BX144" s="310">
        <v>1253</v>
      </c>
      <c r="BY144" s="310">
        <v>1253</v>
      </c>
      <c r="BZ144" s="310">
        <v>1253</v>
      </c>
      <c r="CA144" s="310">
        <v>1253</v>
      </c>
      <c r="CB144" s="310">
        <v>1253</v>
      </c>
      <c r="CC144" s="310">
        <v>4512</v>
      </c>
      <c r="CD144" s="308">
        <v>7.8</v>
      </c>
      <c r="CE144" s="314"/>
      <c r="CF144" s="307"/>
      <c r="CG144" s="307"/>
      <c r="CH144" s="307"/>
      <c r="CI144" s="307"/>
      <c r="CJ144" s="307"/>
      <c r="CK144" s="307"/>
      <c r="CL144" s="310"/>
      <c r="CM144" s="310"/>
      <c r="CN144" s="310"/>
      <c r="CO144" s="310"/>
      <c r="CP144" s="310"/>
      <c r="CQ144" s="310"/>
      <c r="CR144" s="314">
        <v>-1577</v>
      </c>
      <c r="CS144" s="307"/>
      <c r="CT144" s="307"/>
      <c r="CU144" s="307"/>
      <c r="CV144" s="307"/>
      <c r="CW144" s="307"/>
      <c r="CX144" s="307"/>
      <c r="CY144" s="310">
        <v>1577</v>
      </c>
      <c r="CZ144" s="310">
        <v>1577</v>
      </c>
      <c r="DA144" s="310">
        <v>1577</v>
      </c>
      <c r="DB144" s="310">
        <v>1577</v>
      </c>
      <c r="DC144" s="310">
        <v>1577</v>
      </c>
      <c r="DD144" s="310">
        <v>4571</v>
      </c>
      <c r="DE144" s="293"/>
      <c r="DF144" s="331">
        <v>621.05968000000053</v>
      </c>
    </row>
    <row r="145" spans="2:110">
      <c r="B145" s="302" t="s">
        <v>358</v>
      </c>
      <c r="C145" s="316">
        <v>0.34382299999999999</v>
      </c>
      <c r="D145" s="316">
        <v>0.34516799999999997</v>
      </c>
      <c r="E145" s="316">
        <v>-1.3449999999999851E-3</v>
      </c>
      <c r="F145" s="316"/>
      <c r="G145" s="308">
        <v>10.7</v>
      </c>
      <c r="H145" s="307">
        <v>2119148</v>
      </c>
      <c r="I145" s="307">
        <v>115626</v>
      </c>
      <c r="J145" s="307">
        <v>77202</v>
      </c>
      <c r="K145" s="307">
        <v>-8258</v>
      </c>
      <c r="L145" s="307">
        <v>0</v>
      </c>
      <c r="M145" s="307">
        <v>-472046</v>
      </c>
      <c r="N145" s="307">
        <v>56749</v>
      </c>
      <c r="O145" s="307">
        <v>6848</v>
      </c>
      <c r="P145" s="307">
        <v>-122664</v>
      </c>
      <c r="Q145" s="327">
        <v>1772605</v>
      </c>
      <c r="R145" s="303">
        <v>0</v>
      </c>
      <c r="S145" s="307">
        <v>-48011</v>
      </c>
      <c r="T145" s="307">
        <v>-163</v>
      </c>
      <c r="U145" s="327">
        <v>144654</v>
      </c>
      <c r="V145" s="307">
        <v>118696</v>
      </c>
      <c r="W145" s="303">
        <v>-453491</v>
      </c>
      <c r="X145" s="307">
        <v>-84959</v>
      </c>
      <c r="Y145" s="303">
        <v>-1741</v>
      </c>
      <c r="Z145" s="307">
        <v>1891093</v>
      </c>
      <c r="AA145" s="307">
        <v>1659507</v>
      </c>
      <c r="AB145" s="307">
        <v>1590435</v>
      </c>
      <c r="AC145" s="307">
        <v>1987495</v>
      </c>
      <c r="AD145" s="307">
        <v>427929</v>
      </c>
      <c r="AE145" s="307">
        <v>75429</v>
      </c>
      <c r="AF145" s="307">
        <v>1578</v>
      </c>
      <c r="AG145" s="307">
        <v>0</v>
      </c>
      <c r="AH145" s="307">
        <v>51445</v>
      </c>
      <c r="AI145" s="307">
        <v>0</v>
      </c>
      <c r="AJ145" s="307">
        <v>-48175</v>
      </c>
      <c r="AK145" s="307">
        <v>-48175</v>
      </c>
      <c r="AL145" s="307">
        <v>-48175</v>
      </c>
      <c r="AM145" s="307">
        <v>-48175</v>
      </c>
      <c r="AN145" s="307">
        <v>-48175</v>
      </c>
      <c r="AO145" s="307">
        <v>-212616</v>
      </c>
      <c r="AP145" s="293"/>
      <c r="AQ145" s="311">
        <v>-44117</v>
      </c>
      <c r="AR145" s="307">
        <v>0</v>
      </c>
      <c r="AS145" s="307">
        <v>0</v>
      </c>
      <c r="AT145" s="307">
        <v>0</v>
      </c>
      <c r="AU145" s="307">
        <v>0</v>
      </c>
      <c r="AV145" s="307">
        <v>0</v>
      </c>
      <c r="AW145" s="307">
        <v>0</v>
      </c>
      <c r="AX145" s="310">
        <v>44117</v>
      </c>
      <c r="AY145" s="310">
        <v>44117</v>
      </c>
      <c r="AZ145" s="310">
        <v>44117</v>
      </c>
      <c r="BA145" s="310">
        <v>44117</v>
      </c>
      <c r="BB145" s="310">
        <v>44117</v>
      </c>
      <c r="BC145" s="310">
        <v>207344</v>
      </c>
      <c r="BD145" s="311">
        <v>5304</v>
      </c>
      <c r="BE145" s="307">
        <v>5304</v>
      </c>
      <c r="BF145" s="307">
        <v>5304</v>
      </c>
      <c r="BG145" s="307">
        <v>5304</v>
      </c>
      <c r="BH145" s="307">
        <v>5304</v>
      </c>
      <c r="BI145" s="307">
        <v>5304</v>
      </c>
      <c r="BJ145" s="307">
        <v>24925</v>
      </c>
      <c r="BK145" s="310">
        <v>0</v>
      </c>
      <c r="BL145" s="310">
        <v>0</v>
      </c>
      <c r="BM145" s="310">
        <v>0</v>
      </c>
      <c r="BN145" s="310">
        <v>0</v>
      </c>
      <c r="BO145" s="310">
        <v>0</v>
      </c>
      <c r="BP145" s="310">
        <v>0</v>
      </c>
      <c r="BQ145" s="311">
        <v>-163</v>
      </c>
      <c r="BR145" s="307">
        <v>0</v>
      </c>
      <c r="BS145" s="307">
        <v>0</v>
      </c>
      <c r="BT145" s="307">
        <v>0</v>
      </c>
      <c r="BU145" s="307">
        <v>0</v>
      </c>
      <c r="BV145" s="307">
        <v>0</v>
      </c>
      <c r="BW145" s="307">
        <v>0</v>
      </c>
      <c r="BX145" s="310">
        <v>163</v>
      </c>
      <c r="BY145" s="310">
        <v>163</v>
      </c>
      <c r="BZ145" s="310">
        <v>163</v>
      </c>
      <c r="CA145" s="310">
        <v>163</v>
      </c>
      <c r="CB145" s="310">
        <v>163</v>
      </c>
      <c r="CC145" s="310">
        <v>763</v>
      </c>
      <c r="CD145" s="308">
        <v>8.8000000000000007</v>
      </c>
      <c r="CE145" s="314"/>
      <c r="CF145" s="307"/>
      <c r="CG145" s="307"/>
      <c r="CH145" s="307"/>
      <c r="CI145" s="307"/>
      <c r="CJ145" s="307"/>
      <c r="CK145" s="307"/>
      <c r="CL145" s="310"/>
      <c r="CM145" s="310"/>
      <c r="CN145" s="310"/>
      <c r="CO145" s="310"/>
      <c r="CP145" s="310"/>
      <c r="CQ145" s="310"/>
      <c r="CR145" s="314">
        <v>-9199</v>
      </c>
      <c r="CS145" s="307"/>
      <c r="CT145" s="307"/>
      <c r="CU145" s="307"/>
      <c r="CV145" s="307"/>
      <c r="CW145" s="307"/>
      <c r="CX145" s="307"/>
      <c r="CY145" s="310">
        <v>9199</v>
      </c>
      <c r="CZ145" s="310">
        <v>9199</v>
      </c>
      <c r="DA145" s="310">
        <v>9199</v>
      </c>
      <c r="DB145" s="310">
        <v>9199</v>
      </c>
      <c r="DC145" s="310">
        <v>9199</v>
      </c>
      <c r="DD145" s="310">
        <v>29434</v>
      </c>
      <c r="DE145" s="293"/>
      <c r="DF145" s="331">
        <v>331.05560999999631</v>
      </c>
    </row>
    <row r="146" spans="2:110">
      <c r="B146" s="302" t="s">
        <v>359</v>
      </c>
      <c r="C146" s="316">
        <v>0.28596300000000002</v>
      </c>
      <c r="D146" s="316">
        <v>0.32945999999999998</v>
      </c>
      <c r="E146" s="316">
        <v>-4.3496999999999952E-2</v>
      </c>
      <c r="F146" s="316"/>
      <c r="G146" s="308">
        <v>10.3</v>
      </c>
      <c r="H146" s="307">
        <v>3442797</v>
      </c>
      <c r="I146" s="307">
        <v>176270</v>
      </c>
      <c r="J146" s="307">
        <v>109689</v>
      </c>
      <c r="K146" s="307">
        <v>-454536</v>
      </c>
      <c r="L146" s="307">
        <v>-250090</v>
      </c>
      <c r="M146" s="307">
        <v>82642</v>
      </c>
      <c r="N146" s="307">
        <v>98863</v>
      </c>
      <c r="O146" s="307">
        <v>7276</v>
      </c>
      <c r="P146" s="307">
        <v>-174019</v>
      </c>
      <c r="Q146" s="327">
        <v>3038892</v>
      </c>
      <c r="R146" s="303">
        <v>-250090</v>
      </c>
      <c r="S146" s="307">
        <v>3723</v>
      </c>
      <c r="T146" s="307">
        <v>-45271</v>
      </c>
      <c r="U146" s="327">
        <v>-5679</v>
      </c>
      <c r="V146" s="307">
        <v>166456</v>
      </c>
      <c r="W146" s="303">
        <v>-368325</v>
      </c>
      <c r="X146" s="307">
        <v>-144120</v>
      </c>
      <c r="Y146" s="303">
        <v>-466287</v>
      </c>
      <c r="Z146" s="307">
        <v>3260215</v>
      </c>
      <c r="AA146" s="307">
        <v>2828197</v>
      </c>
      <c r="AB146" s="307">
        <v>2692708</v>
      </c>
      <c r="AC146" s="307">
        <v>3450571</v>
      </c>
      <c r="AD146" s="307">
        <v>0</v>
      </c>
      <c r="AE146" s="307">
        <v>111194</v>
      </c>
      <c r="AF146" s="307">
        <v>421016</v>
      </c>
      <c r="AG146" s="307">
        <v>74620</v>
      </c>
      <c r="AH146" s="307">
        <v>89265</v>
      </c>
      <c r="AI146" s="307">
        <v>0</v>
      </c>
      <c r="AJ146" s="307">
        <v>-41548</v>
      </c>
      <c r="AK146" s="307">
        <v>-41548</v>
      </c>
      <c r="AL146" s="307">
        <v>-41548</v>
      </c>
      <c r="AM146" s="307">
        <v>-41548</v>
      </c>
      <c r="AN146" s="307">
        <v>-41548</v>
      </c>
      <c r="AO146" s="307">
        <v>-160585</v>
      </c>
      <c r="AP146" s="293"/>
      <c r="AQ146" s="311">
        <v>8024</v>
      </c>
      <c r="AR146" s="307">
        <v>8024</v>
      </c>
      <c r="AS146" s="307">
        <v>8024</v>
      </c>
      <c r="AT146" s="307">
        <v>8024</v>
      </c>
      <c r="AU146" s="307">
        <v>8024</v>
      </c>
      <c r="AV146" s="307">
        <v>8024</v>
      </c>
      <c r="AW146" s="307">
        <v>34500</v>
      </c>
      <c r="AX146" s="310">
        <v>0</v>
      </c>
      <c r="AY146" s="310">
        <v>0</v>
      </c>
      <c r="AZ146" s="310">
        <v>0</v>
      </c>
      <c r="BA146" s="310">
        <v>0</v>
      </c>
      <c r="BB146" s="310">
        <v>0</v>
      </c>
      <c r="BC146" s="310">
        <v>0</v>
      </c>
      <c r="BD146" s="311">
        <v>9598</v>
      </c>
      <c r="BE146" s="307">
        <v>9598</v>
      </c>
      <c r="BF146" s="307">
        <v>9598</v>
      </c>
      <c r="BG146" s="307">
        <v>9598</v>
      </c>
      <c r="BH146" s="307">
        <v>9598</v>
      </c>
      <c r="BI146" s="307">
        <v>9598</v>
      </c>
      <c r="BJ146" s="307">
        <v>41275</v>
      </c>
      <c r="BK146" s="310">
        <v>0</v>
      </c>
      <c r="BL146" s="310">
        <v>0</v>
      </c>
      <c r="BM146" s="310">
        <v>0</v>
      </c>
      <c r="BN146" s="310">
        <v>0</v>
      </c>
      <c r="BO146" s="310">
        <v>0</v>
      </c>
      <c r="BP146" s="310">
        <v>0</v>
      </c>
      <c r="BQ146" s="311">
        <v>-45271</v>
      </c>
      <c r="BR146" s="307">
        <v>0</v>
      </c>
      <c r="BS146" s="307">
        <v>0</v>
      </c>
      <c r="BT146" s="307">
        <v>0</v>
      </c>
      <c r="BU146" s="307">
        <v>0</v>
      </c>
      <c r="BV146" s="307">
        <v>0</v>
      </c>
      <c r="BW146" s="307">
        <v>0</v>
      </c>
      <c r="BX146" s="310">
        <v>45271</v>
      </c>
      <c r="BY146" s="310">
        <v>45271</v>
      </c>
      <c r="BZ146" s="310">
        <v>45271</v>
      </c>
      <c r="CA146" s="310">
        <v>45271</v>
      </c>
      <c r="CB146" s="310">
        <v>45271</v>
      </c>
      <c r="CC146" s="310">
        <v>194661</v>
      </c>
      <c r="CD146" s="308">
        <v>9.1</v>
      </c>
      <c r="CE146" s="314"/>
      <c r="CF146" s="307"/>
      <c r="CG146" s="307"/>
      <c r="CH146" s="307"/>
      <c r="CI146" s="307"/>
      <c r="CJ146" s="307"/>
      <c r="CK146" s="307"/>
      <c r="CL146" s="310"/>
      <c r="CM146" s="310"/>
      <c r="CN146" s="310"/>
      <c r="CO146" s="310"/>
      <c r="CP146" s="310"/>
      <c r="CQ146" s="310"/>
      <c r="CR146" s="314">
        <v>-13899</v>
      </c>
      <c r="CS146" s="307"/>
      <c r="CT146" s="307"/>
      <c r="CU146" s="307"/>
      <c r="CV146" s="307"/>
      <c r="CW146" s="307"/>
      <c r="CX146" s="307"/>
      <c r="CY146" s="310">
        <v>13899</v>
      </c>
      <c r="CZ146" s="310">
        <v>13899</v>
      </c>
      <c r="DA146" s="310">
        <v>13899</v>
      </c>
      <c r="DB146" s="310">
        <v>13899</v>
      </c>
      <c r="DC146" s="310">
        <v>13899</v>
      </c>
      <c r="DD146" s="310">
        <v>41699</v>
      </c>
      <c r="DE146" s="293"/>
      <c r="DF146" s="331">
        <v>19027.501667999979</v>
      </c>
    </row>
    <row r="147" spans="2:110">
      <c r="B147" s="302" t="s">
        <v>360</v>
      </c>
      <c r="C147" s="316">
        <v>0.26823999999999998</v>
      </c>
      <c r="D147" s="316">
        <v>0.345138</v>
      </c>
      <c r="E147" s="316">
        <v>-7.6898000000000022E-2</v>
      </c>
      <c r="F147" s="316"/>
      <c r="G147" s="308">
        <v>10.9</v>
      </c>
      <c r="H147" s="307">
        <v>2249111</v>
      </c>
      <c r="I147" s="307">
        <v>68868</v>
      </c>
      <c r="J147" s="307">
        <v>63147</v>
      </c>
      <c r="K147" s="307">
        <v>-501110</v>
      </c>
      <c r="L147" s="307">
        <v>-48551</v>
      </c>
      <c r="M147" s="307">
        <v>263100</v>
      </c>
      <c r="N147" s="307">
        <v>48634</v>
      </c>
      <c r="O147" s="307">
        <v>8499</v>
      </c>
      <c r="P147" s="307">
        <v>-94628</v>
      </c>
      <c r="Q147" s="327">
        <v>2057070</v>
      </c>
      <c r="R147" s="303">
        <v>-48551</v>
      </c>
      <c r="S147" s="307">
        <v>20524</v>
      </c>
      <c r="T147" s="307">
        <v>-47148</v>
      </c>
      <c r="U147" s="327">
        <v>56840</v>
      </c>
      <c r="V147" s="307">
        <v>96938</v>
      </c>
      <c r="W147" s="303">
        <v>-249844</v>
      </c>
      <c r="X147" s="307">
        <v>-95594</v>
      </c>
      <c r="Y147" s="303">
        <v>-513910</v>
      </c>
      <c r="Z147" s="307">
        <v>2209660</v>
      </c>
      <c r="AA147" s="307">
        <v>1910889</v>
      </c>
      <c r="AB147" s="307">
        <v>1823990</v>
      </c>
      <c r="AC147" s="307">
        <v>2331104</v>
      </c>
      <c r="AD147" s="307">
        <v>0</v>
      </c>
      <c r="AE147" s="307">
        <v>66219</v>
      </c>
      <c r="AF147" s="307">
        <v>466762</v>
      </c>
      <c r="AG147" s="307">
        <v>238965</v>
      </c>
      <c r="AH147" s="307">
        <v>44172</v>
      </c>
      <c r="AI147" s="307">
        <v>0</v>
      </c>
      <c r="AJ147" s="307">
        <v>-26624</v>
      </c>
      <c r="AK147" s="307">
        <v>-26624</v>
      </c>
      <c r="AL147" s="307">
        <v>-26624</v>
      </c>
      <c r="AM147" s="307">
        <v>-26624</v>
      </c>
      <c r="AN147" s="307">
        <v>-26624</v>
      </c>
      <c r="AO147" s="307">
        <v>-116724</v>
      </c>
      <c r="AP147" s="293"/>
      <c r="AQ147" s="311">
        <v>24138</v>
      </c>
      <c r="AR147" s="307">
        <v>24138</v>
      </c>
      <c r="AS147" s="307">
        <v>24138</v>
      </c>
      <c r="AT147" s="307">
        <v>24138</v>
      </c>
      <c r="AU147" s="307">
        <v>24138</v>
      </c>
      <c r="AV147" s="307">
        <v>24138</v>
      </c>
      <c r="AW147" s="307">
        <v>118275</v>
      </c>
      <c r="AX147" s="310">
        <v>0</v>
      </c>
      <c r="AY147" s="310">
        <v>0</v>
      </c>
      <c r="AZ147" s="310">
        <v>0</v>
      </c>
      <c r="BA147" s="310">
        <v>0</v>
      </c>
      <c r="BB147" s="310">
        <v>0</v>
      </c>
      <c r="BC147" s="310">
        <v>0</v>
      </c>
      <c r="BD147" s="311">
        <v>4462</v>
      </c>
      <c r="BE147" s="307">
        <v>4462</v>
      </c>
      <c r="BF147" s="307">
        <v>4462</v>
      </c>
      <c r="BG147" s="307">
        <v>4462</v>
      </c>
      <c r="BH147" s="307">
        <v>4462</v>
      </c>
      <c r="BI147" s="307">
        <v>4462</v>
      </c>
      <c r="BJ147" s="307">
        <v>21862</v>
      </c>
      <c r="BK147" s="310">
        <v>0</v>
      </c>
      <c r="BL147" s="310">
        <v>0</v>
      </c>
      <c r="BM147" s="310">
        <v>0</v>
      </c>
      <c r="BN147" s="310">
        <v>0</v>
      </c>
      <c r="BO147" s="310">
        <v>0</v>
      </c>
      <c r="BP147" s="310">
        <v>0</v>
      </c>
      <c r="BQ147" s="311">
        <v>-47148</v>
      </c>
      <c r="BR147" s="307">
        <v>0</v>
      </c>
      <c r="BS147" s="307">
        <v>0</v>
      </c>
      <c r="BT147" s="307">
        <v>0</v>
      </c>
      <c r="BU147" s="307">
        <v>0</v>
      </c>
      <c r="BV147" s="307">
        <v>0</v>
      </c>
      <c r="BW147" s="307">
        <v>0</v>
      </c>
      <c r="BX147" s="310">
        <v>47148</v>
      </c>
      <c r="BY147" s="310">
        <v>47148</v>
      </c>
      <c r="BZ147" s="310">
        <v>47148</v>
      </c>
      <c r="CA147" s="310">
        <v>47148</v>
      </c>
      <c r="CB147" s="310">
        <v>47148</v>
      </c>
      <c r="CC147" s="310">
        <v>231022</v>
      </c>
      <c r="CD147" s="308">
        <v>8.3000000000000007</v>
      </c>
      <c r="CE147" s="314"/>
      <c r="CF147" s="307"/>
      <c r="CG147" s="307"/>
      <c r="CH147" s="307"/>
      <c r="CI147" s="307"/>
      <c r="CJ147" s="307"/>
      <c r="CK147" s="307"/>
      <c r="CL147" s="310"/>
      <c r="CM147" s="310"/>
      <c r="CN147" s="310"/>
      <c r="CO147" s="310"/>
      <c r="CP147" s="310"/>
      <c r="CQ147" s="310"/>
      <c r="CR147" s="314">
        <v>-8076</v>
      </c>
      <c r="CS147" s="307"/>
      <c r="CT147" s="307"/>
      <c r="CU147" s="307"/>
      <c r="CV147" s="307"/>
      <c r="CW147" s="307"/>
      <c r="CX147" s="307"/>
      <c r="CY147" s="310">
        <v>8076</v>
      </c>
      <c r="CZ147" s="310">
        <v>8076</v>
      </c>
      <c r="DA147" s="310">
        <v>8076</v>
      </c>
      <c r="DB147" s="310">
        <v>8076</v>
      </c>
      <c r="DC147" s="310">
        <v>8076</v>
      </c>
      <c r="DD147" s="310">
        <v>25839</v>
      </c>
      <c r="DE147" s="293"/>
      <c r="DF147" s="331">
        <v>21298.669754000006</v>
      </c>
    </row>
    <row r="148" spans="2:110">
      <c r="B148" s="302" t="s">
        <v>361</v>
      </c>
      <c r="C148" s="316">
        <v>0.34972999999999999</v>
      </c>
      <c r="D148" s="316">
        <v>0.359873</v>
      </c>
      <c r="E148" s="316">
        <v>-1.0143000000000013E-2</v>
      </c>
      <c r="F148" s="316"/>
      <c r="G148" s="308">
        <v>10.4</v>
      </c>
      <c r="H148" s="307">
        <v>1804234</v>
      </c>
      <c r="I148" s="307">
        <v>87072</v>
      </c>
      <c r="J148" s="307">
        <v>63280</v>
      </c>
      <c r="K148" s="307">
        <v>-50852</v>
      </c>
      <c r="L148" s="307">
        <v>0</v>
      </c>
      <c r="M148" s="307">
        <v>-269950</v>
      </c>
      <c r="N148" s="307">
        <v>36397</v>
      </c>
      <c r="O148" s="307">
        <v>10155</v>
      </c>
      <c r="P148" s="307">
        <v>-135989</v>
      </c>
      <c r="Q148" s="327">
        <v>1544347</v>
      </c>
      <c r="R148" s="303">
        <v>0</v>
      </c>
      <c r="S148" s="307">
        <v>-30345</v>
      </c>
      <c r="T148" s="307">
        <v>-4111</v>
      </c>
      <c r="U148" s="327">
        <v>115896</v>
      </c>
      <c r="V148" s="307">
        <v>133944</v>
      </c>
      <c r="W148" s="303">
        <v>-312839</v>
      </c>
      <c r="X148" s="307">
        <v>-73044</v>
      </c>
      <c r="Y148" s="303">
        <v>-42756</v>
      </c>
      <c r="Z148" s="307">
        <v>1648999</v>
      </c>
      <c r="AA148" s="307">
        <v>1445087</v>
      </c>
      <c r="AB148" s="307">
        <v>1384246</v>
      </c>
      <c r="AC148" s="307">
        <v>1734998</v>
      </c>
      <c r="AD148" s="307">
        <v>243993</v>
      </c>
      <c r="AE148" s="307">
        <v>63098</v>
      </c>
      <c r="AF148" s="307">
        <v>38645</v>
      </c>
      <c r="AG148" s="307">
        <v>0</v>
      </c>
      <c r="AH148" s="307">
        <v>32897</v>
      </c>
      <c r="AI148" s="307">
        <v>0</v>
      </c>
      <c r="AJ148" s="307">
        <v>-34455</v>
      </c>
      <c r="AK148" s="307">
        <v>-34455</v>
      </c>
      <c r="AL148" s="307">
        <v>-34455</v>
      </c>
      <c r="AM148" s="307">
        <v>-34455</v>
      </c>
      <c r="AN148" s="307">
        <v>-34455</v>
      </c>
      <c r="AO148" s="307">
        <v>-140564</v>
      </c>
      <c r="AP148" s="293"/>
      <c r="AQ148" s="311">
        <v>-25957</v>
      </c>
      <c r="AR148" s="307">
        <v>0</v>
      </c>
      <c r="AS148" s="307">
        <v>0</v>
      </c>
      <c r="AT148" s="307">
        <v>0</v>
      </c>
      <c r="AU148" s="307">
        <v>0</v>
      </c>
      <c r="AV148" s="307">
        <v>0</v>
      </c>
      <c r="AW148" s="307">
        <v>0</v>
      </c>
      <c r="AX148" s="310">
        <v>25957</v>
      </c>
      <c r="AY148" s="310">
        <v>25957</v>
      </c>
      <c r="AZ148" s="310">
        <v>25957</v>
      </c>
      <c r="BA148" s="310">
        <v>25957</v>
      </c>
      <c r="BB148" s="310">
        <v>25957</v>
      </c>
      <c r="BC148" s="310">
        <v>114208</v>
      </c>
      <c r="BD148" s="311">
        <v>3500</v>
      </c>
      <c r="BE148" s="307">
        <v>3500</v>
      </c>
      <c r="BF148" s="307">
        <v>3500</v>
      </c>
      <c r="BG148" s="307">
        <v>3500</v>
      </c>
      <c r="BH148" s="307">
        <v>3500</v>
      </c>
      <c r="BI148" s="307">
        <v>3500</v>
      </c>
      <c r="BJ148" s="307">
        <v>15397</v>
      </c>
      <c r="BK148" s="310">
        <v>0</v>
      </c>
      <c r="BL148" s="310">
        <v>0</v>
      </c>
      <c r="BM148" s="310">
        <v>0</v>
      </c>
      <c r="BN148" s="310">
        <v>0</v>
      </c>
      <c r="BO148" s="310">
        <v>0</v>
      </c>
      <c r="BP148" s="310">
        <v>0</v>
      </c>
      <c r="BQ148" s="311">
        <v>-4111</v>
      </c>
      <c r="BR148" s="307">
        <v>0</v>
      </c>
      <c r="BS148" s="307">
        <v>0</v>
      </c>
      <c r="BT148" s="307">
        <v>0</v>
      </c>
      <c r="BU148" s="307">
        <v>0</v>
      </c>
      <c r="BV148" s="307">
        <v>0</v>
      </c>
      <c r="BW148" s="307">
        <v>0</v>
      </c>
      <c r="BX148" s="310">
        <v>4111</v>
      </c>
      <c r="BY148" s="310">
        <v>4111</v>
      </c>
      <c r="BZ148" s="310">
        <v>4111</v>
      </c>
      <c r="CA148" s="310">
        <v>4111</v>
      </c>
      <c r="CB148" s="310">
        <v>4111</v>
      </c>
      <c r="CC148" s="310">
        <v>18090</v>
      </c>
      <c r="CD148" s="308">
        <v>8.6</v>
      </c>
      <c r="CE148" s="314"/>
      <c r="CF148" s="307"/>
      <c r="CG148" s="307"/>
      <c r="CH148" s="307"/>
      <c r="CI148" s="307"/>
      <c r="CJ148" s="307"/>
      <c r="CK148" s="307"/>
      <c r="CL148" s="310"/>
      <c r="CM148" s="310"/>
      <c r="CN148" s="310"/>
      <c r="CO148" s="310"/>
      <c r="CP148" s="310"/>
      <c r="CQ148" s="310"/>
      <c r="CR148" s="314">
        <v>-7887</v>
      </c>
      <c r="CS148" s="307"/>
      <c r="CT148" s="307"/>
      <c r="CU148" s="307"/>
      <c r="CV148" s="307"/>
      <c r="CW148" s="307"/>
      <c r="CX148" s="307"/>
      <c r="CY148" s="310">
        <v>7887</v>
      </c>
      <c r="CZ148" s="310">
        <v>7887</v>
      </c>
      <c r="DA148" s="310">
        <v>7887</v>
      </c>
      <c r="DB148" s="310">
        <v>7887</v>
      </c>
      <c r="DC148" s="310">
        <v>7887</v>
      </c>
      <c r="DD148" s="310">
        <v>23663</v>
      </c>
      <c r="DE148" s="293"/>
      <c r="DF148" s="331">
        <v>2058.7449960000026</v>
      </c>
    </row>
    <row r="149" spans="2:110">
      <c r="B149" s="302" t="s">
        <v>362</v>
      </c>
      <c r="C149" s="316">
        <v>0.36272599999999999</v>
      </c>
      <c r="D149" s="316">
        <v>0.36186699999999999</v>
      </c>
      <c r="E149" s="316">
        <v>8.5899999999999865E-4</v>
      </c>
      <c r="F149" s="316"/>
      <c r="G149" s="308">
        <v>11</v>
      </c>
      <c r="H149" s="307">
        <v>1933636</v>
      </c>
      <c r="I149" s="307">
        <v>90918</v>
      </c>
      <c r="J149" s="307">
        <v>70065</v>
      </c>
      <c r="K149" s="307">
        <v>4590</v>
      </c>
      <c r="L149" s="307">
        <v>0</v>
      </c>
      <c r="M149" s="307">
        <v>-270510</v>
      </c>
      <c r="N149" s="307">
        <v>40404</v>
      </c>
      <c r="O149" s="307">
        <v>11908</v>
      </c>
      <c r="P149" s="307">
        <v>-133951</v>
      </c>
      <c r="Q149" s="327">
        <v>1747060</v>
      </c>
      <c r="R149" s="303">
        <v>0</v>
      </c>
      <c r="S149" s="307">
        <v>-29306</v>
      </c>
      <c r="T149" s="307">
        <v>1517</v>
      </c>
      <c r="U149" s="327">
        <v>133194</v>
      </c>
      <c r="V149" s="307">
        <v>142216</v>
      </c>
      <c r="W149" s="303">
        <v>-266145</v>
      </c>
      <c r="X149" s="307">
        <v>-80326</v>
      </c>
      <c r="Y149" s="303">
        <v>16689</v>
      </c>
      <c r="Z149" s="307">
        <v>1871584</v>
      </c>
      <c r="AA149" s="307">
        <v>1629305</v>
      </c>
      <c r="AB149" s="307">
        <v>1563965</v>
      </c>
      <c r="AC149" s="307">
        <v>1964086</v>
      </c>
      <c r="AD149" s="307">
        <v>245918</v>
      </c>
      <c r="AE149" s="307">
        <v>72130</v>
      </c>
      <c r="AF149" s="307">
        <v>0</v>
      </c>
      <c r="AG149" s="307">
        <v>0</v>
      </c>
      <c r="AH149" s="307">
        <v>36731</v>
      </c>
      <c r="AI149" s="307">
        <v>15172</v>
      </c>
      <c r="AJ149" s="307">
        <v>-27789</v>
      </c>
      <c r="AK149" s="307">
        <v>-27789</v>
      </c>
      <c r="AL149" s="307">
        <v>-27789</v>
      </c>
      <c r="AM149" s="307">
        <v>-27789</v>
      </c>
      <c r="AN149" s="307">
        <v>-27789</v>
      </c>
      <c r="AO149" s="307">
        <v>-127200</v>
      </c>
      <c r="AP149" s="293"/>
      <c r="AQ149" s="311">
        <v>-24592</v>
      </c>
      <c r="AR149" s="307">
        <v>0</v>
      </c>
      <c r="AS149" s="307">
        <v>0</v>
      </c>
      <c r="AT149" s="307">
        <v>0</v>
      </c>
      <c r="AU149" s="307">
        <v>0</v>
      </c>
      <c r="AV149" s="307">
        <v>0</v>
      </c>
      <c r="AW149" s="307">
        <v>0</v>
      </c>
      <c r="AX149" s="310">
        <v>24592</v>
      </c>
      <c r="AY149" s="310">
        <v>24592</v>
      </c>
      <c r="AZ149" s="310">
        <v>24592</v>
      </c>
      <c r="BA149" s="310">
        <v>24592</v>
      </c>
      <c r="BB149" s="310">
        <v>24592</v>
      </c>
      <c r="BC149" s="310">
        <v>122958</v>
      </c>
      <c r="BD149" s="311">
        <v>3673</v>
      </c>
      <c r="BE149" s="307">
        <v>3673</v>
      </c>
      <c r="BF149" s="307">
        <v>3673</v>
      </c>
      <c r="BG149" s="307">
        <v>3673</v>
      </c>
      <c r="BH149" s="307">
        <v>3673</v>
      </c>
      <c r="BI149" s="307">
        <v>3673</v>
      </c>
      <c r="BJ149" s="307">
        <v>18366</v>
      </c>
      <c r="BK149" s="310">
        <v>0</v>
      </c>
      <c r="BL149" s="310">
        <v>0</v>
      </c>
      <c r="BM149" s="310">
        <v>0</v>
      </c>
      <c r="BN149" s="310">
        <v>0</v>
      </c>
      <c r="BO149" s="310">
        <v>0</v>
      </c>
      <c r="BP149" s="310">
        <v>0</v>
      </c>
      <c r="BQ149" s="311">
        <v>1517</v>
      </c>
      <c r="BR149" s="307">
        <v>1517</v>
      </c>
      <c r="BS149" s="307">
        <v>1517</v>
      </c>
      <c r="BT149" s="307">
        <v>1517</v>
      </c>
      <c r="BU149" s="307">
        <v>1517</v>
      </c>
      <c r="BV149" s="307">
        <v>1517</v>
      </c>
      <c r="BW149" s="307">
        <v>7587</v>
      </c>
      <c r="BX149" s="310">
        <v>0</v>
      </c>
      <c r="BY149" s="310">
        <v>0</v>
      </c>
      <c r="BZ149" s="310">
        <v>0</v>
      </c>
      <c r="CA149" s="310">
        <v>0</v>
      </c>
      <c r="CB149" s="310">
        <v>0</v>
      </c>
      <c r="CC149" s="310">
        <v>0</v>
      </c>
      <c r="CD149" s="308">
        <v>9.1</v>
      </c>
      <c r="CE149" s="314"/>
      <c r="CF149" s="307"/>
      <c r="CG149" s="307"/>
      <c r="CH149" s="307"/>
      <c r="CI149" s="307"/>
      <c r="CJ149" s="307"/>
      <c r="CK149" s="307"/>
      <c r="CL149" s="310"/>
      <c r="CM149" s="310"/>
      <c r="CN149" s="310"/>
      <c r="CO149" s="310"/>
      <c r="CP149" s="310"/>
      <c r="CQ149" s="310"/>
      <c r="CR149" s="314">
        <v>-8387</v>
      </c>
      <c r="CS149" s="307"/>
      <c r="CT149" s="307"/>
      <c r="CU149" s="307"/>
      <c r="CV149" s="307"/>
      <c r="CW149" s="307"/>
      <c r="CX149" s="307"/>
      <c r="CY149" s="310">
        <v>8387</v>
      </c>
      <c r="CZ149" s="310">
        <v>8387</v>
      </c>
      <c r="DA149" s="310">
        <v>8387</v>
      </c>
      <c r="DB149" s="310">
        <v>8387</v>
      </c>
      <c r="DC149" s="310">
        <v>8387</v>
      </c>
      <c r="DD149" s="310">
        <v>30195</v>
      </c>
      <c r="DE149" s="293"/>
      <c r="DF149" s="331">
        <v>-190.6782429999997</v>
      </c>
    </row>
    <row r="150" spans="2:110">
      <c r="B150" s="302" t="s">
        <v>363</v>
      </c>
      <c r="C150" s="316">
        <v>0</v>
      </c>
      <c r="D150" s="316">
        <v>0</v>
      </c>
      <c r="E150" s="316">
        <v>0</v>
      </c>
      <c r="F150" s="316"/>
      <c r="G150" s="308">
        <v>1</v>
      </c>
      <c r="H150" s="307">
        <v>0</v>
      </c>
      <c r="I150" s="307">
        <v>0</v>
      </c>
      <c r="J150" s="307">
        <v>0</v>
      </c>
      <c r="K150" s="307">
        <v>0</v>
      </c>
      <c r="L150" s="307">
        <v>0</v>
      </c>
      <c r="M150" s="307">
        <v>0</v>
      </c>
      <c r="N150" s="307">
        <v>0</v>
      </c>
      <c r="O150" s="307">
        <v>0</v>
      </c>
      <c r="P150" s="307">
        <v>0</v>
      </c>
      <c r="Q150" s="327">
        <v>0</v>
      </c>
      <c r="R150" s="303">
        <v>0</v>
      </c>
      <c r="S150" s="307">
        <v>0</v>
      </c>
      <c r="T150" s="307">
        <v>0</v>
      </c>
      <c r="U150" s="327">
        <v>0</v>
      </c>
      <c r="V150" s="307">
        <v>0</v>
      </c>
      <c r="W150" s="303">
        <v>0</v>
      </c>
      <c r="X150" s="307">
        <v>0</v>
      </c>
      <c r="Y150" s="303">
        <v>0</v>
      </c>
      <c r="Z150" s="307">
        <v>0</v>
      </c>
      <c r="AA150" s="307">
        <v>0</v>
      </c>
      <c r="AB150" s="307">
        <v>0</v>
      </c>
      <c r="AC150" s="307">
        <v>0</v>
      </c>
      <c r="AD150" s="307">
        <v>0</v>
      </c>
      <c r="AE150" s="307">
        <v>0</v>
      </c>
      <c r="AF150" s="307">
        <v>0</v>
      </c>
      <c r="AG150" s="307">
        <v>0</v>
      </c>
      <c r="AH150" s="307">
        <v>0</v>
      </c>
      <c r="AI150" s="307">
        <v>0</v>
      </c>
      <c r="AJ150" s="307">
        <v>0</v>
      </c>
      <c r="AK150" s="307">
        <v>0</v>
      </c>
      <c r="AL150" s="307">
        <v>0</v>
      </c>
      <c r="AM150" s="307">
        <v>0</v>
      </c>
      <c r="AN150" s="307">
        <v>0</v>
      </c>
      <c r="AO150" s="307">
        <v>0</v>
      </c>
      <c r="AP150" s="293"/>
      <c r="AQ150" s="311">
        <v>0</v>
      </c>
      <c r="AR150" s="307">
        <v>0</v>
      </c>
      <c r="AS150" s="307">
        <v>0</v>
      </c>
      <c r="AT150" s="307">
        <v>0</v>
      </c>
      <c r="AU150" s="307">
        <v>0</v>
      </c>
      <c r="AV150" s="307">
        <v>0</v>
      </c>
      <c r="AW150" s="307">
        <v>0</v>
      </c>
      <c r="AX150" s="310">
        <v>0</v>
      </c>
      <c r="AY150" s="310">
        <v>0</v>
      </c>
      <c r="AZ150" s="310">
        <v>0</v>
      </c>
      <c r="BA150" s="310">
        <v>0</v>
      </c>
      <c r="BB150" s="310">
        <v>0</v>
      </c>
      <c r="BC150" s="310">
        <v>0</v>
      </c>
      <c r="BD150" s="311">
        <v>0</v>
      </c>
      <c r="BE150" s="307">
        <v>0</v>
      </c>
      <c r="BF150" s="307">
        <v>0</v>
      </c>
      <c r="BG150" s="307">
        <v>0</v>
      </c>
      <c r="BH150" s="307">
        <v>0</v>
      </c>
      <c r="BI150" s="307">
        <v>0</v>
      </c>
      <c r="BJ150" s="307">
        <v>0</v>
      </c>
      <c r="BK150" s="310">
        <v>0</v>
      </c>
      <c r="BL150" s="310">
        <v>0</v>
      </c>
      <c r="BM150" s="310">
        <v>0</v>
      </c>
      <c r="BN150" s="310">
        <v>0</v>
      </c>
      <c r="BO150" s="310">
        <v>0</v>
      </c>
      <c r="BP150" s="310">
        <v>0</v>
      </c>
      <c r="BQ150" s="311">
        <v>0</v>
      </c>
      <c r="BR150" s="307">
        <v>0</v>
      </c>
      <c r="BS150" s="307">
        <v>0</v>
      </c>
      <c r="BT150" s="307">
        <v>0</v>
      </c>
      <c r="BU150" s="307">
        <v>0</v>
      </c>
      <c r="BV150" s="307">
        <v>0</v>
      </c>
      <c r="BW150" s="307">
        <v>0</v>
      </c>
      <c r="BX150" s="310">
        <v>0</v>
      </c>
      <c r="BY150" s="310">
        <v>0</v>
      </c>
      <c r="BZ150" s="310">
        <v>0</v>
      </c>
      <c r="CA150" s="310">
        <v>0</v>
      </c>
      <c r="CB150" s="310">
        <v>0</v>
      </c>
      <c r="CC150" s="310">
        <v>0</v>
      </c>
      <c r="CD150" s="308">
        <v>1</v>
      </c>
      <c r="CE150" s="314"/>
      <c r="CF150" s="307"/>
      <c r="CG150" s="307"/>
      <c r="CH150" s="307"/>
      <c r="CI150" s="307"/>
      <c r="CJ150" s="307"/>
      <c r="CK150" s="307"/>
      <c r="CL150" s="310"/>
      <c r="CM150" s="310"/>
      <c r="CN150" s="310"/>
      <c r="CO150" s="310"/>
      <c r="CP150" s="310"/>
      <c r="CQ150" s="310"/>
      <c r="CR150" s="314">
        <v>0</v>
      </c>
      <c r="CS150" s="307"/>
      <c r="CT150" s="307"/>
      <c r="CU150" s="307"/>
      <c r="CV150" s="307"/>
      <c r="CW150" s="307"/>
      <c r="CX150" s="307"/>
      <c r="CY150" s="310">
        <v>0</v>
      </c>
      <c r="CZ150" s="310">
        <v>0</v>
      </c>
      <c r="DA150" s="310">
        <v>0</v>
      </c>
      <c r="DB150" s="310">
        <v>0</v>
      </c>
      <c r="DC150" s="310">
        <v>0</v>
      </c>
      <c r="DD150" s="310">
        <v>0</v>
      </c>
      <c r="DE150" s="293"/>
      <c r="DF150" s="331">
        <v>0</v>
      </c>
    </row>
    <row r="151" spans="2:110">
      <c r="B151" s="304" t="s">
        <v>99</v>
      </c>
      <c r="C151" s="317"/>
      <c r="D151" s="317"/>
      <c r="E151" s="317"/>
      <c r="F151" s="317"/>
      <c r="G151" s="306"/>
      <c r="H151" s="305">
        <v>256924230</v>
      </c>
      <c r="I151" s="305">
        <v>13176477</v>
      </c>
      <c r="J151" s="305">
        <v>8803571</v>
      </c>
      <c r="K151" s="305">
        <v>-16207989</v>
      </c>
      <c r="L151" s="305">
        <v>-14990134</v>
      </c>
      <c r="M151" s="305">
        <v>-25305851</v>
      </c>
      <c r="N151" s="305">
        <v>7048741</v>
      </c>
      <c r="O151" s="305">
        <v>618960</v>
      </c>
      <c r="P151" s="305">
        <v>-13821721</v>
      </c>
      <c r="Q151" s="328">
        <v>216246284</v>
      </c>
      <c r="R151" s="305">
        <v>-14990134</v>
      </c>
      <c r="S151" s="305">
        <v>-2782595</v>
      </c>
      <c r="T151" s="305">
        <v>-1853423</v>
      </c>
      <c r="U151" s="326">
        <v>2353896</v>
      </c>
      <c r="V151" s="305">
        <v>12943587</v>
      </c>
      <c r="W151" s="305">
        <v>-39857505</v>
      </c>
      <c r="X151" s="305">
        <v>-10647385</v>
      </c>
      <c r="Y151" s="305">
        <v>-16218326</v>
      </c>
      <c r="Z151" s="305">
        <v>231800501</v>
      </c>
      <c r="AA151" s="305">
        <v>201461813</v>
      </c>
      <c r="AB151" s="305">
        <v>192512720</v>
      </c>
      <c r="AC151" s="305">
        <v>244305688</v>
      </c>
      <c r="AD151" s="305">
        <v>31050113</v>
      </c>
      <c r="AE151" s="305">
        <v>8907814</v>
      </c>
      <c r="AF151" s="305">
        <v>20820600</v>
      </c>
      <c r="AG151" s="305">
        <v>8112566</v>
      </c>
      <c r="AH151" s="305">
        <v>6352759</v>
      </c>
      <c r="AI151" s="305">
        <v>6455697</v>
      </c>
      <c r="AJ151" s="305">
        <v>-4429933</v>
      </c>
      <c r="AK151" s="305">
        <v>-4429933</v>
      </c>
      <c r="AL151" s="305">
        <v>-4429933</v>
      </c>
      <c r="AM151" s="305">
        <v>-4429933</v>
      </c>
      <c r="AN151" s="305">
        <v>-4429918</v>
      </c>
      <c r="AO151" s="305">
        <v>-17707855</v>
      </c>
      <c r="AP151" s="293"/>
      <c r="AQ151" s="312">
        <v>-2368304</v>
      </c>
      <c r="AR151" s="305">
        <v>922386</v>
      </c>
      <c r="AS151" s="305">
        <v>922386</v>
      </c>
      <c r="AT151" s="305">
        <v>922386</v>
      </c>
      <c r="AU151" s="305">
        <v>922386</v>
      </c>
      <c r="AV151" s="305">
        <v>922386</v>
      </c>
      <c r="AW151" s="305">
        <v>3500636</v>
      </c>
      <c r="AX151" s="305">
        <v>3290690</v>
      </c>
      <c r="AY151" s="305">
        <v>3290690</v>
      </c>
      <c r="AZ151" s="305">
        <v>3290690</v>
      </c>
      <c r="BA151" s="305">
        <v>3290690</v>
      </c>
      <c r="BB151" s="305">
        <v>3290690</v>
      </c>
      <c r="BC151" s="305">
        <v>14596663</v>
      </c>
      <c r="BD151" s="312">
        <v>696124</v>
      </c>
      <c r="BE151" s="305">
        <v>696133</v>
      </c>
      <c r="BF151" s="305">
        <v>696133</v>
      </c>
      <c r="BG151" s="305">
        <v>696133</v>
      </c>
      <c r="BH151" s="305">
        <v>696133</v>
      </c>
      <c r="BI151" s="305">
        <v>696133</v>
      </c>
      <c r="BJ151" s="305">
        <v>2872094</v>
      </c>
      <c r="BK151" s="305">
        <v>9</v>
      </c>
      <c r="BL151" s="305">
        <v>9</v>
      </c>
      <c r="BM151" s="305">
        <v>9</v>
      </c>
      <c r="BN151" s="305">
        <v>9</v>
      </c>
      <c r="BO151" s="305">
        <v>9</v>
      </c>
      <c r="BP151" s="305">
        <v>97</v>
      </c>
      <c r="BQ151" s="312">
        <v>-1853423</v>
      </c>
      <c r="BR151" s="305">
        <v>706472</v>
      </c>
      <c r="BS151" s="305">
        <v>706472</v>
      </c>
      <c r="BT151" s="305">
        <v>706472</v>
      </c>
      <c r="BU151" s="305">
        <v>706472</v>
      </c>
      <c r="BV151" s="305">
        <v>706472</v>
      </c>
      <c r="BW151" s="305">
        <v>2923337</v>
      </c>
      <c r="BX151" s="305">
        <v>2353809</v>
      </c>
      <c r="BY151" s="305">
        <v>2353809</v>
      </c>
      <c r="BZ151" s="305">
        <v>2353809</v>
      </c>
      <c r="CA151" s="305">
        <v>2353809</v>
      </c>
      <c r="CB151" s="305">
        <v>2353809</v>
      </c>
      <c r="CC151" s="305">
        <v>9051555</v>
      </c>
      <c r="CD151" s="306"/>
      <c r="CE151" s="315">
        <v>0</v>
      </c>
      <c r="CF151" s="305">
        <v>0</v>
      </c>
      <c r="CG151" s="305">
        <v>0</v>
      </c>
      <c r="CH151" s="305">
        <v>0</v>
      </c>
      <c r="CI151" s="305">
        <v>0</v>
      </c>
      <c r="CJ151" s="305">
        <v>0</v>
      </c>
      <c r="CK151" s="305">
        <v>0</v>
      </c>
      <c r="CL151" s="305">
        <v>0</v>
      </c>
      <c r="CM151" s="305">
        <v>0</v>
      </c>
      <c r="CN151" s="305">
        <v>0</v>
      </c>
      <c r="CO151" s="305">
        <v>0</v>
      </c>
      <c r="CP151" s="305">
        <v>0</v>
      </c>
      <c r="CQ151" s="305">
        <v>0</v>
      </c>
      <c r="CR151" s="315">
        <v>-1110416</v>
      </c>
      <c r="CS151" s="305">
        <v>0</v>
      </c>
      <c r="CT151" s="305">
        <v>0</v>
      </c>
      <c r="CU151" s="305">
        <v>0</v>
      </c>
      <c r="CV151" s="305">
        <v>0</v>
      </c>
      <c r="CW151" s="305">
        <v>0</v>
      </c>
      <c r="CX151" s="305">
        <v>0</v>
      </c>
      <c r="CY151" s="305">
        <v>1110416</v>
      </c>
      <c r="CZ151" s="305">
        <v>1110416</v>
      </c>
      <c r="DA151" s="305">
        <v>1110416</v>
      </c>
      <c r="DB151" s="305">
        <v>1110416</v>
      </c>
      <c r="DC151" s="305">
        <v>1110401</v>
      </c>
      <c r="DD151" s="305">
        <v>3355607</v>
      </c>
      <c r="DE151" s="293"/>
      <c r="DF151" s="331">
        <v>629291.77131599991</v>
      </c>
    </row>
    <row r="152" spans="2:110">
      <c r="B152" s="293"/>
      <c r="C152" s="293"/>
      <c r="D152" s="293"/>
      <c r="E152" s="293"/>
      <c r="F152" s="293"/>
      <c r="G152" s="293"/>
      <c r="H152" s="333">
        <v>0.28685108084382099</v>
      </c>
      <c r="I152" s="293"/>
      <c r="J152" s="293"/>
      <c r="K152" s="293"/>
      <c r="L152" s="293"/>
      <c r="M152" s="293"/>
      <c r="N152" s="293"/>
      <c r="O152" s="293"/>
      <c r="P152" s="293"/>
      <c r="Q152" s="333">
        <v>0.2648706314024305</v>
      </c>
      <c r="R152" s="293"/>
      <c r="S152" s="293"/>
      <c r="T152" s="293"/>
      <c r="U152" s="293"/>
      <c r="V152" s="293"/>
      <c r="W152" s="293"/>
      <c r="X152" s="293"/>
      <c r="Y152" s="293"/>
      <c r="Z152" s="293"/>
      <c r="AA152" s="293"/>
      <c r="AB152" s="293"/>
      <c r="AC152" s="293"/>
      <c r="AD152" s="293"/>
      <c r="AE152" s="293"/>
      <c r="AF152" s="293"/>
      <c r="AG152" s="298"/>
      <c r="AH152" s="298"/>
      <c r="AI152" s="298"/>
      <c r="AJ152" s="293"/>
      <c r="AK152" s="293"/>
      <c r="AL152" s="293"/>
      <c r="AM152" s="293"/>
      <c r="AN152" s="293"/>
      <c r="AO152" s="293"/>
      <c r="AP152" s="293"/>
      <c r="AQ152" s="293"/>
      <c r="AR152" s="298">
        <v>-22937547</v>
      </c>
      <c r="AS152" s="293"/>
      <c r="AT152" s="293"/>
      <c r="AU152" s="293"/>
      <c r="AV152" s="293"/>
      <c r="AW152" s="293"/>
      <c r="AX152" s="293"/>
      <c r="AY152" s="293"/>
      <c r="AZ152" s="293"/>
      <c r="BA152" s="293"/>
      <c r="BB152" s="293"/>
      <c r="BC152" s="293"/>
      <c r="BD152" s="293"/>
      <c r="BE152" s="298">
        <v>6352617</v>
      </c>
      <c r="BF152" s="293"/>
      <c r="BG152" s="293"/>
      <c r="BH152" s="293"/>
      <c r="BI152" s="293"/>
      <c r="BJ152" s="293"/>
      <c r="BK152" s="293"/>
      <c r="BL152" s="293"/>
      <c r="BM152" s="293"/>
      <c r="BN152" s="293"/>
      <c r="BO152" s="293"/>
      <c r="BP152" s="293"/>
      <c r="BQ152" s="293"/>
      <c r="BR152" s="298">
        <v>-14364903</v>
      </c>
      <c r="BS152" s="293"/>
      <c r="BT152" s="293"/>
      <c r="BU152" s="293"/>
      <c r="BV152" s="293"/>
      <c r="BW152" s="293"/>
      <c r="BX152" s="293"/>
      <c r="BY152" s="293"/>
      <c r="BZ152" s="293"/>
      <c r="CA152" s="293"/>
      <c r="CB152" s="293"/>
      <c r="CC152" s="293"/>
      <c r="CD152" s="293"/>
      <c r="CE152" s="293"/>
      <c r="CF152" s="298">
        <v>0</v>
      </c>
      <c r="CG152" s="293"/>
      <c r="CH152" s="293"/>
      <c r="CI152" s="293"/>
      <c r="CJ152" s="293"/>
      <c r="CK152" s="293"/>
      <c r="CL152" s="293"/>
      <c r="CM152" s="293"/>
      <c r="CN152" s="293"/>
      <c r="CO152" s="293"/>
      <c r="CP152" s="293"/>
      <c r="CQ152" s="293"/>
      <c r="CR152" s="293"/>
      <c r="CS152" s="298">
        <v>-8907672</v>
      </c>
      <c r="CT152" s="293"/>
      <c r="CU152" s="293"/>
      <c r="CV152" s="293"/>
      <c r="CW152" s="293"/>
      <c r="CX152" s="293"/>
      <c r="CY152" s="293"/>
      <c r="CZ152" s="293"/>
      <c r="DA152" s="293"/>
      <c r="DB152" s="293"/>
      <c r="DC152" s="293"/>
      <c r="DD152" s="293"/>
      <c r="DE152" s="293"/>
      <c r="DF152" s="331">
        <v>-16218320.771315999</v>
      </c>
    </row>
    <row r="153" spans="2:110">
      <c r="B153" s="293"/>
      <c r="C153" s="293"/>
      <c r="D153" s="293"/>
      <c r="E153" s="293"/>
      <c r="F153" s="293"/>
      <c r="G153" s="293"/>
      <c r="H153" s="293"/>
      <c r="I153" s="293"/>
      <c r="J153" s="293"/>
      <c r="K153" s="293"/>
      <c r="L153" s="293"/>
      <c r="M153" s="293"/>
      <c r="N153" s="293"/>
      <c r="O153" s="293"/>
      <c r="P153" s="293"/>
      <c r="Q153" s="324"/>
      <c r="R153" s="293"/>
      <c r="S153" s="293"/>
      <c r="T153" s="293"/>
      <c r="U153" s="324"/>
      <c r="V153" s="293"/>
      <c r="W153" s="325"/>
      <c r="X153" s="293"/>
      <c r="Y153" s="293"/>
      <c r="Z153" s="293"/>
      <c r="AA153" s="293"/>
      <c r="AB153" s="293"/>
      <c r="AC153" s="293"/>
      <c r="AD153" s="298"/>
      <c r="AE153" s="298"/>
      <c r="AF153" s="293"/>
      <c r="AG153" s="298"/>
      <c r="AH153" s="298"/>
      <c r="AI153" s="293"/>
      <c r="AJ153" s="293"/>
      <c r="AK153" s="293"/>
      <c r="AL153" s="293"/>
      <c r="AM153" s="293"/>
      <c r="AN153" s="293"/>
      <c r="AO153" s="293"/>
      <c r="AP153" s="293"/>
      <c r="AQ153" s="293"/>
      <c r="AR153" s="293"/>
      <c r="AS153" s="293"/>
      <c r="AT153" s="293"/>
      <c r="AU153" s="293"/>
      <c r="AV153" s="293"/>
      <c r="AW153" s="293"/>
      <c r="AX153" s="293"/>
      <c r="AY153" s="293"/>
      <c r="AZ153" s="293"/>
      <c r="BA153" s="293"/>
      <c r="BB153" s="293"/>
      <c r="BC153" s="293"/>
      <c r="BD153" s="293"/>
      <c r="BE153" s="293"/>
      <c r="BF153" s="293"/>
      <c r="BG153" s="293"/>
      <c r="BH153" s="293"/>
      <c r="BI153" s="293"/>
      <c r="BJ153" s="293"/>
      <c r="BK153" s="293"/>
      <c r="BL153" s="293"/>
      <c r="BM153" s="293"/>
      <c r="BN153" s="293"/>
      <c r="BO153" s="293"/>
      <c r="BP153" s="293"/>
      <c r="BQ153" s="293"/>
      <c r="BR153" s="293"/>
      <c r="BS153" s="293"/>
      <c r="BT153" s="293"/>
      <c r="BU153" s="293"/>
      <c r="BV153" s="293"/>
      <c r="BW153" s="293"/>
      <c r="BX153" s="293"/>
      <c r="BY153" s="293"/>
      <c r="BZ153" s="293"/>
      <c r="CA153" s="293"/>
      <c r="CB153" s="293"/>
      <c r="CC153" s="293"/>
      <c r="CD153" s="293"/>
      <c r="CE153" s="293"/>
      <c r="CF153" s="293"/>
      <c r="CG153" s="293"/>
      <c r="CH153" s="293"/>
      <c r="CI153" s="293"/>
      <c r="CJ153" s="293"/>
      <c r="CK153" s="293"/>
      <c r="CL153" s="293"/>
      <c r="CM153" s="293"/>
      <c r="CN153" s="293"/>
      <c r="CO153" s="293"/>
      <c r="CP153" s="293"/>
      <c r="CQ153" s="293"/>
      <c r="CR153" s="293"/>
      <c r="CS153" s="293"/>
      <c r="CT153" s="293"/>
      <c r="CU153" s="293"/>
      <c r="CV153" s="293"/>
      <c r="CW153" s="293"/>
      <c r="CX153" s="293"/>
      <c r="CY153" s="293"/>
      <c r="CZ153" s="293"/>
      <c r="DA153" s="293"/>
      <c r="DB153" s="293"/>
      <c r="DC153" s="293"/>
      <c r="DD153" s="293"/>
      <c r="DE153" s="293"/>
      <c r="DF153" s="293"/>
    </row>
    <row r="154" spans="2:110">
      <c r="B154" s="293"/>
      <c r="C154" s="293"/>
      <c r="D154" s="293"/>
      <c r="E154" s="293"/>
      <c r="F154" s="293"/>
      <c r="G154" s="293"/>
      <c r="H154" s="298"/>
      <c r="I154" s="299"/>
      <c r="J154" s="299"/>
      <c r="K154" s="299"/>
      <c r="L154" s="299"/>
      <c r="M154" s="299"/>
      <c r="N154" s="299"/>
      <c r="O154" s="299"/>
      <c r="P154" s="299"/>
      <c r="Q154" s="324"/>
      <c r="R154" s="299"/>
      <c r="S154" s="299"/>
      <c r="T154" s="299"/>
      <c r="U154" s="324"/>
      <c r="V154" s="299"/>
      <c r="W154" s="325"/>
      <c r="X154" s="299"/>
      <c r="Y154" s="299"/>
      <c r="Z154" s="299"/>
      <c r="AA154" s="299"/>
      <c r="AB154" s="299"/>
      <c r="AC154" s="299"/>
      <c r="AD154" s="298"/>
      <c r="AE154" s="298"/>
      <c r="AF154" s="299"/>
      <c r="AG154" s="298"/>
      <c r="AH154" s="298"/>
      <c r="AI154" s="299"/>
      <c r="AJ154" s="299"/>
      <c r="AK154" s="299"/>
      <c r="AL154" s="299"/>
      <c r="AM154" s="299"/>
      <c r="AN154" s="299"/>
      <c r="AO154" s="299"/>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293"/>
      <c r="BT154" s="293"/>
      <c r="BU154" s="293"/>
      <c r="BV154" s="293"/>
      <c r="BW154" s="293"/>
      <c r="BX154" s="293"/>
      <c r="BY154" s="293"/>
      <c r="BZ154" s="293"/>
      <c r="CA154" s="293"/>
      <c r="CB154" s="293"/>
      <c r="CC154" s="293"/>
      <c r="CD154" s="293"/>
      <c r="CE154" s="293"/>
      <c r="CF154" s="293"/>
      <c r="CG154" s="293"/>
      <c r="CH154" s="293"/>
      <c r="CI154" s="293"/>
      <c r="CJ154" s="293"/>
      <c r="CK154" s="293"/>
      <c r="CL154" s="293"/>
      <c r="CM154" s="293"/>
      <c r="CN154" s="293"/>
      <c r="CO154" s="293"/>
      <c r="CP154" s="293"/>
      <c r="CQ154" s="293"/>
      <c r="CR154" s="293"/>
      <c r="CS154" s="293"/>
      <c r="CT154" s="293"/>
      <c r="CU154" s="293"/>
      <c r="CV154" s="293"/>
      <c r="CW154" s="293"/>
      <c r="CX154" s="293"/>
      <c r="CY154" s="293"/>
      <c r="CZ154" s="293"/>
      <c r="DA154" s="293"/>
      <c r="DB154" s="293"/>
      <c r="DC154" s="293"/>
      <c r="DD154" s="293"/>
      <c r="DE154" s="293"/>
      <c r="DF154" s="293"/>
    </row>
    <row r="155" spans="2:110">
      <c r="B155" s="293"/>
      <c r="C155" s="293"/>
      <c r="D155" s="293"/>
      <c r="E155" s="293"/>
      <c r="F155" s="293"/>
      <c r="G155" s="293"/>
      <c r="H155" s="293"/>
      <c r="I155" s="293"/>
      <c r="J155" s="293"/>
      <c r="K155" s="293"/>
      <c r="L155" s="293"/>
      <c r="M155" s="293"/>
      <c r="N155" s="293"/>
      <c r="O155" s="293"/>
      <c r="P155" s="293"/>
      <c r="Q155" s="324">
        <v>216246285</v>
      </c>
      <c r="R155" s="293"/>
      <c r="S155" s="293"/>
      <c r="T155" s="293"/>
      <c r="U155" s="324"/>
      <c r="V155" s="293"/>
      <c r="W155" s="325"/>
      <c r="X155" s="293"/>
      <c r="Y155" s="293"/>
      <c r="Z155" s="293"/>
      <c r="AA155" s="293"/>
      <c r="AB155" s="293"/>
      <c r="AC155" s="293"/>
      <c r="AD155" s="298"/>
      <c r="AE155" s="298"/>
      <c r="AF155" s="293"/>
      <c r="AG155" s="298"/>
      <c r="AH155" s="298"/>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c r="BG155" s="293"/>
      <c r="BH155" s="293"/>
      <c r="BI155" s="293"/>
      <c r="BJ155" s="293"/>
      <c r="BK155" s="293"/>
      <c r="BL155" s="293"/>
      <c r="BM155" s="293"/>
      <c r="BN155" s="293"/>
      <c r="BO155" s="293"/>
      <c r="BP155" s="293"/>
      <c r="BQ155" s="293"/>
      <c r="BR155" s="293"/>
      <c r="BS155" s="293"/>
      <c r="BT155" s="293"/>
      <c r="BU155" s="293"/>
      <c r="BV155" s="293"/>
      <c r="BW155" s="293"/>
      <c r="BX155" s="293"/>
      <c r="BY155" s="293"/>
      <c r="BZ155" s="293"/>
      <c r="CA155" s="293"/>
      <c r="CB155" s="293"/>
      <c r="CC155" s="293"/>
      <c r="CD155" s="293"/>
      <c r="CE155" s="293"/>
      <c r="CF155" s="293"/>
      <c r="CG155" s="293"/>
      <c r="CH155" s="293"/>
      <c r="CI155" s="293"/>
      <c r="CJ155" s="293"/>
      <c r="CK155" s="293"/>
      <c r="CL155" s="293"/>
      <c r="CM155" s="293"/>
      <c r="CN155" s="293"/>
      <c r="CO155" s="293"/>
      <c r="CP155" s="293"/>
      <c r="CQ155" s="293"/>
      <c r="CR155" s="293"/>
      <c r="CS155" s="293"/>
      <c r="CT155" s="293"/>
      <c r="CU155" s="293"/>
      <c r="CV155" s="293"/>
      <c r="CW155" s="293"/>
      <c r="CX155" s="293"/>
      <c r="CY155" s="293"/>
      <c r="CZ155" s="293"/>
      <c r="DA155" s="293"/>
      <c r="DB155" s="293"/>
      <c r="DC155" s="293"/>
      <c r="DD155" s="293"/>
      <c r="DE155" s="293"/>
      <c r="DF155" s="293"/>
    </row>
    <row r="156" spans="2:110">
      <c r="B156" s="293"/>
      <c r="C156" s="293"/>
      <c r="D156" s="293"/>
      <c r="E156" s="293"/>
      <c r="F156" s="293"/>
      <c r="G156" s="293"/>
      <c r="H156" s="293"/>
      <c r="I156" s="293"/>
      <c r="J156" s="293"/>
      <c r="K156" s="293"/>
      <c r="L156" s="293"/>
      <c r="M156" s="293"/>
      <c r="N156" s="293"/>
      <c r="O156" s="293"/>
      <c r="P156" s="293"/>
      <c r="Q156" s="324"/>
      <c r="R156" s="293"/>
      <c r="S156" s="293"/>
      <c r="T156" s="293"/>
      <c r="U156" s="324"/>
      <c r="V156" s="293"/>
      <c r="W156" s="325"/>
      <c r="X156" s="293"/>
      <c r="Y156" s="293"/>
      <c r="Z156" s="293"/>
      <c r="AA156" s="293"/>
      <c r="AB156" s="293"/>
      <c r="AC156" s="293"/>
      <c r="AD156" s="298"/>
      <c r="AE156" s="298"/>
      <c r="AF156" s="293"/>
      <c r="AG156" s="298"/>
      <c r="AH156" s="298"/>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c r="BG156" s="293"/>
      <c r="BH156" s="293"/>
      <c r="BI156" s="293"/>
      <c r="BJ156" s="293"/>
      <c r="BK156" s="293"/>
      <c r="BL156" s="293"/>
      <c r="BM156" s="293"/>
      <c r="BN156" s="293"/>
      <c r="BO156" s="293"/>
      <c r="BP156" s="293"/>
      <c r="BQ156" s="293"/>
      <c r="BR156" s="293"/>
      <c r="BS156" s="293"/>
      <c r="BT156" s="293"/>
      <c r="BU156" s="293"/>
      <c r="BV156" s="293"/>
      <c r="BW156" s="293"/>
      <c r="BX156" s="293"/>
      <c r="BY156" s="293"/>
      <c r="BZ156" s="293"/>
      <c r="CA156" s="293"/>
      <c r="CB156" s="293"/>
      <c r="CC156" s="293"/>
      <c r="CD156" s="293"/>
      <c r="CE156" s="293"/>
      <c r="CF156" s="293"/>
      <c r="CG156" s="293"/>
      <c r="CH156" s="293"/>
      <c r="CI156" s="293"/>
      <c r="CJ156" s="293"/>
      <c r="CK156" s="293"/>
      <c r="CL156" s="293"/>
      <c r="CM156" s="293"/>
      <c r="CN156" s="293"/>
      <c r="CO156" s="293"/>
      <c r="CP156" s="293"/>
      <c r="CQ156" s="293"/>
      <c r="CR156" s="293"/>
      <c r="CS156" s="293"/>
      <c r="CT156" s="293"/>
      <c r="CU156" s="293"/>
      <c r="CV156" s="293"/>
      <c r="CW156" s="293"/>
      <c r="CX156" s="293"/>
      <c r="CY156" s="293"/>
      <c r="CZ156" s="293"/>
      <c r="DA156" s="293"/>
      <c r="DB156" s="293"/>
      <c r="DC156" s="293"/>
      <c r="DD156" s="293"/>
      <c r="DE156" s="293"/>
      <c r="DF156" s="293"/>
    </row>
    <row r="157" spans="2:110">
      <c r="B157" s="293"/>
      <c r="C157" s="293"/>
      <c r="D157" s="293"/>
      <c r="E157" s="293"/>
      <c r="F157" s="293"/>
      <c r="G157" s="293"/>
      <c r="H157" s="293"/>
      <c r="I157" s="293"/>
      <c r="J157" s="293"/>
      <c r="K157" s="293"/>
      <c r="L157" s="293"/>
      <c r="M157" s="293"/>
      <c r="N157" s="293"/>
      <c r="O157" s="293"/>
      <c r="P157" s="293"/>
      <c r="Q157" s="324"/>
      <c r="R157" s="293"/>
      <c r="S157" s="293"/>
      <c r="T157" s="293"/>
      <c r="U157" s="324"/>
      <c r="V157" s="293"/>
      <c r="W157" s="325"/>
      <c r="X157" s="293"/>
      <c r="Y157" s="293"/>
      <c r="Z157" s="293"/>
      <c r="AA157" s="293"/>
      <c r="AB157" s="293"/>
      <c r="AC157" s="293"/>
      <c r="AD157" s="298"/>
      <c r="AE157" s="298"/>
      <c r="AF157" s="293"/>
      <c r="AG157" s="298"/>
      <c r="AH157" s="298"/>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c r="BG157" s="293"/>
      <c r="BH157" s="293"/>
      <c r="BI157" s="293"/>
      <c r="BJ157" s="293"/>
      <c r="BK157" s="293"/>
      <c r="BL157" s="293"/>
      <c r="BM157" s="293"/>
      <c r="BN157" s="293"/>
      <c r="BO157" s="293"/>
      <c r="BP157" s="293"/>
      <c r="BQ157" s="293"/>
      <c r="BR157" s="293"/>
      <c r="BS157" s="293"/>
      <c r="BT157" s="293"/>
      <c r="BU157" s="293"/>
      <c r="BV157" s="293"/>
      <c r="BW157" s="293"/>
      <c r="BX157" s="293"/>
      <c r="BY157" s="293"/>
      <c r="BZ157" s="293"/>
      <c r="CA157" s="293"/>
      <c r="CB157" s="293"/>
      <c r="CC157" s="293"/>
      <c r="CD157" s="293"/>
      <c r="CE157" s="293"/>
      <c r="CF157" s="293"/>
      <c r="CG157" s="293"/>
      <c r="CH157" s="293"/>
      <c r="CI157" s="293"/>
      <c r="CJ157" s="293"/>
      <c r="CK157" s="293"/>
      <c r="CL157" s="293"/>
      <c r="CM157" s="293"/>
      <c r="CN157" s="293"/>
      <c r="CO157" s="293"/>
      <c r="CP157" s="293"/>
      <c r="CQ157" s="293"/>
      <c r="CR157" s="293"/>
      <c r="CS157" s="293"/>
      <c r="CT157" s="293"/>
      <c r="CU157" s="293"/>
      <c r="CV157" s="293"/>
      <c r="CW157" s="293"/>
      <c r="CX157" s="293"/>
      <c r="CY157" s="293"/>
      <c r="CZ157" s="293"/>
      <c r="DA157" s="293"/>
      <c r="DB157" s="293"/>
      <c r="DC157" s="293"/>
      <c r="DD157" s="293"/>
      <c r="DE157" s="293"/>
      <c r="DF157" s="293"/>
    </row>
    <row r="158" spans="2:110">
      <c r="B158" s="293"/>
      <c r="C158" s="293"/>
      <c r="D158" s="293"/>
      <c r="E158" s="293"/>
      <c r="F158" s="293"/>
      <c r="G158" s="293"/>
      <c r="H158" s="293"/>
      <c r="I158" s="293"/>
      <c r="J158" s="293"/>
      <c r="K158" s="293"/>
      <c r="L158" s="293"/>
      <c r="M158" s="293"/>
      <c r="N158" s="293"/>
      <c r="O158" s="293"/>
      <c r="P158" s="293"/>
      <c r="Q158" s="324"/>
      <c r="R158" s="293"/>
      <c r="S158" s="293"/>
      <c r="T158" s="293"/>
      <c r="U158" s="324"/>
      <c r="V158" s="293"/>
      <c r="W158" s="325"/>
      <c r="X158" s="293"/>
      <c r="Y158" s="293"/>
      <c r="Z158" s="293"/>
      <c r="AA158" s="293"/>
      <c r="AB158" s="293"/>
      <c r="AC158" s="293"/>
      <c r="AD158" s="298"/>
      <c r="AE158" s="298"/>
      <c r="AF158" s="293"/>
      <c r="AG158" s="298"/>
      <c r="AH158" s="298"/>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c r="BG158" s="293"/>
      <c r="BH158" s="293"/>
      <c r="BI158" s="293"/>
      <c r="BJ158" s="293"/>
      <c r="BK158" s="293"/>
      <c r="BL158" s="293"/>
      <c r="BM158" s="293"/>
      <c r="BN158" s="293"/>
      <c r="BO158" s="293"/>
      <c r="BP158" s="293"/>
      <c r="BQ158" s="293"/>
      <c r="BR158" s="293"/>
      <c r="BS158" s="293"/>
      <c r="BT158" s="293"/>
      <c r="BU158" s="293"/>
      <c r="BV158" s="293"/>
      <c r="BW158" s="293"/>
      <c r="BX158" s="293"/>
      <c r="BY158" s="293"/>
      <c r="BZ158" s="293"/>
      <c r="CA158" s="293"/>
      <c r="CB158" s="293"/>
      <c r="CC158" s="293"/>
      <c r="CD158" s="293"/>
      <c r="CE158" s="293"/>
      <c r="CF158" s="293"/>
      <c r="CG158" s="293"/>
      <c r="CH158" s="293"/>
      <c r="CI158" s="293"/>
      <c r="CJ158" s="293"/>
      <c r="CK158" s="293"/>
      <c r="CL158" s="293"/>
      <c r="CM158" s="293"/>
      <c r="CN158" s="293"/>
      <c r="CO158" s="293"/>
      <c r="CP158" s="293"/>
      <c r="CQ158" s="293"/>
      <c r="CR158" s="293"/>
      <c r="CS158" s="293"/>
      <c r="CT158" s="293"/>
      <c r="CU158" s="293"/>
      <c r="CV158" s="293"/>
      <c r="CW158" s="293"/>
      <c r="CX158" s="293"/>
      <c r="CY158" s="293"/>
      <c r="CZ158" s="293"/>
      <c r="DA158" s="293"/>
      <c r="DB158" s="293"/>
      <c r="DC158" s="293"/>
      <c r="DD158" s="293"/>
      <c r="DE158" s="293"/>
      <c r="DF158" s="293"/>
    </row>
    <row r="159" spans="2:110">
      <c r="B159" s="293"/>
      <c r="C159" s="293"/>
      <c r="D159" s="293"/>
      <c r="E159" s="293"/>
      <c r="F159" s="293"/>
      <c r="G159" s="293"/>
      <c r="H159" s="293"/>
      <c r="I159" s="293"/>
      <c r="J159" s="293"/>
      <c r="K159" s="293"/>
      <c r="L159" s="293"/>
      <c r="M159" s="293"/>
      <c r="N159" s="293"/>
      <c r="O159" s="293"/>
      <c r="P159" s="293"/>
      <c r="Q159" s="324"/>
      <c r="R159" s="293"/>
      <c r="S159" s="293"/>
      <c r="T159" s="293"/>
      <c r="U159" s="324"/>
      <c r="V159" s="293"/>
      <c r="W159" s="325"/>
      <c r="X159" s="293"/>
      <c r="Y159" s="293"/>
      <c r="Z159" s="293"/>
      <c r="AA159" s="293"/>
      <c r="AB159" s="293"/>
      <c r="AC159" s="293"/>
      <c r="AD159" s="298"/>
      <c r="AE159" s="298"/>
      <c r="AF159" s="293"/>
      <c r="AG159" s="298"/>
      <c r="AH159" s="298"/>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c r="BG159" s="293"/>
      <c r="BH159" s="293"/>
      <c r="BI159" s="293"/>
      <c r="BJ159" s="293"/>
      <c r="BK159" s="293"/>
      <c r="BL159" s="293"/>
      <c r="BM159" s="293"/>
      <c r="BN159" s="293"/>
      <c r="BO159" s="293"/>
      <c r="BP159" s="293"/>
      <c r="BQ159" s="293"/>
      <c r="BR159" s="293"/>
      <c r="BS159" s="293"/>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3"/>
      <c r="CS159" s="293"/>
      <c r="CT159" s="293"/>
      <c r="CU159" s="293"/>
      <c r="CV159" s="293"/>
      <c r="CW159" s="293"/>
      <c r="CX159" s="293"/>
      <c r="CY159" s="293"/>
      <c r="CZ159" s="293"/>
      <c r="DA159" s="293"/>
      <c r="DB159" s="293"/>
      <c r="DC159" s="293"/>
      <c r="DD159" s="293"/>
      <c r="DE159" s="293"/>
      <c r="DF159" s="293"/>
    </row>
    <row r="160" spans="2:110">
      <c r="B160" s="293"/>
      <c r="C160" s="293"/>
      <c r="D160" s="293"/>
      <c r="E160" s="293"/>
      <c r="F160" s="293"/>
      <c r="G160" s="293"/>
      <c r="H160" s="293"/>
      <c r="I160" s="293"/>
      <c r="J160" s="293"/>
      <c r="K160" s="293"/>
      <c r="L160" s="293"/>
      <c r="M160" s="293"/>
      <c r="N160" s="293"/>
      <c r="O160" s="293"/>
      <c r="P160" s="293"/>
      <c r="Q160" s="324"/>
      <c r="R160" s="293"/>
      <c r="S160" s="293"/>
      <c r="T160" s="293"/>
      <c r="U160" s="324"/>
      <c r="V160" s="293"/>
      <c r="W160" s="325"/>
      <c r="X160" s="293"/>
      <c r="Y160" s="293"/>
      <c r="Z160" s="293"/>
      <c r="AA160" s="293"/>
      <c r="AB160" s="293"/>
      <c r="AC160" s="293"/>
      <c r="AD160" s="298"/>
      <c r="AE160" s="298"/>
      <c r="AF160" s="293"/>
      <c r="AG160" s="298"/>
      <c r="AH160" s="298"/>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c r="BG160" s="293"/>
      <c r="BH160" s="293"/>
      <c r="BI160" s="293"/>
      <c r="BJ160" s="293"/>
      <c r="BK160" s="293"/>
      <c r="BL160" s="293"/>
      <c r="BM160" s="293"/>
      <c r="BN160" s="293"/>
      <c r="BO160" s="293"/>
      <c r="BP160" s="293"/>
      <c r="BQ160" s="293"/>
      <c r="BR160" s="293"/>
      <c r="BS160" s="293"/>
      <c r="BT160" s="293"/>
      <c r="BU160" s="293"/>
      <c r="BV160" s="293"/>
      <c r="BW160" s="293"/>
      <c r="BX160" s="293"/>
      <c r="BY160" s="293"/>
      <c r="BZ160" s="293"/>
      <c r="CA160" s="293"/>
      <c r="CB160" s="293"/>
      <c r="CC160" s="293"/>
      <c r="CD160" s="293"/>
      <c r="CE160" s="293"/>
      <c r="CF160" s="293"/>
      <c r="CG160" s="293"/>
      <c r="CH160" s="293"/>
      <c r="CI160" s="293"/>
      <c r="CJ160" s="293"/>
      <c r="CK160" s="293"/>
      <c r="CL160" s="293"/>
      <c r="CM160" s="293"/>
      <c r="CN160" s="293"/>
      <c r="CO160" s="293"/>
      <c r="CP160" s="293"/>
      <c r="CQ160" s="293"/>
      <c r="CR160" s="293"/>
      <c r="CS160" s="293"/>
      <c r="CT160" s="293"/>
      <c r="CU160" s="293"/>
      <c r="CV160" s="293"/>
      <c r="CW160" s="293"/>
      <c r="CX160" s="293"/>
      <c r="CY160" s="293"/>
      <c r="CZ160" s="293"/>
      <c r="DA160" s="293"/>
      <c r="DB160" s="293"/>
      <c r="DC160" s="293"/>
      <c r="DD160" s="293"/>
      <c r="DE160" s="293"/>
      <c r="DF160" s="293"/>
    </row>
    <row r="161" spans="5:34">
      <c r="E161" s="265"/>
      <c r="F161" s="265"/>
      <c r="G161" s="265"/>
      <c r="H161" s="265"/>
      <c r="Q161" s="324"/>
      <c r="R161" s="293"/>
      <c r="S161" s="293"/>
      <c r="T161" s="293"/>
      <c r="U161" s="324"/>
      <c r="V161" s="293"/>
      <c r="W161" s="325"/>
      <c r="X161" s="293"/>
      <c r="Y161" s="293"/>
      <c r="Z161" s="293"/>
      <c r="AA161" s="293"/>
      <c r="AB161" s="293"/>
      <c r="AC161" s="293"/>
      <c r="AD161" s="298"/>
      <c r="AE161" s="298"/>
      <c r="AF161" s="293"/>
      <c r="AG161" s="298"/>
      <c r="AH161" s="298"/>
    </row>
    <row r="162" spans="5:34">
      <c r="E162" s="265"/>
      <c r="F162" s="265"/>
      <c r="G162" s="265"/>
      <c r="H162" s="265"/>
      <c r="Q162" s="324"/>
      <c r="R162" s="293"/>
      <c r="S162" s="293"/>
      <c r="T162" s="293"/>
      <c r="U162" s="324"/>
      <c r="V162" s="293"/>
      <c r="W162" s="325"/>
      <c r="X162" s="293"/>
      <c r="Y162" s="293"/>
      <c r="Z162" s="293"/>
      <c r="AA162" s="293"/>
      <c r="AB162" s="293"/>
      <c r="AC162" s="293"/>
      <c r="AD162" s="298"/>
      <c r="AE162" s="298"/>
      <c r="AF162" s="293"/>
      <c r="AG162" s="298"/>
      <c r="AH162" s="298"/>
    </row>
    <row r="163" spans="5:34">
      <c r="E163" s="265"/>
      <c r="F163" s="265"/>
      <c r="G163" s="265"/>
      <c r="H163" s="265"/>
      <c r="Q163" s="324"/>
      <c r="R163" s="293"/>
      <c r="S163" s="293"/>
      <c r="T163" s="293"/>
      <c r="U163" s="324"/>
      <c r="V163" s="293"/>
      <c r="W163" s="325"/>
      <c r="X163" s="293"/>
      <c r="Y163" s="293"/>
      <c r="Z163" s="293"/>
      <c r="AA163" s="293"/>
      <c r="AB163" s="293"/>
      <c r="AC163" s="293"/>
      <c r="AD163" s="298"/>
      <c r="AE163" s="298"/>
      <c r="AF163" s="293"/>
      <c r="AG163" s="298"/>
      <c r="AH163" s="298"/>
    </row>
    <row r="164" spans="5:34">
      <c r="E164" s="265"/>
      <c r="F164" s="265"/>
      <c r="G164" s="265"/>
      <c r="H164" s="265"/>
      <c r="Q164" s="324"/>
      <c r="R164" s="293"/>
      <c r="S164" s="293"/>
      <c r="T164" s="293"/>
      <c r="U164" s="324"/>
      <c r="V164" s="293"/>
      <c r="W164" s="325"/>
      <c r="X164" s="293"/>
      <c r="Y164" s="293"/>
      <c r="Z164" s="293"/>
      <c r="AA164" s="293"/>
      <c r="AB164" s="293"/>
      <c r="AC164" s="293"/>
      <c r="AD164" s="298"/>
      <c r="AE164" s="298"/>
      <c r="AF164" s="293"/>
      <c r="AG164" s="298"/>
      <c r="AH164" s="298"/>
    </row>
    <row r="165" spans="5:34">
      <c r="E165" s="265"/>
      <c r="F165" s="265"/>
      <c r="G165" s="265"/>
      <c r="H165" s="265"/>
      <c r="Q165" s="324"/>
      <c r="R165" s="293"/>
      <c r="S165" s="293"/>
      <c r="T165" s="293"/>
      <c r="U165" s="324"/>
      <c r="V165" s="293"/>
      <c r="W165" s="325"/>
      <c r="X165" s="293"/>
      <c r="Y165" s="293"/>
      <c r="Z165" s="293"/>
      <c r="AA165" s="293"/>
      <c r="AB165" s="293"/>
      <c r="AC165" s="293"/>
      <c r="AD165" s="298"/>
      <c r="AE165" s="298"/>
      <c r="AF165" s="293"/>
      <c r="AG165" s="298"/>
      <c r="AH165" s="298"/>
    </row>
    <row r="166" spans="5:34">
      <c r="E166" s="265"/>
      <c r="F166" s="265"/>
      <c r="G166" s="265"/>
      <c r="H166" s="265"/>
      <c r="Q166" s="324"/>
      <c r="R166" s="293"/>
      <c r="S166" s="293"/>
      <c r="T166" s="293"/>
      <c r="U166" s="324"/>
      <c r="V166" s="293"/>
      <c r="W166" s="325"/>
      <c r="X166" s="293"/>
      <c r="Y166" s="293"/>
      <c r="Z166" s="293"/>
      <c r="AA166" s="293"/>
      <c r="AB166" s="293"/>
      <c r="AC166" s="293"/>
      <c r="AD166" s="298"/>
      <c r="AE166" s="298"/>
      <c r="AF166" s="293"/>
      <c r="AG166" s="298"/>
      <c r="AH166" s="298"/>
    </row>
    <row r="167" spans="5:34">
      <c r="E167" s="265"/>
      <c r="F167" s="265"/>
      <c r="G167" s="265"/>
      <c r="H167" s="265"/>
      <c r="Q167" s="324"/>
      <c r="R167" s="293"/>
      <c r="S167" s="293"/>
      <c r="T167" s="293"/>
      <c r="U167" s="324"/>
      <c r="V167" s="293"/>
      <c r="W167" s="325"/>
      <c r="X167" s="293"/>
      <c r="Y167" s="293"/>
      <c r="Z167" s="293"/>
      <c r="AA167" s="293"/>
      <c r="AB167" s="293"/>
      <c r="AC167" s="293"/>
      <c r="AD167" s="298"/>
      <c r="AE167" s="298"/>
      <c r="AF167" s="293"/>
      <c r="AG167" s="298"/>
      <c r="AH167" s="298"/>
    </row>
    <row r="168" spans="5:34">
      <c r="E168" s="265"/>
      <c r="F168" s="265"/>
      <c r="G168" s="265"/>
      <c r="H168" s="265"/>
      <c r="Q168" s="324"/>
      <c r="R168" s="293"/>
      <c r="S168" s="293"/>
      <c r="T168" s="293"/>
      <c r="U168" s="324"/>
      <c r="V168" s="293"/>
      <c r="W168" s="325"/>
      <c r="X168" s="293"/>
      <c r="Y168" s="293"/>
      <c r="Z168" s="293"/>
      <c r="AA168" s="293"/>
      <c r="AB168" s="293"/>
      <c r="AC168" s="293"/>
      <c r="AD168" s="298"/>
      <c r="AE168" s="298"/>
      <c r="AF168" s="293"/>
      <c r="AG168" s="298"/>
      <c r="AH168" s="298"/>
    </row>
    <row r="169" spans="5:34">
      <c r="E169" s="265"/>
      <c r="F169" s="265"/>
      <c r="G169" s="265"/>
      <c r="H169" s="265"/>
      <c r="Q169" s="324"/>
      <c r="R169" s="293"/>
      <c r="S169" s="293"/>
      <c r="T169" s="293"/>
      <c r="U169" s="324"/>
      <c r="V169" s="293"/>
      <c r="W169" s="325"/>
      <c r="X169" s="293"/>
      <c r="Y169" s="293"/>
      <c r="Z169" s="293"/>
      <c r="AA169" s="293"/>
      <c r="AB169" s="293"/>
      <c r="AC169" s="293"/>
      <c r="AD169" s="298"/>
      <c r="AE169" s="298"/>
      <c r="AF169" s="293"/>
      <c r="AG169" s="298"/>
      <c r="AH169" s="298"/>
    </row>
    <row r="170" spans="5:34">
      <c r="E170" s="265"/>
      <c r="F170" s="265"/>
      <c r="G170" s="265"/>
      <c r="H170" s="265"/>
      <c r="Q170" s="324"/>
      <c r="R170" s="293"/>
      <c r="S170" s="293"/>
      <c r="T170" s="293"/>
      <c r="U170" s="324"/>
      <c r="V170" s="293"/>
      <c r="W170" s="325"/>
      <c r="X170" s="293"/>
      <c r="Y170" s="293"/>
      <c r="Z170" s="293"/>
      <c r="AA170" s="293"/>
      <c r="AB170" s="293"/>
      <c r="AC170" s="293"/>
      <c r="AD170" s="298"/>
      <c r="AE170" s="298"/>
      <c r="AF170" s="293"/>
      <c r="AG170" s="298"/>
      <c r="AH170" s="298"/>
    </row>
    <row r="171" spans="5:34">
      <c r="E171" s="265"/>
      <c r="F171" s="265"/>
      <c r="G171" s="265"/>
      <c r="H171" s="265"/>
      <c r="Q171" s="324"/>
      <c r="R171" s="293"/>
      <c r="S171" s="293"/>
      <c r="T171" s="293"/>
      <c r="U171" s="324"/>
      <c r="V171" s="293"/>
      <c r="W171" s="325"/>
      <c r="X171" s="293"/>
      <c r="Y171" s="293"/>
      <c r="Z171" s="293"/>
      <c r="AA171" s="293"/>
      <c r="AB171" s="293"/>
      <c r="AC171" s="293"/>
      <c r="AD171" s="298"/>
      <c r="AE171" s="298"/>
      <c r="AF171" s="293"/>
      <c r="AG171" s="298"/>
      <c r="AH171" s="298"/>
    </row>
    <row r="172" spans="5:34">
      <c r="E172" s="265"/>
      <c r="F172" s="265"/>
      <c r="G172" s="265"/>
      <c r="H172" s="265"/>
      <c r="Q172" s="324"/>
      <c r="R172" s="293"/>
      <c r="S172" s="293"/>
      <c r="T172" s="293"/>
      <c r="U172" s="324"/>
      <c r="V172" s="293"/>
      <c r="W172" s="325"/>
      <c r="X172" s="293"/>
      <c r="Y172" s="293"/>
      <c r="Z172" s="293"/>
      <c r="AA172" s="293"/>
      <c r="AB172" s="293"/>
      <c r="AC172" s="293"/>
      <c r="AD172" s="298"/>
      <c r="AE172" s="298"/>
      <c r="AF172" s="293"/>
      <c r="AG172" s="298"/>
      <c r="AH172" s="298"/>
    </row>
    <row r="173" spans="5:34">
      <c r="E173" s="265"/>
      <c r="F173" s="265"/>
      <c r="G173" s="265"/>
      <c r="H173" s="265"/>
      <c r="Q173" s="324"/>
      <c r="R173" s="293"/>
      <c r="S173" s="293"/>
      <c r="T173" s="293"/>
      <c r="U173" s="324"/>
      <c r="V173" s="293"/>
      <c r="W173" s="325"/>
      <c r="X173" s="293"/>
      <c r="Y173" s="293"/>
      <c r="Z173" s="293"/>
      <c r="AA173" s="293"/>
      <c r="AB173" s="293"/>
      <c r="AC173" s="293"/>
      <c r="AD173" s="298"/>
      <c r="AE173" s="298"/>
      <c r="AF173" s="293"/>
      <c r="AG173" s="298"/>
      <c r="AH173" s="298"/>
    </row>
    <row r="174" spans="5:34">
      <c r="E174" s="265"/>
      <c r="F174" s="265"/>
      <c r="G174" s="265"/>
      <c r="H174" s="265"/>
      <c r="Q174" s="324"/>
      <c r="R174" s="293"/>
      <c r="S174" s="293"/>
      <c r="T174" s="293"/>
      <c r="U174" s="324"/>
      <c r="V174" s="293"/>
      <c r="W174" s="325"/>
      <c r="X174" s="293"/>
      <c r="Y174" s="293"/>
      <c r="Z174" s="293"/>
      <c r="AA174" s="293"/>
      <c r="AB174" s="293"/>
      <c r="AC174" s="293"/>
      <c r="AD174" s="298"/>
      <c r="AE174" s="298"/>
      <c r="AF174" s="293"/>
      <c r="AG174" s="298"/>
      <c r="AH174" s="298"/>
    </row>
    <row r="175" spans="5:34">
      <c r="E175" s="265"/>
      <c r="F175" s="265"/>
      <c r="G175" s="265"/>
      <c r="H175" s="265"/>
      <c r="Q175" s="324"/>
      <c r="R175" s="293"/>
      <c r="S175" s="293"/>
      <c r="T175" s="293"/>
      <c r="U175" s="324"/>
      <c r="V175" s="293"/>
      <c r="W175" s="325"/>
      <c r="X175" s="293"/>
      <c r="Y175" s="293"/>
      <c r="Z175" s="293"/>
      <c r="AA175" s="293"/>
      <c r="AB175" s="293"/>
      <c r="AC175" s="293"/>
      <c r="AD175" s="298"/>
      <c r="AE175" s="298"/>
      <c r="AF175" s="293"/>
      <c r="AG175" s="298"/>
      <c r="AH175" s="298"/>
    </row>
    <row r="176" spans="5:34">
      <c r="E176" s="265"/>
      <c r="F176" s="265"/>
      <c r="G176" s="265"/>
      <c r="H176" s="265"/>
      <c r="Q176" s="324"/>
      <c r="R176" s="293"/>
      <c r="S176" s="293"/>
      <c r="T176" s="293"/>
      <c r="U176" s="324"/>
      <c r="V176" s="293"/>
      <c r="W176" s="325"/>
      <c r="X176" s="293"/>
      <c r="Y176" s="293"/>
      <c r="Z176" s="293"/>
      <c r="AA176" s="293"/>
      <c r="AB176" s="293"/>
      <c r="AC176" s="293"/>
      <c r="AD176" s="298"/>
      <c r="AE176" s="298"/>
      <c r="AF176" s="293"/>
      <c r="AG176" s="298"/>
      <c r="AH176" s="298"/>
    </row>
    <row r="177" spans="5:34">
      <c r="E177" s="265"/>
      <c r="F177" s="265"/>
      <c r="G177" s="265"/>
      <c r="H177" s="265"/>
      <c r="Q177" s="324"/>
      <c r="R177" s="293"/>
      <c r="S177" s="293"/>
      <c r="T177" s="293"/>
      <c r="U177" s="324"/>
      <c r="V177" s="293"/>
      <c r="W177" s="325"/>
      <c r="X177" s="293"/>
      <c r="Y177" s="293"/>
      <c r="Z177" s="293"/>
      <c r="AA177" s="293"/>
      <c r="AB177" s="293"/>
      <c r="AC177" s="293"/>
      <c r="AD177" s="298"/>
      <c r="AE177" s="298"/>
      <c r="AF177" s="293"/>
      <c r="AG177" s="298"/>
      <c r="AH177" s="298"/>
    </row>
    <row r="178" spans="5:34">
      <c r="E178" s="265"/>
      <c r="F178" s="265"/>
      <c r="G178" s="265"/>
      <c r="H178" s="265"/>
      <c r="Q178" s="324"/>
      <c r="R178" s="293"/>
      <c r="S178" s="293"/>
      <c r="T178" s="293"/>
      <c r="U178" s="324"/>
      <c r="V178" s="293"/>
      <c r="W178" s="325"/>
      <c r="X178" s="293"/>
      <c r="Y178" s="293"/>
      <c r="Z178" s="293"/>
      <c r="AA178" s="293"/>
      <c r="AB178" s="293"/>
      <c r="AC178" s="293"/>
      <c r="AD178" s="298"/>
      <c r="AE178" s="298"/>
      <c r="AF178" s="293"/>
      <c r="AG178" s="298"/>
      <c r="AH178" s="298"/>
    </row>
    <row r="179" spans="5:34">
      <c r="E179" s="265"/>
      <c r="F179" s="265"/>
      <c r="G179" s="265"/>
      <c r="H179" s="265"/>
      <c r="Q179" s="324"/>
      <c r="R179" s="293"/>
      <c r="S179" s="293"/>
      <c r="T179" s="293"/>
      <c r="U179" s="324"/>
      <c r="V179" s="293"/>
      <c r="W179" s="325"/>
      <c r="X179" s="293"/>
      <c r="Y179" s="293"/>
      <c r="Z179" s="293"/>
      <c r="AA179" s="293"/>
      <c r="AB179" s="293"/>
      <c r="AC179" s="293"/>
      <c r="AD179" s="298"/>
      <c r="AE179" s="298"/>
      <c r="AF179" s="293"/>
      <c r="AG179" s="298"/>
      <c r="AH179" s="298"/>
    </row>
    <row r="180" spans="5:34">
      <c r="E180" s="265"/>
      <c r="F180" s="265"/>
      <c r="G180" s="265"/>
      <c r="H180" s="265"/>
      <c r="Q180" s="324"/>
      <c r="R180" s="293"/>
      <c r="S180" s="293"/>
      <c r="T180" s="293"/>
      <c r="U180" s="324"/>
      <c r="V180" s="293"/>
      <c r="W180" s="325"/>
      <c r="X180" s="293"/>
      <c r="Y180" s="293"/>
      <c r="Z180" s="293"/>
      <c r="AA180" s="293"/>
      <c r="AB180" s="293"/>
      <c r="AC180" s="293"/>
      <c r="AD180" s="298"/>
      <c r="AE180" s="298"/>
      <c r="AF180" s="293"/>
      <c r="AG180" s="298"/>
      <c r="AH180" s="298"/>
    </row>
    <row r="181" spans="5:34">
      <c r="E181" s="265"/>
      <c r="F181" s="265"/>
      <c r="G181" s="265"/>
      <c r="H181" s="265"/>
      <c r="Q181" s="324"/>
      <c r="R181" s="293"/>
      <c r="S181" s="293"/>
      <c r="T181" s="293"/>
      <c r="U181" s="324"/>
      <c r="V181" s="293"/>
      <c r="W181" s="325"/>
      <c r="X181" s="293"/>
      <c r="Y181" s="293"/>
      <c r="Z181" s="293"/>
      <c r="AA181" s="293"/>
      <c r="AB181" s="293"/>
      <c r="AC181" s="293"/>
      <c r="AD181" s="298"/>
      <c r="AE181" s="298"/>
      <c r="AF181" s="293"/>
      <c r="AG181" s="298"/>
      <c r="AH181" s="298"/>
    </row>
    <row r="182" spans="5:34">
      <c r="E182" s="265"/>
      <c r="F182" s="265"/>
      <c r="G182" s="265"/>
      <c r="H182" s="265"/>
      <c r="Q182" s="324"/>
      <c r="R182" s="293"/>
      <c r="S182" s="293"/>
      <c r="T182" s="293"/>
      <c r="U182" s="324"/>
      <c r="V182" s="293"/>
      <c r="W182" s="325"/>
      <c r="X182" s="293"/>
      <c r="Y182" s="293"/>
      <c r="Z182" s="293"/>
      <c r="AA182" s="293"/>
      <c r="AB182" s="293"/>
      <c r="AC182" s="293"/>
      <c r="AD182" s="298"/>
      <c r="AE182" s="298"/>
      <c r="AF182" s="293"/>
      <c r="AG182" s="298"/>
      <c r="AH182" s="298"/>
    </row>
    <row r="183" spans="5:34">
      <c r="E183" s="265"/>
      <c r="F183" s="265"/>
      <c r="G183" s="265"/>
      <c r="H183" s="265"/>
      <c r="Q183" s="324"/>
      <c r="R183" s="293"/>
      <c r="S183" s="293"/>
      <c r="T183" s="293"/>
      <c r="U183" s="324"/>
      <c r="V183" s="293"/>
      <c r="W183" s="325"/>
      <c r="X183" s="293"/>
      <c r="Y183" s="293"/>
      <c r="Z183" s="293"/>
      <c r="AA183" s="293"/>
      <c r="AB183" s="293"/>
      <c r="AC183" s="293"/>
      <c r="AD183" s="298"/>
      <c r="AE183" s="298"/>
      <c r="AF183" s="293"/>
      <c r="AG183" s="298"/>
      <c r="AH183" s="298"/>
    </row>
    <row r="184" spans="5:34">
      <c r="E184" s="265"/>
      <c r="F184" s="265"/>
      <c r="G184" s="265"/>
      <c r="H184" s="265"/>
      <c r="Q184" s="324"/>
      <c r="R184" s="293"/>
      <c r="S184" s="293"/>
      <c r="T184" s="293"/>
      <c r="U184" s="324"/>
      <c r="V184" s="293"/>
      <c r="W184" s="325"/>
      <c r="X184" s="293"/>
      <c r="Y184" s="293"/>
      <c r="Z184" s="293"/>
      <c r="AA184" s="293"/>
      <c r="AB184" s="293"/>
      <c r="AC184" s="293"/>
      <c r="AD184" s="298"/>
      <c r="AE184" s="298"/>
      <c r="AF184" s="293"/>
      <c r="AG184" s="298"/>
      <c r="AH184" s="298"/>
    </row>
  </sheetData>
  <mergeCells count="32">
    <mergeCell ref="R3:T3"/>
    <mergeCell ref="C3:E3"/>
    <mergeCell ref="G3:G4"/>
    <mergeCell ref="H3:H4"/>
    <mergeCell ref="I3:P3"/>
    <mergeCell ref="Q3:Q4"/>
    <mergeCell ref="AQ2:BC2"/>
    <mergeCell ref="BD2:BP2"/>
    <mergeCell ref="BQ2:CC2"/>
    <mergeCell ref="CE2:CQ2"/>
    <mergeCell ref="CR2:DD2"/>
    <mergeCell ref="BK3:BP3"/>
    <mergeCell ref="U3:U4"/>
    <mergeCell ref="Z3:AC3"/>
    <mergeCell ref="AD3:AF3"/>
    <mergeCell ref="AG3:AI3"/>
    <mergeCell ref="AJ3:AO3"/>
    <mergeCell ref="BE3:BJ3"/>
    <mergeCell ref="AQ3:AQ4"/>
    <mergeCell ref="AR3:AW3"/>
    <mergeCell ref="AX3:BC3"/>
    <mergeCell ref="BD3:BD4"/>
    <mergeCell ref="CL3:CQ3"/>
    <mergeCell ref="CR3:CR4"/>
    <mergeCell ref="CS3:CX3"/>
    <mergeCell ref="CY3:DD3"/>
    <mergeCell ref="BQ3:BQ4"/>
    <mergeCell ref="BR3:BW3"/>
    <mergeCell ref="BX3:CC3"/>
    <mergeCell ref="CD3:CD4"/>
    <mergeCell ref="CE3:CE4"/>
    <mergeCell ref="CF3:CK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1:DG248"/>
  <sheetViews>
    <sheetView workbookViewId="0">
      <pane xSplit="2" ySplit="4" topLeftCell="C5" activePane="bottomRight" state="frozen"/>
      <selection pane="topRight" activeCell="C1" sqref="C1"/>
      <selection pane="bottomLeft" activeCell="A5" sqref="A5"/>
      <selection pane="bottomRight" activeCell="G222" sqref="G222"/>
    </sheetView>
  </sheetViews>
  <sheetFormatPr defaultRowHeight="15"/>
  <cols>
    <col min="1" max="1" width="3.42578125" style="109" customWidth="1"/>
    <col min="2" max="2" width="44.42578125" style="109" customWidth="1"/>
    <col min="3" max="5" width="10.85546875" style="109" customWidth="1"/>
    <col min="6" max="7" width="14.28515625" style="109" customWidth="1"/>
    <col min="8" max="10" width="13" style="109" customWidth="1"/>
    <col min="11" max="11" width="15.140625" style="109" customWidth="1"/>
    <col min="12" max="12" width="13.7109375" style="109" customWidth="1"/>
    <col min="13" max="13" width="13.5703125" style="109" customWidth="1"/>
    <col min="14" max="14" width="15.140625" style="109" customWidth="1"/>
    <col min="15" max="16" width="12.7109375" style="109" customWidth="1"/>
    <col min="17" max="18" width="12.140625" style="109" customWidth="1"/>
    <col min="19" max="19" width="13.7109375" style="109" customWidth="1"/>
    <col min="20" max="20" width="13.42578125" style="109" customWidth="1"/>
    <col min="21" max="24" width="12.140625" style="109" customWidth="1"/>
    <col min="25" max="25" width="13" style="109" customWidth="1"/>
    <col min="26" max="32" width="12.140625" style="109" customWidth="1"/>
    <col min="33" max="33" width="13.42578125" style="109" customWidth="1"/>
    <col min="34" max="34" width="9.28515625" style="116" bestFit="1" customWidth="1"/>
    <col min="35" max="35" width="10.85546875" style="109" bestFit="1" customWidth="1"/>
    <col min="36" max="36" width="9.28515625" style="109" bestFit="1" customWidth="1"/>
    <col min="37" max="37" width="19.42578125" style="109" customWidth="1"/>
    <col min="38" max="16384" width="9.140625" style="109"/>
  </cols>
  <sheetData>
    <row r="1" spans="2:111">
      <c r="B1" s="46">
        <v>1</v>
      </c>
      <c r="C1" s="47">
        <v>2</v>
      </c>
      <c r="D1" s="46">
        <v>3</v>
      </c>
      <c r="E1" s="47">
        <v>4</v>
      </c>
      <c r="F1" s="46">
        <v>5</v>
      </c>
      <c r="G1" s="47">
        <v>6</v>
      </c>
      <c r="H1" s="46">
        <v>7</v>
      </c>
      <c r="I1" s="47">
        <v>8</v>
      </c>
      <c r="J1" s="46">
        <v>9</v>
      </c>
      <c r="K1" s="47">
        <v>10</v>
      </c>
      <c r="L1" s="46">
        <v>11</v>
      </c>
      <c r="M1" s="47">
        <v>12</v>
      </c>
      <c r="N1" s="46">
        <v>13</v>
      </c>
      <c r="O1" s="47">
        <v>14</v>
      </c>
      <c r="P1" s="46">
        <v>15</v>
      </c>
      <c r="Q1" s="47">
        <v>16</v>
      </c>
      <c r="R1" s="46">
        <v>17</v>
      </c>
      <c r="S1" s="47">
        <v>18</v>
      </c>
      <c r="T1" s="46">
        <v>19</v>
      </c>
      <c r="U1" s="47">
        <v>20</v>
      </c>
      <c r="V1" s="46">
        <v>21</v>
      </c>
      <c r="W1" s="47">
        <v>22</v>
      </c>
      <c r="X1" s="46">
        <v>23</v>
      </c>
      <c r="Y1" s="47">
        <v>24</v>
      </c>
      <c r="Z1" s="46">
        <v>25</v>
      </c>
      <c r="AA1" s="47">
        <v>26</v>
      </c>
      <c r="AB1" s="46">
        <v>27</v>
      </c>
      <c r="AC1" s="47">
        <v>28</v>
      </c>
      <c r="AD1" s="46">
        <v>29</v>
      </c>
      <c r="AE1" s="47">
        <v>30</v>
      </c>
      <c r="AF1" s="46">
        <v>31</v>
      </c>
      <c r="AG1" s="47">
        <v>32</v>
      </c>
      <c r="AH1" s="46">
        <v>33</v>
      </c>
      <c r="AI1" s="47">
        <v>34</v>
      </c>
      <c r="AJ1" s="46">
        <v>35</v>
      </c>
      <c r="AK1" s="47">
        <v>36</v>
      </c>
      <c r="AL1" s="46">
        <v>37</v>
      </c>
      <c r="AM1" s="47">
        <v>38</v>
      </c>
      <c r="AN1" s="46">
        <v>39</v>
      </c>
      <c r="AO1" s="47">
        <v>40</v>
      </c>
      <c r="AP1" s="46">
        <v>41</v>
      </c>
      <c r="AQ1" s="47">
        <v>42</v>
      </c>
      <c r="AR1" s="46">
        <v>43</v>
      </c>
      <c r="AS1" s="47">
        <v>44</v>
      </c>
      <c r="AT1" s="46">
        <v>45</v>
      </c>
      <c r="AU1" s="47">
        <v>46</v>
      </c>
      <c r="AV1" s="46">
        <v>47</v>
      </c>
      <c r="AW1" s="47">
        <v>48</v>
      </c>
      <c r="AX1" s="46">
        <v>49</v>
      </c>
      <c r="AY1" s="47">
        <v>50</v>
      </c>
      <c r="AZ1" s="46">
        <v>51</v>
      </c>
      <c r="BA1" s="47">
        <v>52</v>
      </c>
      <c r="BB1" s="46">
        <v>53</v>
      </c>
      <c r="BC1" s="47">
        <v>54</v>
      </c>
      <c r="BD1" s="46">
        <v>55</v>
      </c>
      <c r="BE1" s="47">
        <v>56</v>
      </c>
      <c r="BF1" s="46">
        <v>57</v>
      </c>
      <c r="BG1" s="47">
        <v>58</v>
      </c>
      <c r="BH1" s="46">
        <v>59</v>
      </c>
      <c r="BI1" s="47">
        <v>60</v>
      </c>
      <c r="BJ1" s="46">
        <v>61</v>
      </c>
      <c r="BK1" s="47">
        <v>62</v>
      </c>
      <c r="BL1" s="46">
        <v>63</v>
      </c>
      <c r="BM1" s="47">
        <v>64</v>
      </c>
      <c r="BN1" s="46">
        <v>65</v>
      </c>
      <c r="BO1" s="47">
        <v>66</v>
      </c>
      <c r="BP1" s="46">
        <v>67</v>
      </c>
      <c r="BQ1" s="47">
        <v>68</v>
      </c>
      <c r="BR1" s="46">
        <v>69</v>
      </c>
      <c r="BS1" s="47">
        <v>70</v>
      </c>
      <c r="BT1" s="46">
        <v>71</v>
      </c>
      <c r="BU1" s="47">
        <v>72</v>
      </c>
      <c r="BV1" s="46">
        <v>73</v>
      </c>
      <c r="BW1" s="47">
        <v>74</v>
      </c>
      <c r="BX1" s="46">
        <v>75</v>
      </c>
      <c r="BY1" s="47">
        <v>76</v>
      </c>
      <c r="BZ1" s="46">
        <v>77</v>
      </c>
      <c r="CA1" s="47">
        <v>78</v>
      </c>
      <c r="CB1" s="46">
        <v>79</v>
      </c>
      <c r="CC1" s="47">
        <v>80</v>
      </c>
      <c r="CD1" s="46">
        <v>81</v>
      </c>
      <c r="CE1" s="47">
        <v>82</v>
      </c>
      <c r="CF1" s="46">
        <v>83</v>
      </c>
      <c r="CG1" s="47">
        <v>84</v>
      </c>
      <c r="CH1" s="46">
        <v>85</v>
      </c>
      <c r="CI1" s="47">
        <v>86</v>
      </c>
      <c r="CJ1" s="46">
        <v>87</v>
      </c>
      <c r="CK1" s="47">
        <v>88</v>
      </c>
      <c r="CL1" s="46">
        <v>89</v>
      </c>
      <c r="CM1" s="47">
        <v>90</v>
      </c>
      <c r="CN1" s="46">
        <v>91</v>
      </c>
      <c r="CO1" s="47">
        <v>92</v>
      </c>
      <c r="CP1" s="46">
        <v>93</v>
      </c>
      <c r="CQ1" s="47">
        <v>94</v>
      </c>
      <c r="CR1" s="46">
        <v>95</v>
      </c>
      <c r="CS1" s="47">
        <v>96</v>
      </c>
      <c r="CT1" s="46">
        <v>97</v>
      </c>
      <c r="CU1" s="47">
        <v>98</v>
      </c>
      <c r="CV1" s="46">
        <v>99</v>
      </c>
      <c r="CW1" s="47">
        <v>100</v>
      </c>
      <c r="CX1" s="46">
        <v>101</v>
      </c>
      <c r="CY1" s="47">
        <v>102</v>
      </c>
      <c r="CZ1" s="46">
        <v>103</v>
      </c>
      <c r="DA1" s="47">
        <v>104</v>
      </c>
      <c r="DB1" s="46">
        <v>105</v>
      </c>
      <c r="DC1" s="47">
        <v>106</v>
      </c>
      <c r="DD1" s="46">
        <v>107</v>
      </c>
      <c r="DE1" s="47">
        <v>108</v>
      </c>
      <c r="DF1" s="46">
        <v>109</v>
      </c>
      <c r="DG1" s="47">
        <v>110</v>
      </c>
    </row>
    <row r="2" spans="2:111" ht="24.75" customHeight="1">
      <c r="B2" s="155" t="s">
        <v>185</v>
      </c>
      <c r="C2" s="155"/>
      <c r="D2" s="155"/>
      <c r="E2" s="155"/>
      <c r="F2" s="116"/>
      <c r="G2" s="155"/>
      <c r="P2" s="155"/>
      <c r="T2" s="155"/>
      <c r="AH2" s="109"/>
      <c r="AP2" s="664" t="s">
        <v>208</v>
      </c>
      <c r="AQ2" s="665"/>
      <c r="AR2" s="665"/>
      <c r="AS2" s="665"/>
      <c r="AT2" s="665"/>
      <c r="AU2" s="665"/>
      <c r="AV2" s="665"/>
      <c r="AW2" s="665"/>
      <c r="AX2" s="665"/>
      <c r="AY2" s="665"/>
      <c r="AZ2" s="665"/>
      <c r="BA2" s="665"/>
      <c r="BB2" s="666"/>
      <c r="BC2" s="664" t="s">
        <v>532</v>
      </c>
      <c r="BD2" s="665"/>
      <c r="BE2" s="665"/>
      <c r="BF2" s="665"/>
      <c r="BG2" s="665"/>
      <c r="BH2" s="665"/>
      <c r="BI2" s="665"/>
      <c r="BJ2" s="665"/>
      <c r="BK2" s="665"/>
      <c r="BL2" s="665"/>
      <c r="BM2" s="665"/>
      <c r="BN2" s="665"/>
      <c r="BO2" s="666"/>
      <c r="BP2" s="664" t="s">
        <v>546</v>
      </c>
      <c r="BQ2" s="665"/>
      <c r="BR2" s="665"/>
      <c r="BS2" s="665"/>
      <c r="BT2" s="665"/>
      <c r="BU2" s="665"/>
      <c r="BV2" s="665"/>
      <c r="BW2" s="665"/>
      <c r="BX2" s="665"/>
      <c r="BY2" s="665"/>
      <c r="BZ2" s="665"/>
      <c r="CA2" s="665"/>
      <c r="CB2" s="666"/>
      <c r="CC2" s="116"/>
      <c r="CD2" s="673" t="s">
        <v>208</v>
      </c>
      <c r="CE2" s="674"/>
      <c r="CF2" s="674"/>
      <c r="CG2" s="674"/>
      <c r="CH2" s="674"/>
      <c r="CI2" s="674"/>
      <c r="CJ2" s="674"/>
      <c r="CK2" s="674"/>
      <c r="CL2" s="674"/>
      <c r="CM2" s="674"/>
      <c r="CN2" s="674"/>
      <c r="CO2" s="674"/>
      <c r="CP2" s="675"/>
      <c r="CQ2" s="673" t="s">
        <v>534</v>
      </c>
      <c r="CR2" s="674"/>
      <c r="CS2" s="674"/>
      <c r="CT2" s="674"/>
      <c r="CU2" s="674"/>
      <c r="CV2" s="674"/>
      <c r="CW2" s="674"/>
      <c r="CX2" s="674"/>
      <c r="CY2" s="674"/>
      <c r="CZ2" s="674"/>
      <c r="DA2" s="674"/>
      <c r="DB2" s="674"/>
      <c r="DC2" s="675"/>
      <c r="DG2" s="172"/>
    </row>
    <row r="3" spans="2:111" ht="15" customHeight="1">
      <c r="B3" s="110"/>
      <c r="C3" s="656" t="s">
        <v>186</v>
      </c>
      <c r="D3" s="657"/>
      <c r="E3" s="658"/>
      <c r="F3" s="659" t="s">
        <v>196</v>
      </c>
      <c r="G3" s="654" t="s">
        <v>188</v>
      </c>
      <c r="H3" s="661" t="s">
        <v>191</v>
      </c>
      <c r="I3" s="662"/>
      <c r="J3" s="662"/>
      <c r="K3" s="662"/>
      <c r="L3" s="662"/>
      <c r="M3" s="662"/>
      <c r="N3" s="662"/>
      <c r="O3" s="663"/>
      <c r="P3" s="654" t="s">
        <v>187</v>
      </c>
      <c r="Q3" s="667" t="s">
        <v>192</v>
      </c>
      <c r="R3" s="668"/>
      <c r="S3" s="669"/>
      <c r="T3" s="654" t="s">
        <v>189</v>
      </c>
      <c r="U3" s="99"/>
      <c r="V3" s="99"/>
      <c r="W3" s="174"/>
      <c r="X3" s="174"/>
      <c r="Y3" s="670" t="s">
        <v>190</v>
      </c>
      <c r="Z3" s="671"/>
      <c r="AA3" s="671"/>
      <c r="AB3" s="672"/>
      <c r="AC3" s="661" t="s">
        <v>193</v>
      </c>
      <c r="AD3" s="662"/>
      <c r="AE3" s="663"/>
      <c r="AF3" s="661" t="s">
        <v>194</v>
      </c>
      <c r="AG3" s="662"/>
      <c r="AH3" s="663"/>
      <c r="AI3" s="670" t="s">
        <v>195</v>
      </c>
      <c r="AJ3" s="671"/>
      <c r="AK3" s="671"/>
      <c r="AL3" s="671"/>
      <c r="AM3" s="671"/>
      <c r="AN3" s="672"/>
      <c r="AP3" s="676" t="s">
        <v>535</v>
      </c>
      <c r="AQ3" s="677" t="s">
        <v>536</v>
      </c>
      <c r="AR3" s="678"/>
      <c r="AS3" s="678"/>
      <c r="AT3" s="678"/>
      <c r="AU3" s="678"/>
      <c r="AV3" s="679"/>
      <c r="AW3" s="677" t="s">
        <v>537</v>
      </c>
      <c r="AX3" s="678"/>
      <c r="AY3" s="678"/>
      <c r="AZ3" s="678"/>
      <c r="BA3" s="678"/>
      <c r="BB3" s="679"/>
      <c r="BC3" s="676" t="s">
        <v>535</v>
      </c>
      <c r="BD3" s="677" t="s">
        <v>536</v>
      </c>
      <c r="BE3" s="678"/>
      <c r="BF3" s="678"/>
      <c r="BG3" s="678"/>
      <c r="BH3" s="678"/>
      <c r="BI3" s="679"/>
      <c r="BJ3" s="677" t="s">
        <v>537</v>
      </c>
      <c r="BK3" s="678"/>
      <c r="BL3" s="678"/>
      <c r="BM3" s="678"/>
      <c r="BN3" s="678"/>
      <c r="BO3" s="679"/>
      <c r="BP3" s="676" t="s">
        <v>535</v>
      </c>
      <c r="BQ3" s="677" t="s">
        <v>536</v>
      </c>
      <c r="BR3" s="678"/>
      <c r="BS3" s="678"/>
      <c r="BT3" s="678"/>
      <c r="BU3" s="678"/>
      <c r="BV3" s="679"/>
      <c r="BW3" s="677" t="s">
        <v>537</v>
      </c>
      <c r="BX3" s="678"/>
      <c r="BY3" s="678"/>
      <c r="BZ3" s="678"/>
      <c r="CA3" s="678"/>
      <c r="CB3" s="679"/>
      <c r="CC3" s="680" t="s">
        <v>538</v>
      </c>
      <c r="CD3" s="682" t="s">
        <v>535</v>
      </c>
      <c r="CE3" s="683" t="s">
        <v>536</v>
      </c>
      <c r="CF3" s="684"/>
      <c r="CG3" s="684"/>
      <c r="CH3" s="684"/>
      <c r="CI3" s="684"/>
      <c r="CJ3" s="685"/>
      <c r="CK3" s="683" t="s">
        <v>537</v>
      </c>
      <c r="CL3" s="684"/>
      <c r="CM3" s="684"/>
      <c r="CN3" s="684"/>
      <c r="CO3" s="684"/>
      <c r="CP3" s="685"/>
      <c r="CQ3" s="682" t="s">
        <v>535</v>
      </c>
      <c r="CR3" s="683" t="s">
        <v>536</v>
      </c>
      <c r="CS3" s="684"/>
      <c r="CT3" s="684"/>
      <c r="CU3" s="684"/>
      <c r="CV3" s="684"/>
      <c r="CW3" s="685"/>
      <c r="CX3" s="683" t="s">
        <v>537</v>
      </c>
      <c r="CY3" s="684"/>
      <c r="CZ3" s="684"/>
      <c r="DA3" s="684"/>
      <c r="DB3" s="684"/>
      <c r="DC3" s="685"/>
      <c r="DG3" s="172"/>
    </row>
    <row r="4" spans="2:111" ht="105">
      <c r="B4" s="111" t="s">
        <v>197</v>
      </c>
      <c r="C4" s="101" t="s">
        <v>198</v>
      </c>
      <c r="D4" s="101" t="s">
        <v>199</v>
      </c>
      <c r="E4" s="101" t="s">
        <v>200</v>
      </c>
      <c r="F4" s="660"/>
      <c r="G4" s="655"/>
      <c r="H4" s="100" t="s">
        <v>206</v>
      </c>
      <c r="I4" s="100" t="s">
        <v>115</v>
      </c>
      <c r="J4" s="100"/>
      <c r="K4" s="100" t="s">
        <v>207</v>
      </c>
      <c r="L4" s="100" t="s">
        <v>208</v>
      </c>
      <c r="M4" s="100" t="s">
        <v>209</v>
      </c>
      <c r="N4" s="100"/>
      <c r="O4" s="100" t="s">
        <v>210</v>
      </c>
      <c r="P4" s="655"/>
      <c r="Q4" s="102" t="s">
        <v>540</v>
      </c>
      <c r="R4" s="102" t="s">
        <v>211</v>
      </c>
      <c r="S4" s="102" t="s">
        <v>547</v>
      </c>
      <c r="T4" s="655"/>
      <c r="U4" s="154" t="s">
        <v>201</v>
      </c>
      <c r="V4" s="154" t="s">
        <v>542</v>
      </c>
      <c r="W4" s="158" t="s">
        <v>543</v>
      </c>
      <c r="X4" s="154"/>
      <c r="Y4" s="101" t="s">
        <v>202</v>
      </c>
      <c r="Z4" s="101" t="s">
        <v>203</v>
      </c>
      <c r="AA4" s="101" t="s">
        <v>204</v>
      </c>
      <c r="AB4" s="101" t="s">
        <v>205</v>
      </c>
      <c r="AC4" s="100" t="s">
        <v>208</v>
      </c>
      <c r="AD4" s="100" t="s">
        <v>212</v>
      </c>
      <c r="AE4" s="100"/>
      <c r="AF4" s="100" t="s">
        <v>208</v>
      </c>
      <c r="AG4" s="100" t="s">
        <v>212</v>
      </c>
      <c r="AH4" s="100"/>
      <c r="AI4" s="102" t="s">
        <v>213</v>
      </c>
      <c r="AJ4" s="102" t="s">
        <v>214</v>
      </c>
      <c r="AK4" s="102" t="s">
        <v>215</v>
      </c>
      <c r="AL4" s="102" t="s">
        <v>216</v>
      </c>
      <c r="AM4" s="102" t="s">
        <v>217</v>
      </c>
      <c r="AN4" s="102" t="s">
        <v>105</v>
      </c>
      <c r="AP4" s="660"/>
      <c r="AQ4" s="102" t="s">
        <v>213</v>
      </c>
      <c r="AR4" s="102" t="s">
        <v>214</v>
      </c>
      <c r="AS4" s="102" t="s">
        <v>215</v>
      </c>
      <c r="AT4" s="102" t="s">
        <v>216</v>
      </c>
      <c r="AU4" s="102" t="s">
        <v>217</v>
      </c>
      <c r="AV4" s="102" t="s">
        <v>105</v>
      </c>
      <c r="AW4" s="102" t="s">
        <v>213</v>
      </c>
      <c r="AX4" s="102" t="s">
        <v>214</v>
      </c>
      <c r="AY4" s="102" t="s">
        <v>215</v>
      </c>
      <c r="AZ4" s="102" t="s">
        <v>216</v>
      </c>
      <c r="BA4" s="102" t="s">
        <v>217</v>
      </c>
      <c r="BB4" s="102" t="s">
        <v>105</v>
      </c>
      <c r="BC4" s="660"/>
      <c r="BD4" s="102" t="s">
        <v>213</v>
      </c>
      <c r="BE4" s="102" t="s">
        <v>214</v>
      </c>
      <c r="BF4" s="102" t="s">
        <v>215</v>
      </c>
      <c r="BG4" s="102" t="s">
        <v>216</v>
      </c>
      <c r="BH4" s="102" t="s">
        <v>217</v>
      </c>
      <c r="BI4" s="102" t="s">
        <v>105</v>
      </c>
      <c r="BJ4" s="102" t="s">
        <v>213</v>
      </c>
      <c r="BK4" s="102" t="s">
        <v>214</v>
      </c>
      <c r="BL4" s="102" t="s">
        <v>215</v>
      </c>
      <c r="BM4" s="102" t="s">
        <v>216</v>
      </c>
      <c r="BN4" s="102" t="s">
        <v>217</v>
      </c>
      <c r="BO4" s="102" t="s">
        <v>105</v>
      </c>
      <c r="BP4" s="660"/>
      <c r="BQ4" s="102" t="s">
        <v>213</v>
      </c>
      <c r="BR4" s="102" t="s">
        <v>214</v>
      </c>
      <c r="BS4" s="102" t="s">
        <v>215</v>
      </c>
      <c r="BT4" s="102" t="s">
        <v>216</v>
      </c>
      <c r="BU4" s="102" t="s">
        <v>217</v>
      </c>
      <c r="BV4" s="102" t="s">
        <v>105</v>
      </c>
      <c r="BW4" s="102" t="s">
        <v>213</v>
      </c>
      <c r="BX4" s="102" t="s">
        <v>214</v>
      </c>
      <c r="BY4" s="102" t="s">
        <v>215</v>
      </c>
      <c r="BZ4" s="102" t="s">
        <v>216</v>
      </c>
      <c r="CA4" s="102" t="s">
        <v>217</v>
      </c>
      <c r="CB4" s="102" t="s">
        <v>105</v>
      </c>
      <c r="CC4" s="681"/>
      <c r="CD4" s="681"/>
      <c r="CE4" s="161" t="s">
        <v>213</v>
      </c>
      <c r="CF4" s="161" t="s">
        <v>214</v>
      </c>
      <c r="CG4" s="161" t="s">
        <v>215</v>
      </c>
      <c r="CH4" s="161" t="s">
        <v>216</v>
      </c>
      <c r="CI4" s="161" t="s">
        <v>217</v>
      </c>
      <c r="CJ4" s="161" t="s">
        <v>105</v>
      </c>
      <c r="CK4" s="161" t="s">
        <v>213</v>
      </c>
      <c r="CL4" s="161" t="s">
        <v>214</v>
      </c>
      <c r="CM4" s="161" t="s">
        <v>215</v>
      </c>
      <c r="CN4" s="161" t="s">
        <v>216</v>
      </c>
      <c r="CO4" s="161" t="s">
        <v>217</v>
      </c>
      <c r="CP4" s="161" t="s">
        <v>105</v>
      </c>
      <c r="CQ4" s="681"/>
      <c r="CR4" s="161" t="s">
        <v>213</v>
      </c>
      <c r="CS4" s="161" t="s">
        <v>214</v>
      </c>
      <c r="CT4" s="161" t="s">
        <v>215</v>
      </c>
      <c r="CU4" s="161" t="s">
        <v>216</v>
      </c>
      <c r="CV4" s="161" t="s">
        <v>217</v>
      </c>
      <c r="CW4" s="161" t="s">
        <v>105</v>
      </c>
      <c r="CX4" s="161" t="s">
        <v>213</v>
      </c>
      <c r="CY4" s="161" t="s">
        <v>214</v>
      </c>
      <c r="CZ4" s="161" t="s">
        <v>215</v>
      </c>
      <c r="DA4" s="161" t="s">
        <v>216</v>
      </c>
      <c r="DB4" s="161" t="s">
        <v>217</v>
      </c>
      <c r="DC4" s="161" t="s">
        <v>105</v>
      </c>
      <c r="DG4" s="173" t="s">
        <v>545</v>
      </c>
    </row>
    <row r="5" spans="2:111" hidden="1">
      <c r="B5" s="103" t="s">
        <v>218</v>
      </c>
      <c r="C5" s="164">
        <v>0</v>
      </c>
      <c r="D5" s="164">
        <v>1</v>
      </c>
      <c r="E5" s="164">
        <v>0</v>
      </c>
      <c r="F5" s="163">
        <v>1</v>
      </c>
      <c r="G5" s="164">
        <v>0</v>
      </c>
      <c r="H5" s="164">
        <v>0</v>
      </c>
      <c r="I5" s="164">
        <v>0</v>
      </c>
      <c r="J5" s="164"/>
      <c r="K5" s="164">
        <v>0</v>
      </c>
      <c r="L5" s="164">
        <v>1129</v>
      </c>
      <c r="M5" s="164">
        <v>-21</v>
      </c>
      <c r="N5" s="164"/>
      <c r="O5" s="164">
        <v>0</v>
      </c>
      <c r="P5" s="164">
        <v>1108</v>
      </c>
      <c r="Q5" s="104">
        <f t="shared" ref="Q5:Q68" si="0">+K5</f>
        <v>0</v>
      </c>
      <c r="R5" s="164">
        <v>1108</v>
      </c>
      <c r="S5" s="164"/>
      <c r="T5" s="164">
        <v>1108</v>
      </c>
      <c r="U5" s="164">
        <v>0</v>
      </c>
      <c r="V5" s="104">
        <f>AF5+AG5+AH5-AC5-AD5-AE5</f>
        <v>0</v>
      </c>
      <c r="W5" s="104">
        <f>CQ5+SUM(CR5:CW5)-SUM(CX5:DC5)</f>
        <v>0</v>
      </c>
      <c r="X5" s="104"/>
      <c r="Y5" s="164">
        <v>1528</v>
      </c>
      <c r="Z5" s="164">
        <v>812</v>
      </c>
      <c r="AA5" s="164">
        <v>1108</v>
      </c>
      <c r="AB5" s="164">
        <v>1108</v>
      </c>
      <c r="AC5" s="164">
        <v>0</v>
      </c>
      <c r="AD5" s="164">
        <v>0</v>
      </c>
      <c r="AE5" s="164"/>
      <c r="AF5" s="164">
        <v>0</v>
      </c>
      <c r="AG5" s="164">
        <v>0</v>
      </c>
      <c r="AH5" s="164"/>
      <c r="AI5" s="164">
        <v>0</v>
      </c>
      <c r="AJ5" s="164">
        <v>0</v>
      </c>
      <c r="AK5" s="164">
        <v>0</v>
      </c>
      <c r="AL5" s="164">
        <v>0</v>
      </c>
      <c r="AM5" s="164">
        <v>0</v>
      </c>
      <c r="AN5" s="164">
        <v>0</v>
      </c>
      <c r="AP5" s="165">
        <f t="shared" ref="AP5:AP68" si="1">ROUND(ROUND(L5,0)/F5,0)+IF(ABS(L5/F5)&lt;0.5,1*SIGN(L5),0)</f>
        <v>1129</v>
      </c>
      <c r="AQ5" s="164">
        <f>MIN(MAX(0,AP5),MAX(0,$L5)-SUM($AP5:AP5))</f>
        <v>0</v>
      </c>
      <c r="AR5" s="164">
        <f>MIN(MAX(0,AQ5),MAX(0,$L5)-SUM($AP5:AQ5))</f>
        <v>0</v>
      </c>
      <c r="AS5" s="164">
        <f>MIN(MAX(0,AR5),MAX(0,$L5)-SUM($AP5:AR5))</f>
        <v>0</v>
      </c>
      <c r="AT5" s="164">
        <f>MIN(MAX(0,AS5),MAX(0,$L5)-SUM($AP5:AS5))</f>
        <v>0</v>
      </c>
      <c r="AU5" s="164">
        <f>MIN(MAX(0,AT5),MAX(0,$L5)-SUM($AP5:AT5))</f>
        <v>0</v>
      </c>
      <c r="AV5" s="164">
        <f>MIN(MAX(0,AU5),MAX(0,$L5)-SUM($AP5:AU5))</f>
        <v>0</v>
      </c>
      <c r="AW5" s="166">
        <f t="shared" ref="AW5:AW68" si="2">MIN(MAX(0,-AP5),MAX(0,-$L5)-MAX(0,-$AP5))</f>
        <v>0</v>
      </c>
      <c r="AX5" s="166">
        <f>MIN(MAX(0,AW5),MAX(0,-$L5)-MAX(0,-$AP5+SUM($AW5:AW5)))</f>
        <v>0</v>
      </c>
      <c r="AY5" s="166">
        <f>MIN(MAX(0,AX5),MAX(0,-$L5)-MAX(0,-$AP5+SUM($AW5:AX5)))</f>
        <v>0</v>
      </c>
      <c r="AZ5" s="166">
        <f>MIN(MAX(0,AY5),MAX(0,-$L5)-MAX(0,-$AP5+SUM($AW5:AY5)))</f>
        <v>0</v>
      </c>
      <c r="BA5" s="166">
        <f>MIN(MAX(0,AZ5),MAX(0,-$L5)-MAX(0,-$AP5+SUM($AW5:AZ5)))</f>
        <v>0</v>
      </c>
      <c r="BB5" s="166">
        <f>MAX(0,-$L5+$AP5-SUM($AW5:BA5))</f>
        <v>0</v>
      </c>
      <c r="BC5" s="165">
        <f>ROUND(ROUND(M5,0)/F5,0)+IF(ABS(M5/F5)&lt;0.5,1*SIGN(M5),0)</f>
        <v>-21</v>
      </c>
      <c r="BD5" s="164">
        <f>MIN(MAX(0,BC5),MAX(0,$M5)-SUM($BC5:BC5))</f>
        <v>0</v>
      </c>
      <c r="BE5" s="164">
        <f>MIN(MAX(0,BD5),MAX(0,$M5)-SUM($BC5:BD5))</f>
        <v>0</v>
      </c>
      <c r="BF5" s="164">
        <f>MIN(MAX(0,BE5),MAX(0,$M5)-SUM($BC5:BE5))</f>
        <v>0</v>
      </c>
      <c r="BG5" s="164">
        <f>MIN(MAX(0,BF5),MAX(0,$M5)-SUM($BC5:BF5))</f>
        <v>0</v>
      </c>
      <c r="BH5" s="164">
        <f>MIN(MAX(0,BG5),MAX(0,$M5)-SUM($BC5:BG5))</f>
        <v>0</v>
      </c>
      <c r="BI5" s="164">
        <f>(MAX(0,$M5-MAX(0,SUM($BC5:BH5))))</f>
        <v>0</v>
      </c>
      <c r="BJ5" s="166">
        <f>MIN(MAX(0,-BC5),MAX(0,-$M5)-MAX(0,-$BC5))</f>
        <v>0</v>
      </c>
      <c r="BK5" s="166">
        <f>MIN(MAX(0,BJ5),MAX(0,-$M5)-MAX(0,-$BC5+SUM($BJ5:BJ5)))</f>
        <v>0</v>
      </c>
      <c r="BL5" s="166">
        <f>MIN(MAX(0,BK5),MAX(0,-$M5)-MAX(0,-$BC5+SUM($BJ5:BK5)))</f>
        <v>0</v>
      </c>
      <c r="BM5" s="166">
        <f>MIN(MAX(0,BL5),MAX(0,-$M5)-MAX(0,-$BC5+SUM($BJ5:BL5)))</f>
        <v>0</v>
      </c>
      <c r="BN5" s="166">
        <f>MIN(MAX(0,BM5),MAX(0,-$M5)-MAX(0,-$BC5+SUM($BJ5:BM5)))</f>
        <v>0</v>
      </c>
      <c r="BO5" s="166">
        <f>MAX(0,-$M5+$BC5-SUM($BJ5:BN5))</f>
        <v>0</v>
      </c>
      <c r="BP5" s="165"/>
      <c r="BQ5" s="164"/>
      <c r="BR5" s="164"/>
      <c r="BS5" s="164"/>
      <c r="BT5" s="164"/>
      <c r="BU5" s="164"/>
      <c r="BV5" s="164"/>
      <c r="BW5" s="166"/>
      <c r="BX5" s="166"/>
      <c r="BY5" s="166"/>
      <c r="BZ5" s="166"/>
      <c r="CA5" s="166"/>
      <c r="CB5" s="166"/>
      <c r="CC5" s="163">
        <v>1</v>
      </c>
      <c r="CD5" s="167"/>
      <c r="CE5" s="164"/>
      <c r="CF5" s="164"/>
      <c r="CG5" s="164"/>
      <c r="CH5" s="164"/>
      <c r="CI5" s="164"/>
      <c r="CJ5" s="164"/>
      <c r="CK5" s="166"/>
      <c r="CL5" s="166"/>
      <c r="CM5" s="166"/>
      <c r="CN5" s="166"/>
      <c r="CO5" s="166"/>
      <c r="CP5" s="166"/>
      <c r="CQ5" s="167">
        <v>0</v>
      </c>
      <c r="CR5" s="164"/>
      <c r="CS5" s="164"/>
      <c r="CT5" s="164"/>
      <c r="CU5" s="164"/>
      <c r="CV5" s="164"/>
      <c r="CW5" s="164"/>
      <c r="CX5" s="166">
        <v>0</v>
      </c>
      <c r="CY5" s="166">
        <v>0</v>
      </c>
      <c r="CZ5" s="166">
        <v>0</v>
      </c>
      <c r="DA5" s="166">
        <v>0</v>
      </c>
      <c r="DB5" s="166">
        <v>0</v>
      </c>
      <c r="DC5" s="166">
        <v>0</v>
      </c>
      <c r="DE5" s="168">
        <v>0</v>
      </c>
      <c r="DG5" s="172">
        <v>0</v>
      </c>
    </row>
    <row r="6" spans="2:111" hidden="1">
      <c r="B6" s="103" t="s">
        <v>219</v>
      </c>
      <c r="C6" s="164">
        <v>12</v>
      </c>
      <c r="D6" s="164">
        <v>8</v>
      </c>
      <c r="E6" s="164">
        <v>42</v>
      </c>
      <c r="F6" s="163">
        <v>9.1</v>
      </c>
      <c r="G6" s="164">
        <v>134851</v>
      </c>
      <c r="H6" s="164">
        <v>2272</v>
      </c>
      <c r="I6" s="164">
        <v>4791</v>
      </c>
      <c r="J6" s="164"/>
      <c r="K6" s="164">
        <v>0</v>
      </c>
      <c r="L6" s="164">
        <v>5979</v>
      </c>
      <c r="M6" s="164">
        <v>-1143</v>
      </c>
      <c r="N6" s="164"/>
      <c r="O6" s="164">
        <v>-5071</v>
      </c>
      <c r="P6" s="164">
        <v>141679</v>
      </c>
      <c r="Q6" s="104">
        <f t="shared" si="0"/>
        <v>0</v>
      </c>
      <c r="R6" s="164">
        <v>-651</v>
      </c>
      <c r="S6" s="164"/>
      <c r="T6" s="164">
        <v>6412</v>
      </c>
      <c r="U6" s="164">
        <v>5828</v>
      </c>
      <c r="V6" s="104">
        <f t="shared" ref="V6:V69" si="3">AF6+AG6+AH6-AC6-AD6-AE6</f>
        <v>-6095</v>
      </c>
      <c r="W6" s="104">
        <f t="shared" ref="W6:W69" si="4">CQ6+SUM(CR6:CW6)-SUM(CX6:DC6)</f>
        <v>-11582</v>
      </c>
      <c r="X6" s="104"/>
      <c r="Y6" s="164">
        <v>163013</v>
      </c>
      <c r="Z6" s="164">
        <v>124249</v>
      </c>
      <c r="AA6" s="164">
        <v>141679</v>
      </c>
      <c r="AB6" s="164">
        <v>141679</v>
      </c>
      <c r="AC6" s="164">
        <v>0</v>
      </c>
      <c r="AD6" s="164">
        <v>11417</v>
      </c>
      <c r="AE6" s="164"/>
      <c r="AF6" s="164">
        <v>5322</v>
      </c>
      <c r="AG6" s="164">
        <v>0</v>
      </c>
      <c r="AH6" s="164"/>
      <c r="AI6" s="164">
        <v>-651</v>
      </c>
      <c r="AJ6" s="164">
        <v>-651</v>
      </c>
      <c r="AK6" s="164">
        <v>-651</v>
      </c>
      <c r="AL6" s="164">
        <v>-651</v>
      </c>
      <c r="AM6" s="164">
        <v>-651</v>
      </c>
      <c r="AN6" s="164">
        <v>-2840</v>
      </c>
      <c r="AP6" s="165">
        <f t="shared" si="1"/>
        <v>657</v>
      </c>
      <c r="AQ6" s="164">
        <f>MIN(MAX(0,AP6),MAX(0,$L6)-SUM($AP6:AP6))</f>
        <v>657</v>
      </c>
      <c r="AR6" s="164">
        <f>MIN(MAX(0,AQ6),MAX(0,$L6)-SUM($AP6:AQ6))</f>
        <v>657</v>
      </c>
      <c r="AS6" s="164">
        <f>MIN(MAX(0,AR6),MAX(0,$L6)-SUM($AP6:AR6))</f>
        <v>657</v>
      </c>
      <c r="AT6" s="164">
        <f>MIN(MAX(0,AS6),MAX(0,$L6)-SUM($AP6:AS6))</f>
        <v>657</v>
      </c>
      <c r="AU6" s="164">
        <f>MIN(MAX(0,AT6),MAX(0,$L6)-SUM($AP6:AT6))</f>
        <v>657</v>
      </c>
      <c r="AV6" s="164">
        <f>(MAX(0,$L6-MAX(0,SUM($AP6:AU6))))</f>
        <v>2037</v>
      </c>
      <c r="AW6" s="166">
        <f t="shared" si="2"/>
        <v>0</v>
      </c>
      <c r="AX6" s="166">
        <f>MIN(MAX(0,AW6),MAX(0,-$L6)-MAX(0,-$AP6+SUM($AW6:AW6)))</f>
        <v>0</v>
      </c>
      <c r="AY6" s="166">
        <f>MIN(MAX(0,AX6),MAX(0,-$L6)-MAX(0,-$AP6+SUM($AW6:AX6)))</f>
        <v>0</v>
      </c>
      <c r="AZ6" s="166">
        <f>MIN(MAX(0,AY6),MAX(0,-$L6)-MAX(0,-$AP6+SUM($AW6:AY6)))</f>
        <v>0</v>
      </c>
      <c r="BA6" s="166">
        <f>MIN(MAX(0,AZ6),MAX(0,-$L6)-MAX(0,-$AP6+SUM($AW6:AZ6)))</f>
        <v>0</v>
      </c>
      <c r="BB6" s="166">
        <f>MAX(0,-$L6+$AP6-SUM($AW6:BA6))</f>
        <v>0</v>
      </c>
      <c r="BC6" s="165">
        <f t="shared" ref="BC6:BC69" si="5">ROUND(ROUND(M6,0)/F6,0)+IF(ABS(M6/F6)&lt;0.5,1*SIGN(M6),0)</f>
        <v>-126</v>
      </c>
      <c r="BD6" s="164">
        <f>MIN(MAX(0,BC6),MAX(0,$M6)-SUM($BC6:BC6))</f>
        <v>0</v>
      </c>
      <c r="BE6" s="164">
        <f>MIN(MAX(0,BD6),MAX(0,$M6)-SUM($BC6:BD6))</f>
        <v>0</v>
      </c>
      <c r="BF6" s="164">
        <f>MIN(MAX(0,BE6),MAX(0,$M6)-SUM($BC6:BE6))</f>
        <v>0</v>
      </c>
      <c r="BG6" s="164">
        <f>MIN(MAX(0,BF6),MAX(0,$M6)-SUM($BC6:BF6))</f>
        <v>0</v>
      </c>
      <c r="BH6" s="164">
        <f>MIN(MAX(0,BG6),MAX(0,$M6)-SUM($BC6:BG6))</f>
        <v>0</v>
      </c>
      <c r="BI6" s="164">
        <f>(MAX(0,$M6-MAX(0,SUM($BC6:BH6))))</f>
        <v>0</v>
      </c>
      <c r="BJ6" s="166">
        <f t="shared" ref="BJ6:BJ69" si="6">MIN(MAX(0,-BC6),MAX(0,-$M6)-MAX(0,-$BC6))</f>
        <v>126</v>
      </c>
      <c r="BK6" s="166">
        <f>MIN(MAX(0,BJ6),MAX(0,-$M6)-MAX(0,-$BC6+SUM($BJ6:BJ6)))</f>
        <v>126</v>
      </c>
      <c r="BL6" s="166">
        <f>MIN(MAX(0,BK6),MAX(0,-$M6)-MAX(0,-$BC6+SUM($BJ6:BK6)))</f>
        <v>126</v>
      </c>
      <c r="BM6" s="166">
        <f>MIN(MAX(0,BL6),MAX(0,-$M6)-MAX(0,-$BC6+SUM($BJ6:BL6)))</f>
        <v>126</v>
      </c>
      <c r="BN6" s="166">
        <f>MIN(MAX(0,BM6),MAX(0,-$M6)-MAX(0,-$BC6+SUM($BJ6:BM6)))</f>
        <v>126</v>
      </c>
      <c r="BO6" s="166">
        <f>MAX(0,-$M6+$BC6-SUM($BJ6:BN6))</f>
        <v>387</v>
      </c>
      <c r="BP6" s="165"/>
      <c r="BQ6" s="164"/>
      <c r="BR6" s="164"/>
      <c r="BS6" s="164"/>
      <c r="BT6" s="164"/>
      <c r="BU6" s="164"/>
      <c r="BV6" s="164"/>
      <c r="BW6" s="166"/>
      <c r="BX6" s="166"/>
      <c r="BY6" s="166"/>
      <c r="BZ6" s="166"/>
      <c r="CA6" s="166"/>
      <c r="CB6" s="166"/>
      <c r="CC6" s="163">
        <v>10.8</v>
      </c>
      <c r="CD6" s="167"/>
      <c r="CE6" s="164"/>
      <c r="CF6" s="164"/>
      <c r="CG6" s="164"/>
      <c r="CH6" s="164"/>
      <c r="CI6" s="164"/>
      <c r="CJ6" s="164"/>
      <c r="CK6" s="166"/>
      <c r="CL6" s="166"/>
      <c r="CM6" s="166"/>
      <c r="CN6" s="166"/>
      <c r="CO6" s="166"/>
      <c r="CP6" s="166"/>
      <c r="CQ6" s="167">
        <v>-1182</v>
      </c>
      <c r="CR6" s="164"/>
      <c r="CS6" s="164"/>
      <c r="CT6" s="164"/>
      <c r="CU6" s="164"/>
      <c r="CV6" s="164"/>
      <c r="CW6" s="164"/>
      <c r="CX6" s="166">
        <v>1182</v>
      </c>
      <c r="CY6" s="166">
        <v>1182</v>
      </c>
      <c r="CZ6" s="166">
        <v>1182</v>
      </c>
      <c r="DA6" s="166">
        <v>1182</v>
      </c>
      <c r="DB6" s="166">
        <v>1182</v>
      </c>
      <c r="DC6" s="166">
        <v>4490</v>
      </c>
      <c r="DE6" s="168">
        <v>0</v>
      </c>
      <c r="DG6" s="172">
        <v>0</v>
      </c>
    </row>
    <row r="7" spans="2:111" hidden="1">
      <c r="B7" s="103" t="s">
        <v>220</v>
      </c>
      <c r="C7" s="164">
        <v>34</v>
      </c>
      <c r="D7" s="164">
        <v>20</v>
      </c>
      <c r="E7" s="164">
        <v>140</v>
      </c>
      <c r="F7" s="163">
        <v>8.6999999999999993</v>
      </c>
      <c r="G7" s="164">
        <v>502439</v>
      </c>
      <c r="H7" s="164">
        <v>9438</v>
      </c>
      <c r="I7" s="164">
        <v>17884</v>
      </c>
      <c r="J7" s="164"/>
      <c r="K7" s="164">
        <v>0</v>
      </c>
      <c r="L7" s="164">
        <v>-67223</v>
      </c>
      <c r="M7" s="164">
        <v>-3511</v>
      </c>
      <c r="N7" s="164"/>
      <c r="O7" s="164">
        <v>-19046</v>
      </c>
      <c r="P7" s="164">
        <v>439981</v>
      </c>
      <c r="Q7" s="104">
        <f t="shared" si="0"/>
        <v>0</v>
      </c>
      <c r="R7" s="164">
        <v>-13178</v>
      </c>
      <c r="S7" s="164"/>
      <c r="T7" s="164">
        <v>14144</v>
      </c>
      <c r="U7" s="164">
        <v>19449</v>
      </c>
      <c r="V7" s="104">
        <f t="shared" si="3"/>
        <v>-101463</v>
      </c>
      <c r="W7" s="104">
        <f t="shared" si="4"/>
        <v>-43907</v>
      </c>
      <c r="X7" s="104"/>
      <c r="Y7" s="164">
        <v>504415</v>
      </c>
      <c r="Z7" s="164">
        <v>387036</v>
      </c>
      <c r="AA7" s="164">
        <v>439981</v>
      </c>
      <c r="AB7" s="164">
        <v>439981</v>
      </c>
      <c r="AC7" s="164">
        <v>59496</v>
      </c>
      <c r="AD7" s="164">
        <v>41967</v>
      </c>
      <c r="AE7" s="164"/>
      <c r="AF7" s="164">
        <v>0</v>
      </c>
      <c r="AG7" s="164">
        <v>0</v>
      </c>
      <c r="AH7" s="164"/>
      <c r="AI7" s="164">
        <v>-13178</v>
      </c>
      <c r="AJ7" s="164">
        <v>-13178</v>
      </c>
      <c r="AK7" s="164">
        <v>-13178</v>
      </c>
      <c r="AL7" s="164">
        <v>-13178</v>
      </c>
      <c r="AM7" s="164">
        <v>-13178</v>
      </c>
      <c r="AN7" s="164">
        <v>-35573</v>
      </c>
      <c r="AP7" s="165">
        <f t="shared" si="1"/>
        <v>-7727</v>
      </c>
      <c r="AQ7" s="164">
        <f>MIN(MAX(0,AP7),MAX(0,$L7)-SUM($AP7:AP7))</f>
        <v>0</v>
      </c>
      <c r="AR7" s="164">
        <f>MIN(MAX(0,AQ7),MAX(0,$L7)-SUM($AP7:AQ7))</f>
        <v>0</v>
      </c>
      <c r="AS7" s="164">
        <f>MIN(MAX(0,AR7),MAX(0,$L7)-SUM($AP7:AR7))</f>
        <v>0</v>
      </c>
      <c r="AT7" s="164">
        <f>MIN(MAX(0,AS7),MAX(0,$L7)-SUM($AP7:AS7))</f>
        <v>0</v>
      </c>
      <c r="AU7" s="164">
        <f>MIN(MAX(0,AT7),MAX(0,$L7)-SUM($AP7:AT7))</f>
        <v>0</v>
      </c>
      <c r="AV7" s="164">
        <f>(MAX(0,$L7-MAX(0,SUM($AP7:AU7))))</f>
        <v>0</v>
      </c>
      <c r="AW7" s="166">
        <f t="shared" si="2"/>
        <v>7727</v>
      </c>
      <c r="AX7" s="166">
        <f>MIN(MAX(0,AW7),MAX(0,-$L7)-MAX(0,-$AP7+SUM($AW7:AW7)))</f>
        <v>7727</v>
      </c>
      <c r="AY7" s="166">
        <f>MIN(MAX(0,AX7),MAX(0,-$L7)-MAX(0,-$AP7+SUM($AW7:AX7)))</f>
        <v>7727</v>
      </c>
      <c r="AZ7" s="166">
        <f>MIN(MAX(0,AY7),MAX(0,-$L7)-MAX(0,-$AP7+SUM($AW7:AY7)))</f>
        <v>7727</v>
      </c>
      <c r="BA7" s="166">
        <f>MIN(MAX(0,AZ7),MAX(0,-$L7)-MAX(0,-$AP7+SUM($AW7:AZ7)))</f>
        <v>7727</v>
      </c>
      <c r="BB7" s="166">
        <f>MAX(0,-$L7+$AP7-SUM($AW7:BA7))</f>
        <v>20861</v>
      </c>
      <c r="BC7" s="165">
        <f t="shared" si="5"/>
        <v>-404</v>
      </c>
      <c r="BD7" s="164">
        <f>MIN(MAX(0,BC7),MAX(0,$M7)-SUM($BC7:BC7))</f>
        <v>0</v>
      </c>
      <c r="BE7" s="164">
        <f>MIN(MAX(0,BD7),MAX(0,$M7)-SUM($BC7:BD7))</f>
        <v>0</v>
      </c>
      <c r="BF7" s="164">
        <f>MIN(MAX(0,BE7),MAX(0,$M7)-SUM($BC7:BE7))</f>
        <v>0</v>
      </c>
      <c r="BG7" s="164">
        <f>MIN(MAX(0,BF7),MAX(0,$M7)-SUM($BC7:BF7))</f>
        <v>0</v>
      </c>
      <c r="BH7" s="164">
        <f>MIN(MAX(0,BG7),MAX(0,$M7)-SUM($BC7:BG7))</f>
        <v>0</v>
      </c>
      <c r="BI7" s="164">
        <f>(MAX(0,$M7-MAX(0,SUM($BC7:BH7))))</f>
        <v>0</v>
      </c>
      <c r="BJ7" s="166">
        <f t="shared" si="6"/>
        <v>404</v>
      </c>
      <c r="BK7" s="166">
        <f>MIN(MAX(0,BJ7),MAX(0,-$M7)-MAX(0,-$BC7+SUM($BJ7:BJ7)))</f>
        <v>404</v>
      </c>
      <c r="BL7" s="166">
        <f>MIN(MAX(0,BK7),MAX(0,-$M7)-MAX(0,-$BC7+SUM($BJ7:BK7)))</f>
        <v>404</v>
      </c>
      <c r="BM7" s="166">
        <f>MIN(MAX(0,BL7),MAX(0,-$M7)-MAX(0,-$BC7+SUM($BJ7:BL7)))</f>
        <v>404</v>
      </c>
      <c r="BN7" s="166">
        <f>MIN(MAX(0,BM7),MAX(0,-$M7)-MAX(0,-$BC7+SUM($BJ7:BM7)))</f>
        <v>404</v>
      </c>
      <c r="BO7" s="166">
        <f>MAX(0,-$M7+$BC7-SUM($BJ7:BN7))</f>
        <v>1087</v>
      </c>
      <c r="BP7" s="165"/>
      <c r="BQ7" s="164"/>
      <c r="BR7" s="164"/>
      <c r="BS7" s="164"/>
      <c r="BT7" s="164"/>
      <c r="BU7" s="164"/>
      <c r="BV7" s="164"/>
      <c r="BW7" s="166"/>
      <c r="BX7" s="166"/>
      <c r="BY7" s="166"/>
      <c r="BZ7" s="166"/>
      <c r="CA7" s="166"/>
      <c r="CB7" s="166"/>
      <c r="CC7" s="163">
        <v>9.6999999999999993</v>
      </c>
      <c r="CD7" s="167"/>
      <c r="CE7" s="164"/>
      <c r="CF7" s="164"/>
      <c r="CG7" s="164"/>
      <c r="CH7" s="164"/>
      <c r="CI7" s="164"/>
      <c r="CJ7" s="164"/>
      <c r="CK7" s="166"/>
      <c r="CL7" s="166"/>
      <c r="CM7" s="166"/>
      <c r="CN7" s="166"/>
      <c r="CO7" s="166"/>
      <c r="CP7" s="166"/>
      <c r="CQ7" s="167">
        <v>-5047</v>
      </c>
      <c r="CR7" s="164"/>
      <c r="CS7" s="164"/>
      <c r="CT7" s="164"/>
      <c r="CU7" s="164"/>
      <c r="CV7" s="164"/>
      <c r="CW7" s="164"/>
      <c r="CX7" s="166">
        <v>5047</v>
      </c>
      <c r="CY7" s="166">
        <v>5047</v>
      </c>
      <c r="CZ7" s="166">
        <v>5047</v>
      </c>
      <c r="DA7" s="166">
        <v>5047</v>
      </c>
      <c r="DB7" s="166">
        <v>5047</v>
      </c>
      <c r="DC7" s="166">
        <v>13625</v>
      </c>
      <c r="DE7" s="168">
        <v>0</v>
      </c>
      <c r="DG7" s="172">
        <v>0</v>
      </c>
    </row>
    <row r="8" spans="2:111" hidden="1">
      <c r="B8" s="103" t="s">
        <v>221</v>
      </c>
      <c r="C8" s="164">
        <v>117</v>
      </c>
      <c r="D8" s="164">
        <v>89</v>
      </c>
      <c r="E8" s="164">
        <v>477</v>
      </c>
      <c r="F8" s="163">
        <v>8.5</v>
      </c>
      <c r="G8" s="164">
        <v>1591676</v>
      </c>
      <c r="H8" s="164">
        <v>30625</v>
      </c>
      <c r="I8" s="164">
        <v>56608</v>
      </c>
      <c r="J8" s="164"/>
      <c r="K8" s="164">
        <v>0</v>
      </c>
      <c r="L8" s="164">
        <v>-42720</v>
      </c>
      <c r="M8" s="164">
        <v>-12310</v>
      </c>
      <c r="N8" s="164"/>
      <c r="O8" s="164">
        <v>-64373</v>
      </c>
      <c r="P8" s="164">
        <v>1559506</v>
      </c>
      <c r="Q8" s="104">
        <f t="shared" si="0"/>
        <v>0</v>
      </c>
      <c r="R8" s="164">
        <v>-21026</v>
      </c>
      <c r="S8" s="164"/>
      <c r="T8" s="164">
        <v>66207</v>
      </c>
      <c r="U8" s="164">
        <v>65709</v>
      </c>
      <c r="V8" s="104">
        <f t="shared" si="3"/>
        <v>-166431</v>
      </c>
      <c r="W8" s="104">
        <f t="shared" si="4"/>
        <v>-132427</v>
      </c>
      <c r="X8" s="104"/>
      <c r="Y8" s="164">
        <v>1786463</v>
      </c>
      <c r="Z8" s="164">
        <v>1373684</v>
      </c>
      <c r="AA8" s="164">
        <v>1559506</v>
      </c>
      <c r="AB8" s="164">
        <v>1559506</v>
      </c>
      <c r="AC8" s="164">
        <v>37694</v>
      </c>
      <c r="AD8" s="164">
        <v>128737</v>
      </c>
      <c r="AE8" s="164"/>
      <c r="AF8" s="164">
        <v>0</v>
      </c>
      <c r="AG8" s="164">
        <v>0</v>
      </c>
      <c r="AH8" s="164"/>
      <c r="AI8" s="164">
        <v>-21026</v>
      </c>
      <c r="AJ8" s="164">
        <v>-21026</v>
      </c>
      <c r="AK8" s="164">
        <v>-21026</v>
      </c>
      <c r="AL8" s="164">
        <v>-21026</v>
      </c>
      <c r="AM8" s="164">
        <v>-21026</v>
      </c>
      <c r="AN8" s="164">
        <v>-61301</v>
      </c>
      <c r="AP8" s="165">
        <f t="shared" si="1"/>
        <v>-5026</v>
      </c>
      <c r="AQ8" s="164">
        <f>MIN(MAX(0,AP8),MAX(0,$L8)-SUM($AP8:AP8))</f>
        <v>0</v>
      </c>
      <c r="AR8" s="164">
        <f>MIN(MAX(0,AQ8),MAX(0,$L8)-SUM($AP8:AQ8))</f>
        <v>0</v>
      </c>
      <c r="AS8" s="164">
        <f>MIN(MAX(0,AR8),MAX(0,$L8)-SUM($AP8:AR8))</f>
        <v>0</v>
      </c>
      <c r="AT8" s="164">
        <f>MIN(MAX(0,AS8),MAX(0,$L8)-SUM($AP8:AS8))</f>
        <v>0</v>
      </c>
      <c r="AU8" s="164">
        <f>MIN(MAX(0,AT8),MAX(0,$L8)-SUM($AP8:AT8))</f>
        <v>0</v>
      </c>
      <c r="AV8" s="164">
        <f>(MAX(0,$L8-MAX(0,SUM($AP8:AU8))))</f>
        <v>0</v>
      </c>
      <c r="AW8" s="166">
        <f t="shared" si="2"/>
        <v>5026</v>
      </c>
      <c r="AX8" s="166">
        <f>MIN(MAX(0,AW8),MAX(0,-$L8)-MAX(0,-$AP8+SUM($AW8:AW8)))</f>
        <v>5026</v>
      </c>
      <c r="AY8" s="166">
        <f>MIN(MAX(0,AX8),MAX(0,-$L8)-MAX(0,-$AP8+SUM($AW8:AX8)))</f>
        <v>5026</v>
      </c>
      <c r="AZ8" s="166">
        <f>MIN(MAX(0,AY8),MAX(0,-$L8)-MAX(0,-$AP8+SUM($AW8:AY8)))</f>
        <v>5026</v>
      </c>
      <c r="BA8" s="166">
        <f>MIN(MAX(0,AZ8),MAX(0,-$L8)-MAX(0,-$AP8+SUM($AW8:AZ8)))</f>
        <v>5026</v>
      </c>
      <c r="BB8" s="166">
        <f>MAX(0,-$L8+$AP8-SUM($AW8:BA8))</f>
        <v>12564</v>
      </c>
      <c r="BC8" s="165">
        <f t="shared" si="5"/>
        <v>-1448</v>
      </c>
      <c r="BD8" s="164">
        <f>MIN(MAX(0,BC8),MAX(0,$M8)-SUM($BC8:BC8))</f>
        <v>0</v>
      </c>
      <c r="BE8" s="164">
        <f>MIN(MAX(0,BD8),MAX(0,$M8)-SUM($BC8:BD8))</f>
        <v>0</v>
      </c>
      <c r="BF8" s="164">
        <f>MIN(MAX(0,BE8),MAX(0,$M8)-SUM($BC8:BE8))</f>
        <v>0</v>
      </c>
      <c r="BG8" s="164">
        <f>MIN(MAX(0,BF8),MAX(0,$M8)-SUM($BC8:BF8))</f>
        <v>0</v>
      </c>
      <c r="BH8" s="164">
        <f>MIN(MAX(0,BG8),MAX(0,$M8)-SUM($BC8:BG8))</f>
        <v>0</v>
      </c>
      <c r="BI8" s="164">
        <f>(MAX(0,$M8-MAX(0,SUM($BC8:BH8))))</f>
        <v>0</v>
      </c>
      <c r="BJ8" s="166">
        <f t="shared" si="6"/>
        <v>1448</v>
      </c>
      <c r="BK8" s="166">
        <f>MIN(MAX(0,BJ8),MAX(0,-$M8)-MAX(0,-$BC8+SUM($BJ8:BJ8)))</f>
        <v>1448</v>
      </c>
      <c r="BL8" s="166">
        <f>MIN(MAX(0,BK8),MAX(0,-$M8)-MAX(0,-$BC8+SUM($BJ8:BK8)))</f>
        <v>1448</v>
      </c>
      <c r="BM8" s="166">
        <f>MIN(MAX(0,BL8),MAX(0,-$M8)-MAX(0,-$BC8+SUM($BJ8:BL8)))</f>
        <v>1448</v>
      </c>
      <c r="BN8" s="166">
        <f>MIN(MAX(0,BM8),MAX(0,-$M8)-MAX(0,-$BC8+SUM($BJ8:BM8)))</f>
        <v>1448</v>
      </c>
      <c r="BO8" s="166">
        <f>MAX(0,-$M8+$BC8-SUM($BJ8:BN8))</f>
        <v>3622</v>
      </c>
      <c r="BP8" s="165"/>
      <c r="BQ8" s="164"/>
      <c r="BR8" s="164"/>
      <c r="BS8" s="164"/>
      <c r="BT8" s="164"/>
      <c r="BU8" s="164"/>
      <c r="BV8" s="164"/>
      <c r="BW8" s="166"/>
      <c r="BX8" s="166"/>
      <c r="BY8" s="166"/>
      <c r="BZ8" s="166"/>
      <c r="CA8" s="166"/>
      <c r="CB8" s="166"/>
      <c r="CC8" s="163">
        <v>10.1</v>
      </c>
      <c r="CD8" s="167"/>
      <c r="CE8" s="164"/>
      <c r="CF8" s="164"/>
      <c r="CG8" s="164"/>
      <c r="CH8" s="164"/>
      <c r="CI8" s="164"/>
      <c r="CJ8" s="164"/>
      <c r="CK8" s="166"/>
      <c r="CL8" s="166"/>
      <c r="CM8" s="166"/>
      <c r="CN8" s="166"/>
      <c r="CO8" s="166"/>
      <c r="CP8" s="166"/>
      <c r="CQ8" s="167">
        <v>-14552</v>
      </c>
      <c r="CR8" s="164"/>
      <c r="CS8" s="164"/>
      <c r="CT8" s="164"/>
      <c r="CU8" s="164"/>
      <c r="CV8" s="164"/>
      <c r="CW8" s="164"/>
      <c r="CX8" s="166">
        <v>14552</v>
      </c>
      <c r="CY8" s="166">
        <v>14552</v>
      </c>
      <c r="CZ8" s="166">
        <v>14552</v>
      </c>
      <c r="DA8" s="166">
        <v>14552</v>
      </c>
      <c r="DB8" s="166">
        <v>14552</v>
      </c>
      <c r="DC8" s="166">
        <v>45115</v>
      </c>
      <c r="DE8" s="168">
        <v>0</v>
      </c>
      <c r="DG8" s="172">
        <v>0</v>
      </c>
    </row>
    <row r="9" spans="2:111" hidden="1">
      <c r="B9" s="103" t="s">
        <v>471</v>
      </c>
      <c r="C9" s="164">
        <v>0</v>
      </c>
      <c r="D9" s="164">
        <v>0</v>
      </c>
      <c r="E9" s="164">
        <v>4</v>
      </c>
      <c r="F9" s="163">
        <v>14</v>
      </c>
      <c r="G9" s="164">
        <v>0</v>
      </c>
      <c r="H9" s="164">
        <v>0</v>
      </c>
      <c r="I9" s="164">
        <v>0</v>
      </c>
      <c r="J9" s="164"/>
      <c r="K9" s="164">
        <v>0</v>
      </c>
      <c r="L9" s="164">
        <v>3553</v>
      </c>
      <c r="M9" s="164">
        <v>-27</v>
      </c>
      <c r="N9" s="164"/>
      <c r="O9" s="164">
        <v>0</v>
      </c>
      <c r="P9" s="164">
        <v>3526</v>
      </c>
      <c r="Q9" s="104">
        <f t="shared" si="0"/>
        <v>0</v>
      </c>
      <c r="R9" s="164">
        <v>252</v>
      </c>
      <c r="S9" s="164"/>
      <c r="T9" s="164">
        <v>252</v>
      </c>
      <c r="U9" s="164">
        <v>0</v>
      </c>
      <c r="V9" s="104">
        <f t="shared" si="3"/>
        <v>3274</v>
      </c>
      <c r="W9" s="104">
        <f t="shared" si="4"/>
        <v>0</v>
      </c>
      <c r="X9" s="104"/>
      <c r="Y9" s="164">
        <v>4445</v>
      </c>
      <c r="Z9" s="164">
        <v>2804</v>
      </c>
      <c r="AA9" s="164">
        <v>3526</v>
      </c>
      <c r="AB9" s="164">
        <v>3526</v>
      </c>
      <c r="AC9" s="164">
        <v>0</v>
      </c>
      <c r="AD9" s="164">
        <v>25</v>
      </c>
      <c r="AE9" s="164"/>
      <c r="AF9" s="164">
        <v>3299</v>
      </c>
      <c r="AG9" s="164">
        <v>0</v>
      </c>
      <c r="AH9" s="164"/>
      <c r="AI9" s="164">
        <v>252</v>
      </c>
      <c r="AJ9" s="164">
        <v>252</v>
      </c>
      <c r="AK9" s="164">
        <v>252</v>
      </c>
      <c r="AL9" s="164">
        <v>252</v>
      </c>
      <c r="AM9" s="164">
        <v>252</v>
      </c>
      <c r="AN9" s="164">
        <v>2014</v>
      </c>
      <c r="AP9" s="165">
        <f t="shared" si="1"/>
        <v>254</v>
      </c>
      <c r="AQ9" s="164">
        <f>MIN(MAX(0,AP9),MAX(0,$L9)-SUM($AP9:AP9))</f>
        <v>254</v>
      </c>
      <c r="AR9" s="164">
        <f>MIN(MAX(0,AQ9),MAX(0,$L9)-SUM($AP9:AQ9))</f>
        <v>254</v>
      </c>
      <c r="AS9" s="164">
        <f>MIN(MAX(0,AR9),MAX(0,$L9)-SUM($AP9:AR9))</f>
        <v>254</v>
      </c>
      <c r="AT9" s="164">
        <f>MIN(MAX(0,AS9),MAX(0,$L9)-SUM($AP9:AS9))</f>
        <v>254</v>
      </c>
      <c r="AU9" s="164">
        <f>MIN(MAX(0,AT9),MAX(0,$L9)-SUM($AP9:AT9))</f>
        <v>254</v>
      </c>
      <c r="AV9" s="164">
        <f>(MAX(0,$L9-MAX(0,SUM($AP9:AU9))))</f>
        <v>2029</v>
      </c>
      <c r="AW9" s="166">
        <f t="shared" si="2"/>
        <v>0</v>
      </c>
      <c r="AX9" s="166">
        <f>MIN(MAX(0,AW9),MAX(0,-$L9)-MAX(0,-$AP9+SUM($AW9:AW9)))</f>
        <v>0</v>
      </c>
      <c r="AY9" s="166">
        <f>MIN(MAX(0,AX9),MAX(0,-$L9)-MAX(0,-$AP9+SUM($AW9:AX9)))</f>
        <v>0</v>
      </c>
      <c r="AZ9" s="166">
        <f>MIN(MAX(0,AY9),MAX(0,-$L9)-MAX(0,-$AP9+SUM($AW9:AY9)))</f>
        <v>0</v>
      </c>
      <c r="BA9" s="166">
        <f>MIN(MAX(0,AZ9),MAX(0,-$L9)-MAX(0,-$AP9+SUM($AW9:AZ9)))</f>
        <v>0</v>
      </c>
      <c r="BB9" s="166">
        <f>MAX(0,-$L9+$AP9-SUM($AW9:BA9))</f>
        <v>0</v>
      </c>
      <c r="BC9" s="165">
        <f t="shared" si="5"/>
        <v>-2</v>
      </c>
      <c r="BD9" s="164">
        <f>MIN(MAX(0,BC9),MAX(0,$M9)-SUM($BC9:BC9))</f>
        <v>0</v>
      </c>
      <c r="BE9" s="164">
        <f>MIN(MAX(0,BD9),MAX(0,$M9)-SUM($BC9:BD9))</f>
        <v>0</v>
      </c>
      <c r="BF9" s="164">
        <f>MIN(MAX(0,BE9),MAX(0,$M9)-SUM($BC9:BE9))</f>
        <v>0</v>
      </c>
      <c r="BG9" s="164">
        <f>MIN(MAX(0,BF9),MAX(0,$M9)-SUM($BC9:BF9))</f>
        <v>0</v>
      </c>
      <c r="BH9" s="164">
        <f>MIN(MAX(0,BG9),MAX(0,$M9)-SUM($BC9:BG9))</f>
        <v>0</v>
      </c>
      <c r="BI9" s="164">
        <f>(MAX(0,$M9-MAX(0,SUM($BC9:BH9))))</f>
        <v>0</v>
      </c>
      <c r="BJ9" s="166">
        <f t="shared" si="6"/>
        <v>2</v>
      </c>
      <c r="BK9" s="166">
        <f>MIN(MAX(0,BJ9),MAX(0,-$M9)-MAX(0,-$BC9+SUM($BJ9:BJ9)))</f>
        <v>2</v>
      </c>
      <c r="BL9" s="166">
        <f>MIN(MAX(0,BK9),MAX(0,-$M9)-MAX(0,-$BC9+SUM($BJ9:BK9)))</f>
        <v>2</v>
      </c>
      <c r="BM9" s="166">
        <f>MIN(MAX(0,BL9),MAX(0,-$M9)-MAX(0,-$BC9+SUM($BJ9:BL9)))</f>
        <v>2</v>
      </c>
      <c r="BN9" s="166">
        <f>MIN(MAX(0,BM9),MAX(0,-$M9)-MAX(0,-$BC9+SUM($BJ9:BM9)))</f>
        <v>2</v>
      </c>
      <c r="BO9" s="166">
        <f>MAX(0,-$M9+$BC9-SUM($BJ9:BN9))</f>
        <v>15</v>
      </c>
      <c r="BP9" s="165"/>
      <c r="BQ9" s="164"/>
      <c r="BR9" s="164"/>
      <c r="BS9" s="164"/>
      <c r="BT9" s="164"/>
      <c r="BU9" s="164"/>
      <c r="BV9" s="164"/>
      <c r="BW9" s="166"/>
      <c r="BX9" s="166"/>
      <c r="BY9" s="166"/>
      <c r="BZ9" s="166"/>
      <c r="CA9" s="166"/>
      <c r="CB9" s="166"/>
      <c r="CC9" s="163">
        <v>1</v>
      </c>
      <c r="CD9" s="167"/>
      <c r="CE9" s="164"/>
      <c r="CF9" s="164"/>
      <c r="CG9" s="164"/>
      <c r="CH9" s="164"/>
      <c r="CI9" s="164"/>
      <c r="CJ9" s="164"/>
      <c r="CK9" s="166"/>
      <c r="CL9" s="166"/>
      <c r="CM9" s="166"/>
      <c r="CN9" s="166"/>
      <c r="CO9" s="166"/>
      <c r="CP9" s="166"/>
      <c r="CQ9" s="167">
        <v>0</v>
      </c>
      <c r="CR9" s="164"/>
      <c r="CS9" s="164"/>
      <c r="CT9" s="164"/>
      <c r="CU9" s="164"/>
      <c r="CV9" s="164"/>
      <c r="CW9" s="164"/>
      <c r="CX9" s="166">
        <v>0</v>
      </c>
      <c r="CY9" s="166">
        <v>0</v>
      </c>
      <c r="CZ9" s="166">
        <v>0</v>
      </c>
      <c r="DA9" s="166">
        <v>0</v>
      </c>
      <c r="DB9" s="166">
        <v>0</v>
      </c>
      <c r="DC9" s="166">
        <v>0</v>
      </c>
      <c r="DE9" s="168">
        <v>0</v>
      </c>
      <c r="DG9" s="172">
        <v>0</v>
      </c>
    </row>
    <row r="10" spans="2:111" hidden="1">
      <c r="B10" s="103" t="s">
        <v>472</v>
      </c>
      <c r="C10" s="164">
        <v>0</v>
      </c>
      <c r="D10" s="164">
        <v>0</v>
      </c>
      <c r="E10" s="164">
        <v>6</v>
      </c>
      <c r="F10" s="163">
        <v>10.6</v>
      </c>
      <c r="G10" s="164">
        <v>0</v>
      </c>
      <c r="H10" s="164">
        <v>0</v>
      </c>
      <c r="I10" s="164">
        <v>0</v>
      </c>
      <c r="J10" s="164"/>
      <c r="K10" s="164">
        <v>0</v>
      </c>
      <c r="L10" s="164">
        <v>6926</v>
      </c>
      <c r="M10" s="164">
        <v>-84</v>
      </c>
      <c r="N10" s="164"/>
      <c r="O10" s="164">
        <v>0</v>
      </c>
      <c r="P10" s="164">
        <v>6842</v>
      </c>
      <c r="Q10" s="104">
        <f t="shared" si="0"/>
        <v>0</v>
      </c>
      <c r="R10" s="164">
        <v>645</v>
      </c>
      <c r="S10" s="164"/>
      <c r="T10" s="164">
        <v>645</v>
      </c>
      <c r="U10" s="164">
        <v>0</v>
      </c>
      <c r="V10" s="104">
        <f t="shared" si="3"/>
        <v>6197</v>
      </c>
      <c r="W10" s="104">
        <f t="shared" si="4"/>
        <v>0</v>
      </c>
      <c r="X10" s="104"/>
      <c r="Y10" s="164">
        <v>8318</v>
      </c>
      <c r="Z10" s="164">
        <v>5676</v>
      </c>
      <c r="AA10" s="164">
        <v>6842</v>
      </c>
      <c r="AB10" s="164">
        <v>6842</v>
      </c>
      <c r="AC10" s="164">
        <v>0</v>
      </c>
      <c r="AD10" s="164">
        <v>76</v>
      </c>
      <c r="AE10" s="164"/>
      <c r="AF10" s="164">
        <v>6273</v>
      </c>
      <c r="AG10" s="164">
        <v>0</v>
      </c>
      <c r="AH10" s="164"/>
      <c r="AI10" s="164">
        <v>645</v>
      </c>
      <c r="AJ10" s="164">
        <v>645</v>
      </c>
      <c r="AK10" s="164">
        <v>645</v>
      </c>
      <c r="AL10" s="164">
        <v>645</v>
      </c>
      <c r="AM10" s="164">
        <v>645</v>
      </c>
      <c r="AN10" s="164">
        <v>2972</v>
      </c>
      <c r="AP10" s="165">
        <f t="shared" si="1"/>
        <v>653</v>
      </c>
      <c r="AQ10" s="164">
        <f>MIN(MAX(0,AP10),MAX(0,$L10)-SUM($AP10:AP10))</f>
        <v>653</v>
      </c>
      <c r="AR10" s="164">
        <f>MIN(MAX(0,AQ10),MAX(0,$L10)-SUM($AP10:AQ10))</f>
        <v>653</v>
      </c>
      <c r="AS10" s="164">
        <f>MIN(MAX(0,AR10),MAX(0,$L10)-SUM($AP10:AR10))</f>
        <v>653</v>
      </c>
      <c r="AT10" s="164">
        <f>MIN(MAX(0,AS10),MAX(0,$L10)-SUM($AP10:AS10))</f>
        <v>653</v>
      </c>
      <c r="AU10" s="164">
        <f>MIN(MAX(0,AT10),MAX(0,$L10)-SUM($AP10:AT10))</f>
        <v>653</v>
      </c>
      <c r="AV10" s="164">
        <f>(MAX(0,$L10-MAX(0,SUM($AP10:AU10))))</f>
        <v>3008</v>
      </c>
      <c r="AW10" s="166">
        <f t="shared" si="2"/>
        <v>0</v>
      </c>
      <c r="AX10" s="166">
        <f>MIN(MAX(0,AW10),MAX(0,-$L10)-MAX(0,-$AP10+SUM($AW10:AW10)))</f>
        <v>0</v>
      </c>
      <c r="AY10" s="166">
        <f>MIN(MAX(0,AX10),MAX(0,-$L10)-MAX(0,-$AP10+SUM($AW10:AX10)))</f>
        <v>0</v>
      </c>
      <c r="AZ10" s="166">
        <f>MIN(MAX(0,AY10),MAX(0,-$L10)-MAX(0,-$AP10+SUM($AW10:AY10)))</f>
        <v>0</v>
      </c>
      <c r="BA10" s="166">
        <f>MIN(MAX(0,AZ10),MAX(0,-$L10)-MAX(0,-$AP10+SUM($AW10:AZ10)))</f>
        <v>0</v>
      </c>
      <c r="BB10" s="166">
        <f>MAX(0,-$L10+$AP10-SUM($AW10:BA10))</f>
        <v>0</v>
      </c>
      <c r="BC10" s="165">
        <f t="shared" si="5"/>
        <v>-8</v>
      </c>
      <c r="BD10" s="164">
        <f>MIN(MAX(0,BC10),MAX(0,$M10)-SUM($BC10:BC10))</f>
        <v>0</v>
      </c>
      <c r="BE10" s="164">
        <f>MIN(MAX(0,BD10),MAX(0,$M10)-SUM($BC10:BD10))</f>
        <v>0</v>
      </c>
      <c r="BF10" s="164">
        <f>MIN(MAX(0,BE10),MAX(0,$M10)-SUM($BC10:BE10))</f>
        <v>0</v>
      </c>
      <c r="BG10" s="164">
        <f>MIN(MAX(0,BF10),MAX(0,$M10)-SUM($BC10:BF10))</f>
        <v>0</v>
      </c>
      <c r="BH10" s="164">
        <f>MIN(MAX(0,BG10),MAX(0,$M10)-SUM($BC10:BG10))</f>
        <v>0</v>
      </c>
      <c r="BI10" s="164">
        <f>(MAX(0,$M10-MAX(0,SUM($BC10:BH10))))</f>
        <v>0</v>
      </c>
      <c r="BJ10" s="166">
        <f t="shared" si="6"/>
        <v>8</v>
      </c>
      <c r="BK10" s="166">
        <f>MIN(MAX(0,BJ10),MAX(0,-$M10)-MAX(0,-$BC10+SUM($BJ10:BJ10)))</f>
        <v>8</v>
      </c>
      <c r="BL10" s="166">
        <f>MIN(MAX(0,BK10),MAX(0,-$M10)-MAX(0,-$BC10+SUM($BJ10:BK10)))</f>
        <v>8</v>
      </c>
      <c r="BM10" s="166">
        <f>MIN(MAX(0,BL10),MAX(0,-$M10)-MAX(0,-$BC10+SUM($BJ10:BL10)))</f>
        <v>8</v>
      </c>
      <c r="BN10" s="166">
        <f>MIN(MAX(0,BM10),MAX(0,-$M10)-MAX(0,-$BC10+SUM($BJ10:BM10)))</f>
        <v>8</v>
      </c>
      <c r="BO10" s="166">
        <f>MAX(0,-$M10+$BC10-SUM($BJ10:BN10))</f>
        <v>36</v>
      </c>
      <c r="BP10" s="165"/>
      <c r="BQ10" s="164"/>
      <c r="BR10" s="164"/>
      <c r="BS10" s="164"/>
      <c r="BT10" s="164"/>
      <c r="BU10" s="164"/>
      <c r="BV10" s="164"/>
      <c r="BW10" s="166"/>
      <c r="BX10" s="166"/>
      <c r="BY10" s="166"/>
      <c r="BZ10" s="166"/>
      <c r="CA10" s="166"/>
      <c r="CB10" s="166"/>
      <c r="CC10" s="163">
        <v>1</v>
      </c>
      <c r="CD10" s="167"/>
      <c r="CE10" s="164"/>
      <c r="CF10" s="164"/>
      <c r="CG10" s="164"/>
      <c r="CH10" s="164"/>
      <c r="CI10" s="164"/>
      <c r="CJ10" s="164"/>
      <c r="CK10" s="166"/>
      <c r="CL10" s="166"/>
      <c r="CM10" s="166"/>
      <c r="CN10" s="166"/>
      <c r="CO10" s="166"/>
      <c r="CP10" s="166"/>
      <c r="CQ10" s="167">
        <v>0</v>
      </c>
      <c r="CR10" s="164"/>
      <c r="CS10" s="164"/>
      <c r="CT10" s="164"/>
      <c r="CU10" s="164"/>
      <c r="CV10" s="164"/>
      <c r="CW10" s="164"/>
      <c r="CX10" s="166">
        <v>0</v>
      </c>
      <c r="CY10" s="166">
        <v>0</v>
      </c>
      <c r="CZ10" s="166">
        <v>0</v>
      </c>
      <c r="DA10" s="166">
        <v>0</v>
      </c>
      <c r="DB10" s="166">
        <v>0</v>
      </c>
      <c r="DC10" s="166">
        <v>0</v>
      </c>
      <c r="DE10" s="168">
        <v>0</v>
      </c>
      <c r="DG10" s="172">
        <v>0</v>
      </c>
    </row>
    <row r="11" spans="2:111" hidden="1">
      <c r="B11" s="103" t="s">
        <v>375</v>
      </c>
      <c r="C11" s="164">
        <v>1</v>
      </c>
      <c r="D11" s="164">
        <v>10</v>
      </c>
      <c r="E11" s="164">
        <v>303</v>
      </c>
      <c r="F11" s="163">
        <v>11.1</v>
      </c>
      <c r="G11" s="164">
        <v>379127</v>
      </c>
      <c r="H11" s="164">
        <v>17484</v>
      </c>
      <c r="I11" s="164">
        <v>14114</v>
      </c>
      <c r="J11" s="164"/>
      <c r="K11" s="164">
        <v>0</v>
      </c>
      <c r="L11" s="164">
        <v>47927</v>
      </c>
      <c r="M11" s="164">
        <v>-5376</v>
      </c>
      <c r="N11" s="164"/>
      <c r="O11" s="164">
        <v>-304</v>
      </c>
      <c r="P11" s="164">
        <v>452972</v>
      </c>
      <c r="Q11" s="104">
        <f t="shared" si="0"/>
        <v>0</v>
      </c>
      <c r="R11" s="164">
        <v>-720</v>
      </c>
      <c r="S11" s="164"/>
      <c r="T11" s="164">
        <v>30878</v>
      </c>
      <c r="U11" s="164">
        <v>653</v>
      </c>
      <c r="V11" s="104">
        <f t="shared" si="3"/>
        <v>-4549</v>
      </c>
      <c r="W11" s="104">
        <f t="shared" si="4"/>
        <v>-47820</v>
      </c>
      <c r="X11" s="104"/>
      <c r="Y11" s="164">
        <v>553469</v>
      </c>
      <c r="Z11" s="164">
        <v>372911</v>
      </c>
      <c r="AA11" s="164">
        <v>452972</v>
      </c>
      <c r="AB11" s="164">
        <v>452972</v>
      </c>
      <c r="AC11" s="164">
        <v>0</v>
      </c>
      <c r="AD11" s="164">
        <v>48158</v>
      </c>
      <c r="AE11" s="164"/>
      <c r="AF11" s="164">
        <v>43609</v>
      </c>
      <c r="AG11" s="164">
        <v>0</v>
      </c>
      <c r="AH11" s="164"/>
      <c r="AI11" s="164">
        <v>-720</v>
      </c>
      <c r="AJ11" s="164">
        <v>-720</v>
      </c>
      <c r="AK11" s="164">
        <v>-720</v>
      </c>
      <c r="AL11" s="164">
        <v>-720</v>
      </c>
      <c r="AM11" s="164">
        <v>-720</v>
      </c>
      <c r="AN11" s="164">
        <v>-949</v>
      </c>
      <c r="AP11" s="165">
        <f t="shared" si="1"/>
        <v>4318</v>
      </c>
      <c r="AQ11" s="164">
        <f>MIN(MAX(0,AP11),MAX(0,$L11)-SUM($AP11:AP11))</f>
        <v>4318</v>
      </c>
      <c r="AR11" s="164">
        <f>MIN(MAX(0,AQ11),MAX(0,$L11)-SUM($AP11:AQ11))</f>
        <v>4318</v>
      </c>
      <c r="AS11" s="164">
        <f>MIN(MAX(0,AR11),MAX(0,$L11)-SUM($AP11:AR11))</f>
        <v>4318</v>
      </c>
      <c r="AT11" s="164">
        <f>MIN(MAX(0,AS11),MAX(0,$L11)-SUM($AP11:AS11))</f>
        <v>4318</v>
      </c>
      <c r="AU11" s="164">
        <f>MIN(MAX(0,AT11),MAX(0,$L11)-SUM($AP11:AT11))</f>
        <v>4318</v>
      </c>
      <c r="AV11" s="164">
        <f>(MAX(0,$L11-MAX(0,SUM($AP11:AU11))))</f>
        <v>22019</v>
      </c>
      <c r="AW11" s="166">
        <f t="shared" si="2"/>
        <v>0</v>
      </c>
      <c r="AX11" s="166">
        <f>MIN(MAX(0,AW11),MAX(0,-$L11)-MAX(0,-$AP11+SUM($AW11:AW11)))</f>
        <v>0</v>
      </c>
      <c r="AY11" s="166">
        <f>MIN(MAX(0,AX11),MAX(0,-$L11)-MAX(0,-$AP11+SUM($AW11:AX11)))</f>
        <v>0</v>
      </c>
      <c r="AZ11" s="166">
        <f>MIN(MAX(0,AY11),MAX(0,-$L11)-MAX(0,-$AP11+SUM($AW11:AY11)))</f>
        <v>0</v>
      </c>
      <c r="BA11" s="166">
        <f>MIN(MAX(0,AZ11),MAX(0,-$L11)-MAX(0,-$AP11+SUM($AW11:AZ11)))</f>
        <v>0</v>
      </c>
      <c r="BB11" s="166">
        <f>MAX(0,-$L11+$AP11-SUM($AW11:BA11))</f>
        <v>0</v>
      </c>
      <c r="BC11" s="165">
        <f t="shared" si="5"/>
        <v>-484</v>
      </c>
      <c r="BD11" s="164">
        <f>MIN(MAX(0,BC11),MAX(0,$M11)-SUM($BC11:BC11))</f>
        <v>0</v>
      </c>
      <c r="BE11" s="164">
        <f>MIN(MAX(0,BD11),MAX(0,$M11)-SUM($BC11:BD11))</f>
        <v>0</v>
      </c>
      <c r="BF11" s="164">
        <f>MIN(MAX(0,BE11),MAX(0,$M11)-SUM($BC11:BE11))</f>
        <v>0</v>
      </c>
      <c r="BG11" s="164">
        <f>MIN(MAX(0,BF11),MAX(0,$M11)-SUM($BC11:BF11))</f>
        <v>0</v>
      </c>
      <c r="BH11" s="164">
        <f>MIN(MAX(0,BG11),MAX(0,$M11)-SUM($BC11:BG11))</f>
        <v>0</v>
      </c>
      <c r="BI11" s="164">
        <f>(MAX(0,$M11-MAX(0,SUM($BC11:BH11))))</f>
        <v>0</v>
      </c>
      <c r="BJ11" s="166">
        <f t="shared" si="6"/>
        <v>484</v>
      </c>
      <c r="BK11" s="166">
        <f>MIN(MAX(0,BJ11),MAX(0,-$M11)-MAX(0,-$BC11+SUM($BJ11:BJ11)))</f>
        <v>484</v>
      </c>
      <c r="BL11" s="166">
        <f>MIN(MAX(0,BK11),MAX(0,-$M11)-MAX(0,-$BC11+SUM($BJ11:BK11)))</f>
        <v>484</v>
      </c>
      <c r="BM11" s="166">
        <f>MIN(MAX(0,BL11),MAX(0,-$M11)-MAX(0,-$BC11+SUM($BJ11:BL11)))</f>
        <v>484</v>
      </c>
      <c r="BN11" s="166">
        <f>MIN(MAX(0,BM11),MAX(0,-$M11)-MAX(0,-$BC11+SUM($BJ11:BM11)))</f>
        <v>484</v>
      </c>
      <c r="BO11" s="166">
        <f>MAX(0,-$M11+$BC11-SUM($BJ11:BN11))</f>
        <v>2472</v>
      </c>
      <c r="BP11" s="165"/>
      <c r="BQ11" s="164"/>
      <c r="BR11" s="164"/>
      <c r="BS11" s="164"/>
      <c r="BT11" s="164"/>
      <c r="BU11" s="164"/>
      <c r="BV11" s="164"/>
      <c r="BW11" s="166"/>
      <c r="BX11" s="166"/>
      <c r="BY11" s="166"/>
      <c r="BZ11" s="166"/>
      <c r="CA11" s="166"/>
      <c r="CB11" s="166"/>
      <c r="CC11" s="163">
        <v>11.5</v>
      </c>
      <c r="CD11" s="167"/>
      <c r="CE11" s="164"/>
      <c r="CF11" s="164"/>
      <c r="CG11" s="164"/>
      <c r="CH11" s="164"/>
      <c r="CI11" s="164"/>
      <c r="CJ11" s="164"/>
      <c r="CK11" s="166"/>
      <c r="CL11" s="166"/>
      <c r="CM11" s="166"/>
      <c r="CN11" s="166"/>
      <c r="CO11" s="166"/>
      <c r="CP11" s="166"/>
      <c r="CQ11" s="167">
        <v>-4554</v>
      </c>
      <c r="CR11" s="164"/>
      <c r="CS11" s="164"/>
      <c r="CT11" s="164"/>
      <c r="CU11" s="164"/>
      <c r="CV11" s="164"/>
      <c r="CW11" s="164"/>
      <c r="CX11" s="166">
        <v>4554</v>
      </c>
      <c r="CY11" s="166">
        <v>4554</v>
      </c>
      <c r="CZ11" s="166">
        <v>4554</v>
      </c>
      <c r="DA11" s="166">
        <v>4554</v>
      </c>
      <c r="DB11" s="166">
        <v>4554</v>
      </c>
      <c r="DC11" s="166">
        <v>20496</v>
      </c>
      <c r="DE11" s="168">
        <v>0</v>
      </c>
      <c r="DG11" s="172">
        <v>0</v>
      </c>
    </row>
    <row r="12" spans="2:111" hidden="1">
      <c r="B12" s="103" t="s">
        <v>473</v>
      </c>
      <c r="C12" s="164">
        <v>0</v>
      </c>
      <c r="D12" s="164">
        <v>0</v>
      </c>
      <c r="E12" s="164">
        <v>10</v>
      </c>
      <c r="F12" s="163">
        <v>9.9</v>
      </c>
      <c r="G12" s="164">
        <v>0</v>
      </c>
      <c r="H12" s="164">
        <v>0</v>
      </c>
      <c r="I12" s="164">
        <v>0</v>
      </c>
      <c r="J12" s="164"/>
      <c r="K12" s="164">
        <v>0</v>
      </c>
      <c r="L12" s="164">
        <v>13840</v>
      </c>
      <c r="M12" s="164">
        <v>-166</v>
      </c>
      <c r="N12" s="164"/>
      <c r="O12" s="164">
        <v>0</v>
      </c>
      <c r="P12" s="164">
        <v>13674</v>
      </c>
      <c r="Q12" s="104">
        <f t="shared" si="0"/>
        <v>0</v>
      </c>
      <c r="R12" s="164">
        <v>1381</v>
      </c>
      <c r="S12" s="164"/>
      <c r="T12" s="164">
        <v>1381</v>
      </c>
      <c r="U12" s="164">
        <v>0</v>
      </c>
      <c r="V12" s="104">
        <f t="shared" si="3"/>
        <v>12293</v>
      </c>
      <c r="W12" s="104">
        <f t="shared" si="4"/>
        <v>0</v>
      </c>
      <c r="X12" s="104"/>
      <c r="Y12" s="164">
        <v>16700</v>
      </c>
      <c r="Z12" s="164">
        <v>11221</v>
      </c>
      <c r="AA12" s="164">
        <v>13674</v>
      </c>
      <c r="AB12" s="164">
        <v>13674</v>
      </c>
      <c r="AC12" s="164">
        <v>0</v>
      </c>
      <c r="AD12" s="164">
        <v>149</v>
      </c>
      <c r="AE12" s="164"/>
      <c r="AF12" s="164">
        <v>12442</v>
      </c>
      <c r="AG12" s="164">
        <v>0</v>
      </c>
      <c r="AH12" s="164"/>
      <c r="AI12" s="164">
        <v>1381</v>
      </c>
      <c r="AJ12" s="164">
        <v>1381</v>
      </c>
      <c r="AK12" s="164">
        <v>1381</v>
      </c>
      <c r="AL12" s="164">
        <v>1381</v>
      </c>
      <c r="AM12" s="164">
        <v>1381</v>
      </c>
      <c r="AN12" s="164">
        <v>5388</v>
      </c>
      <c r="AP12" s="165">
        <f t="shared" si="1"/>
        <v>1398</v>
      </c>
      <c r="AQ12" s="164">
        <f>MIN(MAX(0,AP12),MAX(0,$L12)-SUM($AP12:AP12))</f>
        <v>1398</v>
      </c>
      <c r="AR12" s="164">
        <f>MIN(MAX(0,AQ12),MAX(0,$L12)-SUM($AP12:AQ12))</f>
        <v>1398</v>
      </c>
      <c r="AS12" s="164">
        <f>MIN(MAX(0,AR12),MAX(0,$L12)-SUM($AP12:AR12))</f>
        <v>1398</v>
      </c>
      <c r="AT12" s="164">
        <f>MIN(MAX(0,AS12),MAX(0,$L12)-SUM($AP12:AS12))</f>
        <v>1398</v>
      </c>
      <c r="AU12" s="164">
        <f>MIN(MAX(0,AT12),MAX(0,$L12)-SUM($AP12:AT12))</f>
        <v>1398</v>
      </c>
      <c r="AV12" s="164">
        <f>(MAX(0,$L12-MAX(0,SUM($AP12:AU12))))</f>
        <v>5452</v>
      </c>
      <c r="AW12" s="166">
        <f t="shared" si="2"/>
        <v>0</v>
      </c>
      <c r="AX12" s="166">
        <f>MIN(MAX(0,AW12),MAX(0,-$L12)-MAX(0,-$AP12+SUM($AW12:AW12)))</f>
        <v>0</v>
      </c>
      <c r="AY12" s="166">
        <f>MIN(MAX(0,AX12),MAX(0,-$L12)-MAX(0,-$AP12+SUM($AW12:AX12)))</f>
        <v>0</v>
      </c>
      <c r="AZ12" s="166">
        <f>MIN(MAX(0,AY12),MAX(0,-$L12)-MAX(0,-$AP12+SUM($AW12:AY12)))</f>
        <v>0</v>
      </c>
      <c r="BA12" s="166">
        <f>MIN(MAX(0,AZ12),MAX(0,-$L12)-MAX(0,-$AP12+SUM($AW12:AZ12)))</f>
        <v>0</v>
      </c>
      <c r="BB12" s="166">
        <f>MAX(0,-$L12+$AP12-SUM($AW12:BA12))</f>
        <v>0</v>
      </c>
      <c r="BC12" s="165">
        <f t="shared" si="5"/>
        <v>-17</v>
      </c>
      <c r="BD12" s="164">
        <f>MIN(MAX(0,BC12),MAX(0,$M12)-SUM($BC12:BC12))</f>
        <v>0</v>
      </c>
      <c r="BE12" s="164">
        <f>MIN(MAX(0,BD12),MAX(0,$M12)-SUM($BC12:BD12))</f>
        <v>0</v>
      </c>
      <c r="BF12" s="164">
        <f>MIN(MAX(0,BE12),MAX(0,$M12)-SUM($BC12:BE12))</f>
        <v>0</v>
      </c>
      <c r="BG12" s="164">
        <f>MIN(MAX(0,BF12),MAX(0,$M12)-SUM($BC12:BF12))</f>
        <v>0</v>
      </c>
      <c r="BH12" s="164">
        <f>MIN(MAX(0,BG12),MAX(0,$M12)-SUM($BC12:BG12))</f>
        <v>0</v>
      </c>
      <c r="BI12" s="164">
        <f>(MAX(0,$M12-MAX(0,SUM($BC12:BH12))))</f>
        <v>0</v>
      </c>
      <c r="BJ12" s="166">
        <f t="shared" si="6"/>
        <v>17</v>
      </c>
      <c r="BK12" s="166">
        <f>MIN(MAX(0,BJ12),MAX(0,-$M12)-MAX(0,-$BC12+SUM($BJ12:BJ12)))</f>
        <v>17</v>
      </c>
      <c r="BL12" s="166">
        <f>MIN(MAX(0,BK12),MAX(0,-$M12)-MAX(0,-$BC12+SUM($BJ12:BK12)))</f>
        <v>17</v>
      </c>
      <c r="BM12" s="166">
        <f>MIN(MAX(0,BL12),MAX(0,-$M12)-MAX(0,-$BC12+SUM($BJ12:BL12)))</f>
        <v>17</v>
      </c>
      <c r="BN12" s="166">
        <f>MIN(MAX(0,BM12),MAX(0,-$M12)-MAX(0,-$BC12+SUM($BJ12:BM12)))</f>
        <v>17</v>
      </c>
      <c r="BO12" s="166">
        <f>MAX(0,-$M12+$BC12-SUM($BJ12:BN12))</f>
        <v>64</v>
      </c>
      <c r="BP12" s="165"/>
      <c r="BQ12" s="164"/>
      <c r="BR12" s="164"/>
      <c r="BS12" s="164"/>
      <c r="BT12" s="164"/>
      <c r="BU12" s="164"/>
      <c r="BV12" s="164"/>
      <c r="BW12" s="166"/>
      <c r="BX12" s="166"/>
      <c r="BY12" s="166"/>
      <c r="BZ12" s="166"/>
      <c r="CA12" s="166"/>
      <c r="CB12" s="166"/>
      <c r="CC12" s="163">
        <v>1</v>
      </c>
      <c r="CD12" s="167"/>
      <c r="CE12" s="164"/>
      <c r="CF12" s="164"/>
      <c r="CG12" s="164"/>
      <c r="CH12" s="164"/>
      <c r="CI12" s="164"/>
      <c r="CJ12" s="164"/>
      <c r="CK12" s="166"/>
      <c r="CL12" s="166"/>
      <c r="CM12" s="166"/>
      <c r="CN12" s="166"/>
      <c r="CO12" s="166"/>
      <c r="CP12" s="166"/>
      <c r="CQ12" s="167">
        <v>0</v>
      </c>
      <c r="CR12" s="164"/>
      <c r="CS12" s="164"/>
      <c r="CT12" s="164"/>
      <c r="CU12" s="164"/>
      <c r="CV12" s="164"/>
      <c r="CW12" s="164"/>
      <c r="CX12" s="166">
        <v>0</v>
      </c>
      <c r="CY12" s="166">
        <v>0</v>
      </c>
      <c r="CZ12" s="166">
        <v>0</v>
      </c>
      <c r="DA12" s="166">
        <v>0</v>
      </c>
      <c r="DB12" s="166">
        <v>0</v>
      </c>
      <c r="DC12" s="166">
        <v>0</v>
      </c>
      <c r="DE12" s="168">
        <v>0</v>
      </c>
      <c r="DG12" s="172">
        <v>0</v>
      </c>
    </row>
    <row r="13" spans="2:111" hidden="1">
      <c r="B13" s="103" t="s">
        <v>376</v>
      </c>
      <c r="C13" s="164">
        <v>0</v>
      </c>
      <c r="D13" s="164">
        <v>0</v>
      </c>
      <c r="E13" s="164">
        <v>70</v>
      </c>
      <c r="F13" s="163">
        <v>15.8</v>
      </c>
      <c r="G13" s="164">
        <v>15663</v>
      </c>
      <c r="H13" s="164">
        <v>1904</v>
      </c>
      <c r="I13" s="164">
        <v>625</v>
      </c>
      <c r="J13" s="164"/>
      <c r="K13" s="164">
        <v>0</v>
      </c>
      <c r="L13" s="164">
        <v>14651</v>
      </c>
      <c r="M13" s="164">
        <v>-576</v>
      </c>
      <c r="N13" s="164"/>
      <c r="O13" s="164">
        <v>0</v>
      </c>
      <c r="P13" s="164">
        <v>32267</v>
      </c>
      <c r="Q13" s="104">
        <f t="shared" si="0"/>
        <v>0</v>
      </c>
      <c r="R13" s="164">
        <v>718</v>
      </c>
      <c r="S13" s="164"/>
      <c r="T13" s="164">
        <v>3247</v>
      </c>
      <c r="U13" s="164">
        <v>37</v>
      </c>
      <c r="V13" s="104">
        <f t="shared" si="3"/>
        <v>10740</v>
      </c>
      <c r="W13" s="104">
        <f t="shared" si="4"/>
        <v>-2617</v>
      </c>
      <c r="X13" s="104"/>
      <c r="Y13" s="164">
        <v>41300</v>
      </c>
      <c r="Z13" s="164">
        <v>25506</v>
      </c>
      <c r="AA13" s="164">
        <v>32267</v>
      </c>
      <c r="AB13" s="164">
        <v>32267</v>
      </c>
      <c r="AC13" s="164">
        <v>0</v>
      </c>
      <c r="AD13" s="164">
        <v>2984</v>
      </c>
      <c r="AE13" s="164"/>
      <c r="AF13" s="164">
        <v>13724</v>
      </c>
      <c r="AG13" s="164">
        <v>0</v>
      </c>
      <c r="AH13" s="164"/>
      <c r="AI13" s="164">
        <v>718</v>
      </c>
      <c r="AJ13" s="164">
        <v>718</v>
      </c>
      <c r="AK13" s="164">
        <v>718</v>
      </c>
      <c r="AL13" s="164">
        <v>718</v>
      </c>
      <c r="AM13" s="164">
        <v>718</v>
      </c>
      <c r="AN13" s="164">
        <v>7150</v>
      </c>
      <c r="AP13" s="165">
        <f t="shared" si="1"/>
        <v>927</v>
      </c>
      <c r="AQ13" s="164">
        <f>MIN(MAX(0,AP13),MAX(0,$L13)-SUM($AP13:AP13))</f>
        <v>927</v>
      </c>
      <c r="AR13" s="164">
        <f>MIN(MAX(0,AQ13),MAX(0,$L13)-SUM($AP13:AQ13))</f>
        <v>927</v>
      </c>
      <c r="AS13" s="164">
        <f>MIN(MAX(0,AR13),MAX(0,$L13)-SUM($AP13:AR13))</f>
        <v>927</v>
      </c>
      <c r="AT13" s="164">
        <f>MIN(MAX(0,AS13),MAX(0,$L13)-SUM($AP13:AS13))</f>
        <v>927</v>
      </c>
      <c r="AU13" s="164">
        <f>MIN(MAX(0,AT13),MAX(0,$L13)-SUM($AP13:AT13))</f>
        <v>927</v>
      </c>
      <c r="AV13" s="164">
        <f>(MAX(0,$L13-MAX(0,SUM($AP13:AU13))))</f>
        <v>9089</v>
      </c>
      <c r="AW13" s="166">
        <f t="shared" si="2"/>
        <v>0</v>
      </c>
      <c r="AX13" s="166">
        <f>MIN(MAX(0,AW13),MAX(0,-$L13)-MAX(0,-$AP13+SUM($AW13:AW13)))</f>
        <v>0</v>
      </c>
      <c r="AY13" s="166">
        <f>MIN(MAX(0,AX13),MAX(0,-$L13)-MAX(0,-$AP13+SUM($AW13:AX13)))</f>
        <v>0</v>
      </c>
      <c r="AZ13" s="166">
        <f>MIN(MAX(0,AY13),MAX(0,-$L13)-MAX(0,-$AP13+SUM($AW13:AY13)))</f>
        <v>0</v>
      </c>
      <c r="BA13" s="166">
        <f>MIN(MAX(0,AZ13),MAX(0,-$L13)-MAX(0,-$AP13+SUM($AW13:AZ13)))</f>
        <v>0</v>
      </c>
      <c r="BB13" s="166">
        <f>MAX(0,-$L13+$AP13-SUM($AW13:BA13))</f>
        <v>0</v>
      </c>
      <c r="BC13" s="165">
        <f t="shared" si="5"/>
        <v>-36</v>
      </c>
      <c r="BD13" s="164">
        <f>MIN(MAX(0,BC13),MAX(0,$M13)-SUM($BC13:BC13))</f>
        <v>0</v>
      </c>
      <c r="BE13" s="164">
        <f>MIN(MAX(0,BD13),MAX(0,$M13)-SUM($BC13:BD13))</f>
        <v>0</v>
      </c>
      <c r="BF13" s="164">
        <f>MIN(MAX(0,BE13),MAX(0,$M13)-SUM($BC13:BE13))</f>
        <v>0</v>
      </c>
      <c r="BG13" s="164">
        <f>MIN(MAX(0,BF13),MAX(0,$M13)-SUM($BC13:BF13))</f>
        <v>0</v>
      </c>
      <c r="BH13" s="164">
        <f>MIN(MAX(0,BG13),MAX(0,$M13)-SUM($BC13:BG13))</f>
        <v>0</v>
      </c>
      <c r="BI13" s="164">
        <f>(MAX(0,$M13-MAX(0,SUM($BC13:BH13))))</f>
        <v>0</v>
      </c>
      <c r="BJ13" s="166">
        <f t="shared" si="6"/>
        <v>36</v>
      </c>
      <c r="BK13" s="166">
        <f>MIN(MAX(0,BJ13),MAX(0,-$M13)-MAX(0,-$BC13+SUM($BJ13:BJ13)))</f>
        <v>36</v>
      </c>
      <c r="BL13" s="166">
        <f>MIN(MAX(0,BK13),MAX(0,-$M13)-MAX(0,-$BC13+SUM($BJ13:BK13)))</f>
        <v>36</v>
      </c>
      <c r="BM13" s="166">
        <f>MIN(MAX(0,BL13),MAX(0,-$M13)-MAX(0,-$BC13+SUM($BJ13:BL13)))</f>
        <v>36</v>
      </c>
      <c r="BN13" s="166">
        <f>MIN(MAX(0,BM13),MAX(0,-$M13)-MAX(0,-$BC13+SUM($BJ13:BM13)))</f>
        <v>36</v>
      </c>
      <c r="BO13" s="166">
        <f>MAX(0,-$M13+$BC13-SUM($BJ13:BN13))</f>
        <v>360</v>
      </c>
      <c r="BP13" s="165"/>
      <c r="BQ13" s="164"/>
      <c r="BR13" s="164"/>
      <c r="BS13" s="164"/>
      <c r="BT13" s="164"/>
      <c r="BU13" s="164"/>
      <c r="BV13" s="164"/>
      <c r="BW13" s="166"/>
      <c r="BX13" s="166"/>
      <c r="BY13" s="166"/>
      <c r="BZ13" s="166"/>
      <c r="CA13" s="166"/>
      <c r="CB13" s="166"/>
      <c r="CC13" s="163">
        <v>16.100000000000001</v>
      </c>
      <c r="CD13" s="167"/>
      <c r="CE13" s="164"/>
      <c r="CF13" s="164"/>
      <c r="CG13" s="164"/>
      <c r="CH13" s="164"/>
      <c r="CI13" s="164"/>
      <c r="CJ13" s="164"/>
      <c r="CK13" s="166"/>
      <c r="CL13" s="166"/>
      <c r="CM13" s="166"/>
      <c r="CN13" s="166"/>
      <c r="CO13" s="166"/>
      <c r="CP13" s="166"/>
      <c r="CQ13" s="167">
        <v>-173</v>
      </c>
      <c r="CR13" s="164"/>
      <c r="CS13" s="164"/>
      <c r="CT13" s="164"/>
      <c r="CU13" s="164"/>
      <c r="CV13" s="164"/>
      <c r="CW13" s="164"/>
      <c r="CX13" s="166">
        <v>173</v>
      </c>
      <c r="CY13" s="166">
        <v>173</v>
      </c>
      <c r="CZ13" s="166">
        <v>173</v>
      </c>
      <c r="DA13" s="166">
        <v>173</v>
      </c>
      <c r="DB13" s="166">
        <v>173</v>
      </c>
      <c r="DC13" s="166">
        <v>1579</v>
      </c>
      <c r="DE13" s="168">
        <v>0</v>
      </c>
      <c r="DG13" s="172">
        <v>0</v>
      </c>
    </row>
    <row r="14" spans="2:111" hidden="1">
      <c r="B14" s="103" t="s">
        <v>377</v>
      </c>
      <c r="C14" s="164">
        <v>0</v>
      </c>
      <c r="D14" s="164">
        <v>1</v>
      </c>
      <c r="E14" s="164">
        <v>74</v>
      </c>
      <c r="F14" s="163">
        <v>12.8</v>
      </c>
      <c r="G14" s="164">
        <v>37065</v>
      </c>
      <c r="H14" s="164">
        <v>3124</v>
      </c>
      <c r="I14" s="164">
        <v>1431</v>
      </c>
      <c r="J14" s="164"/>
      <c r="K14" s="164">
        <v>0</v>
      </c>
      <c r="L14" s="164">
        <v>15149</v>
      </c>
      <c r="M14" s="164">
        <v>-741</v>
      </c>
      <c r="N14" s="164"/>
      <c r="O14" s="164">
        <v>0</v>
      </c>
      <c r="P14" s="164">
        <v>56028</v>
      </c>
      <c r="Q14" s="104">
        <f t="shared" si="0"/>
        <v>0</v>
      </c>
      <c r="R14" s="164">
        <v>730</v>
      </c>
      <c r="S14" s="164"/>
      <c r="T14" s="164">
        <v>5285</v>
      </c>
      <c r="U14" s="164">
        <v>0</v>
      </c>
      <c r="V14" s="104">
        <f t="shared" si="3"/>
        <v>8614</v>
      </c>
      <c r="W14" s="104">
        <f t="shared" si="4"/>
        <v>-5064</v>
      </c>
      <c r="X14" s="104"/>
      <c r="Y14" s="164">
        <v>69555</v>
      </c>
      <c r="Z14" s="164">
        <v>45476</v>
      </c>
      <c r="AA14" s="164">
        <v>56028</v>
      </c>
      <c r="AB14" s="164">
        <v>56028</v>
      </c>
      <c r="AC14" s="164">
        <v>0</v>
      </c>
      <c r="AD14" s="164">
        <v>5351</v>
      </c>
      <c r="AE14" s="164"/>
      <c r="AF14" s="164">
        <v>13965</v>
      </c>
      <c r="AG14" s="164">
        <v>0</v>
      </c>
      <c r="AH14" s="164"/>
      <c r="AI14" s="164">
        <v>730</v>
      </c>
      <c r="AJ14" s="164">
        <v>730</v>
      </c>
      <c r="AK14" s="164">
        <v>730</v>
      </c>
      <c r="AL14" s="164">
        <v>730</v>
      </c>
      <c r="AM14" s="164">
        <v>730</v>
      </c>
      <c r="AN14" s="164">
        <v>4964</v>
      </c>
      <c r="AP14" s="165">
        <f t="shared" si="1"/>
        <v>1184</v>
      </c>
      <c r="AQ14" s="164">
        <f>MIN(MAX(0,AP14),MAX(0,$L14)-SUM($AP14:AP14))</f>
        <v>1184</v>
      </c>
      <c r="AR14" s="164">
        <f>MIN(MAX(0,AQ14),MAX(0,$L14)-SUM($AP14:AQ14))</f>
        <v>1184</v>
      </c>
      <c r="AS14" s="164">
        <f>MIN(MAX(0,AR14),MAX(0,$L14)-SUM($AP14:AR14))</f>
        <v>1184</v>
      </c>
      <c r="AT14" s="164">
        <f>MIN(MAX(0,AS14),MAX(0,$L14)-SUM($AP14:AS14))</f>
        <v>1184</v>
      </c>
      <c r="AU14" s="164">
        <f>MIN(MAX(0,AT14),MAX(0,$L14)-SUM($AP14:AT14))</f>
        <v>1184</v>
      </c>
      <c r="AV14" s="164">
        <f>(MAX(0,$L14-MAX(0,SUM($AP14:AU14))))</f>
        <v>8045</v>
      </c>
      <c r="AW14" s="166">
        <f t="shared" si="2"/>
        <v>0</v>
      </c>
      <c r="AX14" s="166">
        <f>MIN(MAX(0,AW14),MAX(0,-$L14)-MAX(0,-$AP14+SUM($AW14:AW14)))</f>
        <v>0</v>
      </c>
      <c r="AY14" s="166">
        <f>MIN(MAX(0,AX14),MAX(0,-$L14)-MAX(0,-$AP14+SUM($AW14:AX14)))</f>
        <v>0</v>
      </c>
      <c r="AZ14" s="166">
        <f>MIN(MAX(0,AY14),MAX(0,-$L14)-MAX(0,-$AP14+SUM($AW14:AY14)))</f>
        <v>0</v>
      </c>
      <c r="BA14" s="166">
        <f>MIN(MAX(0,AZ14),MAX(0,-$L14)-MAX(0,-$AP14+SUM($AW14:AZ14)))</f>
        <v>0</v>
      </c>
      <c r="BB14" s="166">
        <f>MAX(0,-$L14+$AP14-SUM($AW14:BA14))</f>
        <v>0</v>
      </c>
      <c r="BC14" s="165">
        <f t="shared" si="5"/>
        <v>-58</v>
      </c>
      <c r="BD14" s="164">
        <f>MIN(MAX(0,BC14),MAX(0,$M14)-SUM($BC14:BC14))</f>
        <v>0</v>
      </c>
      <c r="BE14" s="164">
        <f>MIN(MAX(0,BD14),MAX(0,$M14)-SUM($BC14:BD14))</f>
        <v>0</v>
      </c>
      <c r="BF14" s="164">
        <f>MIN(MAX(0,BE14),MAX(0,$M14)-SUM($BC14:BE14))</f>
        <v>0</v>
      </c>
      <c r="BG14" s="164">
        <f>MIN(MAX(0,BF14),MAX(0,$M14)-SUM($BC14:BF14))</f>
        <v>0</v>
      </c>
      <c r="BH14" s="164">
        <f>MIN(MAX(0,BG14),MAX(0,$M14)-SUM($BC14:BG14))</f>
        <v>0</v>
      </c>
      <c r="BI14" s="164">
        <f>(MAX(0,$M14-MAX(0,SUM($BC14:BH14))))</f>
        <v>0</v>
      </c>
      <c r="BJ14" s="166">
        <f t="shared" si="6"/>
        <v>58</v>
      </c>
      <c r="BK14" s="166">
        <f>MIN(MAX(0,BJ14),MAX(0,-$M14)-MAX(0,-$BC14+SUM($BJ14:BJ14)))</f>
        <v>58</v>
      </c>
      <c r="BL14" s="166">
        <f>MIN(MAX(0,BK14),MAX(0,-$M14)-MAX(0,-$BC14+SUM($BJ14:BK14)))</f>
        <v>58</v>
      </c>
      <c r="BM14" s="166">
        <f>MIN(MAX(0,BL14),MAX(0,-$M14)-MAX(0,-$BC14+SUM($BJ14:BL14)))</f>
        <v>58</v>
      </c>
      <c r="BN14" s="166">
        <f>MIN(MAX(0,BM14),MAX(0,-$M14)-MAX(0,-$BC14+SUM($BJ14:BM14)))</f>
        <v>58</v>
      </c>
      <c r="BO14" s="166">
        <f>MAX(0,-$M14+$BC14-SUM($BJ14:BN14))</f>
        <v>393</v>
      </c>
      <c r="BP14" s="165"/>
      <c r="BQ14" s="164"/>
      <c r="BR14" s="164"/>
      <c r="BS14" s="164"/>
      <c r="BT14" s="164"/>
      <c r="BU14" s="164"/>
      <c r="BV14" s="164"/>
      <c r="BW14" s="166"/>
      <c r="BX14" s="166"/>
      <c r="BY14" s="166"/>
      <c r="BZ14" s="166"/>
      <c r="CA14" s="166"/>
      <c r="CB14" s="166"/>
      <c r="CC14" s="163">
        <v>13.8</v>
      </c>
      <c r="CD14" s="167"/>
      <c r="CE14" s="164"/>
      <c r="CF14" s="164"/>
      <c r="CG14" s="164"/>
      <c r="CH14" s="164"/>
      <c r="CI14" s="164"/>
      <c r="CJ14" s="164"/>
      <c r="CK14" s="166"/>
      <c r="CL14" s="166"/>
      <c r="CM14" s="166"/>
      <c r="CN14" s="166"/>
      <c r="CO14" s="166"/>
      <c r="CP14" s="166"/>
      <c r="CQ14" s="167">
        <v>-396</v>
      </c>
      <c r="CR14" s="164"/>
      <c r="CS14" s="164"/>
      <c r="CT14" s="164"/>
      <c r="CU14" s="164"/>
      <c r="CV14" s="164"/>
      <c r="CW14" s="164"/>
      <c r="CX14" s="166">
        <v>396</v>
      </c>
      <c r="CY14" s="166">
        <v>396</v>
      </c>
      <c r="CZ14" s="166">
        <v>396</v>
      </c>
      <c r="DA14" s="166">
        <v>396</v>
      </c>
      <c r="DB14" s="166">
        <v>396</v>
      </c>
      <c r="DC14" s="166">
        <v>2688</v>
      </c>
      <c r="DE14" s="168">
        <v>0</v>
      </c>
      <c r="DG14" s="172">
        <v>0</v>
      </c>
    </row>
    <row r="15" spans="2:111" hidden="1">
      <c r="B15" s="103" t="s">
        <v>378</v>
      </c>
      <c r="C15" s="164">
        <v>0</v>
      </c>
      <c r="D15" s="164">
        <v>0</v>
      </c>
      <c r="E15" s="164">
        <v>90</v>
      </c>
      <c r="F15" s="163">
        <v>14.4</v>
      </c>
      <c r="G15" s="164">
        <v>53763</v>
      </c>
      <c r="H15" s="164">
        <v>4358</v>
      </c>
      <c r="I15" s="164">
        <v>2069</v>
      </c>
      <c r="J15" s="164"/>
      <c r="K15" s="164">
        <v>0</v>
      </c>
      <c r="L15" s="164">
        <v>1369</v>
      </c>
      <c r="M15" s="164">
        <v>-784</v>
      </c>
      <c r="N15" s="164"/>
      <c r="O15" s="164">
        <v>0</v>
      </c>
      <c r="P15" s="164">
        <v>60775</v>
      </c>
      <c r="Q15" s="104">
        <f t="shared" si="0"/>
        <v>0</v>
      </c>
      <c r="R15" s="164">
        <v>-556</v>
      </c>
      <c r="S15" s="164"/>
      <c r="T15" s="164">
        <v>5871</v>
      </c>
      <c r="U15" s="164">
        <v>0</v>
      </c>
      <c r="V15" s="104">
        <f t="shared" si="3"/>
        <v>-7038</v>
      </c>
      <c r="W15" s="104">
        <f t="shared" si="4"/>
        <v>-8179</v>
      </c>
      <c r="X15" s="104"/>
      <c r="Y15" s="164">
        <v>77122</v>
      </c>
      <c r="Z15" s="164">
        <v>47996</v>
      </c>
      <c r="AA15" s="164">
        <v>60775</v>
      </c>
      <c r="AB15" s="164">
        <v>60775</v>
      </c>
      <c r="AC15" s="164">
        <v>0</v>
      </c>
      <c r="AD15" s="164">
        <v>8312</v>
      </c>
      <c r="AE15" s="164"/>
      <c r="AF15" s="164">
        <v>1274</v>
      </c>
      <c r="AG15" s="164">
        <v>0</v>
      </c>
      <c r="AH15" s="164"/>
      <c r="AI15" s="164">
        <v>-556</v>
      </c>
      <c r="AJ15" s="164">
        <v>-556</v>
      </c>
      <c r="AK15" s="164">
        <v>-556</v>
      </c>
      <c r="AL15" s="164">
        <v>-556</v>
      </c>
      <c r="AM15" s="164">
        <v>-556</v>
      </c>
      <c r="AN15" s="164">
        <v>-4258</v>
      </c>
      <c r="AP15" s="165">
        <f t="shared" si="1"/>
        <v>95</v>
      </c>
      <c r="AQ15" s="164">
        <f>MIN(MAX(0,AP15),MAX(0,$L15)-SUM($AP15:AP15))</f>
        <v>95</v>
      </c>
      <c r="AR15" s="164">
        <f>MIN(MAX(0,AQ15),MAX(0,$L15)-SUM($AP15:AQ15))</f>
        <v>95</v>
      </c>
      <c r="AS15" s="164">
        <f>MIN(MAX(0,AR15),MAX(0,$L15)-SUM($AP15:AR15))</f>
        <v>95</v>
      </c>
      <c r="AT15" s="164">
        <f>MIN(MAX(0,AS15),MAX(0,$L15)-SUM($AP15:AS15))</f>
        <v>95</v>
      </c>
      <c r="AU15" s="164">
        <f>MIN(MAX(0,AT15),MAX(0,$L15)-SUM($AP15:AT15))</f>
        <v>95</v>
      </c>
      <c r="AV15" s="164">
        <f>(MAX(0,$L15-MAX(0,SUM($AP15:AU15))))</f>
        <v>799</v>
      </c>
      <c r="AW15" s="166">
        <f t="shared" si="2"/>
        <v>0</v>
      </c>
      <c r="AX15" s="166">
        <f>MIN(MAX(0,AW15),MAX(0,-$L15)-MAX(0,-$AP15+SUM($AW15:AW15)))</f>
        <v>0</v>
      </c>
      <c r="AY15" s="166">
        <f>MIN(MAX(0,AX15),MAX(0,-$L15)-MAX(0,-$AP15+SUM($AW15:AX15)))</f>
        <v>0</v>
      </c>
      <c r="AZ15" s="166">
        <f>MIN(MAX(0,AY15),MAX(0,-$L15)-MAX(0,-$AP15+SUM($AW15:AY15)))</f>
        <v>0</v>
      </c>
      <c r="BA15" s="166">
        <f>MIN(MAX(0,AZ15),MAX(0,-$L15)-MAX(0,-$AP15+SUM($AW15:AZ15)))</f>
        <v>0</v>
      </c>
      <c r="BB15" s="166">
        <f>MAX(0,-$L15+$AP15-SUM($AW15:BA15))</f>
        <v>0</v>
      </c>
      <c r="BC15" s="165">
        <f t="shared" si="5"/>
        <v>-54</v>
      </c>
      <c r="BD15" s="164">
        <f>MIN(MAX(0,BC15),MAX(0,$M15)-SUM($BC15:BC15))</f>
        <v>0</v>
      </c>
      <c r="BE15" s="164">
        <f>MIN(MAX(0,BD15),MAX(0,$M15)-SUM($BC15:BD15))</f>
        <v>0</v>
      </c>
      <c r="BF15" s="164">
        <f>MIN(MAX(0,BE15),MAX(0,$M15)-SUM($BC15:BE15))</f>
        <v>0</v>
      </c>
      <c r="BG15" s="164">
        <f>MIN(MAX(0,BF15),MAX(0,$M15)-SUM($BC15:BF15))</f>
        <v>0</v>
      </c>
      <c r="BH15" s="164">
        <f>MIN(MAX(0,BG15),MAX(0,$M15)-SUM($BC15:BG15))</f>
        <v>0</v>
      </c>
      <c r="BI15" s="164">
        <f>(MAX(0,$M15-MAX(0,SUM($BC15:BH15))))</f>
        <v>0</v>
      </c>
      <c r="BJ15" s="166">
        <f t="shared" si="6"/>
        <v>54</v>
      </c>
      <c r="BK15" s="166">
        <f>MIN(MAX(0,BJ15),MAX(0,-$M15)-MAX(0,-$BC15+SUM($BJ15:BJ15)))</f>
        <v>54</v>
      </c>
      <c r="BL15" s="166">
        <f>MIN(MAX(0,BK15),MAX(0,-$M15)-MAX(0,-$BC15+SUM($BJ15:BK15)))</f>
        <v>54</v>
      </c>
      <c r="BM15" s="166">
        <f>MIN(MAX(0,BL15),MAX(0,-$M15)-MAX(0,-$BC15+SUM($BJ15:BL15)))</f>
        <v>54</v>
      </c>
      <c r="BN15" s="166">
        <f>MIN(MAX(0,BM15),MAX(0,-$M15)-MAX(0,-$BC15+SUM($BJ15:BM15)))</f>
        <v>54</v>
      </c>
      <c r="BO15" s="166">
        <f>MAX(0,-$M15+$BC15-SUM($BJ15:BN15))</f>
        <v>460</v>
      </c>
      <c r="BP15" s="165"/>
      <c r="BQ15" s="164"/>
      <c r="BR15" s="164"/>
      <c r="BS15" s="164"/>
      <c r="BT15" s="164"/>
      <c r="BU15" s="164"/>
      <c r="BV15" s="164"/>
      <c r="BW15" s="166"/>
      <c r="BX15" s="166"/>
      <c r="BY15" s="166"/>
      <c r="BZ15" s="166"/>
      <c r="CA15" s="166"/>
      <c r="CB15" s="166"/>
      <c r="CC15" s="163">
        <v>14.7</v>
      </c>
      <c r="CD15" s="167"/>
      <c r="CE15" s="164"/>
      <c r="CF15" s="164"/>
      <c r="CG15" s="164"/>
      <c r="CH15" s="164"/>
      <c r="CI15" s="164"/>
      <c r="CJ15" s="164"/>
      <c r="CK15" s="166"/>
      <c r="CL15" s="166"/>
      <c r="CM15" s="166"/>
      <c r="CN15" s="166"/>
      <c r="CO15" s="166"/>
      <c r="CP15" s="166"/>
      <c r="CQ15" s="167">
        <v>-597</v>
      </c>
      <c r="CR15" s="164"/>
      <c r="CS15" s="164"/>
      <c r="CT15" s="164"/>
      <c r="CU15" s="164"/>
      <c r="CV15" s="164"/>
      <c r="CW15" s="164"/>
      <c r="CX15" s="166">
        <v>597</v>
      </c>
      <c r="CY15" s="166">
        <v>597</v>
      </c>
      <c r="CZ15" s="166">
        <v>597</v>
      </c>
      <c r="DA15" s="166">
        <v>597</v>
      </c>
      <c r="DB15" s="166">
        <v>597</v>
      </c>
      <c r="DC15" s="166">
        <v>4597</v>
      </c>
      <c r="DE15" s="168">
        <v>0</v>
      </c>
      <c r="DG15" s="172">
        <v>0</v>
      </c>
    </row>
    <row r="16" spans="2:111" hidden="1">
      <c r="B16" s="103" t="s">
        <v>474</v>
      </c>
      <c r="C16" s="164">
        <v>0</v>
      </c>
      <c r="D16" s="164">
        <v>0</v>
      </c>
      <c r="E16" s="164">
        <v>15</v>
      </c>
      <c r="F16" s="163">
        <v>13.9</v>
      </c>
      <c r="G16" s="164">
        <v>0</v>
      </c>
      <c r="H16" s="164">
        <v>0</v>
      </c>
      <c r="I16" s="164">
        <v>0</v>
      </c>
      <c r="J16" s="164"/>
      <c r="K16" s="164">
        <v>0</v>
      </c>
      <c r="L16" s="164">
        <v>8808</v>
      </c>
      <c r="M16" s="164">
        <v>-136</v>
      </c>
      <c r="N16" s="164"/>
      <c r="O16" s="164">
        <v>0</v>
      </c>
      <c r="P16" s="164">
        <v>8672</v>
      </c>
      <c r="Q16" s="104">
        <f t="shared" si="0"/>
        <v>0</v>
      </c>
      <c r="R16" s="164">
        <v>624</v>
      </c>
      <c r="S16" s="164"/>
      <c r="T16" s="164">
        <v>624</v>
      </c>
      <c r="U16" s="164">
        <v>0</v>
      </c>
      <c r="V16" s="104">
        <f t="shared" si="3"/>
        <v>8048</v>
      </c>
      <c r="W16" s="104">
        <f t="shared" si="4"/>
        <v>0</v>
      </c>
      <c r="X16" s="104"/>
      <c r="Y16" s="164">
        <v>10998</v>
      </c>
      <c r="Z16" s="164">
        <v>6875</v>
      </c>
      <c r="AA16" s="164">
        <v>8672</v>
      </c>
      <c r="AB16" s="164">
        <v>8672</v>
      </c>
      <c r="AC16" s="164">
        <v>0</v>
      </c>
      <c r="AD16" s="164">
        <v>126</v>
      </c>
      <c r="AE16" s="164"/>
      <c r="AF16" s="164">
        <v>8174</v>
      </c>
      <c r="AG16" s="164">
        <v>0</v>
      </c>
      <c r="AH16" s="164"/>
      <c r="AI16" s="164">
        <v>624</v>
      </c>
      <c r="AJ16" s="164">
        <v>624</v>
      </c>
      <c r="AK16" s="164">
        <v>624</v>
      </c>
      <c r="AL16" s="164">
        <v>624</v>
      </c>
      <c r="AM16" s="164">
        <v>624</v>
      </c>
      <c r="AN16" s="164">
        <v>4928</v>
      </c>
      <c r="AP16" s="165">
        <f t="shared" si="1"/>
        <v>634</v>
      </c>
      <c r="AQ16" s="164">
        <f>MIN(MAX(0,AP16),MAX(0,$L16)-SUM($AP16:AP16))</f>
        <v>634</v>
      </c>
      <c r="AR16" s="164">
        <f>MIN(MAX(0,AQ16),MAX(0,$L16)-SUM($AP16:AQ16))</f>
        <v>634</v>
      </c>
      <c r="AS16" s="164">
        <f>MIN(MAX(0,AR16),MAX(0,$L16)-SUM($AP16:AR16))</f>
        <v>634</v>
      </c>
      <c r="AT16" s="164">
        <f>MIN(MAX(0,AS16),MAX(0,$L16)-SUM($AP16:AS16))</f>
        <v>634</v>
      </c>
      <c r="AU16" s="164">
        <f>MIN(MAX(0,AT16),MAX(0,$L16)-SUM($AP16:AT16))</f>
        <v>634</v>
      </c>
      <c r="AV16" s="164">
        <f>(MAX(0,$L16-MAX(0,SUM($AP16:AU16))))</f>
        <v>5004</v>
      </c>
      <c r="AW16" s="166">
        <f t="shared" si="2"/>
        <v>0</v>
      </c>
      <c r="AX16" s="166">
        <f>MIN(MAX(0,AW16),MAX(0,-$L16)-MAX(0,-$AP16+SUM($AW16:AW16)))</f>
        <v>0</v>
      </c>
      <c r="AY16" s="166">
        <f>MIN(MAX(0,AX16),MAX(0,-$L16)-MAX(0,-$AP16+SUM($AW16:AX16)))</f>
        <v>0</v>
      </c>
      <c r="AZ16" s="166">
        <f>MIN(MAX(0,AY16),MAX(0,-$L16)-MAX(0,-$AP16+SUM($AW16:AY16)))</f>
        <v>0</v>
      </c>
      <c r="BA16" s="166">
        <f>MIN(MAX(0,AZ16),MAX(0,-$L16)-MAX(0,-$AP16+SUM($AW16:AZ16)))</f>
        <v>0</v>
      </c>
      <c r="BB16" s="166">
        <f>MAX(0,-$L16+$AP16-SUM($AW16:BA16))</f>
        <v>0</v>
      </c>
      <c r="BC16" s="165">
        <f t="shared" si="5"/>
        <v>-10</v>
      </c>
      <c r="BD16" s="164">
        <f>MIN(MAX(0,BC16),MAX(0,$M16)-SUM($BC16:BC16))</f>
        <v>0</v>
      </c>
      <c r="BE16" s="164">
        <f>MIN(MAX(0,BD16),MAX(0,$M16)-SUM($BC16:BD16))</f>
        <v>0</v>
      </c>
      <c r="BF16" s="164">
        <f>MIN(MAX(0,BE16),MAX(0,$M16)-SUM($BC16:BE16))</f>
        <v>0</v>
      </c>
      <c r="BG16" s="164">
        <f>MIN(MAX(0,BF16),MAX(0,$M16)-SUM($BC16:BF16))</f>
        <v>0</v>
      </c>
      <c r="BH16" s="164">
        <f>MIN(MAX(0,BG16),MAX(0,$M16)-SUM($BC16:BG16))</f>
        <v>0</v>
      </c>
      <c r="BI16" s="164">
        <f>(MAX(0,$M16-MAX(0,SUM($BC16:BH16))))</f>
        <v>0</v>
      </c>
      <c r="BJ16" s="166">
        <f t="shared" si="6"/>
        <v>10</v>
      </c>
      <c r="BK16" s="166">
        <f>MIN(MAX(0,BJ16),MAX(0,-$M16)-MAX(0,-$BC16+SUM($BJ16:BJ16)))</f>
        <v>10</v>
      </c>
      <c r="BL16" s="166">
        <f>MIN(MAX(0,BK16),MAX(0,-$M16)-MAX(0,-$BC16+SUM($BJ16:BK16)))</f>
        <v>10</v>
      </c>
      <c r="BM16" s="166">
        <f>MIN(MAX(0,BL16),MAX(0,-$M16)-MAX(0,-$BC16+SUM($BJ16:BL16)))</f>
        <v>10</v>
      </c>
      <c r="BN16" s="166">
        <f>MIN(MAX(0,BM16),MAX(0,-$M16)-MAX(0,-$BC16+SUM($BJ16:BM16)))</f>
        <v>10</v>
      </c>
      <c r="BO16" s="166">
        <f>MAX(0,-$M16+$BC16-SUM($BJ16:BN16))</f>
        <v>76</v>
      </c>
      <c r="BP16" s="165"/>
      <c r="BQ16" s="164"/>
      <c r="BR16" s="164"/>
      <c r="BS16" s="164"/>
      <c r="BT16" s="164"/>
      <c r="BU16" s="164"/>
      <c r="BV16" s="164"/>
      <c r="BW16" s="166"/>
      <c r="BX16" s="166"/>
      <c r="BY16" s="166"/>
      <c r="BZ16" s="166"/>
      <c r="CA16" s="166"/>
      <c r="CB16" s="166"/>
      <c r="CC16" s="163">
        <v>1</v>
      </c>
      <c r="CD16" s="167"/>
      <c r="CE16" s="164"/>
      <c r="CF16" s="164"/>
      <c r="CG16" s="164"/>
      <c r="CH16" s="164"/>
      <c r="CI16" s="164"/>
      <c r="CJ16" s="164"/>
      <c r="CK16" s="166"/>
      <c r="CL16" s="166"/>
      <c r="CM16" s="166"/>
      <c r="CN16" s="166"/>
      <c r="CO16" s="166"/>
      <c r="CP16" s="166"/>
      <c r="CQ16" s="167">
        <v>0</v>
      </c>
      <c r="CR16" s="164"/>
      <c r="CS16" s="164"/>
      <c r="CT16" s="164"/>
      <c r="CU16" s="164"/>
      <c r="CV16" s="164"/>
      <c r="CW16" s="164"/>
      <c r="CX16" s="166">
        <v>0</v>
      </c>
      <c r="CY16" s="166">
        <v>0</v>
      </c>
      <c r="CZ16" s="166">
        <v>0</v>
      </c>
      <c r="DA16" s="166">
        <v>0</v>
      </c>
      <c r="DB16" s="166">
        <v>0</v>
      </c>
      <c r="DC16" s="166">
        <v>0</v>
      </c>
      <c r="DE16" s="168">
        <v>0</v>
      </c>
      <c r="DG16" s="172">
        <v>0</v>
      </c>
    </row>
    <row r="17" spans="2:111" hidden="1">
      <c r="B17" s="103" t="s">
        <v>379</v>
      </c>
      <c r="C17" s="164">
        <v>0</v>
      </c>
      <c r="D17" s="164">
        <v>0</v>
      </c>
      <c r="E17" s="164">
        <v>35</v>
      </c>
      <c r="F17" s="163">
        <v>15.3</v>
      </c>
      <c r="G17" s="164">
        <v>11529</v>
      </c>
      <c r="H17" s="164">
        <v>1120</v>
      </c>
      <c r="I17" s="164">
        <v>450</v>
      </c>
      <c r="J17" s="164"/>
      <c r="K17" s="164">
        <v>0</v>
      </c>
      <c r="L17" s="164">
        <v>4533</v>
      </c>
      <c r="M17" s="164">
        <v>-225</v>
      </c>
      <c r="N17" s="164"/>
      <c r="O17" s="164">
        <v>0</v>
      </c>
      <c r="P17" s="164">
        <v>17407</v>
      </c>
      <c r="Q17" s="104">
        <f t="shared" si="0"/>
        <v>0</v>
      </c>
      <c r="R17" s="164">
        <v>139</v>
      </c>
      <c r="S17" s="164"/>
      <c r="T17" s="164">
        <v>1709</v>
      </c>
      <c r="U17" s="164">
        <v>0</v>
      </c>
      <c r="V17" s="104">
        <f t="shared" si="3"/>
        <v>2156</v>
      </c>
      <c r="W17" s="104">
        <f t="shared" si="4"/>
        <v>-2013</v>
      </c>
      <c r="X17" s="104"/>
      <c r="Y17" s="164">
        <v>22504</v>
      </c>
      <c r="Z17" s="164">
        <v>13450</v>
      </c>
      <c r="AA17" s="164">
        <v>17407</v>
      </c>
      <c r="AB17" s="164">
        <v>17407</v>
      </c>
      <c r="AC17" s="164">
        <v>0</v>
      </c>
      <c r="AD17" s="164">
        <v>2081</v>
      </c>
      <c r="AE17" s="164"/>
      <c r="AF17" s="164">
        <v>4237</v>
      </c>
      <c r="AG17" s="164">
        <v>0</v>
      </c>
      <c r="AH17" s="164"/>
      <c r="AI17" s="164">
        <v>139</v>
      </c>
      <c r="AJ17" s="164">
        <v>139</v>
      </c>
      <c r="AK17" s="164">
        <v>139</v>
      </c>
      <c r="AL17" s="164">
        <v>139</v>
      </c>
      <c r="AM17" s="164">
        <v>139</v>
      </c>
      <c r="AN17" s="164">
        <v>1461</v>
      </c>
      <c r="AP17" s="165">
        <f t="shared" si="1"/>
        <v>296</v>
      </c>
      <c r="AQ17" s="164">
        <f>MIN(MAX(0,AP17),MAX(0,$L17)-SUM($AP17:AP17))</f>
        <v>296</v>
      </c>
      <c r="AR17" s="164">
        <f>MIN(MAX(0,AQ17),MAX(0,$L17)-SUM($AP17:AQ17))</f>
        <v>296</v>
      </c>
      <c r="AS17" s="164">
        <f>MIN(MAX(0,AR17),MAX(0,$L17)-SUM($AP17:AR17))</f>
        <v>296</v>
      </c>
      <c r="AT17" s="164">
        <f>MIN(MAX(0,AS17),MAX(0,$L17)-SUM($AP17:AS17))</f>
        <v>296</v>
      </c>
      <c r="AU17" s="164">
        <f>MIN(MAX(0,AT17),MAX(0,$L17)-SUM($AP17:AT17))</f>
        <v>296</v>
      </c>
      <c r="AV17" s="164">
        <f>(MAX(0,$L17-MAX(0,SUM($AP17:AU17))))</f>
        <v>2757</v>
      </c>
      <c r="AW17" s="166">
        <f t="shared" si="2"/>
        <v>0</v>
      </c>
      <c r="AX17" s="166">
        <f>MIN(MAX(0,AW17),MAX(0,-$L17)-MAX(0,-$AP17+SUM($AW17:AW17)))</f>
        <v>0</v>
      </c>
      <c r="AY17" s="166">
        <f>MIN(MAX(0,AX17),MAX(0,-$L17)-MAX(0,-$AP17+SUM($AW17:AX17)))</f>
        <v>0</v>
      </c>
      <c r="AZ17" s="166">
        <f>MIN(MAX(0,AY17),MAX(0,-$L17)-MAX(0,-$AP17+SUM($AW17:AY17)))</f>
        <v>0</v>
      </c>
      <c r="BA17" s="166">
        <f>MIN(MAX(0,AZ17),MAX(0,-$L17)-MAX(0,-$AP17+SUM($AW17:AZ17)))</f>
        <v>0</v>
      </c>
      <c r="BB17" s="166">
        <f>MAX(0,-$L17+$AP17-SUM($AW17:BA17))</f>
        <v>0</v>
      </c>
      <c r="BC17" s="165">
        <f t="shared" si="5"/>
        <v>-15</v>
      </c>
      <c r="BD17" s="164">
        <f>MIN(MAX(0,BC17),MAX(0,$M17)-SUM($BC17:BC17))</f>
        <v>0</v>
      </c>
      <c r="BE17" s="164">
        <f>MIN(MAX(0,BD17),MAX(0,$M17)-SUM($BC17:BD17))</f>
        <v>0</v>
      </c>
      <c r="BF17" s="164">
        <f>MIN(MAX(0,BE17),MAX(0,$M17)-SUM($BC17:BE17))</f>
        <v>0</v>
      </c>
      <c r="BG17" s="164">
        <f>MIN(MAX(0,BF17),MAX(0,$M17)-SUM($BC17:BF17))</f>
        <v>0</v>
      </c>
      <c r="BH17" s="164">
        <f>MIN(MAX(0,BG17),MAX(0,$M17)-SUM($BC17:BG17))</f>
        <v>0</v>
      </c>
      <c r="BI17" s="164">
        <f>(MAX(0,$M17-MAX(0,SUM($BC17:BH17))))</f>
        <v>0</v>
      </c>
      <c r="BJ17" s="166">
        <f t="shared" si="6"/>
        <v>15</v>
      </c>
      <c r="BK17" s="166">
        <f>MIN(MAX(0,BJ17),MAX(0,-$M17)-MAX(0,-$BC17+SUM($BJ17:BJ17)))</f>
        <v>15</v>
      </c>
      <c r="BL17" s="166">
        <f>MIN(MAX(0,BK17),MAX(0,-$M17)-MAX(0,-$BC17+SUM($BJ17:BK17)))</f>
        <v>15</v>
      </c>
      <c r="BM17" s="166">
        <f>MIN(MAX(0,BL17),MAX(0,-$M17)-MAX(0,-$BC17+SUM($BJ17:BL17)))</f>
        <v>15</v>
      </c>
      <c r="BN17" s="166">
        <f>MIN(MAX(0,BM17),MAX(0,-$M17)-MAX(0,-$BC17+SUM($BJ17:BM17)))</f>
        <v>15</v>
      </c>
      <c r="BO17" s="166">
        <f>MAX(0,-$M17+$BC17-SUM($BJ17:BN17))</f>
        <v>135</v>
      </c>
      <c r="BP17" s="165"/>
      <c r="BQ17" s="164"/>
      <c r="BR17" s="164"/>
      <c r="BS17" s="164"/>
      <c r="BT17" s="164"/>
      <c r="BU17" s="164"/>
      <c r="BV17" s="164"/>
      <c r="BW17" s="166"/>
      <c r="BX17" s="166"/>
      <c r="BY17" s="166"/>
      <c r="BZ17" s="166"/>
      <c r="CA17" s="166"/>
      <c r="CB17" s="166"/>
      <c r="CC17" s="163">
        <v>15.2</v>
      </c>
      <c r="CD17" s="167"/>
      <c r="CE17" s="164"/>
      <c r="CF17" s="164"/>
      <c r="CG17" s="164"/>
      <c r="CH17" s="164"/>
      <c r="CI17" s="164"/>
      <c r="CJ17" s="164"/>
      <c r="CK17" s="166"/>
      <c r="CL17" s="166"/>
      <c r="CM17" s="166"/>
      <c r="CN17" s="166"/>
      <c r="CO17" s="166"/>
      <c r="CP17" s="166"/>
      <c r="CQ17" s="167">
        <v>-142</v>
      </c>
      <c r="CR17" s="164"/>
      <c r="CS17" s="164"/>
      <c r="CT17" s="164"/>
      <c r="CU17" s="164"/>
      <c r="CV17" s="164"/>
      <c r="CW17" s="164"/>
      <c r="CX17" s="166">
        <v>142</v>
      </c>
      <c r="CY17" s="166">
        <v>142</v>
      </c>
      <c r="CZ17" s="166">
        <v>142</v>
      </c>
      <c r="DA17" s="166">
        <v>142</v>
      </c>
      <c r="DB17" s="166">
        <v>142</v>
      </c>
      <c r="DC17" s="166">
        <v>1161</v>
      </c>
      <c r="DE17" s="168">
        <v>0</v>
      </c>
      <c r="DG17" s="172">
        <v>0</v>
      </c>
    </row>
    <row r="18" spans="2:111" hidden="1">
      <c r="B18" s="103" t="s">
        <v>222</v>
      </c>
      <c r="C18" s="164">
        <v>77</v>
      </c>
      <c r="D18" s="164">
        <v>18</v>
      </c>
      <c r="E18" s="164">
        <v>107</v>
      </c>
      <c r="F18" s="163">
        <v>6.8</v>
      </c>
      <c r="G18" s="164">
        <v>688300</v>
      </c>
      <c r="H18" s="164">
        <v>6482</v>
      </c>
      <c r="I18" s="164">
        <v>24002</v>
      </c>
      <c r="J18" s="164"/>
      <c r="K18" s="164">
        <v>0</v>
      </c>
      <c r="L18" s="164">
        <v>-79587</v>
      </c>
      <c r="M18" s="164">
        <v>-3957</v>
      </c>
      <c r="N18" s="164"/>
      <c r="O18" s="164">
        <v>-41143</v>
      </c>
      <c r="P18" s="164">
        <v>594097</v>
      </c>
      <c r="Q18" s="104">
        <f t="shared" si="0"/>
        <v>0</v>
      </c>
      <c r="R18" s="164">
        <v>-19263</v>
      </c>
      <c r="S18" s="164"/>
      <c r="T18" s="164">
        <v>11221</v>
      </c>
      <c r="U18" s="164">
        <v>37898</v>
      </c>
      <c r="V18" s="104">
        <f t="shared" si="3"/>
        <v>-111028</v>
      </c>
      <c r="W18" s="104">
        <f t="shared" si="4"/>
        <v>-46747</v>
      </c>
      <c r="X18" s="104"/>
      <c r="Y18" s="164">
        <v>665738</v>
      </c>
      <c r="Z18" s="164">
        <v>534300</v>
      </c>
      <c r="AA18" s="164">
        <v>594097</v>
      </c>
      <c r="AB18" s="164">
        <v>594097</v>
      </c>
      <c r="AC18" s="164">
        <v>67883</v>
      </c>
      <c r="AD18" s="164">
        <v>43145</v>
      </c>
      <c r="AE18" s="164"/>
      <c r="AF18" s="164">
        <v>0</v>
      </c>
      <c r="AG18" s="164">
        <v>0</v>
      </c>
      <c r="AH18" s="164"/>
      <c r="AI18" s="164">
        <v>-19263</v>
      </c>
      <c r="AJ18" s="164">
        <v>-19263</v>
      </c>
      <c r="AK18" s="164">
        <v>-19263</v>
      </c>
      <c r="AL18" s="164">
        <v>-19263</v>
      </c>
      <c r="AM18" s="164">
        <v>-19263</v>
      </c>
      <c r="AN18" s="164">
        <v>-14713</v>
      </c>
      <c r="AP18" s="165">
        <f t="shared" si="1"/>
        <v>-11704</v>
      </c>
      <c r="AQ18" s="164">
        <f>MIN(MAX(0,AP18),MAX(0,$L18)-SUM($AP18:AP18))</f>
        <v>0</v>
      </c>
      <c r="AR18" s="164">
        <f>MIN(MAX(0,AQ18),MAX(0,$L18)-SUM($AP18:AQ18))</f>
        <v>0</v>
      </c>
      <c r="AS18" s="164">
        <f>MIN(MAX(0,AR18),MAX(0,$L18)-SUM($AP18:AR18))</f>
        <v>0</v>
      </c>
      <c r="AT18" s="164">
        <f>MIN(MAX(0,AS18),MAX(0,$L18)-SUM($AP18:AS18))</f>
        <v>0</v>
      </c>
      <c r="AU18" s="164">
        <f>MIN(MAX(0,AT18),MAX(0,$L18)-SUM($AP18:AT18))</f>
        <v>0</v>
      </c>
      <c r="AV18" s="164">
        <f>(MAX(0,$L18-MAX(0,SUM($AP18:AU18))))</f>
        <v>0</v>
      </c>
      <c r="AW18" s="166">
        <f t="shared" si="2"/>
        <v>11704</v>
      </c>
      <c r="AX18" s="166">
        <f>MIN(MAX(0,AW18),MAX(0,-$L18)-MAX(0,-$AP18+SUM($AW18:AW18)))</f>
        <v>11704</v>
      </c>
      <c r="AY18" s="166">
        <f>MIN(MAX(0,AX18),MAX(0,-$L18)-MAX(0,-$AP18+SUM($AW18:AX18)))</f>
        <v>11704</v>
      </c>
      <c r="AZ18" s="166">
        <f>MIN(MAX(0,AY18),MAX(0,-$L18)-MAX(0,-$AP18+SUM($AW18:AY18)))</f>
        <v>11704</v>
      </c>
      <c r="BA18" s="166">
        <f>MIN(MAX(0,AZ18),MAX(0,-$L18)-MAX(0,-$AP18+SUM($AW18:AZ18)))</f>
        <v>11704</v>
      </c>
      <c r="BB18" s="166">
        <f>MAX(0,-$L18+$AP18-SUM($AW18:BA18))</f>
        <v>9363</v>
      </c>
      <c r="BC18" s="165">
        <f t="shared" si="5"/>
        <v>-582</v>
      </c>
      <c r="BD18" s="164">
        <f>MIN(MAX(0,BC18),MAX(0,$M18)-SUM($BC18:BC18))</f>
        <v>0</v>
      </c>
      <c r="BE18" s="164">
        <f>MIN(MAX(0,BD18),MAX(0,$M18)-SUM($BC18:BD18))</f>
        <v>0</v>
      </c>
      <c r="BF18" s="164">
        <f>MIN(MAX(0,BE18),MAX(0,$M18)-SUM($BC18:BE18))</f>
        <v>0</v>
      </c>
      <c r="BG18" s="164">
        <f>MIN(MAX(0,BF18),MAX(0,$M18)-SUM($BC18:BF18))</f>
        <v>0</v>
      </c>
      <c r="BH18" s="164">
        <f>MIN(MAX(0,BG18),MAX(0,$M18)-SUM($BC18:BG18))</f>
        <v>0</v>
      </c>
      <c r="BI18" s="164">
        <f>(MAX(0,$M18-MAX(0,SUM($BC18:BH18))))</f>
        <v>0</v>
      </c>
      <c r="BJ18" s="166">
        <f t="shared" si="6"/>
        <v>582</v>
      </c>
      <c r="BK18" s="166">
        <f>MIN(MAX(0,BJ18),MAX(0,-$M18)-MAX(0,-$BC18+SUM($BJ18:BJ18)))</f>
        <v>582</v>
      </c>
      <c r="BL18" s="166">
        <f>MIN(MAX(0,BK18),MAX(0,-$M18)-MAX(0,-$BC18+SUM($BJ18:BK18)))</f>
        <v>582</v>
      </c>
      <c r="BM18" s="166">
        <f>MIN(MAX(0,BL18),MAX(0,-$M18)-MAX(0,-$BC18+SUM($BJ18:BL18)))</f>
        <v>582</v>
      </c>
      <c r="BN18" s="166">
        <f>MIN(MAX(0,BM18),MAX(0,-$M18)-MAX(0,-$BC18+SUM($BJ18:BM18)))</f>
        <v>582</v>
      </c>
      <c r="BO18" s="166">
        <f>MAX(0,-$M18+$BC18-SUM($BJ18:BN18))</f>
        <v>465</v>
      </c>
      <c r="BP18" s="165"/>
      <c r="BQ18" s="164"/>
      <c r="BR18" s="164"/>
      <c r="BS18" s="164"/>
      <c r="BT18" s="164"/>
      <c r="BU18" s="164"/>
      <c r="BV18" s="164"/>
      <c r="BW18" s="166"/>
      <c r="BX18" s="166"/>
      <c r="BY18" s="166"/>
      <c r="BZ18" s="166"/>
      <c r="CA18" s="166"/>
      <c r="CB18" s="166"/>
      <c r="CC18" s="163">
        <v>7.7</v>
      </c>
      <c r="CD18" s="167"/>
      <c r="CE18" s="164"/>
      <c r="CF18" s="164"/>
      <c r="CG18" s="164"/>
      <c r="CH18" s="164"/>
      <c r="CI18" s="164"/>
      <c r="CJ18" s="164"/>
      <c r="CK18" s="166"/>
      <c r="CL18" s="166"/>
      <c r="CM18" s="166"/>
      <c r="CN18" s="166"/>
      <c r="CO18" s="166"/>
      <c r="CP18" s="166"/>
      <c r="CQ18" s="167">
        <v>-6977</v>
      </c>
      <c r="CR18" s="164"/>
      <c r="CS18" s="164"/>
      <c r="CT18" s="164"/>
      <c r="CU18" s="164"/>
      <c r="CV18" s="164"/>
      <c r="CW18" s="164"/>
      <c r="CX18" s="166">
        <v>6977</v>
      </c>
      <c r="CY18" s="166">
        <v>6977</v>
      </c>
      <c r="CZ18" s="166">
        <v>6977</v>
      </c>
      <c r="DA18" s="166">
        <v>6977</v>
      </c>
      <c r="DB18" s="166">
        <v>6977</v>
      </c>
      <c r="DC18" s="166">
        <v>4885</v>
      </c>
      <c r="DE18" s="168">
        <v>0</v>
      </c>
      <c r="DG18" s="172">
        <v>0</v>
      </c>
    </row>
    <row r="19" spans="2:111" hidden="1">
      <c r="B19" s="103" t="s">
        <v>475</v>
      </c>
      <c r="C19" s="164">
        <v>0</v>
      </c>
      <c r="D19" s="164">
        <v>0</v>
      </c>
      <c r="E19" s="164">
        <v>13</v>
      </c>
      <c r="F19" s="163">
        <v>14.1</v>
      </c>
      <c r="G19" s="164">
        <v>0</v>
      </c>
      <c r="H19" s="164">
        <v>0</v>
      </c>
      <c r="I19" s="164">
        <v>0</v>
      </c>
      <c r="J19" s="164"/>
      <c r="K19" s="164">
        <v>0</v>
      </c>
      <c r="L19" s="164">
        <v>3767</v>
      </c>
      <c r="M19" s="164">
        <v>-40</v>
      </c>
      <c r="N19" s="164"/>
      <c r="O19" s="164">
        <v>0</v>
      </c>
      <c r="P19" s="164">
        <v>3727</v>
      </c>
      <c r="Q19" s="104">
        <f t="shared" si="0"/>
        <v>0</v>
      </c>
      <c r="R19" s="164">
        <v>264</v>
      </c>
      <c r="S19" s="164"/>
      <c r="T19" s="164">
        <v>264</v>
      </c>
      <c r="U19" s="164">
        <v>0</v>
      </c>
      <c r="V19" s="104">
        <f t="shared" si="3"/>
        <v>3463</v>
      </c>
      <c r="W19" s="104">
        <f t="shared" si="4"/>
        <v>0</v>
      </c>
      <c r="X19" s="104"/>
      <c r="Y19" s="164">
        <v>5000</v>
      </c>
      <c r="Z19" s="164">
        <v>2812</v>
      </c>
      <c r="AA19" s="164">
        <v>3727</v>
      </c>
      <c r="AB19" s="164">
        <v>3727</v>
      </c>
      <c r="AC19" s="164">
        <v>0</v>
      </c>
      <c r="AD19" s="164">
        <v>37</v>
      </c>
      <c r="AE19" s="164"/>
      <c r="AF19" s="164">
        <v>3500</v>
      </c>
      <c r="AG19" s="164">
        <v>0</v>
      </c>
      <c r="AH19" s="164"/>
      <c r="AI19" s="164">
        <v>264</v>
      </c>
      <c r="AJ19" s="164">
        <v>264</v>
      </c>
      <c r="AK19" s="164">
        <v>264</v>
      </c>
      <c r="AL19" s="164">
        <v>264</v>
      </c>
      <c r="AM19" s="164">
        <v>264</v>
      </c>
      <c r="AN19" s="164">
        <v>2143</v>
      </c>
      <c r="AP19" s="165">
        <f t="shared" si="1"/>
        <v>267</v>
      </c>
      <c r="AQ19" s="164">
        <f>MIN(MAX(0,AP19),MAX(0,$L19)-SUM($AP19:AP19))</f>
        <v>267</v>
      </c>
      <c r="AR19" s="164">
        <f>MIN(MAX(0,AQ19),MAX(0,$L19)-SUM($AP19:AQ19))</f>
        <v>267</v>
      </c>
      <c r="AS19" s="164">
        <f>MIN(MAX(0,AR19),MAX(0,$L19)-SUM($AP19:AR19))</f>
        <v>267</v>
      </c>
      <c r="AT19" s="164">
        <f>MIN(MAX(0,AS19),MAX(0,$L19)-SUM($AP19:AS19))</f>
        <v>267</v>
      </c>
      <c r="AU19" s="164">
        <f>MIN(MAX(0,AT19),MAX(0,$L19)-SUM($AP19:AT19))</f>
        <v>267</v>
      </c>
      <c r="AV19" s="164">
        <f>(MAX(0,$L19-MAX(0,SUM($AP19:AU19))))</f>
        <v>2165</v>
      </c>
      <c r="AW19" s="166">
        <f t="shared" si="2"/>
        <v>0</v>
      </c>
      <c r="AX19" s="166">
        <f>MIN(MAX(0,AW19),MAX(0,-$L19)-MAX(0,-$AP19+SUM($AW19:AW19)))</f>
        <v>0</v>
      </c>
      <c r="AY19" s="166">
        <f>MIN(MAX(0,AX19),MAX(0,-$L19)-MAX(0,-$AP19+SUM($AW19:AX19)))</f>
        <v>0</v>
      </c>
      <c r="AZ19" s="166">
        <f>MIN(MAX(0,AY19),MAX(0,-$L19)-MAX(0,-$AP19+SUM($AW19:AY19)))</f>
        <v>0</v>
      </c>
      <c r="BA19" s="166">
        <f>MIN(MAX(0,AZ19),MAX(0,-$L19)-MAX(0,-$AP19+SUM($AW19:AZ19)))</f>
        <v>0</v>
      </c>
      <c r="BB19" s="166">
        <f>MAX(0,-$L19+$AP19-SUM($AW19:BA19))</f>
        <v>0</v>
      </c>
      <c r="BC19" s="165">
        <f t="shared" si="5"/>
        <v>-3</v>
      </c>
      <c r="BD19" s="164">
        <f>MIN(MAX(0,BC19),MAX(0,$M19)-SUM($BC19:BC19))</f>
        <v>0</v>
      </c>
      <c r="BE19" s="164">
        <f>MIN(MAX(0,BD19),MAX(0,$M19)-SUM($BC19:BD19))</f>
        <v>0</v>
      </c>
      <c r="BF19" s="164">
        <f>MIN(MAX(0,BE19),MAX(0,$M19)-SUM($BC19:BE19))</f>
        <v>0</v>
      </c>
      <c r="BG19" s="164">
        <f>MIN(MAX(0,BF19),MAX(0,$M19)-SUM($BC19:BF19))</f>
        <v>0</v>
      </c>
      <c r="BH19" s="164">
        <f>MIN(MAX(0,BG19),MAX(0,$M19)-SUM($BC19:BG19))</f>
        <v>0</v>
      </c>
      <c r="BI19" s="164">
        <f>(MAX(0,$M19-MAX(0,SUM($BC19:BH19))))</f>
        <v>0</v>
      </c>
      <c r="BJ19" s="166">
        <f t="shared" si="6"/>
        <v>3</v>
      </c>
      <c r="BK19" s="166">
        <f>MIN(MAX(0,BJ19),MAX(0,-$M19)-MAX(0,-$BC19+SUM($BJ19:BJ19)))</f>
        <v>3</v>
      </c>
      <c r="BL19" s="166">
        <f>MIN(MAX(0,BK19),MAX(0,-$M19)-MAX(0,-$BC19+SUM($BJ19:BK19)))</f>
        <v>3</v>
      </c>
      <c r="BM19" s="166">
        <f>MIN(MAX(0,BL19),MAX(0,-$M19)-MAX(0,-$BC19+SUM($BJ19:BL19)))</f>
        <v>3</v>
      </c>
      <c r="BN19" s="166">
        <f>MIN(MAX(0,BM19),MAX(0,-$M19)-MAX(0,-$BC19+SUM($BJ19:BM19)))</f>
        <v>3</v>
      </c>
      <c r="BO19" s="166">
        <f>MAX(0,-$M19+$BC19-SUM($BJ19:BN19))</f>
        <v>22</v>
      </c>
      <c r="BP19" s="165"/>
      <c r="BQ19" s="164"/>
      <c r="BR19" s="164"/>
      <c r="BS19" s="164"/>
      <c r="BT19" s="164"/>
      <c r="BU19" s="164"/>
      <c r="BV19" s="164"/>
      <c r="BW19" s="166"/>
      <c r="BX19" s="166"/>
      <c r="BY19" s="166"/>
      <c r="BZ19" s="166"/>
      <c r="CA19" s="166"/>
      <c r="CB19" s="166"/>
      <c r="CC19" s="163">
        <v>1</v>
      </c>
      <c r="CD19" s="167"/>
      <c r="CE19" s="164"/>
      <c r="CF19" s="164"/>
      <c r="CG19" s="164"/>
      <c r="CH19" s="164"/>
      <c r="CI19" s="164"/>
      <c r="CJ19" s="164"/>
      <c r="CK19" s="166"/>
      <c r="CL19" s="166"/>
      <c r="CM19" s="166"/>
      <c r="CN19" s="166"/>
      <c r="CO19" s="166"/>
      <c r="CP19" s="166"/>
      <c r="CQ19" s="167">
        <v>0</v>
      </c>
      <c r="CR19" s="164"/>
      <c r="CS19" s="164"/>
      <c r="CT19" s="164"/>
      <c r="CU19" s="164"/>
      <c r="CV19" s="164"/>
      <c r="CW19" s="164"/>
      <c r="CX19" s="166">
        <v>0</v>
      </c>
      <c r="CY19" s="166">
        <v>0</v>
      </c>
      <c r="CZ19" s="166">
        <v>0</v>
      </c>
      <c r="DA19" s="166">
        <v>0</v>
      </c>
      <c r="DB19" s="166">
        <v>0</v>
      </c>
      <c r="DC19" s="166">
        <v>0</v>
      </c>
      <c r="DE19" s="168">
        <v>0</v>
      </c>
      <c r="DG19" s="172">
        <v>0</v>
      </c>
    </row>
    <row r="20" spans="2:111" hidden="1">
      <c r="B20" s="103" t="s">
        <v>380</v>
      </c>
      <c r="C20" s="164">
        <v>0</v>
      </c>
      <c r="D20" s="164">
        <v>34</v>
      </c>
      <c r="E20" s="164">
        <v>574</v>
      </c>
      <c r="F20" s="163">
        <v>10.9</v>
      </c>
      <c r="G20" s="164">
        <v>962633</v>
      </c>
      <c r="H20" s="164">
        <v>40184</v>
      </c>
      <c r="I20" s="164">
        <v>35687</v>
      </c>
      <c r="J20" s="164"/>
      <c r="K20" s="164">
        <v>0</v>
      </c>
      <c r="L20" s="164">
        <v>150914</v>
      </c>
      <c r="M20" s="164">
        <v>-13358</v>
      </c>
      <c r="N20" s="164"/>
      <c r="O20" s="164">
        <v>-731</v>
      </c>
      <c r="P20" s="164">
        <v>1175329</v>
      </c>
      <c r="Q20" s="104">
        <f t="shared" si="0"/>
        <v>0</v>
      </c>
      <c r="R20" s="164">
        <v>1638</v>
      </c>
      <c r="S20" s="164"/>
      <c r="T20" s="164">
        <v>77509</v>
      </c>
      <c r="U20" s="164">
        <v>1476</v>
      </c>
      <c r="V20" s="104">
        <f t="shared" si="3"/>
        <v>20623</v>
      </c>
      <c r="W20" s="104">
        <f t="shared" si="4"/>
        <v>-115295</v>
      </c>
      <c r="X20" s="104"/>
      <c r="Y20" s="164">
        <v>1425493</v>
      </c>
      <c r="Z20" s="164">
        <v>975630</v>
      </c>
      <c r="AA20" s="164">
        <v>1175329</v>
      </c>
      <c r="AB20" s="164">
        <v>1175329</v>
      </c>
      <c r="AC20" s="164">
        <v>0</v>
      </c>
      <c r="AD20" s="164">
        <v>116446</v>
      </c>
      <c r="AE20" s="164"/>
      <c r="AF20" s="164">
        <v>137069</v>
      </c>
      <c r="AG20" s="164">
        <v>0</v>
      </c>
      <c r="AH20" s="164"/>
      <c r="AI20" s="164">
        <v>1638</v>
      </c>
      <c r="AJ20" s="164">
        <v>1638</v>
      </c>
      <c r="AK20" s="164">
        <v>1638</v>
      </c>
      <c r="AL20" s="164">
        <v>1638</v>
      </c>
      <c r="AM20" s="164">
        <v>1638</v>
      </c>
      <c r="AN20" s="164">
        <v>12433</v>
      </c>
      <c r="AP20" s="165">
        <f t="shared" si="1"/>
        <v>13845</v>
      </c>
      <c r="AQ20" s="164">
        <f>MIN(MAX(0,AP20),MAX(0,$L20)-SUM($AP20:AP20))</f>
        <v>13845</v>
      </c>
      <c r="AR20" s="164">
        <f>MIN(MAX(0,AQ20),MAX(0,$L20)-SUM($AP20:AQ20))</f>
        <v>13845</v>
      </c>
      <c r="AS20" s="164">
        <f>MIN(MAX(0,AR20),MAX(0,$L20)-SUM($AP20:AR20))</f>
        <v>13845</v>
      </c>
      <c r="AT20" s="164">
        <f>MIN(MAX(0,AS20),MAX(0,$L20)-SUM($AP20:AS20))</f>
        <v>13845</v>
      </c>
      <c r="AU20" s="164">
        <f>MIN(MAX(0,AT20),MAX(0,$L20)-SUM($AP20:AT20))</f>
        <v>13845</v>
      </c>
      <c r="AV20" s="164">
        <f>(MAX(0,$L20-MAX(0,SUM($AP20:AU20))))</f>
        <v>67844</v>
      </c>
      <c r="AW20" s="166">
        <f t="shared" si="2"/>
        <v>0</v>
      </c>
      <c r="AX20" s="166">
        <f>MIN(MAX(0,AW20),MAX(0,-$L20)-MAX(0,-$AP20+SUM($AW20:AW20)))</f>
        <v>0</v>
      </c>
      <c r="AY20" s="166">
        <f>MIN(MAX(0,AX20),MAX(0,-$L20)-MAX(0,-$AP20+SUM($AW20:AX20)))</f>
        <v>0</v>
      </c>
      <c r="AZ20" s="166">
        <f>MIN(MAX(0,AY20),MAX(0,-$L20)-MAX(0,-$AP20+SUM($AW20:AY20)))</f>
        <v>0</v>
      </c>
      <c r="BA20" s="166">
        <f>MIN(MAX(0,AZ20),MAX(0,-$L20)-MAX(0,-$AP20+SUM($AW20:AZ20)))</f>
        <v>0</v>
      </c>
      <c r="BB20" s="166">
        <f>MAX(0,-$L20+$AP20-SUM($AW20:BA20))</f>
        <v>0</v>
      </c>
      <c r="BC20" s="165">
        <f t="shared" si="5"/>
        <v>-1226</v>
      </c>
      <c r="BD20" s="164">
        <f>MIN(MAX(0,BC20),MAX(0,$M20)-SUM($BC20:BC20))</f>
        <v>0</v>
      </c>
      <c r="BE20" s="164">
        <f>MIN(MAX(0,BD20),MAX(0,$M20)-SUM($BC20:BD20))</f>
        <v>0</v>
      </c>
      <c r="BF20" s="164">
        <f>MIN(MAX(0,BE20),MAX(0,$M20)-SUM($BC20:BE20))</f>
        <v>0</v>
      </c>
      <c r="BG20" s="164">
        <f>MIN(MAX(0,BF20),MAX(0,$M20)-SUM($BC20:BF20))</f>
        <v>0</v>
      </c>
      <c r="BH20" s="164">
        <f>MIN(MAX(0,BG20),MAX(0,$M20)-SUM($BC20:BG20))</f>
        <v>0</v>
      </c>
      <c r="BI20" s="164">
        <f>(MAX(0,$M20-MAX(0,SUM($BC20:BH20))))</f>
        <v>0</v>
      </c>
      <c r="BJ20" s="166">
        <f t="shared" si="6"/>
        <v>1226</v>
      </c>
      <c r="BK20" s="166">
        <f>MIN(MAX(0,BJ20),MAX(0,-$M20)-MAX(0,-$BC20+SUM($BJ20:BJ20)))</f>
        <v>1226</v>
      </c>
      <c r="BL20" s="166">
        <f>MIN(MAX(0,BK20),MAX(0,-$M20)-MAX(0,-$BC20+SUM($BJ20:BK20)))</f>
        <v>1226</v>
      </c>
      <c r="BM20" s="166">
        <f>MIN(MAX(0,BL20),MAX(0,-$M20)-MAX(0,-$BC20+SUM($BJ20:BL20)))</f>
        <v>1226</v>
      </c>
      <c r="BN20" s="166">
        <f>MIN(MAX(0,BM20),MAX(0,-$M20)-MAX(0,-$BC20+SUM($BJ20:BM20)))</f>
        <v>1226</v>
      </c>
      <c r="BO20" s="166">
        <f>MAX(0,-$M20+$BC20-SUM($BJ20:BN20))</f>
        <v>6002</v>
      </c>
      <c r="BP20" s="165"/>
      <c r="BQ20" s="164"/>
      <c r="BR20" s="164"/>
      <c r="BS20" s="164"/>
      <c r="BT20" s="164"/>
      <c r="BU20" s="164"/>
      <c r="BV20" s="164"/>
      <c r="BW20" s="166"/>
      <c r="BX20" s="166"/>
      <c r="BY20" s="166"/>
      <c r="BZ20" s="166"/>
      <c r="CA20" s="166"/>
      <c r="CB20" s="166"/>
      <c r="CC20" s="163">
        <v>11.5</v>
      </c>
      <c r="CD20" s="167"/>
      <c r="CE20" s="164"/>
      <c r="CF20" s="164"/>
      <c r="CG20" s="164"/>
      <c r="CH20" s="164"/>
      <c r="CI20" s="164"/>
      <c r="CJ20" s="164"/>
      <c r="CK20" s="166"/>
      <c r="CL20" s="166"/>
      <c r="CM20" s="166"/>
      <c r="CN20" s="166"/>
      <c r="CO20" s="166"/>
      <c r="CP20" s="166"/>
      <c r="CQ20" s="167">
        <v>-10981</v>
      </c>
      <c r="CR20" s="164"/>
      <c r="CS20" s="164"/>
      <c r="CT20" s="164"/>
      <c r="CU20" s="164"/>
      <c r="CV20" s="164"/>
      <c r="CW20" s="164"/>
      <c r="CX20" s="166">
        <v>10981</v>
      </c>
      <c r="CY20" s="166">
        <v>10981</v>
      </c>
      <c r="CZ20" s="166">
        <v>10981</v>
      </c>
      <c r="DA20" s="166">
        <v>10981</v>
      </c>
      <c r="DB20" s="166">
        <v>10981</v>
      </c>
      <c r="DC20" s="166">
        <v>49409</v>
      </c>
      <c r="DE20" s="168">
        <v>0</v>
      </c>
      <c r="DG20" s="172">
        <v>0</v>
      </c>
    </row>
    <row r="21" spans="2:111" hidden="1">
      <c r="B21" s="103" t="s">
        <v>476</v>
      </c>
      <c r="C21" s="164">
        <v>0</v>
      </c>
      <c r="D21" s="164">
        <v>0</v>
      </c>
      <c r="E21" s="164">
        <v>0</v>
      </c>
      <c r="F21" s="163">
        <v>1</v>
      </c>
      <c r="G21" s="164">
        <v>0</v>
      </c>
      <c r="H21" s="164">
        <v>0</v>
      </c>
      <c r="I21" s="164">
        <v>0</v>
      </c>
      <c r="J21" s="164"/>
      <c r="K21" s="164">
        <v>0</v>
      </c>
      <c r="L21" s="164">
        <v>0</v>
      </c>
      <c r="M21" s="164">
        <v>0</v>
      </c>
      <c r="N21" s="164"/>
      <c r="O21" s="164">
        <v>0</v>
      </c>
      <c r="P21" s="164">
        <v>0</v>
      </c>
      <c r="Q21" s="104">
        <f t="shared" si="0"/>
        <v>0</v>
      </c>
      <c r="R21" s="164">
        <v>0</v>
      </c>
      <c r="S21" s="164"/>
      <c r="T21" s="164">
        <v>0</v>
      </c>
      <c r="U21" s="164">
        <v>0</v>
      </c>
      <c r="V21" s="104">
        <f t="shared" si="3"/>
        <v>0</v>
      </c>
      <c r="W21" s="104">
        <f t="shared" si="4"/>
        <v>0</v>
      </c>
      <c r="X21" s="104"/>
      <c r="Y21" s="164">
        <v>0</v>
      </c>
      <c r="Z21" s="164">
        <v>0</v>
      </c>
      <c r="AA21" s="164">
        <v>0</v>
      </c>
      <c r="AB21" s="164">
        <v>0</v>
      </c>
      <c r="AC21" s="164">
        <v>0</v>
      </c>
      <c r="AD21" s="164">
        <v>0</v>
      </c>
      <c r="AE21" s="164"/>
      <c r="AF21" s="164">
        <v>0</v>
      </c>
      <c r="AG21" s="164">
        <v>0</v>
      </c>
      <c r="AH21" s="164"/>
      <c r="AI21" s="164">
        <v>0</v>
      </c>
      <c r="AJ21" s="164">
        <v>0</v>
      </c>
      <c r="AK21" s="164">
        <v>0</v>
      </c>
      <c r="AL21" s="164">
        <v>0</v>
      </c>
      <c r="AM21" s="164">
        <v>0</v>
      </c>
      <c r="AN21" s="164">
        <v>0</v>
      </c>
      <c r="AP21" s="165">
        <f t="shared" si="1"/>
        <v>0</v>
      </c>
      <c r="AQ21" s="164">
        <f>MIN(MAX(0,AP21),MAX(0,$L21)-SUM($AP21:AP21))</f>
        <v>0</v>
      </c>
      <c r="AR21" s="164">
        <f>MIN(MAX(0,AQ21),MAX(0,$L21)-SUM($AP21:AQ21))</f>
        <v>0</v>
      </c>
      <c r="AS21" s="164">
        <f>MIN(MAX(0,AR21),MAX(0,$L21)-SUM($AP21:AR21))</f>
        <v>0</v>
      </c>
      <c r="AT21" s="164">
        <f>MIN(MAX(0,AS21),MAX(0,$L21)-SUM($AP21:AS21))</f>
        <v>0</v>
      </c>
      <c r="AU21" s="164">
        <f>MIN(MAX(0,AT21),MAX(0,$L21)-SUM($AP21:AT21))</f>
        <v>0</v>
      </c>
      <c r="AV21" s="164">
        <f>(MAX(0,$L21-MAX(0,SUM($AP21:AU21))))</f>
        <v>0</v>
      </c>
      <c r="AW21" s="166">
        <f t="shared" si="2"/>
        <v>0</v>
      </c>
      <c r="AX21" s="166">
        <f>MIN(MAX(0,AW21),MAX(0,-$L21)-MAX(0,-$AP21+SUM($AW21:AW21)))</f>
        <v>0</v>
      </c>
      <c r="AY21" s="166">
        <f>MIN(MAX(0,AX21),MAX(0,-$L21)-MAX(0,-$AP21+SUM($AW21:AX21)))</f>
        <v>0</v>
      </c>
      <c r="AZ21" s="166">
        <f>MIN(MAX(0,AY21),MAX(0,-$L21)-MAX(0,-$AP21+SUM($AW21:AY21)))</f>
        <v>0</v>
      </c>
      <c r="BA21" s="166">
        <f>MIN(MAX(0,AZ21),MAX(0,-$L21)-MAX(0,-$AP21+SUM($AW21:AZ21)))</f>
        <v>0</v>
      </c>
      <c r="BB21" s="166">
        <f>MAX(0,-$L21+$AP21-SUM($AW21:BA21))</f>
        <v>0</v>
      </c>
      <c r="BC21" s="165">
        <f t="shared" si="5"/>
        <v>0</v>
      </c>
      <c r="BD21" s="164">
        <f>MIN(MAX(0,BC21),MAX(0,$M21)-SUM($BC21:BC21))</f>
        <v>0</v>
      </c>
      <c r="BE21" s="164">
        <f>MIN(MAX(0,BD21),MAX(0,$M21)-SUM($BC21:BD21))</f>
        <v>0</v>
      </c>
      <c r="BF21" s="164">
        <f>MIN(MAX(0,BE21),MAX(0,$M21)-SUM($BC21:BE21))</f>
        <v>0</v>
      </c>
      <c r="BG21" s="164">
        <f>MIN(MAX(0,BF21),MAX(0,$M21)-SUM($BC21:BF21))</f>
        <v>0</v>
      </c>
      <c r="BH21" s="164">
        <f>MIN(MAX(0,BG21),MAX(0,$M21)-SUM($BC21:BG21))</f>
        <v>0</v>
      </c>
      <c r="BI21" s="164">
        <f>(MAX(0,$M21-MAX(0,SUM($BC21:BH21))))</f>
        <v>0</v>
      </c>
      <c r="BJ21" s="166">
        <f t="shared" si="6"/>
        <v>0</v>
      </c>
      <c r="BK21" s="166">
        <f>MIN(MAX(0,BJ21),MAX(0,-$M21)-MAX(0,-$BC21+SUM($BJ21:BJ21)))</f>
        <v>0</v>
      </c>
      <c r="BL21" s="166">
        <f>MIN(MAX(0,BK21),MAX(0,-$M21)-MAX(0,-$BC21+SUM($BJ21:BK21)))</f>
        <v>0</v>
      </c>
      <c r="BM21" s="166">
        <f>MIN(MAX(0,BL21),MAX(0,-$M21)-MAX(0,-$BC21+SUM($BJ21:BL21)))</f>
        <v>0</v>
      </c>
      <c r="BN21" s="166">
        <f>MIN(MAX(0,BM21),MAX(0,-$M21)-MAX(0,-$BC21+SUM($BJ21:BM21)))</f>
        <v>0</v>
      </c>
      <c r="BO21" s="166">
        <f>MAX(0,-$M21+$BC21-SUM($BJ21:BN21))</f>
        <v>0</v>
      </c>
      <c r="BP21" s="165"/>
      <c r="BQ21" s="164"/>
      <c r="BR21" s="164"/>
      <c r="BS21" s="164"/>
      <c r="BT21" s="164"/>
      <c r="BU21" s="164"/>
      <c r="BV21" s="164"/>
      <c r="BW21" s="166"/>
      <c r="BX21" s="166"/>
      <c r="BY21" s="166"/>
      <c r="BZ21" s="166"/>
      <c r="CA21" s="166"/>
      <c r="CB21" s="166"/>
      <c r="CC21" s="163">
        <v>1</v>
      </c>
      <c r="CD21" s="167"/>
      <c r="CE21" s="164"/>
      <c r="CF21" s="164"/>
      <c r="CG21" s="164"/>
      <c r="CH21" s="164"/>
      <c r="CI21" s="164"/>
      <c r="CJ21" s="164"/>
      <c r="CK21" s="166"/>
      <c r="CL21" s="166"/>
      <c r="CM21" s="166"/>
      <c r="CN21" s="166"/>
      <c r="CO21" s="166"/>
      <c r="CP21" s="166"/>
      <c r="CQ21" s="167">
        <v>0</v>
      </c>
      <c r="CR21" s="164"/>
      <c r="CS21" s="164"/>
      <c r="CT21" s="164"/>
      <c r="CU21" s="164"/>
      <c r="CV21" s="164"/>
      <c r="CW21" s="164"/>
      <c r="CX21" s="166">
        <v>0</v>
      </c>
      <c r="CY21" s="166">
        <v>0</v>
      </c>
      <c r="CZ21" s="166">
        <v>0</v>
      </c>
      <c r="DA21" s="166">
        <v>0</v>
      </c>
      <c r="DB21" s="166">
        <v>0</v>
      </c>
      <c r="DC21" s="166">
        <v>0</v>
      </c>
      <c r="DE21" s="168">
        <v>0</v>
      </c>
      <c r="DG21" s="172">
        <v>0</v>
      </c>
    </row>
    <row r="22" spans="2:111" hidden="1">
      <c r="B22" s="103" t="s">
        <v>477</v>
      </c>
      <c r="C22" s="164">
        <v>0</v>
      </c>
      <c r="D22" s="164">
        <v>0</v>
      </c>
      <c r="E22" s="164">
        <v>0</v>
      </c>
      <c r="F22" s="163">
        <v>1</v>
      </c>
      <c r="G22" s="164">
        <v>0</v>
      </c>
      <c r="H22" s="164">
        <v>0</v>
      </c>
      <c r="I22" s="164">
        <v>0</v>
      </c>
      <c r="J22" s="164"/>
      <c r="K22" s="164">
        <v>0</v>
      </c>
      <c r="L22" s="164">
        <v>0</v>
      </c>
      <c r="M22" s="164">
        <v>0</v>
      </c>
      <c r="N22" s="164"/>
      <c r="O22" s="164">
        <v>0</v>
      </c>
      <c r="P22" s="164">
        <v>0</v>
      </c>
      <c r="Q22" s="104">
        <f t="shared" si="0"/>
        <v>0</v>
      </c>
      <c r="R22" s="164">
        <v>0</v>
      </c>
      <c r="S22" s="164"/>
      <c r="T22" s="164">
        <v>0</v>
      </c>
      <c r="U22" s="164">
        <v>0</v>
      </c>
      <c r="V22" s="104">
        <f t="shared" si="3"/>
        <v>0</v>
      </c>
      <c r="W22" s="104">
        <f t="shared" si="4"/>
        <v>0</v>
      </c>
      <c r="X22" s="104"/>
      <c r="Y22" s="164">
        <v>0</v>
      </c>
      <c r="Z22" s="164">
        <v>0</v>
      </c>
      <c r="AA22" s="164">
        <v>0</v>
      </c>
      <c r="AB22" s="164">
        <v>0</v>
      </c>
      <c r="AC22" s="164">
        <v>0</v>
      </c>
      <c r="AD22" s="164">
        <v>0</v>
      </c>
      <c r="AE22" s="164"/>
      <c r="AF22" s="164">
        <v>0</v>
      </c>
      <c r="AG22" s="164">
        <v>0</v>
      </c>
      <c r="AH22" s="164"/>
      <c r="AI22" s="164">
        <v>0</v>
      </c>
      <c r="AJ22" s="164">
        <v>0</v>
      </c>
      <c r="AK22" s="164">
        <v>0</v>
      </c>
      <c r="AL22" s="164">
        <v>0</v>
      </c>
      <c r="AM22" s="164">
        <v>0</v>
      </c>
      <c r="AN22" s="164">
        <v>0</v>
      </c>
      <c r="AP22" s="165">
        <f t="shared" si="1"/>
        <v>0</v>
      </c>
      <c r="AQ22" s="164">
        <f>MIN(MAX(0,AP22),MAX(0,$L22)-SUM($AP22:AP22))</f>
        <v>0</v>
      </c>
      <c r="AR22" s="164">
        <f>MIN(MAX(0,AQ22),MAX(0,$L22)-SUM($AP22:AQ22))</f>
        <v>0</v>
      </c>
      <c r="AS22" s="164">
        <f>MIN(MAX(0,AR22),MAX(0,$L22)-SUM($AP22:AR22))</f>
        <v>0</v>
      </c>
      <c r="AT22" s="164">
        <f>MIN(MAX(0,AS22),MAX(0,$L22)-SUM($AP22:AS22))</f>
        <v>0</v>
      </c>
      <c r="AU22" s="164">
        <f>MIN(MAX(0,AT22),MAX(0,$L22)-SUM($AP22:AT22))</f>
        <v>0</v>
      </c>
      <c r="AV22" s="164">
        <f>(MAX(0,$L22-MAX(0,SUM($AP22:AU22))))</f>
        <v>0</v>
      </c>
      <c r="AW22" s="166">
        <f t="shared" si="2"/>
        <v>0</v>
      </c>
      <c r="AX22" s="166">
        <f>MIN(MAX(0,AW22),MAX(0,-$L22)-MAX(0,-$AP22+SUM($AW22:AW22)))</f>
        <v>0</v>
      </c>
      <c r="AY22" s="166">
        <f>MIN(MAX(0,AX22),MAX(0,-$L22)-MAX(0,-$AP22+SUM($AW22:AX22)))</f>
        <v>0</v>
      </c>
      <c r="AZ22" s="166">
        <f>MIN(MAX(0,AY22),MAX(0,-$L22)-MAX(0,-$AP22+SUM($AW22:AY22)))</f>
        <v>0</v>
      </c>
      <c r="BA22" s="166">
        <f>MIN(MAX(0,AZ22),MAX(0,-$L22)-MAX(0,-$AP22+SUM($AW22:AZ22)))</f>
        <v>0</v>
      </c>
      <c r="BB22" s="166">
        <f>MAX(0,-$L22+$AP22-SUM($AW22:BA22))</f>
        <v>0</v>
      </c>
      <c r="BC22" s="165">
        <f t="shared" si="5"/>
        <v>0</v>
      </c>
      <c r="BD22" s="164">
        <f>MIN(MAX(0,BC22),MAX(0,$M22)-SUM($BC22:BC22))</f>
        <v>0</v>
      </c>
      <c r="BE22" s="164">
        <f>MIN(MAX(0,BD22),MAX(0,$M22)-SUM($BC22:BD22))</f>
        <v>0</v>
      </c>
      <c r="BF22" s="164">
        <f>MIN(MAX(0,BE22),MAX(0,$M22)-SUM($BC22:BE22))</f>
        <v>0</v>
      </c>
      <c r="BG22" s="164">
        <f>MIN(MAX(0,BF22),MAX(0,$M22)-SUM($BC22:BF22))</f>
        <v>0</v>
      </c>
      <c r="BH22" s="164">
        <f>MIN(MAX(0,BG22),MAX(0,$M22)-SUM($BC22:BG22))</f>
        <v>0</v>
      </c>
      <c r="BI22" s="164">
        <f>(MAX(0,$M22-MAX(0,SUM($BC22:BH22))))</f>
        <v>0</v>
      </c>
      <c r="BJ22" s="166">
        <f t="shared" si="6"/>
        <v>0</v>
      </c>
      <c r="BK22" s="166">
        <f>MIN(MAX(0,BJ22),MAX(0,-$M22)-MAX(0,-$BC22+SUM($BJ22:BJ22)))</f>
        <v>0</v>
      </c>
      <c r="BL22" s="166">
        <f>MIN(MAX(0,BK22),MAX(0,-$M22)-MAX(0,-$BC22+SUM($BJ22:BK22)))</f>
        <v>0</v>
      </c>
      <c r="BM22" s="166">
        <f>MIN(MAX(0,BL22),MAX(0,-$M22)-MAX(0,-$BC22+SUM($BJ22:BL22)))</f>
        <v>0</v>
      </c>
      <c r="BN22" s="166">
        <f>MIN(MAX(0,BM22),MAX(0,-$M22)-MAX(0,-$BC22+SUM($BJ22:BM22)))</f>
        <v>0</v>
      </c>
      <c r="BO22" s="166">
        <f>MAX(0,-$M22+$BC22-SUM($BJ22:BN22))</f>
        <v>0</v>
      </c>
      <c r="BP22" s="165"/>
      <c r="BQ22" s="164"/>
      <c r="BR22" s="164"/>
      <c r="BS22" s="164"/>
      <c r="BT22" s="164"/>
      <c r="BU22" s="164"/>
      <c r="BV22" s="164"/>
      <c r="BW22" s="166"/>
      <c r="BX22" s="166"/>
      <c r="BY22" s="166"/>
      <c r="BZ22" s="166"/>
      <c r="CA22" s="166"/>
      <c r="CB22" s="166"/>
      <c r="CC22" s="163">
        <v>1</v>
      </c>
      <c r="CD22" s="167"/>
      <c r="CE22" s="164"/>
      <c r="CF22" s="164"/>
      <c r="CG22" s="164"/>
      <c r="CH22" s="164"/>
      <c r="CI22" s="164"/>
      <c r="CJ22" s="164"/>
      <c r="CK22" s="166"/>
      <c r="CL22" s="166"/>
      <c r="CM22" s="166"/>
      <c r="CN22" s="166"/>
      <c r="CO22" s="166"/>
      <c r="CP22" s="166"/>
      <c r="CQ22" s="167">
        <v>0</v>
      </c>
      <c r="CR22" s="164"/>
      <c r="CS22" s="164"/>
      <c r="CT22" s="164"/>
      <c r="CU22" s="164"/>
      <c r="CV22" s="164"/>
      <c r="CW22" s="164"/>
      <c r="CX22" s="166">
        <v>0</v>
      </c>
      <c r="CY22" s="166">
        <v>0</v>
      </c>
      <c r="CZ22" s="166">
        <v>0</v>
      </c>
      <c r="DA22" s="166">
        <v>0</v>
      </c>
      <c r="DB22" s="166">
        <v>0</v>
      </c>
      <c r="DC22" s="166">
        <v>0</v>
      </c>
      <c r="DE22" s="168">
        <v>0</v>
      </c>
      <c r="DG22" s="172">
        <v>0</v>
      </c>
    </row>
    <row r="23" spans="2:111" hidden="1">
      <c r="B23" s="103" t="s">
        <v>223</v>
      </c>
      <c r="C23" s="164">
        <v>94</v>
      </c>
      <c r="D23" s="164">
        <v>57</v>
      </c>
      <c r="E23" s="164">
        <v>557</v>
      </c>
      <c r="F23" s="163">
        <v>9.4</v>
      </c>
      <c r="G23" s="164">
        <v>1437741</v>
      </c>
      <c r="H23" s="164">
        <v>35631</v>
      </c>
      <c r="I23" s="164">
        <v>51563</v>
      </c>
      <c r="J23" s="164"/>
      <c r="K23" s="164">
        <v>0</v>
      </c>
      <c r="L23" s="164">
        <v>-107780</v>
      </c>
      <c r="M23" s="164">
        <v>-11391</v>
      </c>
      <c r="N23" s="164"/>
      <c r="O23" s="164">
        <v>-49940</v>
      </c>
      <c r="P23" s="164">
        <v>1355824</v>
      </c>
      <c r="Q23" s="104">
        <f t="shared" si="0"/>
        <v>0</v>
      </c>
      <c r="R23" s="164">
        <v>-26760</v>
      </c>
      <c r="S23" s="164"/>
      <c r="T23" s="164">
        <v>60434</v>
      </c>
      <c r="U23" s="164">
        <v>48698</v>
      </c>
      <c r="V23" s="104">
        <f t="shared" si="3"/>
        <v>-223378</v>
      </c>
      <c r="W23" s="104">
        <f t="shared" si="4"/>
        <v>-130967</v>
      </c>
      <c r="X23" s="104"/>
      <c r="Y23" s="164">
        <v>1570661</v>
      </c>
      <c r="Z23" s="164">
        <v>1180611</v>
      </c>
      <c r="AA23" s="164">
        <v>1355824</v>
      </c>
      <c r="AB23" s="164">
        <v>1355824</v>
      </c>
      <c r="AC23" s="164">
        <v>96314</v>
      </c>
      <c r="AD23" s="164">
        <v>127064</v>
      </c>
      <c r="AE23" s="164"/>
      <c r="AF23" s="164">
        <v>0</v>
      </c>
      <c r="AG23" s="164">
        <v>0</v>
      </c>
      <c r="AH23" s="164"/>
      <c r="AI23" s="164">
        <v>-26760</v>
      </c>
      <c r="AJ23" s="164">
        <v>-26760</v>
      </c>
      <c r="AK23" s="164">
        <v>-26760</v>
      </c>
      <c r="AL23" s="164">
        <v>-26760</v>
      </c>
      <c r="AM23" s="164">
        <v>-26760</v>
      </c>
      <c r="AN23" s="164">
        <v>-89578</v>
      </c>
      <c r="AP23" s="165">
        <f t="shared" si="1"/>
        <v>-11466</v>
      </c>
      <c r="AQ23" s="164">
        <f>MIN(MAX(0,AP23),MAX(0,$L23)-SUM($AP23:AP23))</f>
        <v>0</v>
      </c>
      <c r="AR23" s="164">
        <f>MIN(MAX(0,AQ23),MAX(0,$L23)-SUM($AP23:AQ23))</f>
        <v>0</v>
      </c>
      <c r="AS23" s="164">
        <f>MIN(MAX(0,AR23),MAX(0,$L23)-SUM($AP23:AR23))</f>
        <v>0</v>
      </c>
      <c r="AT23" s="164">
        <f>MIN(MAX(0,AS23),MAX(0,$L23)-SUM($AP23:AS23))</f>
        <v>0</v>
      </c>
      <c r="AU23" s="164">
        <f>MIN(MAX(0,AT23),MAX(0,$L23)-SUM($AP23:AT23))</f>
        <v>0</v>
      </c>
      <c r="AV23" s="164">
        <f>(MAX(0,$L23-MAX(0,SUM($AP23:AU23))))</f>
        <v>0</v>
      </c>
      <c r="AW23" s="166">
        <f t="shared" si="2"/>
        <v>11466</v>
      </c>
      <c r="AX23" s="166">
        <f>MIN(MAX(0,AW23),MAX(0,-$L23)-MAX(0,-$AP23+SUM($AW23:AW23)))</f>
        <v>11466</v>
      </c>
      <c r="AY23" s="166">
        <f>MIN(MAX(0,AX23),MAX(0,-$L23)-MAX(0,-$AP23+SUM($AW23:AX23)))</f>
        <v>11466</v>
      </c>
      <c r="AZ23" s="166">
        <f>MIN(MAX(0,AY23),MAX(0,-$L23)-MAX(0,-$AP23+SUM($AW23:AY23)))</f>
        <v>11466</v>
      </c>
      <c r="BA23" s="166">
        <f>MIN(MAX(0,AZ23),MAX(0,-$L23)-MAX(0,-$AP23+SUM($AW23:AZ23)))</f>
        <v>11466</v>
      </c>
      <c r="BB23" s="166">
        <f>MAX(0,-$L23+$AP23-SUM($AW23:BA23))</f>
        <v>38984</v>
      </c>
      <c r="BC23" s="165">
        <f t="shared" si="5"/>
        <v>-1212</v>
      </c>
      <c r="BD23" s="164">
        <f>MIN(MAX(0,BC23),MAX(0,$M23)-SUM($BC23:BC23))</f>
        <v>0</v>
      </c>
      <c r="BE23" s="164">
        <f>MIN(MAX(0,BD23),MAX(0,$M23)-SUM($BC23:BD23))</f>
        <v>0</v>
      </c>
      <c r="BF23" s="164">
        <f>MIN(MAX(0,BE23),MAX(0,$M23)-SUM($BC23:BE23))</f>
        <v>0</v>
      </c>
      <c r="BG23" s="164">
        <f>MIN(MAX(0,BF23),MAX(0,$M23)-SUM($BC23:BF23))</f>
        <v>0</v>
      </c>
      <c r="BH23" s="164">
        <f>MIN(MAX(0,BG23),MAX(0,$M23)-SUM($BC23:BG23))</f>
        <v>0</v>
      </c>
      <c r="BI23" s="164">
        <f>(MAX(0,$M23-MAX(0,SUM($BC23:BH23))))</f>
        <v>0</v>
      </c>
      <c r="BJ23" s="166">
        <f t="shared" si="6"/>
        <v>1212</v>
      </c>
      <c r="BK23" s="166">
        <f>MIN(MAX(0,BJ23),MAX(0,-$M23)-MAX(0,-$BC23+SUM($BJ23:BJ23)))</f>
        <v>1212</v>
      </c>
      <c r="BL23" s="166">
        <f>MIN(MAX(0,BK23),MAX(0,-$M23)-MAX(0,-$BC23+SUM($BJ23:BK23)))</f>
        <v>1212</v>
      </c>
      <c r="BM23" s="166">
        <f>MIN(MAX(0,BL23),MAX(0,-$M23)-MAX(0,-$BC23+SUM($BJ23:BL23)))</f>
        <v>1212</v>
      </c>
      <c r="BN23" s="166">
        <f>MIN(MAX(0,BM23),MAX(0,-$M23)-MAX(0,-$BC23+SUM($BJ23:BM23)))</f>
        <v>1212</v>
      </c>
      <c r="BO23" s="166">
        <f>MAX(0,-$M23+$BC23-SUM($BJ23:BN23))</f>
        <v>4119</v>
      </c>
      <c r="BP23" s="165"/>
      <c r="BQ23" s="164"/>
      <c r="BR23" s="164"/>
      <c r="BS23" s="164"/>
      <c r="BT23" s="164"/>
      <c r="BU23" s="164"/>
      <c r="BV23" s="164"/>
      <c r="BW23" s="166"/>
      <c r="BX23" s="166"/>
      <c r="BY23" s="166"/>
      <c r="BZ23" s="166"/>
      <c r="CA23" s="166"/>
      <c r="CB23" s="166"/>
      <c r="CC23" s="163">
        <v>10.3</v>
      </c>
      <c r="CD23" s="167"/>
      <c r="CE23" s="164"/>
      <c r="CF23" s="164"/>
      <c r="CG23" s="164"/>
      <c r="CH23" s="164"/>
      <c r="CI23" s="164"/>
      <c r="CJ23" s="164"/>
      <c r="CK23" s="166"/>
      <c r="CL23" s="166"/>
      <c r="CM23" s="166"/>
      <c r="CN23" s="166"/>
      <c r="CO23" s="166"/>
      <c r="CP23" s="166"/>
      <c r="CQ23" s="167">
        <v>-14082</v>
      </c>
      <c r="CR23" s="164"/>
      <c r="CS23" s="164"/>
      <c r="CT23" s="164"/>
      <c r="CU23" s="164"/>
      <c r="CV23" s="164"/>
      <c r="CW23" s="164"/>
      <c r="CX23" s="166">
        <v>14082</v>
      </c>
      <c r="CY23" s="166">
        <v>14082</v>
      </c>
      <c r="CZ23" s="166">
        <v>14082</v>
      </c>
      <c r="DA23" s="166">
        <v>14082</v>
      </c>
      <c r="DB23" s="166">
        <v>14082</v>
      </c>
      <c r="DC23" s="166">
        <v>46475</v>
      </c>
      <c r="DE23" s="168">
        <v>0</v>
      </c>
      <c r="DG23" s="172">
        <v>0</v>
      </c>
    </row>
    <row r="24" spans="2:111" hidden="1">
      <c r="B24" s="103" t="s">
        <v>478</v>
      </c>
      <c r="C24" s="164">
        <v>0</v>
      </c>
      <c r="D24" s="164">
        <v>0</v>
      </c>
      <c r="E24" s="164">
        <v>1</v>
      </c>
      <c r="F24" s="163">
        <v>17.5</v>
      </c>
      <c r="G24" s="164">
        <v>0</v>
      </c>
      <c r="H24" s="164">
        <v>0</v>
      </c>
      <c r="I24" s="164">
        <v>0</v>
      </c>
      <c r="J24" s="164"/>
      <c r="K24" s="164">
        <v>0</v>
      </c>
      <c r="L24" s="164">
        <v>249</v>
      </c>
      <c r="M24" s="164">
        <v>7</v>
      </c>
      <c r="N24" s="164"/>
      <c r="O24" s="164">
        <v>0</v>
      </c>
      <c r="P24" s="164">
        <v>256</v>
      </c>
      <c r="Q24" s="104">
        <f t="shared" si="0"/>
        <v>0</v>
      </c>
      <c r="R24" s="164">
        <v>15</v>
      </c>
      <c r="S24" s="164"/>
      <c r="T24" s="164">
        <v>15</v>
      </c>
      <c r="U24" s="164">
        <v>0</v>
      </c>
      <c r="V24" s="104">
        <f t="shared" si="3"/>
        <v>241</v>
      </c>
      <c r="W24" s="104">
        <f t="shared" si="4"/>
        <v>0</v>
      </c>
      <c r="X24" s="104"/>
      <c r="Y24" s="164">
        <v>337</v>
      </c>
      <c r="Z24" s="164">
        <v>179</v>
      </c>
      <c r="AA24" s="164">
        <v>256</v>
      </c>
      <c r="AB24" s="164">
        <v>256</v>
      </c>
      <c r="AC24" s="164">
        <v>0</v>
      </c>
      <c r="AD24" s="164">
        <v>0</v>
      </c>
      <c r="AE24" s="164"/>
      <c r="AF24" s="164">
        <v>235</v>
      </c>
      <c r="AG24" s="164">
        <v>6</v>
      </c>
      <c r="AH24" s="164"/>
      <c r="AI24" s="164">
        <v>15</v>
      </c>
      <c r="AJ24" s="164">
        <v>15</v>
      </c>
      <c r="AK24" s="164">
        <v>15</v>
      </c>
      <c r="AL24" s="164">
        <v>15</v>
      </c>
      <c r="AM24" s="164">
        <v>15</v>
      </c>
      <c r="AN24" s="164">
        <v>166</v>
      </c>
      <c r="AP24" s="165">
        <f t="shared" si="1"/>
        <v>14</v>
      </c>
      <c r="AQ24" s="164">
        <f>MIN(MAX(0,AP24),MAX(0,$L24)-SUM($AP24:AP24))</f>
        <v>14</v>
      </c>
      <c r="AR24" s="164">
        <f>MIN(MAX(0,AQ24),MAX(0,$L24)-SUM($AP24:AQ24))</f>
        <v>14</v>
      </c>
      <c r="AS24" s="164">
        <f>MIN(MAX(0,AR24),MAX(0,$L24)-SUM($AP24:AR24))</f>
        <v>14</v>
      </c>
      <c r="AT24" s="164">
        <f>MIN(MAX(0,AS24),MAX(0,$L24)-SUM($AP24:AS24))</f>
        <v>14</v>
      </c>
      <c r="AU24" s="164">
        <f>MIN(MAX(0,AT24),MAX(0,$L24)-SUM($AP24:AT24))</f>
        <v>14</v>
      </c>
      <c r="AV24" s="164">
        <f>(MAX(0,$L24-MAX(0,SUM($AP24:AU24))))</f>
        <v>165</v>
      </c>
      <c r="AW24" s="166">
        <f t="shared" si="2"/>
        <v>0</v>
      </c>
      <c r="AX24" s="166">
        <f>MIN(MAX(0,AW24),MAX(0,-$L24)-MAX(0,-$AP24+SUM($AW24:AW24)))</f>
        <v>0</v>
      </c>
      <c r="AY24" s="166">
        <f>MIN(MAX(0,AX24),MAX(0,-$L24)-MAX(0,-$AP24+SUM($AW24:AX24)))</f>
        <v>0</v>
      </c>
      <c r="AZ24" s="166">
        <f>MIN(MAX(0,AY24),MAX(0,-$L24)-MAX(0,-$AP24+SUM($AW24:AY24)))</f>
        <v>0</v>
      </c>
      <c r="BA24" s="166">
        <f>MIN(MAX(0,AZ24),MAX(0,-$L24)-MAX(0,-$AP24+SUM($AW24:AZ24)))</f>
        <v>0</v>
      </c>
      <c r="BB24" s="166">
        <f>MAX(0,-$L24+$AP24-SUM($AW24:BA24))</f>
        <v>0</v>
      </c>
      <c r="BC24" s="165">
        <f t="shared" si="5"/>
        <v>1</v>
      </c>
      <c r="BD24" s="164">
        <f>MIN(MAX(0,BC24),MAX(0,$M24)-SUM($BC24:BC24))</f>
        <v>1</v>
      </c>
      <c r="BE24" s="164">
        <f>MIN(MAX(0,BD24),MAX(0,$M24)-SUM($BC24:BD24))</f>
        <v>1</v>
      </c>
      <c r="BF24" s="164">
        <f>MIN(MAX(0,BE24),MAX(0,$M24)-SUM($BC24:BE24))</f>
        <v>1</v>
      </c>
      <c r="BG24" s="164">
        <f>MIN(MAX(0,BF24),MAX(0,$M24)-SUM($BC24:BF24))</f>
        <v>1</v>
      </c>
      <c r="BH24" s="164">
        <f>MIN(MAX(0,BG24),MAX(0,$M24)-SUM($BC24:BG24))</f>
        <v>1</v>
      </c>
      <c r="BI24" s="164">
        <f>(MAX(0,$M24-MAX(0,SUM($BC24:BH24))))</f>
        <v>1</v>
      </c>
      <c r="BJ24" s="166">
        <f t="shared" si="6"/>
        <v>0</v>
      </c>
      <c r="BK24" s="166">
        <f>MIN(MAX(0,BJ24),MAX(0,-$M24)-MAX(0,-$BC24+SUM($BJ24:BJ24)))</f>
        <v>0</v>
      </c>
      <c r="BL24" s="166">
        <f>MIN(MAX(0,BK24),MAX(0,-$M24)-MAX(0,-$BC24+SUM($BJ24:BK24)))</f>
        <v>0</v>
      </c>
      <c r="BM24" s="166">
        <f>MIN(MAX(0,BL24),MAX(0,-$M24)-MAX(0,-$BC24+SUM($BJ24:BL24)))</f>
        <v>0</v>
      </c>
      <c r="BN24" s="166">
        <f>MIN(MAX(0,BM24),MAX(0,-$M24)-MAX(0,-$BC24+SUM($BJ24:BM24)))</f>
        <v>0</v>
      </c>
      <c r="BO24" s="166">
        <f>MAX(0,-$M24+$BC24-SUM($BJ24:BN24))</f>
        <v>0</v>
      </c>
      <c r="BP24" s="165"/>
      <c r="BQ24" s="164"/>
      <c r="BR24" s="164"/>
      <c r="BS24" s="164"/>
      <c r="BT24" s="164"/>
      <c r="BU24" s="164"/>
      <c r="BV24" s="164"/>
      <c r="BW24" s="166"/>
      <c r="BX24" s="166"/>
      <c r="BY24" s="166"/>
      <c r="BZ24" s="166"/>
      <c r="CA24" s="166"/>
      <c r="CB24" s="166"/>
      <c r="CC24" s="163">
        <v>1</v>
      </c>
      <c r="CD24" s="167"/>
      <c r="CE24" s="164"/>
      <c r="CF24" s="164"/>
      <c r="CG24" s="164"/>
      <c r="CH24" s="164"/>
      <c r="CI24" s="164"/>
      <c r="CJ24" s="164"/>
      <c r="CK24" s="166"/>
      <c r="CL24" s="166"/>
      <c r="CM24" s="166"/>
      <c r="CN24" s="166"/>
      <c r="CO24" s="166"/>
      <c r="CP24" s="166"/>
      <c r="CQ24" s="167">
        <v>0</v>
      </c>
      <c r="CR24" s="164"/>
      <c r="CS24" s="164"/>
      <c r="CT24" s="164"/>
      <c r="CU24" s="164"/>
      <c r="CV24" s="164"/>
      <c r="CW24" s="164"/>
      <c r="CX24" s="166">
        <v>0</v>
      </c>
      <c r="CY24" s="166">
        <v>0</v>
      </c>
      <c r="CZ24" s="166">
        <v>0</v>
      </c>
      <c r="DA24" s="166">
        <v>0</v>
      </c>
      <c r="DB24" s="166">
        <v>0</v>
      </c>
      <c r="DC24" s="166">
        <v>0</v>
      </c>
      <c r="DE24" s="168">
        <v>0</v>
      </c>
      <c r="DG24" s="172">
        <v>0</v>
      </c>
    </row>
    <row r="25" spans="2:111">
      <c r="B25" s="103" t="s">
        <v>224</v>
      </c>
      <c r="C25" s="429">
        <v>6</v>
      </c>
      <c r="D25" s="429">
        <v>4</v>
      </c>
      <c r="E25" s="429">
        <v>53</v>
      </c>
      <c r="F25" s="430">
        <v>9.1</v>
      </c>
      <c r="G25" s="429">
        <v>263644</v>
      </c>
      <c r="H25" s="429">
        <v>7049</v>
      </c>
      <c r="I25" s="429">
        <v>9502</v>
      </c>
      <c r="J25" s="429"/>
      <c r="K25" s="429">
        <v>-140125</v>
      </c>
      <c r="L25" s="429">
        <v>-3126</v>
      </c>
      <c r="M25" s="429">
        <v>-1223</v>
      </c>
      <c r="N25" s="429"/>
      <c r="O25" s="429">
        <v>-7539</v>
      </c>
      <c r="P25" s="429">
        <v>128182</v>
      </c>
      <c r="Q25" s="428">
        <v>-140125</v>
      </c>
      <c r="R25" s="429">
        <v>-3364</v>
      </c>
      <c r="S25" s="429"/>
      <c r="T25" s="429">
        <v>-126938</v>
      </c>
      <c r="U25" s="429">
        <v>3531</v>
      </c>
      <c r="V25" s="428">
        <v>-27825</v>
      </c>
      <c r="W25" s="428">
        <v>-26840</v>
      </c>
      <c r="X25" s="428"/>
      <c r="Y25" s="429">
        <v>150383</v>
      </c>
      <c r="Z25" s="429">
        <v>110156</v>
      </c>
      <c r="AA25" s="429">
        <v>128182</v>
      </c>
      <c r="AB25" s="429">
        <v>128182</v>
      </c>
      <c r="AC25" s="429">
        <v>2782</v>
      </c>
      <c r="AD25" s="429">
        <v>25043</v>
      </c>
      <c r="AE25" s="429"/>
      <c r="AF25" s="429">
        <v>0</v>
      </c>
      <c r="AG25" s="429">
        <v>0</v>
      </c>
      <c r="AH25" s="429"/>
      <c r="AI25" s="429">
        <v>-3364</v>
      </c>
      <c r="AJ25" s="429">
        <v>-3364</v>
      </c>
      <c r="AK25" s="429">
        <v>-3364</v>
      </c>
      <c r="AL25" s="429">
        <v>-3364</v>
      </c>
      <c r="AM25" s="429">
        <v>-3364</v>
      </c>
      <c r="AN25" s="429">
        <v>-11005</v>
      </c>
      <c r="AO25" s="421"/>
      <c r="AP25" s="432">
        <v>-344</v>
      </c>
      <c r="AQ25" s="429">
        <v>0</v>
      </c>
      <c r="AR25" s="429">
        <v>0</v>
      </c>
      <c r="AS25" s="429">
        <v>0</v>
      </c>
      <c r="AT25" s="429">
        <v>0</v>
      </c>
      <c r="AU25" s="429">
        <v>0</v>
      </c>
      <c r="AV25" s="429">
        <v>0</v>
      </c>
      <c r="AW25" s="431">
        <v>344</v>
      </c>
      <c r="AX25" s="431">
        <v>344</v>
      </c>
      <c r="AY25" s="431">
        <v>344</v>
      </c>
      <c r="AZ25" s="431">
        <v>344</v>
      </c>
      <c r="BA25" s="431">
        <v>344</v>
      </c>
      <c r="BB25" s="431">
        <v>1062</v>
      </c>
      <c r="BC25" s="432">
        <v>-134</v>
      </c>
      <c r="BD25" s="429">
        <v>0</v>
      </c>
      <c r="BE25" s="429">
        <v>0</v>
      </c>
      <c r="BF25" s="429">
        <v>0</v>
      </c>
      <c r="BG25" s="429">
        <v>0</v>
      </c>
      <c r="BH25" s="429">
        <v>0</v>
      </c>
      <c r="BI25" s="429">
        <v>0</v>
      </c>
      <c r="BJ25" s="431">
        <v>134</v>
      </c>
      <c r="BK25" s="431">
        <v>134</v>
      </c>
      <c r="BL25" s="431">
        <v>134</v>
      </c>
      <c r="BM25" s="431">
        <v>134</v>
      </c>
      <c r="BN25" s="431">
        <v>134</v>
      </c>
      <c r="BO25" s="431">
        <v>419</v>
      </c>
      <c r="BP25" s="432"/>
      <c r="BQ25" s="429"/>
      <c r="BR25" s="429"/>
      <c r="BS25" s="429"/>
      <c r="BT25" s="429"/>
      <c r="BU25" s="429"/>
      <c r="BV25" s="429"/>
      <c r="BW25" s="431"/>
      <c r="BX25" s="431"/>
      <c r="BY25" s="431"/>
      <c r="BZ25" s="431"/>
      <c r="CA25" s="431"/>
      <c r="CB25" s="431"/>
      <c r="CC25" s="430">
        <v>10.3</v>
      </c>
      <c r="CD25" s="434"/>
      <c r="CE25" s="429"/>
      <c r="CF25" s="429"/>
      <c r="CG25" s="429"/>
      <c r="CH25" s="429"/>
      <c r="CI25" s="429"/>
      <c r="CJ25" s="429"/>
      <c r="CK25" s="431"/>
      <c r="CL25" s="431"/>
      <c r="CM25" s="431"/>
      <c r="CN25" s="431"/>
      <c r="CO25" s="431"/>
      <c r="CP25" s="431"/>
      <c r="CQ25" s="434">
        <v>-2886</v>
      </c>
      <c r="CR25" s="429"/>
      <c r="CS25" s="429"/>
      <c r="CT25" s="429"/>
      <c r="CU25" s="429"/>
      <c r="CV25" s="429"/>
      <c r="CW25" s="429"/>
      <c r="CX25" s="431">
        <v>2886</v>
      </c>
      <c r="CY25" s="431">
        <v>2886</v>
      </c>
      <c r="CZ25" s="431">
        <v>2886</v>
      </c>
      <c r="DA25" s="431">
        <v>2886</v>
      </c>
      <c r="DB25" s="431">
        <v>2886</v>
      </c>
      <c r="DC25" s="431">
        <v>9524</v>
      </c>
      <c r="DE25" s="168">
        <v>0</v>
      </c>
      <c r="DG25" s="172">
        <v>14871.82928</v>
      </c>
    </row>
    <row r="26" spans="2:111" hidden="1">
      <c r="B26" s="103" t="s">
        <v>225</v>
      </c>
      <c r="C26" s="164">
        <v>65</v>
      </c>
      <c r="D26" s="164">
        <v>15</v>
      </c>
      <c r="E26" s="164">
        <v>177</v>
      </c>
      <c r="F26" s="163">
        <v>8</v>
      </c>
      <c r="G26" s="164">
        <v>764470</v>
      </c>
      <c r="H26" s="164">
        <v>13024</v>
      </c>
      <c r="I26" s="164">
        <v>27048</v>
      </c>
      <c r="J26" s="164"/>
      <c r="K26" s="164">
        <v>0</v>
      </c>
      <c r="L26" s="164">
        <v>-45611</v>
      </c>
      <c r="M26" s="164">
        <v>-5385</v>
      </c>
      <c r="N26" s="164"/>
      <c r="O26" s="164">
        <v>-35458</v>
      </c>
      <c r="P26" s="164">
        <v>718088</v>
      </c>
      <c r="Q26" s="104">
        <f t="shared" si="0"/>
        <v>0</v>
      </c>
      <c r="R26" s="164">
        <v>-14262</v>
      </c>
      <c r="S26" s="164"/>
      <c r="T26" s="164">
        <v>25810</v>
      </c>
      <c r="U26" s="164">
        <v>36477</v>
      </c>
      <c r="V26" s="104">
        <f t="shared" si="3"/>
        <v>-94318</v>
      </c>
      <c r="W26" s="104">
        <f t="shared" si="4"/>
        <v>-57584</v>
      </c>
      <c r="X26" s="104"/>
      <c r="Y26" s="164">
        <v>815623</v>
      </c>
      <c r="Z26" s="164">
        <v>637356</v>
      </c>
      <c r="AA26" s="164">
        <v>718088</v>
      </c>
      <c r="AB26" s="164">
        <v>718088</v>
      </c>
      <c r="AC26" s="164">
        <v>39910</v>
      </c>
      <c r="AD26" s="164">
        <v>54408</v>
      </c>
      <c r="AE26" s="164"/>
      <c r="AF26" s="164">
        <v>0</v>
      </c>
      <c r="AG26" s="164">
        <v>0</v>
      </c>
      <c r="AH26" s="164"/>
      <c r="AI26" s="164">
        <v>-14262</v>
      </c>
      <c r="AJ26" s="164">
        <v>-14262</v>
      </c>
      <c r="AK26" s="164">
        <v>-14262</v>
      </c>
      <c r="AL26" s="164">
        <v>-14262</v>
      </c>
      <c r="AM26" s="164">
        <v>-14262</v>
      </c>
      <c r="AN26" s="164">
        <v>-23008</v>
      </c>
      <c r="AP26" s="165">
        <f t="shared" si="1"/>
        <v>-5701</v>
      </c>
      <c r="AQ26" s="164">
        <f>MIN(MAX(0,AP26),MAX(0,$L26)-SUM($AP26:AP26))</f>
        <v>0</v>
      </c>
      <c r="AR26" s="164">
        <f>MIN(MAX(0,AQ26),MAX(0,$L26)-SUM($AP26:AQ26))</f>
        <v>0</v>
      </c>
      <c r="AS26" s="164">
        <f>MIN(MAX(0,AR26),MAX(0,$L26)-SUM($AP26:AR26))</f>
        <v>0</v>
      </c>
      <c r="AT26" s="164">
        <f>MIN(MAX(0,AS26),MAX(0,$L26)-SUM($AP26:AS26))</f>
        <v>0</v>
      </c>
      <c r="AU26" s="164">
        <f>MIN(MAX(0,AT26),MAX(0,$L26)-SUM($AP26:AT26))</f>
        <v>0</v>
      </c>
      <c r="AV26" s="164">
        <f>(MAX(0,$L26-MAX(0,SUM($AP26:AU26))))</f>
        <v>0</v>
      </c>
      <c r="AW26" s="166">
        <f t="shared" si="2"/>
        <v>5701</v>
      </c>
      <c r="AX26" s="166">
        <f>MIN(MAX(0,AW26),MAX(0,-$L26)-MAX(0,-$AP26+SUM($AW26:AW26)))</f>
        <v>5701</v>
      </c>
      <c r="AY26" s="166">
        <f>MIN(MAX(0,AX26),MAX(0,-$L26)-MAX(0,-$AP26+SUM($AW26:AX26)))</f>
        <v>5701</v>
      </c>
      <c r="AZ26" s="166">
        <f>MIN(MAX(0,AY26),MAX(0,-$L26)-MAX(0,-$AP26+SUM($AW26:AY26)))</f>
        <v>5701</v>
      </c>
      <c r="BA26" s="166">
        <f>MIN(MAX(0,AZ26),MAX(0,-$L26)-MAX(0,-$AP26+SUM($AW26:AZ26)))</f>
        <v>5701</v>
      </c>
      <c r="BB26" s="166">
        <f>MAX(0,-$L26+$AP26-SUM($AW26:BA26))</f>
        <v>11405</v>
      </c>
      <c r="BC26" s="165">
        <f t="shared" si="5"/>
        <v>-673</v>
      </c>
      <c r="BD26" s="164">
        <f>MIN(MAX(0,BC26),MAX(0,$M26)-SUM($BC26:BC26))</f>
        <v>0</v>
      </c>
      <c r="BE26" s="164">
        <f>MIN(MAX(0,BD26),MAX(0,$M26)-SUM($BC26:BD26))</f>
        <v>0</v>
      </c>
      <c r="BF26" s="164">
        <f>MIN(MAX(0,BE26),MAX(0,$M26)-SUM($BC26:BE26))</f>
        <v>0</v>
      </c>
      <c r="BG26" s="164">
        <f>MIN(MAX(0,BF26),MAX(0,$M26)-SUM($BC26:BF26))</f>
        <v>0</v>
      </c>
      <c r="BH26" s="164">
        <f>MIN(MAX(0,BG26),MAX(0,$M26)-SUM($BC26:BG26))</f>
        <v>0</v>
      </c>
      <c r="BI26" s="164">
        <f>(MAX(0,$M26-MAX(0,SUM($BC26:BH26))))</f>
        <v>0</v>
      </c>
      <c r="BJ26" s="166">
        <f t="shared" si="6"/>
        <v>673</v>
      </c>
      <c r="BK26" s="166">
        <f>MIN(MAX(0,BJ26),MAX(0,-$M26)-MAX(0,-$BC26+SUM($BJ26:BJ26)))</f>
        <v>673</v>
      </c>
      <c r="BL26" s="166">
        <f>MIN(MAX(0,BK26),MAX(0,-$M26)-MAX(0,-$BC26+SUM($BJ26:BK26)))</f>
        <v>673</v>
      </c>
      <c r="BM26" s="166">
        <f>MIN(MAX(0,BL26),MAX(0,-$M26)-MAX(0,-$BC26+SUM($BJ26:BL26)))</f>
        <v>673</v>
      </c>
      <c r="BN26" s="166">
        <f>MIN(MAX(0,BM26),MAX(0,-$M26)-MAX(0,-$BC26+SUM($BJ26:BM26)))</f>
        <v>673</v>
      </c>
      <c r="BO26" s="166">
        <f>MAX(0,-$M26+$BC26-SUM($BJ26:BN26))</f>
        <v>1347</v>
      </c>
      <c r="BP26" s="165"/>
      <c r="BQ26" s="164"/>
      <c r="BR26" s="164"/>
      <c r="BS26" s="164"/>
      <c r="BT26" s="164"/>
      <c r="BU26" s="164"/>
      <c r="BV26" s="164"/>
      <c r="BW26" s="166"/>
      <c r="BX26" s="166"/>
      <c r="BY26" s="166"/>
      <c r="BZ26" s="166"/>
      <c r="CA26" s="166"/>
      <c r="CB26" s="166"/>
      <c r="CC26" s="163">
        <v>8.3000000000000007</v>
      </c>
      <c r="CD26" s="167"/>
      <c r="CE26" s="164"/>
      <c r="CF26" s="164"/>
      <c r="CG26" s="164"/>
      <c r="CH26" s="164"/>
      <c r="CI26" s="164"/>
      <c r="CJ26" s="164"/>
      <c r="CK26" s="166"/>
      <c r="CL26" s="166"/>
      <c r="CM26" s="166"/>
      <c r="CN26" s="166"/>
      <c r="CO26" s="166"/>
      <c r="CP26" s="166"/>
      <c r="CQ26" s="167">
        <v>-7888</v>
      </c>
      <c r="CR26" s="164"/>
      <c r="CS26" s="164"/>
      <c r="CT26" s="164"/>
      <c r="CU26" s="164"/>
      <c r="CV26" s="164"/>
      <c r="CW26" s="164"/>
      <c r="CX26" s="166">
        <v>7888</v>
      </c>
      <c r="CY26" s="166">
        <v>7888</v>
      </c>
      <c r="CZ26" s="166">
        <v>7888</v>
      </c>
      <c r="DA26" s="166">
        <v>7888</v>
      </c>
      <c r="DB26" s="166">
        <v>7888</v>
      </c>
      <c r="DC26" s="166">
        <v>10256</v>
      </c>
      <c r="DE26" s="168">
        <v>0</v>
      </c>
      <c r="DG26" s="172">
        <v>0</v>
      </c>
    </row>
    <row r="27" spans="2:111" hidden="1">
      <c r="B27" s="103" t="s">
        <v>226</v>
      </c>
      <c r="C27" s="164">
        <v>33</v>
      </c>
      <c r="D27" s="164">
        <v>13</v>
      </c>
      <c r="E27" s="164">
        <v>140</v>
      </c>
      <c r="F27" s="163">
        <v>8.1999999999999993</v>
      </c>
      <c r="G27" s="164">
        <v>459987</v>
      </c>
      <c r="H27" s="164">
        <v>10199</v>
      </c>
      <c r="I27" s="164">
        <v>16439</v>
      </c>
      <c r="J27" s="164"/>
      <c r="K27" s="164">
        <v>0</v>
      </c>
      <c r="L27" s="164">
        <v>-40530</v>
      </c>
      <c r="M27" s="164">
        <v>-3382</v>
      </c>
      <c r="N27" s="164"/>
      <c r="O27" s="164">
        <v>-16843</v>
      </c>
      <c r="P27" s="164">
        <v>425870</v>
      </c>
      <c r="Q27" s="104">
        <f t="shared" si="0"/>
        <v>0</v>
      </c>
      <c r="R27" s="164">
        <v>-10314</v>
      </c>
      <c r="S27" s="164"/>
      <c r="T27" s="164">
        <v>16324</v>
      </c>
      <c r="U27" s="164">
        <v>17463</v>
      </c>
      <c r="V27" s="104">
        <f t="shared" si="3"/>
        <v>-71778</v>
      </c>
      <c r="W27" s="104">
        <f t="shared" si="4"/>
        <v>-38180</v>
      </c>
      <c r="X27" s="104"/>
      <c r="Y27" s="164">
        <v>486995</v>
      </c>
      <c r="Z27" s="164">
        <v>375290</v>
      </c>
      <c r="AA27" s="164">
        <v>425870</v>
      </c>
      <c r="AB27" s="164">
        <v>425870</v>
      </c>
      <c r="AC27" s="164">
        <v>35587</v>
      </c>
      <c r="AD27" s="164">
        <v>36191</v>
      </c>
      <c r="AE27" s="164"/>
      <c r="AF27" s="164">
        <v>0</v>
      </c>
      <c r="AG27" s="164">
        <v>0</v>
      </c>
      <c r="AH27" s="164"/>
      <c r="AI27" s="164">
        <v>-10314</v>
      </c>
      <c r="AJ27" s="164">
        <v>-10314</v>
      </c>
      <c r="AK27" s="164">
        <v>-10314</v>
      </c>
      <c r="AL27" s="164">
        <v>-10314</v>
      </c>
      <c r="AM27" s="164">
        <v>-10314</v>
      </c>
      <c r="AN27" s="164">
        <v>-20208</v>
      </c>
      <c r="AP27" s="165">
        <f t="shared" si="1"/>
        <v>-4943</v>
      </c>
      <c r="AQ27" s="164">
        <f>MIN(MAX(0,AP27),MAX(0,$L27)-SUM($AP27:AP27))</f>
        <v>0</v>
      </c>
      <c r="AR27" s="164">
        <f>MIN(MAX(0,AQ27),MAX(0,$L27)-SUM($AP27:AQ27))</f>
        <v>0</v>
      </c>
      <c r="AS27" s="164">
        <f>MIN(MAX(0,AR27),MAX(0,$L27)-SUM($AP27:AR27))</f>
        <v>0</v>
      </c>
      <c r="AT27" s="164">
        <f>MIN(MAX(0,AS27),MAX(0,$L27)-SUM($AP27:AS27))</f>
        <v>0</v>
      </c>
      <c r="AU27" s="164">
        <f>MIN(MAX(0,AT27),MAX(0,$L27)-SUM($AP27:AT27))</f>
        <v>0</v>
      </c>
      <c r="AV27" s="164">
        <f>(MAX(0,$L27-MAX(0,SUM($AP27:AU27))))</f>
        <v>0</v>
      </c>
      <c r="AW27" s="166">
        <f t="shared" si="2"/>
        <v>4943</v>
      </c>
      <c r="AX27" s="166">
        <f>MIN(MAX(0,AW27),MAX(0,-$L27)-MAX(0,-$AP27+SUM($AW27:AW27)))</f>
        <v>4943</v>
      </c>
      <c r="AY27" s="166">
        <f>MIN(MAX(0,AX27),MAX(0,-$L27)-MAX(0,-$AP27+SUM($AW27:AX27)))</f>
        <v>4943</v>
      </c>
      <c r="AZ27" s="166">
        <f>MIN(MAX(0,AY27),MAX(0,-$L27)-MAX(0,-$AP27+SUM($AW27:AY27)))</f>
        <v>4943</v>
      </c>
      <c r="BA27" s="166">
        <f>MIN(MAX(0,AZ27),MAX(0,-$L27)-MAX(0,-$AP27+SUM($AW27:AZ27)))</f>
        <v>4943</v>
      </c>
      <c r="BB27" s="166">
        <f>MAX(0,-$L27+$AP27-SUM($AW27:BA27))</f>
        <v>10872</v>
      </c>
      <c r="BC27" s="165">
        <f t="shared" si="5"/>
        <v>-412</v>
      </c>
      <c r="BD27" s="164">
        <f>MIN(MAX(0,BC27),MAX(0,$M27)-SUM($BC27:BC27))</f>
        <v>0</v>
      </c>
      <c r="BE27" s="164">
        <f>MIN(MAX(0,BD27),MAX(0,$M27)-SUM($BC27:BD27))</f>
        <v>0</v>
      </c>
      <c r="BF27" s="164">
        <f>MIN(MAX(0,BE27),MAX(0,$M27)-SUM($BC27:BE27))</f>
        <v>0</v>
      </c>
      <c r="BG27" s="164">
        <f>MIN(MAX(0,BF27),MAX(0,$M27)-SUM($BC27:BF27))</f>
        <v>0</v>
      </c>
      <c r="BH27" s="164">
        <f>MIN(MAX(0,BG27),MAX(0,$M27)-SUM($BC27:BG27))</f>
        <v>0</v>
      </c>
      <c r="BI27" s="164">
        <f>(MAX(0,$M27-MAX(0,SUM($BC27:BH27))))</f>
        <v>0</v>
      </c>
      <c r="BJ27" s="166">
        <f t="shared" si="6"/>
        <v>412</v>
      </c>
      <c r="BK27" s="166">
        <f>MIN(MAX(0,BJ27),MAX(0,-$M27)-MAX(0,-$BC27+SUM($BJ27:BJ27)))</f>
        <v>412</v>
      </c>
      <c r="BL27" s="166">
        <f>MIN(MAX(0,BK27),MAX(0,-$M27)-MAX(0,-$BC27+SUM($BJ27:BK27)))</f>
        <v>412</v>
      </c>
      <c r="BM27" s="166">
        <f>MIN(MAX(0,BL27),MAX(0,-$M27)-MAX(0,-$BC27+SUM($BJ27:BL27)))</f>
        <v>412</v>
      </c>
      <c r="BN27" s="166">
        <f>MIN(MAX(0,BM27),MAX(0,-$M27)-MAX(0,-$BC27+SUM($BJ27:BM27)))</f>
        <v>412</v>
      </c>
      <c r="BO27" s="166">
        <f>MAX(0,-$M27+$BC27-SUM($BJ27:BN27))</f>
        <v>910</v>
      </c>
      <c r="BP27" s="165"/>
      <c r="BQ27" s="164"/>
      <c r="BR27" s="164"/>
      <c r="BS27" s="164"/>
      <c r="BT27" s="164"/>
      <c r="BU27" s="164"/>
      <c r="BV27" s="164"/>
      <c r="BW27" s="166"/>
      <c r="BX27" s="166"/>
      <c r="BY27" s="166"/>
      <c r="BZ27" s="166"/>
      <c r="CA27" s="166"/>
      <c r="CB27" s="166"/>
      <c r="CC27" s="163">
        <v>8.6999999999999993</v>
      </c>
      <c r="CD27" s="167"/>
      <c r="CE27" s="164"/>
      <c r="CF27" s="164"/>
      <c r="CG27" s="164"/>
      <c r="CH27" s="164"/>
      <c r="CI27" s="164"/>
      <c r="CJ27" s="164"/>
      <c r="CK27" s="166"/>
      <c r="CL27" s="166"/>
      <c r="CM27" s="166"/>
      <c r="CN27" s="166"/>
      <c r="CO27" s="166"/>
      <c r="CP27" s="166"/>
      <c r="CQ27" s="167">
        <v>-4959</v>
      </c>
      <c r="CR27" s="164"/>
      <c r="CS27" s="164"/>
      <c r="CT27" s="164"/>
      <c r="CU27" s="164"/>
      <c r="CV27" s="164"/>
      <c r="CW27" s="164"/>
      <c r="CX27" s="166">
        <v>4959</v>
      </c>
      <c r="CY27" s="166">
        <v>4959</v>
      </c>
      <c r="CZ27" s="166">
        <v>4959</v>
      </c>
      <c r="DA27" s="166">
        <v>4959</v>
      </c>
      <c r="DB27" s="166">
        <v>4959</v>
      </c>
      <c r="DC27" s="166">
        <v>8426</v>
      </c>
      <c r="DE27" s="168">
        <v>0</v>
      </c>
      <c r="DG27" s="172">
        <v>0</v>
      </c>
    </row>
    <row r="28" spans="2:111" hidden="1">
      <c r="B28" s="103" t="s">
        <v>381</v>
      </c>
      <c r="C28" s="164">
        <v>14</v>
      </c>
      <c r="D28" s="164">
        <v>108</v>
      </c>
      <c r="E28" s="164">
        <v>789</v>
      </c>
      <c r="F28" s="163">
        <v>9.6</v>
      </c>
      <c r="G28" s="164">
        <v>1458216</v>
      </c>
      <c r="H28" s="164">
        <v>44376</v>
      </c>
      <c r="I28" s="164">
        <v>53426</v>
      </c>
      <c r="J28" s="164"/>
      <c r="K28" s="164">
        <v>0</v>
      </c>
      <c r="L28" s="164">
        <v>160611</v>
      </c>
      <c r="M28" s="164">
        <v>-18229</v>
      </c>
      <c r="N28" s="164"/>
      <c r="O28" s="164">
        <v>-3725</v>
      </c>
      <c r="P28" s="164">
        <v>1694675</v>
      </c>
      <c r="Q28" s="104">
        <f t="shared" si="0"/>
        <v>0</v>
      </c>
      <c r="R28" s="164">
        <v>-989</v>
      </c>
      <c r="S28" s="164"/>
      <c r="T28" s="164">
        <v>96813</v>
      </c>
      <c r="U28" s="164">
        <v>10962</v>
      </c>
      <c r="V28" s="104">
        <f t="shared" si="3"/>
        <v>-17992</v>
      </c>
      <c r="W28" s="104">
        <f t="shared" si="4"/>
        <v>-161363</v>
      </c>
      <c r="X28" s="104"/>
      <c r="Y28" s="164">
        <v>2026717</v>
      </c>
      <c r="Z28" s="164">
        <v>1427803</v>
      </c>
      <c r="AA28" s="164">
        <v>1694675</v>
      </c>
      <c r="AB28" s="164">
        <v>1694675</v>
      </c>
      <c r="AC28" s="164">
        <v>0</v>
      </c>
      <c r="AD28" s="164">
        <v>161873</v>
      </c>
      <c r="AE28" s="164"/>
      <c r="AF28" s="164">
        <v>143881</v>
      </c>
      <c r="AG28" s="164">
        <v>0</v>
      </c>
      <c r="AH28" s="164"/>
      <c r="AI28" s="164">
        <v>-989</v>
      </c>
      <c r="AJ28" s="164">
        <v>-989</v>
      </c>
      <c r="AK28" s="164">
        <v>-989</v>
      </c>
      <c r="AL28" s="164">
        <v>-989</v>
      </c>
      <c r="AM28" s="164">
        <v>-989</v>
      </c>
      <c r="AN28" s="164">
        <v>-13047</v>
      </c>
      <c r="AP28" s="165">
        <f t="shared" si="1"/>
        <v>16730</v>
      </c>
      <c r="AQ28" s="164">
        <f>MIN(MAX(0,AP28),MAX(0,$L28)-SUM($AP28:AP28))</f>
        <v>16730</v>
      </c>
      <c r="AR28" s="164">
        <f>MIN(MAX(0,AQ28),MAX(0,$L28)-SUM($AP28:AQ28))</f>
        <v>16730</v>
      </c>
      <c r="AS28" s="164">
        <f>MIN(MAX(0,AR28),MAX(0,$L28)-SUM($AP28:AR28))</f>
        <v>16730</v>
      </c>
      <c r="AT28" s="164">
        <f>MIN(MAX(0,AS28),MAX(0,$L28)-SUM($AP28:AS28))</f>
        <v>16730</v>
      </c>
      <c r="AU28" s="164">
        <f>MIN(MAX(0,AT28),MAX(0,$L28)-SUM($AP28:AT28))</f>
        <v>16730</v>
      </c>
      <c r="AV28" s="164">
        <f>(MAX(0,$L28-MAX(0,SUM($AP28:AU28))))</f>
        <v>60231</v>
      </c>
      <c r="AW28" s="166">
        <f t="shared" si="2"/>
        <v>0</v>
      </c>
      <c r="AX28" s="166">
        <f>MIN(MAX(0,AW28),MAX(0,-$L28)-MAX(0,-$AP28+SUM($AW28:AW28)))</f>
        <v>0</v>
      </c>
      <c r="AY28" s="166">
        <f>MIN(MAX(0,AX28),MAX(0,-$L28)-MAX(0,-$AP28+SUM($AW28:AX28)))</f>
        <v>0</v>
      </c>
      <c r="AZ28" s="166">
        <f>MIN(MAX(0,AY28),MAX(0,-$L28)-MAX(0,-$AP28+SUM($AW28:AY28)))</f>
        <v>0</v>
      </c>
      <c r="BA28" s="166">
        <f>MIN(MAX(0,AZ28),MAX(0,-$L28)-MAX(0,-$AP28+SUM($AW28:AZ28)))</f>
        <v>0</v>
      </c>
      <c r="BB28" s="166">
        <f>MAX(0,-$L28+$AP28-SUM($AW28:BA28))</f>
        <v>0</v>
      </c>
      <c r="BC28" s="165">
        <f t="shared" si="5"/>
        <v>-1899</v>
      </c>
      <c r="BD28" s="164">
        <f>MIN(MAX(0,BC28),MAX(0,$M28)-SUM($BC28:BC28))</f>
        <v>0</v>
      </c>
      <c r="BE28" s="164">
        <f>MIN(MAX(0,BD28),MAX(0,$M28)-SUM($BC28:BD28))</f>
        <v>0</v>
      </c>
      <c r="BF28" s="164">
        <f>MIN(MAX(0,BE28),MAX(0,$M28)-SUM($BC28:BE28))</f>
        <v>0</v>
      </c>
      <c r="BG28" s="164">
        <f>MIN(MAX(0,BF28),MAX(0,$M28)-SUM($BC28:BF28))</f>
        <v>0</v>
      </c>
      <c r="BH28" s="164">
        <f>MIN(MAX(0,BG28),MAX(0,$M28)-SUM($BC28:BG28))</f>
        <v>0</v>
      </c>
      <c r="BI28" s="164">
        <f>(MAX(0,$M28-MAX(0,SUM($BC28:BH28))))</f>
        <v>0</v>
      </c>
      <c r="BJ28" s="166">
        <f t="shared" si="6"/>
        <v>1899</v>
      </c>
      <c r="BK28" s="166">
        <f>MIN(MAX(0,BJ28),MAX(0,-$M28)-MAX(0,-$BC28+SUM($BJ28:BJ28)))</f>
        <v>1899</v>
      </c>
      <c r="BL28" s="166">
        <f>MIN(MAX(0,BK28),MAX(0,-$M28)-MAX(0,-$BC28+SUM($BJ28:BK28)))</f>
        <v>1899</v>
      </c>
      <c r="BM28" s="166">
        <f>MIN(MAX(0,BL28),MAX(0,-$M28)-MAX(0,-$BC28+SUM($BJ28:BL28)))</f>
        <v>1899</v>
      </c>
      <c r="BN28" s="166">
        <f>MIN(MAX(0,BM28),MAX(0,-$M28)-MAX(0,-$BC28+SUM($BJ28:BM28)))</f>
        <v>1899</v>
      </c>
      <c r="BO28" s="166">
        <f>MAX(0,-$M28+$BC28-SUM($BJ28:BN28))</f>
        <v>6835</v>
      </c>
      <c r="BP28" s="165"/>
      <c r="BQ28" s="164"/>
      <c r="BR28" s="164"/>
      <c r="BS28" s="164"/>
      <c r="BT28" s="164"/>
      <c r="BU28" s="164"/>
      <c r="BV28" s="164"/>
      <c r="BW28" s="166"/>
      <c r="BX28" s="166"/>
      <c r="BY28" s="166"/>
      <c r="BZ28" s="166"/>
      <c r="CA28" s="166"/>
      <c r="CB28" s="166"/>
      <c r="CC28" s="163">
        <v>11.2</v>
      </c>
      <c r="CD28" s="167"/>
      <c r="CE28" s="164"/>
      <c r="CF28" s="164"/>
      <c r="CG28" s="164"/>
      <c r="CH28" s="164"/>
      <c r="CI28" s="164"/>
      <c r="CJ28" s="164"/>
      <c r="CK28" s="166"/>
      <c r="CL28" s="166"/>
      <c r="CM28" s="166"/>
      <c r="CN28" s="166"/>
      <c r="CO28" s="166"/>
      <c r="CP28" s="166"/>
      <c r="CQ28" s="167">
        <v>-15820</v>
      </c>
      <c r="CR28" s="164"/>
      <c r="CS28" s="164"/>
      <c r="CT28" s="164"/>
      <c r="CU28" s="164"/>
      <c r="CV28" s="164"/>
      <c r="CW28" s="164"/>
      <c r="CX28" s="166">
        <v>15820</v>
      </c>
      <c r="CY28" s="166">
        <v>15820</v>
      </c>
      <c r="CZ28" s="166">
        <v>15820</v>
      </c>
      <c r="DA28" s="166">
        <v>15820</v>
      </c>
      <c r="DB28" s="166">
        <v>15820</v>
      </c>
      <c r="DC28" s="166">
        <v>66443</v>
      </c>
      <c r="DE28" s="168">
        <v>0</v>
      </c>
      <c r="DG28" s="172">
        <v>0</v>
      </c>
    </row>
    <row r="29" spans="2:111" hidden="1">
      <c r="B29" s="103" t="s">
        <v>479</v>
      </c>
      <c r="C29" s="164">
        <v>0</v>
      </c>
      <c r="D29" s="164">
        <v>0</v>
      </c>
      <c r="E29" s="164">
        <v>2</v>
      </c>
      <c r="F29" s="163">
        <v>7.3</v>
      </c>
      <c r="G29" s="164">
        <v>0</v>
      </c>
      <c r="H29" s="164">
        <v>0</v>
      </c>
      <c r="I29" s="164">
        <v>0</v>
      </c>
      <c r="J29" s="164"/>
      <c r="K29" s="164">
        <v>0</v>
      </c>
      <c r="L29" s="164">
        <v>3503</v>
      </c>
      <c r="M29" s="164">
        <v>-41</v>
      </c>
      <c r="N29" s="164"/>
      <c r="O29" s="164">
        <v>0</v>
      </c>
      <c r="P29" s="164">
        <v>3462</v>
      </c>
      <c r="Q29" s="104">
        <f t="shared" si="0"/>
        <v>0</v>
      </c>
      <c r="R29" s="164">
        <v>474</v>
      </c>
      <c r="S29" s="164"/>
      <c r="T29" s="164">
        <v>474</v>
      </c>
      <c r="U29" s="164">
        <v>0</v>
      </c>
      <c r="V29" s="104">
        <f t="shared" si="3"/>
        <v>2988</v>
      </c>
      <c r="W29" s="104">
        <f t="shared" si="4"/>
        <v>0</v>
      </c>
      <c r="X29" s="104"/>
      <c r="Y29" s="164">
        <v>4104</v>
      </c>
      <c r="Z29" s="164">
        <v>2926</v>
      </c>
      <c r="AA29" s="164">
        <v>3462</v>
      </c>
      <c r="AB29" s="164">
        <v>3462</v>
      </c>
      <c r="AC29" s="164">
        <v>0</v>
      </c>
      <c r="AD29" s="164">
        <v>35</v>
      </c>
      <c r="AE29" s="164"/>
      <c r="AF29" s="164">
        <v>3023</v>
      </c>
      <c r="AG29" s="164">
        <v>0</v>
      </c>
      <c r="AH29" s="164"/>
      <c r="AI29" s="164">
        <v>474</v>
      </c>
      <c r="AJ29" s="164">
        <v>474</v>
      </c>
      <c r="AK29" s="164">
        <v>474</v>
      </c>
      <c r="AL29" s="164">
        <v>474</v>
      </c>
      <c r="AM29" s="164">
        <v>474</v>
      </c>
      <c r="AN29" s="164">
        <v>618</v>
      </c>
      <c r="AP29" s="165">
        <f t="shared" si="1"/>
        <v>480</v>
      </c>
      <c r="AQ29" s="164">
        <f>MIN(MAX(0,AP29),MAX(0,$L29)-SUM($AP29:AP29))</f>
        <v>480</v>
      </c>
      <c r="AR29" s="164">
        <f>MIN(MAX(0,AQ29),MAX(0,$L29)-SUM($AP29:AQ29))</f>
        <v>480</v>
      </c>
      <c r="AS29" s="164">
        <f>MIN(MAX(0,AR29),MAX(0,$L29)-SUM($AP29:AR29))</f>
        <v>480</v>
      </c>
      <c r="AT29" s="164">
        <f>MIN(MAX(0,AS29),MAX(0,$L29)-SUM($AP29:AS29))</f>
        <v>480</v>
      </c>
      <c r="AU29" s="164">
        <f>MIN(MAX(0,AT29),MAX(0,$L29)-SUM($AP29:AT29))</f>
        <v>480</v>
      </c>
      <c r="AV29" s="164">
        <f>(MAX(0,$L29-MAX(0,SUM($AP29:AU29))))</f>
        <v>623</v>
      </c>
      <c r="AW29" s="166">
        <f t="shared" si="2"/>
        <v>0</v>
      </c>
      <c r="AX29" s="166">
        <f>MIN(MAX(0,AW29),MAX(0,-$L29)-MAX(0,-$AP29+SUM($AW29:AW29)))</f>
        <v>0</v>
      </c>
      <c r="AY29" s="166">
        <f>MIN(MAX(0,AX29),MAX(0,-$L29)-MAX(0,-$AP29+SUM($AW29:AX29)))</f>
        <v>0</v>
      </c>
      <c r="AZ29" s="166">
        <f>MIN(MAX(0,AY29),MAX(0,-$L29)-MAX(0,-$AP29+SUM($AW29:AY29)))</f>
        <v>0</v>
      </c>
      <c r="BA29" s="166">
        <f>MIN(MAX(0,AZ29),MAX(0,-$L29)-MAX(0,-$AP29+SUM($AW29:AZ29)))</f>
        <v>0</v>
      </c>
      <c r="BB29" s="166">
        <f>MAX(0,-$L29+$AP29-SUM($AW29:BA29))</f>
        <v>0</v>
      </c>
      <c r="BC29" s="165">
        <f t="shared" si="5"/>
        <v>-6</v>
      </c>
      <c r="BD29" s="164">
        <f>MIN(MAX(0,BC29),MAX(0,$M29)-SUM($BC29:BC29))</f>
        <v>0</v>
      </c>
      <c r="BE29" s="164">
        <f>MIN(MAX(0,BD29),MAX(0,$M29)-SUM($BC29:BD29))</f>
        <v>0</v>
      </c>
      <c r="BF29" s="164">
        <f>MIN(MAX(0,BE29),MAX(0,$M29)-SUM($BC29:BE29))</f>
        <v>0</v>
      </c>
      <c r="BG29" s="164">
        <f>MIN(MAX(0,BF29),MAX(0,$M29)-SUM($BC29:BF29))</f>
        <v>0</v>
      </c>
      <c r="BH29" s="164">
        <f>MIN(MAX(0,BG29),MAX(0,$M29)-SUM($BC29:BG29))</f>
        <v>0</v>
      </c>
      <c r="BI29" s="164">
        <f>(MAX(0,$M29-MAX(0,SUM($BC29:BH29))))</f>
        <v>0</v>
      </c>
      <c r="BJ29" s="166">
        <f t="shared" si="6"/>
        <v>6</v>
      </c>
      <c r="BK29" s="166">
        <f>MIN(MAX(0,BJ29),MAX(0,-$M29)-MAX(0,-$BC29+SUM($BJ29:BJ29)))</f>
        <v>6</v>
      </c>
      <c r="BL29" s="166">
        <f>MIN(MAX(0,BK29),MAX(0,-$M29)-MAX(0,-$BC29+SUM($BJ29:BK29)))</f>
        <v>6</v>
      </c>
      <c r="BM29" s="166">
        <f>MIN(MAX(0,BL29),MAX(0,-$M29)-MAX(0,-$BC29+SUM($BJ29:BL29)))</f>
        <v>6</v>
      </c>
      <c r="BN29" s="166">
        <f>MIN(MAX(0,BM29),MAX(0,-$M29)-MAX(0,-$BC29+SUM($BJ29:BM29)))</f>
        <v>6</v>
      </c>
      <c r="BO29" s="166">
        <f>MAX(0,-$M29+$BC29-SUM($BJ29:BN29))</f>
        <v>5</v>
      </c>
      <c r="BP29" s="165"/>
      <c r="BQ29" s="164"/>
      <c r="BR29" s="164"/>
      <c r="BS29" s="164"/>
      <c r="BT29" s="164"/>
      <c r="BU29" s="164"/>
      <c r="BV29" s="164"/>
      <c r="BW29" s="166"/>
      <c r="BX29" s="166"/>
      <c r="BY29" s="166"/>
      <c r="BZ29" s="166"/>
      <c r="CA29" s="166"/>
      <c r="CB29" s="166"/>
      <c r="CC29" s="163">
        <v>1</v>
      </c>
      <c r="CD29" s="167"/>
      <c r="CE29" s="164"/>
      <c r="CF29" s="164"/>
      <c r="CG29" s="164"/>
      <c r="CH29" s="164"/>
      <c r="CI29" s="164"/>
      <c r="CJ29" s="164"/>
      <c r="CK29" s="166"/>
      <c r="CL29" s="166"/>
      <c r="CM29" s="166"/>
      <c r="CN29" s="166"/>
      <c r="CO29" s="166"/>
      <c r="CP29" s="166"/>
      <c r="CQ29" s="167">
        <v>0</v>
      </c>
      <c r="CR29" s="164"/>
      <c r="CS29" s="164"/>
      <c r="CT29" s="164"/>
      <c r="CU29" s="164"/>
      <c r="CV29" s="164"/>
      <c r="CW29" s="164"/>
      <c r="CX29" s="166">
        <v>0</v>
      </c>
      <c r="CY29" s="166">
        <v>0</v>
      </c>
      <c r="CZ29" s="166">
        <v>0</v>
      </c>
      <c r="DA29" s="166">
        <v>0</v>
      </c>
      <c r="DB29" s="166">
        <v>0</v>
      </c>
      <c r="DC29" s="166">
        <v>0</v>
      </c>
      <c r="DE29" s="168">
        <v>0</v>
      </c>
      <c r="DG29" s="172">
        <v>0</v>
      </c>
    </row>
    <row r="30" spans="2:111" hidden="1">
      <c r="B30" s="103" t="s">
        <v>227</v>
      </c>
      <c r="C30" s="164">
        <v>20</v>
      </c>
      <c r="D30" s="164">
        <v>2</v>
      </c>
      <c r="E30" s="164">
        <v>43</v>
      </c>
      <c r="F30" s="163">
        <v>8.1</v>
      </c>
      <c r="G30" s="164">
        <v>205076</v>
      </c>
      <c r="H30" s="164">
        <v>2799</v>
      </c>
      <c r="I30" s="164">
        <v>7205</v>
      </c>
      <c r="J30" s="164"/>
      <c r="K30" s="164">
        <v>0</v>
      </c>
      <c r="L30" s="164">
        <v>-32517</v>
      </c>
      <c r="M30" s="164">
        <v>-1152</v>
      </c>
      <c r="N30" s="164"/>
      <c r="O30" s="164">
        <v>-10957</v>
      </c>
      <c r="P30" s="164">
        <v>170454</v>
      </c>
      <c r="Q30" s="104">
        <f t="shared" si="0"/>
        <v>0</v>
      </c>
      <c r="R30" s="164">
        <v>-6165</v>
      </c>
      <c r="S30" s="164"/>
      <c r="T30" s="164">
        <v>3839</v>
      </c>
      <c r="U30" s="164">
        <v>9679</v>
      </c>
      <c r="V30" s="104">
        <f t="shared" si="3"/>
        <v>-42774</v>
      </c>
      <c r="W30" s="104">
        <f t="shared" si="4"/>
        <v>-15270</v>
      </c>
      <c r="X30" s="104"/>
      <c r="Y30" s="164">
        <v>192913</v>
      </c>
      <c r="Z30" s="164">
        <v>151858</v>
      </c>
      <c r="AA30" s="164">
        <v>170454</v>
      </c>
      <c r="AB30" s="164">
        <v>170454</v>
      </c>
      <c r="AC30" s="164">
        <v>28503</v>
      </c>
      <c r="AD30" s="164">
        <v>14271</v>
      </c>
      <c r="AE30" s="164"/>
      <c r="AF30" s="164">
        <v>0</v>
      </c>
      <c r="AG30" s="164">
        <v>0</v>
      </c>
      <c r="AH30" s="164"/>
      <c r="AI30" s="164">
        <v>-6165</v>
      </c>
      <c r="AJ30" s="164">
        <v>-6165</v>
      </c>
      <c r="AK30" s="164">
        <v>-6165</v>
      </c>
      <c r="AL30" s="164">
        <v>-6165</v>
      </c>
      <c r="AM30" s="164">
        <v>-6165</v>
      </c>
      <c r="AN30" s="164">
        <v>-11949</v>
      </c>
      <c r="AP30" s="165">
        <f t="shared" si="1"/>
        <v>-4014</v>
      </c>
      <c r="AQ30" s="164">
        <f>MIN(MAX(0,AP30),MAX(0,$L30)-SUM($AP30:AP30))</f>
        <v>0</v>
      </c>
      <c r="AR30" s="164">
        <f>MIN(MAX(0,AQ30),MAX(0,$L30)-SUM($AP30:AQ30))</f>
        <v>0</v>
      </c>
      <c r="AS30" s="164">
        <f>MIN(MAX(0,AR30),MAX(0,$L30)-SUM($AP30:AR30))</f>
        <v>0</v>
      </c>
      <c r="AT30" s="164">
        <f>MIN(MAX(0,AS30),MAX(0,$L30)-SUM($AP30:AS30))</f>
        <v>0</v>
      </c>
      <c r="AU30" s="164">
        <f>MIN(MAX(0,AT30),MAX(0,$L30)-SUM($AP30:AT30))</f>
        <v>0</v>
      </c>
      <c r="AV30" s="164">
        <f>(MAX(0,$L30-MAX(0,SUM($AP30:AU30))))</f>
        <v>0</v>
      </c>
      <c r="AW30" s="166">
        <f t="shared" si="2"/>
        <v>4014</v>
      </c>
      <c r="AX30" s="166">
        <f>MIN(MAX(0,AW30),MAX(0,-$L30)-MAX(0,-$AP30+SUM($AW30:AW30)))</f>
        <v>4014</v>
      </c>
      <c r="AY30" s="166">
        <f>MIN(MAX(0,AX30),MAX(0,-$L30)-MAX(0,-$AP30+SUM($AW30:AX30)))</f>
        <v>4014</v>
      </c>
      <c r="AZ30" s="166">
        <f>MIN(MAX(0,AY30),MAX(0,-$L30)-MAX(0,-$AP30+SUM($AW30:AY30)))</f>
        <v>4014</v>
      </c>
      <c r="BA30" s="166">
        <f>MIN(MAX(0,AZ30),MAX(0,-$L30)-MAX(0,-$AP30+SUM($AW30:AZ30)))</f>
        <v>4014</v>
      </c>
      <c r="BB30" s="166">
        <f>MAX(0,-$L30+$AP30-SUM($AW30:BA30))</f>
        <v>8433</v>
      </c>
      <c r="BC30" s="165">
        <f t="shared" si="5"/>
        <v>-142</v>
      </c>
      <c r="BD30" s="164">
        <f>MIN(MAX(0,BC30),MAX(0,$M30)-SUM($BC30:BC30))</f>
        <v>0</v>
      </c>
      <c r="BE30" s="164">
        <f>MIN(MAX(0,BD30),MAX(0,$M30)-SUM($BC30:BD30))</f>
        <v>0</v>
      </c>
      <c r="BF30" s="164">
        <f>MIN(MAX(0,BE30),MAX(0,$M30)-SUM($BC30:BE30))</f>
        <v>0</v>
      </c>
      <c r="BG30" s="164">
        <f>MIN(MAX(0,BF30),MAX(0,$M30)-SUM($BC30:BF30))</f>
        <v>0</v>
      </c>
      <c r="BH30" s="164">
        <f>MIN(MAX(0,BG30),MAX(0,$M30)-SUM($BC30:BG30))</f>
        <v>0</v>
      </c>
      <c r="BI30" s="164">
        <f>(MAX(0,$M30-MAX(0,SUM($BC30:BH30))))</f>
        <v>0</v>
      </c>
      <c r="BJ30" s="166">
        <f t="shared" si="6"/>
        <v>142</v>
      </c>
      <c r="BK30" s="166">
        <f>MIN(MAX(0,BJ30),MAX(0,-$M30)-MAX(0,-$BC30+SUM($BJ30:BJ30)))</f>
        <v>142</v>
      </c>
      <c r="BL30" s="166">
        <f>MIN(MAX(0,BK30),MAX(0,-$M30)-MAX(0,-$BC30+SUM($BJ30:BK30)))</f>
        <v>142</v>
      </c>
      <c r="BM30" s="166">
        <f>MIN(MAX(0,BL30),MAX(0,-$M30)-MAX(0,-$BC30+SUM($BJ30:BL30)))</f>
        <v>142</v>
      </c>
      <c r="BN30" s="166">
        <f>MIN(MAX(0,BM30),MAX(0,-$M30)-MAX(0,-$BC30+SUM($BJ30:BM30)))</f>
        <v>142</v>
      </c>
      <c r="BO30" s="166">
        <f>MAX(0,-$M30+$BC30-SUM($BJ30:BN30))</f>
        <v>300</v>
      </c>
      <c r="BP30" s="165"/>
      <c r="BQ30" s="164"/>
      <c r="BR30" s="164"/>
      <c r="BS30" s="164"/>
      <c r="BT30" s="164"/>
      <c r="BU30" s="164"/>
      <c r="BV30" s="164"/>
      <c r="BW30" s="166"/>
      <c r="BX30" s="166"/>
      <c r="BY30" s="166"/>
      <c r="BZ30" s="166"/>
      <c r="CA30" s="166"/>
      <c r="CB30" s="166"/>
      <c r="CC30" s="163">
        <v>8.6</v>
      </c>
      <c r="CD30" s="167"/>
      <c r="CE30" s="164"/>
      <c r="CF30" s="164"/>
      <c r="CG30" s="164"/>
      <c r="CH30" s="164"/>
      <c r="CI30" s="164"/>
      <c r="CJ30" s="164"/>
      <c r="CK30" s="166"/>
      <c r="CL30" s="166"/>
      <c r="CM30" s="166"/>
      <c r="CN30" s="166"/>
      <c r="CO30" s="166"/>
      <c r="CP30" s="166"/>
      <c r="CQ30" s="167">
        <v>-2009</v>
      </c>
      <c r="CR30" s="164"/>
      <c r="CS30" s="164"/>
      <c r="CT30" s="164"/>
      <c r="CU30" s="164"/>
      <c r="CV30" s="164"/>
      <c r="CW30" s="164"/>
      <c r="CX30" s="166">
        <v>2009</v>
      </c>
      <c r="CY30" s="166">
        <v>2009</v>
      </c>
      <c r="CZ30" s="166">
        <v>2009</v>
      </c>
      <c r="DA30" s="166">
        <v>2009</v>
      </c>
      <c r="DB30" s="166">
        <v>2009</v>
      </c>
      <c r="DC30" s="166">
        <v>3216</v>
      </c>
      <c r="DE30" s="168">
        <v>0</v>
      </c>
      <c r="DG30" s="172">
        <v>0</v>
      </c>
    </row>
    <row r="31" spans="2:111" hidden="1">
      <c r="B31" s="103" t="s">
        <v>228</v>
      </c>
      <c r="C31" s="164">
        <v>188</v>
      </c>
      <c r="D31" s="164">
        <v>91</v>
      </c>
      <c r="E31" s="164">
        <v>636</v>
      </c>
      <c r="F31" s="163">
        <v>8.5</v>
      </c>
      <c r="G31" s="164">
        <v>2300585</v>
      </c>
      <c r="H31" s="164">
        <v>41290</v>
      </c>
      <c r="I31" s="164">
        <v>81598</v>
      </c>
      <c r="J31" s="164"/>
      <c r="K31" s="164">
        <v>0</v>
      </c>
      <c r="L31" s="164">
        <v>-222289</v>
      </c>
      <c r="M31" s="164">
        <v>-16242</v>
      </c>
      <c r="N31" s="164"/>
      <c r="O31" s="164">
        <v>-99572</v>
      </c>
      <c r="P31" s="164">
        <v>2085370</v>
      </c>
      <c r="Q31" s="104">
        <f t="shared" si="0"/>
        <v>0</v>
      </c>
      <c r="R31" s="164">
        <v>-49871</v>
      </c>
      <c r="S31" s="164"/>
      <c r="T31" s="164">
        <v>73017</v>
      </c>
      <c r="U31" s="164">
        <v>98833</v>
      </c>
      <c r="V31" s="104">
        <f t="shared" si="3"/>
        <v>-378388</v>
      </c>
      <c r="W31" s="104">
        <f t="shared" si="4"/>
        <v>-189728</v>
      </c>
      <c r="X31" s="104"/>
      <c r="Y31" s="164">
        <v>2387854</v>
      </c>
      <c r="Z31" s="164">
        <v>1837668</v>
      </c>
      <c r="AA31" s="164">
        <v>2085370</v>
      </c>
      <c r="AB31" s="164">
        <v>2085370</v>
      </c>
      <c r="AC31" s="164">
        <v>196137</v>
      </c>
      <c r="AD31" s="164">
        <v>182251</v>
      </c>
      <c r="AE31" s="164"/>
      <c r="AF31" s="164">
        <v>0</v>
      </c>
      <c r="AG31" s="164">
        <v>0</v>
      </c>
      <c r="AH31" s="164"/>
      <c r="AI31" s="164">
        <v>-49871</v>
      </c>
      <c r="AJ31" s="164">
        <v>-49871</v>
      </c>
      <c r="AK31" s="164">
        <v>-49871</v>
      </c>
      <c r="AL31" s="164">
        <v>-49871</v>
      </c>
      <c r="AM31" s="164">
        <v>-49871</v>
      </c>
      <c r="AN31" s="164">
        <v>-129033</v>
      </c>
      <c r="AP31" s="165">
        <f t="shared" si="1"/>
        <v>-26152</v>
      </c>
      <c r="AQ31" s="164">
        <f>MIN(MAX(0,AP31),MAX(0,$L31)-SUM($AP31:AP31))</f>
        <v>0</v>
      </c>
      <c r="AR31" s="164">
        <f>MIN(MAX(0,AQ31),MAX(0,$L31)-SUM($AP31:AQ31))</f>
        <v>0</v>
      </c>
      <c r="AS31" s="164">
        <f>MIN(MAX(0,AR31),MAX(0,$L31)-SUM($AP31:AR31))</f>
        <v>0</v>
      </c>
      <c r="AT31" s="164">
        <f>MIN(MAX(0,AS31),MAX(0,$L31)-SUM($AP31:AS31))</f>
        <v>0</v>
      </c>
      <c r="AU31" s="164">
        <f>MIN(MAX(0,AT31),MAX(0,$L31)-SUM($AP31:AT31))</f>
        <v>0</v>
      </c>
      <c r="AV31" s="164">
        <f>(MAX(0,$L31-MAX(0,SUM($AP31:AU31))))</f>
        <v>0</v>
      </c>
      <c r="AW31" s="166">
        <f t="shared" si="2"/>
        <v>26152</v>
      </c>
      <c r="AX31" s="166">
        <f>MIN(MAX(0,AW31),MAX(0,-$L31)-MAX(0,-$AP31+SUM($AW31:AW31)))</f>
        <v>26152</v>
      </c>
      <c r="AY31" s="166">
        <f>MIN(MAX(0,AX31),MAX(0,-$L31)-MAX(0,-$AP31+SUM($AW31:AX31)))</f>
        <v>26152</v>
      </c>
      <c r="AZ31" s="166">
        <f>MIN(MAX(0,AY31),MAX(0,-$L31)-MAX(0,-$AP31+SUM($AW31:AY31)))</f>
        <v>26152</v>
      </c>
      <c r="BA31" s="166">
        <f>MIN(MAX(0,AZ31),MAX(0,-$L31)-MAX(0,-$AP31+SUM($AW31:AZ31)))</f>
        <v>26152</v>
      </c>
      <c r="BB31" s="166">
        <f>MAX(0,-$L31+$AP31-SUM($AW31:BA31))</f>
        <v>65377</v>
      </c>
      <c r="BC31" s="165">
        <f t="shared" si="5"/>
        <v>-1911</v>
      </c>
      <c r="BD31" s="164">
        <f>MIN(MAX(0,BC31),MAX(0,$M31)-SUM($BC31:BC31))</f>
        <v>0</v>
      </c>
      <c r="BE31" s="164">
        <f>MIN(MAX(0,BD31),MAX(0,$M31)-SUM($BC31:BD31))</f>
        <v>0</v>
      </c>
      <c r="BF31" s="164">
        <f>MIN(MAX(0,BE31),MAX(0,$M31)-SUM($BC31:BE31))</f>
        <v>0</v>
      </c>
      <c r="BG31" s="164">
        <f>MIN(MAX(0,BF31),MAX(0,$M31)-SUM($BC31:BF31))</f>
        <v>0</v>
      </c>
      <c r="BH31" s="164">
        <f>MIN(MAX(0,BG31),MAX(0,$M31)-SUM($BC31:BG31))</f>
        <v>0</v>
      </c>
      <c r="BI31" s="164">
        <f>(MAX(0,$M31-MAX(0,SUM($BC31:BH31))))</f>
        <v>0</v>
      </c>
      <c r="BJ31" s="166">
        <f t="shared" si="6"/>
        <v>1911</v>
      </c>
      <c r="BK31" s="166">
        <f>MIN(MAX(0,BJ31),MAX(0,-$M31)-MAX(0,-$BC31+SUM($BJ31:BJ31)))</f>
        <v>1911</v>
      </c>
      <c r="BL31" s="166">
        <f>MIN(MAX(0,BK31),MAX(0,-$M31)-MAX(0,-$BC31+SUM($BJ31:BK31)))</f>
        <v>1911</v>
      </c>
      <c r="BM31" s="166">
        <f>MIN(MAX(0,BL31),MAX(0,-$M31)-MAX(0,-$BC31+SUM($BJ31:BL31)))</f>
        <v>1911</v>
      </c>
      <c r="BN31" s="166">
        <f>MIN(MAX(0,BM31),MAX(0,-$M31)-MAX(0,-$BC31+SUM($BJ31:BM31)))</f>
        <v>1911</v>
      </c>
      <c r="BO31" s="166">
        <f>MAX(0,-$M31+$BC31-SUM($BJ31:BN31))</f>
        <v>4776</v>
      </c>
      <c r="BP31" s="165"/>
      <c r="BQ31" s="164"/>
      <c r="BR31" s="164"/>
      <c r="BS31" s="164"/>
      <c r="BT31" s="164"/>
      <c r="BU31" s="164"/>
      <c r="BV31" s="164"/>
      <c r="BW31" s="166"/>
      <c r="BX31" s="166"/>
      <c r="BY31" s="166"/>
      <c r="BZ31" s="166"/>
      <c r="CA31" s="166"/>
      <c r="CB31" s="166"/>
      <c r="CC31" s="163">
        <v>9.6999999999999993</v>
      </c>
      <c r="CD31" s="167"/>
      <c r="CE31" s="164"/>
      <c r="CF31" s="164"/>
      <c r="CG31" s="164"/>
      <c r="CH31" s="164"/>
      <c r="CI31" s="164"/>
      <c r="CJ31" s="164"/>
      <c r="CK31" s="166"/>
      <c r="CL31" s="166"/>
      <c r="CM31" s="166"/>
      <c r="CN31" s="166"/>
      <c r="CO31" s="166"/>
      <c r="CP31" s="166"/>
      <c r="CQ31" s="167">
        <v>-21808</v>
      </c>
      <c r="CR31" s="164"/>
      <c r="CS31" s="164"/>
      <c r="CT31" s="164"/>
      <c r="CU31" s="164"/>
      <c r="CV31" s="164"/>
      <c r="CW31" s="164"/>
      <c r="CX31" s="166">
        <v>21808</v>
      </c>
      <c r="CY31" s="166">
        <v>21808</v>
      </c>
      <c r="CZ31" s="166">
        <v>21808</v>
      </c>
      <c r="DA31" s="166">
        <v>21808</v>
      </c>
      <c r="DB31" s="166">
        <v>21808</v>
      </c>
      <c r="DC31" s="166">
        <v>58880</v>
      </c>
      <c r="DE31" s="168">
        <v>0</v>
      </c>
      <c r="DG31" s="172">
        <v>0</v>
      </c>
    </row>
    <row r="32" spans="2:111" hidden="1">
      <c r="B32" s="103" t="s">
        <v>229</v>
      </c>
      <c r="C32" s="164">
        <v>97</v>
      </c>
      <c r="D32" s="164">
        <v>42</v>
      </c>
      <c r="E32" s="164">
        <v>348</v>
      </c>
      <c r="F32" s="163">
        <v>8.4</v>
      </c>
      <c r="G32" s="164">
        <v>1152243</v>
      </c>
      <c r="H32" s="164">
        <v>16779</v>
      </c>
      <c r="I32" s="164">
        <v>40695</v>
      </c>
      <c r="J32" s="164"/>
      <c r="K32" s="164">
        <v>1420672</v>
      </c>
      <c r="L32" s="164">
        <v>-98076</v>
      </c>
      <c r="M32" s="164">
        <v>-82256</v>
      </c>
      <c r="N32" s="164"/>
      <c r="O32" s="164">
        <v>-51792</v>
      </c>
      <c r="P32" s="164">
        <v>2398265</v>
      </c>
      <c r="Q32" s="104">
        <f t="shared" si="0"/>
        <v>1420672</v>
      </c>
      <c r="R32" s="164">
        <v>-32231</v>
      </c>
      <c r="S32" s="164"/>
      <c r="T32" s="164">
        <v>1445915</v>
      </c>
      <c r="U32" s="164">
        <v>102907</v>
      </c>
      <c r="V32" s="104">
        <f t="shared" si="3"/>
        <v>-240664</v>
      </c>
      <c r="W32" s="104">
        <f t="shared" si="4"/>
        <v>-92563</v>
      </c>
      <c r="X32" s="104"/>
      <c r="Y32" s="164">
        <v>2819256</v>
      </c>
      <c r="Z32" s="164">
        <v>2166173</v>
      </c>
      <c r="AA32" s="164">
        <v>2460916</v>
      </c>
      <c r="AB32" s="164">
        <v>2460916</v>
      </c>
      <c r="AC32" s="164">
        <v>86400</v>
      </c>
      <c r="AD32" s="164">
        <v>154264</v>
      </c>
      <c r="AE32" s="164"/>
      <c r="AF32" s="164">
        <v>0</v>
      </c>
      <c r="AG32" s="164">
        <v>0</v>
      </c>
      <c r="AH32" s="164"/>
      <c r="AI32" s="164">
        <v>-32231</v>
      </c>
      <c r="AJ32" s="164">
        <v>-32231</v>
      </c>
      <c r="AK32" s="164">
        <v>-32231</v>
      </c>
      <c r="AL32" s="164">
        <v>-32231</v>
      </c>
      <c r="AM32" s="164">
        <v>-32231</v>
      </c>
      <c r="AN32" s="164">
        <v>-79509</v>
      </c>
      <c r="AP32" s="165">
        <f t="shared" si="1"/>
        <v>-11676</v>
      </c>
      <c r="AQ32" s="164">
        <f>MIN(MAX(0,AP32),MAX(0,$L32)-SUM($AP32:AP32))</f>
        <v>0</v>
      </c>
      <c r="AR32" s="164">
        <f>MIN(MAX(0,AQ32),MAX(0,$L32)-SUM($AP32:AQ32))</f>
        <v>0</v>
      </c>
      <c r="AS32" s="164">
        <f>MIN(MAX(0,AR32),MAX(0,$L32)-SUM($AP32:AR32))</f>
        <v>0</v>
      </c>
      <c r="AT32" s="164">
        <f>MIN(MAX(0,AS32),MAX(0,$L32)-SUM($AP32:AS32))</f>
        <v>0</v>
      </c>
      <c r="AU32" s="164">
        <f>MIN(MAX(0,AT32),MAX(0,$L32)-SUM($AP32:AT32))</f>
        <v>0</v>
      </c>
      <c r="AV32" s="164">
        <f>(MAX(0,$L32-MAX(0,SUM($AP32:AU32))))</f>
        <v>0</v>
      </c>
      <c r="AW32" s="166">
        <f t="shared" si="2"/>
        <v>11676</v>
      </c>
      <c r="AX32" s="166">
        <f>MIN(MAX(0,AW32),MAX(0,-$L32)-MAX(0,-$AP32+SUM($AW32:AW32)))</f>
        <v>11676</v>
      </c>
      <c r="AY32" s="166">
        <f>MIN(MAX(0,AX32),MAX(0,-$L32)-MAX(0,-$AP32+SUM($AW32:AX32)))</f>
        <v>11676</v>
      </c>
      <c r="AZ32" s="166">
        <f>MIN(MAX(0,AY32),MAX(0,-$L32)-MAX(0,-$AP32+SUM($AW32:AY32)))</f>
        <v>11676</v>
      </c>
      <c r="BA32" s="166">
        <f>MIN(MAX(0,AZ32),MAX(0,-$L32)-MAX(0,-$AP32+SUM($AW32:AZ32)))</f>
        <v>11676</v>
      </c>
      <c r="BB32" s="166">
        <f>MAX(0,-$L32+$AP32-SUM($AW32:BA32))</f>
        <v>28020</v>
      </c>
      <c r="BC32" s="165">
        <f t="shared" si="5"/>
        <v>-9792</v>
      </c>
      <c r="BD32" s="164">
        <f>MIN(MAX(0,BC32),MAX(0,$M32)-SUM($BC32:BC32))</f>
        <v>0</v>
      </c>
      <c r="BE32" s="164">
        <f>MIN(MAX(0,BD32),MAX(0,$M32)-SUM($BC32:BD32))</f>
        <v>0</v>
      </c>
      <c r="BF32" s="164">
        <f>MIN(MAX(0,BE32),MAX(0,$M32)-SUM($BC32:BE32))</f>
        <v>0</v>
      </c>
      <c r="BG32" s="164">
        <f>MIN(MAX(0,BF32),MAX(0,$M32)-SUM($BC32:BF32))</f>
        <v>0</v>
      </c>
      <c r="BH32" s="164">
        <f>MIN(MAX(0,BG32),MAX(0,$M32)-SUM($BC32:BG32))</f>
        <v>0</v>
      </c>
      <c r="BI32" s="164">
        <f>(MAX(0,$M32-MAX(0,SUM($BC32:BH32))))</f>
        <v>0</v>
      </c>
      <c r="BJ32" s="166">
        <f t="shared" si="6"/>
        <v>9792</v>
      </c>
      <c r="BK32" s="166">
        <f>MIN(MAX(0,BJ32),MAX(0,-$M32)-MAX(0,-$BC32+SUM($BJ32:BJ32)))</f>
        <v>9792</v>
      </c>
      <c r="BL32" s="166">
        <f>MIN(MAX(0,BK32),MAX(0,-$M32)-MAX(0,-$BC32+SUM($BJ32:BK32)))</f>
        <v>9792</v>
      </c>
      <c r="BM32" s="166">
        <f>MIN(MAX(0,BL32),MAX(0,-$M32)-MAX(0,-$BC32+SUM($BJ32:BL32)))</f>
        <v>9792</v>
      </c>
      <c r="BN32" s="166">
        <f>MIN(MAX(0,BM32),MAX(0,-$M32)-MAX(0,-$BC32+SUM($BJ32:BM32)))</f>
        <v>9792</v>
      </c>
      <c r="BO32" s="166">
        <f>MAX(0,-$M32+$BC32-SUM($BJ32:BN32))</f>
        <v>23504</v>
      </c>
      <c r="BP32" s="165"/>
      <c r="BQ32" s="164"/>
      <c r="BR32" s="164"/>
      <c r="BS32" s="164"/>
      <c r="BT32" s="164"/>
      <c r="BU32" s="164"/>
      <c r="BV32" s="164"/>
      <c r="BW32" s="166"/>
      <c r="BX32" s="166"/>
      <c r="BY32" s="166"/>
      <c r="BZ32" s="166"/>
      <c r="CA32" s="166"/>
      <c r="CB32" s="166"/>
      <c r="CC32" s="163">
        <v>9.6</v>
      </c>
      <c r="CD32" s="167"/>
      <c r="CE32" s="164"/>
      <c r="CF32" s="164"/>
      <c r="CG32" s="164"/>
      <c r="CH32" s="164"/>
      <c r="CI32" s="164"/>
      <c r="CJ32" s="164"/>
      <c r="CK32" s="166"/>
      <c r="CL32" s="166"/>
      <c r="CM32" s="166"/>
      <c r="CN32" s="166"/>
      <c r="CO32" s="166"/>
      <c r="CP32" s="166"/>
      <c r="CQ32" s="167">
        <v>-10763</v>
      </c>
      <c r="CR32" s="164"/>
      <c r="CS32" s="164"/>
      <c r="CT32" s="164"/>
      <c r="CU32" s="164"/>
      <c r="CV32" s="164"/>
      <c r="CW32" s="164"/>
      <c r="CX32" s="166">
        <v>10763</v>
      </c>
      <c r="CY32" s="166">
        <v>10763</v>
      </c>
      <c r="CZ32" s="166">
        <v>10763</v>
      </c>
      <c r="DA32" s="166">
        <v>10763</v>
      </c>
      <c r="DB32" s="166">
        <v>10763</v>
      </c>
      <c r="DC32" s="166">
        <v>27985</v>
      </c>
      <c r="DE32" s="168">
        <v>0</v>
      </c>
      <c r="DG32" s="172">
        <v>-47661.892019999999</v>
      </c>
    </row>
    <row r="33" spans="2:111" hidden="1">
      <c r="B33" s="103" t="s">
        <v>230</v>
      </c>
      <c r="C33" s="164">
        <v>153</v>
      </c>
      <c r="D33" s="164">
        <v>77</v>
      </c>
      <c r="E33" s="164">
        <v>369</v>
      </c>
      <c r="F33" s="163">
        <v>6.8</v>
      </c>
      <c r="G33" s="164">
        <v>1874198</v>
      </c>
      <c r="H33" s="164">
        <v>27092</v>
      </c>
      <c r="I33" s="164">
        <v>66230</v>
      </c>
      <c r="J33" s="164"/>
      <c r="K33" s="164">
        <v>0</v>
      </c>
      <c r="L33" s="164">
        <v>-147183</v>
      </c>
      <c r="M33" s="164">
        <v>-12719</v>
      </c>
      <c r="N33" s="164"/>
      <c r="O33" s="164">
        <v>-81812</v>
      </c>
      <c r="P33" s="164">
        <v>1725806</v>
      </c>
      <c r="Q33" s="104">
        <f t="shared" si="0"/>
        <v>0</v>
      </c>
      <c r="R33" s="164">
        <v>-43857</v>
      </c>
      <c r="S33" s="164"/>
      <c r="T33" s="164">
        <v>49465</v>
      </c>
      <c r="U33" s="164">
        <v>83805</v>
      </c>
      <c r="V33" s="104">
        <f t="shared" si="3"/>
        <v>-256404</v>
      </c>
      <c r="W33" s="104">
        <f t="shared" si="4"/>
        <v>-140359</v>
      </c>
      <c r="X33" s="104"/>
      <c r="Y33" s="164">
        <v>1956021</v>
      </c>
      <c r="Z33" s="164">
        <v>1535177</v>
      </c>
      <c r="AA33" s="164">
        <v>1725806</v>
      </c>
      <c r="AB33" s="164">
        <v>1725806</v>
      </c>
      <c r="AC33" s="164">
        <v>125538</v>
      </c>
      <c r="AD33" s="164">
        <v>130866</v>
      </c>
      <c r="AE33" s="164"/>
      <c r="AF33" s="164">
        <v>0</v>
      </c>
      <c r="AG33" s="164">
        <v>0</v>
      </c>
      <c r="AH33" s="164"/>
      <c r="AI33" s="164">
        <v>-43857</v>
      </c>
      <c r="AJ33" s="164">
        <v>-43857</v>
      </c>
      <c r="AK33" s="164">
        <v>-43857</v>
      </c>
      <c r="AL33" s="164">
        <v>-43857</v>
      </c>
      <c r="AM33" s="164">
        <v>-43857</v>
      </c>
      <c r="AN33" s="164">
        <v>-37119</v>
      </c>
      <c r="AP33" s="165">
        <f t="shared" si="1"/>
        <v>-21645</v>
      </c>
      <c r="AQ33" s="164">
        <f>MIN(MAX(0,AP33),MAX(0,$L33)-SUM($AP33:AP33))</f>
        <v>0</v>
      </c>
      <c r="AR33" s="164">
        <f>MIN(MAX(0,AQ33),MAX(0,$L33)-SUM($AP33:AQ33))</f>
        <v>0</v>
      </c>
      <c r="AS33" s="164">
        <f>MIN(MAX(0,AR33),MAX(0,$L33)-SUM($AP33:AR33))</f>
        <v>0</v>
      </c>
      <c r="AT33" s="164">
        <f>MIN(MAX(0,AS33),MAX(0,$L33)-SUM($AP33:AS33))</f>
        <v>0</v>
      </c>
      <c r="AU33" s="164">
        <f>MIN(MAX(0,AT33),MAX(0,$L33)-SUM($AP33:AT33))</f>
        <v>0</v>
      </c>
      <c r="AV33" s="164">
        <f>(MAX(0,$L33-MAX(0,SUM($AP33:AU33))))</f>
        <v>0</v>
      </c>
      <c r="AW33" s="166">
        <f t="shared" si="2"/>
        <v>21645</v>
      </c>
      <c r="AX33" s="166">
        <f>MIN(MAX(0,AW33),MAX(0,-$L33)-MAX(0,-$AP33+SUM($AW33:AW33)))</f>
        <v>21645</v>
      </c>
      <c r="AY33" s="166">
        <f>MIN(MAX(0,AX33),MAX(0,-$L33)-MAX(0,-$AP33+SUM($AW33:AX33)))</f>
        <v>21645</v>
      </c>
      <c r="AZ33" s="166">
        <f>MIN(MAX(0,AY33),MAX(0,-$L33)-MAX(0,-$AP33+SUM($AW33:AY33)))</f>
        <v>21645</v>
      </c>
      <c r="BA33" s="166">
        <f>MIN(MAX(0,AZ33),MAX(0,-$L33)-MAX(0,-$AP33+SUM($AW33:AZ33)))</f>
        <v>21645</v>
      </c>
      <c r="BB33" s="166">
        <f>MAX(0,-$L33+$AP33-SUM($AW33:BA33))</f>
        <v>17313</v>
      </c>
      <c r="BC33" s="165">
        <f t="shared" si="5"/>
        <v>-1870</v>
      </c>
      <c r="BD33" s="164">
        <f>MIN(MAX(0,BC33),MAX(0,$M33)-SUM($BC33:BC33))</f>
        <v>0</v>
      </c>
      <c r="BE33" s="164">
        <f>MIN(MAX(0,BD33),MAX(0,$M33)-SUM($BC33:BD33))</f>
        <v>0</v>
      </c>
      <c r="BF33" s="164">
        <f>MIN(MAX(0,BE33),MAX(0,$M33)-SUM($BC33:BE33))</f>
        <v>0</v>
      </c>
      <c r="BG33" s="164">
        <f>MIN(MAX(0,BF33),MAX(0,$M33)-SUM($BC33:BF33))</f>
        <v>0</v>
      </c>
      <c r="BH33" s="164">
        <f>MIN(MAX(0,BG33),MAX(0,$M33)-SUM($BC33:BG33))</f>
        <v>0</v>
      </c>
      <c r="BI33" s="164">
        <f>(MAX(0,$M33-MAX(0,SUM($BC33:BH33))))</f>
        <v>0</v>
      </c>
      <c r="BJ33" s="166">
        <f t="shared" si="6"/>
        <v>1870</v>
      </c>
      <c r="BK33" s="166">
        <f>MIN(MAX(0,BJ33),MAX(0,-$M33)-MAX(0,-$BC33+SUM($BJ33:BJ33)))</f>
        <v>1870</v>
      </c>
      <c r="BL33" s="166">
        <f>MIN(MAX(0,BK33),MAX(0,-$M33)-MAX(0,-$BC33+SUM($BJ33:BK33)))</f>
        <v>1870</v>
      </c>
      <c r="BM33" s="166">
        <f>MIN(MAX(0,BL33),MAX(0,-$M33)-MAX(0,-$BC33+SUM($BJ33:BL33)))</f>
        <v>1870</v>
      </c>
      <c r="BN33" s="166">
        <f>MIN(MAX(0,BM33),MAX(0,-$M33)-MAX(0,-$BC33+SUM($BJ33:BM33)))</f>
        <v>1870</v>
      </c>
      <c r="BO33" s="166">
        <f>MAX(0,-$M33+$BC33-SUM($BJ33:BN33))</f>
        <v>1499</v>
      </c>
      <c r="BP33" s="165"/>
      <c r="BQ33" s="164"/>
      <c r="BR33" s="164"/>
      <c r="BS33" s="164"/>
      <c r="BT33" s="164"/>
      <c r="BU33" s="164"/>
      <c r="BV33" s="164"/>
      <c r="BW33" s="166"/>
      <c r="BX33" s="166"/>
      <c r="BY33" s="166"/>
      <c r="BZ33" s="166"/>
      <c r="CA33" s="166"/>
      <c r="CB33" s="166"/>
      <c r="CC33" s="163">
        <v>7.9</v>
      </c>
      <c r="CD33" s="167"/>
      <c r="CE33" s="164"/>
      <c r="CF33" s="164"/>
      <c r="CG33" s="164"/>
      <c r="CH33" s="164"/>
      <c r="CI33" s="164"/>
      <c r="CJ33" s="164"/>
      <c r="CK33" s="166"/>
      <c r="CL33" s="166"/>
      <c r="CM33" s="166"/>
      <c r="CN33" s="166"/>
      <c r="CO33" s="166"/>
      <c r="CP33" s="166"/>
      <c r="CQ33" s="167">
        <v>-20342</v>
      </c>
      <c r="CR33" s="164"/>
      <c r="CS33" s="164"/>
      <c r="CT33" s="164"/>
      <c r="CU33" s="164"/>
      <c r="CV33" s="164"/>
      <c r="CW33" s="164"/>
      <c r="CX33" s="166">
        <v>20342</v>
      </c>
      <c r="CY33" s="166">
        <v>20342</v>
      </c>
      <c r="CZ33" s="166">
        <v>20342</v>
      </c>
      <c r="DA33" s="166">
        <v>20342</v>
      </c>
      <c r="DB33" s="166">
        <v>20342</v>
      </c>
      <c r="DC33" s="166">
        <v>18307</v>
      </c>
      <c r="DE33" s="168">
        <v>0</v>
      </c>
      <c r="DG33" s="172">
        <v>0</v>
      </c>
    </row>
    <row r="34" spans="2:111" hidden="1">
      <c r="B34" s="103" t="s">
        <v>231</v>
      </c>
      <c r="C34" s="164">
        <v>28</v>
      </c>
      <c r="D34" s="164">
        <v>15</v>
      </c>
      <c r="E34" s="164">
        <v>143</v>
      </c>
      <c r="F34" s="163">
        <v>8.4</v>
      </c>
      <c r="G34" s="164">
        <v>437264</v>
      </c>
      <c r="H34" s="164">
        <v>9881</v>
      </c>
      <c r="I34" s="164">
        <v>15622</v>
      </c>
      <c r="J34" s="164"/>
      <c r="K34" s="164">
        <v>0</v>
      </c>
      <c r="L34" s="164">
        <v>-30354</v>
      </c>
      <c r="M34" s="164">
        <v>-3251</v>
      </c>
      <c r="N34" s="164"/>
      <c r="O34" s="164">
        <v>-16637</v>
      </c>
      <c r="P34" s="164">
        <v>412525</v>
      </c>
      <c r="Q34" s="104">
        <f t="shared" si="0"/>
        <v>0</v>
      </c>
      <c r="R34" s="164">
        <v>-8626</v>
      </c>
      <c r="S34" s="164"/>
      <c r="T34" s="164">
        <v>16877</v>
      </c>
      <c r="U34" s="164">
        <v>15950</v>
      </c>
      <c r="V34" s="104">
        <f t="shared" si="3"/>
        <v>-61058</v>
      </c>
      <c r="W34" s="104">
        <f t="shared" si="4"/>
        <v>-36079</v>
      </c>
      <c r="X34" s="104"/>
      <c r="Y34" s="164">
        <v>473544</v>
      </c>
      <c r="Z34" s="164">
        <v>362373</v>
      </c>
      <c r="AA34" s="164">
        <v>412525</v>
      </c>
      <c r="AB34" s="164">
        <v>412525</v>
      </c>
      <c r="AC34" s="164">
        <v>26740</v>
      </c>
      <c r="AD34" s="164">
        <v>34318</v>
      </c>
      <c r="AE34" s="164"/>
      <c r="AF34" s="164">
        <v>0</v>
      </c>
      <c r="AG34" s="164">
        <v>0</v>
      </c>
      <c r="AH34" s="164"/>
      <c r="AI34" s="164">
        <v>-8626</v>
      </c>
      <c r="AJ34" s="164">
        <v>-8626</v>
      </c>
      <c r="AK34" s="164">
        <v>-8626</v>
      </c>
      <c r="AL34" s="164">
        <v>-8626</v>
      </c>
      <c r="AM34" s="164">
        <v>-8626</v>
      </c>
      <c r="AN34" s="164">
        <v>-17928</v>
      </c>
      <c r="AP34" s="165">
        <f t="shared" si="1"/>
        <v>-3614</v>
      </c>
      <c r="AQ34" s="164">
        <f>MIN(MAX(0,AP34),MAX(0,$L34)-SUM($AP34:AP34))</f>
        <v>0</v>
      </c>
      <c r="AR34" s="164">
        <f>MIN(MAX(0,AQ34),MAX(0,$L34)-SUM($AP34:AQ34))</f>
        <v>0</v>
      </c>
      <c r="AS34" s="164">
        <f>MIN(MAX(0,AR34),MAX(0,$L34)-SUM($AP34:AR34))</f>
        <v>0</v>
      </c>
      <c r="AT34" s="164">
        <f>MIN(MAX(0,AS34),MAX(0,$L34)-SUM($AP34:AS34))</f>
        <v>0</v>
      </c>
      <c r="AU34" s="164">
        <f>MIN(MAX(0,AT34),MAX(0,$L34)-SUM($AP34:AT34))</f>
        <v>0</v>
      </c>
      <c r="AV34" s="164">
        <f>(MAX(0,$L34-MAX(0,SUM($AP34:AU34))))</f>
        <v>0</v>
      </c>
      <c r="AW34" s="166">
        <f t="shared" si="2"/>
        <v>3614</v>
      </c>
      <c r="AX34" s="166">
        <f>MIN(MAX(0,AW34),MAX(0,-$L34)-MAX(0,-$AP34+SUM($AW34:AW34)))</f>
        <v>3614</v>
      </c>
      <c r="AY34" s="166">
        <f>MIN(MAX(0,AX34),MAX(0,-$L34)-MAX(0,-$AP34+SUM($AW34:AX34)))</f>
        <v>3614</v>
      </c>
      <c r="AZ34" s="166">
        <f>MIN(MAX(0,AY34),MAX(0,-$L34)-MAX(0,-$AP34+SUM($AW34:AY34)))</f>
        <v>3614</v>
      </c>
      <c r="BA34" s="166">
        <f>MIN(MAX(0,AZ34),MAX(0,-$L34)-MAX(0,-$AP34+SUM($AW34:AZ34)))</f>
        <v>3614</v>
      </c>
      <c r="BB34" s="166">
        <f>MAX(0,-$L34+$AP34-SUM($AW34:BA34))</f>
        <v>8670</v>
      </c>
      <c r="BC34" s="165">
        <f t="shared" si="5"/>
        <v>-387</v>
      </c>
      <c r="BD34" s="164">
        <f>MIN(MAX(0,BC34),MAX(0,$M34)-SUM($BC34:BC34))</f>
        <v>0</v>
      </c>
      <c r="BE34" s="164">
        <f>MIN(MAX(0,BD34),MAX(0,$M34)-SUM($BC34:BD34))</f>
        <v>0</v>
      </c>
      <c r="BF34" s="164">
        <f>MIN(MAX(0,BE34),MAX(0,$M34)-SUM($BC34:BE34))</f>
        <v>0</v>
      </c>
      <c r="BG34" s="164">
        <f>MIN(MAX(0,BF34),MAX(0,$M34)-SUM($BC34:BF34))</f>
        <v>0</v>
      </c>
      <c r="BH34" s="164">
        <f>MIN(MAX(0,BG34),MAX(0,$M34)-SUM($BC34:BG34))</f>
        <v>0</v>
      </c>
      <c r="BI34" s="164">
        <f>(MAX(0,$M34-MAX(0,SUM($BC34:BH34))))</f>
        <v>0</v>
      </c>
      <c r="BJ34" s="166">
        <f t="shared" si="6"/>
        <v>387</v>
      </c>
      <c r="BK34" s="166">
        <f>MIN(MAX(0,BJ34),MAX(0,-$M34)-MAX(0,-$BC34+SUM($BJ34:BJ34)))</f>
        <v>387</v>
      </c>
      <c r="BL34" s="166">
        <f>MIN(MAX(0,BK34),MAX(0,-$M34)-MAX(0,-$BC34+SUM($BJ34:BK34)))</f>
        <v>387</v>
      </c>
      <c r="BM34" s="166">
        <f>MIN(MAX(0,BL34),MAX(0,-$M34)-MAX(0,-$BC34+SUM($BJ34:BL34)))</f>
        <v>387</v>
      </c>
      <c r="BN34" s="166">
        <f>MIN(MAX(0,BM34),MAX(0,-$M34)-MAX(0,-$BC34+SUM($BJ34:BM34)))</f>
        <v>387</v>
      </c>
      <c r="BO34" s="166">
        <f>MAX(0,-$M34+$BC34-SUM($BJ34:BN34))</f>
        <v>929</v>
      </c>
      <c r="BP34" s="165"/>
      <c r="BQ34" s="164"/>
      <c r="BR34" s="164"/>
      <c r="BS34" s="164"/>
      <c r="BT34" s="164"/>
      <c r="BU34" s="164"/>
      <c r="BV34" s="164"/>
      <c r="BW34" s="166"/>
      <c r="BX34" s="166"/>
      <c r="BY34" s="166"/>
      <c r="BZ34" s="166"/>
      <c r="CA34" s="166"/>
      <c r="CB34" s="166"/>
      <c r="CC34" s="163">
        <v>8.8000000000000007</v>
      </c>
      <c r="CD34" s="167"/>
      <c r="CE34" s="164"/>
      <c r="CF34" s="164"/>
      <c r="CG34" s="164"/>
      <c r="CH34" s="164"/>
      <c r="CI34" s="164"/>
      <c r="CJ34" s="164"/>
      <c r="CK34" s="166"/>
      <c r="CL34" s="166"/>
      <c r="CM34" s="166"/>
      <c r="CN34" s="166"/>
      <c r="CO34" s="166"/>
      <c r="CP34" s="166"/>
      <c r="CQ34" s="167">
        <v>-4625</v>
      </c>
      <c r="CR34" s="164"/>
      <c r="CS34" s="164"/>
      <c r="CT34" s="164"/>
      <c r="CU34" s="164"/>
      <c r="CV34" s="164"/>
      <c r="CW34" s="164"/>
      <c r="CX34" s="166">
        <v>4625</v>
      </c>
      <c r="CY34" s="166">
        <v>4625</v>
      </c>
      <c r="CZ34" s="166">
        <v>4625</v>
      </c>
      <c r="DA34" s="166">
        <v>4625</v>
      </c>
      <c r="DB34" s="166">
        <v>4625</v>
      </c>
      <c r="DC34" s="166">
        <v>8329</v>
      </c>
      <c r="DE34" s="168">
        <v>0</v>
      </c>
      <c r="DG34" s="172">
        <v>0</v>
      </c>
    </row>
    <row r="35" spans="2:111" hidden="1">
      <c r="B35" s="103" t="s">
        <v>232</v>
      </c>
      <c r="C35" s="164">
        <v>3</v>
      </c>
      <c r="D35" s="164">
        <v>2</v>
      </c>
      <c r="E35" s="164">
        <v>14</v>
      </c>
      <c r="F35" s="163">
        <v>7.5</v>
      </c>
      <c r="G35" s="164">
        <v>48366</v>
      </c>
      <c r="H35" s="164">
        <v>1158</v>
      </c>
      <c r="I35" s="164">
        <v>1727</v>
      </c>
      <c r="J35" s="164"/>
      <c r="K35" s="164">
        <v>0</v>
      </c>
      <c r="L35" s="164">
        <v>-4897</v>
      </c>
      <c r="M35" s="164">
        <v>-316</v>
      </c>
      <c r="N35" s="164"/>
      <c r="O35" s="164">
        <v>-2005</v>
      </c>
      <c r="P35" s="164">
        <v>44033</v>
      </c>
      <c r="Q35" s="104">
        <f t="shared" si="0"/>
        <v>0</v>
      </c>
      <c r="R35" s="164">
        <v>-1199</v>
      </c>
      <c r="S35" s="164"/>
      <c r="T35" s="164">
        <v>1686</v>
      </c>
      <c r="U35" s="164">
        <v>1530</v>
      </c>
      <c r="V35" s="104">
        <f t="shared" si="3"/>
        <v>-7790</v>
      </c>
      <c r="W35" s="104">
        <f t="shared" si="4"/>
        <v>-3776</v>
      </c>
      <c r="X35" s="104"/>
      <c r="Y35" s="164">
        <v>50470</v>
      </c>
      <c r="Z35" s="164">
        <v>38657</v>
      </c>
      <c r="AA35" s="164">
        <v>44033</v>
      </c>
      <c r="AB35" s="164">
        <v>44033</v>
      </c>
      <c r="AC35" s="164">
        <v>4244</v>
      </c>
      <c r="AD35" s="164">
        <v>3546</v>
      </c>
      <c r="AE35" s="164"/>
      <c r="AF35" s="164">
        <v>0</v>
      </c>
      <c r="AG35" s="164">
        <v>0</v>
      </c>
      <c r="AH35" s="164"/>
      <c r="AI35" s="164">
        <v>-1199</v>
      </c>
      <c r="AJ35" s="164">
        <v>-1199</v>
      </c>
      <c r="AK35" s="164">
        <v>-1199</v>
      </c>
      <c r="AL35" s="164">
        <v>-1199</v>
      </c>
      <c r="AM35" s="164">
        <v>-1199</v>
      </c>
      <c r="AN35" s="164">
        <v>-1795</v>
      </c>
      <c r="AP35" s="165">
        <f t="shared" si="1"/>
        <v>-653</v>
      </c>
      <c r="AQ35" s="164">
        <f>MIN(MAX(0,AP35),MAX(0,$L35)-SUM($AP35:AP35))</f>
        <v>0</v>
      </c>
      <c r="AR35" s="164">
        <f>MIN(MAX(0,AQ35),MAX(0,$L35)-SUM($AP35:AQ35))</f>
        <v>0</v>
      </c>
      <c r="AS35" s="164">
        <f>MIN(MAX(0,AR35),MAX(0,$L35)-SUM($AP35:AR35))</f>
        <v>0</v>
      </c>
      <c r="AT35" s="164">
        <f>MIN(MAX(0,AS35),MAX(0,$L35)-SUM($AP35:AS35))</f>
        <v>0</v>
      </c>
      <c r="AU35" s="164">
        <f>MIN(MAX(0,AT35),MAX(0,$L35)-SUM($AP35:AT35))</f>
        <v>0</v>
      </c>
      <c r="AV35" s="164">
        <f>(MAX(0,$L35-MAX(0,SUM($AP35:AU35))))</f>
        <v>0</v>
      </c>
      <c r="AW35" s="166">
        <f t="shared" si="2"/>
        <v>653</v>
      </c>
      <c r="AX35" s="166">
        <f>MIN(MAX(0,AW35),MAX(0,-$L35)-MAX(0,-$AP35+SUM($AW35:AW35)))</f>
        <v>653</v>
      </c>
      <c r="AY35" s="166">
        <f>MIN(MAX(0,AX35),MAX(0,-$L35)-MAX(0,-$AP35+SUM($AW35:AX35)))</f>
        <v>653</v>
      </c>
      <c r="AZ35" s="166">
        <f>MIN(MAX(0,AY35),MAX(0,-$L35)-MAX(0,-$AP35+SUM($AW35:AY35)))</f>
        <v>653</v>
      </c>
      <c r="BA35" s="166">
        <f>MIN(MAX(0,AZ35),MAX(0,-$L35)-MAX(0,-$AP35+SUM($AW35:AZ35)))</f>
        <v>653</v>
      </c>
      <c r="BB35" s="166">
        <f>MAX(0,-$L35+$AP35-SUM($AW35:BA35))</f>
        <v>979</v>
      </c>
      <c r="BC35" s="165">
        <f t="shared" si="5"/>
        <v>-42</v>
      </c>
      <c r="BD35" s="164">
        <f>MIN(MAX(0,BC35),MAX(0,$M35)-SUM($BC35:BC35))</f>
        <v>0</v>
      </c>
      <c r="BE35" s="164">
        <f>MIN(MAX(0,BD35),MAX(0,$M35)-SUM($BC35:BD35))</f>
        <v>0</v>
      </c>
      <c r="BF35" s="164">
        <f>MIN(MAX(0,BE35),MAX(0,$M35)-SUM($BC35:BE35))</f>
        <v>0</v>
      </c>
      <c r="BG35" s="164">
        <f>MIN(MAX(0,BF35),MAX(0,$M35)-SUM($BC35:BF35))</f>
        <v>0</v>
      </c>
      <c r="BH35" s="164">
        <f>MIN(MAX(0,BG35),MAX(0,$M35)-SUM($BC35:BG35))</f>
        <v>0</v>
      </c>
      <c r="BI35" s="164">
        <f>(MAX(0,$M35-MAX(0,SUM($BC35:BH35))))</f>
        <v>0</v>
      </c>
      <c r="BJ35" s="166">
        <f t="shared" si="6"/>
        <v>42</v>
      </c>
      <c r="BK35" s="166">
        <f>MIN(MAX(0,BJ35),MAX(0,-$M35)-MAX(0,-$BC35+SUM($BJ35:BJ35)))</f>
        <v>42</v>
      </c>
      <c r="BL35" s="166">
        <f>MIN(MAX(0,BK35),MAX(0,-$M35)-MAX(0,-$BC35+SUM($BJ35:BK35)))</f>
        <v>42</v>
      </c>
      <c r="BM35" s="166">
        <f>MIN(MAX(0,BL35),MAX(0,-$M35)-MAX(0,-$BC35+SUM($BJ35:BL35)))</f>
        <v>42</v>
      </c>
      <c r="BN35" s="166">
        <f>MIN(MAX(0,BM35),MAX(0,-$M35)-MAX(0,-$BC35+SUM($BJ35:BM35)))</f>
        <v>42</v>
      </c>
      <c r="BO35" s="166">
        <f>MAX(0,-$M35+$BC35-SUM($BJ35:BN35))</f>
        <v>64</v>
      </c>
      <c r="BP35" s="165"/>
      <c r="BQ35" s="164"/>
      <c r="BR35" s="164"/>
      <c r="BS35" s="164"/>
      <c r="BT35" s="164"/>
      <c r="BU35" s="164"/>
      <c r="BV35" s="164"/>
      <c r="BW35" s="166"/>
      <c r="BX35" s="166"/>
      <c r="BY35" s="166"/>
      <c r="BZ35" s="166"/>
      <c r="CA35" s="166"/>
      <c r="CB35" s="166"/>
      <c r="CC35" s="163">
        <v>8.5</v>
      </c>
      <c r="CD35" s="167"/>
      <c r="CE35" s="164"/>
      <c r="CF35" s="164"/>
      <c r="CG35" s="164"/>
      <c r="CH35" s="164"/>
      <c r="CI35" s="164"/>
      <c r="CJ35" s="164"/>
      <c r="CK35" s="166"/>
      <c r="CL35" s="166"/>
      <c r="CM35" s="166"/>
      <c r="CN35" s="166"/>
      <c r="CO35" s="166"/>
      <c r="CP35" s="166"/>
      <c r="CQ35" s="167">
        <v>-504</v>
      </c>
      <c r="CR35" s="164"/>
      <c r="CS35" s="164"/>
      <c r="CT35" s="164"/>
      <c r="CU35" s="164"/>
      <c r="CV35" s="164"/>
      <c r="CW35" s="164"/>
      <c r="CX35" s="166">
        <v>504</v>
      </c>
      <c r="CY35" s="166">
        <v>504</v>
      </c>
      <c r="CZ35" s="166">
        <v>504</v>
      </c>
      <c r="DA35" s="166">
        <v>504</v>
      </c>
      <c r="DB35" s="166">
        <v>504</v>
      </c>
      <c r="DC35" s="166">
        <v>752</v>
      </c>
      <c r="DE35" s="168">
        <v>0</v>
      </c>
      <c r="DG35" s="172">
        <v>0</v>
      </c>
    </row>
    <row r="36" spans="2:111" hidden="1">
      <c r="B36" s="103" t="s">
        <v>233</v>
      </c>
      <c r="C36" s="164">
        <v>142</v>
      </c>
      <c r="D36" s="164">
        <v>87</v>
      </c>
      <c r="E36" s="164">
        <v>400</v>
      </c>
      <c r="F36" s="163">
        <v>6.9</v>
      </c>
      <c r="G36" s="164">
        <v>23104457</v>
      </c>
      <c r="H36" s="164">
        <v>1465231</v>
      </c>
      <c r="I36" s="164">
        <v>870370</v>
      </c>
      <c r="J36" s="164"/>
      <c r="K36" s="164">
        <v>-21869609</v>
      </c>
      <c r="L36" s="164">
        <v>-1631804</v>
      </c>
      <c r="M36" s="164">
        <v>-13193</v>
      </c>
      <c r="N36" s="164"/>
      <c r="O36" s="164">
        <v>-242201</v>
      </c>
      <c r="P36" s="164">
        <v>1683251</v>
      </c>
      <c r="Q36" s="104">
        <f t="shared" si="0"/>
        <v>-21869609</v>
      </c>
      <c r="R36" s="164">
        <v>-561250</v>
      </c>
      <c r="S36" s="164"/>
      <c r="T36" s="164">
        <v>-20095258</v>
      </c>
      <c r="U36" s="164">
        <v>76414</v>
      </c>
      <c r="V36" s="104">
        <f t="shared" si="3"/>
        <v>-3505087</v>
      </c>
      <c r="W36" s="104">
        <f t="shared" si="4"/>
        <v>-2421340</v>
      </c>
      <c r="X36" s="104"/>
      <c r="Y36" s="164">
        <v>1923708</v>
      </c>
      <c r="Z36" s="164">
        <v>1485437</v>
      </c>
      <c r="AA36" s="164">
        <v>1683251</v>
      </c>
      <c r="AB36" s="164">
        <v>1683251</v>
      </c>
      <c r="AC36" s="164">
        <v>1395311</v>
      </c>
      <c r="AD36" s="164">
        <v>2109776</v>
      </c>
      <c r="AE36" s="164"/>
      <c r="AF36" s="164">
        <v>0</v>
      </c>
      <c r="AG36" s="164">
        <v>0</v>
      </c>
      <c r="AH36" s="164"/>
      <c r="AI36" s="164">
        <v>-561250</v>
      </c>
      <c r="AJ36" s="164">
        <v>-561250</v>
      </c>
      <c r="AK36" s="164">
        <v>-561250</v>
      </c>
      <c r="AL36" s="164">
        <v>-561250</v>
      </c>
      <c r="AM36" s="164">
        <v>-561250</v>
      </c>
      <c r="AN36" s="164">
        <v>-698837</v>
      </c>
      <c r="AP36" s="165">
        <f t="shared" si="1"/>
        <v>-236493</v>
      </c>
      <c r="AQ36" s="164">
        <f>MIN(MAX(0,AP36),MAX(0,$L36)-SUM($AP36:AP36))</f>
        <v>0</v>
      </c>
      <c r="AR36" s="164">
        <f>MIN(MAX(0,AQ36),MAX(0,$L36)-SUM($AP36:AQ36))</f>
        <v>0</v>
      </c>
      <c r="AS36" s="164">
        <f>MIN(MAX(0,AR36),MAX(0,$L36)-SUM($AP36:AR36))</f>
        <v>0</v>
      </c>
      <c r="AT36" s="164">
        <f>MIN(MAX(0,AS36),MAX(0,$L36)-SUM($AP36:AS36))</f>
        <v>0</v>
      </c>
      <c r="AU36" s="164">
        <f>MIN(MAX(0,AT36),MAX(0,$L36)-SUM($AP36:AT36))</f>
        <v>0</v>
      </c>
      <c r="AV36" s="164">
        <f>(MAX(0,$L36-MAX(0,SUM($AP36:AU36))))</f>
        <v>0</v>
      </c>
      <c r="AW36" s="166">
        <f t="shared" si="2"/>
        <v>236493</v>
      </c>
      <c r="AX36" s="166">
        <f>MIN(MAX(0,AW36),MAX(0,-$L36)-MAX(0,-$AP36+SUM($AW36:AW36)))</f>
        <v>236493</v>
      </c>
      <c r="AY36" s="166">
        <f>MIN(MAX(0,AX36),MAX(0,-$L36)-MAX(0,-$AP36+SUM($AW36:AX36)))</f>
        <v>236493</v>
      </c>
      <c r="AZ36" s="166">
        <f>MIN(MAX(0,AY36),MAX(0,-$L36)-MAX(0,-$AP36+SUM($AW36:AY36)))</f>
        <v>236493</v>
      </c>
      <c r="BA36" s="166">
        <f>MIN(MAX(0,AZ36),MAX(0,-$L36)-MAX(0,-$AP36+SUM($AW36:AZ36)))</f>
        <v>236493</v>
      </c>
      <c r="BB36" s="166">
        <f>MAX(0,-$L36+$AP36-SUM($AW36:BA36))</f>
        <v>212846</v>
      </c>
      <c r="BC36" s="165">
        <f t="shared" si="5"/>
        <v>-1912</v>
      </c>
      <c r="BD36" s="164">
        <f>MIN(MAX(0,BC36),MAX(0,$M36)-SUM($BC36:BC36))</f>
        <v>0</v>
      </c>
      <c r="BE36" s="164">
        <f>MIN(MAX(0,BD36),MAX(0,$M36)-SUM($BC36:BD36))</f>
        <v>0</v>
      </c>
      <c r="BF36" s="164">
        <f>MIN(MAX(0,BE36),MAX(0,$M36)-SUM($BC36:BE36))</f>
        <v>0</v>
      </c>
      <c r="BG36" s="164">
        <f>MIN(MAX(0,BF36),MAX(0,$M36)-SUM($BC36:BF36))</f>
        <v>0</v>
      </c>
      <c r="BH36" s="164">
        <f>MIN(MAX(0,BG36),MAX(0,$M36)-SUM($BC36:BG36))</f>
        <v>0</v>
      </c>
      <c r="BI36" s="164">
        <f>(MAX(0,$M36-MAX(0,SUM($BC36:BH36))))</f>
        <v>0</v>
      </c>
      <c r="BJ36" s="166">
        <f t="shared" si="6"/>
        <v>1912</v>
      </c>
      <c r="BK36" s="166">
        <f>MIN(MAX(0,BJ36),MAX(0,-$M36)-MAX(0,-$BC36+SUM($BJ36:BJ36)))</f>
        <v>1912</v>
      </c>
      <c r="BL36" s="166">
        <f>MIN(MAX(0,BK36),MAX(0,-$M36)-MAX(0,-$BC36+SUM($BJ36:BK36)))</f>
        <v>1912</v>
      </c>
      <c r="BM36" s="166">
        <f>MIN(MAX(0,BL36),MAX(0,-$M36)-MAX(0,-$BC36+SUM($BJ36:BL36)))</f>
        <v>1912</v>
      </c>
      <c r="BN36" s="166">
        <f>MIN(MAX(0,BM36),MAX(0,-$M36)-MAX(0,-$BC36+SUM($BJ36:BM36)))</f>
        <v>1912</v>
      </c>
      <c r="BO36" s="166">
        <f>MAX(0,-$M36+$BC36-SUM($BJ36:BN36))</f>
        <v>1721</v>
      </c>
      <c r="BP36" s="165"/>
      <c r="BQ36" s="164"/>
      <c r="BR36" s="164"/>
      <c r="BS36" s="164"/>
      <c r="BT36" s="164"/>
      <c r="BU36" s="164"/>
      <c r="BV36" s="164"/>
      <c r="BW36" s="166"/>
      <c r="BX36" s="166"/>
      <c r="BY36" s="166"/>
      <c r="BZ36" s="166"/>
      <c r="CA36" s="166"/>
      <c r="CB36" s="166"/>
      <c r="CC36" s="163">
        <v>8.5</v>
      </c>
      <c r="CD36" s="167"/>
      <c r="CE36" s="164"/>
      <c r="CF36" s="164"/>
      <c r="CG36" s="164"/>
      <c r="CH36" s="164"/>
      <c r="CI36" s="164"/>
      <c r="CJ36" s="164"/>
      <c r="CK36" s="166"/>
      <c r="CL36" s="166"/>
      <c r="CM36" s="166"/>
      <c r="CN36" s="166"/>
      <c r="CO36" s="166"/>
      <c r="CP36" s="166"/>
      <c r="CQ36" s="167">
        <v>-322845</v>
      </c>
      <c r="CR36" s="164"/>
      <c r="CS36" s="164"/>
      <c r="CT36" s="164"/>
      <c r="CU36" s="164"/>
      <c r="CV36" s="164"/>
      <c r="CW36" s="164"/>
      <c r="CX36" s="166">
        <v>322845</v>
      </c>
      <c r="CY36" s="166">
        <v>322845</v>
      </c>
      <c r="CZ36" s="166">
        <v>322845</v>
      </c>
      <c r="DA36" s="166">
        <v>322845</v>
      </c>
      <c r="DB36" s="166">
        <v>322845</v>
      </c>
      <c r="DC36" s="166">
        <v>484270</v>
      </c>
      <c r="DE36" s="168">
        <v>0</v>
      </c>
      <c r="DG36" s="172">
        <v>2175932.3480000002</v>
      </c>
    </row>
    <row r="37" spans="2:111" hidden="1">
      <c r="B37" s="103" t="s">
        <v>480</v>
      </c>
      <c r="C37" s="164">
        <v>0</v>
      </c>
      <c r="D37" s="164">
        <v>0</v>
      </c>
      <c r="E37" s="164">
        <v>13</v>
      </c>
      <c r="F37" s="163">
        <v>15.1</v>
      </c>
      <c r="G37" s="164">
        <v>0</v>
      </c>
      <c r="H37" s="164">
        <v>0</v>
      </c>
      <c r="I37" s="164">
        <v>0</v>
      </c>
      <c r="J37" s="164"/>
      <c r="K37" s="164">
        <v>0</v>
      </c>
      <c r="L37" s="164">
        <v>5914</v>
      </c>
      <c r="M37" s="164">
        <v>-128</v>
      </c>
      <c r="N37" s="164"/>
      <c r="O37" s="164">
        <v>0</v>
      </c>
      <c r="P37" s="164">
        <v>5786</v>
      </c>
      <c r="Q37" s="104">
        <f t="shared" si="0"/>
        <v>0</v>
      </c>
      <c r="R37" s="164">
        <v>384</v>
      </c>
      <c r="S37" s="164"/>
      <c r="T37" s="164">
        <v>384</v>
      </c>
      <c r="U37" s="164">
        <v>0</v>
      </c>
      <c r="V37" s="104">
        <f t="shared" si="3"/>
        <v>5402</v>
      </c>
      <c r="W37" s="104">
        <f t="shared" si="4"/>
        <v>0</v>
      </c>
      <c r="X37" s="104"/>
      <c r="Y37" s="164">
        <v>7581</v>
      </c>
      <c r="Z37" s="164">
        <v>4471</v>
      </c>
      <c r="AA37" s="164">
        <v>5786</v>
      </c>
      <c r="AB37" s="164">
        <v>5786</v>
      </c>
      <c r="AC37" s="164">
        <v>0</v>
      </c>
      <c r="AD37" s="164">
        <v>120</v>
      </c>
      <c r="AE37" s="164"/>
      <c r="AF37" s="164">
        <v>5522</v>
      </c>
      <c r="AG37" s="164">
        <v>0</v>
      </c>
      <c r="AH37" s="164"/>
      <c r="AI37" s="164">
        <v>384</v>
      </c>
      <c r="AJ37" s="164">
        <v>384</v>
      </c>
      <c r="AK37" s="164">
        <v>384</v>
      </c>
      <c r="AL37" s="164">
        <v>384</v>
      </c>
      <c r="AM37" s="164">
        <v>384</v>
      </c>
      <c r="AN37" s="164">
        <v>3482</v>
      </c>
      <c r="AP37" s="165">
        <f t="shared" si="1"/>
        <v>392</v>
      </c>
      <c r="AQ37" s="164">
        <f>MIN(MAX(0,AP37),MAX(0,$L37)-SUM($AP37:AP37))</f>
        <v>392</v>
      </c>
      <c r="AR37" s="164">
        <f>MIN(MAX(0,AQ37),MAX(0,$L37)-SUM($AP37:AQ37))</f>
        <v>392</v>
      </c>
      <c r="AS37" s="164">
        <f>MIN(MAX(0,AR37),MAX(0,$L37)-SUM($AP37:AR37))</f>
        <v>392</v>
      </c>
      <c r="AT37" s="164">
        <f>MIN(MAX(0,AS37),MAX(0,$L37)-SUM($AP37:AS37))</f>
        <v>392</v>
      </c>
      <c r="AU37" s="164">
        <f>MIN(MAX(0,AT37),MAX(0,$L37)-SUM($AP37:AT37))</f>
        <v>392</v>
      </c>
      <c r="AV37" s="164">
        <f>(MAX(0,$L37-MAX(0,SUM($AP37:AU37))))</f>
        <v>3562</v>
      </c>
      <c r="AW37" s="166">
        <f t="shared" si="2"/>
        <v>0</v>
      </c>
      <c r="AX37" s="166">
        <f>MIN(MAX(0,AW37),MAX(0,-$L37)-MAX(0,-$AP37+SUM($AW37:AW37)))</f>
        <v>0</v>
      </c>
      <c r="AY37" s="166">
        <f>MIN(MAX(0,AX37),MAX(0,-$L37)-MAX(0,-$AP37+SUM($AW37:AX37)))</f>
        <v>0</v>
      </c>
      <c r="AZ37" s="166">
        <f>MIN(MAX(0,AY37),MAX(0,-$L37)-MAX(0,-$AP37+SUM($AW37:AY37)))</f>
        <v>0</v>
      </c>
      <c r="BA37" s="166">
        <f>MIN(MAX(0,AZ37),MAX(0,-$L37)-MAX(0,-$AP37+SUM($AW37:AZ37)))</f>
        <v>0</v>
      </c>
      <c r="BB37" s="166">
        <f>MAX(0,-$L37+$AP37-SUM($AW37:BA37))</f>
        <v>0</v>
      </c>
      <c r="BC37" s="165">
        <f t="shared" si="5"/>
        <v>-8</v>
      </c>
      <c r="BD37" s="164">
        <f>MIN(MAX(0,BC37),MAX(0,$M37)-SUM($BC37:BC37))</f>
        <v>0</v>
      </c>
      <c r="BE37" s="164">
        <f>MIN(MAX(0,BD37),MAX(0,$M37)-SUM($BC37:BD37))</f>
        <v>0</v>
      </c>
      <c r="BF37" s="164">
        <f>MIN(MAX(0,BE37),MAX(0,$M37)-SUM($BC37:BE37))</f>
        <v>0</v>
      </c>
      <c r="BG37" s="164">
        <f>MIN(MAX(0,BF37),MAX(0,$M37)-SUM($BC37:BF37))</f>
        <v>0</v>
      </c>
      <c r="BH37" s="164">
        <f>MIN(MAX(0,BG37),MAX(0,$M37)-SUM($BC37:BG37))</f>
        <v>0</v>
      </c>
      <c r="BI37" s="164">
        <f>(MAX(0,$M37-MAX(0,SUM($BC37:BH37))))</f>
        <v>0</v>
      </c>
      <c r="BJ37" s="166">
        <f t="shared" si="6"/>
        <v>8</v>
      </c>
      <c r="BK37" s="166">
        <f>MIN(MAX(0,BJ37),MAX(0,-$M37)-MAX(0,-$BC37+SUM($BJ37:BJ37)))</f>
        <v>8</v>
      </c>
      <c r="BL37" s="166">
        <f>MIN(MAX(0,BK37),MAX(0,-$M37)-MAX(0,-$BC37+SUM($BJ37:BK37)))</f>
        <v>8</v>
      </c>
      <c r="BM37" s="166">
        <f>MIN(MAX(0,BL37),MAX(0,-$M37)-MAX(0,-$BC37+SUM($BJ37:BL37)))</f>
        <v>8</v>
      </c>
      <c r="BN37" s="166">
        <f>MIN(MAX(0,BM37),MAX(0,-$M37)-MAX(0,-$BC37+SUM($BJ37:BM37)))</f>
        <v>8</v>
      </c>
      <c r="BO37" s="166">
        <f>MAX(0,-$M37+$BC37-SUM($BJ37:BN37))</f>
        <v>80</v>
      </c>
      <c r="BP37" s="165"/>
      <c r="BQ37" s="164"/>
      <c r="BR37" s="164"/>
      <c r="BS37" s="164"/>
      <c r="BT37" s="164"/>
      <c r="BU37" s="164"/>
      <c r="BV37" s="164"/>
      <c r="BW37" s="166"/>
      <c r="BX37" s="166"/>
      <c r="BY37" s="166"/>
      <c r="BZ37" s="166"/>
      <c r="CA37" s="166"/>
      <c r="CB37" s="166"/>
      <c r="CC37" s="163">
        <v>1</v>
      </c>
      <c r="CD37" s="167"/>
      <c r="CE37" s="164"/>
      <c r="CF37" s="164"/>
      <c r="CG37" s="164"/>
      <c r="CH37" s="164"/>
      <c r="CI37" s="164"/>
      <c r="CJ37" s="164"/>
      <c r="CK37" s="166"/>
      <c r="CL37" s="166"/>
      <c r="CM37" s="166"/>
      <c r="CN37" s="166"/>
      <c r="CO37" s="166"/>
      <c r="CP37" s="166"/>
      <c r="CQ37" s="167">
        <v>0</v>
      </c>
      <c r="CR37" s="164"/>
      <c r="CS37" s="164"/>
      <c r="CT37" s="164"/>
      <c r="CU37" s="164"/>
      <c r="CV37" s="164"/>
      <c r="CW37" s="164"/>
      <c r="CX37" s="166">
        <v>0</v>
      </c>
      <c r="CY37" s="166">
        <v>0</v>
      </c>
      <c r="CZ37" s="166">
        <v>0</v>
      </c>
      <c r="DA37" s="166">
        <v>0</v>
      </c>
      <c r="DB37" s="166">
        <v>0</v>
      </c>
      <c r="DC37" s="166">
        <v>0</v>
      </c>
      <c r="DE37" s="168">
        <v>0</v>
      </c>
      <c r="DG37" s="172">
        <v>0</v>
      </c>
    </row>
    <row r="38" spans="2:111" hidden="1">
      <c r="B38" s="103" t="s">
        <v>481</v>
      </c>
      <c r="C38" s="164">
        <v>0</v>
      </c>
      <c r="D38" s="164">
        <v>0</v>
      </c>
      <c r="E38" s="164">
        <v>1</v>
      </c>
      <c r="F38" s="163">
        <v>7.3</v>
      </c>
      <c r="G38" s="164">
        <v>0</v>
      </c>
      <c r="H38" s="164">
        <v>0</v>
      </c>
      <c r="I38" s="164">
        <v>0</v>
      </c>
      <c r="J38" s="164"/>
      <c r="K38" s="164">
        <v>0</v>
      </c>
      <c r="L38" s="164">
        <v>64</v>
      </c>
      <c r="M38" s="164">
        <v>-1</v>
      </c>
      <c r="N38" s="164"/>
      <c r="O38" s="164">
        <v>0</v>
      </c>
      <c r="P38" s="164">
        <v>63</v>
      </c>
      <c r="Q38" s="104">
        <f t="shared" si="0"/>
        <v>0</v>
      </c>
      <c r="R38" s="164">
        <v>8</v>
      </c>
      <c r="S38" s="164"/>
      <c r="T38" s="164">
        <v>8</v>
      </c>
      <c r="U38" s="164">
        <v>0</v>
      </c>
      <c r="V38" s="104">
        <f t="shared" si="3"/>
        <v>55</v>
      </c>
      <c r="W38" s="104">
        <f t="shared" si="4"/>
        <v>0</v>
      </c>
      <c r="X38" s="104"/>
      <c r="Y38" s="164">
        <v>79</v>
      </c>
      <c r="Z38" s="164">
        <v>54</v>
      </c>
      <c r="AA38" s="164">
        <v>63</v>
      </c>
      <c r="AB38" s="164">
        <v>63</v>
      </c>
      <c r="AC38" s="164">
        <v>0</v>
      </c>
      <c r="AD38" s="164">
        <v>0</v>
      </c>
      <c r="AE38" s="164"/>
      <c r="AF38" s="164">
        <v>55</v>
      </c>
      <c r="AG38" s="164">
        <v>0</v>
      </c>
      <c r="AH38" s="164"/>
      <c r="AI38" s="164">
        <v>9</v>
      </c>
      <c r="AJ38" s="164">
        <v>9</v>
      </c>
      <c r="AK38" s="164">
        <v>9</v>
      </c>
      <c r="AL38" s="164">
        <v>9</v>
      </c>
      <c r="AM38" s="164">
        <v>9</v>
      </c>
      <c r="AN38" s="164">
        <v>10</v>
      </c>
      <c r="AP38" s="165">
        <f t="shared" si="1"/>
        <v>9</v>
      </c>
      <c r="AQ38" s="164">
        <f>MIN(MAX(0,AP38),MAX(0,$L38)-SUM($AP38:AP38))</f>
        <v>9</v>
      </c>
      <c r="AR38" s="164">
        <f>MIN(MAX(0,AQ38),MAX(0,$L38)-SUM($AP38:AQ38))</f>
        <v>9</v>
      </c>
      <c r="AS38" s="164">
        <f>MIN(MAX(0,AR38),MAX(0,$L38)-SUM($AP38:AR38))</f>
        <v>9</v>
      </c>
      <c r="AT38" s="164">
        <f>MIN(MAX(0,AS38),MAX(0,$L38)-SUM($AP38:AS38))</f>
        <v>9</v>
      </c>
      <c r="AU38" s="164">
        <f>MIN(MAX(0,AT38),MAX(0,$L38)-SUM($AP38:AT38))</f>
        <v>9</v>
      </c>
      <c r="AV38" s="164">
        <f>(MAX(0,$L38-MAX(0,SUM($AP38:AU38))))</f>
        <v>10</v>
      </c>
      <c r="AW38" s="166">
        <f t="shared" si="2"/>
        <v>0</v>
      </c>
      <c r="AX38" s="166">
        <f>MIN(MAX(0,AW38),MAX(0,-$L38)-MAX(0,-$AP38+SUM($AW38:AW38)))</f>
        <v>0</v>
      </c>
      <c r="AY38" s="166">
        <f>MIN(MAX(0,AX38),MAX(0,-$L38)-MAX(0,-$AP38+SUM($AW38:AX38)))</f>
        <v>0</v>
      </c>
      <c r="AZ38" s="166">
        <f>MIN(MAX(0,AY38),MAX(0,-$L38)-MAX(0,-$AP38+SUM($AW38:AY38)))</f>
        <v>0</v>
      </c>
      <c r="BA38" s="166">
        <f>MIN(MAX(0,AZ38),MAX(0,-$L38)-MAX(0,-$AP38+SUM($AW38:AZ38)))</f>
        <v>0</v>
      </c>
      <c r="BB38" s="166">
        <f>MAX(0,-$L38+$AP38-SUM($AW38:BA38))</f>
        <v>0</v>
      </c>
      <c r="BC38" s="165">
        <f t="shared" si="5"/>
        <v>-1</v>
      </c>
      <c r="BD38" s="164">
        <f>MIN(MAX(0,BC38),MAX(0,$M38)-SUM($BC38:BC38))</f>
        <v>0</v>
      </c>
      <c r="BE38" s="164">
        <f>MIN(MAX(0,BD38),MAX(0,$M38)-SUM($BC38:BD38))</f>
        <v>0</v>
      </c>
      <c r="BF38" s="164">
        <f>MIN(MAX(0,BE38),MAX(0,$M38)-SUM($BC38:BE38))</f>
        <v>0</v>
      </c>
      <c r="BG38" s="164">
        <f>MIN(MAX(0,BF38),MAX(0,$M38)-SUM($BC38:BF38))</f>
        <v>0</v>
      </c>
      <c r="BH38" s="164">
        <f>MIN(MAX(0,BG38),MAX(0,$M38)-SUM($BC38:BG38))</f>
        <v>0</v>
      </c>
      <c r="BI38" s="164">
        <f>(MAX(0,$M38-MAX(0,SUM($BC38:BH38))))</f>
        <v>0</v>
      </c>
      <c r="BJ38" s="166">
        <f t="shared" si="6"/>
        <v>0</v>
      </c>
      <c r="BK38" s="166">
        <f>MIN(MAX(0,BJ38),MAX(0,-$M38)-MAX(0,-$BC38+SUM($BJ38:BJ38)))</f>
        <v>0</v>
      </c>
      <c r="BL38" s="166">
        <f>MIN(MAX(0,BK38),MAX(0,-$M38)-MAX(0,-$BC38+SUM($BJ38:BK38)))</f>
        <v>0</v>
      </c>
      <c r="BM38" s="166">
        <f>MIN(MAX(0,BL38),MAX(0,-$M38)-MAX(0,-$BC38+SUM($BJ38:BL38)))</f>
        <v>0</v>
      </c>
      <c r="BN38" s="166">
        <f>MIN(MAX(0,BM38),MAX(0,-$M38)-MAX(0,-$BC38+SUM($BJ38:BM38)))</f>
        <v>0</v>
      </c>
      <c r="BO38" s="166">
        <f>MAX(0,-$M38+$BC38-SUM($BJ38:BN38))</f>
        <v>0</v>
      </c>
      <c r="BP38" s="165"/>
      <c r="BQ38" s="164"/>
      <c r="BR38" s="164"/>
      <c r="BS38" s="164"/>
      <c r="BT38" s="164"/>
      <c r="BU38" s="164"/>
      <c r="BV38" s="164"/>
      <c r="BW38" s="166"/>
      <c r="BX38" s="166"/>
      <c r="BY38" s="166"/>
      <c r="BZ38" s="166"/>
      <c r="CA38" s="166"/>
      <c r="CB38" s="166"/>
      <c r="CC38" s="163">
        <v>1</v>
      </c>
      <c r="CD38" s="167"/>
      <c r="CE38" s="164"/>
      <c r="CF38" s="164"/>
      <c r="CG38" s="164"/>
      <c r="CH38" s="164"/>
      <c r="CI38" s="164"/>
      <c r="CJ38" s="164"/>
      <c r="CK38" s="166"/>
      <c r="CL38" s="166"/>
      <c r="CM38" s="166"/>
      <c r="CN38" s="166"/>
      <c r="CO38" s="166"/>
      <c r="CP38" s="166"/>
      <c r="CQ38" s="167">
        <v>0</v>
      </c>
      <c r="CR38" s="164"/>
      <c r="CS38" s="164"/>
      <c r="CT38" s="164"/>
      <c r="CU38" s="164"/>
      <c r="CV38" s="164"/>
      <c r="CW38" s="164"/>
      <c r="CX38" s="166">
        <v>0</v>
      </c>
      <c r="CY38" s="166">
        <v>0</v>
      </c>
      <c r="CZ38" s="166">
        <v>0</v>
      </c>
      <c r="DA38" s="166">
        <v>0</v>
      </c>
      <c r="DB38" s="166">
        <v>0</v>
      </c>
      <c r="DC38" s="166">
        <v>0</v>
      </c>
      <c r="DE38" s="168">
        <v>0</v>
      </c>
      <c r="DG38" s="172">
        <v>0</v>
      </c>
    </row>
    <row r="39" spans="2:111" hidden="1">
      <c r="B39" s="103" t="s">
        <v>482</v>
      </c>
      <c r="C39" s="164">
        <v>0</v>
      </c>
      <c r="D39" s="164">
        <v>0</v>
      </c>
      <c r="E39" s="164">
        <v>15</v>
      </c>
      <c r="F39" s="163">
        <v>13.2</v>
      </c>
      <c r="G39" s="164">
        <v>0</v>
      </c>
      <c r="H39" s="164">
        <v>0</v>
      </c>
      <c r="I39" s="164">
        <v>0</v>
      </c>
      <c r="J39" s="164"/>
      <c r="K39" s="164">
        <v>0</v>
      </c>
      <c r="L39" s="164">
        <v>12745</v>
      </c>
      <c r="M39" s="164">
        <v>-177</v>
      </c>
      <c r="N39" s="164"/>
      <c r="O39" s="164">
        <v>0</v>
      </c>
      <c r="P39" s="164">
        <v>12568</v>
      </c>
      <c r="Q39" s="104">
        <f t="shared" si="0"/>
        <v>0</v>
      </c>
      <c r="R39" s="164">
        <v>953</v>
      </c>
      <c r="S39" s="164"/>
      <c r="T39" s="164">
        <v>953</v>
      </c>
      <c r="U39" s="164">
        <v>0</v>
      </c>
      <c r="V39" s="104">
        <f t="shared" si="3"/>
        <v>11615</v>
      </c>
      <c r="W39" s="104">
        <f t="shared" si="4"/>
        <v>0</v>
      </c>
      <c r="X39" s="104"/>
      <c r="Y39" s="164">
        <v>15670</v>
      </c>
      <c r="Z39" s="164">
        <v>10147</v>
      </c>
      <c r="AA39" s="164">
        <v>12568</v>
      </c>
      <c r="AB39" s="164">
        <v>12568</v>
      </c>
      <c r="AC39" s="164">
        <v>0</v>
      </c>
      <c r="AD39" s="164">
        <v>164</v>
      </c>
      <c r="AE39" s="164"/>
      <c r="AF39" s="164">
        <v>11779</v>
      </c>
      <c r="AG39" s="164">
        <v>0</v>
      </c>
      <c r="AH39" s="164"/>
      <c r="AI39" s="164">
        <v>953</v>
      </c>
      <c r="AJ39" s="164">
        <v>953</v>
      </c>
      <c r="AK39" s="164">
        <v>953</v>
      </c>
      <c r="AL39" s="164">
        <v>953</v>
      </c>
      <c r="AM39" s="164">
        <v>953</v>
      </c>
      <c r="AN39" s="164">
        <v>6850</v>
      </c>
      <c r="AP39" s="165">
        <f t="shared" si="1"/>
        <v>966</v>
      </c>
      <c r="AQ39" s="164">
        <f>MIN(MAX(0,AP39),MAX(0,$L39)-SUM($AP39:AP39))</f>
        <v>966</v>
      </c>
      <c r="AR39" s="164">
        <f>MIN(MAX(0,AQ39),MAX(0,$L39)-SUM($AP39:AQ39))</f>
        <v>966</v>
      </c>
      <c r="AS39" s="164">
        <f>MIN(MAX(0,AR39),MAX(0,$L39)-SUM($AP39:AR39))</f>
        <v>966</v>
      </c>
      <c r="AT39" s="164">
        <f>MIN(MAX(0,AS39),MAX(0,$L39)-SUM($AP39:AS39))</f>
        <v>966</v>
      </c>
      <c r="AU39" s="164">
        <f>MIN(MAX(0,AT39),MAX(0,$L39)-SUM($AP39:AT39))</f>
        <v>966</v>
      </c>
      <c r="AV39" s="164">
        <f>(MAX(0,$L39-MAX(0,SUM($AP39:AU39))))</f>
        <v>6949</v>
      </c>
      <c r="AW39" s="166">
        <f t="shared" si="2"/>
        <v>0</v>
      </c>
      <c r="AX39" s="166">
        <f>MIN(MAX(0,AW39),MAX(0,-$L39)-MAX(0,-$AP39+SUM($AW39:AW39)))</f>
        <v>0</v>
      </c>
      <c r="AY39" s="166">
        <f>MIN(MAX(0,AX39),MAX(0,-$L39)-MAX(0,-$AP39+SUM($AW39:AX39)))</f>
        <v>0</v>
      </c>
      <c r="AZ39" s="166">
        <f>MIN(MAX(0,AY39),MAX(0,-$L39)-MAX(0,-$AP39+SUM($AW39:AY39)))</f>
        <v>0</v>
      </c>
      <c r="BA39" s="166">
        <f>MIN(MAX(0,AZ39),MAX(0,-$L39)-MAX(0,-$AP39+SUM($AW39:AZ39)))</f>
        <v>0</v>
      </c>
      <c r="BB39" s="166">
        <f>MAX(0,-$L39+$AP39-SUM($AW39:BA39))</f>
        <v>0</v>
      </c>
      <c r="BC39" s="165">
        <f t="shared" si="5"/>
        <v>-13</v>
      </c>
      <c r="BD39" s="164">
        <f>MIN(MAX(0,BC39),MAX(0,$M39)-SUM($BC39:BC39))</f>
        <v>0</v>
      </c>
      <c r="BE39" s="164">
        <f>MIN(MAX(0,BD39),MAX(0,$M39)-SUM($BC39:BD39))</f>
        <v>0</v>
      </c>
      <c r="BF39" s="164">
        <f>MIN(MAX(0,BE39),MAX(0,$M39)-SUM($BC39:BE39))</f>
        <v>0</v>
      </c>
      <c r="BG39" s="164">
        <f>MIN(MAX(0,BF39),MAX(0,$M39)-SUM($BC39:BF39))</f>
        <v>0</v>
      </c>
      <c r="BH39" s="164">
        <f>MIN(MAX(0,BG39),MAX(0,$M39)-SUM($BC39:BG39))</f>
        <v>0</v>
      </c>
      <c r="BI39" s="164">
        <f>(MAX(0,$M39-MAX(0,SUM($BC39:BH39))))</f>
        <v>0</v>
      </c>
      <c r="BJ39" s="166">
        <f t="shared" si="6"/>
        <v>13</v>
      </c>
      <c r="BK39" s="166">
        <f>MIN(MAX(0,BJ39),MAX(0,-$M39)-MAX(0,-$BC39+SUM($BJ39:BJ39)))</f>
        <v>13</v>
      </c>
      <c r="BL39" s="166">
        <f>MIN(MAX(0,BK39),MAX(0,-$M39)-MAX(0,-$BC39+SUM($BJ39:BK39)))</f>
        <v>13</v>
      </c>
      <c r="BM39" s="166">
        <f>MIN(MAX(0,BL39),MAX(0,-$M39)-MAX(0,-$BC39+SUM($BJ39:BL39)))</f>
        <v>13</v>
      </c>
      <c r="BN39" s="166">
        <f>MIN(MAX(0,BM39),MAX(0,-$M39)-MAX(0,-$BC39+SUM($BJ39:BM39)))</f>
        <v>13</v>
      </c>
      <c r="BO39" s="166">
        <f>MAX(0,-$M39+$BC39-SUM($BJ39:BN39))</f>
        <v>99</v>
      </c>
      <c r="BP39" s="165"/>
      <c r="BQ39" s="164"/>
      <c r="BR39" s="164"/>
      <c r="BS39" s="164"/>
      <c r="BT39" s="164"/>
      <c r="BU39" s="164"/>
      <c r="BV39" s="164"/>
      <c r="BW39" s="166"/>
      <c r="BX39" s="166"/>
      <c r="BY39" s="166"/>
      <c r="BZ39" s="166"/>
      <c r="CA39" s="166"/>
      <c r="CB39" s="166"/>
      <c r="CC39" s="163">
        <v>1</v>
      </c>
      <c r="CD39" s="167"/>
      <c r="CE39" s="164"/>
      <c r="CF39" s="164"/>
      <c r="CG39" s="164"/>
      <c r="CH39" s="164"/>
      <c r="CI39" s="164"/>
      <c r="CJ39" s="164"/>
      <c r="CK39" s="166"/>
      <c r="CL39" s="166"/>
      <c r="CM39" s="166"/>
      <c r="CN39" s="166"/>
      <c r="CO39" s="166"/>
      <c r="CP39" s="166"/>
      <c r="CQ39" s="167">
        <v>0</v>
      </c>
      <c r="CR39" s="164"/>
      <c r="CS39" s="164"/>
      <c r="CT39" s="164"/>
      <c r="CU39" s="164"/>
      <c r="CV39" s="164"/>
      <c r="CW39" s="164"/>
      <c r="CX39" s="166">
        <v>0</v>
      </c>
      <c r="CY39" s="166">
        <v>0</v>
      </c>
      <c r="CZ39" s="166">
        <v>0</v>
      </c>
      <c r="DA39" s="166">
        <v>0</v>
      </c>
      <c r="DB39" s="166">
        <v>0</v>
      </c>
      <c r="DC39" s="166">
        <v>0</v>
      </c>
      <c r="DE39" s="168">
        <v>0</v>
      </c>
      <c r="DG39" s="172">
        <v>0</v>
      </c>
    </row>
    <row r="40" spans="2:111" hidden="1">
      <c r="B40" s="103" t="s">
        <v>234</v>
      </c>
      <c r="C40" s="164">
        <v>54</v>
      </c>
      <c r="D40" s="164">
        <v>62</v>
      </c>
      <c r="E40" s="164">
        <v>414</v>
      </c>
      <c r="F40" s="163">
        <v>9.8000000000000007</v>
      </c>
      <c r="G40" s="164">
        <v>1012688</v>
      </c>
      <c r="H40" s="164">
        <v>24167</v>
      </c>
      <c r="I40" s="164">
        <v>36379</v>
      </c>
      <c r="J40" s="164"/>
      <c r="K40" s="164">
        <v>0</v>
      </c>
      <c r="L40" s="164">
        <v>-86200</v>
      </c>
      <c r="M40" s="164">
        <v>-8252</v>
      </c>
      <c r="N40" s="164"/>
      <c r="O40" s="164">
        <v>-29923</v>
      </c>
      <c r="P40" s="164">
        <v>948859</v>
      </c>
      <c r="Q40" s="104">
        <f t="shared" si="0"/>
        <v>0</v>
      </c>
      <c r="R40" s="164">
        <v>-19050</v>
      </c>
      <c r="S40" s="164"/>
      <c r="T40" s="164">
        <v>41496</v>
      </c>
      <c r="U40" s="164">
        <v>30586</v>
      </c>
      <c r="V40" s="104">
        <f t="shared" si="3"/>
        <v>-170460</v>
      </c>
      <c r="W40" s="104">
        <f t="shared" si="4"/>
        <v>-95058</v>
      </c>
      <c r="X40" s="104"/>
      <c r="Y40" s="164">
        <v>1105213</v>
      </c>
      <c r="Z40" s="164">
        <v>822144</v>
      </c>
      <c r="AA40" s="164">
        <v>948859</v>
      </c>
      <c r="AB40" s="164">
        <v>948859</v>
      </c>
      <c r="AC40" s="164">
        <v>77404</v>
      </c>
      <c r="AD40" s="164">
        <v>93056</v>
      </c>
      <c r="AE40" s="164"/>
      <c r="AF40" s="164">
        <v>0</v>
      </c>
      <c r="AG40" s="164">
        <v>0</v>
      </c>
      <c r="AH40" s="164"/>
      <c r="AI40" s="164">
        <v>-19050</v>
      </c>
      <c r="AJ40" s="164">
        <v>-19050</v>
      </c>
      <c r="AK40" s="164">
        <v>-19050</v>
      </c>
      <c r="AL40" s="164">
        <v>-19050</v>
      </c>
      <c r="AM40" s="164">
        <v>-19050</v>
      </c>
      <c r="AN40" s="164">
        <v>-75210</v>
      </c>
      <c r="AP40" s="165">
        <f t="shared" si="1"/>
        <v>-8796</v>
      </c>
      <c r="AQ40" s="164">
        <f>MIN(MAX(0,AP40),MAX(0,$L40)-SUM($AP40:AP40))</f>
        <v>0</v>
      </c>
      <c r="AR40" s="164">
        <f>MIN(MAX(0,AQ40),MAX(0,$L40)-SUM($AP40:AQ40))</f>
        <v>0</v>
      </c>
      <c r="AS40" s="164">
        <f>MIN(MAX(0,AR40),MAX(0,$L40)-SUM($AP40:AR40))</f>
        <v>0</v>
      </c>
      <c r="AT40" s="164">
        <f>MIN(MAX(0,AS40),MAX(0,$L40)-SUM($AP40:AS40))</f>
        <v>0</v>
      </c>
      <c r="AU40" s="164">
        <f>MIN(MAX(0,AT40),MAX(0,$L40)-SUM($AP40:AT40))</f>
        <v>0</v>
      </c>
      <c r="AV40" s="164">
        <f>(MAX(0,$L40-MAX(0,SUM($AP40:AU40))))</f>
        <v>0</v>
      </c>
      <c r="AW40" s="166">
        <f t="shared" si="2"/>
        <v>8796</v>
      </c>
      <c r="AX40" s="166">
        <f>MIN(MAX(0,AW40),MAX(0,-$L40)-MAX(0,-$AP40+SUM($AW40:AW40)))</f>
        <v>8796</v>
      </c>
      <c r="AY40" s="166">
        <f>MIN(MAX(0,AX40),MAX(0,-$L40)-MAX(0,-$AP40+SUM($AW40:AX40)))</f>
        <v>8796</v>
      </c>
      <c r="AZ40" s="166">
        <f>MIN(MAX(0,AY40),MAX(0,-$L40)-MAX(0,-$AP40+SUM($AW40:AY40)))</f>
        <v>8796</v>
      </c>
      <c r="BA40" s="166">
        <f>MIN(MAX(0,AZ40),MAX(0,-$L40)-MAX(0,-$AP40+SUM($AW40:AZ40)))</f>
        <v>8796</v>
      </c>
      <c r="BB40" s="166">
        <f>MAX(0,-$L40+$AP40-SUM($AW40:BA40))</f>
        <v>33424</v>
      </c>
      <c r="BC40" s="165">
        <f t="shared" si="5"/>
        <v>-842</v>
      </c>
      <c r="BD40" s="164">
        <f>MIN(MAX(0,BC40),MAX(0,$M40)-SUM($BC40:BC40))</f>
        <v>0</v>
      </c>
      <c r="BE40" s="164">
        <f>MIN(MAX(0,BD40),MAX(0,$M40)-SUM($BC40:BD40))</f>
        <v>0</v>
      </c>
      <c r="BF40" s="164">
        <f>MIN(MAX(0,BE40),MAX(0,$M40)-SUM($BC40:BE40))</f>
        <v>0</v>
      </c>
      <c r="BG40" s="164">
        <f>MIN(MAX(0,BF40),MAX(0,$M40)-SUM($BC40:BF40))</f>
        <v>0</v>
      </c>
      <c r="BH40" s="164">
        <f>MIN(MAX(0,BG40),MAX(0,$M40)-SUM($BC40:BG40))</f>
        <v>0</v>
      </c>
      <c r="BI40" s="164">
        <f>(MAX(0,$M40-MAX(0,SUM($BC40:BH40))))</f>
        <v>0</v>
      </c>
      <c r="BJ40" s="166">
        <f t="shared" si="6"/>
        <v>842</v>
      </c>
      <c r="BK40" s="166">
        <f>MIN(MAX(0,BJ40),MAX(0,-$M40)-MAX(0,-$BC40+SUM($BJ40:BJ40)))</f>
        <v>842</v>
      </c>
      <c r="BL40" s="166">
        <f>MIN(MAX(0,BK40),MAX(0,-$M40)-MAX(0,-$BC40+SUM($BJ40:BK40)))</f>
        <v>842</v>
      </c>
      <c r="BM40" s="166">
        <f>MIN(MAX(0,BL40),MAX(0,-$M40)-MAX(0,-$BC40+SUM($BJ40:BL40)))</f>
        <v>842</v>
      </c>
      <c r="BN40" s="166">
        <f>MIN(MAX(0,BM40),MAX(0,-$M40)-MAX(0,-$BC40+SUM($BJ40:BM40)))</f>
        <v>842</v>
      </c>
      <c r="BO40" s="166">
        <f>MAX(0,-$M40+$BC40-SUM($BJ40:BN40))</f>
        <v>3200</v>
      </c>
      <c r="BP40" s="165"/>
      <c r="BQ40" s="164"/>
      <c r="BR40" s="164"/>
      <c r="BS40" s="164"/>
      <c r="BT40" s="164"/>
      <c r="BU40" s="164"/>
      <c r="BV40" s="164"/>
      <c r="BW40" s="166"/>
      <c r="BX40" s="166"/>
      <c r="BY40" s="166"/>
      <c r="BZ40" s="166"/>
      <c r="CA40" s="166"/>
      <c r="CB40" s="166"/>
      <c r="CC40" s="163">
        <v>11.1</v>
      </c>
      <c r="CD40" s="167"/>
      <c r="CE40" s="164"/>
      <c r="CF40" s="164"/>
      <c r="CG40" s="164"/>
      <c r="CH40" s="164"/>
      <c r="CI40" s="164"/>
      <c r="CJ40" s="164"/>
      <c r="CK40" s="166"/>
      <c r="CL40" s="166"/>
      <c r="CM40" s="166"/>
      <c r="CN40" s="166"/>
      <c r="CO40" s="166"/>
      <c r="CP40" s="166"/>
      <c r="CQ40" s="167">
        <v>-9412</v>
      </c>
      <c r="CR40" s="164"/>
      <c r="CS40" s="164"/>
      <c r="CT40" s="164"/>
      <c r="CU40" s="164"/>
      <c r="CV40" s="164"/>
      <c r="CW40" s="164"/>
      <c r="CX40" s="166">
        <v>9412</v>
      </c>
      <c r="CY40" s="166">
        <v>9412</v>
      </c>
      <c r="CZ40" s="166">
        <v>9412</v>
      </c>
      <c r="DA40" s="166">
        <v>9412</v>
      </c>
      <c r="DB40" s="166">
        <v>9412</v>
      </c>
      <c r="DC40" s="166">
        <v>38586</v>
      </c>
      <c r="DE40" s="168">
        <v>0</v>
      </c>
      <c r="DG40" s="172">
        <v>0</v>
      </c>
    </row>
    <row r="41" spans="2:111" hidden="1">
      <c r="B41" s="103" t="s">
        <v>235</v>
      </c>
      <c r="C41" s="164">
        <v>39</v>
      </c>
      <c r="D41" s="164">
        <v>13</v>
      </c>
      <c r="E41" s="164">
        <v>202</v>
      </c>
      <c r="F41" s="163">
        <v>9.1999999999999993</v>
      </c>
      <c r="G41" s="164">
        <v>562883</v>
      </c>
      <c r="H41" s="164">
        <v>11649</v>
      </c>
      <c r="I41" s="164">
        <v>20074</v>
      </c>
      <c r="J41" s="164"/>
      <c r="K41" s="164">
        <v>0</v>
      </c>
      <c r="L41" s="164">
        <v>18601</v>
      </c>
      <c r="M41" s="164">
        <v>-5285</v>
      </c>
      <c r="N41" s="164"/>
      <c r="O41" s="164">
        <v>-21334</v>
      </c>
      <c r="P41" s="164">
        <v>586588</v>
      </c>
      <c r="Q41" s="104">
        <f t="shared" si="0"/>
        <v>0</v>
      </c>
      <c r="R41" s="164">
        <v>-4247</v>
      </c>
      <c r="S41" s="164"/>
      <c r="T41" s="164">
        <v>27476</v>
      </c>
      <c r="U41" s="164">
        <v>21048</v>
      </c>
      <c r="V41" s="104">
        <f t="shared" si="3"/>
        <v>-31986</v>
      </c>
      <c r="W41" s="104">
        <f t="shared" si="4"/>
        <v>-49549</v>
      </c>
      <c r="X41" s="104"/>
      <c r="Y41" s="164">
        <v>682384</v>
      </c>
      <c r="Z41" s="164">
        <v>508947</v>
      </c>
      <c r="AA41" s="164">
        <v>586588</v>
      </c>
      <c r="AB41" s="164">
        <v>586588</v>
      </c>
      <c r="AC41" s="164">
        <v>0</v>
      </c>
      <c r="AD41" s="164">
        <v>48565</v>
      </c>
      <c r="AE41" s="164"/>
      <c r="AF41" s="164">
        <v>16579</v>
      </c>
      <c r="AG41" s="164">
        <v>0</v>
      </c>
      <c r="AH41" s="164"/>
      <c r="AI41" s="164">
        <v>-4247</v>
      </c>
      <c r="AJ41" s="164">
        <v>-4247</v>
      </c>
      <c r="AK41" s="164">
        <v>-4247</v>
      </c>
      <c r="AL41" s="164">
        <v>-4247</v>
      </c>
      <c r="AM41" s="164">
        <v>-4247</v>
      </c>
      <c r="AN41" s="164">
        <v>-10751</v>
      </c>
      <c r="AP41" s="165">
        <f t="shared" si="1"/>
        <v>2022</v>
      </c>
      <c r="AQ41" s="164">
        <f>MIN(MAX(0,AP41),MAX(0,$L41)-SUM($AP41:AP41))</f>
        <v>2022</v>
      </c>
      <c r="AR41" s="164">
        <f>MIN(MAX(0,AQ41),MAX(0,$L41)-SUM($AP41:AQ41))</f>
        <v>2022</v>
      </c>
      <c r="AS41" s="164">
        <f>MIN(MAX(0,AR41),MAX(0,$L41)-SUM($AP41:AR41))</f>
        <v>2022</v>
      </c>
      <c r="AT41" s="164">
        <f>MIN(MAX(0,AS41),MAX(0,$L41)-SUM($AP41:AS41))</f>
        <v>2022</v>
      </c>
      <c r="AU41" s="164">
        <f>MIN(MAX(0,AT41),MAX(0,$L41)-SUM($AP41:AT41))</f>
        <v>2022</v>
      </c>
      <c r="AV41" s="164">
        <f>(MAX(0,$L41-MAX(0,SUM($AP41:AU41))))</f>
        <v>6469</v>
      </c>
      <c r="AW41" s="166">
        <f t="shared" si="2"/>
        <v>0</v>
      </c>
      <c r="AX41" s="166">
        <f>MIN(MAX(0,AW41),MAX(0,-$L41)-MAX(0,-$AP41+SUM($AW41:AW41)))</f>
        <v>0</v>
      </c>
      <c r="AY41" s="166">
        <f>MIN(MAX(0,AX41),MAX(0,-$L41)-MAX(0,-$AP41+SUM($AW41:AX41)))</f>
        <v>0</v>
      </c>
      <c r="AZ41" s="166">
        <f>MIN(MAX(0,AY41),MAX(0,-$L41)-MAX(0,-$AP41+SUM($AW41:AY41)))</f>
        <v>0</v>
      </c>
      <c r="BA41" s="166">
        <f>MIN(MAX(0,AZ41),MAX(0,-$L41)-MAX(0,-$AP41+SUM($AW41:AZ41)))</f>
        <v>0</v>
      </c>
      <c r="BB41" s="166">
        <f>MAX(0,-$L41+$AP41-SUM($AW41:BA41))</f>
        <v>0</v>
      </c>
      <c r="BC41" s="165">
        <f t="shared" si="5"/>
        <v>-574</v>
      </c>
      <c r="BD41" s="164">
        <f>MIN(MAX(0,BC41),MAX(0,$M41)-SUM($BC41:BC41))</f>
        <v>0</v>
      </c>
      <c r="BE41" s="164">
        <f>MIN(MAX(0,BD41),MAX(0,$M41)-SUM($BC41:BD41))</f>
        <v>0</v>
      </c>
      <c r="BF41" s="164">
        <f>MIN(MAX(0,BE41),MAX(0,$M41)-SUM($BC41:BE41))</f>
        <v>0</v>
      </c>
      <c r="BG41" s="164">
        <f>MIN(MAX(0,BF41),MAX(0,$M41)-SUM($BC41:BF41))</f>
        <v>0</v>
      </c>
      <c r="BH41" s="164">
        <f>MIN(MAX(0,BG41),MAX(0,$M41)-SUM($BC41:BG41))</f>
        <v>0</v>
      </c>
      <c r="BI41" s="164">
        <f>(MAX(0,$M41-MAX(0,SUM($BC41:BH41))))</f>
        <v>0</v>
      </c>
      <c r="BJ41" s="166">
        <f t="shared" si="6"/>
        <v>574</v>
      </c>
      <c r="BK41" s="166">
        <f>MIN(MAX(0,BJ41),MAX(0,-$M41)-MAX(0,-$BC41+SUM($BJ41:BJ41)))</f>
        <v>574</v>
      </c>
      <c r="BL41" s="166">
        <f>MIN(MAX(0,BK41),MAX(0,-$M41)-MAX(0,-$BC41+SUM($BJ41:BK41)))</f>
        <v>574</v>
      </c>
      <c r="BM41" s="166">
        <f>MIN(MAX(0,BL41),MAX(0,-$M41)-MAX(0,-$BC41+SUM($BJ41:BL41)))</f>
        <v>574</v>
      </c>
      <c r="BN41" s="166">
        <f>MIN(MAX(0,BM41),MAX(0,-$M41)-MAX(0,-$BC41+SUM($BJ41:BM41)))</f>
        <v>574</v>
      </c>
      <c r="BO41" s="166">
        <f>MAX(0,-$M41+$BC41-SUM($BJ41:BN41))</f>
        <v>1841</v>
      </c>
      <c r="BP41" s="165"/>
      <c r="BQ41" s="164"/>
      <c r="BR41" s="164"/>
      <c r="BS41" s="164"/>
      <c r="BT41" s="164"/>
      <c r="BU41" s="164"/>
      <c r="BV41" s="164"/>
      <c r="BW41" s="166"/>
      <c r="BX41" s="166"/>
      <c r="BY41" s="166"/>
      <c r="BZ41" s="166"/>
      <c r="CA41" s="166"/>
      <c r="CB41" s="166"/>
      <c r="CC41" s="163">
        <v>9.6999999999999993</v>
      </c>
      <c r="CD41" s="167"/>
      <c r="CE41" s="164"/>
      <c r="CF41" s="164"/>
      <c r="CG41" s="164"/>
      <c r="CH41" s="164"/>
      <c r="CI41" s="164"/>
      <c r="CJ41" s="164"/>
      <c r="CK41" s="166"/>
      <c r="CL41" s="166"/>
      <c r="CM41" s="166"/>
      <c r="CN41" s="166"/>
      <c r="CO41" s="166"/>
      <c r="CP41" s="166"/>
      <c r="CQ41" s="167">
        <v>-5695</v>
      </c>
      <c r="CR41" s="164"/>
      <c r="CS41" s="164"/>
      <c r="CT41" s="164"/>
      <c r="CU41" s="164"/>
      <c r="CV41" s="164"/>
      <c r="CW41" s="164"/>
      <c r="CX41" s="166">
        <v>5695</v>
      </c>
      <c r="CY41" s="166">
        <v>5695</v>
      </c>
      <c r="CZ41" s="166">
        <v>5695</v>
      </c>
      <c r="DA41" s="166">
        <v>5695</v>
      </c>
      <c r="DB41" s="166">
        <v>5695</v>
      </c>
      <c r="DC41" s="166">
        <v>15379</v>
      </c>
      <c r="DE41" s="168">
        <v>0</v>
      </c>
      <c r="DG41" s="172">
        <v>0</v>
      </c>
    </row>
    <row r="42" spans="2:111" hidden="1">
      <c r="B42" s="103" t="s">
        <v>483</v>
      </c>
      <c r="C42" s="164">
        <v>0</v>
      </c>
      <c r="D42" s="164">
        <v>0</v>
      </c>
      <c r="E42" s="164">
        <v>8</v>
      </c>
      <c r="F42" s="163">
        <v>8.6</v>
      </c>
      <c r="G42" s="164">
        <v>0</v>
      </c>
      <c r="H42" s="164">
        <v>0</v>
      </c>
      <c r="I42" s="164">
        <v>0</v>
      </c>
      <c r="J42" s="164"/>
      <c r="K42" s="164">
        <v>0</v>
      </c>
      <c r="L42" s="164">
        <v>8874</v>
      </c>
      <c r="M42" s="164">
        <v>-128</v>
      </c>
      <c r="N42" s="164"/>
      <c r="O42" s="164">
        <v>0</v>
      </c>
      <c r="P42" s="164">
        <v>8746</v>
      </c>
      <c r="Q42" s="104">
        <f t="shared" si="0"/>
        <v>0</v>
      </c>
      <c r="R42" s="164">
        <v>1017</v>
      </c>
      <c r="S42" s="164"/>
      <c r="T42" s="164">
        <v>1017</v>
      </c>
      <c r="U42" s="164">
        <v>0</v>
      </c>
      <c r="V42" s="104">
        <f t="shared" si="3"/>
        <v>7729</v>
      </c>
      <c r="W42" s="104">
        <f t="shared" si="4"/>
        <v>0</v>
      </c>
      <c r="X42" s="104"/>
      <c r="Y42" s="164">
        <v>10823</v>
      </c>
      <c r="Z42" s="164">
        <v>7111</v>
      </c>
      <c r="AA42" s="164">
        <v>8746</v>
      </c>
      <c r="AB42" s="164">
        <v>8746</v>
      </c>
      <c r="AC42" s="164">
        <v>0</v>
      </c>
      <c r="AD42" s="164">
        <v>113</v>
      </c>
      <c r="AE42" s="164"/>
      <c r="AF42" s="164">
        <v>7842</v>
      </c>
      <c r="AG42" s="164">
        <v>0</v>
      </c>
      <c r="AH42" s="164"/>
      <c r="AI42" s="164">
        <v>1017</v>
      </c>
      <c r="AJ42" s="164">
        <v>1017</v>
      </c>
      <c r="AK42" s="164">
        <v>1017</v>
      </c>
      <c r="AL42" s="164">
        <v>1017</v>
      </c>
      <c r="AM42" s="164">
        <v>1017</v>
      </c>
      <c r="AN42" s="164">
        <v>2644</v>
      </c>
      <c r="AP42" s="165">
        <f t="shared" si="1"/>
        <v>1032</v>
      </c>
      <c r="AQ42" s="164">
        <f>MIN(MAX(0,AP42),MAX(0,$L42)-SUM($AP42:AP42))</f>
        <v>1032</v>
      </c>
      <c r="AR42" s="164">
        <f>MIN(MAX(0,AQ42),MAX(0,$L42)-SUM($AP42:AQ42))</f>
        <v>1032</v>
      </c>
      <c r="AS42" s="164">
        <f>MIN(MAX(0,AR42),MAX(0,$L42)-SUM($AP42:AR42))</f>
        <v>1032</v>
      </c>
      <c r="AT42" s="164">
        <f>MIN(MAX(0,AS42),MAX(0,$L42)-SUM($AP42:AS42))</f>
        <v>1032</v>
      </c>
      <c r="AU42" s="164">
        <f>MIN(MAX(0,AT42),MAX(0,$L42)-SUM($AP42:AT42))</f>
        <v>1032</v>
      </c>
      <c r="AV42" s="164">
        <f>(MAX(0,$L42-MAX(0,SUM($AP42:AU42))))</f>
        <v>2682</v>
      </c>
      <c r="AW42" s="166">
        <f t="shared" si="2"/>
        <v>0</v>
      </c>
      <c r="AX42" s="166">
        <f>MIN(MAX(0,AW42),MAX(0,-$L42)-MAX(0,-$AP42+SUM($AW42:AW42)))</f>
        <v>0</v>
      </c>
      <c r="AY42" s="166">
        <f>MIN(MAX(0,AX42),MAX(0,-$L42)-MAX(0,-$AP42+SUM($AW42:AX42)))</f>
        <v>0</v>
      </c>
      <c r="AZ42" s="166">
        <f>MIN(MAX(0,AY42),MAX(0,-$L42)-MAX(0,-$AP42+SUM($AW42:AY42)))</f>
        <v>0</v>
      </c>
      <c r="BA42" s="166">
        <f>MIN(MAX(0,AZ42),MAX(0,-$L42)-MAX(0,-$AP42+SUM($AW42:AZ42)))</f>
        <v>0</v>
      </c>
      <c r="BB42" s="166">
        <f>MAX(0,-$L42+$AP42-SUM($AW42:BA42))</f>
        <v>0</v>
      </c>
      <c r="BC42" s="165">
        <f t="shared" si="5"/>
        <v>-15</v>
      </c>
      <c r="BD42" s="164">
        <f>MIN(MAX(0,BC42),MAX(0,$M42)-SUM($BC42:BC42))</f>
        <v>0</v>
      </c>
      <c r="BE42" s="164">
        <f>MIN(MAX(0,BD42),MAX(0,$M42)-SUM($BC42:BD42))</f>
        <v>0</v>
      </c>
      <c r="BF42" s="164">
        <f>MIN(MAX(0,BE42),MAX(0,$M42)-SUM($BC42:BE42))</f>
        <v>0</v>
      </c>
      <c r="BG42" s="164">
        <f>MIN(MAX(0,BF42),MAX(0,$M42)-SUM($BC42:BF42))</f>
        <v>0</v>
      </c>
      <c r="BH42" s="164">
        <f>MIN(MAX(0,BG42),MAX(0,$M42)-SUM($BC42:BG42))</f>
        <v>0</v>
      </c>
      <c r="BI42" s="164">
        <f>(MAX(0,$M42-MAX(0,SUM($BC42:BH42))))</f>
        <v>0</v>
      </c>
      <c r="BJ42" s="166">
        <f t="shared" si="6"/>
        <v>15</v>
      </c>
      <c r="BK42" s="166">
        <f>MIN(MAX(0,BJ42),MAX(0,-$M42)-MAX(0,-$BC42+SUM($BJ42:BJ42)))</f>
        <v>15</v>
      </c>
      <c r="BL42" s="166">
        <f>MIN(MAX(0,BK42),MAX(0,-$M42)-MAX(0,-$BC42+SUM($BJ42:BK42)))</f>
        <v>15</v>
      </c>
      <c r="BM42" s="166">
        <f>MIN(MAX(0,BL42),MAX(0,-$M42)-MAX(0,-$BC42+SUM($BJ42:BL42)))</f>
        <v>15</v>
      </c>
      <c r="BN42" s="166">
        <f>MIN(MAX(0,BM42),MAX(0,-$M42)-MAX(0,-$BC42+SUM($BJ42:BM42)))</f>
        <v>15</v>
      </c>
      <c r="BO42" s="166">
        <f>MAX(0,-$M42+$BC42-SUM($BJ42:BN42))</f>
        <v>38</v>
      </c>
      <c r="BP42" s="165"/>
      <c r="BQ42" s="164"/>
      <c r="BR42" s="164"/>
      <c r="BS42" s="164"/>
      <c r="BT42" s="164"/>
      <c r="BU42" s="164"/>
      <c r="BV42" s="164"/>
      <c r="BW42" s="166"/>
      <c r="BX42" s="166"/>
      <c r="BY42" s="166"/>
      <c r="BZ42" s="166"/>
      <c r="CA42" s="166"/>
      <c r="CB42" s="166"/>
      <c r="CC42" s="163">
        <v>1</v>
      </c>
      <c r="CD42" s="167"/>
      <c r="CE42" s="164"/>
      <c r="CF42" s="164"/>
      <c r="CG42" s="164"/>
      <c r="CH42" s="164"/>
      <c r="CI42" s="164"/>
      <c r="CJ42" s="164"/>
      <c r="CK42" s="166"/>
      <c r="CL42" s="166"/>
      <c r="CM42" s="166"/>
      <c r="CN42" s="166"/>
      <c r="CO42" s="166"/>
      <c r="CP42" s="166"/>
      <c r="CQ42" s="167">
        <v>0</v>
      </c>
      <c r="CR42" s="164"/>
      <c r="CS42" s="164"/>
      <c r="CT42" s="164"/>
      <c r="CU42" s="164"/>
      <c r="CV42" s="164"/>
      <c r="CW42" s="164"/>
      <c r="CX42" s="166">
        <v>0</v>
      </c>
      <c r="CY42" s="166">
        <v>0</v>
      </c>
      <c r="CZ42" s="166">
        <v>0</v>
      </c>
      <c r="DA42" s="166">
        <v>0</v>
      </c>
      <c r="DB42" s="166">
        <v>0</v>
      </c>
      <c r="DC42" s="166">
        <v>0</v>
      </c>
      <c r="DE42" s="168">
        <v>0</v>
      </c>
      <c r="DG42" s="172">
        <v>0</v>
      </c>
    </row>
    <row r="43" spans="2:111" hidden="1">
      <c r="B43" s="103" t="s">
        <v>236</v>
      </c>
      <c r="C43" s="164">
        <v>20</v>
      </c>
      <c r="D43" s="164">
        <v>7</v>
      </c>
      <c r="E43" s="164">
        <v>53</v>
      </c>
      <c r="F43" s="163">
        <v>8</v>
      </c>
      <c r="G43" s="164">
        <v>221785</v>
      </c>
      <c r="H43" s="164">
        <v>3363</v>
      </c>
      <c r="I43" s="164">
        <v>7823</v>
      </c>
      <c r="J43" s="164"/>
      <c r="K43" s="164">
        <v>0</v>
      </c>
      <c r="L43" s="164">
        <v>-16371</v>
      </c>
      <c r="M43" s="164">
        <v>-1543</v>
      </c>
      <c r="N43" s="164"/>
      <c r="O43" s="164">
        <v>-10793</v>
      </c>
      <c r="P43" s="164">
        <v>204264</v>
      </c>
      <c r="Q43" s="104">
        <f t="shared" si="0"/>
        <v>0</v>
      </c>
      <c r="R43" s="164">
        <v>-4355</v>
      </c>
      <c r="S43" s="164"/>
      <c r="T43" s="164">
        <v>6831</v>
      </c>
      <c r="U43" s="164">
        <v>10082</v>
      </c>
      <c r="V43" s="104">
        <f t="shared" si="3"/>
        <v>-30490</v>
      </c>
      <c r="W43" s="104">
        <f t="shared" si="4"/>
        <v>-16931</v>
      </c>
      <c r="X43" s="104"/>
      <c r="Y43" s="164">
        <v>232426</v>
      </c>
      <c r="Z43" s="164">
        <v>181000</v>
      </c>
      <c r="AA43" s="164">
        <v>204264</v>
      </c>
      <c r="AB43" s="164">
        <v>204264</v>
      </c>
      <c r="AC43" s="164">
        <v>14325</v>
      </c>
      <c r="AD43" s="164">
        <v>16165</v>
      </c>
      <c r="AE43" s="164"/>
      <c r="AF43" s="164">
        <v>0</v>
      </c>
      <c r="AG43" s="164">
        <v>0</v>
      </c>
      <c r="AH43" s="164"/>
      <c r="AI43" s="164">
        <v>-4355</v>
      </c>
      <c r="AJ43" s="164">
        <v>-4355</v>
      </c>
      <c r="AK43" s="164">
        <v>-4355</v>
      </c>
      <c r="AL43" s="164">
        <v>-4355</v>
      </c>
      <c r="AM43" s="164">
        <v>-4355</v>
      </c>
      <c r="AN43" s="164">
        <v>-8715</v>
      </c>
      <c r="AP43" s="165">
        <f t="shared" si="1"/>
        <v>-2046</v>
      </c>
      <c r="AQ43" s="164">
        <f>MIN(MAX(0,AP43),MAX(0,$L43)-SUM($AP43:AP43))</f>
        <v>0</v>
      </c>
      <c r="AR43" s="164">
        <f>MIN(MAX(0,AQ43),MAX(0,$L43)-SUM($AP43:AQ43))</f>
        <v>0</v>
      </c>
      <c r="AS43" s="164">
        <f>MIN(MAX(0,AR43),MAX(0,$L43)-SUM($AP43:AR43))</f>
        <v>0</v>
      </c>
      <c r="AT43" s="164">
        <f>MIN(MAX(0,AS43),MAX(0,$L43)-SUM($AP43:AS43))</f>
        <v>0</v>
      </c>
      <c r="AU43" s="164">
        <f>MIN(MAX(0,AT43),MAX(0,$L43)-SUM($AP43:AT43))</f>
        <v>0</v>
      </c>
      <c r="AV43" s="164">
        <f>(MAX(0,$L43-MAX(0,SUM($AP43:AU43))))</f>
        <v>0</v>
      </c>
      <c r="AW43" s="166">
        <f t="shared" si="2"/>
        <v>2046</v>
      </c>
      <c r="AX43" s="166">
        <f>MIN(MAX(0,AW43),MAX(0,-$L43)-MAX(0,-$AP43+SUM($AW43:AW43)))</f>
        <v>2046</v>
      </c>
      <c r="AY43" s="166">
        <f>MIN(MAX(0,AX43),MAX(0,-$L43)-MAX(0,-$AP43+SUM($AW43:AX43)))</f>
        <v>2046</v>
      </c>
      <c r="AZ43" s="166">
        <f>MIN(MAX(0,AY43),MAX(0,-$L43)-MAX(0,-$AP43+SUM($AW43:AY43)))</f>
        <v>2046</v>
      </c>
      <c r="BA43" s="166">
        <f>MIN(MAX(0,AZ43),MAX(0,-$L43)-MAX(0,-$AP43+SUM($AW43:AZ43)))</f>
        <v>2046</v>
      </c>
      <c r="BB43" s="166">
        <f>MAX(0,-$L43+$AP43-SUM($AW43:BA43))</f>
        <v>4095</v>
      </c>
      <c r="BC43" s="165">
        <f t="shared" si="5"/>
        <v>-193</v>
      </c>
      <c r="BD43" s="164">
        <f>MIN(MAX(0,BC43),MAX(0,$M43)-SUM($BC43:BC43))</f>
        <v>0</v>
      </c>
      <c r="BE43" s="164">
        <f>MIN(MAX(0,BD43),MAX(0,$M43)-SUM($BC43:BD43))</f>
        <v>0</v>
      </c>
      <c r="BF43" s="164">
        <f>MIN(MAX(0,BE43),MAX(0,$M43)-SUM($BC43:BE43))</f>
        <v>0</v>
      </c>
      <c r="BG43" s="164">
        <f>MIN(MAX(0,BF43),MAX(0,$M43)-SUM($BC43:BF43))</f>
        <v>0</v>
      </c>
      <c r="BH43" s="164">
        <f>MIN(MAX(0,BG43),MAX(0,$M43)-SUM($BC43:BG43))</f>
        <v>0</v>
      </c>
      <c r="BI43" s="164">
        <f>(MAX(0,$M43-MAX(0,SUM($BC43:BH43))))</f>
        <v>0</v>
      </c>
      <c r="BJ43" s="166">
        <f t="shared" si="6"/>
        <v>193</v>
      </c>
      <c r="BK43" s="166">
        <f>MIN(MAX(0,BJ43),MAX(0,-$M43)-MAX(0,-$BC43+SUM($BJ43:BJ43)))</f>
        <v>193</v>
      </c>
      <c r="BL43" s="166">
        <f>MIN(MAX(0,BK43),MAX(0,-$M43)-MAX(0,-$BC43+SUM($BJ43:BK43)))</f>
        <v>193</v>
      </c>
      <c r="BM43" s="166">
        <f>MIN(MAX(0,BL43),MAX(0,-$M43)-MAX(0,-$BC43+SUM($BJ43:BL43)))</f>
        <v>193</v>
      </c>
      <c r="BN43" s="166">
        <f>MIN(MAX(0,BM43),MAX(0,-$M43)-MAX(0,-$BC43+SUM($BJ43:BM43)))</f>
        <v>193</v>
      </c>
      <c r="BO43" s="166">
        <f>MAX(0,-$M43+$BC43-SUM($BJ43:BN43))</f>
        <v>385</v>
      </c>
      <c r="BP43" s="165"/>
      <c r="BQ43" s="164"/>
      <c r="BR43" s="164"/>
      <c r="BS43" s="164"/>
      <c r="BT43" s="164"/>
      <c r="BU43" s="164"/>
      <c r="BV43" s="164"/>
      <c r="BW43" s="166"/>
      <c r="BX43" s="166"/>
      <c r="BY43" s="166"/>
      <c r="BZ43" s="166"/>
      <c r="CA43" s="166"/>
      <c r="CB43" s="166"/>
      <c r="CC43" s="163">
        <v>9</v>
      </c>
      <c r="CD43" s="167"/>
      <c r="CE43" s="164"/>
      <c r="CF43" s="164"/>
      <c r="CG43" s="164"/>
      <c r="CH43" s="164"/>
      <c r="CI43" s="164"/>
      <c r="CJ43" s="164"/>
      <c r="CK43" s="166"/>
      <c r="CL43" s="166"/>
      <c r="CM43" s="166"/>
      <c r="CN43" s="166"/>
      <c r="CO43" s="166"/>
      <c r="CP43" s="166"/>
      <c r="CQ43" s="167">
        <v>-2116</v>
      </c>
      <c r="CR43" s="164"/>
      <c r="CS43" s="164"/>
      <c r="CT43" s="164"/>
      <c r="CU43" s="164"/>
      <c r="CV43" s="164"/>
      <c r="CW43" s="164"/>
      <c r="CX43" s="166">
        <v>2116</v>
      </c>
      <c r="CY43" s="166">
        <v>2116</v>
      </c>
      <c r="CZ43" s="166">
        <v>2116</v>
      </c>
      <c r="DA43" s="166">
        <v>2116</v>
      </c>
      <c r="DB43" s="166">
        <v>2116</v>
      </c>
      <c r="DC43" s="166">
        <v>4235</v>
      </c>
      <c r="DE43" s="168">
        <v>0</v>
      </c>
      <c r="DG43" s="172">
        <v>0</v>
      </c>
    </row>
    <row r="44" spans="2:111" hidden="1">
      <c r="B44" s="103" t="s">
        <v>484</v>
      </c>
      <c r="C44" s="164">
        <v>0</v>
      </c>
      <c r="D44" s="164">
        <v>0</v>
      </c>
      <c r="E44" s="164">
        <v>2</v>
      </c>
      <c r="F44" s="163">
        <v>14.5</v>
      </c>
      <c r="G44" s="164">
        <v>0</v>
      </c>
      <c r="H44" s="164">
        <v>0</v>
      </c>
      <c r="I44" s="164">
        <v>0</v>
      </c>
      <c r="J44" s="164"/>
      <c r="K44" s="164">
        <v>0</v>
      </c>
      <c r="L44" s="164">
        <v>754</v>
      </c>
      <c r="M44" s="164">
        <v>-6</v>
      </c>
      <c r="N44" s="164"/>
      <c r="O44" s="164">
        <v>0</v>
      </c>
      <c r="P44" s="164">
        <v>748</v>
      </c>
      <c r="Q44" s="104">
        <f t="shared" si="0"/>
        <v>0</v>
      </c>
      <c r="R44" s="164">
        <v>51</v>
      </c>
      <c r="S44" s="164"/>
      <c r="T44" s="164">
        <v>51</v>
      </c>
      <c r="U44" s="164">
        <v>0</v>
      </c>
      <c r="V44" s="104">
        <f t="shared" si="3"/>
        <v>697</v>
      </c>
      <c r="W44" s="104">
        <f t="shared" si="4"/>
        <v>0</v>
      </c>
      <c r="X44" s="104"/>
      <c r="Y44" s="164">
        <v>961</v>
      </c>
      <c r="Z44" s="164">
        <v>589</v>
      </c>
      <c r="AA44" s="164">
        <v>748</v>
      </c>
      <c r="AB44" s="164">
        <v>748</v>
      </c>
      <c r="AC44" s="164">
        <v>0</v>
      </c>
      <c r="AD44" s="164">
        <v>5</v>
      </c>
      <c r="AE44" s="164"/>
      <c r="AF44" s="164">
        <v>702</v>
      </c>
      <c r="AG44" s="164">
        <v>0</v>
      </c>
      <c r="AH44" s="164"/>
      <c r="AI44" s="164">
        <v>51</v>
      </c>
      <c r="AJ44" s="164">
        <v>51</v>
      </c>
      <c r="AK44" s="164">
        <v>51</v>
      </c>
      <c r="AL44" s="164">
        <v>51</v>
      </c>
      <c r="AM44" s="164">
        <v>51</v>
      </c>
      <c r="AN44" s="164">
        <v>442</v>
      </c>
      <c r="AP44" s="165">
        <f t="shared" si="1"/>
        <v>52</v>
      </c>
      <c r="AQ44" s="164">
        <f>MIN(MAX(0,AP44),MAX(0,$L44)-SUM($AP44:AP44))</f>
        <v>52</v>
      </c>
      <c r="AR44" s="164">
        <f>MIN(MAX(0,AQ44),MAX(0,$L44)-SUM($AP44:AQ44))</f>
        <v>52</v>
      </c>
      <c r="AS44" s="164">
        <f>MIN(MAX(0,AR44),MAX(0,$L44)-SUM($AP44:AR44))</f>
        <v>52</v>
      </c>
      <c r="AT44" s="164">
        <f>MIN(MAX(0,AS44),MAX(0,$L44)-SUM($AP44:AS44))</f>
        <v>52</v>
      </c>
      <c r="AU44" s="164">
        <f>MIN(MAX(0,AT44),MAX(0,$L44)-SUM($AP44:AT44))</f>
        <v>52</v>
      </c>
      <c r="AV44" s="164">
        <f>(MAX(0,$L44-MAX(0,SUM($AP44:AU44))))</f>
        <v>442</v>
      </c>
      <c r="AW44" s="166">
        <f t="shared" si="2"/>
        <v>0</v>
      </c>
      <c r="AX44" s="166">
        <f>MIN(MAX(0,AW44),MAX(0,-$L44)-MAX(0,-$AP44+SUM($AW44:AW44)))</f>
        <v>0</v>
      </c>
      <c r="AY44" s="166">
        <f>MIN(MAX(0,AX44),MAX(0,-$L44)-MAX(0,-$AP44+SUM($AW44:AX44)))</f>
        <v>0</v>
      </c>
      <c r="AZ44" s="166">
        <f>MIN(MAX(0,AY44),MAX(0,-$L44)-MAX(0,-$AP44+SUM($AW44:AY44)))</f>
        <v>0</v>
      </c>
      <c r="BA44" s="166">
        <f>MIN(MAX(0,AZ44),MAX(0,-$L44)-MAX(0,-$AP44+SUM($AW44:AZ44)))</f>
        <v>0</v>
      </c>
      <c r="BB44" s="166">
        <f>MAX(0,-$L44+$AP44-SUM($AW44:BA44))</f>
        <v>0</v>
      </c>
      <c r="BC44" s="165">
        <f t="shared" si="5"/>
        <v>-1</v>
      </c>
      <c r="BD44" s="164">
        <f>MIN(MAX(0,BC44),MAX(0,$M44)-SUM($BC44:BC44))</f>
        <v>0</v>
      </c>
      <c r="BE44" s="164">
        <f>MIN(MAX(0,BD44),MAX(0,$M44)-SUM($BC44:BD44))</f>
        <v>0</v>
      </c>
      <c r="BF44" s="164">
        <f>MIN(MAX(0,BE44),MAX(0,$M44)-SUM($BC44:BE44))</f>
        <v>0</v>
      </c>
      <c r="BG44" s="164">
        <f>MIN(MAX(0,BF44),MAX(0,$M44)-SUM($BC44:BF44))</f>
        <v>0</v>
      </c>
      <c r="BH44" s="164">
        <f>MIN(MAX(0,BG44),MAX(0,$M44)-SUM($BC44:BG44))</f>
        <v>0</v>
      </c>
      <c r="BI44" s="164">
        <f>(MAX(0,$M44-MAX(0,SUM($BC44:BH44))))</f>
        <v>0</v>
      </c>
      <c r="BJ44" s="166">
        <f t="shared" si="6"/>
        <v>1</v>
      </c>
      <c r="BK44" s="166">
        <f>MIN(MAX(0,BJ44),MAX(0,-$M44)-MAX(0,-$BC44+SUM($BJ44:BJ44)))</f>
        <v>1</v>
      </c>
      <c r="BL44" s="166">
        <f>MIN(MAX(0,BK44),MAX(0,-$M44)-MAX(0,-$BC44+SUM($BJ44:BK44)))</f>
        <v>1</v>
      </c>
      <c r="BM44" s="166">
        <f>MIN(MAX(0,BL44),MAX(0,-$M44)-MAX(0,-$BC44+SUM($BJ44:BL44)))</f>
        <v>1</v>
      </c>
      <c r="BN44" s="166">
        <f>MIN(MAX(0,BM44),MAX(0,-$M44)-MAX(0,-$BC44+SUM($BJ44:BM44)))</f>
        <v>1</v>
      </c>
      <c r="BO44" s="166">
        <f>MAX(0,-$M44+$BC44-SUM($BJ44:BN44))</f>
        <v>0</v>
      </c>
      <c r="BP44" s="165"/>
      <c r="BQ44" s="164"/>
      <c r="BR44" s="164"/>
      <c r="BS44" s="164"/>
      <c r="BT44" s="164"/>
      <c r="BU44" s="164"/>
      <c r="BV44" s="164"/>
      <c r="BW44" s="166"/>
      <c r="BX44" s="166"/>
      <c r="BY44" s="166"/>
      <c r="BZ44" s="166"/>
      <c r="CA44" s="166"/>
      <c r="CB44" s="166"/>
      <c r="CC44" s="163">
        <v>1</v>
      </c>
      <c r="CD44" s="167"/>
      <c r="CE44" s="164"/>
      <c r="CF44" s="164"/>
      <c r="CG44" s="164"/>
      <c r="CH44" s="164"/>
      <c r="CI44" s="164"/>
      <c r="CJ44" s="164"/>
      <c r="CK44" s="166"/>
      <c r="CL44" s="166"/>
      <c r="CM44" s="166"/>
      <c r="CN44" s="166"/>
      <c r="CO44" s="166"/>
      <c r="CP44" s="166"/>
      <c r="CQ44" s="167">
        <v>0</v>
      </c>
      <c r="CR44" s="164"/>
      <c r="CS44" s="164"/>
      <c r="CT44" s="164"/>
      <c r="CU44" s="164"/>
      <c r="CV44" s="164"/>
      <c r="CW44" s="164"/>
      <c r="CX44" s="166">
        <v>0</v>
      </c>
      <c r="CY44" s="166">
        <v>0</v>
      </c>
      <c r="CZ44" s="166">
        <v>0</v>
      </c>
      <c r="DA44" s="166">
        <v>0</v>
      </c>
      <c r="DB44" s="166">
        <v>0</v>
      </c>
      <c r="DC44" s="166">
        <v>0</v>
      </c>
      <c r="DE44" s="168">
        <v>0</v>
      </c>
      <c r="DG44" s="172">
        <v>0</v>
      </c>
    </row>
    <row r="45" spans="2:111" hidden="1">
      <c r="B45" s="103" t="s">
        <v>485</v>
      </c>
      <c r="C45" s="164">
        <v>0</v>
      </c>
      <c r="D45" s="164">
        <v>0</v>
      </c>
      <c r="E45" s="164">
        <v>10</v>
      </c>
      <c r="F45" s="163">
        <v>11.2</v>
      </c>
      <c r="G45" s="164">
        <v>0</v>
      </c>
      <c r="H45" s="164">
        <v>0</v>
      </c>
      <c r="I45" s="164">
        <v>0</v>
      </c>
      <c r="J45" s="164"/>
      <c r="K45" s="164">
        <v>0</v>
      </c>
      <c r="L45" s="164">
        <v>11073</v>
      </c>
      <c r="M45" s="164">
        <v>-158</v>
      </c>
      <c r="N45" s="164"/>
      <c r="O45" s="164">
        <v>0</v>
      </c>
      <c r="P45" s="164">
        <v>10915</v>
      </c>
      <c r="Q45" s="104">
        <f t="shared" si="0"/>
        <v>0</v>
      </c>
      <c r="R45" s="164">
        <v>975</v>
      </c>
      <c r="S45" s="164"/>
      <c r="T45" s="164">
        <v>975</v>
      </c>
      <c r="U45" s="164">
        <v>0</v>
      </c>
      <c r="V45" s="104">
        <f t="shared" si="3"/>
        <v>9940</v>
      </c>
      <c r="W45" s="104">
        <f t="shared" si="4"/>
        <v>0</v>
      </c>
      <c r="X45" s="104"/>
      <c r="Y45" s="164">
        <v>13422</v>
      </c>
      <c r="Z45" s="164">
        <v>8946</v>
      </c>
      <c r="AA45" s="164">
        <v>10915</v>
      </c>
      <c r="AB45" s="164">
        <v>10915</v>
      </c>
      <c r="AC45" s="164">
        <v>0</v>
      </c>
      <c r="AD45" s="164">
        <v>144</v>
      </c>
      <c r="AE45" s="164"/>
      <c r="AF45" s="164">
        <v>10084</v>
      </c>
      <c r="AG45" s="164">
        <v>0</v>
      </c>
      <c r="AH45" s="164"/>
      <c r="AI45" s="164">
        <v>975</v>
      </c>
      <c r="AJ45" s="164">
        <v>975</v>
      </c>
      <c r="AK45" s="164">
        <v>975</v>
      </c>
      <c r="AL45" s="164">
        <v>975</v>
      </c>
      <c r="AM45" s="164">
        <v>975</v>
      </c>
      <c r="AN45" s="164">
        <v>5065</v>
      </c>
      <c r="AP45" s="165">
        <f t="shared" si="1"/>
        <v>989</v>
      </c>
      <c r="AQ45" s="164">
        <f>MIN(MAX(0,AP45),MAX(0,$L45)-SUM($AP45:AP45))</f>
        <v>989</v>
      </c>
      <c r="AR45" s="164">
        <f>MIN(MAX(0,AQ45),MAX(0,$L45)-SUM($AP45:AQ45))</f>
        <v>989</v>
      </c>
      <c r="AS45" s="164">
        <f>MIN(MAX(0,AR45),MAX(0,$L45)-SUM($AP45:AR45))</f>
        <v>989</v>
      </c>
      <c r="AT45" s="164">
        <f>MIN(MAX(0,AS45),MAX(0,$L45)-SUM($AP45:AS45))</f>
        <v>989</v>
      </c>
      <c r="AU45" s="164">
        <f>MIN(MAX(0,AT45),MAX(0,$L45)-SUM($AP45:AT45))</f>
        <v>989</v>
      </c>
      <c r="AV45" s="164">
        <f>(MAX(0,$L45-MAX(0,SUM($AP45:AU45))))</f>
        <v>5139</v>
      </c>
      <c r="AW45" s="166">
        <f t="shared" si="2"/>
        <v>0</v>
      </c>
      <c r="AX45" s="166">
        <f>MIN(MAX(0,AW45),MAX(0,-$L45)-MAX(0,-$AP45+SUM($AW45:AW45)))</f>
        <v>0</v>
      </c>
      <c r="AY45" s="166">
        <f>MIN(MAX(0,AX45),MAX(0,-$L45)-MAX(0,-$AP45+SUM($AW45:AX45)))</f>
        <v>0</v>
      </c>
      <c r="AZ45" s="166">
        <f>MIN(MAX(0,AY45),MAX(0,-$L45)-MAX(0,-$AP45+SUM($AW45:AY45)))</f>
        <v>0</v>
      </c>
      <c r="BA45" s="166">
        <f>MIN(MAX(0,AZ45),MAX(0,-$L45)-MAX(0,-$AP45+SUM($AW45:AZ45)))</f>
        <v>0</v>
      </c>
      <c r="BB45" s="166">
        <f>MAX(0,-$L45+$AP45-SUM($AW45:BA45))</f>
        <v>0</v>
      </c>
      <c r="BC45" s="165">
        <f t="shared" si="5"/>
        <v>-14</v>
      </c>
      <c r="BD45" s="164">
        <f>MIN(MAX(0,BC45),MAX(0,$M45)-SUM($BC45:BC45))</f>
        <v>0</v>
      </c>
      <c r="BE45" s="164">
        <f>MIN(MAX(0,BD45),MAX(0,$M45)-SUM($BC45:BD45))</f>
        <v>0</v>
      </c>
      <c r="BF45" s="164">
        <f>MIN(MAX(0,BE45),MAX(0,$M45)-SUM($BC45:BE45))</f>
        <v>0</v>
      </c>
      <c r="BG45" s="164">
        <f>MIN(MAX(0,BF45),MAX(0,$M45)-SUM($BC45:BF45))</f>
        <v>0</v>
      </c>
      <c r="BH45" s="164">
        <f>MIN(MAX(0,BG45),MAX(0,$M45)-SUM($BC45:BG45))</f>
        <v>0</v>
      </c>
      <c r="BI45" s="164">
        <f>(MAX(0,$M45-MAX(0,SUM($BC45:BH45))))</f>
        <v>0</v>
      </c>
      <c r="BJ45" s="166">
        <f t="shared" si="6"/>
        <v>14</v>
      </c>
      <c r="BK45" s="166">
        <f>MIN(MAX(0,BJ45),MAX(0,-$M45)-MAX(0,-$BC45+SUM($BJ45:BJ45)))</f>
        <v>14</v>
      </c>
      <c r="BL45" s="166">
        <f>MIN(MAX(0,BK45),MAX(0,-$M45)-MAX(0,-$BC45+SUM($BJ45:BK45)))</f>
        <v>14</v>
      </c>
      <c r="BM45" s="166">
        <f>MIN(MAX(0,BL45),MAX(0,-$M45)-MAX(0,-$BC45+SUM($BJ45:BL45)))</f>
        <v>14</v>
      </c>
      <c r="BN45" s="166">
        <f>MIN(MAX(0,BM45),MAX(0,-$M45)-MAX(0,-$BC45+SUM($BJ45:BM45)))</f>
        <v>14</v>
      </c>
      <c r="BO45" s="166">
        <f>MAX(0,-$M45+$BC45-SUM($BJ45:BN45))</f>
        <v>74</v>
      </c>
      <c r="BP45" s="165"/>
      <c r="BQ45" s="164"/>
      <c r="BR45" s="164"/>
      <c r="BS45" s="164"/>
      <c r="BT45" s="164"/>
      <c r="BU45" s="164"/>
      <c r="BV45" s="164"/>
      <c r="BW45" s="166"/>
      <c r="BX45" s="166"/>
      <c r="BY45" s="166"/>
      <c r="BZ45" s="166"/>
      <c r="CA45" s="166"/>
      <c r="CB45" s="166"/>
      <c r="CC45" s="163">
        <v>1</v>
      </c>
      <c r="CD45" s="167"/>
      <c r="CE45" s="164"/>
      <c r="CF45" s="164"/>
      <c r="CG45" s="164"/>
      <c r="CH45" s="164"/>
      <c r="CI45" s="164"/>
      <c r="CJ45" s="164"/>
      <c r="CK45" s="166"/>
      <c r="CL45" s="166"/>
      <c r="CM45" s="166"/>
      <c r="CN45" s="166"/>
      <c r="CO45" s="166"/>
      <c r="CP45" s="166"/>
      <c r="CQ45" s="167">
        <v>0</v>
      </c>
      <c r="CR45" s="164"/>
      <c r="CS45" s="164"/>
      <c r="CT45" s="164"/>
      <c r="CU45" s="164"/>
      <c r="CV45" s="164"/>
      <c r="CW45" s="164"/>
      <c r="CX45" s="166">
        <v>0</v>
      </c>
      <c r="CY45" s="166">
        <v>0</v>
      </c>
      <c r="CZ45" s="166">
        <v>0</v>
      </c>
      <c r="DA45" s="166">
        <v>0</v>
      </c>
      <c r="DB45" s="166">
        <v>0</v>
      </c>
      <c r="DC45" s="166">
        <v>0</v>
      </c>
      <c r="DE45" s="168">
        <v>0</v>
      </c>
      <c r="DG45" s="172">
        <v>0</v>
      </c>
    </row>
    <row r="46" spans="2:111" hidden="1">
      <c r="B46" s="103" t="s">
        <v>486</v>
      </c>
      <c r="C46" s="164">
        <v>0</v>
      </c>
      <c r="D46" s="164">
        <v>87</v>
      </c>
      <c r="E46" s="164">
        <v>398</v>
      </c>
      <c r="F46" s="163">
        <v>9.3000000000000007</v>
      </c>
      <c r="G46" s="164">
        <v>0</v>
      </c>
      <c r="H46" s="164">
        <v>0</v>
      </c>
      <c r="I46" s="164">
        <v>0</v>
      </c>
      <c r="J46" s="164"/>
      <c r="K46" s="164">
        <v>0</v>
      </c>
      <c r="L46" s="164">
        <v>982869</v>
      </c>
      <c r="M46" s="164">
        <v>-10150</v>
      </c>
      <c r="N46" s="164"/>
      <c r="O46" s="164">
        <v>0</v>
      </c>
      <c r="P46" s="164">
        <v>972719</v>
      </c>
      <c r="Q46" s="104">
        <f t="shared" si="0"/>
        <v>0</v>
      </c>
      <c r="R46" s="164">
        <v>104594</v>
      </c>
      <c r="S46" s="164"/>
      <c r="T46" s="164">
        <v>104594</v>
      </c>
      <c r="U46" s="164">
        <v>2595</v>
      </c>
      <c r="V46" s="104">
        <f t="shared" si="3"/>
        <v>868125</v>
      </c>
      <c r="W46" s="104">
        <f t="shared" si="4"/>
        <v>0</v>
      </c>
      <c r="X46" s="104"/>
      <c r="Y46" s="164">
        <v>1161775</v>
      </c>
      <c r="Z46" s="164">
        <v>820843</v>
      </c>
      <c r="AA46" s="164">
        <v>972719</v>
      </c>
      <c r="AB46" s="164">
        <v>972719</v>
      </c>
      <c r="AC46" s="164">
        <v>0</v>
      </c>
      <c r="AD46" s="164">
        <v>9059</v>
      </c>
      <c r="AE46" s="164"/>
      <c r="AF46" s="164">
        <v>877184</v>
      </c>
      <c r="AG46" s="164">
        <v>0</v>
      </c>
      <c r="AH46" s="164"/>
      <c r="AI46" s="164">
        <v>104594</v>
      </c>
      <c r="AJ46" s="164">
        <v>104594</v>
      </c>
      <c r="AK46" s="164">
        <v>104594</v>
      </c>
      <c r="AL46" s="164">
        <v>104594</v>
      </c>
      <c r="AM46" s="164">
        <v>104594</v>
      </c>
      <c r="AN46" s="164">
        <v>345155</v>
      </c>
      <c r="AP46" s="165">
        <f t="shared" si="1"/>
        <v>105685</v>
      </c>
      <c r="AQ46" s="164">
        <f>MIN(MAX(0,AP46),MAX(0,$L46)-SUM($AP46:AP46))</f>
        <v>105685</v>
      </c>
      <c r="AR46" s="164">
        <f>MIN(MAX(0,AQ46),MAX(0,$L46)-SUM($AP46:AQ46))</f>
        <v>105685</v>
      </c>
      <c r="AS46" s="164">
        <f>MIN(MAX(0,AR46),MAX(0,$L46)-SUM($AP46:AR46))</f>
        <v>105685</v>
      </c>
      <c r="AT46" s="164">
        <f>MIN(MAX(0,AS46),MAX(0,$L46)-SUM($AP46:AS46))</f>
        <v>105685</v>
      </c>
      <c r="AU46" s="164">
        <f>MIN(MAX(0,AT46),MAX(0,$L46)-SUM($AP46:AT46))</f>
        <v>105685</v>
      </c>
      <c r="AV46" s="164">
        <f>(MAX(0,$L46-MAX(0,SUM($AP46:AU46))))</f>
        <v>348759</v>
      </c>
      <c r="AW46" s="166">
        <f t="shared" si="2"/>
        <v>0</v>
      </c>
      <c r="AX46" s="166">
        <f>MIN(MAX(0,AW46),MAX(0,-$L46)-MAX(0,-$AP46+SUM($AW46:AW46)))</f>
        <v>0</v>
      </c>
      <c r="AY46" s="166">
        <f>MIN(MAX(0,AX46),MAX(0,-$L46)-MAX(0,-$AP46+SUM($AW46:AX46)))</f>
        <v>0</v>
      </c>
      <c r="AZ46" s="166">
        <f>MIN(MAX(0,AY46),MAX(0,-$L46)-MAX(0,-$AP46+SUM($AW46:AY46)))</f>
        <v>0</v>
      </c>
      <c r="BA46" s="166">
        <f>MIN(MAX(0,AZ46),MAX(0,-$L46)-MAX(0,-$AP46+SUM($AW46:AZ46)))</f>
        <v>0</v>
      </c>
      <c r="BB46" s="166">
        <f>MAX(0,-$L46+$AP46-SUM($AW46:BA46))</f>
        <v>0</v>
      </c>
      <c r="BC46" s="165">
        <f t="shared" si="5"/>
        <v>-1091</v>
      </c>
      <c r="BD46" s="164">
        <f>MIN(MAX(0,BC46),MAX(0,$M46)-SUM($BC46:BC46))</f>
        <v>0</v>
      </c>
      <c r="BE46" s="164">
        <f>MIN(MAX(0,BD46),MAX(0,$M46)-SUM($BC46:BD46))</f>
        <v>0</v>
      </c>
      <c r="BF46" s="164">
        <f>MIN(MAX(0,BE46),MAX(0,$M46)-SUM($BC46:BE46))</f>
        <v>0</v>
      </c>
      <c r="BG46" s="164">
        <f>MIN(MAX(0,BF46),MAX(0,$M46)-SUM($BC46:BF46))</f>
        <v>0</v>
      </c>
      <c r="BH46" s="164">
        <f>MIN(MAX(0,BG46),MAX(0,$M46)-SUM($BC46:BG46))</f>
        <v>0</v>
      </c>
      <c r="BI46" s="164">
        <f>(MAX(0,$M46-MAX(0,SUM($BC46:BH46))))</f>
        <v>0</v>
      </c>
      <c r="BJ46" s="166">
        <f t="shared" si="6"/>
        <v>1091</v>
      </c>
      <c r="BK46" s="166">
        <f>MIN(MAX(0,BJ46),MAX(0,-$M46)-MAX(0,-$BC46+SUM($BJ46:BJ46)))</f>
        <v>1091</v>
      </c>
      <c r="BL46" s="166">
        <f>MIN(MAX(0,BK46),MAX(0,-$M46)-MAX(0,-$BC46+SUM($BJ46:BK46)))</f>
        <v>1091</v>
      </c>
      <c r="BM46" s="166">
        <f>MIN(MAX(0,BL46),MAX(0,-$M46)-MAX(0,-$BC46+SUM($BJ46:BL46)))</f>
        <v>1091</v>
      </c>
      <c r="BN46" s="166">
        <f>MIN(MAX(0,BM46),MAX(0,-$M46)-MAX(0,-$BC46+SUM($BJ46:BM46)))</f>
        <v>1091</v>
      </c>
      <c r="BO46" s="166">
        <f>MAX(0,-$M46+$BC46-SUM($BJ46:BN46))</f>
        <v>3604</v>
      </c>
      <c r="BP46" s="165"/>
      <c r="BQ46" s="164"/>
      <c r="BR46" s="164"/>
      <c r="BS46" s="164"/>
      <c r="BT46" s="164"/>
      <c r="BU46" s="164"/>
      <c r="BV46" s="164"/>
      <c r="BW46" s="166"/>
      <c r="BX46" s="166"/>
      <c r="BY46" s="166"/>
      <c r="BZ46" s="166"/>
      <c r="CA46" s="166"/>
      <c r="CB46" s="166"/>
      <c r="CC46" s="163">
        <v>1</v>
      </c>
      <c r="CD46" s="167"/>
      <c r="CE46" s="164"/>
      <c r="CF46" s="164"/>
      <c r="CG46" s="164"/>
      <c r="CH46" s="164"/>
      <c r="CI46" s="164"/>
      <c r="CJ46" s="164"/>
      <c r="CK46" s="166"/>
      <c r="CL46" s="166"/>
      <c r="CM46" s="166"/>
      <c r="CN46" s="166"/>
      <c r="CO46" s="166"/>
      <c r="CP46" s="166"/>
      <c r="CQ46" s="167">
        <v>0</v>
      </c>
      <c r="CR46" s="164"/>
      <c r="CS46" s="164"/>
      <c r="CT46" s="164"/>
      <c r="CU46" s="164"/>
      <c r="CV46" s="164"/>
      <c r="CW46" s="164"/>
      <c r="CX46" s="166">
        <v>0</v>
      </c>
      <c r="CY46" s="166">
        <v>0</v>
      </c>
      <c r="CZ46" s="166">
        <v>0</v>
      </c>
      <c r="DA46" s="166">
        <v>0</v>
      </c>
      <c r="DB46" s="166">
        <v>0</v>
      </c>
      <c r="DC46" s="166">
        <v>0</v>
      </c>
      <c r="DE46" s="168">
        <v>0</v>
      </c>
      <c r="DG46" s="172">
        <v>0</v>
      </c>
    </row>
    <row r="47" spans="2:111" hidden="1">
      <c r="B47" s="103" t="s">
        <v>237</v>
      </c>
      <c r="C47" s="164">
        <v>39</v>
      </c>
      <c r="D47" s="164">
        <v>14</v>
      </c>
      <c r="E47" s="164">
        <v>92</v>
      </c>
      <c r="F47" s="163">
        <v>7.8</v>
      </c>
      <c r="G47" s="164">
        <v>964308</v>
      </c>
      <c r="H47" s="164">
        <v>10614</v>
      </c>
      <c r="I47" s="164">
        <v>33881</v>
      </c>
      <c r="J47" s="164"/>
      <c r="K47" s="164">
        <v>-579055</v>
      </c>
      <c r="L47" s="164">
        <v>72516</v>
      </c>
      <c r="M47" s="164">
        <v>-3536</v>
      </c>
      <c r="N47" s="164"/>
      <c r="O47" s="164">
        <v>-46424</v>
      </c>
      <c r="P47" s="164">
        <v>452304</v>
      </c>
      <c r="Q47" s="104">
        <f t="shared" si="0"/>
        <v>-579055</v>
      </c>
      <c r="R47" s="164">
        <v>-1975</v>
      </c>
      <c r="S47" s="164"/>
      <c r="T47" s="164">
        <v>-536535</v>
      </c>
      <c r="U47" s="164">
        <v>22956</v>
      </c>
      <c r="V47" s="104">
        <f t="shared" si="3"/>
        <v>-2614</v>
      </c>
      <c r="W47" s="104">
        <f t="shared" si="4"/>
        <v>-73569</v>
      </c>
      <c r="X47" s="104"/>
      <c r="Y47" s="164">
        <v>516080</v>
      </c>
      <c r="Z47" s="164">
        <v>399982</v>
      </c>
      <c r="AA47" s="164">
        <v>452304</v>
      </c>
      <c r="AB47" s="164">
        <v>452304</v>
      </c>
      <c r="AC47" s="164">
        <v>0</v>
      </c>
      <c r="AD47" s="164">
        <v>65833</v>
      </c>
      <c r="AE47" s="164"/>
      <c r="AF47" s="164">
        <v>63219</v>
      </c>
      <c r="AG47" s="164">
        <v>0</v>
      </c>
      <c r="AH47" s="164"/>
      <c r="AI47" s="164">
        <v>-1975</v>
      </c>
      <c r="AJ47" s="164">
        <v>-1975</v>
      </c>
      <c r="AK47" s="164">
        <v>-1975</v>
      </c>
      <c r="AL47" s="164">
        <v>-1975</v>
      </c>
      <c r="AM47" s="164">
        <v>-1975</v>
      </c>
      <c r="AN47" s="164">
        <v>7261</v>
      </c>
      <c r="AP47" s="165">
        <f t="shared" si="1"/>
        <v>9297</v>
      </c>
      <c r="AQ47" s="164">
        <f>MIN(MAX(0,AP47),MAX(0,$L47)-SUM($AP47:AP47))</f>
        <v>9297</v>
      </c>
      <c r="AR47" s="164">
        <f>MIN(MAX(0,AQ47),MAX(0,$L47)-SUM($AP47:AQ47))</f>
        <v>9297</v>
      </c>
      <c r="AS47" s="164">
        <f>MIN(MAX(0,AR47),MAX(0,$L47)-SUM($AP47:AR47))</f>
        <v>9297</v>
      </c>
      <c r="AT47" s="164">
        <f>MIN(MAX(0,AS47),MAX(0,$L47)-SUM($AP47:AS47))</f>
        <v>9297</v>
      </c>
      <c r="AU47" s="164">
        <f>MIN(MAX(0,AT47),MAX(0,$L47)-SUM($AP47:AT47))</f>
        <v>9297</v>
      </c>
      <c r="AV47" s="164">
        <f>(MAX(0,$L47-MAX(0,SUM($AP47:AU47))))</f>
        <v>16734</v>
      </c>
      <c r="AW47" s="166">
        <f t="shared" si="2"/>
        <v>0</v>
      </c>
      <c r="AX47" s="166">
        <f>MIN(MAX(0,AW47),MAX(0,-$L47)-MAX(0,-$AP47+SUM($AW47:AW47)))</f>
        <v>0</v>
      </c>
      <c r="AY47" s="166">
        <f>MIN(MAX(0,AX47),MAX(0,-$L47)-MAX(0,-$AP47+SUM($AW47:AX47)))</f>
        <v>0</v>
      </c>
      <c r="AZ47" s="166">
        <f>MIN(MAX(0,AY47),MAX(0,-$L47)-MAX(0,-$AP47+SUM($AW47:AY47)))</f>
        <v>0</v>
      </c>
      <c r="BA47" s="166">
        <f>MIN(MAX(0,AZ47),MAX(0,-$L47)-MAX(0,-$AP47+SUM($AW47:AZ47)))</f>
        <v>0</v>
      </c>
      <c r="BB47" s="166">
        <f>MAX(0,-$L47+$AP47-SUM($AW47:BA47))</f>
        <v>0</v>
      </c>
      <c r="BC47" s="165">
        <f t="shared" si="5"/>
        <v>-453</v>
      </c>
      <c r="BD47" s="164">
        <f>MIN(MAX(0,BC47),MAX(0,$M47)-SUM($BC47:BC47))</f>
        <v>0</v>
      </c>
      <c r="BE47" s="164">
        <f>MIN(MAX(0,BD47),MAX(0,$M47)-SUM($BC47:BD47))</f>
        <v>0</v>
      </c>
      <c r="BF47" s="164">
        <f>MIN(MAX(0,BE47),MAX(0,$M47)-SUM($BC47:BE47))</f>
        <v>0</v>
      </c>
      <c r="BG47" s="164">
        <f>MIN(MAX(0,BF47),MAX(0,$M47)-SUM($BC47:BF47))</f>
        <v>0</v>
      </c>
      <c r="BH47" s="164">
        <f>MIN(MAX(0,BG47),MAX(0,$M47)-SUM($BC47:BG47))</f>
        <v>0</v>
      </c>
      <c r="BI47" s="164">
        <f>(MAX(0,$M47-MAX(0,SUM($BC47:BH47))))</f>
        <v>0</v>
      </c>
      <c r="BJ47" s="166">
        <f t="shared" si="6"/>
        <v>453</v>
      </c>
      <c r="BK47" s="166">
        <f>MIN(MAX(0,BJ47),MAX(0,-$M47)-MAX(0,-$BC47+SUM($BJ47:BJ47)))</f>
        <v>453</v>
      </c>
      <c r="BL47" s="166">
        <f>MIN(MAX(0,BK47),MAX(0,-$M47)-MAX(0,-$BC47+SUM($BJ47:BK47)))</f>
        <v>453</v>
      </c>
      <c r="BM47" s="166">
        <f>MIN(MAX(0,BL47),MAX(0,-$M47)-MAX(0,-$BC47+SUM($BJ47:BL47)))</f>
        <v>453</v>
      </c>
      <c r="BN47" s="166">
        <f>MIN(MAX(0,BM47),MAX(0,-$M47)-MAX(0,-$BC47+SUM($BJ47:BM47)))</f>
        <v>453</v>
      </c>
      <c r="BO47" s="166">
        <f>MAX(0,-$M47+$BC47-SUM($BJ47:BN47))</f>
        <v>818</v>
      </c>
      <c r="BP47" s="165"/>
      <c r="BQ47" s="164"/>
      <c r="BR47" s="164"/>
      <c r="BS47" s="164"/>
      <c r="BT47" s="164"/>
      <c r="BU47" s="164"/>
      <c r="BV47" s="164"/>
      <c r="BW47" s="166"/>
      <c r="BX47" s="166"/>
      <c r="BY47" s="166"/>
      <c r="BZ47" s="166"/>
      <c r="CA47" s="166"/>
      <c r="CB47" s="166"/>
      <c r="CC47" s="163">
        <v>7.8</v>
      </c>
      <c r="CD47" s="167"/>
      <c r="CE47" s="164"/>
      <c r="CF47" s="164"/>
      <c r="CG47" s="164"/>
      <c r="CH47" s="164"/>
      <c r="CI47" s="164"/>
      <c r="CJ47" s="164"/>
      <c r="CK47" s="166"/>
      <c r="CL47" s="166"/>
      <c r="CM47" s="166"/>
      <c r="CN47" s="166"/>
      <c r="CO47" s="166"/>
      <c r="CP47" s="166"/>
      <c r="CQ47" s="167">
        <v>-10819</v>
      </c>
      <c r="CR47" s="164"/>
      <c r="CS47" s="164"/>
      <c r="CT47" s="164"/>
      <c r="CU47" s="164"/>
      <c r="CV47" s="164"/>
      <c r="CW47" s="164"/>
      <c r="CX47" s="166">
        <v>10819</v>
      </c>
      <c r="CY47" s="166">
        <v>10819</v>
      </c>
      <c r="CZ47" s="166">
        <v>10819</v>
      </c>
      <c r="DA47" s="166">
        <v>10819</v>
      </c>
      <c r="DB47" s="166">
        <v>10819</v>
      </c>
      <c r="DC47" s="166">
        <v>8655</v>
      </c>
      <c r="DE47" s="168">
        <v>0</v>
      </c>
      <c r="DG47" s="172">
        <v>36784.5</v>
      </c>
    </row>
    <row r="48" spans="2:111" hidden="1">
      <c r="B48" s="103" t="s">
        <v>238</v>
      </c>
      <c r="C48" s="164">
        <v>115</v>
      </c>
      <c r="D48" s="164">
        <v>56</v>
      </c>
      <c r="E48" s="164">
        <v>403</v>
      </c>
      <c r="F48" s="163">
        <v>8.5</v>
      </c>
      <c r="G48" s="164">
        <v>1394519</v>
      </c>
      <c r="H48" s="164">
        <v>25093</v>
      </c>
      <c r="I48" s="164">
        <v>49439</v>
      </c>
      <c r="J48" s="164"/>
      <c r="K48" s="164">
        <v>0</v>
      </c>
      <c r="L48" s="164">
        <v>-132665</v>
      </c>
      <c r="M48" s="164">
        <v>-9326</v>
      </c>
      <c r="N48" s="164"/>
      <c r="O48" s="164">
        <v>-61733</v>
      </c>
      <c r="P48" s="164">
        <v>1265327</v>
      </c>
      <c r="Q48" s="104">
        <f t="shared" si="0"/>
        <v>0</v>
      </c>
      <c r="R48" s="164">
        <v>-29523</v>
      </c>
      <c r="S48" s="164"/>
      <c r="T48" s="164">
        <v>45009</v>
      </c>
      <c r="U48" s="164">
        <v>63886</v>
      </c>
      <c r="V48" s="104">
        <f t="shared" si="3"/>
        <v>-221424</v>
      </c>
      <c r="W48" s="104">
        <f t="shared" si="4"/>
        <v>-108956</v>
      </c>
      <c r="X48" s="104"/>
      <c r="Y48" s="164">
        <v>1437794</v>
      </c>
      <c r="Z48" s="164">
        <v>1122921</v>
      </c>
      <c r="AA48" s="164">
        <v>1265327</v>
      </c>
      <c r="AB48" s="164">
        <v>1265327</v>
      </c>
      <c r="AC48" s="164">
        <v>117057</v>
      </c>
      <c r="AD48" s="164">
        <v>104367</v>
      </c>
      <c r="AE48" s="164"/>
      <c r="AF48" s="164">
        <v>0</v>
      </c>
      <c r="AG48" s="164">
        <v>0</v>
      </c>
      <c r="AH48" s="164"/>
      <c r="AI48" s="164">
        <v>-29523</v>
      </c>
      <c r="AJ48" s="164">
        <v>-29523</v>
      </c>
      <c r="AK48" s="164">
        <v>-29523</v>
      </c>
      <c r="AL48" s="164">
        <v>-29523</v>
      </c>
      <c r="AM48" s="164">
        <v>-29523</v>
      </c>
      <c r="AN48" s="164">
        <v>-73809</v>
      </c>
      <c r="AP48" s="165">
        <f t="shared" si="1"/>
        <v>-15608</v>
      </c>
      <c r="AQ48" s="164">
        <f>MIN(MAX(0,AP48),MAX(0,$L48)-SUM($AP48:AP48))</f>
        <v>0</v>
      </c>
      <c r="AR48" s="164">
        <f>MIN(MAX(0,AQ48),MAX(0,$L48)-SUM($AP48:AQ48))</f>
        <v>0</v>
      </c>
      <c r="AS48" s="164">
        <f>MIN(MAX(0,AR48),MAX(0,$L48)-SUM($AP48:AR48))</f>
        <v>0</v>
      </c>
      <c r="AT48" s="164">
        <f>MIN(MAX(0,AS48),MAX(0,$L48)-SUM($AP48:AS48))</f>
        <v>0</v>
      </c>
      <c r="AU48" s="164">
        <f>MIN(MAX(0,AT48),MAX(0,$L48)-SUM($AP48:AT48))</f>
        <v>0</v>
      </c>
      <c r="AV48" s="164">
        <f>(MAX(0,$L48-MAX(0,SUM($AP48:AU48))))</f>
        <v>0</v>
      </c>
      <c r="AW48" s="166">
        <f t="shared" si="2"/>
        <v>15608</v>
      </c>
      <c r="AX48" s="166">
        <f>MIN(MAX(0,AW48),MAX(0,-$L48)-MAX(0,-$AP48+SUM($AW48:AW48)))</f>
        <v>15608</v>
      </c>
      <c r="AY48" s="166">
        <f>MIN(MAX(0,AX48),MAX(0,-$L48)-MAX(0,-$AP48+SUM($AW48:AX48)))</f>
        <v>15608</v>
      </c>
      <c r="AZ48" s="166">
        <f>MIN(MAX(0,AY48),MAX(0,-$L48)-MAX(0,-$AP48+SUM($AW48:AY48)))</f>
        <v>15608</v>
      </c>
      <c r="BA48" s="166">
        <f>MIN(MAX(0,AZ48),MAX(0,-$L48)-MAX(0,-$AP48+SUM($AW48:AZ48)))</f>
        <v>15608</v>
      </c>
      <c r="BB48" s="166">
        <f>MAX(0,-$L48+$AP48-SUM($AW48:BA48))</f>
        <v>39017</v>
      </c>
      <c r="BC48" s="165">
        <f t="shared" si="5"/>
        <v>-1097</v>
      </c>
      <c r="BD48" s="164">
        <f>MIN(MAX(0,BC48),MAX(0,$M48)-SUM($BC48:BC48))</f>
        <v>0</v>
      </c>
      <c r="BE48" s="164">
        <f>MIN(MAX(0,BD48),MAX(0,$M48)-SUM($BC48:BD48))</f>
        <v>0</v>
      </c>
      <c r="BF48" s="164">
        <f>MIN(MAX(0,BE48),MAX(0,$M48)-SUM($BC48:BE48))</f>
        <v>0</v>
      </c>
      <c r="BG48" s="164">
        <f>MIN(MAX(0,BF48),MAX(0,$M48)-SUM($BC48:BF48))</f>
        <v>0</v>
      </c>
      <c r="BH48" s="164">
        <f>MIN(MAX(0,BG48),MAX(0,$M48)-SUM($BC48:BG48))</f>
        <v>0</v>
      </c>
      <c r="BI48" s="164">
        <f>(MAX(0,$M48-MAX(0,SUM($BC48:BH48))))</f>
        <v>0</v>
      </c>
      <c r="BJ48" s="166">
        <f t="shared" si="6"/>
        <v>1097</v>
      </c>
      <c r="BK48" s="166">
        <f>MIN(MAX(0,BJ48),MAX(0,-$M48)-MAX(0,-$BC48+SUM($BJ48:BJ48)))</f>
        <v>1097</v>
      </c>
      <c r="BL48" s="166">
        <f>MIN(MAX(0,BK48),MAX(0,-$M48)-MAX(0,-$BC48+SUM($BJ48:BK48)))</f>
        <v>1097</v>
      </c>
      <c r="BM48" s="166">
        <f>MIN(MAX(0,BL48),MAX(0,-$M48)-MAX(0,-$BC48+SUM($BJ48:BL48)))</f>
        <v>1097</v>
      </c>
      <c r="BN48" s="166">
        <f>MIN(MAX(0,BM48),MAX(0,-$M48)-MAX(0,-$BC48+SUM($BJ48:BM48)))</f>
        <v>1097</v>
      </c>
      <c r="BO48" s="166">
        <f>MAX(0,-$M48+$BC48-SUM($BJ48:BN48))</f>
        <v>2744</v>
      </c>
      <c r="BP48" s="165"/>
      <c r="BQ48" s="164"/>
      <c r="BR48" s="164"/>
      <c r="BS48" s="164"/>
      <c r="BT48" s="164"/>
      <c r="BU48" s="164"/>
      <c r="BV48" s="164"/>
      <c r="BW48" s="166"/>
      <c r="BX48" s="166"/>
      <c r="BY48" s="166"/>
      <c r="BZ48" s="166"/>
      <c r="CA48" s="166"/>
      <c r="CB48" s="166"/>
      <c r="CC48" s="163">
        <v>9.5</v>
      </c>
      <c r="CD48" s="167"/>
      <c r="CE48" s="164"/>
      <c r="CF48" s="164"/>
      <c r="CG48" s="164"/>
      <c r="CH48" s="164"/>
      <c r="CI48" s="164"/>
      <c r="CJ48" s="164"/>
      <c r="CK48" s="166"/>
      <c r="CL48" s="166"/>
      <c r="CM48" s="166"/>
      <c r="CN48" s="166"/>
      <c r="CO48" s="166"/>
      <c r="CP48" s="166"/>
      <c r="CQ48" s="167">
        <v>-12818</v>
      </c>
      <c r="CR48" s="164"/>
      <c r="CS48" s="164"/>
      <c r="CT48" s="164"/>
      <c r="CU48" s="164"/>
      <c r="CV48" s="164"/>
      <c r="CW48" s="164"/>
      <c r="CX48" s="166">
        <v>12818</v>
      </c>
      <c r="CY48" s="166">
        <v>12818</v>
      </c>
      <c r="CZ48" s="166">
        <v>12818</v>
      </c>
      <c r="DA48" s="166">
        <v>12818</v>
      </c>
      <c r="DB48" s="166">
        <v>12818</v>
      </c>
      <c r="DC48" s="166">
        <v>32048</v>
      </c>
      <c r="DE48" s="168">
        <v>0</v>
      </c>
      <c r="DG48" s="172">
        <v>0</v>
      </c>
    </row>
    <row r="49" spans="2:111">
      <c r="B49" s="103" t="s">
        <v>239</v>
      </c>
      <c r="C49" s="440">
        <v>24</v>
      </c>
      <c r="D49" s="440">
        <v>15</v>
      </c>
      <c r="E49" s="440">
        <v>103</v>
      </c>
      <c r="F49" s="441">
        <v>8.1</v>
      </c>
      <c r="G49" s="440">
        <v>728210</v>
      </c>
      <c r="H49" s="440">
        <v>14157</v>
      </c>
      <c r="I49" s="440">
        <v>26022</v>
      </c>
      <c r="J49" s="440"/>
      <c r="K49" s="440">
        <v>-369767</v>
      </c>
      <c r="L49" s="440">
        <v>-32576</v>
      </c>
      <c r="M49" s="440">
        <v>-2593</v>
      </c>
      <c r="N49" s="440"/>
      <c r="O49" s="440">
        <v>-22803</v>
      </c>
      <c r="P49" s="440">
        <v>340650</v>
      </c>
      <c r="Q49" s="439">
        <v>-369767</v>
      </c>
      <c r="R49" s="440">
        <v>-11977</v>
      </c>
      <c r="S49" s="440"/>
      <c r="T49" s="440">
        <v>-341565</v>
      </c>
      <c r="U49" s="440">
        <v>13144</v>
      </c>
      <c r="V49" s="439">
        <v>-85800</v>
      </c>
      <c r="W49" s="439">
        <v>-62608</v>
      </c>
      <c r="X49" s="439"/>
      <c r="Y49" s="440">
        <v>390705</v>
      </c>
      <c r="Z49" s="440">
        <v>299443</v>
      </c>
      <c r="AA49" s="440">
        <v>340650</v>
      </c>
      <c r="AB49" s="440">
        <v>340650</v>
      </c>
      <c r="AC49" s="440">
        <v>28554</v>
      </c>
      <c r="AD49" s="440">
        <v>57246</v>
      </c>
      <c r="AE49" s="440"/>
      <c r="AF49" s="440">
        <v>0</v>
      </c>
      <c r="AG49" s="440">
        <v>0</v>
      </c>
      <c r="AH49" s="440"/>
      <c r="AI49" s="440">
        <v>-11977</v>
      </c>
      <c r="AJ49" s="440">
        <v>-11977</v>
      </c>
      <c r="AK49" s="440">
        <v>-11977</v>
      </c>
      <c r="AL49" s="440">
        <v>-11977</v>
      </c>
      <c r="AM49" s="440">
        <v>-11977</v>
      </c>
      <c r="AN49" s="440">
        <v>-25915</v>
      </c>
      <c r="AO49" s="438"/>
      <c r="AP49" s="443">
        <v>-4022</v>
      </c>
      <c r="AQ49" s="440">
        <v>0</v>
      </c>
      <c r="AR49" s="440">
        <v>0</v>
      </c>
      <c r="AS49" s="440">
        <v>0</v>
      </c>
      <c r="AT49" s="440">
        <v>0</v>
      </c>
      <c r="AU49" s="440">
        <v>0</v>
      </c>
      <c r="AV49" s="440">
        <v>0</v>
      </c>
      <c r="AW49" s="442">
        <v>4022</v>
      </c>
      <c r="AX49" s="442">
        <v>4022</v>
      </c>
      <c r="AY49" s="442">
        <v>4022</v>
      </c>
      <c r="AZ49" s="442">
        <v>4022</v>
      </c>
      <c r="BA49" s="442">
        <v>4022</v>
      </c>
      <c r="BB49" s="442">
        <v>8444</v>
      </c>
      <c r="BC49" s="443">
        <v>-320</v>
      </c>
      <c r="BD49" s="440">
        <v>0</v>
      </c>
      <c r="BE49" s="440">
        <v>0</v>
      </c>
      <c r="BF49" s="440">
        <v>0</v>
      </c>
      <c r="BG49" s="440">
        <v>0</v>
      </c>
      <c r="BH49" s="440">
        <v>0</v>
      </c>
      <c r="BI49" s="440">
        <v>0</v>
      </c>
      <c r="BJ49" s="442">
        <v>320</v>
      </c>
      <c r="BK49" s="442">
        <v>320</v>
      </c>
      <c r="BL49" s="442">
        <v>320</v>
      </c>
      <c r="BM49" s="442">
        <v>320</v>
      </c>
      <c r="BN49" s="442">
        <v>320</v>
      </c>
      <c r="BO49" s="442">
        <v>673</v>
      </c>
      <c r="BP49" s="443"/>
      <c r="BQ49" s="440"/>
      <c r="BR49" s="440"/>
      <c r="BS49" s="440"/>
      <c r="BT49" s="440"/>
      <c r="BU49" s="440"/>
      <c r="BV49" s="440"/>
      <c r="BW49" s="442"/>
      <c r="BX49" s="442"/>
      <c r="BY49" s="442"/>
      <c r="BZ49" s="442"/>
      <c r="CA49" s="442"/>
      <c r="CB49" s="442"/>
      <c r="CC49" s="441">
        <v>9.1999999999999993</v>
      </c>
      <c r="CD49" s="444"/>
      <c r="CE49" s="440"/>
      <c r="CF49" s="440"/>
      <c r="CG49" s="440"/>
      <c r="CH49" s="440"/>
      <c r="CI49" s="440"/>
      <c r="CJ49" s="440"/>
      <c r="CK49" s="442"/>
      <c r="CL49" s="442"/>
      <c r="CM49" s="442"/>
      <c r="CN49" s="442"/>
      <c r="CO49" s="442"/>
      <c r="CP49" s="442"/>
      <c r="CQ49" s="444">
        <v>-7635</v>
      </c>
      <c r="CR49" s="440"/>
      <c r="CS49" s="440"/>
      <c r="CT49" s="440"/>
      <c r="CU49" s="440"/>
      <c r="CV49" s="440"/>
      <c r="CW49" s="440"/>
      <c r="CX49" s="442">
        <v>7635</v>
      </c>
      <c r="CY49" s="442">
        <v>7635</v>
      </c>
      <c r="CZ49" s="442">
        <v>7635</v>
      </c>
      <c r="DA49" s="442">
        <v>7635</v>
      </c>
      <c r="DB49" s="442">
        <v>7635</v>
      </c>
      <c r="DC49" s="442">
        <v>16798</v>
      </c>
      <c r="DE49" s="168">
        <v>0</v>
      </c>
      <c r="DG49" s="172">
        <v>33663.069439999999</v>
      </c>
    </row>
    <row r="50" spans="2:111" hidden="1">
      <c r="B50" s="103" t="s">
        <v>240</v>
      </c>
      <c r="C50" s="164">
        <v>89</v>
      </c>
      <c r="D50" s="164">
        <v>37</v>
      </c>
      <c r="E50" s="164">
        <v>310</v>
      </c>
      <c r="F50" s="163">
        <v>7.8</v>
      </c>
      <c r="G50" s="164">
        <v>1197027</v>
      </c>
      <c r="H50" s="164">
        <v>21736</v>
      </c>
      <c r="I50" s="164">
        <v>42544</v>
      </c>
      <c r="J50" s="164"/>
      <c r="K50" s="164">
        <v>0</v>
      </c>
      <c r="L50" s="164">
        <v>-90324</v>
      </c>
      <c r="M50" s="164">
        <v>-8654</v>
      </c>
      <c r="N50" s="164"/>
      <c r="O50" s="164">
        <v>-47406</v>
      </c>
      <c r="P50" s="164">
        <v>1114923</v>
      </c>
      <c r="Q50" s="104">
        <f t="shared" si="0"/>
        <v>0</v>
      </c>
      <c r="R50" s="164">
        <v>-24866</v>
      </c>
      <c r="S50" s="164"/>
      <c r="T50" s="164">
        <v>39414</v>
      </c>
      <c r="U50" s="164">
        <v>47388</v>
      </c>
      <c r="V50" s="104">
        <f t="shared" si="3"/>
        <v>-169092</v>
      </c>
      <c r="W50" s="104">
        <f t="shared" si="4"/>
        <v>-94980</v>
      </c>
      <c r="X50" s="104"/>
      <c r="Y50" s="164">
        <v>1274267</v>
      </c>
      <c r="Z50" s="164">
        <v>983429</v>
      </c>
      <c r="AA50" s="164">
        <v>1114923</v>
      </c>
      <c r="AB50" s="164">
        <v>1114923</v>
      </c>
      <c r="AC50" s="164">
        <v>78744</v>
      </c>
      <c r="AD50" s="164">
        <v>90348</v>
      </c>
      <c r="AE50" s="164"/>
      <c r="AF50" s="164">
        <v>0</v>
      </c>
      <c r="AG50" s="164">
        <v>0</v>
      </c>
      <c r="AH50" s="164"/>
      <c r="AI50" s="164">
        <v>-24866</v>
      </c>
      <c r="AJ50" s="164">
        <v>-24866</v>
      </c>
      <c r="AK50" s="164">
        <v>-24866</v>
      </c>
      <c r="AL50" s="164">
        <v>-24866</v>
      </c>
      <c r="AM50" s="164">
        <v>-24866</v>
      </c>
      <c r="AN50" s="164">
        <v>-44762</v>
      </c>
      <c r="AP50" s="165">
        <f t="shared" si="1"/>
        <v>-11580</v>
      </c>
      <c r="AQ50" s="164">
        <f>MIN(MAX(0,AP50),MAX(0,$L50)-SUM($AP50:AP50))</f>
        <v>0</v>
      </c>
      <c r="AR50" s="164">
        <f>MIN(MAX(0,AQ50),MAX(0,$L50)-SUM($AP50:AQ50))</f>
        <v>0</v>
      </c>
      <c r="AS50" s="164">
        <f>MIN(MAX(0,AR50),MAX(0,$L50)-SUM($AP50:AR50))</f>
        <v>0</v>
      </c>
      <c r="AT50" s="164">
        <f>MIN(MAX(0,AS50),MAX(0,$L50)-SUM($AP50:AS50))</f>
        <v>0</v>
      </c>
      <c r="AU50" s="164">
        <f>MIN(MAX(0,AT50),MAX(0,$L50)-SUM($AP50:AT50))</f>
        <v>0</v>
      </c>
      <c r="AV50" s="164">
        <f>(MAX(0,$L50-MAX(0,SUM($AP50:AU50))))</f>
        <v>0</v>
      </c>
      <c r="AW50" s="166">
        <f t="shared" si="2"/>
        <v>11580</v>
      </c>
      <c r="AX50" s="166">
        <f>MIN(MAX(0,AW50),MAX(0,-$L50)-MAX(0,-$AP50+SUM($AW50:AW50)))</f>
        <v>11580</v>
      </c>
      <c r="AY50" s="166">
        <f>MIN(MAX(0,AX50),MAX(0,-$L50)-MAX(0,-$AP50+SUM($AW50:AX50)))</f>
        <v>11580</v>
      </c>
      <c r="AZ50" s="166">
        <f>MIN(MAX(0,AY50),MAX(0,-$L50)-MAX(0,-$AP50+SUM($AW50:AY50)))</f>
        <v>11580</v>
      </c>
      <c r="BA50" s="166">
        <f>MIN(MAX(0,AZ50),MAX(0,-$L50)-MAX(0,-$AP50+SUM($AW50:AZ50)))</f>
        <v>11580</v>
      </c>
      <c r="BB50" s="166">
        <f>MAX(0,-$L50+$AP50-SUM($AW50:BA50))</f>
        <v>20844</v>
      </c>
      <c r="BC50" s="165">
        <f t="shared" si="5"/>
        <v>-1109</v>
      </c>
      <c r="BD50" s="164">
        <f>MIN(MAX(0,BC50),MAX(0,$M50)-SUM($BC50:BC50))</f>
        <v>0</v>
      </c>
      <c r="BE50" s="164">
        <f>MIN(MAX(0,BD50),MAX(0,$M50)-SUM($BC50:BD50))</f>
        <v>0</v>
      </c>
      <c r="BF50" s="164">
        <f>MIN(MAX(0,BE50),MAX(0,$M50)-SUM($BC50:BE50))</f>
        <v>0</v>
      </c>
      <c r="BG50" s="164">
        <f>MIN(MAX(0,BF50),MAX(0,$M50)-SUM($BC50:BF50))</f>
        <v>0</v>
      </c>
      <c r="BH50" s="164">
        <f>MIN(MAX(0,BG50),MAX(0,$M50)-SUM($BC50:BG50))</f>
        <v>0</v>
      </c>
      <c r="BI50" s="164">
        <f>(MAX(0,$M50-MAX(0,SUM($BC50:BH50))))</f>
        <v>0</v>
      </c>
      <c r="BJ50" s="166">
        <f t="shared" si="6"/>
        <v>1109</v>
      </c>
      <c r="BK50" s="166">
        <f>MIN(MAX(0,BJ50),MAX(0,-$M50)-MAX(0,-$BC50+SUM($BJ50:BJ50)))</f>
        <v>1109</v>
      </c>
      <c r="BL50" s="166">
        <f>MIN(MAX(0,BK50),MAX(0,-$M50)-MAX(0,-$BC50+SUM($BJ50:BK50)))</f>
        <v>1109</v>
      </c>
      <c r="BM50" s="166">
        <f>MIN(MAX(0,BL50),MAX(0,-$M50)-MAX(0,-$BC50+SUM($BJ50:BL50)))</f>
        <v>1109</v>
      </c>
      <c r="BN50" s="166">
        <f>MIN(MAX(0,BM50),MAX(0,-$M50)-MAX(0,-$BC50+SUM($BJ50:BM50)))</f>
        <v>1109</v>
      </c>
      <c r="BO50" s="166">
        <f>MAX(0,-$M50+$BC50-SUM($BJ50:BN50))</f>
        <v>2000</v>
      </c>
      <c r="BP50" s="165"/>
      <c r="BQ50" s="164"/>
      <c r="BR50" s="164"/>
      <c r="BS50" s="164"/>
      <c r="BT50" s="164"/>
      <c r="BU50" s="164"/>
      <c r="BV50" s="164"/>
      <c r="BW50" s="166"/>
      <c r="BX50" s="166"/>
      <c r="BY50" s="166"/>
      <c r="BZ50" s="166"/>
      <c r="CA50" s="166"/>
      <c r="CB50" s="166"/>
      <c r="CC50" s="163">
        <v>8.8000000000000007</v>
      </c>
      <c r="CD50" s="167"/>
      <c r="CE50" s="164"/>
      <c r="CF50" s="164"/>
      <c r="CG50" s="164"/>
      <c r="CH50" s="164"/>
      <c r="CI50" s="164"/>
      <c r="CJ50" s="164"/>
      <c r="CK50" s="166"/>
      <c r="CL50" s="166"/>
      <c r="CM50" s="166"/>
      <c r="CN50" s="166"/>
      <c r="CO50" s="166"/>
      <c r="CP50" s="166"/>
      <c r="CQ50" s="167">
        <v>-12177</v>
      </c>
      <c r="CR50" s="164"/>
      <c r="CS50" s="164"/>
      <c r="CT50" s="164"/>
      <c r="CU50" s="164"/>
      <c r="CV50" s="164"/>
      <c r="CW50" s="164"/>
      <c r="CX50" s="166">
        <v>12177</v>
      </c>
      <c r="CY50" s="166">
        <v>12177</v>
      </c>
      <c r="CZ50" s="166">
        <v>12177</v>
      </c>
      <c r="DA50" s="166">
        <v>12177</v>
      </c>
      <c r="DB50" s="166">
        <v>12177</v>
      </c>
      <c r="DC50" s="166">
        <v>21918</v>
      </c>
      <c r="DE50" s="168">
        <v>0</v>
      </c>
      <c r="DG50" s="172">
        <v>0</v>
      </c>
    </row>
    <row r="51" spans="2:111" hidden="1">
      <c r="B51" s="103" t="s">
        <v>241</v>
      </c>
      <c r="C51" s="164">
        <v>102</v>
      </c>
      <c r="D51" s="164">
        <v>45</v>
      </c>
      <c r="E51" s="164">
        <v>318</v>
      </c>
      <c r="F51" s="163">
        <v>8.1999999999999993</v>
      </c>
      <c r="G51" s="164">
        <v>1236542</v>
      </c>
      <c r="H51" s="164">
        <v>21348</v>
      </c>
      <c r="I51" s="164">
        <v>43863</v>
      </c>
      <c r="J51" s="164"/>
      <c r="K51" s="164">
        <v>0</v>
      </c>
      <c r="L51" s="164">
        <v>-119373</v>
      </c>
      <c r="M51" s="164">
        <v>-8695</v>
      </c>
      <c r="N51" s="164"/>
      <c r="O51" s="164">
        <v>-51555</v>
      </c>
      <c r="P51" s="164">
        <v>1122130</v>
      </c>
      <c r="Q51" s="104">
        <f t="shared" si="0"/>
        <v>0</v>
      </c>
      <c r="R51" s="164">
        <v>-27777</v>
      </c>
      <c r="S51" s="164"/>
      <c r="T51" s="164">
        <v>37434</v>
      </c>
      <c r="U51" s="164">
        <v>51850</v>
      </c>
      <c r="V51" s="104">
        <f t="shared" si="3"/>
        <v>-201215</v>
      </c>
      <c r="W51" s="104">
        <f t="shared" si="4"/>
        <v>-100924</v>
      </c>
      <c r="X51" s="104"/>
      <c r="Y51" s="164">
        <v>1281966</v>
      </c>
      <c r="Z51" s="164">
        <v>990768</v>
      </c>
      <c r="AA51" s="164">
        <v>1122130</v>
      </c>
      <c r="AB51" s="164">
        <v>1122130</v>
      </c>
      <c r="AC51" s="164">
        <v>104815</v>
      </c>
      <c r="AD51" s="164">
        <v>96400</v>
      </c>
      <c r="AE51" s="164"/>
      <c r="AF51" s="164">
        <v>0</v>
      </c>
      <c r="AG51" s="164">
        <v>0</v>
      </c>
      <c r="AH51" s="164"/>
      <c r="AI51" s="164">
        <v>-27777</v>
      </c>
      <c r="AJ51" s="164">
        <v>-27777</v>
      </c>
      <c r="AK51" s="164">
        <v>-27777</v>
      </c>
      <c r="AL51" s="164">
        <v>-27777</v>
      </c>
      <c r="AM51" s="164">
        <v>-27777</v>
      </c>
      <c r="AN51" s="164">
        <v>-62330</v>
      </c>
      <c r="AP51" s="165">
        <f t="shared" si="1"/>
        <v>-14558</v>
      </c>
      <c r="AQ51" s="164">
        <f>MIN(MAX(0,AP51),MAX(0,$L51)-SUM($AP51:AP51))</f>
        <v>0</v>
      </c>
      <c r="AR51" s="164">
        <f>MIN(MAX(0,AQ51),MAX(0,$L51)-SUM($AP51:AQ51))</f>
        <v>0</v>
      </c>
      <c r="AS51" s="164">
        <f>MIN(MAX(0,AR51),MAX(0,$L51)-SUM($AP51:AR51))</f>
        <v>0</v>
      </c>
      <c r="AT51" s="164">
        <f>MIN(MAX(0,AS51),MAX(0,$L51)-SUM($AP51:AS51))</f>
        <v>0</v>
      </c>
      <c r="AU51" s="164">
        <f>MIN(MAX(0,AT51),MAX(0,$L51)-SUM($AP51:AT51))</f>
        <v>0</v>
      </c>
      <c r="AV51" s="164">
        <f>(MAX(0,$L51-MAX(0,SUM($AP51:AU51))))</f>
        <v>0</v>
      </c>
      <c r="AW51" s="166">
        <f t="shared" si="2"/>
        <v>14558</v>
      </c>
      <c r="AX51" s="166">
        <f>MIN(MAX(0,AW51),MAX(0,-$L51)-MAX(0,-$AP51+SUM($AW51:AW51)))</f>
        <v>14558</v>
      </c>
      <c r="AY51" s="166">
        <f>MIN(MAX(0,AX51),MAX(0,-$L51)-MAX(0,-$AP51+SUM($AW51:AX51)))</f>
        <v>14558</v>
      </c>
      <c r="AZ51" s="166">
        <f>MIN(MAX(0,AY51),MAX(0,-$L51)-MAX(0,-$AP51+SUM($AW51:AY51)))</f>
        <v>14558</v>
      </c>
      <c r="BA51" s="166">
        <f>MIN(MAX(0,AZ51),MAX(0,-$L51)-MAX(0,-$AP51+SUM($AW51:AZ51)))</f>
        <v>14558</v>
      </c>
      <c r="BB51" s="166">
        <f>MAX(0,-$L51+$AP51-SUM($AW51:BA51))</f>
        <v>32025</v>
      </c>
      <c r="BC51" s="165">
        <f t="shared" si="5"/>
        <v>-1060</v>
      </c>
      <c r="BD51" s="164">
        <f>MIN(MAX(0,BC51),MAX(0,$M51)-SUM($BC51:BC51))</f>
        <v>0</v>
      </c>
      <c r="BE51" s="164">
        <f>MIN(MAX(0,BD51),MAX(0,$M51)-SUM($BC51:BD51))</f>
        <v>0</v>
      </c>
      <c r="BF51" s="164">
        <f>MIN(MAX(0,BE51),MAX(0,$M51)-SUM($BC51:BE51))</f>
        <v>0</v>
      </c>
      <c r="BG51" s="164">
        <f>MIN(MAX(0,BF51),MAX(0,$M51)-SUM($BC51:BF51))</f>
        <v>0</v>
      </c>
      <c r="BH51" s="164">
        <f>MIN(MAX(0,BG51),MAX(0,$M51)-SUM($BC51:BG51))</f>
        <v>0</v>
      </c>
      <c r="BI51" s="164">
        <f>(MAX(0,$M51-MAX(0,SUM($BC51:BH51))))</f>
        <v>0</v>
      </c>
      <c r="BJ51" s="166">
        <f t="shared" si="6"/>
        <v>1060</v>
      </c>
      <c r="BK51" s="166">
        <f>MIN(MAX(0,BJ51),MAX(0,-$M51)-MAX(0,-$BC51+SUM($BJ51:BJ51)))</f>
        <v>1060</v>
      </c>
      <c r="BL51" s="166">
        <f>MIN(MAX(0,BK51),MAX(0,-$M51)-MAX(0,-$BC51+SUM($BJ51:BK51)))</f>
        <v>1060</v>
      </c>
      <c r="BM51" s="166">
        <f>MIN(MAX(0,BL51),MAX(0,-$M51)-MAX(0,-$BC51+SUM($BJ51:BL51)))</f>
        <v>1060</v>
      </c>
      <c r="BN51" s="166">
        <f>MIN(MAX(0,BM51),MAX(0,-$M51)-MAX(0,-$BC51+SUM($BJ51:BM51)))</f>
        <v>1060</v>
      </c>
      <c r="BO51" s="166">
        <f>MAX(0,-$M51+$BC51-SUM($BJ51:BN51))</f>
        <v>2335</v>
      </c>
      <c r="BP51" s="165"/>
      <c r="BQ51" s="164"/>
      <c r="BR51" s="164"/>
      <c r="BS51" s="164"/>
      <c r="BT51" s="164"/>
      <c r="BU51" s="164"/>
      <c r="BV51" s="164"/>
      <c r="BW51" s="166"/>
      <c r="BX51" s="166"/>
      <c r="BY51" s="166"/>
      <c r="BZ51" s="166"/>
      <c r="CA51" s="166"/>
      <c r="CB51" s="166"/>
      <c r="CC51" s="163">
        <v>9.3000000000000007</v>
      </c>
      <c r="CD51" s="167"/>
      <c r="CE51" s="164"/>
      <c r="CF51" s="164"/>
      <c r="CG51" s="164"/>
      <c r="CH51" s="164"/>
      <c r="CI51" s="164"/>
      <c r="CJ51" s="164"/>
      <c r="CK51" s="166"/>
      <c r="CL51" s="166"/>
      <c r="CM51" s="166"/>
      <c r="CN51" s="166"/>
      <c r="CO51" s="166"/>
      <c r="CP51" s="166"/>
      <c r="CQ51" s="167">
        <v>-12159</v>
      </c>
      <c r="CR51" s="164"/>
      <c r="CS51" s="164"/>
      <c r="CT51" s="164"/>
      <c r="CU51" s="164"/>
      <c r="CV51" s="164"/>
      <c r="CW51" s="164"/>
      <c r="CX51" s="166">
        <v>12159</v>
      </c>
      <c r="CY51" s="166">
        <v>12159</v>
      </c>
      <c r="CZ51" s="166">
        <v>12159</v>
      </c>
      <c r="DA51" s="166">
        <v>12159</v>
      </c>
      <c r="DB51" s="166">
        <v>12159</v>
      </c>
      <c r="DC51" s="166">
        <v>27970</v>
      </c>
      <c r="DE51" s="168">
        <v>0</v>
      </c>
      <c r="DG51" s="172">
        <v>0</v>
      </c>
    </row>
    <row r="52" spans="2:111" hidden="1">
      <c r="B52" s="103" t="s">
        <v>382</v>
      </c>
      <c r="C52" s="164">
        <v>0</v>
      </c>
      <c r="D52" s="164">
        <v>28</v>
      </c>
      <c r="E52" s="164">
        <v>565</v>
      </c>
      <c r="F52" s="163">
        <v>11</v>
      </c>
      <c r="G52" s="164">
        <v>926320</v>
      </c>
      <c r="H52" s="164">
        <v>38681</v>
      </c>
      <c r="I52" s="164">
        <v>34342</v>
      </c>
      <c r="J52" s="164"/>
      <c r="K52" s="164">
        <v>0</v>
      </c>
      <c r="L52" s="164">
        <v>120929</v>
      </c>
      <c r="M52" s="164">
        <v>-12955</v>
      </c>
      <c r="N52" s="164"/>
      <c r="O52" s="164">
        <v>-675</v>
      </c>
      <c r="P52" s="164">
        <v>1106642</v>
      </c>
      <c r="Q52" s="104">
        <f t="shared" si="0"/>
        <v>0</v>
      </c>
      <c r="R52" s="164">
        <v>-780</v>
      </c>
      <c r="S52" s="164"/>
      <c r="T52" s="164">
        <v>72243</v>
      </c>
      <c r="U52" s="164">
        <v>922</v>
      </c>
      <c r="V52" s="104">
        <f t="shared" si="3"/>
        <v>-2508</v>
      </c>
      <c r="W52" s="104">
        <f t="shared" si="4"/>
        <v>-111262</v>
      </c>
      <c r="X52" s="104"/>
      <c r="Y52" s="164">
        <v>1345078</v>
      </c>
      <c r="Z52" s="164">
        <v>916514</v>
      </c>
      <c r="AA52" s="164">
        <v>1106642</v>
      </c>
      <c r="AB52" s="164">
        <v>1106642</v>
      </c>
      <c r="AC52" s="164">
        <v>0</v>
      </c>
      <c r="AD52" s="164">
        <v>112443</v>
      </c>
      <c r="AE52" s="164"/>
      <c r="AF52" s="164">
        <v>109935</v>
      </c>
      <c r="AG52" s="164">
        <v>0</v>
      </c>
      <c r="AH52" s="164"/>
      <c r="AI52" s="164">
        <v>-780</v>
      </c>
      <c r="AJ52" s="164">
        <v>-780</v>
      </c>
      <c r="AK52" s="164">
        <v>-780</v>
      </c>
      <c r="AL52" s="164">
        <v>-780</v>
      </c>
      <c r="AM52" s="164">
        <v>-780</v>
      </c>
      <c r="AN52" s="164">
        <v>1392</v>
      </c>
      <c r="AP52" s="165">
        <f t="shared" si="1"/>
        <v>10994</v>
      </c>
      <c r="AQ52" s="164">
        <f>MIN(MAX(0,AP52),MAX(0,$L52)-SUM($AP52:AP52))</f>
        <v>10994</v>
      </c>
      <c r="AR52" s="164">
        <f>MIN(MAX(0,AQ52),MAX(0,$L52)-SUM($AP52:AQ52))</f>
        <v>10994</v>
      </c>
      <c r="AS52" s="164">
        <f>MIN(MAX(0,AR52),MAX(0,$L52)-SUM($AP52:AR52))</f>
        <v>10994</v>
      </c>
      <c r="AT52" s="164">
        <f>MIN(MAX(0,AS52),MAX(0,$L52)-SUM($AP52:AS52))</f>
        <v>10994</v>
      </c>
      <c r="AU52" s="164">
        <f>MIN(MAX(0,AT52),MAX(0,$L52)-SUM($AP52:AT52))</f>
        <v>10994</v>
      </c>
      <c r="AV52" s="164">
        <f>(MAX(0,$L52-MAX(0,SUM($AP52:AU52))))</f>
        <v>54965</v>
      </c>
      <c r="AW52" s="166">
        <f t="shared" si="2"/>
        <v>0</v>
      </c>
      <c r="AX52" s="166">
        <f>MIN(MAX(0,AW52),MAX(0,-$L52)-MAX(0,-$AP52+SUM($AW52:AW52)))</f>
        <v>0</v>
      </c>
      <c r="AY52" s="166">
        <f>MIN(MAX(0,AX52),MAX(0,-$L52)-MAX(0,-$AP52+SUM($AW52:AX52)))</f>
        <v>0</v>
      </c>
      <c r="AZ52" s="166">
        <f>MIN(MAX(0,AY52),MAX(0,-$L52)-MAX(0,-$AP52+SUM($AW52:AY52)))</f>
        <v>0</v>
      </c>
      <c r="BA52" s="166">
        <f>MIN(MAX(0,AZ52),MAX(0,-$L52)-MAX(0,-$AP52+SUM($AW52:AZ52)))</f>
        <v>0</v>
      </c>
      <c r="BB52" s="166">
        <f>MAX(0,-$L52+$AP52-SUM($AW52:BA52))</f>
        <v>0</v>
      </c>
      <c r="BC52" s="165">
        <f t="shared" si="5"/>
        <v>-1178</v>
      </c>
      <c r="BD52" s="164">
        <f>MIN(MAX(0,BC52),MAX(0,$M52)-SUM($BC52:BC52))</f>
        <v>0</v>
      </c>
      <c r="BE52" s="164">
        <f>MIN(MAX(0,BD52),MAX(0,$M52)-SUM($BC52:BD52))</f>
        <v>0</v>
      </c>
      <c r="BF52" s="164">
        <f>MIN(MAX(0,BE52),MAX(0,$M52)-SUM($BC52:BE52))</f>
        <v>0</v>
      </c>
      <c r="BG52" s="164">
        <f>MIN(MAX(0,BF52),MAX(0,$M52)-SUM($BC52:BF52))</f>
        <v>0</v>
      </c>
      <c r="BH52" s="164">
        <f>MIN(MAX(0,BG52),MAX(0,$M52)-SUM($BC52:BG52))</f>
        <v>0</v>
      </c>
      <c r="BI52" s="164">
        <f>(MAX(0,$M52-MAX(0,SUM($BC52:BH52))))</f>
        <v>0</v>
      </c>
      <c r="BJ52" s="166">
        <f t="shared" si="6"/>
        <v>1178</v>
      </c>
      <c r="BK52" s="166">
        <f>MIN(MAX(0,BJ52),MAX(0,-$M52)-MAX(0,-$BC52+SUM($BJ52:BJ52)))</f>
        <v>1178</v>
      </c>
      <c r="BL52" s="166">
        <f>MIN(MAX(0,BK52),MAX(0,-$M52)-MAX(0,-$BC52+SUM($BJ52:BK52)))</f>
        <v>1178</v>
      </c>
      <c r="BM52" s="166">
        <f>MIN(MAX(0,BL52),MAX(0,-$M52)-MAX(0,-$BC52+SUM($BJ52:BL52)))</f>
        <v>1178</v>
      </c>
      <c r="BN52" s="166">
        <f>MIN(MAX(0,BM52),MAX(0,-$M52)-MAX(0,-$BC52+SUM($BJ52:BM52)))</f>
        <v>1178</v>
      </c>
      <c r="BO52" s="166">
        <f>MAX(0,-$M52+$BC52-SUM($BJ52:BN52))</f>
        <v>5887</v>
      </c>
      <c r="BP52" s="165"/>
      <c r="BQ52" s="164"/>
      <c r="BR52" s="164"/>
      <c r="BS52" s="164"/>
      <c r="BT52" s="164"/>
      <c r="BU52" s="164"/>
      <c r="BV52" s="164"/>
      <c r="BW52" s="166"/>
      <c r="BX52" s="166"/>
      <c r="BY52" s="166"/>
      <c r="BZ52" s="166"/>
      <c r="CA52" s="166"/>
      <c r="CB52" s="166"/>
      <c r="CC52" s="163">
        <v>11.5</v>
      </c>
      <c r="CD52" s="167"/>
      <c r="CE52" s="164"/>
      <c r="CF52" s="164"/>
      <c r="CG52" s="164"/>
      <c r="CH52" s="164"/>
      <c r="CI52" s="164"/>
      <c r="CJ52" s="164"/>
      <c r="CK52" s="166"/>
      <c r="CL52" s="166"/>
      <c r="CM52" s="166"/>
      <c r="CN52" s="166"/>
      <c r="CO52" s="166"/>
      <c r="CP52" s="166"/>
      <c r="CQ52" s="167">
        <v>-10596</v>
      </c>
      <c r="CR52" s="164"/>
      <c r="CS52" s="164"/>
      <c r="CT52" s="164"/>
      <c r="CU52" s="164"/>
      <c r="CV52" s="164"/>
      <c r="CW52" s="164"/>
      <c r="CX52" s="166">
        <v>10596</v>
      </c>
      <c r="CY52" s="166">
        <v>10596</v>
      </c>
      <c r="CZ52" s="166">
        <v>10596</v>
      </c>
      <c r="DA52" s="166">
        <v>10596</v>
      </c>
      <c r="DB52" s="166">
        <v>10596</v>
      </c>
      <c r="DC52" s="166">
        <v>47686</v>
      </c>
      <c r="DE52" s="168">
        <v>0</v>
      </c>
      <c r="DG52" s="172">
        <v>0</v>
      </c>
    </row>
    <row r="53" spans="2:111" hidden="1">
      <c r="B53" s="103" t="s">
        <v>487</v>
      </c>
      <c r="C53" s="164">
        <v>0</v>
      </c>
      <c r="D53" s="164">
        <v>0</v>
      </c>
      <c r="E53" s="164">
        <v>0</v>
      </c>
      <c r="F53" s="163">
        <v>1</v>
      </c>
      <c r="G53" s="164">
        <v>0</v>
      </c>
      <c r="H53" s="164">
        <v>0</v>
      </c>
      <c r="I53" s="164">
        <v>0</v>
      </c>
      <c r="J53" s="164"/>
      <c r="K53" s="164">
        <v>0</v>
      </c>
      <c r="L53" s="164">
        <v>0</v>
      </c>
      <c r="M53" s="164">
        <v>0</v>
      </c>
      <c r="N53" s="164"/>
      <c r="O53" s="164">
        <v>0</v>
      </c>
      <c r="P53" s="164">
        <v>0</v>
      </c>
      <c r="Q53" s="104">
        <f t="shared" si="0"/>
        <v>0</v>
      </c>
      <c r="R53" s="164">
        <v>0</v>
      </c>
      <c r="S53" s="164"/>
      <c r="T53" s="164">
        <v>0</v>
      </c>
      <c r="U53" s="164">
        <v>0</v>
      </c>
      <c r="V53" s="104">
        <f t="shared" si="3"/>
        <v>0</v>
      </c>
      <c r="W53" s="104">
        <f t="shared" si="4"/>
        <v>0</v>
      </c>
      <c r="X53" s="104"/>
      <c r="Y53" s="164">
        <v>0</v>
      </c>
      <c r="Z53" s="164">
        <v>0</v>
      </c>
      <c r="AA53" s="164">
        <v>0</v>
      </c>
      <c r="AB53" s="164">
        <v>0</v>
      </c>
      <c r="AC53" s="164">
        <v>0</v>
      </c>
      <c r="AD53" s="164">
        <v>0</v>
      </c>
      <c r="AE53" s="164"/>
      <c r="AF53" s="164">
        <v>0</v>
      </c>
      <c r="AG53" s="164">
        <v>0</v>
      </c>
      <c r="AH53" s="164"/>
      <c r="AI53" s="164">
        <v>0</v>
      </c>
      <c r="AJ53" s="164">
        <v>0</v>
      </c>
      <c r="AK53" s="164">
        <v>0</v>
      </c>
      <c r="AL53" s="164">
        <v>0</v>
      </c>
      <c r="AM53" s="164">
        <v>0</v>
      </c>
      <c r="AN53" s="164">
        <v>0</v>
      </c>
      <c r="AP53" s="165">
        <f t="shared" si="1"/>
        <v>0</v>
      </c>
      <c r="AQ53" s="164">
        <f>MIN(MAX(0,AP53),MAX(0,$L53)-SUM($AP53:AP53))</f>
        <v>0</v>
      </c>
      <c r="AR53" s="164">
        <f>MIN(MAX(0,AQ53),MAX(0,$L53)-SUM($AP53:AQ53))</f>
        <v>0</v>
      </c>
      <c r="AS53" s="164">
        <f>MIN(MAX(0,AR53),MAX(0,$L53)-SUM($AP53:AR53))</f>
        <v>0</v>
      </c>
      <c r="AT53" s="164">
        <f>MIN(MAX(0,AS53),MAX(0,$L53)-SUM($AP53:AS53))</f>
        <v>0</v>
      </c>
      <c r="AU53" s="164">
        <f>MIN(MAX(0,AT53),MAX(0,$L53)-SUM($AP53:AT53))</f>
        <v>0</v>
      </c>
      <c r="AV53" s="164">
        <f>(MAX(0,$L53-MAX(0,SUM($AP53:AU53))))</f>
        <v>0</v>
      </c>
      <c r="AW53" s="166">
        <f t="shared" si="2"/>
        <v>0</v>
      </c>
      <c r="AX53" s="166">
        <f>MIN(MAX(0,AW53),MAX(0,-$L53)-MAX(0,-$AP53+SUM($AW53:AW53)))</f>
        <v>0</v>
      </c>
      <c r="AY53" s="166">
        <f>MIN(MAX(0,AX53),MAX(0,-$L53)-MAX(0,-$AP53+SUM($AW53:AX53)))</f>
        <v>0</v>
      </c>
      <c r="AZ53" s="166">
        <f>MIN(MAX(0,AY53),MAX(0,-$L53)-MAX(0,-$AP53+SUM($AW53:AY53)))</f>
        <v>0</v>
      </c>
      <c r="BA53" s="166">
        <f>MIN(MAX(0,AZ53),MAX(0,-$L53)-MAX(0,-$AP53+SUM($AW53:AZ53)))</f>
        <v>0</v>
      </c>
      <c r="BB53" s="166">
        <f>MAX(0,-$L53+$AP53-SUM($AW53:BA53))</f>
        <v>0</v>
      </c>
      <c r="BC53" s="165">
        <f t="shared" si="5"/>
        <v>0</v>
      </c>
      <c r="BD53" s="164">
        <f>MIN(MAX(0,BC53),MAX(0,$M53)-SUM($BC53:BC53))</f>
        <v>0</v>
      </c>
      <c r="BE53" s="164">
        <f>MIN(MAX(0,BD53),MAX(0,$M53)-SUM($BC53:BD53))</f>
        <v>0</v>
      </c>
      <c r="BF53" s="164">
        <f>MIN(MAX(0,BE53),MAX(0,$M53)-SUM($BC53:BE53))</f>
        <v>0</v>
      </c>
      <c r="BG53" s="164">
        <f>MIN(MAX(0,BF53),MAX(0,$M53)-SUM($BC53:BF53))</f>
        <v>0</v>
      </c>
      <c r="BH53" s="164">
        <f>MIN(MAX(0,BG53),MAX(0,$M53)-SUM($BC53:BG53))</f>
        <v>0</v>
      </c>
      <c r="BI53" s="164">
        <f>(MAX(0,$M53-MAX(0,SUM($BC53:BH53))))</f>
        <v>0</v>
      </c>
      <c r="BJ53" s="166">
        <f t="shared" si="6"/>
        <v>0</v>
      </c>
      <c r="BK53" s="166">
        <f>MIN(MAX(0,BJ53),MAX(0,-$M53)-MAX(0,-$BC53+SUM($BJ53:BJ53)))</f>
        <v>0</v>
      </c>
      <c r="BL53" s="166">
        <f>MIN(MAX(0,BK53),MAX(0,-$M53)-MAX(0,-$BC53+SUM($BJ53:BK53)))</f>
        <v>0</v>
      </c>
      <c r="BM53" s="166">
        <f>MIN(MAX(0,BL53),MAX(0,-$M53)-MAX(0,-$BC53+SUM($BJ53:BL53)))</f>
        <v>0</v>
      </c>
      <c r="BN53" s="166">
        <f>MIN(MAX(0,BM53),MAX(0,-$M53)-MAX(0,-$BC53+SUM($BJ53:BM53)))</f>
        <v>0</v>
      </c>
      <c r="BO53" s="166">
        <f>MAX(0,-$M53+$BC53-SUM($BJ53:BN53))</f>
        <v>0</v>
      </c>
      <c r="BP53" s="165"/>
      <c r="BQ53" s="164"/>
      <c r="BR53" s="164"/>
      <c r="BS53" s="164"/>
      <c r="BT53" s="164"/>
      <c r="BU53" s="164"/>
      <c r="BV53" s="164"/>
      <c r="BW53" s="166"/>
      <c r="BX53" s="166"/>
      <c r="BY53" s="166"/>
      <c r="BZ53" s="166"/>
      <c r="CA53" s="166"/>
      <c r="CB53" s="166"/>
      <c r="CC53" s="163">
        <v>1</v>
      </c>
      <c r="CD53" s="167"/>
      <c r="CE53" s="164"/>
      <c r="CF53" s="164"/>
      <c r="CG53" s="164"/>
      <c r="CH53" s="164"/>
      <c r="CI53" s="164"/>
      <c r="CJ53" s="164"/>
      <c r="CK53" s="166"/>
      <c r="CL53" s="166"/>
      <c r="CM53" s="166"/>
      <c r="CN53" s="166"/>
      <c r="CO53" s="166"/>
      <c r="CP53" s="166"/>
      <c r="CQ53" s="167">
        <v>0</v>
      </c>
      <c r="CR53" s="164"/>
      <c r="CS53" s="164"/>
      <c r="CT53" s="164"/>
      <c r="CU53" s="164"/>
      <c r="CV53" s="164"/>
      <c r="CW53" s="164"/>
      <c r="CX53" s="166">
        <v>0</v>
      </c>
      <c r="CY53" s="166">
        <v>0</v>
      </c>
      <c r="CZ53" s="166">
        <v>0</v>
      </c>
      <c r="DA53" s="166">
        <v>0</v>
      </c>
      <c r="DB53" s="166">
        <v>0</v>
      </c>
      <c r="DC53" s="166">
        <v>0</v>
      </c>
      <c r="DE53" s="168">
        <v>0</v>
      </c>
      <c r="DG53" s="172">
        <v>0</v>
      </c>
    </row>
    <row r="54" spans="2:111" hidden="1">
      <c r="B54" s="103" t="s">
        <v>488</v>
      </c>
      <c r="C54" s="164">
        <v>0</v>
      </c>
      <c r="D54" s="164">
        <v>0</v>
      </c>
      <c r="E54" s="164">
        <v>0</v>
      </c>
      <c r="F54" s="163">
        <v>1</v>
      </c>
      <c r="G54" s="164">
        <v>0</v>
      </c>
      <c r="H54" s="164">
        <v>0</v>
      </c>
      <c r="I54" s="164">
        <v>0</v>
      </c>
      <c r="J54" s="164"/>
      <c r="K54" s="164">
        <v>0</v>
      </c>
      <c r="L54" s="164">
        <v>0</v>
      </c>
      <c r="M54" s="164">
        <v>0</v>
      </c>
      <c r="N54" s="164"/>
      <c r="O54" s="164">
        <v>0</v>
      </c>
      <c r="P54" s="164">
        <v>0</v>
      </c>
      <c r="Q54" s="104">
        <f t="shared" si="0"/>
        <v>0</v>
      </c>
      <c r="R54" s="164">
        <v>0</v>
      </c>
      <c r="S54" s="164"/>
      <c r="T54" s="164">
        <v>0</v>
      </c>
      <c r="U54" s="164">
        <v>0</v>
      </c>
      <c r="V54" s="104">
        <f t="shared" si="3"/>
        <v>0</v>
      </c>
      <c r="W54" s="104">
        <f t="shared" si="4"/>
        <v>0</v>
      </c>
      <c r="X54" s="104"/>
      <c r="Y54" s="164">
        <v>0</v>
      </c>
      <c r="Z54" s="164">
        <v>0</v>
      </c>
      <c r="AA54" s="164">
        <v>0</v>
      </c>
      <c r="AB54" s="164">
        <v>0</v>
      </c>
      <c r="AC54" s="164">
        <v>0</v>
      </c>
      <c r="AD54" s="164">
        <v>0</v>
      </c>
      <c r="AE54" s="164"/>
      <c r="AF54" s="164">
        <v>0</v>
      </c>
      <c r="AG54" s="164">
        <v>0</v>
      </c>
      <c r="AH54" s="164"/>
      <c r="AI54" s="164">
        <v>0</v>
      </c>
      <c r="AJ54" s="164">
        <v>0</v>
      </c>
      <c r="AK54" s="164">
        <v>0</v>
      </c>
      <c r="AL54" s="164">
        <v>0</v>
      </c>
      <c r="AM54" s="164">
        <v>0</v>
      </c>
      <c r="AN54" s="164">
        <v>0</v>
      </c>
      <c r="AP54" s="165">
        <f t="shared" si="1"/>
        <v>0</v>
      </c>
      <c r="AQ54" s="164">
        <f>MIN(MAX(0,AP54),MAX(0,$L54)-SUM($AP54:AP54))</f>
        <v>0</v>
      </c>
      <c r="AR54" s="164">
        <f>MIN(MAX(0,AQ54),MAX(0,$L54)-SUM($AP54:AQ54))</f>
        <v>0</v>
      </c>
      <c r="AS54" s="164">
        <f>MIN(MAX(0,AR54),MAX(0,$L54)-SUM($AP54:AR54))</f>
        <v>0</v>
      </c>
      <c r="AT54" s="164">
        <f>MIN(MAX(0,AS54),MAX(0,$L54)-SUM($AP54:AS54))</f>
        <v>0</v>
      </c>
      <c r="AU54" s="164">
        <f>MIN(MAX(0,AT54),MAX(0,$L54)-SUM($AP54:AT54))</f>
        <v>0</v>
      </c>
      <c r="AV54" s="164">
        <f>(MAX(0,$L54-MAX(0,SUM($AP54:AU54))))</f>
        <v>0</v>
      </c>
      <c r="AW54" s="166">
        <f t="shared" si="2"/>
        <v>0</v>
      </c>
      <c r="AX54" s="166">
        <f>MIN(MAX(0,AW54),MAX(0,-$L54)-MAX(0,-$AP54+SUM($AW54:AW54)))</f>
        <v>0</v>
      </c>
      <c r="AY54" s="166">
        <f>MIN(MAX(0,AX54),MAX(0,-$L54)-MAX(0,-$AP54+SUM($AW54:AX54)))</f>
        <v>0</v>
      </c>
      <c r="AZ54" s="166">
        <f>MIN(MAX(0,AY54),MAX(0,-$L54)-MAX(0,-$AP54+SUM($AW54:AY54)))</f>
        <v>0</v>
      </c>
      <c r="BA54" s="166">
        <f>MIN(MAX(0,AZ54),MAX(0,-$L54)-MAX(0,-$AP54+SUM($AW54:AZ54)))</f>
        <v>0</v>
      </c>
      <c r="BB54" s="166">
        <f>MAX(0,-$L54+$AP54-SUM($AW54:BA54))</f>
        <v>0</v>
      </c>
      <c r="BC54" s="165">
        <f t="shared" si="5"/>
        <v>0</v>
      </c>
      <c r="BD54" s="164">
        <f>MIN(MAX(0,BC54),MAX(0,$M54)-SUM($BC54:BC54))</f>
        <v>0</v>
      </c>
      <c r="BE54" s="164">
        <f>MIN(MAX(0,BD54),MAX(0,$M54)-SUM($BC54:BD54))</f>
        <v>0</v>
      </c>
      <c r="BF54" s="164">
        <f>MIN(MAX(0,BE54),MAX(0,$M54)-SUM($BC54:BE54))</f>
        <v>0</v>
      </c>
      <c r="BG54" s="164">
        <f>MIN(MAX(0,BF54),MAX(0,$M54)-SUM($BC54:BF54))</f>
        <v>0</v>
      </c>
      <c r="BH54" s="164">
        <f>MIN(MAX(0,BG54),MAX(0,$M54)-SUM($BC54:BG54))</f>
        <v>0</v>
      </c>
      <c r="BI54" s="164">
        <f>(MAX(0,$M54-MAX(0,SUM($BC54:BH54))))</f>
        <v>0</v>
      </c>
      <c r="BJ54" s="166">
        <f t="shared" si="6"/>
        <v>0</v>
      </c>
      <c r="BK54" s="166">
        <f>MIN(MAX(0,BJ54),MAX(0,-$M54)-MAX(0,-$BC54+SUM($BJ54:BJ54)))</f>
        <v>0</v>
      </c>
      <c r="BL54" s="166">
        <f>MIN(MAX(0,BK54),MAX(0,-$M54)-MAX(0,-$BC54+SUM($BJ54:BK54)))</f>
        <v>0</v>
      </c>
      <c r="BM54" s="166">
        <f>MIN(MAX(0,BL54),MAX(0,-$M54)-MAX(0,-$BC54+SUM($BJ54:BL54)))</f>
        <v>0</v>
      </c>
      <c r="BN54" s="166">
        <f>MIN(MAX(0,BM54),MAX(0,-$M54)-MAX(0,-$BC54+SUM($BJ54:BM54)))</f>
        <v>0</v>
      </c>
      <c r="BO54" s="166">
        <f>MAX(0,-$M54+$BC54-SUM($BJ54:BN54))</f>
        <v>0</v>
      </c>
      <c r="BP54" s="165"/>
      <c r="BQ54" s="164"/>
      <c r="BR54" s="164"/>
      <c r="BS54" s="164"/>
      <c r="BT54" s="164"/>
      <c r="BU54" s="164"/>
      <c r="BV54" s="164"/>
      <c r="BW54" s="166"/>
      <c r="BX54" s="166"/>
      <c r="BY54" s="166"/>
      <c r="BZ54" s="166"/>
      <c r="CA54" s="166"/>
      <c r="CB54" s="166"/>
      <c r="CC54" s="163">
        <v>1</v>
      </c>
      <c r="CD54" s="167"/>
      <c r="CE54" s="164"/>
      <c r="CF54" s="164"/>
      <c r="CG54" s="164"/>
      <c r="CH54" s="164"/>
      <c r="CI54" s="164"/>
      <c r="CJ54" s="164"/>
      <c r="CK54" s="166"/>
      <c r="CL54" s="166"/>
      <c r="CM54" s="166"/>
      <c r="CN54" s="166"/>
      <c r="CO54" s="166"/>
      <c r="CP54" s="166"/>
      <c r="CQ54" s="167">
        <v>0</v>
      </c>
      <c r="CR54" s="164"/>
      <c r="CS54" s="164"/>
      <c r="CT54" s="164"/>
      <c r="CU54" s="164"/>
      <c r="CV54" s="164"/>
      <c r="CW54" s="164"/>
      <c r="CX54" s="166">
        <v>0</v>
      </c>
      <c r="CY54" s="166">
        <v>0</v>
      </c>
      <c r="CZ54" s="166">
        <v>0</v>
      </c>
      <c r="DA54" s="166">
        <v>0</v>
      </c>
      <c r="DB54" s="166">
        <v>0</v>
      </c>
      <c r="DC54" s="166">
        <v>0</v>
      </c>
      <c r="DE54" s="168">
        <v>0</v>
      </c>
      <c r="DG54" s="172">
        <v>0</v>
      </c>
    </row>
    <row r="55" spans="2:111" hidden="1">
      <c r="B55" s="103" t="s">
        <v>242</v>
      </c>
      <c r="C55" s="164">
        <v>0</v>
      </c>
      <c r="D55" s="164">
        <v>0</v>
      </c>
      <c r="E55" s="164">
        <v>0</v>
      </c>
      <c r="F55" s="163">
        <v>1</v>
      </c>
      <c r="G55" s="164">
        <v>0</v>
      </c>
      <c r="H55" s="164">
        <v>0</v>
      </c>
      <c r="I55" s="164">
        <v>0</v>
      </c>
      <c r="J55" s="164"/>
      <c r="K55" s="164">
        <v>0</v>
      </c>
      <c r="L55" s="164">
        <v>0</v>
      </c>
      <c r="M55" s="164">
        <v>0</v>
      </c>
      <c r="N55" s="164"/>
      <c r="O55" s="164">
        <v>0</v>
      </c>
      <c r="P55" s="164">
        <v>0</v>
      </c>
      <c r="Q55" s="104">
        <f t="shared" si="0"/>
        <v>0</v>
      </c>
      <c r="R55" s="164">
        <v>0</v>
      </c>
      <c r="S55" s="164"/>
      <c r="T55" s="164">
        <v>0</v>
      </c>
      <c r="U55" s="164">
        <v>0</v>
      </c>
      <c r="V55" s="104">
        <f t="shared" si="3"/>
        <v>0</v>
      </c>
      <c r="W55" s="104">
        <f t="shared" si="4"/>
        <v>0</v>
      </c>
      <c r="X55" s="104"/>
      <c r="Y55" s="164">
        <v>0</v>
      </c>
      <c r="Z55" s="164">
        <v>0</v>
      </c>
      <c r="AA55" s="164">
        <v>0</v>
      </c>
      <c r="AB55" s="164">
        <v>0</v>
      </c>
      <c r="AC55" s="164">
        <v>0</v>
      </c>
      <c r="AD55" s="164">
        <v>0</v>
      </c>
      <c r="AE55" s="164"/>
      <c r="AF55" s="164">
        <v>0</v>
      </c>
      <c r="AG55" s="164">
        <v>0</v>
      </c>
      <c r="AH55" s="164"/>
      <c r="AI55" s="164">
        <v>0</v>
      </c>
      <c r="AJ55" s="164">
        <v>0</v>
      </c>
      <c r="AK55" s="164">
        <v>0</v>
      </c>
      <c r="AL55" s="164">
        <v>0</v>
      </c>
      <c r="AM55" s="164">
        <v>0</v>
      </c>
      <c r="AN55" s="164">
        <v>0</v>
      </c>
      <c r="AP55" s="165">
        <f t="shared" si="1"/>
        <v>0</v>
      </c>
      <c r="AQ55" s="164">
        <f>MIN(MAX(0,AP55),MAX(0,$L55)-SUM($AP55:AP55))</f>
        <v>0</v>
      </c>
      <c r="AR55" s="164">
        <f>MIN(MAX(0,AQ55),MAX(0,$L55)-SUM($AP55:AQ55))</f>
        <v>0</v>
      </c>
      <c r="AS55" s="164">
        <f>MIN(MAX(0,AR55),MAX(0,$L55)-SUM($AP55:AR55))</f>
        <v>0</v>
      </c>
      <c r="AT55" s="164">
        <f>MIN(MAX(0,AS55),MAX(0,$L55)-SUM($AP55:AS55))</f>
        <v>0</v>
      </c>
      <c r="AU55" s="164">
        <f>MIN(MAX(0,AT55),MAX(0,$L55)-SUM($AP55:AT55))</f>
        <v>0</v>
      </c>
      <c r="AV55" s="164">
        <f>(MAX(0,$L55-MAX(0,SUM($AP55:AU55))))</f>
        <v>0</v>
      </c>
      <c r="AW55" s="166">
        <f t="shared" si="2"/>
        <v>0</v>
      </c>
      <c r="AX55" s="166">
        <f>MIN(MAX(0,AW55),MAX(0,-$L55)-MAX(0,-$AP55+SUM($AW55:AW55)))</f>
        <v>0</v>
      </c>
      <c r="AY55" s="166">
        <f>MIN(MAX(0,AX55),MAX(0,-$L55)-MAX(0,-$AP55+SUM($AW55:AX55)))</f>
        <v>0</v>
      </c>
      <c r="AZ55" s="166">
        <f>MIN(MAX(0,AY55),MAX(0,-$L55)-MAX(0,-$AP55+SUM($AW55:AY55)))</f>
        <v>0</v>
      </c>
      <c r="BA55" s="166">
        <f>MIN(MAX(0,AZ55),MAX(0,-$L55)-MAX(0,-$AP55+SUM($AW55:AZ55)))</f>
        <v>0</v>
      </c>
      <c r="BB55" s="166">
        <f>MAX(0,-$L55+$AP55-SUM($AW55:BA55))</f>
        <v>0</v>
      </c>
      <c r="BC55" s="165">
        <f t="shared" si="5"/>
        <v>0</v>
      </c>
      <c r="BD55" s="164">
        <f>MIN(MAX(0,BC55),MAX(0,$M55)-SUM($BC55:BC55))</f>
        <v>0</v>
      </c>
      <c r="BE55" s="164">
        <f>MIN(MAX(0,BD55),MAX(0,$M55)-SUM($BC55:BD55))</f>
        <v>0</v>
      </c>
      <c r="BF55" s="164">
        <f>MIN(MAX(0,BE55),MAX(0,$M55)-SUM($BC55:BE55))</f>
        <v>0</v>
      </c>
      <c r="BG55" s="164">
        <f>MIN(MAX(0,BF55),MAX(0,$M55)-SUM($BC55:BF55))</f>
        <v>0</v>
      </c>
      <c r="BH55" s="164">
        <f>MIN(MAX(0,BG55),MAX(0,$M55)-SUM($BC55:BG55))</f>
        <v>0</v>
      </c>
      <c r="BI55" s="164">
        <f>(MAX(0,$M55-MAX(0,SUM($BC55:BH55))))</f>
        <v>0</v>
      </c>
      <c r="BJ55" s="166">
        <f t="shared" si="6"/>
        <v>0</v>
      </c>
      <c r="BK55" s="166">
        <f>MIN(MAX(0,BJ55),MAX(0,-$M55)-MAX(0,-$BC55+SUM($BJ55:BJ55)))</f>
        <v>0</v>
      </c>
      <c r="BL55" s="166">
        <f>MIN(MAX(0,BK55),MAX(0,-$M55)-MAX(0,-$BC55+SUM($BJ55:BK55)))</f>
        <v>0</v>
      </c>
      <c r="BM55" s="166">
        <f>MIN(MAX(0,BL55),MAX(0,-$M55)-MAX(0,-$BC55+SUM($BJ55:BL55)))</f>
        <v>0</v>
      </c>
      <c r="BN55" s="166">
        <f>MIN(MAX(0,BM55),MAX(0,-$M55)-MAX(0,-$BC55+SUM($BJ55:BM55)))</f>
        <v>0</v>
      </c>
      <c r="BO55" s="166">
        <f>MAX(0,-$M55+$BC55-SUM($BJ55:BN55))</f>
        <v>0</v>
      </c>
      <c r="BP55" s="165"/>
      <c r="BQ55" s="164"/>
      <c r="BR55" s="164"/>
      <c r="BS55" s="164"/>
      <c r="BT55" s="164"/>
      <c r="BU55" s="164"/>
      <c r="BV55" s="164"/>
      <c r="BW55" s="166"/>
      <c r="BX55" s="166"/>
      <c r="BY55" s="166"/>
      <c r="BZ55" s="166"/>
      <c r="CA55" s="166"/>
      <c r="CB55" s="166"/>
      <c r="CC55" s="163">
        <v>1</v>
      </c>
      <c r="CD55" s="167"/>
      <c r="CE55" s="164"/>
      <c r="CF55" s="164"/>
      <c r="CG55" s="164"/>
      <c r="CH55" s="164"/>
      <c r="CI55" s="164"/>
      <c r="CJ55" s="164"/>
      <c r="CK55" s="166"/>
      <c r="CL55" s="166"/>
      <c r="CM55" s="166"/>
      <c r="CN55" s="166"/>
      <c r="CO55" s="166"/>
      <c r="CP55" s="166"/>
      <c r="CQ55" s="167">
        <v>0</v>
      </c>
      <c r="CR55" s="164"/>
      <c r="CS55" s="164"/>
      <c r="CT55" s="164"/>
      <c r="CU55" s="164"/>
      <c r="CV55" s="164"/>
      <c r="CW55" s="164"/>
      <c r="CX55" s="166">
        <v>0</v>
      </c>
      <c r="CY55" s="166">
        <v>0</v>
      </c>
      <c r="CZ55" s="166">
        <v>0</v>
      </c>
      <c r="DA55" s="166">
        <v>0</v>
      </c>
      <c r="DB55" s="166">
        <v>0</v>
      </c>
      <c r="DC55" s="166">
        <v>0</v>
      </c>
      <c r="DE55" s="168">
        <v>0</v>
      </c>
      <c r="DG55" s="172">
        <v>0</v>
      </c>
    </row>
    <row r="56" spans="2:111" hidden="1">
      <c r="B56" s="103" t="s">
        <v>243</v>
      </c>
      <c r="C56" s="164">
        <v>31</v>
      </c>
      <c r="D56" s="164">
        <v>9</v>
      </c>
      <c r="E56" s="164">
        <v>146</v>
      </c>
      <c r="F56" s="163">
        <v>9.6</v>
      </c>
      <c r="G56" s="164">
        <v>388466</v>
      </c>
      <c r="H56" s="164">
        <v>7098</v>
      </c>
      <c r="I56" s="164">
        <v>13775</v>
      </c>
      <c r="J56" s="164"/>
      <c r="K56" s="164">
        <v>0</v>
      </c>
      <c r="L56" s="164">
        <v>-9595</v>
      </c>
      <c r="M56" s="164">
        <v>-3513</v>
      </c>
      <c r="N56" s="164"/>
      <c r="O56" s="164">
        <v>-17262</v>
      </c>
      <c r="P56" s="164">
        <v>378969</v>
      </c>
      <c r="Q56" s="104">
        <f t="shared" si="0"/>
        <v>0</v>
      </c>
      <c r="R56" s="164">
        <v>-5193</v>
      </c>
      <c r="S56" s="164"/>
      <c r="T56" s="164">
        <v>15680</v>
      </c>
      <c r="U56" s="164">
        <v>15596</v>
      </c>
      <c r="V56" s="104">
        <f t="shared" si="3"/>
        <v>-41604</v>
      </c>
      <c r="W56" s="104">
        <f t="shared" si="4"/>
        <v>-33689</v>
      </c>
      <c r="X56" s="104"/>
      <c r="Y56" s="164">
        <v>442072</v>
      </c>
      <c r="Z56" s="164">
        <v>328298</v>
      </c>
      <c r="AA56" s="164">
        <v>378969</v>
      </c>
      <c r="AB56" s="164">
        <v>378969</v>
      </c>
      <c r="AC56" s="164">
        <v>8596</v>
      </c>
      <c r="AD56" s="164">
        <v>33008</v>
      </c>
      <c r="AE56" s="164"/>
      <c r="AF56" s="164">
        <v>0</v>
      </c>
      <c r="AG56" s="164">
        <v>0</v>
      </c>
      <c r="AH56" s="164"/>
      <c r="AI56" s="164">
        <v>-5193</v>
      </c>
      <c r="AJ56" s="164">
        <v>-5193</v>
      </c>
      <c r="AK56" s="164">
        <v>-5193</v>
      </c>
      <c r="AL56" s="164">
        <v>-5193</v>
      </c>
      <c r="AM56" s="164">
        <v>-5193</v>
      </c>
      <c r="AN56" s="164">
        <v>-15639</v>
      </c>
      <c r="AP56" s="165">
        <f t="shared" si="1"/>
        <v>-999</v>
      </c>
      <c r="AQ56" s="164">
        <f>MIN(MAX(0,AP56),MAX(0,$L56)-SUM($AP56:AP56))</f>
        <v>0</v>
      </c>
      <c r="AR56" s="164">
        <f>MIN(MAX(0,AQ56),MAX(0,$L56)-SUM($AP56:AQ56))</f>
        <v>0</v>
      </c>
      <c r="AS56" s="164">
        <f>MIN(MAX(0,AR56),MAX(0,$L56)-SUM($AP56:AR56))</f>
        <v>0</v>
      </c>
      <c r="AT56" s="164">
        <f>MIN(MAX(0,AS56),MAX(0,$L56)-SUM($AP56:AS56))</f>
        <v>0</v>
      </c>
      <c r="AU56" s="164">
        <f>MIN(MAX(0,AT56),MAX(0,$L56)-SUM($AP56:AT56))</f>
        <v>0</v>
      </c>
      <c r="AV56" s="164">
        <f>(MAX(0,$L56-MAX(0,SUM($AP56:AU56))))</f>
        <v>0</v>
      </c>
      <c r="AW56" s="166">
        <f t="shared" si="2"/>
        <v>999</v>
      </c>
      <c r="AX56" s="166">
        <f>MIN(MAX(0,AW56),MAX(0,-$L56)-MAX(0,-$AP56+SUM($AW56:AW56)))</f>
        <v>999</v>
      </c>
      <c r="AY56" s="166">
        <f>MIN(MAX(0,AX56),MAX(0,-$L56)-MAX(0,-$AP56+SUM($AW56:AX56)))</f>
        <v>999</v>
      </c>
      <c r="AZ56" s="166">
        <f>MIN(MAX(0,AY56),MAX(0,-$L56)-MAX(0,-$AP56+SUM($AW56:AY56)))</f>
        <v>999</v>
      </c>
      <c r="BA56" s="166">
        <f>MIN(MAX(0,AZ56),MAX(0,-$L56)-MAX(0,-$AP56+SUM($AW56:AZ56)))</f>
        <v>999</v>
      </c>
      <c r="BB56" s="166">
        <f>MAX(0,-$L56+$AP56-SUM($AW56:BA56))</f>
        <v>3601</v>
      </c>
      <c r="BC56" s="165">
        <f t="shared" si="5"/>
        <v>-366</v>
      </c>
      <c r="BD56" s="164">
        <f>MIN(MAX(0,BC56),MAX(0,$M56)-SUM($BC56:BC56))</f>
        <v>0</v>
      </c>
      <c r="BE56" s="164">
        <f>MIN(MAX(0,BD56),MAX(0,$M56)-SUM($BC56:BD56))</f>
        <v>0</v>
      </c>
      <c r="BF56" s="164">
        <f>MIN(MAX(0,BE56),MAX(0,$M56)-SUM($BC56:BE56))</f>
        <v>0</v>
      </c>
      <c r="BG56" s="164">
        <f>MIN(MAX(0,BF56),MAX(0,$M56)-SUM($BC56:BF56))</f>
        <v>0</v>
      </c>
      <c r="BH56" s="164">
        <f>MIN(MAX(0,BG56),MAX(0,$M56)-SUM($BC56:BG56))</f>
        <v>0</v>
      </c>
      <c r="BI56" s="164">
        <f>(MAX(0,$M56-MAX(0,SUM($BC56:BH56))))</f>
        <v>0</v>
      </c>
      <c r="BJ56" s="166">
        <f t="shared" si="6"/>
        <v>366</v>
      </c>
      <c r="BK56" s="166">
        <f>MIN(MAX(0,BJ56),MAX(0,-$M56)-MAX(0,-$BC56+SUM($BJ56:BJ56)))</f>
        <v>366</v>
      </c>
      <c r="BL56" s="166">
        <f>MIN(MAX(0,BK56),MAX(0,-$M56)-MAX(0,-$BC56+SUM($BJ56:BK56)))</f>
        <v>366</v>
      </c>
      <c r="BM56" s="166">
        <f>MIN(MAX(0,BL56),MAX(0,-$M56)-MAX(0,-$BC56+SUM($BJ56:BL56)))</f>
        <v>366</v>
      </c>
      <c r="BN56" s="166">
        <f>MIN(MAX(0,BM56),MAX(0,-$M56)-MAX(0,-$BC56+SUM($BJ56:BM56)))</f>
        <v>366</v>
      </c>
      <c r="BO56" s="166">
        <f>MAX(0,-$M56+$BC56-SUM($BJ56:BN56))</f>
        <v>1317</v>
      </c>
      <c r="BP56" s="165"/>
      <c r="BQ56" s="164"/>
      <c r="BR56" s="164"/>
      <c r="BS56" s="164"/>
      <c r="BT56" s="164"/>
      <c r="BU56" s="164"/>
      <c r="BV56" s="164"/>
      <c r="BW56" s="166"/>
      <c r="BX56" s="166"/>
      <c r="BY56" s="166"/>
      <c r="BZ56" s="166"/>
      <c r="CA56" s="166"/>
      <c r="CB56" s="166"/>
      <c r="CC56" s="163">
        <v>9.8000000000000007</v>
      </c>
      <c r="CD56" s="167"/>
      <c r="CE56" s="164"/>
      <c r="CF56" s="164"/>
      <c r="CG56" s="164"/>
      <c r="CH56" s="164"/>
      <c r="CI56" s="164"/>
      <c r="CJ56" s="164"/>
      <c r="CK56" s="166"/>
      <c r="CL56" s="166"/>
      <c r="CM56" s="166"/>
      <c r="CN56" s="166"/>
      <c r="CO56" s="166"/>
      <c r="CP56" s="166"/>
      <c r="CQ56" s="167">
        <v>-3828</v>
      </c>
      <c r="CR56" s="164"/>
      <c r="CS56" s="164"/>
      <c r="CT56" s="164"/>
      <c r="CU56" s="164"/>
      <c r="CV56" s="164"/>
      <c r="CW56" s="164"/>
      <c r="CX56" s="166">
        <v>3828</v>
      </c>
      <c r="CY56" s="166">
        <v>3828</v>
      </c>
      <c r="CZ56" s="166">
        <v>3828</v>
      </c>
      <c r="DA56" s="166">
        <v>3828</v>
      </c>
      <c r="DB56" s="166">
        <v>3828</v>
      </c>
      <c r="DC56" s="166">
        <v>10721</v>
      </c>
      <c r="DE56" s="168">
        <v>0</v>
      </c>
      <c r="DG56" s="172">
        <v>0</v>
      </c>
    </row>
    <row r="57" spans="2:111" hidden="1">
      <c r="B57" s="103" t="s">
        <v>244</v>
      </c>
      <c r="C57" s="164">
        <v>123</v>
      </c>
      <c r="D57" s="164">
        <v>80</v>
      </c>
      <c r="E57" s="164">
        <v>479</v>
      </c>
      <c r="F57" s="163">
        <v>8.4</v>
      </c>
      <c r="G57" s="164">
        <v>1739829</v>
      </c>
      <c r="H57" s="164">
        <v>32017</v>
      </c>
      <c r="I57" s="164">
        <v>61994</v>
      </c>
      <c r="J57" s="164"/>
      <c r="K57" s="164">
        <v>0</v>
      </c>
      <c r="L57" s="164">
        <v>-245488</v>
      </c>
      <c r="M57" s="164">
        <v>-12378</v>
      </c>
      <c r="N57" s="164"/>
      <c r="O57" s="164">
        <v>-60860</v>
      </c>
      <c r="P57" s="164">
        <v>1515114</v>
      </c>
      <c r="Q57" s="104">
        <f t="shared" si="0"/>
        <v>0</v>
      </c>
      <c r="R57" s="164">
        <v>-47684</v>
      </c>
      <c r="S57" s="164"/>
      <c r="T57" s="164">
        <v>46327</v>
      </c>
      <c r="U57" s="164">
        <v>59326</v>
      </c>
      <c r="V57" s="104">
        <f t="shared" si="3"/>
        <v>-357956</v>
      </c>
      <c r="W57" s="104">
        <f t="shared" si="4"/>
        <v>-147774</v>
      </c>
      <c r="X57" s="104"/>
      <c r="Y57" s="164">
        <v>1741669</v>
      </c>
      <c r="Z57" s="164">
        <v>1329627</v>
      </c>
      <c r="AA57" s="164">
        <v>1515114</v>
      </c>
      <c r="AB57" s="164">
        <v>1515114</v>
      </c>
      <c r="AC57" s="164">
        <v>216263</v>
      </c>
      <c r="AD57" s="164">
        <v>141693</v>
      </c>
      <c r="AE57" s="164"/>
      <c r="AF57" s="164">
        <v>0</v>
      </c>
      <c r="AG57" s="164">
        <v>0</v>
      </c>
      <c r="AH57" s="164"/>
      <c r="AI57" s="164">
        <v>-47684</v>
      </c>
      <c r="AJ57" s="164">
        <v>-47684</v>
      </c>
      <c r="AK57" s="164">
        <v>-47684</v>
      </c>
      <c r="AL57" s="164">
        <v>-47684</v>
      </c>
      <c r="AM57" s="164">
        <v>-47684</v>
      </c>
      <c r="AN57" s="164">
        <v>-119536</v>
      </c>
      <c r="AP57" s="165">
        <f t="shared" si="1"/>
        <v>-29225</v>
      </c>
      <c r="AQ57" s="164">
        <f>MIN(MAX(0,AP57),MAX(0,$L57)-SUM($AP57:AP57))</f>
        <v>0</v>
      </c>
      <c r="AR57" s="164">
        <f>MIN(MAX(0,AQ57),MAX(0,$L57)-SUM($AP57:AQ57))</f>
        <v>0</v>
      </c>
      <c r="AS57" s="164">
        <f>MIN(MAX(0,AR57),MAX(0,$L57)-SUM($AP57:AR57))</f>
        <v>0</v>
      </c>
      <c r="AT57" s="164">
        <f>MIN(MAX(0,AS57),MAX(0,$L57)-SUM($AP57:AS57))</f>
        <v>0</v>
      </c>
      <c r="AU57" s="164">
        <f>MIN(MAX(0,AT57),MAX(0,$L57)-SUM($AP57:AT57))</f>
        <v>0</v>
      </c>
      <c r="AV57" s="164">
        <f>(MAX(0,$L57-MAX(0,SUM($AP57:AU57))))</f>
        <v>0</v>
      </c>
      <c r="AW57" s="166">
        <f t="shared" si="2"/>
        <v>29225</v>
      </c>
      <c r="AX57" s="166">
        <f>MIN(MAX(0,AW57),MAX(0,-$L57)-MAX(0,-$AP57+SUM($AW57:AW57)))</f>
        <v>29225</v>
      </c>
      <c r="AY57" s="166">
        <f>MIN(MAX(0,AX57),MAX(0,-$L57)-MAX(0,-$AP57+SUM($AW57:AX57)))</f>
        <v>29225</v>
      </c>
      <c r="AZ57" s="166">
        <f>MIN(MAX(0,AY57),MAX(0,-$L57)-MAX(0,-$AP57+SUM($AW57:AY57)))</f>
        <v>29225</v>
      </c>
      <c r="BA57" s="166">
        <f>MIN(MAX(0,AZ57),MAX(0,-$L57)-MAX(0,-$AP57+SUM($AW57:AZ57)))</f>
        <v>29225</v>
      </c>
      <c r="BB57" s="166">
        <f>MAX(0,-$L57+$AP57-SUM($AW57:BA57))</f>
        <v>70138</v>
      </c>
      <c r="BC57" s="165">
        <f t="shared" si="5"/>
        <v>-1474</v>
      </c>
      <c r="BD57" s="164">
        <f>MIN(MAX(0,BC57),MAX(0,$M57)-SUM($BC57:BC57))</f>
        <v>0</v>
      </c>
      <c r="BE57" s="164">
        <f>MIN(MAX(0,BD57),MAX(0,$M57)-SUM($BC57:BD57))</f>
        <v>0</v>
      </c>
      <c r="BF57" s="164">
        <f>MIN(MAX(0,BE57),MAX(0,$M57)-SUM($BC57:BE57))</f>
        <v>0</v>
      </c>
      <c r="BG57" s="164">
        <f>MIN(MAX(0,BF57),MAX(0,$M57)-SUM($BC57:BF57))</f>
        <v>0</v>
      </c>
      <c r="BH57" s="164">
        <f>MIN(MAX(0,BG57),MAX(0,$M57)-SUM($BC57:BG57))</f>
        <v>0</v>
      </c>
      <c r="BI57" s="164">
        <f>(MAX(0,$M57-MAX(0,SUM($BC57:BH57))))</f>
        <v>0</v>
      </c>
      <c r="BJ57" s="166">
        <f t="shared" si="6"/>
        <v>1474</v>
      </c>
      <c r="BK57" s="166">
        <f>MIN(MAX(0,BJ57),MAX(0,-$M57)-MAX(0,-$BC57+SUM($BJ57:BJ57)))</f>
        <v>1474</v>
      </c>
      <c r="BL57" s="166">
        <f>MIN(MAX(0,BK57),MAX(0,-$M57)-MAX(0,-$BC57+SUM($BJ57:BK57)))</f>
        <v>1474</v>
      </c>
      <c r="BM57" s="166">
        <f>MIN(MAX(0,BL57),MAX(0,-$M57)-MAX(0,-$BC57+SUM($BJ57:BL57)))</f>
        <v>1474</v>
      </c>
      <c r="BN57" s="166">
        <f>MIN(MAX(0,BM57),MAX(0,-$M57)-MAX(0,-$BC57+SUM($BJ57:BM57)))</f>
        <v>1474</v>
      </c>
      <c r="BO57" s="166">
        <f>MAX(0,-$M57+$BC57-SUM($BJ57:BN57))</f>
        <v>3534</v>
      </c>
      <c r="BP57" s="165"/>
      <c r="BQ57" s="164"/>
      <c r="BR57" s="164"/>
      <c r="BS57" s="164"/>
      <c r="BT57" s="164"/>
      <c r="BU57" s="164"/>
      <c r="BV57" s="164"/>
      <c r="BW57" s="166"/>
      <c r="BX57" s="166"/>
      <c r="BY57" s="166"/>
      <c r="BZ57" s="166"/>
      <c r="CA57" s="166"/>
      <c r="CB57" s="166"/>
      <c r="CC57" s="163">
        <v>9.6999999999999993</v>
      </c>
      <c r="CD57" s="167"/>
      <c r="CE57" s="164"/>
      <c r="CF57" s="164"/>
      <c r="CG57" s="164"/>
      <c r="CH57" s="164"/>
      <c r="CI57" s="164"/>
      <c r="CJ57" s="164"/>
      <c r="CK57" s="166"/>
      <c r="CL57" s="166"/>
      <c r="CM57" s="166"/>
      <c r="CN57" s="166"/>
      <c r="CO57" s="166"/>
      <c r="CP57" s="166"/>
      <c r="CQ57" s="167">
        <v>-16985</v>
      </c>
      <c r="CR57" s="164"/>
      <c r="CS57" s="164"/>
      <c r="CT57" s="164"/>
      <c r="CU57" s="164"/>
      <c r="CV57" s="164"/>
      <c r="CW57" s="164"/>
      <c r="CX57" s="166">
        <v>16985</v>
      </c>
      <c r="CY57" s="166">
        <v>16985</v>
      </c>
      <c r="CZ57" s="166">
        <v>16985</v>
      </c>
      <c r="DA57" s="166">
        <v>16985</v>
      </c>
      <c r="DB57" s="166">
        <v>16985</v>
      </c>
      <c r="DC57" s="166">
        <v>45864</v>
      </c>
      <c r="DE57" s="168">
        <v>0</v>
      </c>
      <c r="DG57" s="172">
        <v>0</v>
      </c>
    </row>
    <row r="58" spans="2:111" hidden="1">
      <c r="B58" s="103" t="s">
        <v>383</v>
      </c>
      <c r="C58" s="164">
        <v>2</v>
      </c>
      <c r="D58" s="164">
        <v>586</v>
      </c>
      <c r="E58" s="164">
        <v>5989</v>
      </c>
      <c r="F58" s="163">
        <v>10.9</v>
      </c>
      <c r="G58" s="164">
        <v>11059673</v>
      </c>
      <c r="H58" s="164">
        <v>351873</v>
      </c>
      <c r="I58" s="164">
        <v>405497</v>
      </c>
      <c r="J58" s="164"/>
      <c r="K58" s="164">
        <v>0</v>
      </c>
      <c r="L58" s="164">
        <v>426180</v>
      </c>
      <c r="M58" s="164">
        <v>-134206</v>
      </c>
      <c r="N58" s="164"/>
      <c r="O58" s="164">
        <v>-42371</v>
      </c>
      <c r="P58" s="164">
        <v>12066646</v>
      </c>
      <c r="Q58" s="104">
        <f t="shared" si="0"/>
        <v>0</v>
      </c>
      <c r="R58" s="164">
        <v>-83623</v>
      </c>
      <c r="S58" s="164"/>
      <c r="T58" s="164">
        <v>673747</v>
      </c>
      <c r="U58" s="164">
        <v>37102</v>
      </c>
      <c r="V58" s="104">
        <f t="shared" si="3"/>
        <v>-827873</v>
      </c>
      <c r="W58" s="104">
        <f t="shared" si="4"/>
        <v>-1203470</v>
      </c>
      <c r="X58" s="104"/>
      <c r="Y58" s="164">
        <v>14526822</v>
      </c>
      <c r="Z58" s="164">
        <v>10105627</v>
      </c>
      <c r="AA58" s="164">
        <v>12066646</v>
      </c>
      <c r="AB58" s="164">
        <v>12066646</v>
      </c>
      <c r="AC58" s="164">
        <v>0</v>
      </c>
      <c r="AD58" s="164">
        <v>1214954</v>
      </c>
      <c r="AE58" s="164"/>
      <c r="AF58" s="164">
        <v>387081</v>
      </c>
      <c r="AG58" s="164">
        <v>0</v>
      </c>
      <c r="AH58" s="164"/>
      <c r="AI58" s="164">
        <v>-83623</v>
      </c>
      <c r="AJ58" s="164">
        <v>-83623</v>
      </c>
      <c r="AK58" s="164">
        <v>-83623</v>
      </c>
      <c r="AL58" s="164">
        <v>-83623</v>
      </c>
      <c r="AM58" s="164">
        <v>-83623</v>
      </c>
      <c r="AN58" s="164">
        <v>-409758</v>
      </c>
      <c r="AP58" s="165">
        <f t="shared" si="1"/>
        <v>39099</v>
      </c>
      <c r="AQ58" s="164">
        <f>MIN(MAX(0,AP58),MAX(0,$L58)-SUM($AP58:AP58))</f>
        <v>39099</v>
      </c>
      <c r="AR58" s="164">
        <f>MIN(MAX(0,AQ58),MAX(0,$L58)-SUM($AP58:AQ58))</f>
        <v>39099</v>
      </c>
      <c r="AS58" s="164">
        <f>MIN(MAX(0,AR58),MAX(0,$L58)-SUM($AP58:AR58))</f>
        <v>39099</v>
      </c>
      <c r="AT58" s="164">
        <f>MIN(MAX(0,AS58),MAX(0,$L58)-SUM($AP58:AS58))</f>
        <v>39099</v>
      </c>
      <c r="AU58" s="164">
        <f>MIN(MAX(0,AT58),MAX(0,$L58)-SUM($AP58:AT58))</f>
        <v>39099</v>
      </c>
      <c r="AV58" s="164">
        <f>(MAX(0,$L58-MAX(0,SUM($AP58:AU58))))</f>
        <v>191586</v>
      </c>
      <c r="AW58" s="166">
        <f t="shared" si="2"/>
        <v>0</v>
      </c>
      <c r="AX58" s="166">
        <f>MIN(MAX(0,AW58),MAX(0,-$L58)-MAX(0,-$AP58+SUM($AW58:AW58)))</f>
        <v>0</v>
      </c>
      <c r="AY58" s="166">
        <f>MIN(MAX(0,AX58),MAX(0,-$L58)-MAX(0,-$AP58+SUM($AW58:AX58)))</f>
        <v>0</v>
      </c>
      <c r="AZ58" s="166">
        <f>MIN(MAX(0,AY58),MAX(0,-$L58)-MAX(0,-$AP58+SUM($AW58:AY58)))</f>
        <v>0</v>
      </c>
      <c r="BA58" s="166">
        <f>MIN(MAX(0,AZ58),MAX(0,-$L58)-MAX(0,-$AP58+SUM($AW58:AZ58)))</f>
        <v>0</v>
      </c>
      <c r="BB58" s="166">
        <f>MAX(0,-$L58+$AP58-SUM($AW58:BA58))</f>
        <v>0</v>
      </c>
      <c r="BC58" s="165">
        <f t="shared" si="5"/>
        <v>-12312</v>
      </c>
      <c r="BD58" s="164">
        <f>MIN(MAX(0,BC58),MAX(0,$M58)-SUM($BC58:BC58))</f>
        <v>0</v>
      </c>
      <c r="BE58" s="164">
        <f>MIN(MAX(0,BD58),MAX(0,$M58)-SUM($BC58:BD58))</f>
        <v>0</v>
      </c>
      <c r="BF58" s="164">
        <f>MIN(MAX(0,BE58),MAX(0,$M58)-SUM($BC58:BE58))</f>
        <v>0</v>
      </c>
      <c r="BG58" s="164">
        <f>MIN(MAX(0,BF58),MAX(0,$M58)-SUM($BC58:BF58))</f>
        <v>0</v>
      </c>
      <c r="BH58" s="164">
        <f>MIN(MAX(0,BG58),MAX(0,$M58)-SUM($BC58:BG58))</f>
        <v>0</v>
      </c>
      <c r="BI58" s="164">
        <f>(MAX(0,$M58-MAX(0,SUM($BC58:BH58))))</f>
        <v>0</v>
      </c>
      <c r="BJ58" s="166">
        <f t="shared" si="6"/>
        <v>12312</v>
      </c>
      <c r="BK58" s="166">
        <f>MIN(MAX(0,BJ58),MAX(0,-$M58)-MAX(0,-$BC58+SUM($BJ58:BJ58)))</f>
        <v>12312</v>
      </c>
      <c r="BL58" s="166">
        <f>MIN(MAX(0,BK58),MAX(0,-$M58)-MAX(0,-$BC58+SUM($BJ58:BK58)))</f>
        <v>12312</v>
      </c>
      <c r="BM58" s="166">
        <f>MIN(MAX(0,BL58),MAX(0,-$M58)-MAX(0,-$BC58+SUM($BJ58:BL58)))</f>
        <v>12312</v>
      </c>
      <c r="BN58" s="166">
        <f>MIN(MAX(0,BM58),MAX(0,-$M58)-MAX(0,-$BC58+SUM($BJ58:BM58)))</f>
        <v>12312</v>
      </c>
      <c r="BO58" s="166">
        <f>MAX(0,-$M58+$BC58-SUM($BJ58:BN58))</f>
        <v>60334</v>
      </c>
      <c r="BP58" s="165"/>
      <c r="BQ58" s="164"/>
      <c r="BR58" s="164"/>
      <c r="BS58" s="164"/>
      <c r="BT58" s="164"/>
      <c r="BU58" s="164"/>
      <c r="BV58" s="164"/>
      <c r="BW58" s="166"/>
      <c r="BX58" s="166"/>
      <c r="BY58" s="166"/>
      <c r="BZ58" s="166"/>
      <c r="CA58" s="166"/>
      <c r="CB58" s="166"/>
      <c r="CC58" s="163">
        <v>11.9</v>
      </c>
      <c r="CD58" s="167"/>
      <c r="CE58" s="164"/>
      <c r="CF58" s="164"/>
      <c r="CG58" s="164"/>
      <c r="CH58" s="164"/>
      <c r="CI58" s="164"/>
      <c r="CJ58" s="164"/>
      <c r="CK58" s="166"/>
      <c r="CL58" s="166"/>
      <c r="CM58" s="166"/>
      <c r="CN58" s="166"/>
      <c r="CO58" s="166"/>
      <c r="CP58" s="166"/>
      <c r="CQ58" s="167">
        <v>-110410</v>
      </c>
      <c r="CR58" s="164"/>
      <c r="CS58" s="164"/>
      <c r="CT58" s="164"/>
      <c r="CU58" s="164"/>
      <c r="CV58" s="164"/>
      <c r="CW58" s="164"/>
      <c r="CX58" s="166">
        <v>110410</v>
      </c>
      <c r="CY58" s="166">
        <v>110410</v>
      </c>
      <c r="CZ58" s="166">
        <v>110410</v>
      </c>
      <c r="DA58" s="166">
        <v>110410</v>
      </c>
      <c r="DB58" s="166">
        <v>110410</v>
      </c>
      <c r="DC58" s="166">
        <v>541010</v>
      </c>
      <c r="DE58" s="168">
        <v>0</v>
      </c>
      <c r="DG58" s="172">
        <v>0</v>
      </c>
    </row>
    <row r="59" spans="2:111" hidden="1">
      <c r="B59" s="103" t="s">
        <v>245</v>
      </c>
      <c r="C59" s="164">
        <v>39</v>
      </c>
      <c r="D59" s="164">
        <v>16</v>
      </c>
      <c r="E59" s="164">
        <v>122</v>
      </c>
      <c r="F59" s="163">
        <v>7.9</v>
      </c>
      <c r="G59" s="164">
        <v>489761</v>
      </c>
      <c r="H59" s="164">
        <v>8316</v>
      </c>
      <c r="I59" s="164">
        <v>17376</v>
      </c>
      <c r="J59" s="164"/>
      <c r="K59" s="164">
        <v>0</v>
      </c>
      <c r="L59" s="164">
        <v>-38254</v>
      </c>
      <c r="M59" s="164">
        <v>-3458</v>
      </c>
      <c r="N59" s="164"/>
      <c r="O59" s="164">
        <v>-19963</v>
      </c>
      <c r="P59" s="164">
        <v>453778</v>
      </c>
      <c r="Q59" s="104">
        <f t="shared" si="0"/>
        <v>0</v>
      </c>
      <c r="R59" s="164">
        <v>-10418</v>
      </c>
      <c r="S59" s="164"/>
      <c r="T59" s="164">
        <v>15274</v>
      </c>
      <c r="U59" s="164">
        <v>21087</v>
      </c>
      <c r="V59" s="104">
        <f t="shared" si="3"/>
        <v>-71880</v>
      </c>
      <c r="W59" s="104">
        <f t="shared" si="4"/>
        <v>-40586</v>
      </c>
      <c r="X59" s="104"/>
      <c r="Y59" s="164">
        <v>519196</v>
      </c>
      <c r="Z59" s="164">
        <v>399914</v>
      </c>
      <c r="AA59" s="164">
        <v>453778</v>
      </c>
      <c r="AB59" s="164">
        <v>453778</v>
      </c>
      <c r="AC59" s="164">
        <v>33412</v>
      </c>
      <c r="AD59" s="164">
        <v>38468</v>
      </c>
      <c r="AE59" s="164"/>
      <c r="AF59" s="164">
        <v>0</v>
      </c>
      <c r="AG59" s="164">
        <v>0</v>
      </c>
      <c r="AH59" s="164"/>
      <c r="AI59" s="164">
        <v>-10418</v>
      </c>
      <c r="AJ59" s="164">
        <v>-10418</v>
      </c>
      <c r="AK59" s="164">
        <v>-10418</v>
      </c>
      <c r="AL59" s="164">
        <v>-10418</v>
      </c>
      <c r="AM59" s="164">
        <v>-10418</v>
      </c>
      <c r="AN59" s="164">
        <v>-19790</v>
      </c>
      <c r="AP59" s="165">
        <f t="shared" si="1"/>
        <v>-4842</v>
      </c>
      <c r="AQ59" s="164">
        <f>MIN(MAX(0,AP59),MAX(0,$L59)-SUM($AP59:AP59))</f>
        <v>0</v>
      </c>
      <c r="AR59" s="164">
        <f>MIN(MAX(0,AQ59),MAX(0,$L59)-SUM($AP59:AQ59))</f>
        <v>0</v>
      </c>
      <c r="AS59" s="164">
        <f>MIN(MAX(0,AR59),MAX(0,$L59)-SUM($AP59:AR59))</f>
        <v>0</v>
      </c>
      <c r="AT59" s="164">
        <f>MIN(MAX(0,AS59),MAX(0,$L59)-SUM($AP59:AS59))</f>
        <v>0</v>
      </c>
      <c r="AU59" s="164">
        <f>MIN(MAX(0,AT59),MAX(0,$L59)-SUM($AP59:AT59))</f>
        <v>0</v>
      </c>
      <c r="AV59" s="164">
        <f>(MAX(0,$L59-MAX(0,SUM($AP59:AU59))))</f>
        <v>0</v>
      </c>
      <c r="AW59" s="166">
        <f t="shared" si="2"/>
        <v>4842</v>
      </c>
      <c r="AX59" s="166">
        <f>MIN(MAX(0,AW59),MAX(0,-$L59)-MAX(0,-$AP59+SUM($AW59:AW59)))</f>
        <v>4842</v>
      </c>
      <c r="AY59" s="166">
        <f>MIN(MAX(0,AX59),MAX(0,-$L59)-MAX(0,-$AP59+SUM($AW59:AX59)))</f>
        <v>4842</v>
      </c>
      <c r="AZ59" s="166">
        <f>MIN(MAX(0,AY59),MAX(0,-$L59)-MAX(0,-$AP59+SUM($AW59:AY59)))</f>
        <v>4842</v>
      </c>
      <c r="BA59" s="166">
        <f>MIN(MAX(0,AZ59),MAX(0,-$L59)-MAX(0,-$AP59+SUM($AW59:AZ59)))</f>
        <v>4842</v>
      </c>
      <c r="BB59" s="166">
        <f>MAX(0,-$L59+$AP59-SUM($AW59:BA59))</f>
        <v>9202</v>
      </c>
      <c r="BC59" s="165">
        <f t="shared" si="5"/>
        <v>-438</v>
      </c>
      <c r="BD59" s="164">
        <f>MIN(MAX(0,BC59),MAX(0,$M59)-SUM($BC59:BC59))</f>
        <v>0</v>
      </c>
      <c r="BE59" s="164">
        <f>MIN(MAX(0,BD59),MAX(0,$M59)-SUM($BC59:BD59))</f>
        <v>0</v>
      </c>
      <c r="BF59" s="164">
        <f>MIN(MAX(0,BE59),MAX(0,$M59)-SUM($BC59:BE59))</f>
        <v>0</v>
      </c>
      <c r="BG59" s="164">
        <f>MIN(MAX(0,BF59),MAX(0,$M59)-SUM($BC59:BF59))</f>
        <v>0</v>
      </c>
      <c r="BH59" s="164">
        <f>MIN(MAX(0,BG59),MAX(0,$M59)-SUM($BC59:BG59))</f>
        <v>0</v>
      </c>
      <c r="BI59" s="164">
        <f>(MAX(0,$M59-MAX(0,SUM($BC59:BH59))))</f>
        <v>0</v>
      </c>
      <c r="BJ59" s="166">
        <f t="shared" si="6"/>
        <v>438</v>
      </c>
      <c r="BK59" s="166">
        <f>MIN(MAX(0,BJ59),MAX(0,-$M59)-MAX(0,-$BC59+SUM($BJ59:BJ59)))</f>
        <v>438</v>
      </c>
      <c r="BL59" s="166">
        <f>MIN(MAX(0,BK59),MAX(0,-$M59)-MAX(0,-$BC59+SUM($BJ59:BK59)))</f>
        <v>438</v>
      </c>
      <c r="BM59" s="166">
        <f>MIN(MAX(0,BL59),MAX(0,-$M59)-MAX(0,-$BC59+SUM($BJ59:BL59)))</f>
        <v>438</v>
      </c>
      <c r="BN59" s="166">
        <f>MIN(MAX(0,BM59),MAX(0,-$M59)-MAX(0,-$BC59+SUM($BJ59:BM59)))</f>
        <v>438</v>
      </c>
      <c r="BO59" s="166">
        <f>MAX(0,-$M59+$BC59-SUM($BJ59:BN59))</f>
        <v>830</v>
      </c>
      <c r="BP59" s="165"/>
      <c r="BQ59" s="164"/>
      <c r="BR59" s="164"/>
      <c r="BS59" s="164"/>
      <c r="BT59" s="164"/>
      <c r="BU59" s="164"/>
      <c r="BV59" s="164"/>
      <c r="BW59" s="166"/>
      <c r="BX59" s="166"/>
      <c r="BY59" s="166"/>
      <c r="BZ59" s="166"/>
      <c r="CA59" s="166"/>
      <c r="CB59" s="166"/>
      <c r="CC59" s="163">
        <v>8.9</v>
      </c>
      <c r="CD59" s="167"/>
      <c r="CE59" s="164"/>
      <c r="CF59" s="164"/>
      <c r="CG59" s="164"/>
      <c r="CH59" s="164"/>
      <c r="CI59" s="164"/>
      <c r="CJ59" s="164"/>
      <c r="CK59" s="166"/>
      <c r="CL59" s="166"/>
      <c r="CM59" s="166"/>
      <c r="CN59" s="166"/>
      <c r="CO59" s="166"/>
      <c r="CP59" s="166"/>
      <c r="CQ59" s="167">
        <v>-5138</v>
      </c>
      <c r="CR59" s="164"/>
      <c r="CS59" s="164"/>
      <c r="CT59" s="164"/>
      <c r="CU59" s="164"/>
      <c r="CV59" s="164"/>
      <c r="CW59" s="164"/>
      <c r="CX59" s="166">
        <v>5138</v>
      </c>
      <c r="CY59" s="166">
        <v>5138</v>
      </c>
      <c r="CZ59" s="166">
        <v>5138</v>
      </c>
      <c r="DA59" s="166">
        <v>5138</v>
      </c>
      <c r="DB59" s="166">
        <v>5138</v>
      </c>
      <c r="DC59" s="166">
        <v>9758</v>
      </c>
      <c r="DE59" s="168">
        <v>0</v>
      </c>
      <c r="DG59" s="172">
        <v>0</v>
      </c>
    </row>
    <row r="60" spans="2:111" hidden="1">
      <c r="B60" s="103" t="s">
        <v>246</v>
      </c>
      <c r="C60" s="164">
        <v>61</v>
      </c>
      <c r="D60" s="164">
        <v>28</v>
      </c>
      <c r="E60" s="164">
        <v>216</v>
      </c>
      <c r="F60" s="163">
        <v>8.5</v>
      </c>
      <c r="G60" s="164">
        <v>752820</v>
      </c>
      <c r="H60" s="164">
        <v>13836</v>
      </c>
      <c r="I60" s="164">
        <v>26722</v>
      </c>
      <c r="J60" s="164"/>
      <c r="K60" s="164">
        <v>0</v>
      </c>
      <c r="L60" s="164">
        <v>-15933</v>
      </c>
      <c r="M60" s="164">
        <v>-5908</v>
      </c>
      <c r="N60" s="164"/>
      <c r="O60" s="164">
        <v>-32102</v>
      </c>
      <c r="P60" s="164">
        <v>739435</v>
      </c>
      <c r="Q60" s="104">
        <f t="shared" si="0"/>
        <v>0</v>
      </c>
      <c r="R60" s="164">
        <v>-10003</v>
      </c>
      <c r="S60" s="164"/>
      <c r="T60" s="164">
        <v>30555</v>
      </c>
      <c r="U60" s="164">
        <v>34279</v>
      </c>
      <c r="V60" s="104">
        <f t="shared" si="3"/>
        <v>-75769</v>
      </c>
      <c r="W60" s="104">
        <f t="shared" si="4"/>
        <v>-63931</v>
      </c>
      <c r="X60" s="104"/>
      <c r="Y60" s="164">
        <v>847842</v>
      </c>
      <c r="Z60" s="164">
        <v>650619</v>
      </c>
      <c r="AA60" s="164">
        <v>739435</v>
      </c>
      <c r="AB60" s="164">
        <v>739435</v>
      </c>
      <c r="AC60" s="164">
        <v>14059</v>
      </c>
      <c r="AD60" s="164">
        <v>61710</v>
      </c>
      <c r="AE60" s="164"/>
      <c r="AF60" s="164">
        <v>0</v>
      </c>
      <c r="AG60" s="164">
        <v>0</v>
      </c>
      <c r="AH60" s="164"/>
      <c r="AI60" s="164">
        <v>-10003</v>
      </c>
      <c r="AJ60" s="164">
        <v>-10003</v>
      </c>
      <c r="AK60" s="164">
        <v>-10003</v>
      </c>
      <c r="AL60" s="164">
        <v>-10003</v>
      </c>
      <c r="AM60" s="164">
        <v>-10003</v>
      </c>
      <c r="AN60" s="164">
        <v>-25754</v>
      </c>
      <c r="AP60" s="165">
        <f t="shared" si="1"/>
        <v>-1874</v>
      </c>
      <c r="AQ60" s="164">
        <f>MIN(MAX(0,AP60),MAX(0,$L60)-SUM($AP60:AP60))</f>
        <v>0</v>
      </c>
      <c r="AR60" s="164">
        <f>MIN(MAX(0,AQ60),MAX(0,$L60)-SUM($AP60:AQ60))</f>
        <v>0</v>
      </c>
      <c r="AS60" s="164">
        <f>MIN(MAX(0,AR60),MAX(0,$L60)-SUM($AP60:AR60))</f>
        <v>0</v>
      </c>
      <c r="AT60" s="164">
        <f>MIN(MAX(0,AS60),MAX(0,$L60)-SUM($AP60:AS60))</f>
        <v>0</v>
      </c>
      <c r="AU60" s="164">
        <f>MIN(MAX(0,AT60),MAX(0,$L60)-SUM($AP60:AT60))</f>
        <v>0</v>
      </c>
      <c r="AV60" s="164">
        <f>(MAX(0,$L60-MAX(0,SUM($AP60:AU60))))</f>
        <v>0</v>
      </c>
      <c r="AW60" s="166">
        <f t="shared" si="2"/>
        <v>1874</v>
      </c>
      <c r="AX60" s="166">
        <f>MIN(MAX(0,AW60),MAX(0,-$L60)-MAX(0,-$AP60+SUM($AW60:AW60)))</f>
        <v>1874</v>
      </c>
      <c r="AY60" s="166">
        <f>MIN(MAX(0,AX60),MAX(0,-$L60)-MAX(0,-$AP60+SUM($AW60:AX60)))</f>
        <v>1874</v>
      </c>
      <c r="AZ60" s="166">
        <f>MIN(MAX(0,AY60),MAX(0,-$L60)-MAX(0,-$AP60+SUM($AW60:AY60)))</f>
        <v>1874</v>
      </c>
      <c r="BA60" s="166">
        <f>MIN(MAX(0,AZ60),MAX(0,-$L60)-MAX(0,-$AP60+SUM($AW60:AZ60)))</f>
        <v>1874</v>
      </c>
      <c r="BB60" s="166">
        <f>MAX(0,-$L60+$AP60-SUM($AW60:BA60))</f>
        <v>4689</v>
      </c>
      <c r="BC60" s="165">
        <f t="shared" si="5"/>
        <v>-695</v>
      </c>
      <c r="BD60" s="164">
        <f>MIN(MAX(0,BC60),MAX(0,$M60)-SUM($BC60:BC60))</f>
        <v>0</v>
      </c>
      <c r="BE60" s="164">
        <f>MIN(MAX(0,BD60),MAX(0,$M60)-SUM($BC60:BD60))</f>
        <v>0</v>
      </c>
      <c r="BF60" s="164">
        <f>MIN(MAX(0,BE60),MAX(0,$M60)-SUM($BC60:BE60))</f>
        <v>0</v>
      </c>
      <c r="BG60" s="164">
        <f>MIN(MAX(0,BF60),MAX(0,$M60)-SUM($BC60:BF60))</f>
        <v>0</v>
      </c>
      <c r="BH60" s="164">
        <f>MIN(MAX(0,BG60),MAX(0,$M60)-SUM($BC60:BG60))</f>
        <v>0</v>
      </c>
      <c r="BI60" s="164">
        <f>(MAX(0,$M60-MAX(0,SUM($BC60:BH60))))</f>
        <v>0</v>
      </c>
      <c r="BJ60" s="166">
        <f t="shared" si="6"/>
        <v>695</v>
      </c>
      <c r="BK60" s="166">
        <f>MIN(MAX(0,BJ60),MAX(0,-$M60)-MAX(0,-$BC60+SUM($BJ60:BJ60)))</f>
        <v>695</v>
      </c>
      <c r="BL60" s="166">
        <f>MIN(MAX(0,BK60),MAX(0,-$M60)-MAX(0,-$BC60+SUM($BJ60:BK60)))</f>
        <v>695</v>
      </c>
      <c r="BM60" s="166">
        <f>MIN(MAX(0,BL60),MAX(0,-$M60)-MAX(0,-$BC60+SUM($BJ60:BL60)))</f>
        <v>695</v>
      </c>
      <c r="BN60" s="166">
        <f>MIN(MAX(0,BM60),MAX(0,-$M60)-MAX(0,-$BC60+SUM($BJ60:BM60)))</f>
        <v>695</v>
      </c>
      <c r="BO60" s="166">
        <f>MAX(0,-$M60+$BC60-SUM($BJ60:BN60))</f>
        <v>1738</v>
      </c>
      <c r="BP60" s="165"/>
      <c r="BQ60" s="164"/>
      <c r="BR60" s="164"/>
      <c r="BS60" s="164"/>
      <c r="BT60" s="164"/>
      <c r="BU60" s="164"/>
      <c r="BV60" s="164"/>
      <c r="BW60" s="166"/>
      <c r="BX60" s="166"/>
      <c r="BY60" s="166"/>
      <c r="BZ60" s="166"/>
      <c r="CA60" s="166"/>
      <c r="CB60" s="166"/>
      <c r="CC60" s="163">
        <v>9.6</v>
      </c>
      <c r="CD60" s="167"/>
      <c r="CE60" s="164"/>
      <c r="CF60" s="164"/>
      <c r="CG60" s="164"/>
      <c r="CH60" s="164"/>
      <c r="CI60" s="164"/>
      <c r="CJ60" s="164"/>
      <c r="CK60" s="166"/>
      <c r="CL60" s="166"/>
      <c r="CM60" s="166"/>
      <c r="CN60" s="166"/>
      <c r="CO60" s="166"/>
      <c r="CP60" s="166"/>
      <c r="CQ60" s="167">
        <v>-7434</v>
      </c>
      <c r="CR60" s="164"/>
      <c r="CS60" s="164"/>
      <c r="CT60" s="164"/>
      <c r="CU60" s="164"/>
      <c r="CV60" s="164"/>
      <c r="CW60" s="164"/>
      <c r="CX60" s="166">
        <v>7434</v>
      </c>
      <c r="CY60" s="166">
        <v>7434</v>
      </c>
      <c r="CZ60" s="166">
        <v>7434</v>
      </c>
      <c r="DA60" s="166">
        <v>7434</v>
      </c>
      <c r="DB60" s="166">
        <v>7434</v>
      </c>
      <c r="DC60" s="166">
        <v>19327</v>
      </c>
      <c r="DE60" s="168">
        <v>0</v>
      </c>
      <c r="DG60" s="172">
        <v>0</v>
      </c>
    </row>
    <row r="61" spans="2:111" hidden="1">
      <c r="B61" s="103" t="s">
        <v>247</v>
      </c>
      <c r="C61" s="164">
        <v>149</v>
      </c>
      <c r="D61" s="164">
        <v>77</v>
      </c>
      <c r="E61" s="164">
        <v>600</v>
      </c>
      <c r="F61" s="163">
        <v>7.9</v>
      </c>
      <c r="G61" s="164">
        <v>2053335</v>
      </c>
      <c r="H61" s="164">
        <v>41164</v>
      </c>
      <c r="I61" s="164">
        <v>73215</v>
      </c>
      <c r="J61" s="164"/>
      <c r="K61" s="164">
        <v>0</v>
      </c>
      <c r="L61" s="164">
        <v>-117553</v>
      </c>
      <c r="M61" s="164">
        <v>-15759</v>
      </c>
      <c r="N61" s="164"/>
      <c r="O61" s="164">
        <v>-75817</v>
      </c>
      <c r="P61" s="164">
        <v>1958585</v>
      </c>
      <c r="Q61" s="104">
        <f t="shared" si="0"/>
        <v>0</v>
      </c>
      <c r="R61" s="164">
        <v>-38714</v>
      </c>
      <c r="S61" s="164"/>
      <c r="T61" s="164">
        <v>75665</v>
      </c>
      <c r="U61" s="164">
        <v>79772</v>
      </c>
      <c r="V61" s="104">
        <f t="shared" si="3"/>
        <v>-267123</v>
      </c>
      <c r="W61" s="104">
        <f t="shared" si="4"/>
        <v>-172525</v>
      </c>
      <c r="X61" s="104"/>
      <c r="Y61" s="164">
        <v>2249525</v>
      </c>
      <c r="Z61" s="164">
        <v>1719736</v>
      </c>
      <c r="AA61" s="164">
        <v>1958585</v>
      </c>
      <c r="AB61" s="164">
        <v>1958585</v>
      </c>
      <c r="AC61" s="164">
        <v>102673</v>
      </c>
      <c r="AD61" s="164">
        <v>164450</v>
      </c>
      <c r="AE61" s="164"/>
      <c r="AF61" s="164">
        <v>0</v>
      </c>
      <c r="AG61" s="164">
        <v>0</v>
      </c>
      <c r="AH61" s="164"/>
      <c r="AI61" s="164">
        <v>-38714</v>
      </c>
      <c r="AJ61" s="164">
        <v>-38714</v>
      </c>
      <c r="AK61" s="164">
        <v>-38714</v>
      </c>
      <c r="AL61" s="164">
        <v>-38714</v>
      </c>
      <c r="AM61" s="164">
        <v>-38714</v>
      </c>
      <c r="AN61" s="164">
        <v>-73553</v>
      </c>
      <c r="AP61" s="165">
        <f t="shared" si="1"/>
        <v>-14880</v>
      </c>
      <c r="AQ61" s="164">
        <f>MIN(MAX(0,AP61),MAX(0,$L61)-SUM($AP61:AP61))</f>
        <v>0</v>
      </c>
      <c r="AR61" s="164">
        <f>MIN(MAX(0,AQ61),MAX(0,$L61)-SUM($AP61:AQ61))</f>
        <v>0</v>
      </c>
      <c r="AS61" s="164">
        <f>MIN(MAX(0,AR61),MAX(0,$L61)-SUM($AP61:AR61))</f>
        <v>0</v>
      </c>
      <c r="AT61" s="164">
        <f>MIN(MAX(0,AS61),MAX(0,$L61)-SUM($AP61:AS61))</f>
        <v>0</v>
      </c>
      <c r="AU61" s="164">
        <f>MIN(MAX(0,AT61),MAX(0,$L61)-SUM($AP61:AT61))</f>
        <v>0</v>
      </c>
      <c r="AV61" s="164">
        <f>(MAX(0,$L61-MAX(0,SUM($AP61:AU61))))</f>
        <v>0</v>
      </c>
      <c r="AW61" s="166">
        <f t="shared" si="2"/>
        <v>14880</v>
      </c>
      <c r="AX61" s="166">
        <f>MIN(MAX(0,AW61),MAX(0,-$L61)-MAX(0,-$AP61+SUM($AW61:AW61)))</f>
        <v>14880</v>
      </c>
      <c r="AY61" s="166">
        <f>MIN(MAX(0,AX61),MAX(0,-$L61)-MAX(0,-$AP61+SUM($AW61:AX61)))</f>
        <v>14880</v>
      </c>
      <c r="AZ61" s="166">
        <f>MIN(MAX(0,AY61),MAX(0,-$L61)-MAX(0,-$AP61+SUM($AW61:AY61)))</f>
        <v>14880</v>
      </c>
      <c r="BA61" s="166">
        <f>MIN(MAX(0,AZ61),MAX(0,-$L61)-MAX(0,-$AP61+SUM($AW61:AZ61)))</f>
        <v>14880</v>
      </c>
      <c r="BB61" s="166">
        <f>MAX(0,-$L61+$AP61-SUM($AW61:BA61))</f>
        <v>28273</v>
      </c>
      <c r="BC61" s="165">
        <f t="shared" si="5"/>
        <v>-1995</v>
      </c>
      <c r="BD61" s="164">
        <f>MIN(MAX(0,BC61),MAX(0,$M61)-SUM($BC61:BC61))</f>
        <v>0</v>
      </c>
      <c r="BE61" s="164">
        <f>MIN(MAX(0,BD61),MAX(0,$M61)-SUM($BC61:BD61))</f>
        <v>0</v>
      </c>
      <c r="BF61" s="164">
        <f>MIN(MAX(0,BE61),MAX(0,$M61)-SUM($BC61:BE61))</f>
        <v>0</v>
      </c>
      <c r="BG61" s="164">
        <f>MIN(MAX(0,BF61),MAX(0,$M61)-SUM($BC61:BF61))</f>
        <v>0</v>
      </c>
      <c r="BH61" s="164">
        <f>MIN(MAX(0,BG61),MAX(0,$M61)-SUM($BC61:BG61))</f>
        <v>0</v>
      </c>
      <c r="BI61" s="164">
        <f>(MAX(0,$M61-MAX(0,SUM($BC61:BH61))))</f>
        <v>0</v>
      </c>
      <c r="BJ61" s="166">
        <f t="shared" si="6"/>
        <v>1995</v>
      </c>
      <c r="BK61" s="166">
        <f>MIN(MAX(0,BJ61),MAX(0,-$M61)-MAX(0,-$BC61+SUM($BJ61:BJ61)))</f>
        <v>1995</v>
      </c>
      <c r="BL61" s="166">
        <f>MIN(MAX(0,BK61),MAX(0,-$M61)-MAX(0,-$BC61+SUM($BJ61:BK61)))</f>
        <v>1995</v>
      </c>
      <c r="BM61" s="166">
        <f>MIN(MAX(0,BL61),MAX(0,-$M61)-MAX(0,-$BC61+SUM($BJ61:BL61)))</f>
        <v>1995</v>
      </c>
      <c r="BN61" s="166">
        <f>MIN(MAX(0,BM61),MAX(0,-$M61)-MAX(0,-$BC61+SUM($BJ61:BM61)))</f>
        <v>1995</v>
      </c>
      <c r="BO61" s="166">
        <f>MAX(0,-$M61+$BC61-SUM($BJ61:BN61))</f>
        <v>3789</v>
      </c>
      <c r="BP61" s="165"/>
      <c r="BQ61" s="164"/>
      <c r="BR61" s="164"/>
      <c r="BS61" s="164"/>
      <c r="BT61" s="164"/>
      <c r="BU61" s="164"/>
      <c r="BV61" s="164"/>
      <c r="BW61" s="166"/>
      <c r="BX61" s="166"/>
      <c r="BY61" s="166"/>
      <c r="BZ61" s="166"/>
      <c r="CA61" s="166"/>
      <c r="CB61" s="166"/>
      <c r="CC61" s="163">
        <v>8.9</v>
      </c>
      <c r="CD61" s="167"/>
      <c r="CE61" s="164"/>
      <c r="CF61" s="164"/>
      <c r="CG61" s="164"/>
      <c r="CH61" s="164"/>
      <c r="CI61" s="164"/>
      <c r="CJ61" s="164"/>
      <c r="CK61" s="166"/>
      <c r="CL61" s="166"/>
      <c r="CM61" s="166"/>
      <c r="CN61" s="166"/>
      <c r="CO61" s="166"/>
      <c r="CP61" s="166"/>
      <c r="CQ61" s="167">
        <v>-21839</v>
      </c>
      <c r="CR61" s="164"/>
      <c r="CS61" s="164"/>
      <c r="CT61" s="164"/>
      <c r="CU61" s="164"/>
      <c r="CV61" s="164"/>
      <c r="CW61" s="164"/>
      <c r="CX61" s="166">
        <v>21839</v>
      </c>
      <c r="CY61" s="166">
        <v>21839</v>
      </c>
      <c r="CZ61" s="166">
        <v>21839</v>
      </c>
      <c r="DA61" s="166">
        <v>21839</v>
      </c>
      <c r="DB61" s="166">
        <v>21839</v>
      </c>
      <c r="DC61" s="166">
        <v>41491</v>
      </c>
      <c r="DE61" s="168">
        <v>0</v>
      </c>
      <c r="DG61" s="172">
        <v>0</v>
      </c>
    </row>
    <row r="62" spans="2:111" hidden="1">
      <c r="B62" s="103" t="s">
        <v>248</v>
      </c>
      <c r="C62" s="164">
        <v>0</v>
      </c>
      <c r="D62" s="164">
        <v>0</v>
      </c>
      <c r="E62" s="164">
        <v>0</v>
      </c>
      <c r="F62" s="163">
        <v>1</v>
      </c>
      <c r="G62" s="164">
        <v>3064</v>
      </c>
      <c r="H62" s="164">
        <v>924</v>
      </c>
      <c r="I62" s="164">
        <v>142</v>
      </c>
      <c r="J62" s="164"/>
      <c r="K62" s="164">
        <v>0</v>
      </c>
      <c r="L62" s="164">
        <v>-4130</v>
      </c>
      <c r="M62" s="164">
        <v>0</v>
      </c>
      <c r="N62" s="164"/>
      <c r="O62" s="164">
        <v>0</v>
      </c>
      <c r="P62" s="164">
        <v>0</v>
      </c>
      <c r="Q62" s="104">
        <f t="shared" si="0"/>
        <v>0</v>
      </c>
      <c r="R62" s="164">
        <v>-4211</v>
      </c>
      <c r="S62" s="164"/>
      <c r="T62" s="164">
        <v>-3145</v>
      </c>
      <c r="U62" s="164">
        <v>0</v>
      </c>
      <c r="V62" s="104">
        <f t="shared" si="3"/>
        <v>-541</v>
      </c>
      <c r="W62" s="104">
        <f t="shared" si="4"/>
        <v>-622</v>
      </c>
      <c r="X62" s="104"/>
      <c r="Y62" s="164">
        <v>0</v>
      </c>
      <c r="Z62" s="164">
        <v>0</v>
      </c>
      <c r="AA62" s="164">
        <v>0</v>
      </c>
      <c r="AB62" s="164">
        <v>0</v>
      </c>
      <c r="AC62" s="164">
        <v>0</v>
      </c>
      <c r="AD62" s="164">
        <v>541</v>
      </c>
      <c r="AE62" s="164"/>
      <c r="AF62" s="164">
        <v>0</v>
      </c>
      <c r="AG62" s="164">
        <v>0</v>
      </c>
      <c r="AH62" s="164"/>
      <c r="AI62" s="164">
        <v>-81</v>
      </c>
      <c r="AJ62" s="164">
        <v>-81</v>
      </c>
      <c r="AK62" s="164">
        <v>-81</v>
      </c>
      <c r="AL62" s="164">
        <v>-81</v>
      </c>
      <c r="AM62" s="164">
        <v>-81</v>
      </c>
      <c r="AN62" s="164">
        <v>-136</v>
      </c>
      <c r="AP62" s="165">
        <f t="shared" si="1"/>
        <v>-4130</v>
      </c>
      <c r="AQ62" s="164">
        <f>MIN(MAX(0,AP62),MAX(0,$L62)-SUM($AP62:AP62))</f>
        <v>0</v>
      </c>
      <c r="AR62" s="164">
        <f>MIN(MAX(0,AQ62),MAX(0,$L62)-SUM($AP62:AQ62))</f>
        <v>0</v>
      </c>
      <c r="AS62" s="164">
        <f>MIN(MAX(0,AR62),MAX(0,$L62)-SUM($AP62:AR62))</f>
        <v>0</v>
      </c>
      <c r="AT62" s="164">
        <f>MIN(MAX(0,AS62),MAX(0,$L62)-SUM($AP62:AS62))</f>
        <v>0</v>
      </c>
      <c r="AU62" s="164">
        <f>MIN(MAX(0,AT62),MAX(0,$L62)-SUM($AP62:AT62))</f>
        <v>0</v>
      </c>
      <c r="AV62" s="164">
        <f>(MAX(0,$L62-MAX(0,SUM($AP62:AU62))))</f>
        <v>0</v>
      </c>
      <c r="AW62" s="166">
        <f t="shared" si="2"/>
        <v>0</v>
      </c>
      <c r="AX62" s="166">
        <f>MIN(MAX(0,AW62),MAX(0,-$L62)-MAX(0,-$AP62+SUM($AW62:AW62)))</f>
        <v>0</v>
      </c>
      <c r="AY62" s="166">
        <f>MIN(MAX(0,AX62),MAX(0,-$L62)-MAX(0,-$AP62+SUM($AW62:AX62)))</f>
        <v>0</v>
      </c>
      <c r="AZ62" s="166">
        <f>MIN(MAX(0,AY62),MAX(0,-$L62)-MAX(0,-$AP62+SUM($AW62:AY62)))</f>
        <v>0</v>
      </c>
      <c r="BA62" s="166">
        <f>MIN(MAX(0,AZ62),MAX(0,-$L62)-MAX(0,-$AP62+SUM($AW62:AZ62)))</f>
        <v>0</v>
      </c>
      <c r="BB62" s="166">
        <f>MAX(0,-$L62+$AP62-SUM($AW62:BA62))</f>
        <v>0</v>
      </c>
      <c r="BC62" s="165">
        <f t="shared" si="5"/>
        <v>0</v>
      </c>
      <c r="BD62" s="164">
        <f>MIN(MAX(0,BC62),MAX(0,$M62)-SUM($BC62:BC62))</f>
        <v>0</v>
      </c>
      <c r="BE62" s="164">
        <f>MIN(MAX(0,BD62),MAX(0,$M62)-SUM($BC62:BD62))</f>
        <v>0</v>
      </c>
      <c r="BF62" s="164">
        <f>MIN(MAX(0,BE62),MAX(0,$M62)-SUM($BC62:BE62))</f>
        <v>0</v>
      </c>
      <c r="BG62" s="164">
        <f>MIN(MAX(0,BF62),MAX(0,$M62)-SUM($BC62:BF62))</f>
        <v>0</v>
      </c>
      <c r="BH62" s="164">
        <f>MIN(MAX(0,BG62),MAX(0,$M62)-SUM($BC62:BG62))</f>
        <v>0</v>
      </c>
      <c r="BI62" s="164">
        <f>(MAX(0,$M62-MAX(0,SUM($BC62:BH62))))</f>
        <v>0</v>
      </c>
      <c r="BJ62" s="166">
        <f t="shared" si="6"/>
        <v>0</v>
      </c>
      <c r="BK62" s="166">
        <f>MIN(MAX(0,BJ62),MAX(0,-$M62)-MAX(0,-$BC62+SUM($BJ62:BJ62)))</f>
        <v>0</v>
      </c>
      <c r="BL62" s="166">
        <f>MIN(MAX(0,BK62),MAX(0,-$M62)-MAX(0,-$BC62+SUM($BJ62:BK62)))</f>
        <v>0</v>
      </c>
      <c r="BM62" s="166">
        <f>MIN(MAX(0,BL62),MAX(0,-$M62)-MAX(0,-$BC62+SUM($BJ62:BL62)))</f>
        <v>0</v>
      </c>
      <c r="BN62" s="166">
        <f>MIN(MAX(0,BM62),MAX(0,-$M62)-MAX(0,-$BC62+SUM($BJ62:BM62)))</f>
        <v>0</v>
      </c>
      <c r="BO62" s="166">
        <f>MAX(0,-$M62+$BC62-SUM($BJ62:BN62))</f>
        <v>0</v>
      </c>
      <c r="BP62" s="165"/>
      <c r="BQ62" s="164"/>
      <c r="BR62" s="164"/>
      <c r="BS62" s="164"/>
      <c r="BT62" s="164"/>
      <c r="BU62" s="164"/>
      <c r="BV62" s="164"/>
      <c r="BW62" s="166"/>
      <c r="BX62" s="166"/>
      <c r="BY62" s="166"/>
      <c r="BZ62" s="166"/>
      <c r="CA62" s="166"/>
      <c r="CB62" s="166"/>
      <c r="CC62" s="163">
        <v>8.6999999999999993</v>
      </c>
      <c r="CD62" s="167"/>
      <c r="CE62" s="164"/>
      <c r="CF62" s="164"/>
      <c r="CG62" s="164"/>
      <c r="CH62" s="164"/>
      <c r="CI62" s="164"/>
      <c r="CJ62" s="164"/>
      <c r="CK62" s="166"/>
      <c r="CL62" s="166"/>
      <c r="CM62" s="166"/>
      <c r="CN62" s="166"/>
      <c r="CO62" s="166"/>
      <c r="CP62" s="166"/>
      <c r="CQ62" s="167">
        <v>-81</v>
      </c>
      <c r="CR62" s="164"/>
      <c r="CS62" s="164"/>
      <c r="CT62" s="164"/>
      <c r="CU62" s="164"/>
      <c r="CV62" s="164"/>
      <c r="CW62" s="164"/>
      <c r="CX62" s="166">
        <v>81</v>
      </c>
      <c r="CY62" s="166">
        <v>81</v>
      </c>
      <c r="CZ62" s="166">
        <v>81</v>
      </c>
      <c r="DA62" s="166">
        <v>81</v>
      </c>
      <c r="DB62" s="166">
        <v>81</v>
      </c>
      <c r="DC62" s="166">
        <v>136</v>
      </c>
      <c r="DE62" s="168">
        <v>0</v>
      </c>
      <c r="DG62" s="172">
        <v>0</v>
      </c>
    </row>
    <row r="63" spans="2:111" hidden="1">
      <c r="B63" s="103" t="s">
        <v>249</v>
      </c>
      <c r="C63" s="164">
        <v>72</v>
      </c>
      <c r="D63" s="164">
        <v>26</v>
      </c>
      <c r="E63" s="164">
        <v>240</v>
      </c>
      <c r="F63" s="163">
        <v>8.9</v>
      </c>
      <c r="G63" s="164">
        <v>886922</v>
      </c>
      <c r="H63" s="164">
        <v>15253</v>
      </c>
      <c r="I63" s="164">
        <v>31457</v>
      </c>
      <c r="J63" s="164"/>
      <c r="K63" s="164">
        <v>0</v>
      </c>
      <c r="L63" s="164">
        <v>-44715</v>
      </c>
      <c r="M63" s="164">
        <v>-6412</v>
      </c>
      <c r="N63" s="164"/>
      <c r="O63" s="164">
        <v>-37125</v>
      </c>
      <c r="P63" s="164">
        <v>845380</v>
      </c>
      <c r="Q63" s="104">
        <f t="shared" si="0"/>
        <v>0</v>
      </c>
      <c r="R63" s="164">
        <v>-14194</v>
      </c>
      <c r="S63" s="164"/>
      <c r="T63" s="164">
        <v>32516</v>
      </c>
      <c r="U63" s="164">
        <v>40511</v>
      </c>
      <c r="V63" s="104">
        <f t="shared" si="3"/>
        <v>-111293</v>
      </c>
      <c r="W63" s="104">
        <f t="shared" si="4"/>
        <v>-74360</v>
      </c>
      <c r="X63" s="104"/>
      <c r="Y63" s="164">
        <v>966010</v>
      </c>
      <c r="Z63" s="164">
        <v>746266</v>
      </c>
      <c r="AA63" s="164">
        <v>845380</v>
      </c>
      <c r="AB63" s="164">
        <v>845380</v>
      </c>
      <c r="AC63" s="164">
        <v>39691</v>
      </c>
      <c r="AD63" s="164">
        <v>71602</v>
      </c>
      <c r="AE63" s="164"/>
      <c r="AF63" s="164">
        <v>0</v>
      </c>
      <c r="AG63" s="164">
        <v>0</v>
      </c>
      <c r="AH63" s="164"/>
      <c r="AI63" s="164">
        <v>-14194</v>
      </c>
      <c r="AJ63" s="164">
        <v>-14194</v>
      </c>
      <c r="AK63" s="164">
        <v>-14194</v>
      </c>
      <c r="AL63" s="164">
        <v>-14194</v>
      </c>
      <c r="AM63" s="164">
        <v>-14194</v>
      </c>
      <c r="AN63" s="164">
        <v>-40323</v>
      </c>
      <c r="AP63" s="165">
        <f t="shared" si="1"/>
        <v>-5024</v>
      </c>
      <c r="AQ63" s="164">
        <f>MIN(MAX(0,AP63),MAX(0,$L63)-SUM($AP63:AP63))</f>
        <v>0</v>
      </c>
      <c r="AR63" s="164">
        <f>MIN(MAX(0,AQ63),MAX(0,$L63)-SUM($AP63:AQ63))</f>
        <v>0</v>
      </c>
      <c r="AS63" s="164">
        <f>MIN(MAX(0,AR63),MAX(0,$L63)-SUM($AP63:AR63))</f>
        <v>0</v>
      </c>
      <c r="AT63" s="164">
        <f>MIN(MAX(0,AS63),MAX(0,$L63)-SUM($AP63:AS63))</f>
        <v>0</v>
      </c>
      <c r="AU63" s="164">
        <f>MIN(MAX(0,AT63),MAX(0,$L63)-SUM($AP63:AT63))</f>
        <v>0</v>
      </c>
      <c r="AV63" s="164">
        <f>(MAX(0,$L63-MAX(0,SUM($AP63:AU63))))</f>
        <v>0</v>
      </c>
      <c r="AW63" s="166">
        <f t="shared" si="2"/>
        <v>5024</v>
      </c>
      <c r="AX63" s="166">
        <f>MIN(MAX(0,AW63),MAX(0,-$L63)-MAX(0,-$AP63+SUM($AW63:AW63)))</f>
        <v>5024</v>
      </c>
      <c r="AY63" s="166">
        <f>MIN(MAX(0,AX63),MAX(0,-$L63)-MAX(0,-$AP63+SUM($AW63:AX63)))</f>
        <v>5024</v>
      </c>
      <c r="AZ63" s="166">
        <f>MIN(MAX(0,AY63),MAX(0,-$L63)-MAX(0,-$AP63+SUM($AW63:AY63)))</f>
        <v>5024</v>
      </c>
      <c r="BA63" s="166">
        <f>MIN(MAX(0,AZ63),MAX(0,-$L63)-MAX(0,-$AP63+SUM($AW63:AZ63)))</f>
        <v>5024</v>
      </c>
      <c r="BB63" s="166">
        <f>MAX(0,-$L63+$AP63-SUM($AW63:BA63))</f>
        <v>14571</v>
      </c>
      <c r="BC63" s="165">
        <f t="shared" si="5"/>
        <v>-720</v>
      </c>
      <c r="BD63" s="164">
        <f>MIN(MAX(0,BC63),MAX(0,$M63)-SUM($BC63:BC63))</f>
        <v>0</v>
      </c>
      <c r="BE63" s="164">
        <f>MIN(MAX(0,BD63),MAX(0,$M63)-SUM($BC63:BD63))</f>
        <v>0</v>
      </c>
      <c r="BF63" s="164">
        <f>MIN(MAX(0,BE63),MAX(0,$M63)-SUM($BC63:BE63))</f>
        <v>0</v>
      </c>
      <c r="BG63" s="164">
        <f>MIN(MAX(0,BF63),MAX(0,$M63)-SUM($BC63:BF63))</f>
        <v>0</v>
      </c>
      <c r="BH63" s="164">
        <f>MIN(MAX(0,BG63),MAX(0,$M63)-SUM($BC63:BG63))</f>
        <v>0</v>
      </c>
      <c r="BI63" s="164">
        <f>(MAX(0,$M63-MAX(0,SUM($BC63:BH63))))</f>
        <v>0</v>
      </c>
      <c r="BJ63" s="166">
        <f t="shared" si="6"/>
        <v>720</v>
      </c>
      <c r="BK63" s="166">
        <f>MIN(MAX(0,BJ63),MAX(0,-$M63)-MAX(0,-$BC63+SUM($BJ63:BJ63)))</f>
        <v>720</v>
      </c>
      <c r="BL63" s="166">
        <f>MIN(MAX(0,BK63),MAX(0,-$M63)-MAX(0,-$BC63+SUM($BJ63:BK63)))</f>
        <v>720</v>
      </c>
      <c r="BM63" s="166">
        <f>MIN(MAX(0,BL63),MAX(0,-$M63)-MAX(0,-$BC63+SUM($BJ63:BL63)))</f>
        <v>720</v>
      </c>
      <c r="BN63" s="166">
        <f>MIN(MAX(0,BM63),MAX(0,-$M63)-MAX(0,-$BC63+SUM($BJ63:BM63)))</f>
        <v>720</v>
      </c>
      <c r="BO63" s="166">
        <f>MAX(0,-$M63+$BC63-SUM($BJ63:BN63))</f>
        <v>2092</v>
      </c>
      <c r="BP63" s="165"/>
      <c r="BQ63" s="164"/>
      <c r="BR63" s="164"/>
      <c r="BS63" s="164"/>
      <c r="BT63" s="164"/>
      <c r="BU63" s="164"/>
      <c r="BV63" s="164"/>
      <c r="BW63" s="166"/>
      <c r="BX63" s="166"/>
      <c r="BY63" s="166"/>
      <c r="BZ63" s="166"/>
      <c r="CA63" s="166"/>
      <c r="CB63" s="166"/>
      <c r="CC63" s="163">
        <v>9.8000000000000007</v>
      </c>
      <c r="CD63" s="167"/>
      <c r="CE63" s="164"/>
      <c r="CF63" s="164"/>
      <c r="CG63" s="164"/>
      <c r="CH63" s="164"/>
      <c r="CI63" s="164"/>
      <c r="CJ63" s="164"/>
      <c r="CK63" s="166"/>
      <c r="CL63" s="166"/>
      <c r="CM63" s="166"/>
      <c r="CN63" s="166"/>
      <c r="CO63" s="166"/>
      <c r="CP63" s="166"/>
      <c r="CQ63" s="167">
        <v>-8450</v>
      </c>
      <c r="CR63" s="164"/>
      <c r="CS63" s="164"/>
      <c r="CT63" s="164"/>
      <c r="CU63" s="164"/>
      <c r="CV63" s="164"/>
      <c r="CW63" s="164"/>
      <c r="CX63" s="166">
        <v>8450</v>
      </c>
      <c r="CY63" s="166">
        <v>8450</v>
      </c>
      <c r="CZ63" s="166">
        <v>8450</v>
      </c>
      <c r="DA63" s="166">
        <v>8450</v>
      </c>
      <c r="DB63" s="166">
        <v>8450</v>
      </c>
      <c r="DC63" s="166">
        <v>23660</v>
      </c>
      <c r="DE63" s="168">
        <v>0</v>
      </c>
      <c r="DG63" s="172">
        <v>0</v>
      </c>
    </row>
    <row r="64" spans="2:111" hidden="1">
      <c r="B64" s="103" t="s">
        <v>250</v>
      </c>
      <c r="C64" s="164">
        <v>106</v>
      </c>
      <c r="D64" s="164">
        <v>34</v>
      </c>
      <c r="E64" s="164">
        <v>150</v>
      </c>
      <c r="F64" s="163">
        <v>4.9000000000000004</v>
      </c>
      <c r="G64" s="164">
        <v>1169049</v>
      </c>
      <c r="H64" s="164">
        <v>12532</v>
      </c>
      <c r="I64" s="164">
        <v>41051</v>
      </c>
      <c r="J64" s="164"/>
      <c r="K64" s="164">
        <v>0</v>
      </c>
      <c r="L64" s="164">
        <v>-3017</v>
      </c>
      <c r="M64" s="164">
        <v>-8124</v>
      </c>
      <c r="N64" s="164"/>
      <c r="O64" s="164">
        <v>-56944</v>
      </c>
      <c r="P64" s="164">
        <v>1154547</v>
      </c>
      <c r="Q64" s="104">
        <f t="shared" si="0"/>
        <v>0</v>
      </c>
      <c r="R64" s="164">
        <v>-16586</v>
      </c>
      <c r="S64" s="164"/>
      <c r="T64" s="164">
        <v>36997</v>
      </c>
      <c r="U64" s="164">
        <v>58753</v>
      </c>
      <c r="V64" s="104">
        <f t="shared" si="3"/>
        <v>-77564</v>
      </c>
      <c r="W64" s="104">
        <f t="shared" si="4"/>
        <v>-83009</v>
      </c>
      <c r="X64" s="104"/>
      <c r="Y64" s="164">
        <v>1305758</v>
      </c>
      <c r="Z64" s="164">
        <v>1028434</v>
      </c>
      <c r="AA64" s="164">
        <v>1154547</v>
      </c>
      <c r="AB64" s="164">
        <v>1154547</v>
      </c>
      <c r="AC64" s="164">
        <v>2401</v>
      </c>
      <c r="AD64" s="164">
        <v>75163</v>
      </c>
      <c r="AE64" s="164"/>
      <c r="AF64" s="164">
        <v>0</v>
      </c>
      <c r="AG64" s="164">
        <v>0</v>
      </c>
      <c r="AH64" s="164"/>
      <c r="AI64" s="164">
        <v>-16586</v>
      </c>
      <c r="AJ64" s="164">
        <v>-16586</v>
      </c>
      <c r="AK64" s="164">
        <v>-16586</v>
      </c>
      <c r="AL64" s="164">
        <v>-16357</v>
      </c>
      <c r="AM64" s="164">
        <v>-11449</v>
      </c>
      <c r="AN64" s="164">
        <v>0</v>
      </c>
      <c r="AP64" s="165">
        <f t="shared" si="1"/>
        <v>-616</v>
      </c>
      <c r="AQ64" s="164">
        <f>MIN(MAX(0,AP64),MAX(0,$L64)-SUM($AP64:AP64))</f>
        <v>0</v>
      </c>
      <c r="AR64" s="164">
        <f>MIN(MAX(0,AQ64),MAX(0,$L64)-SUM($AP64:AQ64))</f>
        <v>0</v>
      </c>
      <c r="AS64" s="164">
        <f>MIN(MAX(0,AR64),MAX(0,$L64)-SUM($AP64:AR64))</f>
        <v>0</v>
      </c>
      <c r="AT64" s="164">
        <f>MIN(MAX(0,AS64),MAX(0,$L64)-SUM($AP64:AS64))</f>
        <v>0</v>
      </c>
      <c r="AU64" s="164">
        <f>MIN(MAX(0,AT64),MAX(0,$L64)-SUM($AP64:AT64))</f>
        <v>0</v>
      </c>
      <c r="AV64" s="164">
        <f>(MAX(0,$L64-MAX(0,SUM($AP64:AU64))))</f>
        <v>0</v>
      </c>
      <c r="AW64" s="166">
        <f t="shared" si="2"/>
        <v>616</v>
      </c>
      <c r="AX64" s="166">
        <f>MIN(MAX(0,AW64),MAX(0,-$L64)-MAX(0,-$AP64+SUM($AW64:AW64)))</f>
        <v>616</v>
      </c>
      <c r="AY64" s="166">
        <f>MIN(MAX(0,AX64),MAX(0,-$L64)-MAX(0,-$AP64+SUM($AW64:AX64)))</f>
        <v>616</v>
      </c>
      <c r="AZ64" s="166">
        <f>MIN(MAX(0,AY64),MAX(0,-$L64)-MAX(0,-$AP64+SUM($AW64:AY64)))</f>
        <v>553</v>
      </c>
      <c r="BA64" s="166">
        <f>MIN(MAX(0,AZ64),MAX(0,-$L64)-MAX(0,-$AP64+SUM($AW64:AZ64)))</f>
        <v>0</v>
      </c>
      <c r="BB64" s="166">
        <f>MAX(0,-$L64+$AP64-SUM($AW64:BA64))</f>
        <v>0</v>
      </c>
      <c r="BC64" s="165">
        <f t="shared" si="5"/>
        <v>-1658</v>
      </c>
      <c r="BD64" s="164">
        <f>MIN(MAX(0,BC64),MAX(0,$M64)-SUM($BC64:BC64))</f>
        <v>0</v>
      </c>
      <c r="BE64" s="164">
        <f>MIN(MAX(0,BD64),MAX(0,$M64)-SUM($BC64:BD64))</f>
        <v>0</v>
      </c>
      <c r="BF64" s="164">
        <f>MIN(MAX(0,BE64),MAX(0,$M64)-SUM($BC64:BE64))</f>
        <v>0</v>
      </c>
      <c r="BG64" s="164">
        <f>MIN(MAX(0,BF64),MAX(0,$M64)-SUM($BC64:BF64))</f>
        <v>0</v>
      </c>
      <c r="BH64" s="164">
        <f>MIN(MAX(0,BG64),MAX(0,$M64)-SUM($BC64:BG64))</f>
        <v>0</v>
      </c>
      <c r="BI64" s="164">
        <f>(MAX(0,$M64-MAX(0,SUM($BC64:BH64))))</f>
        <v>0</v>
      </c>
      <c r="BJ64" s="166">
        <f t="shared" si="6"/>
        <v>1658</v>
      </c>
      <c r="BK64" s="166">
        <f>MIN(MAX(0,BJ64),MAX(0,-$M64)-MAX(0,-$BC64+SUM($BJ64:BJ64)))</f>
        <v>1658</v>
      </c>
      <c r="BL64" s="166">
        <f>MIN(MAX(0,BK64),MAX(0,-$M64)-MAX(0,-$BC64+SUM($BJ64:BK64)))</f>
        <v>1658</v>
      </c>
      <c r="BM64" s="166">
        <f>MIN(MAX(0,BL64),MAX(0,-$M64)-MAX(0,-$BC64+SUM($BJ64:BL64)))</f>
        <v>1492</v>
      </c>
      <c r="BN64" s="166">
        <f>MIN(MAX(0,BM64),MAX(0,-$M64)-MAX(0,-$BC64+SUM($BJ64:BM64)))</f>
        <v>0</v>
      </c>
      <c r="BO64" s="166">
        <f>MAX(0,-$M64+$BC64-SUM($BJ64:BN64))</f>
        <v>0</v>
      </c>
      <c r="BP64" s="165"/>
      <c r="BQ64" s="164"/>
      <c r="BR64" s="164"/>
      <c r="BS64" s="164"/>
      <c r="BT64" s="164"/>
      <c r="BU64" s="164"/>
      <c r="BV64" s="164"/>
      <c r="BW64" s="166"/>
      <c r="BX64" s="166"/>
      <c r="BY64" s="166"/>
      <c r="BZ64" s="166"/>
      <c r="CA64" s="166"/>
      <c r="CB64" s="166"/>
      <c r="CC64" s="163">
        <v>6.8</v>
      </c>
      <c r="CD64" s="167"/>
      <c r="CE64" s="164"/>
      <c r="CF64" s="164"/>
      <c r="CG64" s="164"/>
      <c r="CH64" s="164"/>
      <c r="CI64" s="164"/>
      <c r="CJ64" s="164"/>
      <c r="CK64" s="166"/>
      <c r="CL64" s="166"/>
      <c r="CM64" s="166"/>
      <c r="CN64" s="166"/>
      <c r="CO64" s="166"/>
      <c r="CP64" s="166"/>
      <c r="CQ64" s="167">
        <v>-14312</v>
      </c>
      <c r="CR64" s="164"/>
      <c r="CS64" s="164"/>
      <c r="CT64" s="164"/>
      <c r="CU64" s="164"/>
      <c r="CV64" s="164"/>
      <c r="CW64" s="164"/>
      <c r="CX64" s="166">
        <v>14312</v>
      </c>
      <c r="CY64" s="166">
        <v>14312</v>
      </c>
      <c r="CZ64" s="166">
        <v>14312</v>
      </c>
      <c r="DA64" s="166">
        <v>14312</v>
      </c>
      <c r="DB64" s="166">
        <v>11449</v>
      </c>
      <c r="DC64" s="166">
        <v>0</v>
      </c>
      <c r="DE64" s="168">
        <v>0</v>
      </c>
      <c r="DG64" s="172">
        <v>0</v>
      </c>
    </row>
    <row r="65" spans="2:111" hidden="1">
      <c r="B65" s="103" t="s">
        <v>251</v>
      </c>
      <c r="C65" s="164">
        <v>49</v>
      </c>
      <c r="D65" s="164">
        <v>35</v>
      </c>
      <c r="E65" s="164">
        <v>192</v>
      </c>
      <c r="F65" s="163">
        <v>8.8000000000000007</v>
      </c>
      <c r="G65" s="164">
        <v>638151</v>
      </c>
      <c r="H65" s="164">
        <v>12860</v>
      </c>
      <c r="I65" s="164">
        <v>22714</v>
      </c>
      <c r="J65" s="164"/>
      <c r="K65" s="164">
        <v>0</v>
      </c>
      <c r="L65" s="164">
        <v>-72865</v>
      </c>
      <c r="M65" s="164">
        <v>-4380</v>
      </c>
      <c r="N65" s="164"/>
      <c r="O65" s="164">
        <v>-25970</v>
      </c>
      <c r="P65" s="164">
        <v>570510</v>
      </c>
      <c r="Q65" s="104">
        <f t="shared" si="0"/>
        <v>0</v>
      </c>
      <c r="R65" s="164">
        <v>-14708</v>
      </c>
      <c r="S65" s="164"/>
      <c r="T65" s="164">
        <v>20866</v>
      </c>
      <c r="U65" s="164">
        <v>25019</v>
      </c>
      <c r="V65" s="104">
        <f t="shared" si="3"/>
        <v>-115908</v>
      </c>
      <c r="W65" s="104">
        <f t="shared" si="4"/>
        <v>-53371</v>
      </c>
      <c r="X65" s="104"/>
      <c r="Y65" s="164">
        <v>655250</v>
      </c>
      <c r="Z65" s="164">
        <v>500780</v>
      </c>
      <c r="AA65" s="164">
        <v>570510</v>
      </c>
      <c r="AB65" s="164">
        <v>570510</v>
      </c>
      <c r="AC65" s="164">
        <v>64585</v>
      </c>
      <c r="AD65" s="164">
        <v>51323</v>
      </c>
      <c r="AE65" s="164"/>
      <c r="AF65" s="164">
        <v>0</v>
      </c>
      <c r="AG65" s="164">
        <v>0</v>
      </c>
      <c r="AH65" s="164"/>
      <c r="AI65" s="164">
        <v>-14708</v>
      </c>
      <c r="AJ65" s="164">
        <v>-14708</v>
      </c>
      <c r="AK65" s="164">
        <v>-14708</v>
      </c>
      <c r="AL65" s="164">
        <v>-14708</v>
      </c>
      <c r="AM65" s="164">
        <v>-14708</v>
      </c>
      <c r="AN65" s="164">
        <v>-42368</v>
      </c>
      <c r="AP65" s="165">
        <f t="shared" si="1"/>
        <v>-8280</v>
      </c>
      <c r="AQ65" s="164">
        <f>MIN(MAX(0,AP65),MAX(0,$L65)-SUM($AP65:AP65))</f>
        <v>0</v>
      </c>
      <c r="AR65" s="164">
        <f>MIN(MAX(0,AQ65),MAX(0,$L65)-SUM($AP65:AQ65))</f>
        <v>0</v>
      </c>
      <c r="AS65" s="164">
        <f>MIN(MAX(0,AR65),MAX(0,$L65)-SUM($AP65:AR65))</f>
        <v>0</v>
      </c>
      <c r="AT65" s="164">
        <f>MIN(MAX(0,AS65),MAX(0,$L65)-SUM($AP65:AS65))</f>
        <v>0</v>
      </c>
      <c r="AU65" s="164">
        <f>MIN(MAX(0,AT65),MAX(0,$L65)-SUM($AP65:AT65))</f>
        <v>0</v>
      </c>
      <c r="AV65" s="164">
        <f>(MAX(0,$L65-MAX(0,SUM($AP65:AU65))))</f>
        <v>0</v>
      </c>
      <c r="AW65" s="166">
        <f t="shared" si="2"/>
        <v>8280</v>
      </c>
      <c r="AX65" s="166">
        <f>MIN(MAX(0,AW65),MAX(0,-$L65)-MAX(0,-$AP65+SUM($AW65:AW65)))</f>
        <v>8280</v>
      </c>
      <c r="AY65" s="166">
        <f>MIN(MAX(0,AX65),MAX(0,-$L65)-MAX(0,-$AP65+SUM($AW65:AX65)))</f>
        <v>8280</v>
      </c>
      <c r="AZ65" s="166">
        <f>MIN(MAX(0,AY65),MAX(0,-$L65)-MAX(0,-$AP65+SUM($AW65:AY65)))</f>
        <v>8280</v>
      </c>
      <c r="BA65" s="166">
        <f>MIN(MAX(0,AZ65),MAX(0,-$L65)-MAX(0,-$AP65+SUM($AW65:AZ65)))</f>
        <v>8280</v>
      </c>
      <c r="BB65" s="166">
        <f>MAX(0,-$L65+$AP65-SUM($AW65:BA65))</f>
        <v>23185</v>
      </c>
      <c r="BC65" s="165">
        <f t="shared" si="5"/>
        <v>-498</v>
      </c>
      <c r="BD65" s="164">
        <f>MIN(MAX(0,BC65),MAX(0,$M65)-SUM($BC65:BC65))</f>
        <v>0</v>
      </c>
      <c r="BE65" s="164">
        <f>MIN(MAX(0,BD65),MAX(0,$M65)-SUM($BC65:BD65))</f>
        <v>0</v>
      </c>
      <c r="BF65" s="164">
        <f>MIN(MAX(0,BE65),MAX(0,$M65)-SUM($BC65:BE65))</f>
        <v>0</v>
      </c>
      <c r="BG65" s="164">
        <f>MIN(MAX(0,BF65),MAX(0,$M65)-SUM($BC65:BF65))</f>
        <v>0</v>
      </c>
      <c r="BH65" s="164">
        <f>MIN(MAX(0,BG65),MAX(0,$M65)-SUM($BC65:BG65))</f>
        <v>0</v>
      </c>
      <c r="BI65" s="164">
        <f>(MAX(0,$M65-MAX(0,SUM($BC65:BH65))))</f>
        <v>0</v>
      </c>
      <c r="BJ65" s="166">
        <f t="shared" si="6"/>
        <v>498</v>
      </c>
      <c r="BK65" s="166">
        <f>MIN(MAX(0,BJ65),MAX(0,-$M65)-MAX(0,-$BC65+SUM($BJ65:BJ65)))</f>
        <v>498</v>
      </c>
      <c r="BL65" s="166">
        <f>MIN(MAX(0,BK65),MAX(0,-$M65)-MAX(0,-$BC65+SUM($BJ65:BK65)))</f>
        <v>498</v>
      </c>
      <c r="BM65" s="166">
        <f>MIN(MAX(0,BL65),MAX(0,-$M65)-MAX(0,-$BC65+SUM($BJ65:BL65)))</f>
        <v>498</v>
      </c>
      <c r="BN65" s="166">
        <f>MIN(MAX(0,BM65),MAX(0,-$M65)-MAX(0,-$BC65+SUM($BJ65:BM65)))</f>
        <v>498</v>
      </c>
      <c r="BO65" s="166">
        <f>MAX(0,-$M65+$BC65-SUM($BJ65:BN65))</f>
        <v>1392</v>
      </c>
      <c r="BP65" s="165"/>
      <c r="BQ65" s="164"/>
      <c r="BR65" s="164"/>
      <c r="BS65" s="164"/>
      <c r="BT65" s="164"/>
      <c r="BU65" s="164"/>
      <c r="BV65" s="164"/>
      <c r="BW65" s="166"/>
      <c r="BX65" s="166"/>
      <c r="BY65" s="166"/>
      <c r="BZ65" s="166"/>
      <c r="CA65" s="166"/>
      <c r="CB65" s="166"/>
      <c r="CC65" s="163">
        <v>10</v>
      </c>
      <c r="CD65" s="167"/>
      <c r="CE65" s="164"/>
      <c r="CF65" s="164"/>
      <c r="CG65" s="164"/>
      <c r="CH65" s="164"/>
      <c r="CI65" s="164"/>
      <c r="CJ65" s="164"/>
      <c r="CK65" s="166"/>
      <c r="CL65" s="166"/>
      <c r="CM65" s="166"/>
      <c r="CN65" s="166"/>
      <c r="CO65" s="166"/>
      <c r="CP65" s="166"/>
      <c r="CQ65" s="167">
        <v>-5930</v>
      </c>
      <c r="CR65" s="164"/>
      <c r="CS65" s="164"/>
      <c r="CT65" s="164"/>
      <c r="CU65" s="164"/>
      <c r="CV65" s="164"/>
      <c r="CW65" s="164"/>
      <c r="CX65" s="166">
        <v>5930</v>
      </c>
      <c r="CY65" s="166">
        <v>5930</v>
      </c>
      <c r="CZ65" s="166">
        <v>5930</v>
      </c>
      <c r="DA65" s="166">
        <v>5930</v>
      </c>
      <c r="DB65" s="166">
        <v>5930</v>
      </c>
      <c r="DC65" s="166">
        <v>17791</v>
      </c>
      <c r="DE65" s="168">
        <v>0</v>
      </c>
      <c r="DG65" s="172">
        <v>0</v>
      </c>
    </row>
    <row r="66" spans="2:111" hidden="1">
      <c r="B66" s="103" t="s">
        <v>489</v>
      </c>
      <c r="C66" s="164">
        <v>0</v>
      </c>
      <c r="D66" s="164">
        <v>0</v>
      </c>
      <c r="E66" s="164">
        <v>16</v>
      </c>
      <c r="F66" s="163">
        <v>15.2</v>
      </c>
      <c r="G66" s="164">
        <v>0</v>
      </c>
      <c r="H66" s="164">
        <v>0</v>
      </c>
      <c r="I66" s="164">
        <v>0</v>
      </c>
      <c r="J66" s="164"/>
      <c r="K66" s="164">
        <v>0</v>
      </c>
      <c r="L66" s="164">
        <v>9049</v>
      </c>
      <c r="M66" s="164">
        <v>-156</v>
      </c>
      <c r="N66" s="164"/>
      <c r="O66" s="164">
        <v>0</v>
      </c>
      <c r="P66" s="164">
        <v>8893</v>
      </c>
      <c r="Q66" s="104">
        <f t="shared" si="0"/>
        <v>0</v>
      </c>
      <c r="R66" s="164">
        <v>585</v>
      </c>
      <c r="S66" s="164"/>
      <c r="T66" s="164">
        <v>585</v>
      </c>
      <c r="U66" s="164">
        <v>0</v>
      </c>
      <c r="V66" s="104">
        <f t="shared" si="3"/>
        <v>8308</v>
      </c>
      <c r="W66" s="104">
        <f t="shared" si="4"/>
        <v>0</v>
      </c>
      <c r="X66" s="104"/>
      <c r="Y66" s="164">
        <v>11531</v>
      </c>
      <c r="Z66" s="164">
        <v>6874</v>
      </c>
      <c r="AA66" s="164">
        <v>8893</v>
      </c>
      <c r="AB66" s="164">
        <v>8893</v>
      </c>
      <c r="AC66" s="164">
        <v>0</v>
      </c>
      <c r="AD66" s="164">
        <v>146</v>
      </c>
      <c r="AE66" s="164"/>
      <c r="AF66" s="164">
        <v>8454</v>
      </c>
      <c r="AG66" s="164">
        <v>0</v>
      </c>
      <c r="AH66" s="164"/>
      <c r="AI66" s="164">
        <v>585</v>
      </c>
      <c r="AJ66" s="164">
        <v>585</v>
      </c>
      <c r="AK66" s="164">
        <v>585</v>
      </c>
      <c r="AL66" s="164">
        <v>585</v>
      </c>
      <c r="AM66" s="164">
        <v>585</v>
      </c>
      <c r="AN66" s="164">
        <v>5383</v>
      </c>
      <c r="AP66" s="165">
        <f t="shared" si="1"/>
        <v>595</v>
      </c>
      <c r="AQ66" s="164">
        <f>MIN(MAX(0,AP66),MAX(0,$L66)-SUM($AP66:AP66))</f>
        <v>595</v>
      </c>
      <c r="AR66" s="164">
        <f>MIN(MAX(0,AQ66),MAX(0,$L66)-SUM($AP66:AQ66))</f>
        <v>595</v>
      </c>
      <c r="AS66" s="164">
        <f>MIN(MAX(0,AR66),MAX(0,$L66)-SUM($AP66:AR66))</f>
        <v>595</v>
      </c>
      <c r="AT66" s="164">
        <f>MIN(MAX(0,AS66),MAX(0,$L66)-SUM($AP66:AS66))</f>
        <v>595</v>
      </c>
      <c r="AU66" s="164">
        <f>MIN(MAX(0,AT66),MAX(0,$L66)-SUM($AP66:AT66))</f>
        <v>595</v>
      </c>
      <c r="AV66" s="164">
        <f>(MAX(0,$L66-MAX(0,SUM($AP66:AU66))))</f>
        <v>5479</v>
      </c>
      <c r="AW66" s="166">
        <f t="shared" si="2"/>
        <v>0</v>
      </c>
      <c r="AX66" s="166">
        <f>MIN(MAX(0,AW66),MAX(0,-$L66)-MAX(0,-$AP66+SUM($AW66:AW66)))</f>
        <v>0</v>
      </c>
      <c r="AY66" s="166">
        <f>MIN(MAX(0,AX66),MAX(0,-$L66)-MAX(0,-$AP66+SUM($AW66:AX66)))</f>
        <v>0</v>
      </c>
      <c r="AZ66" s="166">
        <f>MIN(MAX(0,AY66),MAX(0,-$L66)-MAX(0,-$AP66+SUM($AW66:AY66)))</f>
        <v>0</v>
      </c>
      <c r="BA66" s="166">
        <f>MIN(MAX(0,AZ66),MAX(0,-$L66)-MAX(0,-$AP66+SUM($AW66:AZ66)))</f>
        <v>0</v>
      </c>
      <c r="BB66" s="166">
        <f>MAX(0,-$L66+$AP66-SUM($AW66:BA66))</f>
        <v>0</v>
      </c>
      <c r="BC66" s="165">
        <f t="shared" si="5"/>
        <v>-10</v>
      </c>
      <c r="BD66" s="164">
        <f>MIN(MAX(0,BC66),MAX(0,$M66)-SUM($BC66:BC66))</f>
        <v>0</v>
      </c>
      <c r="BE66" s="164">
        <f>MIN(MAX(0,BD66),MAX(0,$M66)-SUM($BC66:BD66))</f>
        <v>0</v>
      </c>
      <c r="BF66" s="164">
        <f>MIN(MAX(0,BE66),MAX(0,$M66)-SUM($BC66:BE66))</f>
        <v>0</v>
      </c>
      <c r="BG66" s="164">
        <f>MIN(MAX(0,BF66),MAX(0,$M66)-SUM($BC66:BF66))</f>
        <v>0</v>
      </c>
      <c r="BH66" s="164">
        <f>MIN(MAX(0,BG66),MAX(0,$M66)-SUM($BC66:BG66))</f>
        <v>0</v>
      </c>
      <c r="BI66" s="164">
        <f>(MAX(0,$M66-MAX(0,SUM($BC66:BH66))))</f>
        <v>0</v>
      </c>
      <c r="BJ66" s="166">
        <f t="shared" si="6"/>
        <v>10</v>
      </c>
      <c r="BK66" s="166">
        <f>MIN(MAX(0,BJ66),MAX(0,-$M66)-MAX(0,-$BC66+SUM($BJ66:BJ66)))</f>
        <v>10</v>
      </c>
      <c r="BL66" s="166">
        <f>MIN(MAX(0,BK66),MAX(0,-$M66)-MAX(0,-$BC66+SUM($BJ66:BK66)))</f>
        <v>10</v>
      </c>
      <c r="BM66" s="166">
        <f>MIN(MAX(0,BL66),MAX(0,-$M66)-MAX(0,-$BC66+SUM($BJ66:BL66)))</f>
        <v>10</v>
      </c>
      <c r="BN66" s="166">
        <f>MIN(MAX(0,BM66),MAX(0,-$M66)-MAX(0,-$BC66+SUM($BJ66:BM66)))</f>
        <v>10</v>
      </c>
      <c r="BO66" s="166">
        <f>MAX(0,-$M66+$BC66-SUM($BJ66:BN66))</f>
        <v>96</v>
      </c>
      <c r="BP66" s="165"/>
      <c r="BQ66" s="164"/>
      <c r="BR66" s="164"/>
      <c r="BS66" s="164"/>
      <c r="BT66" s="164"/>
      <c r="BU66" s="164"/>
      <c r="BV66" s="164"/>
      <c r="BW66" s="166"/>
      <c r="BX66" s="166"/>
      <c r="BY66" s="166"/>
      <c r="BZ66" s="166"/>
      <c r="CA66" s="166"/>
      <c r="CB66" s="166"/>
      <c r="CC66" s="163">
        <v>1</v>
      </c>
      <c r="CD66" s="167"/>
      <c r="CE66" s="164"/>
      <c r="CF66" s="164"/>
      <c r="CG66" s="164"/>
      <c r="CH66" s="164"/>
      <c r="CI66" s="164"/>
      <c r="CJ66" s="164"/>
      <c r="CK66" s="166"/>
      <c r="CL66" s="166"/>
      <c r="CM66" s="166"/>
      <c r="CN66" s="166"/>
      <c r="CO66" s="166"/>
      <c r="CP66" s="166"/>
      <c r="CQ66" s="167">
        <v>0</v>
      </c>
      <c r="CR66" s="164"/>
      <c r="CS66" s="164"/>
      <c r="CT66" s="164"/>
      <c r="CU66" s="164"/>
      <c r="CV66" s="164"/>
      <c r="CW66" s="164"/>
      <c r="CX66" s="166">
        <v>0</v>
      </c>
      <c r="CY66" s="166">
        <v>0</v>
      </c>
      <c r="CZ66" s="166">
        <v>0</v>
      </c>
      <c r="DA66" s="166">
        <v>0</v>
      </c>
      <c r="DB66" s="166">
        <v>0</v>
      </c>
      <c r="DC66" s="166">
        <v>0</v>
      </c>
      <c r="DE66" s="168">
        <v>0</v>
      </c>
      <c r="DG66" s="172">
        <v>0</v>
      </c>
    </row>
    <row r="67" spans="2:111" hidden="1">
      <c r="B67" s="103" t="s">
        <v>252</v>
      </c>
      <c r="C67" s="164">
        <v>5</v>
      </c>
      <c r="D67" s="164">
        <v>5</v>
      </c>
      <c r="E67" s="164">
        <v>25</v>
      </c>
      <c r="F67" s="163">
        <v>8.6</v>
      </c>
      <c r="G67" s="164">
        <v>69734</v>
      </c>
      <c r="H67" s="164">
        <v>1642</v>
      </c>
      <c r="I67" s="164">
        <v>2490</v>
      </c>
      <c r="J67" s="164"/>
      <c r="K67" s="164">
        <v>0</v>
      </c>
      <c r="L67" s="164">
        <v>-5939</v>
      </c>
      <c r="M67" s="164">
        <v>-573</v>
      </c>
      <c r="N67" s="164"/>
      <c r="O67" s="164">
        <v>-2853</v>
      </c>
      <c r="P67" s="164">
        <v>64501</v>
      </c>
      <c r="Q67" s="104">
        <f t="shared" si="0"/>
        <v>0</v>
      </c>
      <c r="R67" s="164">
        <v>-1368</v>
      </c>
      <c r="S67" s="164"/>
      <c r="T67" s="164">
        <v>2764</v>
      </c>
      <c r="U67" s="164">
        <v>2222</v>
      </c>
      <c r="V67" s="104">
        <f t="shared" si="3"/>
        <v>-10699</v>
      </c>
      <c r="W67" s="104">
        <f t="shared" si="4"/>
        <v>-5555</v>
      </c>
      <c r="X67" s="104"/>
      <c r="Y67" s="164">
        <v>74250</v>
      </c>
      <c r="Z67" s="164">
        <v>56574</v>
      </c>
      <c r="AA67" s="164">
        <v>64501</v>
      </c>
      <c r="AB67" s="164">
        <v>64501</v>
      </c>
      <c r="AC67" s="164">
        <v>5248</v>
      </c>
      <c r="AD67" s="164">
        <v>5451</v>
      </c>
      <c r="AE67" s="164"/>
      <c r="AF67" s="164">
        <v>0</v>
      </c>
      <c r="AG67" s="164">
        <v>0</v>
      </c>
      <c r="AH67" s="164"/>
      <c r="AI67" s="164">
        <v>-1368</v>
      </c>
      <c r="AJ67" s="164">
        <v>-1368</v>
      </c>
      <c r="AK67" s="164">
        <v>-1368</v>
      </c>
      <c r="AL67" s="164">
        <v>-1368</v>
      </c>
      <c r="AM67" s="164">
        <v>-1368</v>
      </c>
      <c r="AN67" s="164">
        <v>-3859</v>
      </c>
      <c r="AP67" s="165">
        <f t="shared" si="1"/>
        <v>-691</v>
      </c>
      <c r="AQ67" s="164">
        <f>MIN(MAX(0,AP67),MAX(0,$L67)-SUM($AP67:AP67))</f>
        <v>0</v>
      </c>
      <c r="AR67" s="164">
        <f>MIN(MAX(0,AQ67),MAX(0,$L67)-SUM($AP67:AQ67))</f>
        <v>0</v>
      </c>
      <c r="AS67" s="164">
        <f>MIN(MAX(0,AR67),MAX(0,$L67)-SUM($AP67:AR67))</f>
        <v>0</v>
      </c>
      <c r="AT67" s="164">
        <f>MIN(MAX(0,AS67),MAX(0,$L67)-SUM($AP67:AS67))</f>
        <v>0</v>
      </c>
      <c r="AU67" s="164">
        <f>MIN(MAX(0,AT67),MAX(0,$L67)-SUM($AP67:AT67))</f>
        <v>0</v>
      </c>
      <c r="AV67" s="164">
        <f>(MAX(0,$L67-MAX(0,SUM($AP67:AU67))))</f>
        <v>0</v>
      </c>
      <c r="AW67" s="166">
        <f t="shared" si="2"/>
        <v>691</v>
      </c>
      <c r="AX67" s="166">
        <f>MIN(MAX(0,AW67),MAX(0,-$L67)-MAX(0,-$AP67+SUM($AW67:AW67)))</f>
        <v>691</v>
      </c>
      <c r="AY67" s="166">
        <f>MIN(MAX(0,AX67),MAX(0,-$L67)-MAX(0,-$AP67+SUM($AW67:AX67)))</f>
        <v>691</v>
      </c>
      <c r="AZ67" s="166">
        <f>MIN(MAX(0,AY67),MAX(0,-$L67)-MAX(0,-$AP67+SUM($AW67:AY67)))</f>
        <v>691</v>
      </c>
      <c r="BA67" s="166">
        <f>MIN(MAX(0,AZ67),MAX(0,-$L67)-MAX(0,-$AP67+SUM($AW67:AZ67)))</f>
        <v>691</v>
      </c>
      <c r="BB67" s="166">
        <f>MAX(0,-$L67+$AP67-SUM($AW67:BA67))</f>
        <v>1793</v>
      </c>
      <c r="BC67" s="165">
        <f t="shared" si="5"/>
        <v>-67</v>
      </c>
      <c r="BD67" s="164">
        <f>MIN(MAX(0,BC67),MAX(0,$M67)-SUM($BC67:BC67))</f>
        <v>0</v>
      </c>
      <c r="BE67" s="164">
        <f>MIN(MAX(0,BD67),MAX(0,$M67)-SUM($BC67:BD67))</f>
        <v>0</v>
      </c>
      <c r="BF67" s="164">
        <f>MIN(MAX(0,BE67),MAX(0,$M67)-SUM($BC67:BE67))</f>
        <v>0</v>
      </c>
      <c r="BG67" s="164">
        <f>MIN(MAX(0,BF67),MAX(0,$M67)-SUM($BC67:BF67))</f>
        <v>0</v>
      </c>
      <c r="BH67" s="164">
        <f>MIN(MAX(0,BG67),MAX(0,$M67)-SUM($BC67:BG67))</f>
        <v>0</v>
      </c>
      <c r="BI67" s="164">
        <f>(MAX(0,$M67-MAX(0,SUM($BC67:BH67))))</f>
        <v>0</v>
      </c>
      <c r="BJ67" s="166">
        <f t="shared" si="6"/>
        <v>67</v>
      </c>
      <c r="BK67" s="166">
        <f>MIN(MAX(0,BJ67),MAX(0,-$M67)-MAX(0,-$BC67+SUM($BJ67:BJ67)))</f>
        <v>67</v>
      </c>
      <c r="BL67" s="166">
        <f>MIN(MAX(0,BK67),MAX(0,-$M67)-MAX(0,-$BC67+SUM($BJ67:BK67)))</f>
        <v>67</v>
      </c>
      <c r="BM67" s="166">
        <f>MIN(MAX(0,BL67),MAX(0,-$M67)-MAX(0,-$BC67+SUM($BJ67:BL67)))</f>
        <v>67</v>
      </c>
      <c r="BN67" s="166">
        <f>MIN(MAX(0,BM67),MAX(0,-$M67)-MAX(0,-$BC67+SUM($BJ67:BM67)))</f>
        <v>67</v>
      </c>
      <c r="BO67" s="166">
        <f>MAX(0,-$M67+$BC67-SUM($BJ67:BN67))</f>
        <v>171</v>
      </c>
      <c r="BP67" s="165"/>
      <c r="BQ67" s="164"/>
      <c r="BR67" s="164"/>
      <c r="BS67" s="164"/>
      <c r="BT67" s="164"/>
      <c r="BU67" s="164"/>
      <c r="BV67" s="164"/>
      <c r="BW67" s="166"/>
      <c r="BX67" s="166"/>
      <c r="BY67" s="166"/>
      <c r="BZ67" s="166"/>
      <c r="CA67" s="166"/>
      <c r="CB67" s="166"/>
      <c r="CC67" s="163">
        <v>10.1</v>
      </c>
      <c r="CD67" s="167"/>
      <c r="CE67" s="164"/>
      <c r="CF67" s="164"/>
      <c r="CG67" s="164"/>
      <c r="CH67" s="164"/>
      <c r="CI67" s="164"/>
      <c r="CJ67" s="164"/>
      <c r="CK67" s="166"/>
      <c r="CL67" s="166"/>
      <c r="CM67" s="166"/>
      <c r="CN67" s="166"/>
      <c r="CO67" s="166"/>
      <c r="CP67" s="166"/>
      <c r="CQ67" s="167">
        <v>-610</v>
      </c>
      <c r="CR67" s="164"/>
      <c r="CS67" s="164"/>
      <c r="CT67" s="164"/>
      <c r="CU67" s="164"/>
      <c r="CV67" s="164"/>
      <c r="CW67" s="164"/>
      <c r="CX67" s="166">
        <v>610</v>
      </c>
      <c r="CY67" s="166">
        <v>610</v>
      </c>
      <c r="CZ67" s="166">
        <v>610</v>
      </c>
      <c r="DA67" s="166">
        <v>610</v>
      </c>
      <c r="DB67" s="166">
        <v>610</v>
      </c>
      <c r="DC67" s="166">
        <v>1895</v>
      </c>
      <c r="DE67" s="168">
        <v>0</v>
      </c>
      <c r="DG67" s="172">
        <v>0</v>
      </c>
    </row>
    <row r="68" spans="2:111" hidden="1">
      <c r="B68" s="103" t="s">
        <v>490</v>
      </c>
      <c r="C68" s="164">
        <v>0</v>
      </c>
      <c r="D68" s="164">
        <v>0</v>
      </c>
      <c r="E68" s="164">
        <v>4</v>
      </c>
      <c r="F68" s="163">
        <v>15.8</v>
      </c>
      <c r="G68" s="164">
        <v>0</v>
      </c>
      <c r="H68" s="164">
        <v>0</v>
      </c>
      <c r="I68" s="164">
        <v>0</v>
      </c>
      <c r="J68" s="164"/>
      <c r="K68" s="164">
        <v>0</v>
      </c>
      <c r="L68" s="164">
        <v>626</v>
      </c>
      <c r="M68" s="164">
        <v>10</v>
      </c>
      <c r="N68" s="164"/>
      <c r="O68" s="164">
        <v>0</v>
      </c>
      <c r="P68" s="164">
        <v>636</v>
      </c>
      <c r="Q68" s="104">
        <f t="shared" si="0"/>
        <v>0</v>
      </c>
      <c r="R68" s="164">
        <v>41</v>
      </c>
      <c r="S68" s="164"/>
      <c r="T68" s="164">
        <v>41</v>
      </c>
      <c r="U68" s="164">
        <v>0</v>
      </c>
      <c r="V68" s="104">
        <f t="shared" si="3"/>
        <v>595</v>
      </c>
      <c r="W68" s="104">
        <f t="shared" si="4"/>
        <v>0</v>
      </c>
      <c r="X68" s="104"/>
      <c r="Y68" s="164">
        <v>869</v>
      </c>
      <c r="Z68" s="164">
        <v>453</v>
      </c>
      <c r="AA68" s="164">
        <v>636</v>
      </c>
      <c r="AB68" s="164">
        <v>636</v>
      </c>
      <c r="AC68" s="164">
        <v>0</v>
      </c>
      <c r="AD68" s="164">
        <v>0</v>
      </c>
      <c r="AE68" s="164"/>
      <c r="AF68" s="164">
        <v>586</v>
      </c>
      <c r="AG68" s="164">
        <v>9</v>
      </c>
      <c r="AH68" s="164"/>
      <c r="AI68" s="164">
        <v>41</v>
      </c>
      <c r="AJ68" s="164">
        <v>41</v>
      </c>
      <c r="AK68" s="164">
        <v>41</v>
      </c>
      <c r="AL68" s="164">
        <v>41</v>
      </c>
      <c r="AM68" s="164">
        <v>41</v>
      </c>
      <c r="AN68" s="164">
        <v>390</v>
      </c>
      <c r="AP68" s="165">
        <f t="shared" si="1"/>
        <v>40</v>
      </c>
      <c r="AQ68" s="164">
        <f>MIN(MAX(0,AP68),MAX(0,$L68)-SUM($AP68:AP68))</f>
        <v>40</v>
      </c>
      <c r="AR68" s="164">
        <f>MIN(MAX(0,AQ68),MAX(0,$L68)-SUM($AP68:AQ68))</f>
        <v>40</v>
      </c>
      <c r="AS68" s="164">
        <f>MIN(MAX(0,AR68),MAX(0,$L68)-SUM($AP68:AR68))</f>
        <v>40</v>
      </c>
      <c r="AT68" s="164">
        <f>MIN(MAX(0,AS68),MAX(0,$L68)-SUM($AP68:AS68))</f>
        <v>40</v>
      </c>
      <c r="AU68" s="164">
        <f>MIN(MAX(0,AT68),MAX(0,$L68)-SUM($AP68:AT68))</f>
        <v>40</v>
      </c>
      <c r="AV68" s="164">
        <f>(MAX(0,$L68-MAX(0,SUM($AP68:AU68))))</f>
        <v>386</v>
      </c>
      <c r="AW68" s="166">
        <f t="shared" si="2"/>
        <v>0</v>
      </c>
      <c r="AX68" s="166">
        <f>MIN(MAX(0,AW68),MAX(0,-$L68)-MAX(0,-$AP68+SUM($AW68:AW68)))</f>
        <v>0</v>
      </c>
      <c r="AY68" s="166">
        <f>MIN(MAX(0,AX68),MAX(0,-$L68)-MAX(0,-$AP68+SUM($AW68:AX68)))</f>
        <v>0</v>
      </c>
      <c r="AZ68" s="166">
        <f>MIN(MAX(0,AY68),MAX(0,-$L68)-MAX(0,-$AP68+SUM($AW68:AY68)))</f>
        <v>0</v>
      </c>
      <c r="BA68" s="166">
        <f>MIN(MAX(0,AZ68),MAX(0,-$L68)-MAX(0,-$AP68+SUM($AW68:AZ68)))</f>
        <v>0</v>
      </c>
      <c r="BB68" s="166">
        <f>MAX(0,-$L68+$AP68-SUM($AW68:BA68))</f>
        <v>0</v>
      </c>
      <c r="BC68" s="165">
        <f t="shared" si="5"/>
        <v>1</v>
      </c>
      <c r="BD68" s="164">
        <f>MIN(MAX(0,BC68),MAX(0,$M68)-SUM($BC68:BC68))</f>
        <v>1</v>
      </c>
      <c r="BE68" s="164">
        <f>MIN(MAX(0,BD68),MAX(0,$M68)-SUM($BC68:BD68))</f>
        <v>1</v>
      </c>
      <c r="BF68" s="164">
        <f>MIN(MAX(0,BE68),MAX(0,$M68)-SUM($BC68:BE68))</f>
        <v>1</v>
      </c>
      <c r="BG68" s="164">
        <f>MIN(MAX(0,BF68),MAX(0,$M68)-SUM($BC68:BF68))</f>
        <v>1</v>
      </c>
      <c r="BH68" s="164">
        <f>MIN(MAX(0,BG68),MAX(0,$M68)-SUM($BC68:BG68))</f>
        <v>1</v>
      </c>
      <c r="BI68" s="164">
        <f>(MAX(0,$M68-MAX(0,SUM($BC68:BH68))))</f>
        <v>4</v>
      </c>
      <c r="BJ68" s="166">
        <f t="shared" si="6"/>
        <v>0</v>
      </c>
      <c r="BK68" s="166">
        <f>MIN(MAX(0,BJ68),MAX(0,-$M68)-MAX(0,-$BC68+SUM($BJ68:BJ68)))</f>
        <v>0</v>
      </c>
      <c r="BL68" s="166">
        <f>MIN(MAX(0,BK68),MAX(0,-$M68)-MAX(0,-$BC68+SUM($BJ68:BK68)))</f>
        <v>0</v>
      </c>
      <c r="BM68" s="166">
        <f>MIN(MAX(0,BL68),MAX(0,-$M68)-MAX(0,-$BC68+SUM($BJ68:BL68)))</f>
        <v>0</v>
      </c>
      <c r="BN68" s="166">
        <f>MIN(MAX(0,BM68),MAX(0,-$M68)-MAX(0,-$BC68+SUM($BJ68:BM68)))</f>
        <v>0</v>
      </c>
      <c r="BO68" s="166">
        <f>MAX(0,-$M68+$BC68-SUM($BJ68:BN68))</f>
        <v>0</v>
      </c>
      <c r="BP68" s="165"/>
      <c r="BQ68" s="164"/>
      <c r="BR68" s="164"/>
      <c r="BS68" s="164"/>
      <c r="BT68" s="164"/>
      <c r="BU68" s="164"/>
      <c r="BV68" s="164"/>
      <c r="BW68" s="166"/>
      <c r="BX68" s="166"/>
      <c r="BY68" s="166"/>
      <c r="BZ68" s="166"/>
      <c r="CA68" s="166"/>
      <c r="CB68" s="166"/>
      <c r="CC68" s="163">
        <v>1</v>
      </c>
      <c r="CD68" s="167"/>
      <c r="CE68" s="164"/>
      <c r="CF68" s="164"/>
      <c r="CG68" s="164"/>
      <c r="CH68" s="164"/>
      <c r="CI68" s="164"/>
      <c r="CJ68" s="164"/>
      <c r="CK68" s="166"/>
      <c r="CL68" s="166"/>
      <c r="CM68" s="166"/>
      <c r="CN68" s="166"/>
      <c r="CO68" s="166"/>
      <c r="CP68" s="166"/>
      <c r="CQ68" s="167">
        <v>0</v>
      </c>
      <c r="CR68" s="164"/>
      <c r="CS68" s="164"/>
      <c r="CT68" s="164"/>
      <c r="CU68" s="164"/>
      <c r="CV68" s="164"/>
      <c r="CW68" s="164"/>
      <c r="CX68" s="166">
        <v>0</v>
      </c>
      <c r="CY68" s="166">
        <v>0</v>
      </c>
      <c r="CZ68" s="166">
        <v>0</v>
      </c>
      <c r="DA68" s="166">
        <v>0</v>
      </c>
      <c r="DB68" s="166">
        <v>0</v>
      </c>
      <c r="DC68" s="166">
        <v>0</v>
      </c>
      <c r="DE68" s="168">
        <v>0</v>
      </c>
      <c r="DG68" s="172">
        <v>0</v>
      </c>
    </row>
    <row r="69" spans="2:111" hidden="1">
      <c r="B69" s="103" t="s">
        <v>253</v>
      </c>
      <c r="C69" s="164">
        <v>54</v>
      </c>
      <c r="D69" s="164">
        <v>32</v>
      </c>
      <c r="E69" s="164">
        <v>234</v>
      </c>
      <c r="F69" s="163">
        <v>8.1999999999999993</v>
      </c>
      <c r="G69" s="164">
        <v>633371</v>
      </c>
      <c r="H69" s="164">
        <v>15305</v>
      </c>
      <c r="I69" s="164">
        <v>22576</v>
      </c>
      <c r="J69" s="164"/>
      <c r="K69" s="164">
        <v>0</v>
      </c>
      <c r="L69" s="164">
        <v>-72735</v>
      </c>
      <c r="M69" s="164">
        <v>-4233</v>
      </c>
      <c r="N69" s="164"/>
      <c r="O69" s="164">
        <v>-29055</v>
      </c>
      <c r="P69" s="164">
        <v>565229</v>
      </c>
      <c r="Q69" s="104">
        <f t="shared" ref="Q69:Q132" si="7">+K69</f>
        <v>0</v>
      </c>
      <c r="R69" s="164">
        <v>-15639</v>
      </c>
      <c r="S69" s="164"/>
      <c r="T69" s="164">
        <v>22242</v>
      </c>
      <c r="U69" s="164">
        <v>28197</v>
      </c>
      <c r="V69" s="104">
        <f t="shared" si="3"/>
        <v>-111351</v>
      </c>
      <c r="W69" s="104">
        <f t="shared" si="4"/>
        <v>-50022</v>
      </c>
      <c r="X69" s="104"/>
      <c r="Y69" s="164">
        <v>642400</v>
      </c>
      <c r="Z69" s="164">
        <v>501552</v>
      </c>
      <c r="AA69" s="164">
        <v>565229</v>
      </c>
      <c r="AB69" s="164">
        <v>565229</v>
      </c>
      <c r="AC69" s="164">
        <v>63865</v>
      </c>
      <c r="AD69" s="164">
        <v>47486</v>
      </c>
      <c r="AE69" s="164"/>
      <c r="AF69" s="164">
        <v>0</v>
      </c>
      <c r="AG69" s="164">
        <v>0</v>
      </c>
      <c r="AH69" s="164"/>
      <c r="AI69" s="164">
        <v>-15639</v>
      </c>
      <c r="AJ69" s="164">
        <v>-15639</v>
      </c>
      <c r="AK69" s="164">
        <v>-15639</v>
      </c>
      <c r="AL69" s="164">
        <v>-15639</v>
      </c>
      <c r="AM69" s="164">
        <v>-15639</v>
      </c>
      <c r="AN69" s="164">
        <v>-33156</v>
      </c>
      <c r="AP69" s="165">
        <f t="shared" ref="AP69:AP132" si="8">ROUND(ROUND(L69,0)/F69,0)+IF(ABS(L69/F69)&lt;0.5,1*SIGN(L69),0)</f>
        <v>-8870</v>
      </c>
      <c r="AQ69" s="164">
        <f>MIN(MAX(0,AP69),MAX(0,$L69)-SUM($AP69:AP69))</f>
        <v>0</v>
      </c>
      <c r="AR69" s="164">
        <f>MIN(MAX(0,AQ69),MAX(0,$L69)-SUM($AP69:AQ69))</f>
        <v>0</v>
      </c>
      <c r="AS69" s="164">
        <f>MIN(MAX(0,AR69),MAX(0,$L69)-SUM($AP69:AR69))</f>
        <v>0</v>
      </c>
      <c r="AT69" s="164">
        <f>MIN(MAX(0,AS69),MAX(0,$L69)-SUM($AP69:AS69))</f>
        <v>0</v>
      </c>
      <c r="AU69" s="164">
        <f>MIN(MAX(0,AT69),MAX(0,$L69)-SUM($AP69:AT69))</f>
        <v>0</v>
      </c>
      <c r="AV69" s="164">
        <f>(MAX(0,$L69-MAX(0,SUM($AP69:AU69))))</f>
        <v>0</v>
      </c>
      <c r="AW69" s="166">
        <f t="shared" ref="AW69:AW132" si="9">MIN(MAX(0,-AP69),MAX(0,-$L69)-MAX(0,-$AP69))</f>
        <v>8870</v>
      </c>
      <c r="AX69" s="166">
        <f>MIN(MAX(0,AW69),MAX(0,-$L69)-MAX(0,-$AP69+SUM($AW69:AW69)))</f>
        <v>8870</v>
      </c>
      <c r="AY69" s="166">
        <f>MIN(MAX(0,AX69),MAX(0,-$L69)-MAX(0,-$AP69+SUM($AW69:AX69)))</f>
        <v>8870</v>
      </c>
      <c r="AZ69" s="166">
        <f>MIN(MAX(0,AY69),MAX(0,-$L69)-MAX(0,-$AP69+SUM($AW69:AY69)))</f>
        <v>8870</v>
      </c>
      <c r="BA69" s="166">
        <f>MIN(MAX(0,AZ69),MAX(0,-$L69)-MAX(0,-$AP69+SUM($AW69:AZ69)))</f>
        <v>8870</v>
      </c>
      <c r="BB69" s="166">
        <f>MAX(0,-$L69+$AP69-SUM($AW69:BA69))</f>
        <v>19515</v>
      </c>
      <c r="BC69" s="165">
        <f t="shared" si="5"/>
        <v>-516</v>
      </c>
      <c r="BD69" s="164">
        <f>MIN(MAX(0,BC69),MAX(0,$M69)-SUM($BC69:BC69))</f>
        <v>0</v>
      </c>
      <c r="BE69" s="164">
        <f>MIN(MAX(0,BD69),MAX(0,$M69)-SUM($BC69:BD69))</f>
        <v>0</v>
      </c>
      <c r="BF69" s="164">
        <f>MIN(MAX(0,BE69),MAX(0,$M69)-SUM($BC69:BE69))</f>
        <v>0</v>
      </c>
      <c r="BG69" s="164">
        <f>MIN(MAX(0,BF69),MAX(0,$M69)-SUM($BC69:BF69))</f>
        <v>0</v>
      </c>
      <c r="BH69" s="164">
        <f>MIN(MAX(0,BG69),MAX(0,$M69)-SUM($BC69:BG69))</f>
        <v>0</v>
      </c>
      <c r="BI69" s="164">
        <f>(MAX(0,$M69-MAX(0,SUM($BC69:BH69))))</f>
        <v>0</v>
      </c>
      <c r="BJ69" s="166">
        <f t="shared" si="6"/>
        <v>516</v>
      </c>
      <c r="BK69" s="166">
        <f>MIN(MAX(0,BJ69),MAX(0,-$M69)-MAX(0,-$BC69+SUM($BJ69:BJ69)))</f>
        <v>516</v>
      </c>
      <c r="BL69" s="166">
        <f>MIN(MAX(0,BK69),MAX(0,-$M69)-MAX(0,-$BC69+SUM($BJ69:BK69)))</f>
        <v>516</v>
      </c>
      <c r="BM69" s="166">
        <f>MIN(MAX(0,BL69),MAX(0,-$M69)-MAX(0,-$BC69+SUM($BJ69:BL69)))</f>
        <v>516</v>
      </c>
      <c r="BN69" s="166">
        <f>MIN(MAX(0,BM69),MAX(0,-$M69)-MAX(0,-$BC69+SUM($BJ69:BM69)))</f>
        <v>516</v>
      </c>
      <c r="BO69" s="166">
        <f>MAX(0,-$M69+$BC69-SUM($BJ69:BN69))</f>
        <v>1137</v>
      </c>
      <c r="BP69" s="165"/>
      <c r="BQ69" s="164"/>
      <c r="BR69" s="164"/>
      <c r="BS69" s="164"/>
      <c r="BT69" s="164"/>
      <c r="BU69" s="164"/>
      <c r="BV69" s="164"/>
      <c r="BW69" s="166"/>
      <c r="BX69" s="166"/>
      <c r="BY69" s="166"/>
      <c r="BZ69" s="166"/>
      <c r="CA69" s="166"/>
      <c r="CB69" s="166"/>
      <c r="CC69" s="163">
        <v>9</v>
      </c>
      <c r="CD69" s="167"/>
      <c r="CE69" s="164"/>
      <c r="CF69" s="164"/>
      <c r="CG69" s="164"/>
      <c r="CH69" s="164"/>
      <c r="CI69" s="164"/>
      <c r="CJ69" s="164"/>
      <c r="CK69" s="166"/>
      <c r="CL69" s="166"/>
      <c r="CM69" s="166"/>
      <c r="CN69" s="166"/>
      <c r="CO69" s="166"/>
      <c r="CP69" s="166"/>
      <c r="CQ69" s="167">
        <v>-6253</v>
      </c>
      <c r="CR69" s="164"/>
      <c r="CS69" s="164"/>
      <c r="CT69" s="164"/>
      <c r="CU69" s="164"/>
      <c r="CV69" s="164"/>
      <c r="CW69" s="164"/>
      <c r="CX69" s="166">
        <v>6253</v>
      </c>
      <c r="CY69" s="166">
        <v>6253</v>
      </c>
      <c r="CZ69" s="166">
        <v>6253</v>
      </c>
      <c r="DA69" s="166">
        <v>6253</v>
      </c>
      <c r="DB69" s="166">
        <v>6253</v>
      </c>
      <c r="DC69" s="166">
        <v>12504</v>
      </c>
      <c r="DE69" s="168">
        <v>0</v>
      </c>
      <c r="DG69" s="172">
        <v>0</v>
      </c>
    </row>
    <row r="70" spans="2:111" hidden="1">
      <c r="B70" s="103" t="s">
        <v>254</v>
      </c>
      <c r="C70" s="164">
        <v>25</v>
      </c>
      <c r="D70" s="164">
        <v>11</v>
      </c>
      <c r="E70" s="164">
        <v>102</v>
      </c>
      <c r="F70" s="163">
        <v>9.1999999999999993</v>
      </c>
      <c r="G70" s="164">
        <v>341494</v>
      </c>
      <c r="H70" s="164">
        <v>6782</v>
      </c>
      <c r="I70" s="164">
        <v>12167</v>
      </c>
      <c r="J70" s="164"/>
      <c r="K70" s="164">
        <v>0</v>
      </c>
      <c r="L70" s="164">
        <v>-48406</v>
      </c>
      <c r="M70" s="164">
        <v>-2287</v>
      </c>
      <c r="N70" s="164"/>
      <c r="O70" s="164">
        <v>-13034</v>
      </c>
      <c r="P70" s="164">
        <v>296716</v>
      </c>
      <c r="Q70" s="104">
        <f t="shared" si="7"/>
        <v>0</v>
      </c>
      <c r="R70" s="164">
        <v>-8747</v>
      </c>
      <c r="S70" s="164"/>
      <c r="T70" s="164">
        <v>10202</v>
      </c>
      <c r="U70" s="164">
        <v>13918</v>
      </c>
      <c r="V70" s="104">
        <f t="shared" ref="V70:V133" si="10">AF70+AG70+AH70-AC70-AD70-AE70</f>
        <v>-70750</v>
      </c>
      <c r="W70" s="104">
        <f t="shared" ref="W70:W133" si="11">CQ70+SUM(CR70:CW70)-SUM(CX70:DC70)</f>
        <v>-28804</v>
      </c>
      <c r="X70" s="104"/>
      <c r="Y70" s="164">
        <v>339376</v>
      </c>
      <c r="Z70" s="164">
        <v>261727</v>
      </c>
      <c r="AA70" s="164">
        <v>296716</v>
      </c>
      <c r="AB70" s="164">
        <v>296716</v>
      </c>
      <c r="AC70" s="164">
        <v>43144</v>
      </c>
      <c r="AD70" s="164">
        <v>27606</v>
      </c>
      <c r="AE70" s="164"/>
      <c r="AF70" s="164">
        <v>0</v>
      </c>
      <c r="AG70" s="164">
        <v>0</v>
      </c>
      <c r="AH70" s="164"/>
      <c r="AI70" s="164">
        <v>-8747</v>
      </c>
      <c r="AJ70" s="164">
        <v>-8747</v>
      </c>
      <c r="AK70" s="164">
        <v>-8747</v>
      </c>
      <c r="AL70" s="164">
        <v>-8747</v>
      </c>
      <c r="AM70" s="164">
        <v>-8747</v>
      </c>
      <c r="AN70" s="164">
        <v>-27015</v>
      </c>
      <c r="AP70" s="165">
        <f t="shared" si="8"/>
        <v>-5262</v>
      </c>
      <c r="AQ70" s="164">
        <f>MIN(MAX(0,AP70),MAX(0,$L70)-SUM($AP70:AP70))</f>
        <v>0</v>
      </c>
      <c r="AR70" s="164">
        <f>MIN(MAX(0,AQ70),MAX(0,$L70)-SUM($AP70:AQ70))</f>
        <v>0</v>
      </c>
      <c r="AS70" s="164">
        <f>MIN(MAX(0,AR70),MAX(0,$L70)-SUM($AP70:AR70))</f>
        <v>0</v>
      </c>
      <c r="AT70" s="164">
        <f>MIN(MAX(0,AS70),MAX(0,$L70)-SUM($AP70:AS70))</f>
        <v>0</v>
      </c>
      <c r="AU70" s="164">
        <f>MIN(MAX(0,AT70),MAX(0,$L70)-SUM($AP70:AT70))</f>
        <v>0</v>
      </c>
      <c r="AV70" s="164">
        <f>(MAX(0,$L70-MAX(0,SUM($AP70:AU70))))</f>
        <v>0</v>
      </c>
      <c r="AW70" s="166">
        <f t="shared" si="9"/>
        <v>5262</v>
      </c>
      <c r="AX70" s="166">
        <f>MIN(MAX(0,AW70),MAX(0,-$L70)-MAX(0,-$AP70+SUM($AW70:AW70)))</f>
        <v>5262</v>
      </c>
      <c r="AY70" s="166">
        <f>MIN(MAX(0,AX70),MAX(0,-$L70)-MAX(0,-$AP70+SUM($AW70:AX70)))</f>
        <v>5262</v>
      </c>
      <c r="AZ70" s="166">
        <f>MIN(MAX(0,AY70),MAX(0,-$L70)-MAX(0,-$AP70+SUM($AW70:AY70)))</f>
        <v>5262</v>
      </c>
      <c r="BA70" s="166">
        <f>MIN(MAX(0,AZ70),MAX(0,-$L70)-MAX(0,-$AP70+SUM($AW70:AZ70)))</f>
        <v>5262</v>
      </c>
      <c r="BB70" s="166">
        <f>MAX(0,-$L70+$AP70-SUM($AW70:BA70))</f>
        <v>16834</v>
      </c>
      <c r="BC70" s="165">
        <f t="shared" ref="BC70:BC133" si="12">ROUND(ROUND(M70,0)/F70,0)+IF(ABS(M70/F70)&lt;0.5,1*SIGN(M70),0)</f>
        <v>-249</v>
      </c>
      <c r="BD70" s="164">
        <f>MIN(MAX(0,BC70),MAX(0,$M70)-SUM($BC70:BC70))</f>
        <v>0</v>
      </c>
      <c r="BE70" s="164">
        <f>MIN(MAX(0,BD70),MAX(0,$M70)-SUM($BC70:BD70))</f>
        <v>0</v>
      </c>
      <c r="BF70" s="164">
        <f>MIN(MAX(0,BE70),MAX(0,$M70)-SUM($BC70:BE70))</f>
        <v>0</v>
      </c>
      <c r="BG70" s="164">
        <f>MIN(MAX(0,BF70),MAX(0,$M70)-SUM($BC70:BF70))</f>
        <v>0</v>
      </c>
      <c r="BH70" s="164">
        <f>MIN(MAX(0,BG70),MAX(0,$M70)-SUM($BC70:BG70))</f>
        <v>0</v>
      </c>
      <c r="BI70" s="164">
        <f>(MAX(0,$M70-MAX(0,SUM($BC70:BH70))))</f>
        <v>0</v>
      </c>
      <c r="BJ70" s="166">
        <f t="shared" ref="BJ70:BJ133" si="13">MIN(MAX(0,-BC70),MAX(0,-$M70)-MAX(0,-$BC70))</f>
        <v>249</v>
      </c>
      <c r="BK70" s="166">
        <f>MIN(MAX(0,BJ70),MAX(0,-$M70)-MAX(0,-$BC70+SUM($BJ70:BJ70)))</f>
        <v>249</v>
      </c>
      <c r="BL70" s="166">
        <f>MIN(MAX(0,BK70),MAX(0,-$M70)-MAX(0,-$BC70+SUM($BJ70:BK70)))</f>
        <v>249</v>
      </c>
      <c r="BM70" s="166">
        <f>MIN(MAX(0,BL70),MAX(0,-$M70)-MAX(0,-$BC70+SUM($BJ70:BL70)))</f>
        <v>249</v>
      </c>
      <c r="BN70" s="166">
        <f>MIN(MAX(0,BM70),MAX(0,-$M70)-MAX(0,-$BC70+SUM($BJ70:BM70)))</f>
        <v>249</v>
      </c>
      <c r="BO70" s="166">
        <f>MAX(0,-$M70+$BC70-SUM($BJ70:BN70))</f>
        <v>793</v>
      </c>
      <c r="BP70" s="165"/>
      <c r="BQ70" s="164"/>
      <c r="BR70" s="164"/>
      <c r="BS70" s="164"/>
      <c r="BT70" s="164"/>
      <c r="BU70" s="164"/>
      <c r="BV70" s="164"/>
      <c r="BW70" s="166"/>
      <c r="BX70" s="166"/>
      <c r="BY70" s="166"/>
      <c r="BZ70" s="166"/>
      <c r="CA70" s="166"/>
      <c r="CB70" s="166"/>
      <c r="CC70" s="163">
        <v>9.9</v>
      </c>
      <c r="CD70" s="167"/>
      <c r="CE70" s="164"/>
      <c r="CF70" s="164"/>
      <c r="CG70" s="164"/>
      <c r="CH70" s="164"/>
      <c r="CI70" s="164"/>
      <c r="CJ70" s="164"/>
      <c r="CK70" s="166"/>
      <c r="CL70" s="166"/>
      <c r="CM70" s="166"/>
      <c r="CN70" s="166"/>
      <c r="CO70" s="166"/>
      <c r="CP70" s="166"/>
      <c r="CQ70" s="167">
        <v>-3236</v>
      </c>
      <c r="CR70" s="164"/>
      <c r="CS70" s="164"/>
      <c r="CT70" s="164"/>
      <c r="CU70" s="164"/>
      <c r="CV70" s="164"/>
      <c r="CW70" s="164"/>
      <c r="CX70" s="166">
        <v>3236</v>
      </c>
      <c r="CY70" s="166">
        <v>3236</v>
      </c>
      <c r="CZ70" s="166">
        <v>3236</v>
      </c>
      <c r="DA70" s="166">
        <v>3236</v>
      </c>
      <c r="DB70" s="166">
        <v>3236</v>
      </c>
      <c r="DC70" s="166">
        <v>9388</v>
      </c>
      <c r="DE70" s="168">
        <v>0</v>
      </c>
      <c r="DG70" s="172">
        <v>0</v>
      </c>
    </row>
    <row r="71" spans="2:111" hidden="1">
      <c r="B71" s="103" t="s">
        <v>255</v>
      </c>
      <c r="C71" s="164">
        <v>78</v>
      </c>
      <c r="D71" s="164">
        <v>26</v>
      </c>
      <c r="E71" s="164">
        <v>141</v>
      </c>
      <c r="F71" s="163">
        <v>6.4</v>
      </c>
      <c r="G71" s="164">
        <v>844013</v>
      </c>
      <c r="H71" s="164">
        <v>9819</v>
      </c>
      <c r="I71" s="164">
        <v>29666</v>
      </c>
      <c r="J71" s="164"/>
      <c r="K71" s="164">
        <v>0</v>
      </c>
      <c r="L71" s="164">
        <v>-13460</v>
      </c>
      <c r="M71" s="164">
        <v>-5980</v>
      </c>
      <c r="N71" s="164"/>
      <c r="O71" s="164">
        <v>-41041</v>
      </c>
      <c r="P71" s="164">
        <v>823017</v>
      </c>
      <c r="Q71" s="104">
        <f t="shared" si="7"/>
        <v>0</v>
      </c>
      <c r="R71" s="164">
        <v>-12188</v>
      </c>
      <c r="S71" s="164"/>
      <c r="T71" s="164">
        <v>27297</v>
      </c>
      <c r="U71" s="164">
        <v>42015</v>
      </c>
      <c r="V71" s="104">
        <f t="shared" si="10"/>
        <v>-67652</v>
      </c>
      <c r="W71" s="104">
        <f t="shared" si="11"/>
        <v>-60400</v>
      </c>
      <c r="X71" s="104"/>
      <c r="Y71" s="164">
        <v>931717</v>
      </c>
      <c r="Z71" s="164">
        <v>733022</v>
      </c>
      <c r="AA71" s="164">
        <v>823017</v>
      </c>
      <c r="AB71" s="164">
        <v>823017</v>
      </c>
      <c r="AC71" s="164">
        <v>11357</v>
      </c>
      <c r="AD71" s="164">
        <v>56295</v>
      </c>
      <c r="AE71" s="164"/>
      <c r="AF71" s="164">
        <v>0</v>
      </c>
      <c r="AG71" s="164">
        <v>0</v>
      </c>
      <c r="AH71" s="164"/>
      <c r="AI71" s="164">
        <v>-12188</v>
      </c>
      <c r="AJ71" s="164">
        <v>-12188</v>
      </c>
      <c r="AK71" s="164">
        <v>-12188</v>
      </c>
      <c r="AL71" s="164">
        <v>-12188</v>
      </c>
      <c r="AM71" s="164">
        <v>-12188</v>
      </c>
      <c r="AN71" s="164">
        <v>-6712</v>
      </c>
      <c r="AP71" s="165">
        <f t="shared" si="8"/>
        <v>-2103</v>
      </c>
      <c r="AQ71" s="164">
        <f>MIN(MAX(0,AP71),MAX(0,$L71)-SUM($AP71:AP71))</f>
        <v>0</v>
      </c>
      <c r="AR71" s="164">
        <f>MIN(MAX(0,AQ71),MAX(0,$L71)-SUM($AP71:AQ71))</f>
        <v>0</v>
      </c>
      <c r="AS71" s="164">
        <f>MIN(MAX(0,AR71),MAX(0,$L71)-SUM($AP71:AR71))</f>
        <v>0</v>
      </c>
      <c r="AT71" s="164">
        <f>MIN(MAX(0,AS71),MAX(0,$L71)-SUM($AP71:AS71))</f>
        <v>0</v>
      </c>
      <c r="AU71" s="164">
        <f>MIN(MAX(0,AT71),MAX(0,$L71)-SUM($AP71:AT71))</f>
        <v>0</v>
      </c>
      <c r="AV71" s="164">
        <f>(MAX(0,$L71-MAX(0,SUM($AP71:AU71))))</f>
        <v>0</v>
      </c>
      <c r="AW71" s="166">
        <f t="shared" si="9"/>
        <v>2103</v>
      </c>
      <c r="AX71" s="166">
        <f>MIN(MAX(0,AW71),MAX(0,-$L71)-MAX(0,-$AP71+SUM($AW71:AW71)))</f>
        <v>2103</v>
      </c>
      <c r="AY71" s="166">
        <f>MIN(MAX(0,AX71),MAX(0,-$L71)-MAX(0,-$AP71+SUM($AW71:AX71)))</f>
        <v>2103</v>
      </c>
      <c r="AZ71" s="166">
        <f>MIN(MAX(0,AY71),MAX(0,-$L71)-MAX(0,-$AP71+SUM($AW71:AY71)))</f>
        <v>2103</v>
      </c>
      <c r="BA71" s="166">
        <f>MIN(MAX(0,AZ71),MAX(0,-$L71)-MAX(0,-$AP71+SUM($AW71:AZ71)))</f>
        <v>2103</v>
      </c>
      <c r="BB71" s="166">
        <f>MAX(0,-$L71+$AP71-SUM($AW71:BA71))</f>
        <v>842</v>
      </c>
      <c r="BC71" s="165">
        <f t="shared" si="12"/>
        <v>-934</v>
      </c>
      <c r="BD71" s="164">
        <f>MIN(MAX(0,BC71),MAX(0,$M71)-SUM($BC71:BC71))</f>
        <v>0</v>
      </c>
      <c r="BE71" s="164">
        <f>MIN(MAX(0,BD71),MAX(0,$M71)-SUM($BC71:BD71))</f>
        <v>0</v>
      </c>
      <c r="BF71" s="164">
        <f>MIN(MAX(0,BE71),MAX(0,$M71)-SUM($BC71:BE71))</f>
        <v>0</v>
      </c>
      <c r="BG71" s="164">
        <f>MIN(MAX(0,BF71),MAX(0,$M71)-SUM($BC71:BF71))</f>
        <v>0</v>
      </c>
      <c r="BH71" s="164">
        <f>MIN(MAX(0,BG71),MAX(0,$M71)-SUM($BC71:BG71))</f>
        <v>0</v>
      </c>
      <c r="BI71" s="164">
        <f>(MAX(0,$M71-MAX(0,SUM($BC71:BH71))))</f>
        <v>0</v>
      </c>
      <c r="BJ71" s="166">
        <f t="shared" si="13"/>
        <v>934</v>
      </c>
      <c r="BK71" s="166">
        <f>MIN(MAX(0,BJ71),MAX(0,-$M71)-MAX(0,-$BC71+SUM($BJ71:BJ71)))</f>
        <v>934</v>
      </c>
      <c r="BL71" s="166">
        <f>MIN(MAX(0,BK71),MAX(0,-$M71)-MAX(0,-$BC71+SUM($BJ71:BK71)))</f>
        <v>934</v>
      </c>
      <c r="BM71" s="166">
        <f>MIN(MAX(0,BL71),MAX(0,-$M71)-MAX(0,-$BC71+SUM($BJ71:BL71)))</f>
        <v>934</v>
      </c>
      <c r="BN71" s="166">
        <f>MIN(MAX(0,BM71),MAX(0,-$M71)-MAX(0,-$BC71+SUM($BJ71:BM71)))</f>
        <v>934</v>
      </c>
      <c r="BO71" s="166">
        <f>MAX(0,-$M71+$BC71-SUM($BJ71:BN71))</f>
        <v>376</v>
      </c>
      <c r="BP71" s="165"/>
      <c r="BQ71" s="164"/>
      <c r="BR71" s="164"/>
      <c r="BS71" s="164"/>
      <c r="BT71" s="164"/>
      <c r="BU71" s="164"/>
      <c r="BV71" s="164"/>
      <c r="BW71" s="166"/>
      <c r="BX71" s="166"/>
      <c r="BY71" s="166"/>
      <c r="BZ71" s="166"/>
      <c r="CA71" s="166"/>
      <c r="CB71" s="166"/>
      <c r="CC71" s="163">
        <v>7.6</v>
      </c>
      <c r="CD71" s="167"/>
      <c r="CE71" s="164"/>
      <c r="CF71" s="164"/>
      <c r="CG71" s="164"/>
      <c r="CH71" s="164"/>
      <c r="CI71" s="164"/>
      <c r="CJ71" s="164"/>
      <c r="CK71" s="166"/>
      <c r="CL71" s="166"/>
      <c r="CM71" s="166"/>
      <c r="CN71" s="166"/>
      <c r="CO71" s="166"/>
      <c r="CP71" s="166"/>
      <c r="CQ71" s="167">
        <v>-9151</v>
      </c>
      <c r="CR71" s="164"/>
      <c r="CS71" s="164"/>
      <c r="CT71" s="164"/>
      <c r="CU71" s="164"/>
      <c r="CV71" s="164"/>
      <c r="CW71" s="164"/>
      <c r="CX71" s="166">
        <v>9151</v>
      </c>
      <c r="CY71" s="166">
        <v>9151</v>
      </c>
      <c r="CZ71" s="166">
        <v>9151</v>
      </c>
      <c r="DA71" s="166">
        <v>9151</v>
      </c>
      <c r="DB71" s="166">
        <v>9151</v>
      </c>
      <c r="DC71" s="166">
        <v>5494</v>
      </c>
      <c r="DE71" s="168">
        <v>0</v>
      </c>
      <c r="DG71" s="172">
        <v>0</v>
      </c>
    </row>
    <row r="72" spans="2:111" hidden="1">
      <c r="B72" s="103" t="s">
        <v>256</v>
      </c>
      <c r="C72" s="164">
        <v>126</v>
      </c>
      <c r="D72" s="164">
        <v>40</v>
      </c>
      <c r="E72" s="164">
        <v>367</v>
      </c>
      <c r="F72" s="163">
        <v>7.2</v>
      </c>
      <c r="G72" s="164">
        <v>1508233</v>
      </c>
      <c r="H72" s="164">
        <v>27094</v>
      </c>
      <c r="I72" s="164">
        <v>53499</v>
      </c>
      <c r="J72" s="164"/>
      <c r="K72" s="164">
        <v>0</v>
      </c>
      <c r="L72" s="164">
        <v>-99957</v>
      </c>
      <c r="M72" s="164">
        <v>-10876</v>
      </c>
      <c r="N72" s="164"/>
      <c r="O72" s="164">
        <v>-65075</v>
      </c>
      <c r="P72" s="164">
        <v>1412918</v>
      </c>
      <c r="Q72" s="104">
        <f t="shared" si="7"/>
        <v>0</v>
      </c>
      <c r="R72" s="164">
        <v>-32486</v>
      </c>
      <c r="S72" s="164"/>
      <c r="T72" s="164">
        <v>48107</v>
      </c>
      <c r="U72" s="164">
        <v>65393</v>
      </c>
      <c r="V72" s="104">
        <f t="shared" si="10"/>
        <v>-194576</v>
      </c>
      <c r="W72" s="104">
        <f t="shared" si="11"/>
        <v>-116229</v>
      </c>
      <c r="X72" s="104"/>
      <c r="Y72" s="164">
        <v>1611351</v>
      </c>
      <c r="Z72" s="164">
        <v>1249006</v>
      </c>
      <c r="AA72" s="164">
        <v>1412918</v>
      </c>
      <c r="AB72" s="164">
        <v>1412918</v>
      </c>
      <c r="AC72" s="164">
        <v>86074</v>
      </c>
      <c r="AD72" s="164">
        <v>108502</v>
      </c>
      <c r="AE72" s="164"/>
      <c r="AF72" s="164">
        <v>0</v>
      </c>
      <c r="AG72" s="164">
        <v>0</v>
      </c>
      <c r="AH72" s="164"/>
      <c r="AI72" s="164">
        <v>-32486</v>
      </c>
      <c r="AJ72" s="164">
        <v>-32486</v>
      </c>
      <c r="AK72" s="164">
        <v>-32486</v>
      </c>
      <c r="AL72" s="164">
        <v>-32486</v>
      </c>
      <c r="AM72" s="164">
        <v>-32486</v>
      </c>
      <c r="AN72" s="164">
        <v>-32146</v>
      </c>
      <c r="AP72" s="165">
        <f t="shared" si="8"/>
        <v>-13883</v>
      </c>
      <c r="AQ72" s="164">
        <f>MIN(MAX(0,AP72),MAX(0,$L72)-SUM($AP72:AP72))</f>
        <v>0</v>
      </c>
      <c r="AR72" s="164">
        <f>MIN(MAX(0,AQ72),MAX(0,$L72)-SUM($AP72:AQ72))</f>
        <v>0</v>
      </c>
      <c r="AS72" s="164">
        <f>MIN(MAX(0,AR72),MAX(0,$L72)-SUM($AP72:AR72))</f>
        <v>0</v>
      </c>
      <c r="AT72" s="164">
        <f>MIN(MAX(0,AS72),MAX(0,$L72)-SUM($AP72:AS72))</f>
        <v>0</v>
      </c>
      <c r="AU72" s="164">
        <f>MIN(MAX(0,AT72),MAX(0,$L72)-SUM($AP72:AT72))</f>
        <v>0</v>
      </c>
      <c r="AV72" s="164">
        <f>(MAX(0,$L72-MAX(0,SUM($AP72:AU72))))</f>
        <v>0</v>
      </c>
      <c r="AW72" s="166">
        <f t="shared" si="9"/>
        <v>13883</v>
      </c>
      <c r="AX72" s="166">
        <f>MIN(MAX(0,AW72),MAX(0,-$L72)-MAX(0,-$AP72+SUM($AW72:AW72)))</f>
        <v>13883</v>
      </c>
      <c r="AY72" s="166">
        <f>MIN(MAX(0,AX72),MAX(0,-$L72)-MAX(0,-$AP72+SUM($AW72:AX72)))</f>
        <v>13883</v>
      </c>
      <c r="AZ72" s="166">
        <f>MIN(MAX(0,AY72),MAX(0,-$L72)-MAX(0,-$AP72+SUM($AW72:AY72)))</f>
        <v>13883</v>
      </c>
      <c r="BA72" s="166">
        <f>MIN(MAX(0,AZ72),MAX(0,-$L72)-MAX(0,-$AP72+SUM($AW72:AZ72)))</f>
        <v>13883</v>
      </c>
      <c r="BB72" s="166">
        <f>MAX(0,-$L72+$AP72-SUM($AW72:BA72))</f>
        <v>16659</v>
      </c>
      <c r="BC72" s="165">
        <f t="shared" si="12"/>
        <v>-1511</v>
      </c>
      <c r="BD72" s="164">
        <f>MIN(MAX(0,BC72),MAX(0,$M72)-SUM($BC72:BC72))</f>
        <v>0</v>
      </c>
      <c r="BE72" s="164">
        <f>MIN(MAX(0,BD72),MAX(0,$M72)-SUM($BC72:BD72))</f>
        <v>0</v>
      </c>
      <c r="BF72" s="164">
        <f>MIN(MAX(0,BE72),MAX(0,$M72)-SUM($BC72:BE72))</f>
        <v>0</v>
      </c>
      <c r="BG72" s="164">
        <f>MIN(MAX(0,BF72),MAX(0,$M72)-SUM($BC72:BF72))</f>
        <v>0</v>
      </c>
      <c r="BH72" s="164">
        <f>MIN(MAX(0,BG72),MAX(0,$M72)-SUM($BC72:BG72))</f>
        <v>0</v>
      </c>
      <c r="BI72" s="164">
        <f>(MAX(0,$M72-MAX(0,SUM($BC72:BH72))))</f>
        <v>0</v>
      </c>
      <c r="BJ72" s="166">
        <f t="shared" si="13"/>
        <v>1511</v>
      </c>
      <c r="BK72" s="166">
        <f>MIN(MAX(0,BJ72),MAX(0,-$M72)-MAX(0,-$BC72+SUM($BJ72:BJ72)))</f>
        <v>1511</v>
      </c>
      <c r="BL72" s="166">
        <f>MIN(MAX(0,BK72),MAX(0,-$M72)-MAX(0,-$BC72+SUM($BJ72:BK72)))</f>
        <v>1511</v>
      </c>
      <c r="BM72" s="166">
        <f>MIN(MAX(0,BL72),MAX(0,-$M72)-MAX(0,-$BC72+SUM($BJ72:BL72)))</f>
        <v>1511</v>
      </c>
      <c r="BN72" s="166">
        <f>MIN(MAX(0,BM72),MAX(0,-$M72)-MAX(0,-$BC72+SUM($BJ72:BM72)))</f>
        <v>1511</v>
      </c>
      <c r="BO72" s="166">
        <f>MAX(0,-$M72+$BC72-SUM($BJ72:BN72))</f>
        <v>1810</v>
      </c>
      <c r="BP72" s="165"/>
      <c r="BQ72" s="164"/>
      <c r="BR72" s="164"/>
      <c r="BS72" s="164"/>
      <c r="BT72" s="164"/>
      <c r="BU72" s="164"/>
      <c r="BV72" s="164"/>
      <c r="BW72" s="166"/>
      <c r="BX72" s="166"/>
      <c r="BY72" s="166"/>
      <c r="BZ72" s="166"/>
      <c r="CA72" s="166"/>
      <c r="CB72" s="166"/>
      <c r="CC72" s="163">
        <v>7.8</v>
      </c>
      <c r="CD72" s="167"/>
      <c r="CE72" s="164"/>
      <c r="CF72" s="164"/>
      <c r="CG72" s="164"/>
      <c r="CH72" s="164"/>
      <c r="CI72" s="164"/>
      <c r="CJ72" s="164"/>
      <c r="CK72" s="166"/>
      <c r="CL72" s="166"/>
      <c r="CM72" s="166"/>
      <c r="CN72" s="166"/>
      <c r="CO72" s="166"/>
      <c r="CP72" s="166"/>
      <c r="CQ72" s="167">
        <v>-17092</v>
      </c>
      <c r="CR72" s="164"/>
      <c r="CS72" s="164"/>
      <c r="CT72" s="164"/>
      <c r="CU72" s="164"/>
      <c r="CV72" s="164"/>
      <c r="CW72" s="164"/>
      <c r="CX72" s="166">
        <v>17092</v>
      </c>
      <c r="CY72" s="166">
        <v>17092</v>
      </c>
      <c r="CZ72" s="166">
        <v>17092</v>
      </c>
      <c r="DA72" s="166">
        <v>17092</v>
      </c>
      <c r="DB72" s="166">
        <v>17092</v>
      </c>
      <c r="DC72" s="166">
        <v>13677</v>
      </c>
      <c r="DE72" s="168">
        <v>0</v>
      </c>
      <c r="DG72" s="172">
        <v>0</v>
      </c>
    </row>
    <row r="73" spans="2:111" hidden="1">
      <c r="B73" s="103" t="s">
        <v>257</v>
      </c>
      <c r="C73" s="164">
        <v>83</v>
      </c>
      <c r="D73" s="164">
        <v>88</v>
      </c>
      <c r="E73" s="164">
        <v>315</v>
      </c>
      <c r="F73" s="163">
        <v>7.7</v>
      </c>
      <c r="G73" s="164">
        <v>1139777</v>
      </c>
      <c r="H73" s="164">
        <v>20863</v>
      </c>
      <c r="I73" s="164">
        <v>40596</v>
      </c>
      <c r="J73" s="164"/>
      <c r="K73" s="164">
        <v>0</v>
      </c>
      <c r="L73" s="164">
        <v>-195580</v>
      </c>
      <c r="M73" s="164">
        <v>-7589</v>
      </c>
      <c r="N73" s="164"/>
      <c r="O73" s="164">
        <v>-40614</v>
      </c>
      <c r="P73" s="164">
        <v>957453</v>
      </c>
      <c r="Q73" s="104">
        <f t="shared" si="7"/>
        <v>0</v>
      </c>
      <c r="R73" s="164">
        <v>-37551</v>
      </c>
      <c r="S73" s="164"/>
      <c r="T73" s="164">
        <v>23908</v>
      </c>
      <c r="U73" s="164">
        <v>39648</v>
      </c>
      <c r="V73" s="104">
        <f t="shared" si="10"/>
        <v>-260525</v>
      </c>
      <c r="W73" s="104">
        <f t="shared" si="11"/>
        <v>-94907</v>
      </c>
      <c r="X73" s="104"/>
      <c r="Y73" s="164">
        <v>1095991</v>
      </c>
      <c r="Z73" s="164">
        <v>843939</v>
      </c>
      <c r="AA73" s="164">
        <v>957453</v>
      </c>
      <c r="AB73" s="164">
        <v>957453</v>
      </c>
      <c r="AC73" s="164">
        <v>170180</v>
      </c>
      <c r="AD73" s="164">
        <v>90345</v>
      </c>
      <c r="AE73" s="164"/>
      <c r="AF73" s="164">
        <v>0</v>
      </c>
      <c r="AG73" s="164">
        <v>0</v>
      </c>
      <c r="AH73" s="164"/>
      <c r="AI73" s="164">
        <v>-37551</v>
      </c>
      <c r="AJ73" s="164">
        <v>-37551</v>
      </c>
      <c r="AK73" s="164">
        <v>-37551</v>
      </c>
      <c r="AL73" s="164">
        <v>-37551</v>
      </c>
      <c r="AM73" s="164">
        <v>-37551</v>
      </c>
      <c r="AN73" s="164">
        <v>-72770</v>
      </c>
      <c r="AP73" s="165">
        <f t="shared" si="8"/>
        <v>-25400</v>
      </c>
      <c r="AQ73" s="164">
        <f>MIN(MAX(0,AP73),MAX(0,$L73)-SUM($AP73:AP73))</f>
        <v>0</v>
      </c>
      <c r="AR73" s="164">
        <f>MIN(MAX(0,AQ73),MAX(0,$L73)-SUM($AP73:AQ73))</f>
        <v>0</v>
      </c>
      <c r="AS73" s="164">
        <f>MIN(MAX(0,AR73),MAX(0,$L73)-SUM($AP73:AR73))</f>
        <v>0</v>
      </c>
      <c r="AT73" s="164">
        <f>MIN(MAX(0,AS73),MAX(0,$L73)-SUM($AP73:AS73))</f>
        <v>0</v>
      </c>
      <c r="AU73" s="164">
        <f>MIN(MAX(0,AT73),MAX(0,$L73)-SUM($AP73:AT73))</f>
        <v>0</v>
      </c>
      <c r="AV73" s="164">
        <f>(MAX(0,$L73-MAX(0,SUM($AP73:AU73))))</f>
        <v>0</v>
      </c>
      <c r="AW73" s="166">
        <f t="shared" si="9"/>
        <v>25400</v>
      </c>
      <c r="AX73" s="166">
        <f>MIN(MAX(0,AW73),MAX(0,-$L73)-MAX(0,-$AP73+SUM($AW73:AW73)))</f>
        <v>25400</v>
      </c>
      <c r="AY73" s="166">
        <f>MIN(MAX(0,AX73),MAX(0,-$L73)-MAX(0,-$AP73+SUM($AW73:AX73)))</f>
        <v>25400</v>
      </c>
      <c r="AZ73" s="166">
        <f>MIN(MAX(0,AY73),MAX(0,-$L73)-MAX(0,-$AP73+SUM($AW73:AY73)))</f>
        <v>25400</v>
      </c>
      <c r="BA73" s="166">
        <f>MIN(MAX(0,AZ73),MAX(0,-$L73)-MAX(0,-$AP73+SUM($AW73:AZ73)))</f>
        <v>25400</v>
      </c>
      <c r="BB73" s="166">
        <f>MAX(0,-$L73+$AP73-SUM($AW73:BA73))</f>
        <v>43180</v>
      </c>
      <c r="BC73" s="165">
        <f t="shared" si="12"/>
        <v>-986</v>
      </c>
      <c r="BD73" s="164">
        <f>MIN(MAX(0,BC73),MAX(0,$M73)-SUM($BC73:BC73))</f>
        <v>0</v>
      </c>
      <c r="BE73" s="164">
        <f>MIN(MAX(0,BD73),MAX(0,$M73)-SUM($BC73:BD73))</f>
        <v>0</v>
      </c>
      <c r="BF73" s="164">
        <f>MIN(MAX(0,BE73),MAX(0,$M73)-SUM($BC73:BE73))</f>
        <v>0</v>
      </c>
      <c r="BG73" s="164">
        <f>MIN(MAX(0,BF73),MAX(0,$M73)-SUM($BC73:BF73))</f>
        <v>0</v>
      </c>
      <c r="BH73" s="164">
        <f>MIN(MAX(0,BG73),MAX(0,$M73)-SUM($BC73:BG73))</f>
        <v>0</v>
      </c>
      <c r="BI73" s="164">
        <f>(MAX(0,$M73-MAX(0,SUM($BC73:BH73))))</f>
        <v>0</v>
      </c>
      <c r="BJ73" s="166">
        <f t="shared" si="13"/>
        <v>986</v>
      </c>
      <c r="BK73" s="166">
        <f>MIN(MAX(0,BJ73),MAX(0,-$M73)-MAX(0,-$BC73+SUM($BJ73:BJ73)))</f>
        <v>986</v>
      </c>
      <c r="BL73" s="166">
        <f>MIN(MAX(0,BK73),MAX(0,-$M73)-MAX(0,-$BC73+SUM($BJ73:BK73)))</f>
        <v>986</v>
      </c>
      <c r="BM73" s="166">
        <f>MIN(MAX(0,BL73),MAX(0,-$M73)-MAX(0,-$BC73+SUM($BJ73:BL73)))</f>
        <v>986</v>
      </c>
      <c r="BN73" s="166">
        <f>MIN(MAX(0,BM73),MAX(0,-$M73)-MAX(0,-$BC73+SUM($BJ73:BM73)))</f>
        <v>986</v>
      </c>
      <c r="BO73" s="166">
        <f>MAX(0,-$M73+$BC73-SUM($BJ73:BN73))</f>
        <v>1673</v>
      </c>
      <c r="BP73" s="165"/>
      <c r="BQ73" s="164"/>
      <c r="BR73" s="164"/>
      <c r="BS73" s="164"/>
      <c r="BT73" s="164"/>
      <c r="BU73" s="164"/>
      <c r="BV73" s="164"/>
      <c r="BW73" s="166"/>
      <c r="BX73" s="166"/>
      <c r="BY73" s="166"/>
      <c r="BZ73" s="166"/>
      <c r="CA73" s="166"/>
      <c r="CB73" s="166"/>
      <c r="CC73" s="163">
        <v>9.5</v>
      </c>
      <c r="CD73" s="167"/>
      <c r="CE73" s="164"/>
      <c r="CF73" s="164"/>
      <c r="CG73" s="164"/>
      <c r="CH73" s="164"/>
      <c r="CI73" s="164"/>
      <c r="CJ73" s="164"/>
      <c r="CK73" s="166"/>
      <c r="CL73" s="166"/>
      <c r="CM73" s="166"/>
      <c r="CN73" s="166"/>
      <c r="CO73" s="166"/>
      <c r="CP73" s="166"/>
      <c r="CQ73" s="167">
        <v>-11165</v>
      </c>
      <c r="CR73" s="164"/>
      <c r="CS73" s="164"/>
      <c r="CT73" s="164"/>
      <c r="CU73" s="164"/>
      <c r="CV73" s="164"/>
      <c r="CW73" s="164"/>
      <c r="CX73" s="166">
        <v>11165</v>
      </c>
      <c r="CY73" s="166">
        <v>11165</v>
      </c>
      <c r="CZ73" s="166">
        <v>11165</v>
      </c>
      <c r="DA73" s="166">
        <v>11165</v>
      </c>
      <c r="DB73" s="166">
        <v>11165</v>
      </c>
      <c r="DC73" s="166">
        <v>27917</v>
      </c>
      <c r="DE73" s="168">
        <v>0</v>
      </c>
      <c r="DG73" s="172">
        <v>0</v>
      </c>
    </row>
    <row r="74" spans="2:111" hidden="1">
      <c r="B74" s="103" t="s">
        <v>258</v>
      </c>
      <c r="C74" s="164">
        <v>0</v>
      </c>
      <c r="D74" s="164">
        <v>0</v>
      </c>
      <c r="E74" s="164">
        <v>29</v>
      </c>
      <c r="F74" s="163">
        <v>15.1</v>
      </c>
      <c r="G74" s="164">
        <v>9485</v>
      </c>
      <c r="H74" s="164">
        <v>1260</v>
      </c>
      <c r="I74" s="164">
        <v>383</v>
      </c>
      <c r="J74" s="164"/>
      <c r="K74" s="164">
        <v>0</v>
      </c>
      <c r="L74" s="164">
        <v>-7633</v>
      </c>
      <c r="M74" s="164">
        <v>-192</v>
      </c>
      <c r="N74" s="164"/>
      <c r="O74" s="164">
        <v>0</v>
      </c>
      <c r="P74" s="164">
        <v>3303</v>
      </c>
      <c r="Q74" s="104">
        <f t="shared" si="7"/>
        <v>0</v>
      </c>
      <c r="R74" s="164">
        <v>-623</v>
      </c>
      <c r="S74" s="164"/>
      <c r="T74" s="164">
        <v>1020</v>
      </c>
      <c r="U74" s="164">
        <v>0</v>
      </c>
      <c r="V74" s="104">
        <f t="shared" si="10"/>
        <v>-8686</v>
      </c>
      <c r="W74" s="104">
        <f t="shared" si="11"/>
        <v>-1484</v>
      </c>
      <c r="X74" s="104"/>
      <c r="Y74" s="164">
        <v>4353</v>
      </c>
      <c r="Z74" s="164">
        <v>2594</v>
      </c>
      <c r="AA74" s="164">
        <v>3303</v>
      </c>
      <c r="AB74" s="164">
        <v>3303</v>
      </c>
      <c r="AC74" s="164">
        <v>7128</v>
      </c>
      <c r="AD74" s="164">
        <v>1558</v>
      </c>
      <c r="AE74" s="164"/>
      <c r="AF74" s="164">
        <v>0</v>
      </c>
      <c r="AG74" s="164">
        <v>0</v>
      </c>
      <c r="AH74" s="164"/>
      <c r="AI74" s="164">
        <v>-623</v>
      </c>
      <c r="AJ74" s="164">
        <v>-623</v>
      </c>
      <c r="AK74" s="164">
        <v>-623</v>
      </c>
      <c r="AL74" s="164">
        <v>-623</v>
      </c>
      <c r="AM74" s="164">
        <v>-623</v>
      </c>
      <c r="AN74" s="164">
        <v>-5571</v>
      </c>
      <c r="AP74" s="165">
        <f t="shared" si="8"/>
        <v>-505</v>
      </c>
      <c r="AQ74" s="164">
        <f>MIN(MAX(0,AP74),MAX(0,$L74)-SUM($AP74:AP74))</f>
        <v>0</v>
      </c>
      <c r="AR74" s="164">
        <f>MIN(MAX(0,AQ74),MAX(0,$L74)-SUM($AP74:AQ74))</f>
        <v>0</v>
      </c>
      <c r="AS74" s="164">
        <f>MIN(MAX(0,AR74),MAX(0,$L74)-SUM($AP74:AR74))</f>
        <v>0</v>
      </c>
      <c r="AT74" s="164">
        <f>MIN(MAX(0,AS74),MAX(0,$L74)-SUM($AP74:AS74))</f>
        <v>0</v>
      </c>
      <c r="AU74" s="164">
        <f>MIN(MAX(0,AT74),MAX(0,$L74)-SUM($AP74:AT74))</f>
        <v>0</v>
      </c>
      <c r="AV74" s="164">
        <f>(MAX(0,$L74-MAX(0,SUM($AP74:AU74))))</f>
        <v>0</v>
      </c>
      <c r="AW74" s="166">
        <f t="shared" si="9"/>
        <v>505</v>
      </c>
      <c r="AX74" s="166">
        <f>MIN(MAX(0,AW74),MAX(0,-$L74)-MAX(0,-$AP74+SUM($AW74:AW74)))</f>
        <v>505</v>
      </c>
      <c r="AY74" s="166">
        <f>MIN(MAX(0,AX74),MAX(0,-$L74)-MAX(0,-$AP74+SUM($AW74:AX74)))</f>
        <v>505</v>
      </c>
      <c r="AZ74" s="166">
        <f>MIN(MAX(0,AY74),MAX(0,-$L74)-MAX(0,-$AP74+SUM($AW74:AY74)))</f>
        <v>505</v>
      </c>
      <c r="BA74" s="166">
        <f>MIN(MAX(0,AZ74),MAX(0,-$L74)-MAX(0,-$AP74+SUM($AW74:AZ74)))</f>
        <v>505</v>
      </c>
      <c r="BB74" s="166">
        <f>MAX(0,-$L74+$AP74-SUM($AW74:BA74))</f>
        <v>4603</v>
      </c>
      <c r="BC74" s="165">
        <f t="shared" si="12"/>
        <v>-13</v>
      </c>
      <c r="BD74" s="164">
        <f>MIN(MAX(0,BC74),MAX(0,$M74)-SUM($BC74:BC74))</f>
        <v>0</v>
      </c>
      <c r="BE74" s="164">
        <f>MIN(MAX(0,BD74),MAX(0,$M74)-SUM($BC74:BD74))</f>
        <v>0</v>
      </c>
      <c r="BF74" s="164">
        <f>MIN(MAX(0,BE74),MAX(0,$M74)-SUM($BC74:BE74))</f>
        <v>0</v>
      </c>
      <c r="BG74" s="164">
        <f>MIN(MAX(0,BF74),MAX(0,$M74)-SUM($BC74:BF74))</f>
        <v>0</v>
      </c>
      <c r="BH74" s="164">
        <f>MIN(MAX(0,BG74),MAX(0,$M74)-SUM($BC74:BG74))</f>
        <v>0</v>
      </c>
      <c r="BI74" s="164">
        <f>(MAX(0,$M74-MAX(0,SUM($BC74:BH74))))</f>
        <v>0</v>
      </c>
      <c r="BJ74" s="166">
        <f t="shared" si="13"/>
        <v>13</v>
      </c>
      <c r="BK74" s="166">
        <f>MIN(MAX(0,BJ74),MAX(0,-$M74)-MAX(0,-$BC74+SUM($BJ74:BJ74)))</f>
        <v>13</v>
      </c>
      <c r="BL74" s="166">
        <f>MIN(MAX(0,BK74),MAX(0,-$M74)-MAX(0,-$BC74+SUM($BJ74:BK74)))</f>
        <v>13</v>
      </c>
      <c r="BM74" s="166">
        <f>MIN(MAX(0,BL74),MAX(0,-$M74)-MAX(0,-$BC74+SUM($BJ74:BL74)))</f>
        <v>13</v>
      </c>
      <c r="BN74" s="166">
        <f>MIN(MAX(0,BM74),MAX(0,-$M74)-MAX(0,-$BC74+SUM($BJ74:BM74)))</f>
        <v>13</v>
      </c>
      <c r="BO74" s="166">
        <f>MAX(0,-$M74+$BC74-SUM($BJ74:BN74))</f>
        <v>114</v>
      </c>
      <c r="BP74" s="165"/>
      <c r="BQ74" s="164"/>
      <c r="BR74" s="164"/>
      <c r="BS74" s="164"/>
      <c r="BT74" s="164"/>
      <c r="BU74" s="164"/>
      <c r="BV74" s="164"/>
      <c r="BW74" s="166"/>
      <c r="BX74" s="166"/>
      <c r="BY74" s="166"/>
      <c r="BZ74" s="166"/>
      <c r="CA74" s="166"/>
      <c r="CB74" s="166"/>
      <c r="CC74" s="163">
        <v>15.2</v>
      </c>
      <c r="CD74" s="167"/>
      <c r="CE74" s="164"/>
      <c r="CF74" s="164"/>
      <c r="CG74" s="164"/>
      <c r="CH74" s="164"/>
      <c r="CI74" s="164"/>
      <c r="CJ74" s="164"/>
      <c r="CK74" s="166"/>
      <c r="CL74" s="166"/>
      <c r="CM74" s="166"/>
      <c r="CN74" s="166"/>
      <c r="CO74" s="166"/>
      <c r="CP74" s="166"/>
      <c r="CQ74" s="167">
        <v>-105</v>
      </c>
      <c r="CR74" s="164"/>
      <c r="CS74" s="164"/>
      <c r="CT74" s="164"/>
      <c r="CU74" s="164"/>
      <c r="CV74" s="164"/>
      <c r="CW74" s="164"/>
      <c r="CX74" s="166">
        <v>105</v>
      </c>
      <c r="CY74" s="166">
        <v>105</v>
      </c>
      <c r="CZ74" s="166">
        <v>105</v>
      </c>
      <c r="DA74" s="166">
        <v>105</v>
      </c>
      <c r="DB74" s="166">
        <v>105</v>
      </c>
      <c r="DC74" s="166">
        <v>854</v>
      </c>
      <c r="DE74" s="168">
        <v>0</v>
      </c>
      <c r="DG74" s="172">
        <v>0</v>
      </c>
    </row>
    <row r="75" spans="2:111" hidden="1">
      <c r="B75" s="103" t="s">
        <v>384</v>
      </c>
      <c r="C75" s="164">
        <v>0</v>
      </c>
      <c r="D75" s="164">
        <v>0</v>
      </c>
      <c r="E75" s="164">
        <v>37</v>
      </c>
      <c r="F75" s="163">
        <v>16.2</v>
      </c>
      <c r="G75" s="164">
        <v>3480</v>
      </c>
      <c r="H75" s="164">
        <v>811</v>
      </c>
      <c r="I75" s="164">
        <v>153</v>
      </c>
      <c r="J75" s="164"/>
      <c r="K75" s="164">
        <v>0</v>
      </c>
      <c r="L75" s="164">
        <v>3362</v>
      </c>
      <c r="M75" s="164">
        <v>-34</v>
      </c>
      <c r="N75" s="164"/>
      <c r="O75" s="164">
        <v>0</v>
      </c>
      <c r="P75" s="164">
        <v>7772</v>
      </c>
      <c r="Q75" s="104">
        <f t="shared" si="7"/>
        <v>0</v>
      </c>
      <c r="R75" s="164">
        <v>153</v>
      </c>
      <c r="S75" s="164"/>
      <c r="T75" s="164">
        <v>1117</v>
      </c>
      <c r="U75" s="164">
        <v>0</v>
      </c>
      <c r="V75" s="104">
        <f t="shared" si="10"/>
        <v>2412</v>
      </c>
      <c r="W75" s="104">
        <f t="shared" si="11"/>
        <v>-763</v>
      </c>
      <c r="X75" s="104"/>
      <c r="Y75" s="164">
        <v>10441</v>
      </c>
      <c r="Z75" s="164">
        <v>5620</v>
      </c>
      <c r="AA75" s="164">
        <v>7772</v>
      </c>
      <c r="AB75" s="164">
        <v>7772</v>
      </c>
      <c r="AC75" s="164">
        <v>0</v>
      </c>
      <c r="AD75" s="164">
        <v>742</v>
      </c>
      <c r="AE75" s="164"/>
      <c r="AF75" s="164">
        <v>3154</v>
      </c>
      <c r="AG75" s="164">
        <v>0</v>
      </c>
      <c r="AH75" s="164"/>
      <c r="AI75" s="164">
        <v>153</v>
      </c>
      <c r="AJ75" s="164">
        <v>153</v>
      </c>
      <c r="AK75" s="164">
        <v>153</v>
      </c>
      <c r="AL75" s="164">
        <v>153</v>
      </c>
      <c r="AM75" s="164">
        <v>153</v>
      </c>
      <c r="AN75" s="164">
        <v>1647</v>
      </c>
      <c r="AP75" s="165">
        <f t="shared" si="8"/>
        <v>208</v>
      </c>
      <c r="AQ75" s="164">
        <f>MIN(MAX(0,AP75),MAX(0,$L75)-SUM($AP75:AP75))</f>
        <v>208</v>
      </c>
      <c r="AR75" s="164">
        <f>MIN(MAX(0,AQ75),MAX(0,$L75)-SUM($AP75:AQ75))</f>
        <v>208</v>
      </c>
      <c r="AS75" s="164">
        <f>MIN(MAX(0,AR75),MAX(0,$L75)-SUM($AP75:AR75))</f>
        <v>208</v>
      </c>
      <c r="AT75" s="164">
        <f>MIN(MAX(0,AS75),MAX(0,$L75)-SUM($AP75:AS75))</f>
        <v>208</v>
      </c>
      <c r="AU75" s="164">
        <f>MIN(MAX(0,AT75),MAX(0,$L75)-SUM($AP75:AT75))</f>
        <v>208</v>
      </c>
      <c r="AV75" s="164">
        <f>(MAX(0,$L75-MAX(0,SUM($AP75:AU75))))</f>
        <v>2114</v>
      </c>
      <c r="AW75" s="166">
        <f t="shared" si="9"/>
        <v>0</v>
      </c>
      <c r="AX75" s="166">
        <f>MIN(MAX(0,AW75),MAX(0,-$L75)-MAX(0,-$AP75+SUM($AW75:AW75)))</f>
        <v>0</v>
      </c>
      <c r="AY75" s="166">
        <f>MIN(MAX(0,AX75),MAX(0,-$L75)-MAX(0,-$AP75+SUM($AW75:AX75)))</f>
        <v>0</v>
      </c>
      <c r="AZ75" s="166">
        <f>MIN(MAX(0,AY75),MAX(0,-$L75)-MAX(0,-$AP75+SUM($AW75:AY75)))</f>
        <v>0</v>
      </c>
      <c r="BA75" s="166">
        <f>MIN(MAX(0,AZ75),MAX(0,-$L75)-MAX(0,-$AP75+SUM($AW75:AZ75)))</f>
        <v>0</v>
      </c>
      <c r="BB75" s="166">
        <f>MAX(0,-$L75+$AP75-SUM($AW75:BA75))</f>
        <v>0</v>
      </c>
      <c r="BC75" s="165">
        <f t="shared" si="12"/>
        <v>-2</v>
      </c>
      <c r="BD75" s="164">
        <f>MIN(MAX(0,BC75),MAX(0,$M75)-SUM($BC75:BC75))</f>
        <v>0</v>
      </c>
      <c r="BE75" s="164">
        <f>MIN(MAX(0,BD75),MAX(0,$M75)-SUM($BC75:BD75))</f>
        <v>0</v>
      </c>
      <c r="BF75" s="164">
        <f>MIN(MAX(0,BE75),MAX(0,$M75)-SUM($BC75:BE75))</f>
        <v>0</v>
      </c>
      <c r="BG75" s="164">
        <f>MIN(MAX(0,BF75),MAX(0,$M75)-SUM($BC75:BF75))</f>
        <v>0</v>
      </c>
      <c r="BH75" s="164">
        <f>MIN(MAX(0,BG75),MAX(0,$M75)-SUM($BC75:BG75))</f>
        <v>0</v>
      </c>
      <c r="BI75" s="164">
        <f>(MAX(0,$M75-MAX(0,SUM($BC75:BH75))))</f>
        <v>0</v>
      </c>
      <c r="BJ75" s="166">
        <f t="shared" si="13"/>
        <v>2</v>
      </c>
      <c r="BK75" s="166">
        <f>MIN(MAX(0,BJ75),MAX(0,-$M75)-MAX(0,-$BC75+SUM($BJ75:BJ75)))</f>
        <v>2</v>
      </c>
      <c r="BL75" s="166">
        <f>MIN(MAX(0,BK75),MAX(0,-$M75)-MAX(0,-$BC75+SUM($BJ75:BK75)))</f>
        <v>2</v>
      </c>
      <c r="BM75" s="166">
        <f>MIN(MAX(0,BL75),MAX(0,-$M75)-MAX(0,-$BC75+SUM($BJ75:BL75)))</f>
        <v>2</v>
      </c>
      <c r="BN75" s="166">
        <f>MIN(MAX(0,BM75),MAX(0,-$M75)-MAX(0,-$BC75+SUM($BJ75:BM75)))</f>
        <v>2</v>
      </c>
      <c r="BO75" s="166">
        <f>MAX(0,-$M75+$BC75-SUM($BJ75:BN75))</f>
        <v>22</v>
      </c>
      <c r="BP75" s="165"/>
      <c r="BQ75" s="164"/>
      <c r="BR75" s="164"/>
      <c r="BS75" s="164"/>
      <c r="BT75" s="164"/>
      <c r="BU75" s="164"/>
      <c r="BV75" s="164"/>
      <c r="BW75" s="166"/>
      <c r="BX75" s="166"/>
      <c r="BY75" s="166"/>
      <c r="BZ75" s="166"/>
      <c r="CA75" s="166"/>
      <c r="CB75" s="166"/>
      <c r="CC75" s="163">
        <v>15.4</v>
      </c>
      <c r="CD75" s="167"/>
      <c r="CE75" s="164"/>
      <c r="CF75" s="164"/>
      <c r="CG75" s="164"/>
      <c r="CH75" s="164"/>
      <c r="CI75" s="164"/>
      <c r="CJ75" s="164"/>
      <c r="CK75" s="166"/>
      <c r="CL75" s="166"/>
      <c r="CM75" s="166"/>
      <c r="CN75" s="166"/>
      <c r="CO75" s="166"/>
      <c r="CP75" s="166"/>
      <c r="CQ75" s="167">
        <v>-53</v>
      </c>
      <c r="CR75" s="164"/>
      <c r="CS75" s="164"/>
      <c r="CT75" s="164"/>
      <c r="CU75" s="164"/>
      <c r="CV75" s="164"/>
      <c r="CW75" s="164"/>
      <c r="CX75" s="166">
        <v>53</v>
      </c>
      <c r="CY75" s="166">
        <v>53</v>
      </c>
      <c r="CZ75" s="166">
        <v>53</v>
      </c>
      <c r="DA75" s="166">
        <v>53</v>
      </c>
      <c r="DB75" s="166">
        <v>53</v>
      </c>
      <c r="DC75" s="166">
        <v>445</v>
      </c>
      <c r="DE75" s="168">
        <v>0</v>
      </c>
      <c r="DG75" s="172">
        <v>0</v>
      </c>
    </row>
    <row r="76" spans="2:111" hidden="1">
      <c r="B76" s="103" t="s">
        <v>259</v>
      </c>
      <c r="C76" s="164">
        <v>0</v>
      </c>
      <c r="D76" s="164">
        <v>0</v>
      </c>
      <c r="E76" s="164">
        <v>23</v>
      </c>
      <c r="F76" s="163">
        <v>15.6</v>
      </c>
      <c r="G76" s="164">
        <v>0</v>
      </c>
      <c r="H76" s="164">
        <v>0</v>
      </c>
      <c r="I76" s="164">
        <v>0</v>
      </c>
      <c r="J76" s="164"/>
      <c r="K76" s="164">
        <v>0</v>
      </c>
      <c r="L76" s="164">
        <v>7164</v>
      </c>
      <c r="M76" s="164">
        <v>-101</v>
      </c>
      <c r="N76" s="164"/>
      <c r="O76" s="164">
        <v>0</v>
      </c>
      <c r="P76" s="164">
        <v>7063</v>
      </c>
      <c r="Q76" s="104">
        <f t="shared" si="7"/>
        <v>0</v>
      </c>
      <c r="R76" s="164">
        <v>453</v>
      </c>
      <c r="S76" s="164"/>
      <c r="T76" s="164">
        <v>453</v>
      </c>
      <c r="U76" s="164">
        <v>0</v>
      </c>
      <c r="V76" s="104">
        <f t="shared" si="10"/>
        <v>6610</v>
      </c>
      <c r="W76" s="104">
        <f t="shared" si="11"/>
        <v>0</v>
      </c>
      <c r="X76" s="104"/>
      <c r="Y76" s="164">
        <v>9264</v>
      </c>
      <c r="Z76" s="164">
        <v>5460</v>
      </c>
      <c r="AA76" s="164">
        <v>7063</v>
      </c>
      <c r="AB76" s="164">
        <v>7063</v>
      </c>
      <c r="AC76" s="164">
        <v>0</v>
      </c>
      <c r="AD76" s="164">
        <v>95</v>
      </c>
      <c r="AE76" s="164"/>
      <c r="AF76" s="164">
        <v>6705</v>
      </c>
      <c r="AG76" s="164">
        <v>0</v>
      </c>
      <c r="AH76" s="164"/>
      <c r="AI76" s="164">
        <v>453</v>
      </c>
      <c r="AJ76" s="164">
        <v>453</v>
      </c>
      <c r="AK76" s="164">
        <v>453</v>
      </c>
      <c r="AL76" s="164">
        <v>453</v>
      </c>
      <c r="AM76" s="164">
        <v>453</v>
      </c>
      <c r="AN76" s="164">
        <v>4345</v>
      </c>
      <c r="AP76" s="165">
        <f t="shared" si="8"/>
        <v>459</v>
      </c>
      <c r="AQ76" s="164">
        <f>MIN(MAX(0,AP76),MAX(0,$L76)-SUM($AP76:AP76))</f>
        <v>459</v>
      </c>
      <c r="AR76" s="164">
        <f>MIN(MAX(0,AQ76),MAX(0,$L76)-SUM($AP76:AQ76))</f>
        <v>459</v>
      </c>
      <c r="AS76" s="164">
        <f>MIN(MAX(0,AR76),MAX(0,$L76)-SUM($AP76:AR76))</f>
        <v>459</v>
      </c>
      <c r="AT76" s="164">
        <f>MIN(MAX(0,AS76),MAX(0,$L76)-SUM($AP76:AS76))</f>
        <v>459</v>
      </c>
      <c r="AU76" s="164">
        <f>MIN(MAX(0,AT76),MAX(0,$L76)-SUM($AP76:AT76))</f>
        <v>459</v>
      </c>
      <c r="AV76" s="164">
        <f>(MAX(0,$L76-MAX(0,SUM($AP76:AU76))))</f>
        <v>4410</v>
      </c>
      <c r="AW76" s="166">
        <f t="shared" si="9"/>
        <v>0</v>
      </c>
      <c r="AX76" s="166">
        <f>MIN(MAX(0,AW76),MAX(0,-$L76)-MAX(0,-$AP76+SUM($AW76:AW76)))</f>
        <v>0</v>
      </c>
      <c r="AY76" s="166">
        <f>MIN(MAX(0,AX76),MAX(0,-$L76)-MAX(0,-$AP76+SUM($AW76:AX76)))</f>
        <v>0</v>
      </c>
      <c r="AZ76" s="166">
        <f>MIN(MAX(0,AY76),MAX(0,-$L76)-MAX(0,-$AP76+SUM($AW76:AY76)))</f>
        <v>0</v>
      </c>
      <c r="BA76" s="166">
        <f>MIN(MAX(0,AZ76),MAX(0,-$L76)-MAX(0,-$AP76+SUM($AW76:AZ76)))</f>
        <v>0</v>
      </c>
      <c r="BB76" s="166">
        <f>MAX(0,-$L76+$AP76-SUM($AW76:BA76))</f>
        <v>0</v>
      </c>
      <c r="BC76" s="165">
        <f t="shared" si="12"/>
        <v>-6</v>
      </c>
      <c r="BD76" s="164">
        <f>MIN(MAX(0,BC76),MAX(0,$M76)-SUM($BC76:BC76))</f>
        <v>0</v>
      </c>
      <c r="BE76" s="164">
        <f>MIN(MAX(0,BD76),MAX(0,$M76)-SUM($BC76:BD76))</f>
        <v>0</v>
      </c>
      <c r="BF76" s="164">
        <f>MIN(MAX(0,BE76),MAX(0,$M76)-SUM($BC76:BE76))</f>
        <v>0</v>
      </c>
      <c r="BG76" s="164">
        <f>MIN(MAX(0,BF76),MAX(0,$M76)-SUM($BC76:BF76))</f>
        <v>0</v>
      </c>
      <c r="BH76" s="164">
        <f>MIN(MAX(0,BG76),MAX(0,$M76)-SUM($BC76:BG76))</f>
        <v>0</v>
      </c>
      <c r="BI76" s="164">
        <f>(MAX(0,$M76-MAX(0,SUM($BC76:BH76))))</f>
        <v>0</v>
      </c>
      <c r="BJ76" s="166">
        <f t="shared" si="13"/>
        <v>6</v>
      </c>
      <c r="BK76" s="166">
        <f>MIN(MAX(0,BJ76),MAX(0,-$M76)-MAX(0,-$BC76+SUM($BJ76:BJ76)))</f>
        <v>6</v>
      </c>
      <c r="BL76" s="166">
        <f>MIN(MAX(0,BK76),MAX(0,-$M76)-MAX(0,-$BC76+SUM($BJ76:BK76)))</f>
        <v>6</v>
      </c>
      <c r="BM76" s="166">
        <f>MIN(MAX(0,BL76),MAX(0,-$M76)-MAX(0,-$BC76+SUM($BJ76:BL76)))</f>
        <v>6</v>
      </c>
      <c r="BN76" s="166">
        <f>MIN(MAX(0,BM76),MAX(0,-$M76)-MAX(0,-$BC76+SUM($BJ76:BM76)))</f>
        <v>6</v>
      </c>
      <c r="BO76" s="166">
        <f>MAX(0,-$M76+$BC76-SUM($BJ76:BN76))</f>
        <v>65</v>
      </c>
      <c r="BP76" s="165"/>
      <c r="BQ76" s="164"/>
      <c r="BR76" s="164"/>
      <c r="BS76" s="164"/>
      <c r="BT76" s="164"/>
      <c r="BU76" s="164"/>
      <c r="BV76" s="164"/>
      <c r="BW76" s="166"/>
      <c r="BX76" s="166"/>
      <c r="BY76" s="166"/>
      <c r="BZ76" s="166"/>
      <c r="CA76" s="166"/>
      <c r="CB76" s="166"/>
      <c r="CC76" s="163">
        <v>1</v>
      </c>
      <c r="CD76" s="167"/>
      <c r="CE76" s="164"/>
      <c r="CF76" s="164"/>
      <c r="CG76" s="164"/>
      <c r="CH76" s="164"/>
      <c r="CI76" s="164"/>
      <c r="CJ76" s="164"/>
      <c r="CK76" s="166"/>
      <c r="CL76" s="166"/>
      <c r="CM76" s="166"/>
      <c r="CN76" s="166"/>
      <c r="CO76" s="166"/>
      <c r="CP76" s="166"/>
      <c r="CQ76" s="167">
        <v>0</v>
      </c>
      <c r="CR76" s="164"/>
      <c r="CS76" s="164"/>
      <c r="CT76" s="164"/>
      <c r="CU76" s="164"/>
      <c r="CV76" s="164"/>
      <c r="CW76" s="164"/>
      <c r="CX76" s="166">
        <v>0</v>
      </c>
      <c r="CY76" s="166">
        <v>0</v>
      </c>
      <c r="CZ76" s="166">
        <v>0</v>
      </c>
      <c r="DA76" s="166">
        <v>0</v>
      </c>
      <c r="DB76" s="166">
        <v>0</v>
      </c>
      <c r="DC76" s="166">
        <v>0</v>
      </c>
      <c r="DE76" s="168">
        <v>0</v>
      </c>
      <c r="DG76" s="172">
        <v>0</v>
      </c>
    </row>
    <row r="77" spans="2:111" hidden="1">
      <c r="B77" s="103" t="s">
        <v>491</v>
      </c>
      <c r="C77" s="164">
        <v>0</v>
      </c>
      <c r="D77" s="164">
        <v>0</v>
      </c>
      <c r="E77" s="164">
        <v>2</v>
      </c>
      <c r="F77" s="163">
        <v>15.3</v>
      </c>
      <c r="G77" s="164">
        <v>0</v>
      </c>
      <c r="H77" s="164">
        <v>0</v>
      </c>
      <c r="I77" s="164">
        <v>0</v>
      </c>
      <c r="J77" s="164"/>
      <c r="K77" s="164">
        <v>0</v>
      </c>
      <c r="L77" s="164">
        <v>1566</v>
      </c>
      <c r="M77" s="164">
        <v>-29</v>
      </c>
      <c r="N77" s="164"/>
      <c r="O77" s="164">
        <v>0</v>
      </c>
      <c r="P77" s="164">
        <v>1537</v>
      </c>
      <c r="Q77" s="104">
        <f t="shared" si="7"/>
        <v>0</v>
      </c>
      <c r="R77" s="164">
        <v>100</v>
      </c>
      <c r="S77" s="164"/>
      <c r="T77" s="164">
        <v>100</v>
      </c>
      <c r="U77" s="164">
        <v>0</v>
      </c>
      <c r="V77" s="104">
        <f t="shared" si="10"/>
        <v>1437</v>
      </c>
      <c r="W77" s="104">
        <f t="shared" si="11"/>
        <v>0</v>
      </c>
      <c r="X77" s="104"/>
      <c r="Y77" s="164">
        <v>2009</v>
      </c>
      <c r="Z77" s="164">
        <v>1187</v>
      </c>
      <c r="AA77" s="164">
        <v>1537</v>
      </c>
      <c r="AB77" s="164">
        <v>1537</v>
      </c>
      <c r="AC77" s="164">
        <v>0</v>
      </c>
      <c r="AD77" s="164">
        <v>27</v>
      </c>
      <c r="AE77" s="164"/>
      <c r="AF77" s="164">
        <v>1464</v>
      </c>
      <c r="AG77" s="164">
        <v>0</v>
      </c>
      <c r="AH77" s="164"/>
      <c r="AI77" s="164">
        <v>100</v>
      </c>
      <c r="AJ77" s="164">
        <v>100</v>
      </c>
      <c r="AK77" s="164">
        <v>100</v>
      </c>
      <c r="AL77" s="164">
        <v>100</v>
      </c>
      <c r="AM77" s="164">
        <v>100</v>
      </c>
      <c r="AN77" s="164">
        <v>937</v>
      </c>
      <c r="AP77" s="165">
        <f t="shared" si="8"/>
        <v>102</v>
      </c>
      <c r="AQ77" s="164">
        <f>MIN(MAX(0,AP77),MAX(0,$L77)-SUM($AP77:AP77))</f>
        <v>102</v>
      </c>
      <c r="AR77" s="164">
        <f>MIN(MAX(0,AQ77),MAX(0,$L77)-SUM($AP77:AQ77))</f>
        <v>102</v>
      </c>
      <c r="AS77" s="164">
        <f>MIN(MAX(0,AR77),MAX(0,$L77)-SUM($AP77:AR77))</f>
        <v>102</v>
      </c>
      <c r="AT77" s="164">
        <f>MIN(MAX(0,AS77),MAX(0,$L77)-SUM($AP77:AS77))</f>
        <v>102</v>
      </c>
      <c r="AU77" s="164">
        <f>MIN(MAX(0,AT77),MAX(0,$L77)-SUM($AP77:AT77))</f>
        <v>102</v>
      </c>
      <c r="AV77" s="164">
        <f>(MAX(0,$L77-MAX(0,SUM($AP77:AU77))))</f>
        <v>954</v>
      </c>
      <c r="AW77" s="166">
        <f t="shared" si="9"/>
        <v>0</v>
      </c>
      <c r="AX77" s="166">
        <f>MIN(MAX(0,AW77),MAX(0,-$L77)-MAX(0,-$AP77+SUM($AW77:AW77)))</f>
        <v>0</v>
      </c>
      <c r="AY77" s="166">
        <f>MIN(MAX(0,AX77),MAX(0,-$L77)-MAX(0,-$AP77+SUM($AW77:AX77)))</f>
        <v>0</v>
      </c>
      <c r="AZ77" s="166">
        <f>MIN(MAX(0,AY77),MAX(0,-$L77)-MAX(0,-$AP77+SUM($AW77:AY77)))</f>
        <v>0</v>
      </c>
      <c r="BA77" s="166">
        <f>MIN(MAX(0,AZ77),MAX(0,-$L77)-MAX(0,-$AP77+SUM($AW77:AZ77)))</f>
        <v>0</v>
      </c>
      <c r="BB77" s="166">
        <f>MAX(0,-$L77+$AP77-SUM($AW77:BA77))</f>
        <v>0</v>
      </c>
      <c r="BC77" s="165">
        <f t="shared" si="12"/>
        <v>-2</v>
      </c>
      <c r="BD77" s="164">
        <f>MIN(MAX(0,BC77),MAX(0,$M77)-SUM($BC77:BC77))</f>
        <v>0</v>
      </c>
      <c r="BE77" s="164">
        <f>MIN(MAX(0,BD77),MAX(0,$M77)-SUM($BC77:BD77))</f>
        <v>0</v>
      </c>
      <c r="BF77" s="164">
        <f>MIN(MAX(0,BE77),MAX(0,$M77)-SUM($BC77:BE77))</f>
        <v>0</v>
      </c>
      <c r="BG77" s="164">
        <f>MIN(MAX(0,BF77),MAX(0,$M77)-SUM($BC77:BF77))</f>
        <v>0</v>
      </c>
      <c r="BH77" s="164">
        <f>MIN(MAX(0,BG77),MAX(0,$M77)-SUM($BC77:BG77))</f>
        <v>0</v>
      </c>
      <c r="BI77" s="164">
        <f>(MAX(0,$M77-MAX(0,SUM($BC77:BH77))))</f>
        <v>0</v>
      </c>
      <c r="BJ77" s="166">
        <f t="shared" si="13"/>
        <v>2</v>
      </c>
      <c r="BK77" s="166">
        <f>MIN(MAX(0,BJ77),MAX(0,-$M77)-MAX(0,-$BC77+SUM($BJ77:BJ77)))</f>
        <v>2</v>
      </c>
      <c r="BL77" s="166">
        <f>MIN(MAX(0,BK77),MAX(0,-$M77)-MAX(0,-$BC77+SUM($BJ77:BK77)))</f>
        <v>2</v>
      </c>
      <c r="BM77" s="166">
        <f>MIN(MAX(0,BL77),MAX(0,-$M77)-MAX(0,-$BC77+SUM($BJ77:BL77)))</f>
        <v>2</v>
      </c>
      <c r="BN77" s="166">
        <f>MIN(MAX(0,BM77),MAX(0,-$M77)-MAX(0,-$BC77+SUM($BJ77:BM77)))</f>
        <v>2</v>
      </c>
      <c r="BO77" s="166">
        <f>MAX(0,-$M77+$BC77-SUM($BJ77:BN77))</f>
        <v>17</v>
      </c>
      <c r="BP77" s="165"/>
      <c r="BQ77" s="164"/>
      <c r="BR77" s="164"/>
      <c r="BS77" s="164"/>
      <c r="BT77" s="164"/>
      <c r="BU77" s="164"/>
      <c r="BV77" s="164"/>
      <c r="BW77" s="166"/>
      <c r="BX77" s="166"/>
      <c r="BY77" s="166"/>
      <c r="BZ77" s="166"/>
      <c r="CA77" s="166"/>
      <c r="CB77" s="166"/>
      <c r="CC77" s="163">
        <v>1</v>
      </c>
      <c r="CD77" s="167"/>
      <c r="CE77" s="164"/>
      <c r="CF77" s="164"/>
      <c r="CG77" s="164"/>
      <c r="CH77" s="164"/>
      <c r="CI77" s="164"/>
      <c r="CJ77" s="164"/>
      <c r="CK77" s="166"/>
      <c r="CL77" s="166"/>
      <c r="CM77" s="166"/>
      <c r="CN77" s="166"/>
      <c r="CO77" s="166"/>
      <c r="CP77" s="166"/>
      <c r="CQ77" s="167">
        <v>0</v>
      </c>
      <c r="CR77" s="164"/>
      <c r="CS77" s="164"/>
      <c r="CT77" s="164"/>
      <c r="CU77" s="164"/>
      <c r="CV77" s="164"/>
      <c r="CW77" s="164"/>
      <c r="CX77" s="166">
        <v>0</v>
      </c>
      <c r="CY77" s="166">
        <v>0</v>
      </c>
      <c r="CZ77" s="166">
        <v>0</v>
      </c>
      <c r="DA77" s="166">
        <v>0</v>
      </c>
      <c r="DB77" s="166">
        <v>0</v>
      </c>
      <c r="DC77" s="166">
        <v>0</v>
      </c>
      <c r="DE77" s="168">
        <v>0</v>
      </c>
      <c r="DG77" s="172">
        <v>0</v>
      </c>
    </row>
    <row r="78" spans="2:111" hidden="1">
      <c r="B78" s="103" t="s">
        <v>385</v>
      </c>
      <c r="C78" s="164">
        <v>0</v>
      </c>
      <c r="D78" s="164">
        <v>19</v>
      </c>
      <c r="E78" s="164">
        <v>372</v>
      </c>
      <c r="F78" s="163">
        <v>11.6</v>
      </c>
      <c r="G78" s="164">
        <v>614224</v>
      </c>
      <c r="H78" s="164">
        <v>26160</v>
      </c>
      <c r="I78" s="164">
        <v>22779</v>
      </c>
      <c r="J78" s="164"/>
      <c r="K78" s="164">
        <v>0</v>
      </c>
      <c r="L78" s="164">
        <v>45345</v>
      </c>
      <c r="M78" s="164">
        <v>-8038</v>
      </c>
      <c r="N78" s="164"/>
      <c r="O78" s="164">
        <v>-1038</v>
      </c>
      <c r="P78" s="164">
        <v>699432</v>
      </c>
      <c r="Q78" s="104">
        <f t="shared" si="7"/>
        <v>0</v>
      </c>
      <c r="R78" s="164">
        <v>-3311</v>
      </c>
      <c r="S78" s="164"/>
      <c r="T78" s="164">
        <v>45628</v>
      </c>
      <c r="U78" s="164">
        <v>934</v>
      </c>
      <c r="V78" s="104">
        <f t="shared" si="10"/>
        <v>-31179</v>
      </c>
      <c r="W78" s="104">
        <f t="shared" si="11"/>
        <v>-71797</v>
      </c>
      <c r="X78" s="104"/>
      <c r="Y78" s="164">
        <v>846315</v>
      </c>
      <c r="Z78" s="164">
        <v>582154</v>
      </c>
      <c r="AA78" s="164">
        <v>699432</v>
      </c>
      <c r="AB78" s="164">
        <v>699432</v>
      </c>
      <c r="AC78" s="164">
        <v>0</v>
      </c>
      <c r="AD78" s="164">
        <v>72615</v>
      </c>
      <c r="AE78" s="164"/>
      <c r="AF78" s="164">
        <v>41436</v>
      </c>
      <c r="AG78" s="164">
        <v>0</v>
      </c>
      <c r="AH78" s="164"/>
      <c r="AI78" s="164">
        <v>-3311</v>
      </c>
      <c r="AJ78" s="164">
        <v>-3311</v>
      </c>
      <c r="AK78" s="164">
        <v>-3311</v>
      </c>
      <c r="AL78" s="164">
        <v>-3311</v>
      </c>
      <c r="AM78" s="164">
        <v>-3311</v>
      </c>
      <c r="AN78" s="164">
        <v>-14624</v>
      </c>
      <c r="AP78" s="165">
        <f t="shared" si="8"/>
        <v>3909</v>
      </c>
      <c r="AQ78" s="164">
        <f>MIN(MAX(0,AP78),MAX(0,$L78)-SUM($AP78:AP78))</f>
        <v>3909</v>
      </c>
      <c r="AR78" s="164">
        <f>MIN(MAX(0,AQ78),MAX(0,$L78)-SUM($AP78:AQ78))</f>
        <v>3909</v>
      </c>
      <c r="AS78" s="164">
        <f>MIN(MAX(0,AR78),MAX(0,$L78)-SUM($AP78:AR78))</f>
        <v>3909</v>
      </c>
      <c r="AT78" s="164">
        <f>MIN(MAX(0,AS78),MAX(0,$L78)-SUM($AP78:AS78))</f>
        <v>3909</v>
      </c>
      <c r="AU78" s="164">
        <f>MIN(MAX(0,AT78),MAX(0,$L78)-SUM($AP78:AT78))</f>
        <v>3909</v>
      </c>
      <c r="AV78" s="164">
        <f>(MAX(0,$L78-MAX(0,SUM($AP78:AU78))))</f>
        <v>21891</v>
      </c>
      <c r="AW78" s="166">
        <f t="shared" si="9"/>
        <v>0</v>
      </c>
      <c r="AX78" s="166">
        <f>MIN(MAX(0,AW78),MAX(0,-$L78)-MAX(0,-$AP78+SUM($AW78:AW78)))</f>
        <v>0</v>
      </c>
      <c r="AY78" s="166">
        <f>MIN(MAX(0,AX78),MAX(0,-$L78)-MAX(0,-$AP78+SUM($AW78:AX78)))</f>
        <v>0</v>
      </c>
      <c r="AZ78" s="166">
        <f>MIN(MAX(0,AY78),MAX(0,-$L78)-MAX(0,-$AP78+SUM($AW78:AY78)))</f>
        <v>0</v>
      </c>
      <c r="BA78" s="166">
        <f>MIN(MAX(0,AZ78),MAX(0,-$L78)-MAX(0,-$AP78+SUM($AW78:AZ78)))</f>
        <v>0</v>
      </c>
      <c r="BB78" s="166">
        <f>MAX(0,-$L78+$AP78-SUM($AW78:BA78))</f>
        <v>0</v>
      </c>
      <c r="BC78" s="165">
        <f t="shared" si="12"/>
        <v>-693</v>
      </c>
      <c r="BD78" s="164">
        <f>MIN(MAX(0,BC78),MAX(0,$M78)-SUM($BC78:BC78))</f>
        <v>0</v>
      </c>
      <c r="BE78" s="164">
        <f>MIN(MAX(0,BD78),MAX(0,$M78)-SUM($BC78:BD78))</f>
        <v>0</v>
      </c>
      <c r="BF78" s="164">
        <f>MIN(MAX(0,BE78),MAX(0,$M78)-SUM($BC78:BE78))</f>
        <v>0</v>
      </c>
      <c r="BG78" s="164">
        <f>MIN(MAX(0,BF78),MAX(0,$M78)-SUM($BC78:BF78))</f>
        <v>0</v>
      </c>
      <c r="BH78" s="164">
        <f>MIN(MAX(0,BG78),MAX(0,$M78)-SUM($BC78:BG78))</f>
        <v>0</v>
      </c>
      <c r="BI78" s="164">
        <f>(MAX(0,$M78-MAX(0,SUM($BC78:BH78))))</f>
        <v>0</v>
      </c>
      <c r="BJ78" s="166">
        <f t="shared" si="13"/>
        <v>693</v>
      </c>
      <c r="BK78" s="166">
        <f>MIN(MAX(0,BJ78),MAX(0,-$M78)-MAX(0,-$BC78+SUM($BJ78:BJ78)))</f>
        <v>693</v>
      </c>
      <c r="BL78" s="166">
        <f>MIN(MAX(0,BK78),MAX(0,-$M78)-MAX(0,-$BC78+SUM($BJ78:BK78)))</f>
        <v>693</v>
      </c>
      <c r="BM78" s="166">
        <f>MIN(MAX(0,BL78),MAX(0,-$M78)-MAX(0,-$BC78+SUM($BJ78:BL78)))</f>
        <v>693</v>
      </c>
      <c r="BN78" s="166">
        <f>MIN(MAX(0,BM78),MAX(0,-$M78)-MAX(0,-$BC78+SUM($BJ78:BM78)))</f>
        <v>693</v>
      </c>
      <c r="BO78" s="166">
        <f>MAX(0,-$M78+$BC78-SUM($BJ78:BN78))</f>
        <v>3880</v>
      </c>
      <c r="BP78" s="165"/>
      <c r="BQ78" s="164"/>
      <c r="BR78" s="164"/>
      <c r="BS78" s="164"/>
      <c r="BT78" s="164"/>
      <c r="BU78" s="164"/>
      <c r="BV78" s="164"/>
      <c r="BW78" s="166"/>
      <c r="BX78" s="166"/>
      <c r="BY78" s="166"/>
      <c r="BZ78" s="166"/>
      <c r="CA78" s="166"/>
      <c r="CB78" s="166"/>
      <c r="CC78" s="163">
        <v>12</v>
      </c>
      <c r="CD78" s="167"/>
      <c r="CE78" s="164"/>
      <c r="CF78" s="164"/>
      <c r="CG78" s="164"/>
      <c r="CH78" s="164"/>
      <c r="CI78" s="164"/>
      <c r="CJ78" s="164"/>
      <c r="CK78" s="166"/>
      <c r="CL78" s="166"/>
      <c r="CM78" s="166"/>
      <c r="CN78" s="166"/>
      <c r="CO78" s="166"/>
      <c r="CP78" s="166"/>
      <c r="CQ78" s="167">
        <v>-6527</v>
      </c>
      <c r="CR78" s="164"/>
      <c r="CS78" s="164"/>
      <c r="CT78" s="164"/>
      <c r="CU78" s="164"/>
      <c r="CV78" s="164"/>
      <c r="CW78" s="164"/>
      <c r="CX78" s="166">
        <v>6527</v>
      </c>
      <c r="CY78" s="166">
        <v>6527</v>
      </c>
      <c r="CZ78" s="166">
        <v>6527</v>
      </c>
      <c r="DA78" s="166">
        <v>6527</v>
      </c>
      <c r="DB78" s="166">
        <v>6527</v>
      </c>
      <c r="DC78" s="166">
        <v>32635</v>
      </c>
      <c r="DE78" s="168">
        <v>0</v>
      </c>
      <c r="DG78" s="172">
        <v>0</v>
      </c>
    </row>
    <row r="79" spans="2:111" hidden="1">
      <c r="B79" s="103" t="s">
        <v>492</v>
      </c>
      <c r="C79" s="164">
        <v>0</v>
      </c>
      <c r="D79" s="164">
        <v>0</v>
      </c>
      <c r="E79" s="164">
        <v>0</v>
      </c>
      <c r="F79" s="163">
        <v>1</v>
      </c>
      <c r="G79" s="164">
        <v>0</v>
      </c>
      <c r="H79" s="164">
        <v>0</v>
      </c>
      <c r="I79" s="164">
        <v>0</v>
      </c>
      <c r="J79" s="164"/>
      <c r="K79" s="164">
        <v>0</v>
      </c>
      <c r="L79" s="164">
        <v>0</v>
      </c>
      <c r="M79" s="164">
        <v>0</v>
      </c>
      <c r="N79" s="164"/>
      <c r="O79" s="164">
        <v>0</v>
      </c>
      <c r="P79" s="164">
        <v>0</v>
      </c>
      <c r="Q79" s="104">
        <f t="shared" si="7"/>
        <v>0</v>
      </c>
      <c r="R79" s="164">
        <v>0</v>
      </c>
      <c r="S79" s="164"/>
      <c r="T79" s="164">
        <v>0</v>
      </c>
      <c r="U79" s="164">
        <v>0</v>
      </c>
      <c r="V79" s="104">
        <f t="shared" si="10"/>
        <v>0</v>
      </c>
      <c r="W79" s="104">
        <f t="shared" si="11"/>
        <v>0</v>
      </c>
      <c r="X79" s="104"/>
      <c r="Y79" s="164">
        <v>0</v>
      </c>
      <c r="Z79" s="164">
        <v>0</v>
      </c>
      <c r="AA79" s="164">
        <v>0</v>
      </c>
      <c r="AB79" s="164">
        <v>0</v>
      </c>
      <c r="AC79" s="164">
        <v>0</v>
      </c>
      <c r="AD79" s="164">
        <v>0</v>
      </c>
      <c r="AE79" s="164"/>
      <c r="AF79" s="164">
        <v>0</v>
      </c>
      <c r="AG79" s="164">
        <v>0</v>
      </c>
      <c r="AH79" s="164"/>
      <c r="AI79" s="164">
        <v>0</v>
      </c>
      <c r="AJ79" s="164">
        <v>0</v>
      </c>
      <c r="AK79" s="164">
        <v>0</v>
      </c>
      <c r="AL79" s="164">
        <v>0</v>
      </c>
      <c r="AM79" s="164">
        <v>0</v>
      </c>
      <c r="AN79" s="164">
        <v>0</v>
      </c>
      <c r="AP79" s="165">
        <f t="shared" si="8"/>
        <v>0</v>
      </c>
      <c r="AQ79" s="164">
        <f>MIN(MAX(0,AP79),MAX(0,$L79)-SUM($AP79:AP79))</f>
        <v>0</v>
      </c>
      <c r="AR79" s="164">
        <f>MIN(MAX(0,AQ79),MAX(0,$L79)-SUM($AP79:AQ79))</f>
        <v>0</v>
      </c>
      <c r="AS79" s="164">
        <f>MIN(MAX(0,AR79),MAX(0,$L79)-SUM($AP79:AR79))</f>
        <v>0</v>
      </c>
      <c r="AT79" s="164">
        <f>MIN(MAX(0,AS79),MAX(0,$L79)-SUM($AP79:AS79))</f>
        <v>0</v>
      </c>
      <c r="AU79" s="164">
        <f>MIN(MAX(0,AT79),MAX(0,$L79)-SUM($AP79:AT79))</f>
        <v>0</v>
      </c>
      <c r="AV79" s="164">
        <f>(MAX(0,$L79-MAX(0,SUM($AP79:AU79))))</f>
        <v>0</v>
      </c>
      <c r="AW79" s="166">
        <f t="shared" si="9"/>
        <v>0</v>
      </c>
      <c r="AX79" s="166">
        <f>MIN(MAX(0,AW79),MAX(0,-$L79)-MAX(0,-$AP79+SUM($AW79:AW79)))</f>
        <v>0</v>
      </c>
      <c r="AY79" s="166">
        <f>MIN(MAX(0,AX79),MAX(0,-$L79)-MAX(0,-$AP79+SUM($AW79:AX79)))</f>
        <v>0</v>
      </c>
      <c r="AZ79" s="166">
        <f>MIN(MAX(0,AY79),MAX(0,-$L79)-MAX(0,-$AP79+SUM($AW79:AY79)))</f>
        <v>0</v>
      </c>
      <c r="BA79" s="166">
        <f>MIN(MAX(0,AZ79),MAX(0,-$L79)-MAX(0,-$AP79+SUM($AW79:AZ79)))</f>
        <v>0</v>
      </c>
      <c r="BB79" s="166">
        <f>MAX(0,-$L79+$AP79-SUM($AW79:BA79))</f>
        <v>0</v>
      </c>
      <c r="BC79" s="165">
        <f t="shared" si="12"/>
        <v>0</v>
      </c>
      <c r="BD79" s="164">
        <f>MIN(MAX(0,BC79),MAX(0,$M79)-SUM($BC79:BC79))</f>
        <v>0</v>
      </c>
      <c r="BE79" s="164">
        <f>MIN(MAX(0,BD79),MAX(0,$M79)-SUM($BC79:BD79))</f>
        <v>0</v>
      </c>
      <c r="BF79" s="164">
        <f>MIN(MAX(0,BE79),MAX(0,$M79)-SUM($BC79:BE79))</f>
        <v>0</v>
      </c>
      <c r="BG79" s="164">
        <f>MIN(MAX(0,BF79),MAX(0,$M79)-SUM($BC79:BF79))</f>
        <v>0</v>
      </c>
      <c r="BH79" s="164">
        <f>MIN(MAX(0,BG79),MAX(0,$M79)-SUM($BC79:BG79))</f>
        <v>0</v>
      </c>
      <c r="BI79" s="164">
        <f>(MAX(0,$M79-MAX(0,SUM($BC79:BH79))))</f>
        <v>0</v>
      </c>
      <c r="BJ79" s="166">
        <f t="shared" si="13"/>
        <v>0</v>
      </c>
      <c r="BK79" s="166">
        <f>MIN(MAX(0,BJ79),MAX(0,-$M79)-MAX(0,-$BC79+SUM($BJ79:BJ79)))</f>
        <v>0</v>
      </c>
      <c r="BL79" s="166">
        <f>MIN(MAX(0,BK79),MAX(0,-$M79)-MAX(0,-$BC79+SUM($BJ79:BK79)))</f>
        <v>0</v>
      </c>
      <c r="BM79" s="166">
        <f>MIN(MAX(0,BL79),MAX(0,-$M79)-MAX(0,-$BC79+SUM($BJ79:BL79)))</f>
        <v>0</v>
      </c>
      <c r="BN79" s="166">
        <f>MIN(MAX(0,BM79),MAX(0,-$M79)-MAX(0,-$BC79+SUM($BJ79:BM79)))</f>
        <v>0</v>
      </c>
      <c r="BO79" s="166">
        <f>MAX(0,-$M79+$BC79-SUM($BJ79:BN79))</f>
        <v>0</v>
      </c>
      <c r="BP79" s="165"/>
      <c r="BQ79" s="164"/>
      <c r="BR79" s="164"/>
      <c r="BS79" s="164"/>
      <c r="BT79" s="164"/>
      <c r="BU79" s="164"/>
      <c r="BV79" s="164"/>
      <c r="BW79" s="166"/>
      <c r="BX79" s="166"/>
      <c r="BY79" s="166"/>
      <c r="BZ79" s="166"/>
      <c r="CA79" s="166"/>
      <c r="CB79" s="166"/>
      <c r="CC79" s="163">
        <v>1</v>
      </c>
      <c r="CD79" s="167"/>
      <c r="CE79" s="164"/>
      <c r="CF79" s="164"/>
      <c r="CG79" s="164"/>
      <c r="CH79" s="164"/>
      <c r="CI79" s="164"/>
      <c r="CJ79" s="164"/>
      <c r="CK79" s="166"/>
      <c r="CL79" s="166"/>
      <c r="CM79" s="166"/>
      <c r="CN79" s="166"/>
      <c r="CO79" s="166"/>
      <c r="CP79" s="166"/>
      <c r="CQ79" s="167">
        <v>0</v>
      </c>
      <c r="CR79" s="164"/>
      <c r="CS79" s="164"/>
      <c r="CT79" s="164"/>
      <c r="CU79" s="164"/>
      <c r="CV79" s="164"/>
      <c r="CW79" s="164"/>
      <c r="CX79" s="166">
        <v>0</v>
      </c>
      <c r="CY79" s="166">
        <v>0</v>
      </c>
      <c r="CZ79" s="166">
        <v>0</v>
      </c>
      <c r="DA79" s="166">
        <v>0</v>
      </c>
      <c r="DB79" s="166">
        <v>0</v>
      </c>
      <c r="DC79" s="166">
        <v>0</v>
      </c>
      <c r="DE79" s="168">
        <v>0</v>
      </c>
      <c r="DG79" s="172">
        <v>0</v>
      </c>
    </row>
    <row r="80" spans="2:111" hidden="1">
      <c r="B80" s="103" t="s">
        <v>260</v>
      </c>
      <c r="C80" s="164">
        <v>0</v>
      </c>
      <c r="D80" s="164">
        <v>5</v>
      </c>
      <c r="E80" s="164">
        <v>1</v>
      </c>
      <c r="F80" s="163">
        <v>2.2000000000000002</v>
      </c>
      <c r="G80" s="164">
        <v>0</v>
      </c>
      <c r="H80" s="164">
        <v>0</v>
      </c>
      <c r="I80" s="164">
        <v>0</v>
      </c>
      <c r="J80" s="164"/>
      <c r="K80" s="164">
        <v>0</v>
      </c>
      <c r="L80" s="164">
        <v>17133</v>
      </c>
      <c r="M80" s="164">
        <v>-148</v>
      </c>
      <c r="N80" s="164"/>
      <c r="O80" s="164">
        <v>0</v>
      </c>
      <c r="P80" s="164">
        <v>16985</v>
      </c>
      <c r="Q80" s="104">
        <f t="shared" si="7"/>
        <v>0</v>
      </c>
      <c r="R80" s="164">
        <v>7721</v>
      </c>
      <c r="S80" s="164"/>
      <c r="T80" s="164">
        <v>7721</v>
      </c>
      <c r="U80" s="164">
        <v>0</v>
      </c>
      <c r="V80" s="104">
        <f t="shared" si="10"/>
        <v>9264</v>
      </c>
      <c r="W80" s="104">
        <f t="shared" si="11"/>
        <v>0</v>
      </c>
      <c r="X80" s="104"/>
      <c r="Y80" s="164">
        <v>19899</v>
      </c>
      <c r="Z80" s="164">
        <v>14647</v>
      </c>
      <c r="AA80" s="164">
        <v>16985</v>
      </c>
      <c r="AB80" s="164">
        <v>16985</v>
      </c>
      <c r="AC80" s="164">
        <v>0</v>
      </c>
      <c r="AD80" s="164">
        <v>81</v>
      </c>
      <c r="AE80" s="164"/>
      <c r="AF80" s="164">
        <v>9345</v>
      </c>
      <c r="AG80" s="164">
        <v>0</v>
      </c>
      <c r="AH80" s="164"/>
      <c r="AI80" s="164">
        <v>7721</v>
      </c>
      <c r="AJ80" s="164">
        <v>1543</v>
      </c>
      <c r="AK80" s="164">
        <v>0</v>
      </c>
      <c r="AL80" s="164">
        <v>0</v>
      </c>
      <c r="AM80" s="164">
        <v>0</v>
      </c>
      <c r="AN80" s="164">
        <v>0</v>
      </c>
      <c r="AP80" s="165">
        <f t="shared" si="8"/>
        <v>7788</v>
      </c>
      <c r="AQ80" s="164">
        <f>MIN(MAX(0,AP80),MAX(0,$L80)-SUM($AP80:AP80))</f>
        <v>7788</v>
      </c>
      <c r="AR80" s="164">
        <f>MIN(MAX(0,AQ80),MAX(0,$L80)-SUM($AP80:AQ80))</f>
        <v>1557</v>
      </c>
      <c r="AS80" s="164">
        <f>MIN(MAX(0,AR80),MAX(0,$L80)-SUM($AP80:AR80))</f>
        <v>0</v>
      </c>
      <c r="AT80" s="164">
        <f>MIN(MAX(0,AS80),MAX(0,$L80)-SUM($AP80:AS80))</f>
        <v>0</v>
      </c>
      <c r="AU80" s="164">
        <f>MIN(MAX(0,AT80),MAX(0,$L80)-SUM($AP80:AT80))</f>
        <v>0</v>
      </c>
      <c r="AV80" s="164">
        <f>(MAX(0,$L80-MAX(0,SUM($AP80:AU80))))</f>
        <v>0</v>
      </c>
      <c r="AW80" s="166">
        <f t="shared" si="9"/>
        <v>0</v>
      </c>
      <c r="AX80" s="166">
        <f>MIN(MAX(0,AW80),MAX(0,-$L80)-MAX(0,-$AP80+SUM($AW80:AW80)))</f>
        <v>0</v>
      </c>
      <c r="AY80" s="166">
        <f>MIN(MAX(0,AX80),MAX(0,-$L80)-MAX(0,-$AP80+SUM($AW80:AX80)))</f>
        <v>0</v>
      </c>
      <c r="AZ80" s="166">
        <f>MIN(MAX(0,AY80),MAX(0,-$L80)-MAX(0,-$AP80+SUM($AW80:AY80)))</f>
        <v>0</v>
      </c>
      <c r="BA80" s="166">
        <f>MIN(MAX(0,AZ80),MAX(0,-$L80)-MAX(0,-$AP80+SUM($AW80:AZ80)))</f>
        <v>0</v>
      </c>
      <c r="BB80" s="166">
        <f>MAX(0,-$L80+$AP80-SUM($AW80:BA80))</f>
        <v>0</v>
      </c>
      <c r="BC80" s="165">
        <f t="shared" si="12"/>
        <v>-67</v>
      </c>
      <c r="BD80" s="164">
        <f>MIN(MAX(0,BC80),MAX(0,$M80)-SUM($BC80:BC80))</f>
        <v>0</v>
      </c>
      <c r="BE80" s="164">
        <f>MIN(MAX(0,BD80),MAX(0,$M80)-SUM($BC80:BD80))</f>
        <v>0</v>
      </c>
      <c r="BF80" s="164">
        <f>MIN(MAX(0,BE80),MAX(0,$M80)-SUM($BC80:BE80))</f>
        <v>0</v>
      </c>
      <c r="BG80" s="164">
        <f>MIN(MAX(0,BF80),MAX(0,$M80)-SUM($BC80:BF80))</f>
        <v>0</v>
      </c>
      <c r="BH80" s="164">
        <f>MIN(MAX(0,BG80),MAX(0,$M80)-SUM($BC80:BG80))</f>
        <v>0</v>
      </c>
      <c r="BI80" s="164">
        <f>(MAX(0,$M80-MAX(0,SUM($BC80:BH80))))</f>
        <v>0</v>
      </c>
      <c r="BJ80" s="166">
        <f t="shared" si="13"/>
        <v>67</v>
      </c>
      <c r="BK80" s="166">
        <f>MIN(MAX(0,BJ80),MAX(0,-$M80)-MAX(0,-$BC80+SUM($BJ80:BJ80)))</f>
        <v>14</v>
      </c>
      <c r="BL80" s="166">
        <f>MIN(MAX(0,BK80),MAX(0,-$M80)-MAX(0,-$BC80+SUM($BJ80:BK80)))</f>
        <v>0</v>
      </c>
      <c r="BM80" s="166">
        <f>MIN(MAX(0,BL80),MAX(0,-$M80)-MAX(0,-$BC80+SUM($BJ80:BL80)))</f>
        <v>0</v>
      </c>
      <c r="BN80" s="166">
        <f>MIN(MAX(0,BM80),MAX(0,-$M80)-MAX(0,-$BC80+SUM($BJ80:BM80)))</f>
        <v>0</v>
      </c>
      <c r="BO80" s="166">
        <f>MAX(0,-$M80+$BC80-SUM($BJ80:BN80))</f>
        <v>0</v>
      </c>
      <c r="BP80" s="165"/>
      <c r="BQ80" s="164"/>
      <c r="BR80" s="164"/>
      <c r="BS80" s="164"/>
      <c r="BT80" s="164"/>
      <c r="BU80" s="164"/>
      <c r="BV80" s="164"/>
      <c r="BW80" s="166"/>
      <c r="BX80" s="166"/>
      <c r="BY80" s="166"/>
      <c r="BZ80" s="166"/>
      <c r="CA80" s="166"/>
      <c r="CB80" s="166"/>
      <c r="CC80" s="163">
        <v>1</v>
      </c>
      <c r="CD80" s="167"/>
      <c r="CE80" s="164"/>
      <c r="CF80" s="164"/>
      <c r="CG80" s="164"/>
      <c r="CH80" s="164"/>
      <c r="CI80" s="164"/>
      <c r="CJ80" s="164"/>
      <c r="CK80" s="166"/>
      <c r="CL80" s="166"/>
      <c r="CM80" s="166"/>
      <c r="CN80" s="166"/>
      <c r="CO80" s="166"/>
      <c r="CP80" s="166"/>
      <c r="CQ80" s="167">
        <v>0</v>
      </c>
      <c r="CR80" s="164"/>
      <c r="CS80" s="164"/>
      <c r="CT80" s="164"/>
      <c r="CU80" s="164"/>
      <c r="CV80" s="164"/>
      <c r="CW80" s="164"/>
      <c r="CX80" s="166">
        <v>0</v>
      </c>
      <c r="CY80" s="166">
        <v>0</v>
      </c>
      <c r="CZ80" s="166">
        <v>0</v>
      </c>
      <c r="DA80" s="166">
        <v>0</v>
      </c>
      <c r="DB80" s="166">
        <v>0</v>
      </c>
      <c r="DC80" s="166">
        <v>0</v>
      </c>
      <c r="DE80" s="168">
        <v>0</v>
      </c>
      <c r="DG80" s="172">
        <v>0</v>
      </c>
    </row>
    <row r="81" spans="2:111" hidden="1">
      <c r="B81" s="103" t="s">
        <v>386</v>
      </c>
      <c r="C81" s="164">
        <v>0</v>
      </c>
      <c r="D81" s="164">
        <v>0</v>
      </c>
      <c r="E81" s="164">
        <v>73</v>
      </c>
      <c r="F81" s="163">
        <v>15.6</v>
      </c>
      <c r="G81" s="164">
        <v>27996</v>
      </c>
      <c r="H81" s="164">
        <v>2669</v>
      </c>
      <c r="I81" s="164">
        <v>1092</v>
      </c>
      <c r="J81" s="164"/>
      <c r="K81" s="164">
        <v>0</v>
      </c>
      <c r="L81" s="164">
        <v>5519</v>
      </c>
      <c r="M81" s="164">
        <v>-613</v>
      </c>
      <c r="N81" s="164"/>
      <c r="O81" s="164">
        <v>0</v>
      </c>
      <c r="P81" s="164">
        <v>36663</v>
      </c>
      <c r="Q81" s="104">
        <f t="shared" si="7"/>
        <v>0</v>
      </c>
      <c r="R81" s="164">
        <v>-2</v>
      </c>
      <c r="S81" s="164"/>
      <c r="T81" s="164">
        <v>3759</v>
      </c>
      <c r="U81" s="164">
        <v>0</v>
      </c>
      <c r="V81" s="104">
        <f t="shared" si="10"/>
        <v>626</v>
      </c>
      <c r="W81" s="104">
        <f t="shared" si="11"/>
        <v>-4282</v>
      </c>
      <c r="X81" s="104"/>
      <c r="Y81" s="164">
        <v>47391</v>
      </c>
      <c r="Z81" s="164">
        <v>28561</v>
      </c>
      <c r="AA81" s="164">
        <v>36663</v>
      </c>
      <c r="AB81" s="164">
        <v>36663</v>
      </c>
      <c r="AC81" s="164">
        <v>0</v>
      </c>
      <c r="AD81" s="164">
        <v>4539</v>
      </c>
      <c r="AE81" s="164"/>
      <c r="AF81" s="164">
        <v>5165</v>
      </c>
      <c r="AG81" s="164">
        <v>0</v>
      </c>
      <c r="AH81" s="164"/>
      <c r="AI81" s="164">
        <v>-2</v>
      </c>
      <c r="AJ81" s="164">
        <v>-2</v>
      </c>
      <c r="AK81" s="164">
        <v>-2</v>
      </c>
      <c r="AL81" s="164">
        <v>-2</v>
      </c>
      <c r="AM81" s="164">
        <v>-2</v>
      </c>
      <c r="AN81" s="164">
        <v>636</v>
      </c>
      <c r="AP81" s="165">
        <f t="shared" si="8"/>
        <v>354</v>
      </c>
      <c r="AQ81" s="164">
        <f>MIN(MAX(0,AP81),MAX(0,$L81)-SUM($AP81:AP81))</f>
        <v>354</v>
      </c>
      <c r="AR81" s="164">
        <f>MIN(MAX(0,AQ81),MAX(0,$L81)-SUM($AP81:AQ81))</f>
        <v>354</v>
      </c>
      <c r="AS81" s="164">
        <f>MIN(MAX(0,AR81),MAX(0,$L81)-SUM($AP81:AR81))</f>
        <v>354</v>
      </c>
      <c r="AT81" s="164">
        <f>MIN(MAX(0,AS81),MAX(0,$L81)-SUM($AP81:AS81))</f>
        <v>354</v>
      </c>
      <c r="AU81" s="164">
        <f>MIN(MAX(0,AT81),MAX(0,$L81)-SUM($AP81:AT81))</f>
        <v>354</v>
      </c>
      <c r="AV81" s="164">
        <f>(MAX(0,$L81-MAX(0,SUM($AP81:AU81))))</f>
        <v>3395</v>
      </c>
      <c r="AW81" s="166">
        <f t="shared" si="9"/>
        <v>0</v>
      </c>
      <c r="AX81" s="166">
        <f>MIN(MAX(0,AW81),MAX(0,-$L81)-MAX(0,-$AP81+SUM($AW81:AW81)))</f>
        <v>0</v>
      </c>
      <c r="AY81" s="166">
        <f>MIN(MAX(0,AX81),MAX(0,-$L81)-MAX(0,-$AP81+SUM($AW81:AX81)))</f>
        <v>0</v>
      </c>
      <c r="AZ81" s="166">
        <f>MIN(MAX(0,AY81),MAX(0,-$L81)-MAX(0,-$AP81+SUM($AW81:AY81)))</f>
        <v>0</v>
      </c>
      <c r="BA81" s="166">
        <f>MIN(MAX(0,AZ81),MAX(0,-$L81)-MAX(0,-$AP81+SUM($AW81:AZ81)))</f>
        <v>0</v>
      </c>
      <c r="BB81" s="166">
        <f>MAX(0,-$L81+$AP81-SUM($AW81:BA81))</f>
        <v>0</v>
      </c>
      <c r="BC81" s="165">
        <f t="shared" si="12"/>
        <v>-39</v>
      </c>
      <c r="BD81" s="164">
        <f>MIN(MAX(0,BC81),MAX(0,$M81)-SUM($BC81:BC81))</f>
        <v>0</v>
      </c>
      <c r="BE81" s="164">
        <f>MIN(MAX(0,BD81),MAX(0,$M81)-SUM($BC81:BD81))</f>
        <v>0</v>
      </c>
      <c r="BF81" s="164">
        <f>MIN(MAX(0,BE81),MAX(0,$M81)-SUM($BC81:BE81))</f>
        <v>0</v>
      </c>
      <c r="BG81" s="164">
        <f>MIN(MAX(0,BF81),MAX(0,$M81)-SUM($BC81:BF81))</f>
        <v>0</v>
      </c>
      <c r="BH81" s="164">
        <f>MIN(MAX(0,BG81),MAX(0,$M81)-SUM($BC81:BG81))</f>
        <v>0</v>
      </c>
      <c r="BI81" s="164">
        <f>(MAX(0,$M81-MAX(0,SUM($BC81:BH81))))</f>
        <v>0</v>
      </c>
      <c r="BJ81" s="166">
        <f t="shared" si="13"/>
        <v>39</v>
      </c>
      <c r="BK81" s="166">
        <f>MIN(MAX(0,BJ81),MAX(0,-$M81)-MAX(0,-$BC81+SUM($BJ81:BJ81)))</f>
        <v>39</v>
      </c>
      <c r="BL81" s="166">
        <f>MIN(MAX(0,BK81),MAX(0,-$M81)-MAX(0,-$BC81+SUM($BJ81:BK81)))</f>
        <v>39</v>
      </c>
      <c r="BM81" s="166">
        <f>MIN(MAX(0,BL81),MAX(0,-$M81)-MAX(0,-$BC81+SUM($BJ81:BL81)))</f>
        <v>39</v>
      </c>
      <c r="BN81" s="166">
        <f>MIN(MAX(0,BM81),MAX(0,-$M81)-MAX(0,-$BC81+SUM($BJ81:BM81)))</f>
        <v>39</v>
      </c>
      <c r="BO81" s="166">
        <f>MAX(0,-$M81+$BC81-SUM($BJ81:BN81))</f>
        <v>379</v>
      </c>
      <c r="BP81" s="165"/>
      <c r="BQ81" s="164"/>
      <c r="BR81" s="164"/>
      <c r="BS81" s="164"/>
      <c r="BT81" s="164"/>
      <c r="BU81" s="164"/>
      <c r="BV81" s="164"/>
      <c r="BW81" s="166"/>
      <c r="BX81" s="166"/>
      <c r="BY81" s="166"/>
      <c r="BZ81" s="166"/>
      <c r="CA81" s="166"/>
      <c r="CB81" s="166"/>
      <c r="CC81" s="163">
        <v>14.5</v>
      </c>
      <c r="CD81" s="167"/>
      <c r="CE81" s="164"/>
      <c r="CF81" s="164"/>
      <c r="CG81" s="164"/>
      <c r="CH81" s="164"/>
      <c r="CI81" s="164"/>
      <c r="CJ81" s="164"/>
      <c r="CK81" s="166"/>
      <c r="CL81" s="166"/>
      <c r="CM81" s="166"/>
      <c r="CN81" s="166"/>
      <c r="CO81" s="166"/>
      <c r="CP81" s="166"/>
      <c r="CQ81" s="167">
        <v>-317</v>
      </c>
      <c r="CR81" s="164"/>
      <c r="CS81" s="164"/>
      <c r="CT81" s="164"/>
      <c r="CU81" s="164"/>
      <c r="CV81" s="164"/>
      <c r="CW81" s="164"/>
      <c r="CX81" s="166">
        <v>317</v>
      </c>
      <c r="CY81" s="166">
        <v>317</v>
      </c>
      <c r="CZ81" s="166">
        <v>317</v>
      </c>
      <c r="DA81" s="166">
        <v>317</v>
      </c>
      <c r="DB81" s="166">
        <v>317</v>
      </c>
      <c r="DC81" s="166">
        <v>2380</v>
      </c>
      <c r="DE81" s="168">
        <v>0</v>
      </c>
      <c r="DG81" s="172">
        <v>0</v>
      </c>
    </row>
    <row r="82" spans="2:111" hidden="1">
      <c r="B82" s="103" t="s">
        <v>261</v>
      </c>
      <c r="C82" s="164">
        <v>128</v>
      </c>
      <c r="D82" s="164">
        <v>22</v>
      </c>
      <c r="E82" s="164">
        <v>253</v>
      </c>
      <c r="F82" s="163">
        <v>8.1999999999999993</v>
      </c>
      <c r="G82" s="164">
        <v>1099251</v>
      </c>
      <c r="H82" s="164">
        <v>14494</v>
      </c>
      <c r="I82" s="164">
        <v>38538</v>
      </c>
      <c r="J82" s="164"/>
      <c r="K82" s="164">
        <v>0</v>
      </c>
      <c r="L82" s="164">
        <v>-42148</v>
      </c>
      <c r="M82" s="164">
        <v>-7635</v>
      </c>
      <c r="N82" s="164"/>
      <c r="O82" s="164">
        <v>-62406</v>
      </c>
      <c r="P82" s="164">
        <v>1040094</v>
      </c>
      <c r="Q82" s="104">
        <f t="shared" si="7"/>
        <v>0</v>
      </c>
      <c r="R82" s="164">
        <v>-16604</v>
      </c>
      <c r="S82" s="164"/>
      <c r="T82" s="164">
        <v>36428</v>
      </c>
      <c r="U82" s="164">
        <v>61039</v>
      </c>
      <c r="V82" s="104">
        <f t="shared" si="10"/>
        <v>-115334</v>
      </c>
      <c r="W82" s="104">
        <f t="shared" si="11"/>
        <v>-82155</v>
      </c>
      <c r="X82" s="104"/>
      <c r="Y82" s="164">
        <v>1177714</v>
      </c>
      <c r="Z82" s="164">
        <v>926522</v>
      </c>
      <c r="AA82" s="164">
        <v>1040094</v>
      </c>
      <c r="AB82" s="164">
        <v>1040094</v>
      </c>
      <c r="AC82" s="164">
        <v>37008</v>
      </c>
      <c r="AD82" s="164">
        <v>78326</v>
      </c>
      <c r="AE82" s="164"/>
      <c r="AF82" s="164">
        <v>0</v>
      </c>
      <c r="AG82" s="164">
        <v>0</v>
      </c>
      <c r="AH82" s="164"/>
      <c r="AI82" s="164">
        <v>-16604</v>
      </c>
      <c r="AJ82" s="164">
        <v>-16604</v>
      </c>
      <c r="AK82" s="164">
        <v>-16604</v>
      </c>
      <c r="AL82" s="164">
        <v>-16604</v>
      </c>
      <c r="AM82" s="164">
        <v>-16604</v>
      </c>
      <c r="AN82" s="164">
        <v>-32314</v>
      </c>
      <c r="AP82" s="165">
        <f t="shared" si="8"/>
        <v>-5140</v>
      </c>
      <c r="AQ82" s="164">
        <f>MIN(MAX(0,AP82),MAX(0,$L82)-SUM($AP82:AP82))</f>
        <v>0</v>
      </c>
      <c r="AR82" s="164">
        <f>MIN(MAX(0,AQ82),MAX(0,$L82)-SUM($AP82:AQ82))</f>
        <v>0</v>
      </c>
      <c r="AS82" s="164">
        <f>MIN(MAX(0,AR82),MAX(0,$L82)-SUM($AP82:AR82))</f>
        <v>0</v>
      </c>
      <c r="AT82" s="164">
        <f>MIN(MAX(0,AS82),MAX(0,$L82)-SUM($AP82:AS82))</f>
        <v>0</v>
      </c>
      <c r="AU82" s="164">
        <f>MIN(MAX(0,AT82),MAX(0,$L82)-SUM($AP82:AT82))</f>
        <v>0</v>
      </c>
      <c r="AV82" s="164">
        <f>(MAX(0,$L82-MAX(0,SUM($AP82:AU82))))</f>
        <v>0</v>
      </c>
      <c r="AW82" s="166">
        <f t="shared" si="9"/>
        <v>5140</v>
      </c>
      <c r="AX82" s="166">
        <f>MIN(MAX(0,AW82),MAX(0,-$L82)-MAX(0,-$AP82+SUM($AW82:AW82)))</f>
        <v>5140</v>
      </c>
      <c r="AY82" s="166">
        <f>MIN(MAX(0,AX82),MAX(0,-$L82)-MAX(0,-$AP82+SUM($AW82:AX82)))</f>
        <v>5140</v>
      </c>
      <c r="AZ82" s="166">
        <f>MIN(MAX(0,AY82),MAX(0,-$L82)-MAX(0,-$AP82+SUM($AW82:AY82)))</f>
        <v>5140</v>
      </c>
      <c r="BA82" s="166">
        <f>MIN(MAX(0,AZ82),MAX(0,-$L82)-MAX(0,-$AP82+SUM($AW82:AZ82)))</f>
        <v>5140</v>
      </c>
      <c r="BB82" s="166">
        <f>MAX(0,-$L82+$AP82-SUM($AW82:BA82))</f>
        <v>11308</v>
      </c>
      <c r="BC82" s="165">
        <f t="shared" si="12"/>
        <v>-931</v>
      </c>
      <c r="BD82" s="164">
        <f>MIN(MAX(0,BC82),MAX(0,$M82)-SUM($BC82:BC82))</f>
        <v>0</v>
      </c>
      <c r="BE82" s="164">
        <f>MIN(MAX(0,BD82),MAX(0,$M82)-SUM($BC82:BD82))</f>
        <v>0</v>
      </c>
      <c r="BF82" s="164">
        <f>MIN(MAX(0,BE82),MAX(0,$M82)-SUM($BC82:BE82))</f>
        <v>0</v>
      </c>
      <c r="BG82" s="164">
        <f>MIN(MAX(0,BF82),MAX(0,$M82)-SUM($BC82:BF82))</f>
        <v>0</v>
      </c>
      <c r="BH82" s="164">
        <f>MIN(MAX(0,BG82),MAX(0,$M82)-SUM($BC82:BG82))</f>
        <v>0</v>
      </c>
      <c r="BI82" s="164">
        <f>(MAX(0,$M82-MAX(0,SUM($BC82:BH82))))</f>
        <v>0</v>
      </c>
      <c r="BJ82" s="166">
        <f t="shared" si="13"/>
        <v>931</v>
      </c>
      <c r="BK82" s="166">
        <f>MIN(MAX(0,BJ82),MAX(0,-$M82)-MAX(0,-$BC82+SUM($BJ82:BJ82)))</f>
        <v>931</v>
      </c>
      <c r="BL82" s="166">
        <f>MIN(MAX(0,BK82),MAX(0,-$M82)-MAX(0,-$BC82+SUM($BJ82:BK82)))</f>
        <v>931</v>
      </c>
      <c r="BM82" s="166">
        <f>MIN(MAX(0,BL82),MAX(0,-$M82)-MAX(0,-$BC82+SUM($BJ82:BL82)))</f>
        <v>931</v>
      </c>
      <c r="BN82" s="166">
        <f>MIN(MAX(0,BM82),MAX(0,-$M82)-MAX(0,-$BC82+SUM($BJ82:BM82)))</f>
        <v>931</v>
      </c>
      <c r="BO82" s="166">
        <f>MAX(0,-$M82+$BC82-SUM($BJ82:BN82))</f>
        <v>2049</v>
      </c>
      <c r="BP82" s="165"/>
      <c r="BQ82" s="164"/>
      <c r="BR82" s="164"/>
      <c r="BS82" s="164"/>
      <c r="BT82" s="164"/>
      <c r="BU82" s="164"/>
      <c r="BV82" s="164"/>
      <c r="BW82" s="166"/>
      <c r="BX82" s="166"/>
      <c r="BY82" s="166"/>
      <c r="BZ82" s="166"/>
      <c r="CA82" s="166"/>
      <c r="CB82" s="166"/>
      <c r="CC82" s="163">
        <v>8.8000000000000007</v>
      </c>
      <c r="CD82" s="167"/>
      <c r="CE82" s="164"/>
      <c r="CF82" s="164"/>
      <c r="CG82" s="164"/>
      <c r="CH82" s="164"/>
      <c r="CI82" s="164"/>
      <c r="CJ82" s="164"/>
      <c r="CK82" s="166"/>
      <c r="CL82" s="166"/>
      <c r="CM82" s="166"/>
      <c r="CN82" s="166"/>
      <c r="CO82" s="166"/>
      <c r="CP82" s="166"/>
      <c r="CQ82" s="167">
        <v>-10533</v>
      </c>
      <c r="CR82" s="164"/>
      <c r="CS82" s="164"/>
      <c r="CT82" s="164"/>
      <c r="CU82" s="164"/>
      <c r="CV82" s="164"/>
      <c r="CW82" s="164"/>
      <c r="CX82" s="166">
        <v>10533</v>
      </c>
      <c r="CY82" s="166">
        <v>10533</v>
      </c>
      <c r="CZ82" s="166">
        <v>10533</v>
      </c>
      <c r="DA82" s="166">
        <v>10533</v>
      </c>
      <c r="DB82" s="166">
        <v>10533</v>
      </c>
      <c r="DC82" s="166">
        <v>18957</v>
      </c>
      <c r="DE82" s="168">
        <v>0</v>
      </c>
      <c r="DG82" s="172">
        <v>0</v>
      </c>
    </row>
    <row r="83" spans="2:111" hidden="1">
      <c r="B83" s="103" t="s">
        <v>262</v>
      </c>
      <c r="C83" s="164">
        <v>128</v>
      </c>
      <c r="D83" s="164">
        <v>64</v>
      </c>
      <c r="E83" s="164">
        <v>295</v>
      </c>
      <c r="F83" s="163">
        <v>6.3</v>
      </c>
      <c r="G83" s="164">
        <v>1575460</v>
      </c>
      <c r="H83" s="164">
        <v>21737</v>
      </c>
      <c r="I83" s="164">
        <v>55599</v>
      </c>
      <c r="J83" s="164"/>
      <c r="K83" s="164">
        <v>0</v>
      </c>
      <c r="L83" s="164">
        <v>-135091</v>
      </c>
      <c r="M83" s="164">
        <v>-10682</v>
      </c>
      <c r="N83" s="164"/>
      <c r="O83" s="164">
        <v>-70872</v>
      </c>
      <c r="P83" s="164">
        <v>1436151</v>
      </c>
      <c r="Q83" s="104">
        <f t="shared" si="7"/>
        <v>0</v>
      </c>
      <c r="R83" s="164">
        <v>-41188</v>
      </c>
      <c r="S83" s="164"/>
      <c r="T83" s="164">
        <v>36148</v>
      </c>
      <c r="U83" s="164">
        <v>72224</v>
      </c>
      <c r="V83" s="104">
        <f t="shared" si="10"/>
        <v>-221902</v>
      </c>
      <c r="W83" s="104">
        <f t="shared" si="11"/>
        <v>-117317</v>
      </c>
      <c r="X83" s="104"/>
      <c r="Y83" s="164">
        <v>1628060</v>
      </c>
      <c r="Z83" s="164">
        <v>1277418</v>
      </c>
      <c r="AA83" s="164">
        <v>1436151</v>
      </c>
      <c r="AB83" s="164">
        <v>1436151</v>
      </c>
      <c r="AC83" s="164">
        <v>113648</v>
      </c>
      <c r="AD83" s="164">
        <v>108254</v>
      </c>
      <c r="AE83" s="164"/>
      <c r="AF83" s="164">
        <v>0</v>
      </c>
      <c r="AG83" s="164">
        <v>0</v>
      </c>
      <c r="AH83" s="164"/>
      <c r="AI83" s="164">
        <v>-41188</v>
      </c>
      <c r="AJ83" s="164">
        <v>-41188</v>
      </c>
      <c r="AK83" s="164">
        <v>-41188</v>
      </c>
      <c r="AL83" s="164">
        <v>-41188</v>
      </c>
      <c r="AM83" s="164">
        <v>-41188</v>
      </c>
      <c r="AN83" s="164">
        <v>-15962</v>
      </c>
      <c r="AP83" s="165">
        <f t="shared" si="8"/>
        <v>-21443</v>
      </c>
      <c r="AQ83" s="164">
        <f>MIN(MAX(0,AP83),MAX(0,$L83)-SUM($AP83:AP83))</f>
        <v>0</v>
      </c>
      <c r="AR83" s="164">
        <f>MIN(MAX(0,AQ83),MAX(0,$L83)-SUM($AP83:AQ83))</f>
        <v>0</v>
      </c>
      <c r="AS83" s="164">
        <f>MIN(MAX(0,AR83),MAX(0,$L83)-SUM($AP83:AR83))</f>
        <v>0</v>
      </c>
      <c r="AT83" s="164">
        <f>MIN(MAX(0,AS83),MAX(0,$L83)-SUM($AP83:AS83))</f>
        <v>0</v>
      </c>
      <c r="AU83" s="164">
        <f>MIN(MAX(0,AT83),MAX(0,$L83)-SUM($AP83:AT83))</f>
        <v>0</v>
      </c>
      <c r="AV83" s="164">
        <f>(MAX(0,$L83-MAX(0,SUM($AP83:AU83))))</f>
        <v>0</v>
      </c>
      <c r="AW83" s="166">
        <f t="shared" si="9"/>
        <v>21443</v>
      </c>
      <c r="AX83" s="166">
        <f>MIN(MAX(0,AW83),MAX(0,-$L83)-MAX(0,-$AP83+SUM($AW83:AW83)))</f>
        <v>21443</v>
      </c>
      <c r="AY83" s="166">
        <f>MIN(MAX(0,AX83),MAX(0,-$L83)-MAX(0,-$AP83+SUM($AW83:AX83)))</f>
        <v>21443</v>
      </c>
      <c r="AZ83" s="166">
        <f>MIN(MAX(0,AY83),MAX(0,-$L83)-MAX(0,-$AP83+SUM($AW83:AY83)))</f>
        <v>21443</v>
      </c>
      <c r="BA83" s="166">
        <f>MIN(MAX(0,AZ83),MAX(0,-$L83)-MAX(0,-$AP83+SUM($AW83:AZ83)))</f>
        <v>21443</v>
      </c>
      <c r="BB83" s="166">
        <f>MAX(0,-$L83+$AP83-SUM($AW83:BA83))</f>
        <v>6433</v>
      </c>
      <c r="BC83" s="165">
        <f t="shared" si="12"/>
        <v>-1696</v>
      </c>
      <c r="BD83" s="164">
        <f>MIN(MAX(0,BC83),MAX(0,$M83)-SUM($BC83:BC83))</f>
        <v>0</v>
      </c>
      <c r="BE83" s="164">
        <f>MIN(MAX(0,BD83),MAX(0,$M83)-SUM($BC83:BD83))</f>
        <v>0</v>
      </c>
      <c r="BF83" s="164">
        <f>MIN(MAX(0,BE83),MAX(0,$M83)-SUM($BC83:BE83))</f>
        <v>0</v>
      </c>
      <c r="BG83" s="164">
        <f>MIN(MAX(0,BF83),MAX(0,$M83)-SUM($BC83:BF83))</f>
        <v>0</v>
      </c>
      <c r="BH83" s="164">
        <f>MIN(MAX(0,BG83),MAX(0,$M83)-SUM($BC83:BG83))</f>
        <v>0</v>
      </c>
      <c r="BI83" s="164">
        <f>(MAX(0,$M83-MAX(0,SUM($BC83:BH83))))</f>
        <v>0</v>
      </c>
      <c r="BJ83" s="166">
        <f t="shared" si="13"/>
        <v>1696</v>
      </c>
      <c r="BK83" s="166">
        <f>MIN(MAX(0,BJ83),MAX(0,-$M83)-MAX(0,-$BC83+SUM($BJ83:BJ83)))</f>
        <v>1696</v>
      </c>
      <c r="BL83" s="166">
        <f>MIN(MAX(0,BK83),MAX(0,-$M83)-MAX(0,-$BC83+SUM($BJ83:BK83)))</f>
        <v>1696</v>
      </c>
      <c r="BM83" s="166">
        <f>MIN(MAX(0,BL83),MAX(0,-$M83)-MAX(0,-$BC83+SUM($BJ83:BL83)))</f>
        <v>1696</v>
      </c>
      <c r="BN83" s="166">
        <f>MIN(MAX(0,BM83),MAX(0,-$M83)-MAX(0,-$BC83+SUM($BJ83:BM83)))</f>
        <v>1696</v>
      </c>
      <c r="BO83" s="166">
        <f>MAX(0,-$M83+$BC83-SUM($BJ83:BN83))</f>
        <v>506</v>
      </c>
      <c r="BP83" s="165"/>
      <c r="BQ83" s="164"/>
      <c r="BR83" s="164"/>
      <c r="BS83" s="164"/>
      <c r="BT83" s="164"/>
      <c r="BU83" s="164"/>
      <c r="BV83" s="164"/>
      <c r="BW83" s="166"/>
      <c r="BX83" s="166"/>
      <c r="BY83" s="166"/>
      <c r="BZ83" s="166"/>
      <c r="CA83" s="166"/>
      <c r="CB83" s="166"/>
      <c r="CC83" s="163">
        <v>7.5</v>
      </c>
      <c r="CD83" s="167"/>
      <c r="CE83" s="164"/>
      <c r="CF83" s="164"/>
      <c r="CG83" s="164"/>
      <c r="CH83" s="164"/>
      <c r="CI83" s="164"/>
      <c r="CJ83" s="164"/>
      <c r="CK83" s="166"/>
      <c r="CL83" s="166"/>
      <c r="CM83" s="166"/>
      <c r="CN83" s="166"/>
      <c r="CO83" s="166"/>
      <c r="CP83" s="166"/>
      <c r="CQ83" s="167">
        <v>-18049</v>
      </c>
      <c r="CR83" s="164"/>
      <c r="CS83" s="164"/>
      <c r="CT83" s="164"/>
      <c r="CU83" s="164"/>
      <c r="CV83" s="164"/>
      <c r="CW83" s="164"/>
      <c r="CX83" s="166">
        <v>18049</v>
      </c>
      <c r="CY83" s="166">
        <v>18049</v>
      </c>
      <c r="CZ83" s="166">
        <v>18049</v>
      </c>
      <c r="DA83" s="166">
        <v>18049</v>
      </c>
      <c r="DB83" s="166">
        <v>18049</v>
      </c>
      <c r="DC83" s="166">
        <v>9023</v>
      </c>
      <c r="DE83" s="168">
        <v>0</v>
      </c>
      <c r="DG83" s="172">
        <v>0</v>
      </c>
    </row>
    <row r="84" spans="2:111" hidden="1">
      <c r="B84" s="103" t="s">
        <v>493</v>
      </c>
      <c r="C84" s="164">
        <v>0</v>
      </c>
      <c r="D84" s="164">
        <v>0</v>
      </c>
      <c r="E84" s="164">
        <v>6</v>
      </c>
      <c r="F84" s="163">
        <v>13</v>
      </c>
      <c r="G84" s="164">
        <v>0</v>
      </c>
      <c r="H84" s="164">
        <v>0</v>
      </c>
      <c r="I84" s="164">
        <v>0</v>
      </c>
      <c r="J84" s="164"/>
      <c r="K84" s="164">
        <v>0</v>
      </c>
      <c r="L84" s="164">
        <v>4404</v>
      </c>
      <c r="M84" s="164">
        <v>-47</v>
      </c>
      <c r="N84" s="164"/>
      <c r="O84" s="164">
        <v>0</v>
      </c>
      <c r="P84" s="164">
        <v>4357</v>
      </c>
      <c r="Q84" s="104">
        <f t="shared" si="7"/>
        <v>0</v>
      </c>
      <c r="R84" s="164">
        <v>335</v>
      </c>
      <c r="S84" s="164"/>
      <c r="T84" s="164">
        <v>335</v>
      </c>
      <c r="U84" s="164">
        <v>0</v>
      </c>
      <c r="V84" s="104">
        <f t="shared" si="10"/>
        <v>4022</v>
      </c>
      <c r="W84" s="104">
        <f t="shared" si="11"/>
        <v>0</v>
      </c>
      <c r="X84" s="104"/>
      <c r="Y84" s="164">
        <v>5556</v>
      </c>
      <c r="Z84" s="164">
        <v>3402</v>
      </c>
      <c r="AA84" s="164">
        <v>4357</v>
      </c>
      <c r="AB84" s="164">
        <v>4357</v>
      </c>
      <c r="AC84" s="164">
        <v>0</v>
      </c>
      <c r="AD84" s="164">
        <v>43</v>
      </c>
      <c r="AE84" s="164"/>
      <c r="AF84" s="164">
        <v>4065</v>
      </c>
      <c r="AG84" s="164">
        <v>0</v>
      </c>
      <c r="AH84" s="164"/>
      <c r="AI84" s="164">
        <v>335</v>
      </c>
      <c r="AJ84" s="164">
        <v>335</v>
      </c>
      <c r="AK84" s="164">
        <v>335</v>
      </c>
      <c r="AL84" s="164">
        <v>335</v>
      </c>
      <c r="AM84" s="164">
        <v>335</v>
      </c>
      <c r="AN84" s="164">
        <v>2347</v>
      </c>
      <c r="AP84" s="165">
        <f t="shared" si="8"/>
        <v>339</v>
      </c>
      <c r="AQ84" s="164">
        <f>MIN(MAX(0,AP84),MAX(0,$L84)-SUM($AP84:AP84))</f>
        <v>339</v>
      </c>
      <c r="AR84" s="164">
        <f>MIN(MAX(0,AQ84),MAX(0,$L84)-SUM($AP84:AQ84))</f>
        <v>339</v>
      </c>
      <c r="AS84" s="164">
        <f>MIN(MAX(0,AR84),MAX(0,$L84)-SUM($AP84:AR84))</f>
        <v>339</v>
      </c>
      <c r="AT84" s="164">
        <f>MIN(MAX(0,AS84),MAX(0,$L84)-SUM($AP84:AS84))</f>
        <v>339</v>
      </c>
      <c r="AU84" s="164">
        <f>MIN(MAX(0,AT84),MAX(0,$L84)-SUM($AP84:AT84))</f>
        <v>339</v>
      </c>
      <c r="AV84" s="164">
        <f>(MAX(0,$L84-MAX(0,SUM($AP84:AU84))))</f>
        <v>2370</v>
      </c>
      <c r="AW84" s="166">
        <f t="shared" si="9"/>
        <v>0</v>
      </c>
      <c r="AX84" s="166">
        <f>MIN(MAX(0,AW84),MAX(0,-$L84)-MAX(0,-$AP84+SUM($AW84:AW84)))</f>
        <v>0</v>
      </c>
      <c r="AY84" s="166">
        <f>MIN(MAX(0,AX84),MAX(0,-$L84)-MAX(0,-$AP84+SUM($AW84:AX84)))</f>
        <v>0</v>
      </c>
      <c r="AZ84" s="166">
        <f>MIN(MAX(0,AY84),MAX(0,-$L84)-MAX(0,-$AP84+SUM($AW84:AY84)))</f>
        <v>0</v>
      </c>
      <c r="BA84" s="166">
        <f>MIN(MAX(0,AZ84),MAX(0,-$L84)-MAX(0,-$AP84+SUM($AW84:AZ84)))</f>
        <v>0</v>
      </c>
      <c r="BB84" s="166">
        <f>MAX(0,-$L84+$AP84-SUM($AW84:BA84))</f>
        <v>0</v>
      </c>
      <c r="BC84" s="165">
        <f t="shared" si="12"/>
        <v>-4</v>
      </c>
      <c r="BD84" s="164">
        <f>MIN(MAX(0,BC84),MAX(0,$M84)-SUM($BC84:BC84))</f>
        <v>0</v>
      </c>
      <c r="BE84" s="164">
        <f>MIN(MAX(0,BD84),MAX(0,$M84)-SUM($BC84:BD84))</f>
        <v>0</v>
      </c>
      <c r="BF84" s="164">
        <f>MIN(MAX(0,BE84),MAX(0,$M84)-SUM($BC84:BE84))</f>
        <v>0</v>
      </c>
      <c r="BG84" s="164">
        <f>MIN(MAX(0,BF84),MAX(0,$M84)-SUM($BC84:BF84))</f>
        <v>0</v>
      </c>
      <c r="BH84" s="164">
        <f>MIN(MAX(0,BG84),MAX(0,$M84)-SUM($BC84:BG84))</f>
        <v>0</v>
      </c>
      <c r="BI84" s="164">
        <f>(MAX(0,$M84-MAX(0,SUM($BC84:BH84))))</f>
        <v>0</v>
      </c>
      <c r="BJ84" s="166">
        <f t="shared" si="13"/>
        <v>4</v>
      </c>
      <c r="BK84" s="166">
        <f>MIN(MAX(0,BJ84),MAX(0,-$M84)-MAX(0,-$BC84+SUM($BJ84:BJ84)))</f>
        <v>4</v>
      </c>
      <c r="BL84" s="166">
        <f>MIN(MAX(0,BK84),MAX(0,-$M84)-MAX(0,-$BC84+SUM($BJ84:BK84)))</f>
        <v>4</v>
      </c>
      <c r="BM84" s="166">
        <f>MIN(MAX(0,BL84),MAX(0,-$M84)-MAX(0,-$BC84+SUM($BJ84:BL84)))</f>
        <v>4</v>
      </c>
      <c r="BN84" s="166">
        <f>MIN(MAX(0,BM84),MAX(0,-$M84)-MAX(0,-$BC84+SUM($BJ84:BM84)))</f>
        <v>4</v>
      </c>
      <c r="BO84" s="166">
        <f>MAX(0,-$M84+$BC84-SUM($BJ84:BN84))</f>
        <v>23</v>
      </c>
      <c r="BP84" s="165"/>
      <c r="BQ84" s="164"/>
      <c r="BR84" s="164"/>
      <c r="BS84" s="164"/>
      <c r="BT84" s="164"/>
      <c r="BU84" s="164"/>
      <c r="BV84" s="164"/>
      <c r="BW84" s="166"/>
      <c r="BX84" s="166"/>
      <c r="BY84" s="166"/>
      <c r="BZ84" s="166"/>
      <c r="CA84" s="166"/>
      <c r="CB84" s="166"/>
      <c r="CC84" s="163">
        <v>1</v>
      </c>
      <c r="CD84" s="167"/>
      <c r="CE84" s="164"/>
      <c r="CF84" s="164"/>
      <c r="CG84" s="164"/>
      <c r="CH84" s="164"/>
      <c r="CI84" s="164"/>
      <c r="CJ84" s="164"/>
      <c r="CK84" s="166"/>
      <c r="CL84" s="166"/>
      <c r="CM84" s="166"/>
      <c r="CN84" s="166"/>
      <c r="CO84" s="166"/>
      <c r="CP84" s="166"/>
      <c r="CQ84" s="167">
        <v>0</v>
      </c>
      <c r="CR84" s="164"/>
      <c r="CS84" s="164"/>
      <c r="CT84" s="164"/>
      <c r="CU84" s="164"/>
      <c r="CV84" s="164"/>
      <c r="CW84" s="164"/>
      <c r="CX84" s="166">
        <v>0</v>
      </c>
      <c r="CY84" s="166">
        <v>0</v>
      </c>
      <c r="CZ84" s="166">
        <v>0</v>
      </c>
      <c r="DA84" s="166">
        <v>0</v>
      </c>
      <c r="DB84" s="166">
        <v>0</v>
      </c>
      <c r="DC84" s="166">
        <v>0</v>
      </c>
      <c r="DE84" s="168">
        <v>0</v>
      </c>
      <c r="DG84" s="172">
        <v>0</v>
      </c>
    </row>
    <row r="85" spans="2:111" hidden="1">
      <c r="B85" s="103" t="s">
        <v>263</v>
      </c>
      <c r="C85" s="164">
        <v>0</v>
      </c>
      <c r="D85" s="164">
        <v>0</v>
      </c>
      <c r="E85" s="164">
        <v>22</v>
      </c>
      <c r="F85" s="163">
        <v>15.5</v>
      </c>
      <c r="G85" s="164">
        <v>9885</v>
      </c>
      <c r="H85" s="164">
        <v>1161</v>
      </c>
      <c r="I85" s="164">
        <v>393</v>
      </c>
      <c r="J85" s="164"/>
      <c r="K85" s="164">
        <v>0</v>
      </c>
      <c r="L85" s="164">
        <v>-2409</v>
      </c>
      <c r="M85" s="164">
        <v>-160</v>
      </c>
      <c r="N85" s="164"/>
      <c r="O85" s="164">
        <v>0</v>
      </c>
      <c r="P85" s="164">
        <v>8870</v>
      </c>
      <c r="Q85" s="104">
        <f t="shared" si="7"/>
        <v>0</v>
      </c>
      <c r="R85" s="164">
        <v>-277</v>
      </c>
      <c r="S85" s="164"/>
      <c r="T85" s="164">
        <v>1277</v>
      </c>
      <c r="U85" s="164">
        <v>0</v>
      </c>
      <c r="V85" s="104">
        <f t="shared" si="10"/>
        <v>-3855</v>
      </c>
      <c r="W85" s="104">
        <f t="shared" si="11"/>
        <v>-1563</v>
      </c>
      <c r="X85" s="104"/>
      <c r="Y85" s="164">
        <v>11487</v>
      </c>
      <c r="Z85" s="164">
        <v>6942</v>
      </c>
      <c r="AA85" s="164">
        <v>8870</v>
      </c>
      <c r="AB85" s="164">
        <v>8870</v>
      </c>
      <c r="AC85" s="164">
        <v>2254</v>
      </c>
      <c r="AD85" s="164">
        <v>1601</v>
      </c>
      <c r="AE85" s="164"/>
      <c r="AF85" s="164">
        <v>0</v>
      </c>
      <c r="AG85" s="164">
        <v>0</v>
      </c>
      <c r="AH85" s="164"/>
      <c r="AI85" s="164">
        <v>-277</v>
      </c>
      <c r="AJ85" s="164">
        <v>-277</v>
      </c>
      <c r="AK85" s="164">
        <v>-277</v>
      </c>
      <c r="AL85" s="164">
        <v>-277</v>
      </c>
      <c r="AM85" s="164">
        <v>-277</v>
      </c>
      <c r="AN85" s="164">
        <v>-2470</v>
      </c>
      <c r="AP85" s="165">
        <f t="shared" si="8"/>
        <v>-155</v>
      </c>
      <c r="AQ85" s="164">
        <f>MIN(MAX(0,AP85),MAX(0,$L85)-SUM($AP85:AP85))</f>
        <v>0</v>
      </c>
      <c r="AR85" s="164">
        <f>MIN(MAX(0,AQ85),MAX(0,$L85)-SUM($AP85:AQ85))</f>
        <v>0</v>
      </c>
      <c r="AS85" s="164">
        <f>MIN(MAX(0,AR85),MAX(0,$L85)-SUM($AP85:AR85))</f>
        <v>0</v>
      </c>
      <c r="AT85" s="164">
        <f>MIN(MAX(0,AS85),MAX(0,$L85)-SUM($AP85:AS85))</f>
        <v>0</v>
      </c>
      <c r="AU85" s="164">
        <f>MIN(MAX(0,AT85),MAX(0,$L85)-SUM($AP85:AT85))</f>
        <v>0</v>
      </c>
      <c r="AV85" s="164">
        <f>(MAX(0,$L85-MAX(0,SUM($AP85:AU85))))</f>
        <v>0</v>
      </c>
      <c r="AW85" s="166">
        <f t="shared" si="9"/>
        <v>155</v>
      </c>
      <c r="AX85" s="166">
        <f>MIN(MAX(0,AW85),MAX(0,-$L85)-MAX(0,-$AP85+SUM($AW85:AW85)))</f>
        <v>155</v>
      </c>
      <c r="AY85" s="166">
        <f>MIN(MAX(0,AX85),MAX(0,-$L85)-MAX(0,-$AP85+SUM($AW85:AX85)))</f>
        <v>155</v>
      </c>
      <c r="AZ85" s="166">
        <f>MIN(MAX(0,AY85),MAX(0,-$L85)-MAX(0,-$AP85+SUM($AW85:AY85)))</f>
        <v>155</v>
      </c>
      <c r="BA85" s="166">
        <f>MIN(MAX(0,AZ85),MAX(0,-$L85)-MAX(0,-$AP85+SUM($AW85:AZ85)))</f>
        <v>155</v>
      </c>
      <c r="BB85" s="166">
        <f>MAX(0,-$L85+$AP85-SUM($AW85:BA85))</f>
        <v>1479</v>
      </c>
      <c r="BC85" s="165">
        <f t="shared" si="12"/>
        <v>-10</v>
      </c>
      <c r="BD85" s="164">
        <f>MIN(MAX(0,BC85),MAX(0,$M85)-SUM($BC85:BC85))</f>
        <v>0</v>
      </c>
      <c r="BE85" s="164">
        <f>MIN(MAX(0,BD85),MAX(0,$M85)-SUM($BC85:BD85))</f>
        <v>0</v>
      </c>
      <c r="BF85" s="164">
        <f>MIN(MAX(0,BE85),MAX(0,$M85)-SUM($BC85:BE85))</f>
        <v>0</v>
      </c>
      <c r="BG85" s="164">
        <f>MIN(MAX(0,BF85),MAX(0,$M85)-SUM($BC85:BF85))</f>
        <v>0</v>
      </c>
      <c r="BH85" s="164">
        <f>MIN(MAX(0,BG85),MAX(0,$M85)-SUM($BC85:BG85))</f>
        <v>0</v>
      </c>
      <c r="BI85" s="164">
        <f>(MAX(0,$M85-MAX(0,SUM($BC85:BH85))))</f>
        <v>0</v>
      </c>
      <c r="BJ85" s="166">
        <f t="shared" si="13"/>
        <v>10</v>
      </c>
      <c r="BK85" s="166">
        <f>MIN(MAX(0,BJ85),MAX(0,-$M85)-MAX(0,-$BC85+SUM($BJ85:BJ85)))</f>
        <v>10</v>
      </c>
      <c r="BL85" s="166">
        <f>MIN(MAX(0,BK85),MAX(0,-$M85)-MAX(0,-$BC85+SUM($BJ85:BK85)))</f>
        <v>10</v>
      </c>
      <c r="BM85" s="166">
        <f>MIN(MAX(0,BL85),MAX(0,-$M85)-MAX(0,-$BC85+SUM($BJ85:BL85)))</f>
        <v>10</v>
      </c>
      <c r="BN85" s="166">
        <f>MIN(MAX(0,BM85),MAX(0,-$M85)-MAX(0,-$BC85+SUM($BJ85:BM85)))</f>
        <v>10</v>
      </c>
      <c r="BO85" s="166">
        <f>MAX(0,-$M85+$BC85-SUM($BJ85:BN85))</f>
        <v>100</v>
      </c>
      <c r="BP85" s="165"/>
      <c r="BQ85" s="164"/>
      <c r="BR85" s="164"/>
      <c r="BS85" s="164"/>
      <c r="BT85" s="164"/>
      <c r="BU85" s="164"/>
      <c r="BV85" s="164"/>
      <c r="BW85" s="166"/>
      <c r="BX85" s="166"/>
      <c r="BY85" s="166"/>
      <c r="BZ85" s="166"/>
      <c r="CA85" s="166"/>
      <c r="CB85" s="166"/>
      <c r="CC85" s="163">
        <v>15</v>
      </c>
      <c r="CD85" s="167"/>
      <c r="CE85" s="164"/>
      <c r="CF85" s="164"/>
      <c r="CG85" s="164"/>
      <c r="CH85" s="164"/>
      <c r="CI85" s="164"/>
      <c r="CJ85" s="164"/>
      <c r="CK85" s="166"/>
      <c r="CL85" s="166"/>
      <c r="CM85" s="166"/>
      <c r="CN85" s="166"/>
      <c r="CO85" s="166"/>
      <c r="CP85" s="166"/>
      <c r="CQ85" s="167">
        <v>-112</v>
      </c>
      <c r="CR85" s="164"/>
      <c r="CS85" s="164"/>
      <c r="CT85" s="164"/>
      <c r="CU85" s="164"/>
      <c r="CV85" s="164"/>
      <c r="CW85" s="164"/>
      <c r="CX85" s="166">
        <v>112</v>
      </c>
      <c r="CY85" s="166">
        <v>112</v>
      </c>
      <c r="CZ85" s="166">
        <v>112</v>
      </c>
      <c r="DA85" s="166">
        <v>112</v>
      </c>
      <c r="DB85" s="166">
        <v>112</v>
      </c>
      <c r="DC85" s="166">
        <v>891</v>
      </c>
      <c r="DE85" s="168">
        <v>0</v>
      </c>
      <c r="DG85" s="172">
        <v>0</v>
      </c>
    </row>
    <row r="86" spans="2:111" hidden="1">
      <c r="B86" s="103" t="s">
        <v>264</v>
      </c>
      <c r="C86" s="164">
        <v>49</v>
      </c>
      <c r="D86" s="164">
        <v>37</v>
      </c>
      <c r="E86" s="164">
        <v>234</v>
      </c>
      <c r="F86" s="163">
        <v>8.4</v>
      </c>
      <c r="G86" s="164">
        <v>850699</v>
      </c>
      <c r="H86" s="164">
        <v>16551</v>
      </c>
      <c r="I86" s="164">
        <v>30378</v>
      </c>
      <c r="J86" s="164"/>
      <c r="K86" s="164">
        <v>0</v>
      </c>
      <c r="L86" s="164">
        <v>-21232</v>
      </c>
      <c r="M86" s="164">
        <v>-7304</v>
      </c>
      <c r="N86" s="164"/>
      <c r="O86" s="164">
        <v>-27844</v>
      </c>
      <c r="P86" s="164">
        <v>841248</v>
      </c>
      <c r="Q86" s="104">
        <f t="shared" si="7"/>
        <v>0</v>
      </c>
      <c r="R86" s="164">
        <v>-12237</v>
      </c>
      <c r="S86" s="164"/>
      <c r="T86" s="164">
        <v>34692</v>
      </c>
      <c r="U86" s="164">
        <v>28693</v>
      </c>
      <c r="V86" s="104">
        <f t="shared" si="10"/>
        <v>-92313</v>
      </c>
      <c r="W86" s="104">
        <f t="shared" si="11"/>
        <v>-76014</v>
      </c>
      <c r="X86" s="104"/>
      <c r="Y86" s="164">
        <v>975897</v>
      </c>
      <c r="Z86" s="164">
        <v>731476</v>
      </c>
      <c r="AA86" s="164">
        <v>841248</v>
      </c>
      <c r="AB86" s="164">
        <v>841248</v>
      </c>
      <c r="AC86" s="164">
        <v>18704</v>
      </c>
      <c r="AD86" s="164">
        <v>73609</v>
      </c>
      <c r="AE86" s="164"/>
      <c r="AF86" s="164">
        <v>0</v>
      </c>
      <c r="AG86" s="164">
        <v>0</v>
      </c>
      <c r="AH86" s="164"/>
      <c r="AI86" s="164">
        <v>-12237</v>
      </c>
      <c r="AJ86" s="164">
        <v>-12237</v>
      </c>
      <c r="AK86" s="164">
        <v>-12237</v>
      </c>
      <c r="AL86" s="164">
        <v>-12237</v>
      </c>
      <c r="AM86" s="164">
        <v>-12237</v>
      </c>
      <c r="AN86" s="164">
        <v>-31128</v>
      </c>
      <c r="AP86" s="165">
        <f t="shared" si="8"/>
        <v>-2528</v>
      </c>
      <c r="AQ86" s="164">
        <f>MIN(MAX(0,AP86),MAX(0,$L86)-SUM($AP86:AP86))</f>
        <v>0</v>
      </c>
      <c r="AR86" s="164">
        <f>MIN(MAX(0,AQ86),MAX(0,$L86)-SUM($AP86:AQ86))</f>
        <v>0</v>
      </c>
      <c r="AS86" s="164">
        <f>MIN(MAX(0,AR86),MAX(0,$L86)-SUM($AP86:AR86))</f>
        <v>0</v>
      </c>
      <c r="AT86" s="164">
        <f>MIN(MAX(0,AS86),MAX(0,$L86)-SUM($AP86:AS86))</f>
        <v>0</v>
      </c>
      <c r="AU86" s="164">
        <f>MIN(MAX(0,AT86),MAX(0,$L86)-SUM($AP86:AT86))</f>
        <v>0</v>
      </c>
      <c r="AV86" s="164">
        <f>(MAX(0,$L86-MAX(0,SUM($AP86:AU86))))</f>
        <v>0</v>
      </c>
      <c r="AW86" s="166">
        <f t="shared" si="9"/>
        <v>2528</v>
      </c>
      <c r="AX86" s="166">
        <f>MIN(MAX(0,AW86),MAX(0,-$L86)-MAX(0,-$AP86+SUM($AW86:AW86)))</f>
        <v>2528</v>
      </c>
      <c r="AY86" s="166">
        <f>MIN(MAX(0,AX86),MAX(0,-$L86)-MAX(0,-$AP86+SUM($AW86:AX86)))</f>
        <v>2528</v>
      </c>
      <c r="AZ86" s="166">
        <f>MIN(MAX(0,AY86),MAX(0,-$L86)-MAX(0,-$AP86+SUM($AW86:AY86)))</f>
        <v>2528</v>
      </c>
      <c r="BA86" s="166">
        <f>MIN(MAX(0,AZ86),MAX(0,-$L86)-MAX(0,-$AP86+SUM($AW86:AZ86)))</f>
        <v>2528</v>
      </c>
      <c r="BB86" s="166">
        <f>MAX(0,-$L86+$AP86-SUM($AW86:BA86))</f>
        <v>6064</v>
      </c>
      <c r="BC86" s="165">
        <f t="shared" si="12"/>
        <v>-870</v>
      </c>
      <c r="BD86" s="164">
        <f>MIN(MAX(0,BC86),MAX(0,$M86)-SUM($BC86:BC86))</f>
        <v>0</v>
      </c>
      <c r="BE86" s="164">
        <f>MIN(MAX(0,BD86),MAX(0,$M86)-SUM($BC86:BD86))</f>
        <v>0</v>
      </c>
      <c r="BF86" s="164">
        <f>MIN(MAX(0,BE86),MAX(0,$M86)-SUM($BC86:BE86))</f>
        <v>0</v>
      </c>
      <c r="BG86" s="164">
        <f>MIN(MAX(0,BF86),MAX(0,$M86)-SUM($BC86:BF86))</f>
        <v>0</v>
      </c>
      <c r="BH86" s="164">
        <f>MIN(MAX(0,BG86),MAX(0,$M86)-SUM($BC86:BG86))</f>
        <v>0</v>
      </c>
      <c r="BI86" s="164">
        <f>(MAX(0,$M86-MAX(0,SUM($BC86:BH86))))</f>
        <v>0</v>
      </c>
      <c r="BJ86" s="166">
        <f t="shared" si="13"/>
        <v>870</v>
      </c>
      <c r="BK86" s="166">
        <f>MIN(MAX(0,BJ86),MAX(0,-$M86)-MAX(0,-$BC86+SUM($BJ86:BJ86)))</f>
        <v>870</v>
      </c>
      <c r="BL86" s="166">
        <f>MIN(MAX(0,BK86),MAX(0,-$M86)-MAX(0,-$BC86+SUM($BJ86:BK86)))</f>
        <v>870</v>
      </c>
      <c r="BM86" s="166">
        <f>MIN(MAX(0,BL86),MAX(0,-$M86)-MAX(0,-$BC86+SUM($BJ86:BL86)))</f>
        <v>870</v>
      </c>
      <c r="BN86" s="166">
        <f>MIN(MAX(0,BM86),MAX(0,-$M86)-MAX(0,-$BC86+SUM($BJ86:BM86)))</f>
        <v>870</v>
      </c>
      <c r="BO86" s="166">
        <f>MAX(0,-$M86+$BC86-SUM($BJ86:BN86))</f>
        <v>2084</v>
      </c>
      <c r="BP86" s="165"/>
      <c r="BQ86" s="164"/>
      <c r="BR86" s="164"/>
      <c r="BS86" s="164"/>
      <c r="BT86" s="164"/>
      <c r="BU86" s="164"/>
      <c r="BV86" s="164"/>
      <c r="BW86" s="166"/>
      <c r="BX86" s="166"/>
      <c r="BY86" s="166"/>
      <c r="BZ86" s="166"/>
      <c r="CA86" s="166"/>
      <c r="CB86" s="166"/>
      <c r="CC86" s="163">
        <v>9.6</v>
      </c>
      <c r="CD86" s="167"/>
      <c r="CE86" s="164"/>
      <c r="CF86" s="164"/>
      <c r="CG86" s="164"/>
      <c r="CH86" s="164"/>
      <c r="CI86" s="164"/>
      <c r="CJ86" s="164"/>
      <c r="CK86" s="166"/>
      <c r="CL86" s="166"/>
      <c r="CM86" s="166"/>
      <c r="CN86" s="166"/>
      <c r="CO86" s="166"/>
      <c r="CP86" s="166"/>
      <c r="CQ86" s="167">
        <v>-8839</v>
      </c>
      <c r="CR86" s="164"/>
      <c r="CS86" s="164"/>
      <c r="CT86" s="164"/>
      <c r="CU86" s="164"/>
      <c r="CV86" s="164"/>
      <c r="CW86" s="164"/>
      <c r="CX86" s="166">
        <v>8839</v>
      </c>
      <c r="CY86" s="166">
        <v>8839</v>
      </c>
      <c r="CZ86" s="166">
        <v>8839</v>
      </c>
      <c r="DA86" s="166">
        <v>8839</v>
      </c>
      <c r="DB86" s="166">
        <v>8839</v>
      </c>
      <c r="DC86" s="166">
        <v>22980</v>
      </c>
      <c r="DE86" s="168">
        <v>0</v>
      </c>
      <c r="DG86" s="172">
        <v>0</v>
      </c>
    </row>
    <row r="87" spans="2:111" hidden="1">
      <c r="B87" s="103" t="s">
        <v>494</v>
      </c>
      <c r="C87" s="164">
        <v>0</v>
      </c>
      <c r="D87" s="164">
        <v>0</v>
      </c>
      <c r="E87" s="164">
        <v>15</v>
      </c>
      <c r="F87" s="163">
        <v>15.5</v>
      </c>
      <c r="G87" s="164">
        <v>0</v>
      </c>
      <c r="H87" s="164">
        <v>0</v>
      </c>
      <c r="I87" s="164">
        <v>0</v>
      </c>
      <c r="J87" s="164"/>
      <c r="K87" s="164">
        <v>0</v>
      </c>
      <c r="L87" s="164">
        <v>9445</v>
      </c>
      <c r="M87" s="164">
        <v>-116</v>
      </c>
      <c r="N87" s="164"/>
      <c r="O87" s="164">
        <v>0</v>
      </c>
      <c r="P87" s="164">
        <v>9329</v>
      </c>
      <c r="Q87" s="104">
        <f t="shared" si="7"/>
        <v>0</v>
      </c>
      <c r="R87" s="164">
        <v>602</v>
      </c>
      <c r="S87" s="164"/>
      <c r="T87" s="164">
        <v>602</v>
      </c>
      <c r="U87" s="164">
        <v>0</v>
      </c>
      <c r="V87" s="104">
        <f t="shared" si="10"/>
        <v>8727</v>
      </c>
      <c r="W87" s="104">
        <f t="shared" si="11"/>
        <v>0</v>
      </c>
      <c r="X87" s="104"/>
      <c r="Y87" s="164">
        <v>11804</v>
      </c>
      <c r="Z87" s="164">
        <v>7374</v>
      </c>
      <c r="AA87" s="164">
        <v>9329</v>
      </c>
      <c r="AB87" s="164">
        <v>9329</v>
      </c>
      <c r="AC87" s="164">
        <v>0</v>
      </c>
      <c r="AD87" s="164">
        <v>109</v>
      </c>
      <c r="AE87" s="164"/>
      <c r="AF87" s="164">
        <v>8836</v>
      </c>
      <c r="AG87" s="164">
        <v>0</v>
      </c>
      <c r="AH87" s="164"/>
      <c r="AI87" s="164">
        <v>602</v>
      </c>
      <c r="AJ87" s="164">
        <v>602</v>
      </c>
      <c r="AK87" s="164">
        <v>602</v>
      </c>
      <c r="AL87" s="164">
        <v>602</v>
      </c>
      <c r="AM87" s="164">
        <v>602</v>
      </c>
      <c r="AN87" s="164">
        <v>5717</v>
      </c>
      <c r="AP87" s="165">
        <f t="shared" si="8"/>
        <v>609</v>
      </c>
      <c r="AQ87" s="164">
        <f>MIN(MAX(0,AP87),MAX(0,$L87)-SUM($AP87:AP87))</f>
        <v>609</v>
      </c>
      <c r="AR87" s="164">
        <f>MIN(MAX(0,AQ87),MAX(0,$L87)-SUM($AP87:AQ87))</f>
        <v>609</v>
      </c>
      <c r="AS87" s="164">
        <f>MIN(MAX(0,AR87),MAX(0,$L87)-SUM($AP87:AR87))</f>
        <v>609</v>
      </c>
      <c r="AT87" s="164">
        <f>MIN(MAX(0,AS87),MAX(0,$L87)-SUM($AP87:AS87))</f>
        <v>609</v>
      </c>
      <c r="AU87" s="164">
        <f>MIN(MAX(0,AT87),MAX(0,$L87)-SUM($AP87:AT87))</f>
        <v>609</v>
      </c>
      <c r="AV87" s="164">
        <f>(MAX(0,$L87-MAX(0,SUM($AP87:AU87))))</f>
        <v>5791</v>
      </c>
      <c r="AW87" s="166">
        <f t="shared" si="9"/>
        <v>0</v>
      </c>
      <c r="AX87" s="166">
        <f>MIN(MAX(0,AW87),MAX(0,-$L87)-MAX(0,-$AP87+SUM($AW87:AW87)))</f>
        <v>0</v>
      </c>
      <c r="AY87" s="166">
        <f>MIN(MAX(0,AX87),MAX(0,-$L87)-MAX(0,-$AP87+SUM($AW87:AX87)))</f>
        <v>0</v>
      </c>
      <c r="AZ87" s="166">
        <f>MIN(MAX(0,AY87),MAX(0,-$L87)-MAX(0,-$AP87+SUM($AW87:AY87)))</f>
        <v>0</v>
      </c>
      <c r="BA87" s="166">
        <f>MIN(MAX(0,AZ87),MAX(0,-$L87)-MAX(0,-$AP87+SUM($AW87:AZ87)))</f>
        <v>0</v>
      </c>
      <c r="BB87" s="166">
        <f>MAX(0,-$L87+$AP87-SUM($AW87:BA87))</f>
        <v>0</v>
      </c>
      <c r="BC87" s="165">
        <f t="shared" si="12"/>
        <v>-7</v>
      </c>
      <c r="BD87" s="164">
        <f>MIN(MAX(0,BC87),MAX(0,$M87)-SUM($BC87:BC87))</f>
        <v>0</v>
      </c>
      <c r="BE87" s="164">
        <f>MIN(MAX(0,BD87),MAX(0,$M87)-SUM($BC87:BD87))</f>
        <v>0</v>
      </c>
      <c r="BF87" s="164">
        <f>MIN(MAX(0,BE87),MAX(0,$M87)-SUM($BC87:BE87))</f>
        <v>0</v>
      </c>
      <c r="BG87" s="164">
        <f>MIN(MAX(0,BF87),MAX(0,$M87)-SUM($BC87:BF87))</f>
        <v>0</v>
      </c>
      <c r="BH87" s="164">
        <f>MIN(MAX(0,BG87),MAX(0,$M87)-SUM($BC87:BG87))</f>
        <v>0</v>
      </c>
      <c r="BI87" s="164">
        <f>(MAX(0,$M87-MAX(0,SUM($BC87:BH87))))</f>
        <v>0</v>
      </c>
      <c r="BJ87" s="166">
        <f t="shared" si="13"/>
        <v>7</v>
      </c>
      <c r="BK87" s="166">
        <f>MIN(MAX(0,BJ87),MAX(0,-$M87)-MAX(0,-$BC87+SUM($BJ87:BJ87)))</f>
        <v>7</v>
      </c>
      <c r="BL87" s="166">
        <f>MIN(MAX(0,BK87),MAX(0,-$M87)-MAX(0,-$BC87+SUM($BJ87:BK87)))</f>
        <v>7</v>
      </c>
      <c r="BM87" s="166">
        <f>MIN(MAX(0,BL87),MAX(0,-$M87)-MAX(0,-$BC87+SUM($BJ87:BL87)))</f>
        <v>7</v>
      </c>
      <c r="BN87" s="166">
        <f>MIN(MAX(0,BM87),MAX(0,-$M87)-MAX(0,-$BC87+SUM($BJ87:BM87)))</f>
        <v>7</v>
      </c>
      <c r="BO87" s="166">
        <f>MAX(0,-$M87+$BC87-SUM($BJ87:BN87))</f>
        <v>74</v>
      </c>
      <c r="BP87" s="165"/>
      <c r="BQ87" s="164"/>
      <c r="BR87" s="164"/>
      <c r="BS87" s="164"/>
      <c r="BT87" s="164"/>
      <c r="BU87" s="164"/>
      <c r="BV87" s="164"/>
      <c r="BW87" s="166"/>
      <c r="BX87" s="166"/>
      <c r="BY87" s="166"/>
      <c r="BZ87" s="166"/>
      <c r="CA87" s="166"/>
      <c r="CB87" s="166"/>
      <c r="CC87" s="163">
        <v>1</v>
      </c>
      <c r="CD87" s="167"/>
      <c r="CE87" s="164"/>
      <c r="CF87" s="164"/>
      <c r="CG87" s="164"/>
      <c r="CH87" s="164"/>
      <c r="CI87" s="164"/>
      <c r="CJ87" s="164"/>
      <c r="CK87" s="166"/>
      <c r="CL87" s="166"/>
      <c r="CM87" s="166"/>
      <c r="CN87" s="166"/>
      <c r="CO87" s="166"/>
      <c r="CP87" s="166"/>
      <c r="CQ87" s="167">
        <v>0</v>
      </c>
      <c r="CR87" s="164"/>
      <c r="CS87" s="164"/>
      <c r="CT87" s="164"/>
      <c r="CU87" s="164"/>
      <c r="CV87" s="164"/>
      <c r="CW87" s="164"/>
      <c r="CX87" s="166">
        <v>0</v>
      </c>
      <c r="CY87" s="166">
        <v>0</v>
      </c>
      <c r="CZ87" s="166">
        <v>0</v>
      </c>
      <c r="DA87" s="166">
        <v>0</v>
      </c>
      <c r="DB87" s="166">
        <v>0</v>
      </c>
      <c r="DC87" s="166">
        <v>0</v>
      </c>
      <c r="DE87" s="168">
        <v>0</v>
      </c>
      <c r="DG87" s="172">
        <v>0</v>
      </c>
    </row>
    <row r="88" spans="2:111" hidden="1">
      <c r="B88" s="103" t="s">
        <v>265</v>
      </c>
      <c r="C88" s="164">
        <v>174</v>
      </c>
      <c r="D88" s="164">
        <v>111</v>
      </c>
      <c r="E88" s="164">
        <v>467</v>
      </c>
      <c r="F88" s="163">
        <v>7.4</v>
      </c>
      <c r="G88" s="164">
        <v>2200079</v>
      </c>
      <c r="H88" s="164">
        <v>30670</v>
      </c>
      <c r="I88" s="164">
        <v>77791</v>
      </c>
      <c r="J88" s="164"/>
      <c r="K88" s="164">
        <v>0</v>
      </c>
      <c r="L88" s="164">
        <v>-108261</v>
      </c>
      <c r="M88" s="164">
        <v>-16403</v>
      </c>
      <c r="N88" s="164"/>
      <c r="O88" s="164">
        <v>-91213</v>
      </c>
      <c r="P88" s="164">
        <v>2092663</v>
      </c>
      <c r="Q88" s="104">
        <f t="shared" si="7"/>
        <v>0</v>
      </c>
      <c r="R88" s="164">
        <v>-38701</v>
      </c>
      <c r="S88" s="164"/>
      <c r="T88" s="164">
        <v>69760</v>
      </c>
      <c r="U88" s="164">
        <v>94935</v>
      </c>
      <c r="V88" s="104">
        <f t="shared" si="10"/>
        <v>-262976</v>
      </c>
      <c r="W88" s="104">
        <f t="shared" si="11"/>
        <v>-177013</v>
      </c>
      <c r="X88" s="104"/>
      <c r="Y88" s="164">
        <v>2392026</v>
      </c>
      <c r="Z88" s="164">
        <v>1846544</v>
      </c>
      <c r="AA88" s="164">
        <v>2092663</v>
      </c>
      <c r="AB88" s="164">
        <v>2092663</v>
      </c>
      <c r="AC88" s="164">
        <v>93631</v>
      </c>
      <c r="AD88" s="164">
        <v>169345</v>
      </c>
      <c r="AE88" s="164"/>
      <c r="AF88" s="164">
        <v>0</v>
      </c>
      <c r="AG88" s="164">
        <v>0</v>
      </c>
      <c r="AH88" s="164"/>
      <c r="AI88" s="164">
        <v>-38701</v>
      </c>
      <c r="AJ88" s="164">
        <v>-38701</v>
      </c>
      <c r="AK88" s="164">
        <v>-38701</v>
      </c>
      <c r="AL88" s="164">
        <v>-38701</v>
      </c>
      <c r="AM88" s="164">
        <v>-38701</v>
      </c>
      <c r="AN88" s="164">
        <v>-69471</v>
      </c>
      <c r="AP88" s="165">
        <f t="shared" si="8"/>
        <v>-14630</v>
      </c>
      <c r="AQ88" s="164">
        <f>MIN(MAX(0,AP88),MAX(0,$L88)-SUM($AP88:AP88))</f>
        <v>0</v>
      </c>
      <c r="AR88" s="164">
        <f>MIN(MAX(0,AQ88),MAX(0,$L88)-SUM($AP88:AQ88))</f>
        <v>0</v>
      </c>
      <c r="AS88" s="164">
        <f>MIN(MAX(0,AR88),MAX(0,$L88)-SUM($AP88:AR88))</f>
        <v>0</v>
      </c>
      <c r="AT88" s="164">
        <f>MIN(MAX(0,AS88),MAX(0,$L88)-SUM($AP88:AS88))</f>
        <v>0</v>
      </c>
      <c r="AU88" s="164">
        <f>MIN(MAX(0,AT88),MAX(0,$L88)-SUM($AP88:AT88))</f>
        <v>0</v>
      </c>
      <c r="AV88" s="164">
        <f>(MAX(0,$L88-MAX(0,SUM($AP88:AU88))))</f>
        <v>0</v>
      </c>
      <c r="AW88" s="166">
        <f t="shared" si="9"/>
        <v>14630</v>
      </c>
      <c r="AX88" s="166">
        <f>MIN(MAX(0,AW88),MAX(0,-$L88)-MAX(0,-$AP88+SUM($AW88:AW88)))</f>
        <v>14630</v>
      </c>
      <c r="AY88" s="166">
        <f>MIN(MAX(0,AX88),MAX(0,-$L88)-MAX(0,-$AP88+SUM($AW88:AX88)))</f>
        <v>14630</v>
      </c>
      <c r="AZ88" s="166">
        <f>MIN(MAX(0,AY88),MAX(0,-$L88)-MAX(0,-$AP88+SUM($AW88:AY88)))</f>
        <v>14630</v>
      </c>
      <c r="BA88" s="166">
        <f>MIN(MAX(0,AZ88),MAX(0,-$L88)-MAX(0,-$AP88+SUM($AW88:AZ88)))</f>
        <v>14630</v>
      </c>
      <c r="BB88" s="166">
        <f>MAX(0,-$L88+$AP88-SUM($AW88:BA88))</f>
        <v>20481</v>
      </c>
      <c r="BC88" s="165">
        <f t="shared" si="12"/>
        <v>-2217</v>
      </c>
      <c r="BD88" s="164">
        <f>MIN(MAX(0,BC88),MAX(0,$M88)-SUM($BC88:BC88))</f>
        <v>0</v>
      </c>
      <c r="BE88" s="164">
        <f>MIN(MAX(0,BD88),MAX(0,$M88)-SUM($BC88:BD88))</f>
        <v>0</v>
      </c>
      <c r="BF88" s="164">
        <f>MIN(MAX(0,BE88),MAX(0,$M88)-SUM($BC88:BE88))</f>
        <v>0</v>
      </c>
      <c r="BG88" s="164">
        <f>MIN(MAX(0,BF88),MAX(0,$M88)-SUM($BC88:BF88))</f>
        <v>0</v>
      </c>
      <c r="BH88" s="164">
        <f>MIN(MAX(0,BG88),MAX(0,$M88)-SUM($BC88:BG88))</f>
        <v>0</v>
      </c>
      <c r="BI88" s="164">
        <f>(MAX(0,$M88-MAX(0,SUM($BC88:BH88))))</f>
        <v>0</v>
      </c>
      <c r="BJ88" s="166">
        <f t="shared" si="13"/>
        <v>2217</v>
      </c>
      <c r="BK88" s="166">
        <f>MIN(MAX(0,BJ88),MAX(0,-$M88)-MAX(0,-$BC88+SUM($BJ88:BJ88)))</f>
        <v>2217</v>
      </c>
      <c r="BL88" s="166">
        <f>MIN(MAX(0,BK88),MAX(0,-$M88)-MAX(0,-$BC88+SUM($BJ88:BK88)))</f>
        <v>2217</v>
      </c>
      <c r="BM88" s="166">
        <f>MIN(MAX(0,BL88),MAX(0,-$M88)-MAX(0,-$BC88+SUM($BJ88:BL88)))</f>
        <v>2217</v>
      </c>
      <c r="BN88" s="166">
        <f>MIN(MAX(0,BM88),MAX(0,-$M88)-MAX(0,-$BC88+SUM($BJ88:BM88)))</f>
        <v>2217</v>
      </c>
      <c r="BO88" s="166">
        <f>MAX(0,-$M88+$BC88-SUM($BJ88:BN88))</f>
        <v>3101</v>
      </c>
      <c r="BP88" s="165"/>
      <c r="BQ88" s="164"/>
      <c r="BR88" s="164"/>
      <c r="BS88" s="164"/>
      <c r="BT88" s="164"/>
      <c r="BU88" s="164"/>
      <c r="BV88" s="164"/>
      <c r="BW88" s="166"/>
      <c r="BX88" s="166"/>
      <c r="BY88" s="166"/>
      <c r="BZ88" s="166"/>
      <c r="CA88" s="166"/>
      <c r="CB88" s="166"/>
      <c r="CC88" s="163">
        <v>9.1</v>
      </c>
      <c r="CD88" s="167"/>
      <c r="CE88" s="164"/>
      <c r="CF88" s="164"/>
      <c r="CG88" s="164"/>
      <c r="CH88" s="164"/>
      <c r="CI88" s="164"/>
      <c r="CJ88" s="164"/>
      <c r="CK88" s="166"/>
      <c r="CL88" s="166"/>
      <c r="CM88" s="166"/>
      <c r="CN88" s="166"/>
      <c r="CO88" s="166"/>
      <c r="CP88" s="166"/>
      <c r="CQ88" s="167">
        <v>-21854</v>
      </c>
      <c r="CR88" s="164"/>
      <c r="CS88" s="164"/>
      <c r="CT88" s="164"/>
      <c r="CU88" s="164"/>
      <c r="CV88" s="164"/>
      <c r="CW88" s="164"/>
      <c r="CX88" s="166">
        <v>21854</v>
      </c>
      <c r="CY88" s="166">
        <v>21854</v>
      </c>
      <c r="CZ88" s="166">
        <v>21854</v>
      </c>
      <c r="DA88" s="166">
        <v>21854</v>
      </c>
      <c r="DB88" s="166">
        <v>21854</v>
      </c>
      <c r="DC88" s="166">
        <v>45889</v>
      </c>
      <c r="DE88" s="168">
        <v>0</v>
      </c>
      <c r="DG88" s="172">
        <v>0</v>
      </c>
    </row>
    <row r="89" spans="2:111" hidden="1">
      <c r="B89" s="103" t="s">
        <v>266</v>
      </c>
      <c r="C89" s="164">
        <v>84</v>
      </c>
      <c r="D89" s="164">
        <v>62</v>
      </c>
      <c r="E89" s="164">
        <v>305</v>
      </c>
      <c r="F89" s="163">
        <v>7.2</v>
      </c>
      <c r="G89" s="164">
        <v>2429851</v>
      </c>
      <c r="H89" s="164">
        <v>39627</v>
      </c>
      <c r="I89" s="164">
        <v>86121</v>
      </c>
      <c r="J89" s="164"/>
      <c r="K89" s="164">
        <v>-995954</v>
      </c>
      <c r="L89" s="164">
        <v>-257978</v>
      </c>
      <c r="M89" s="164">
        <v>-9722</v>
      </c>
      <c r="N89" s="164"/>
      <c r="O89" s="164">
        <v>-100688</v>
      </c>
      <c r="P89" s="164">
        <v>1191257</v>
      </c>
      <c r="Q89" s="104">
        <f t="shared" si="7"/>
        <v>-995954</v>
      </c>
      <c r="R89" s="164">
        <v>-63751</v>
      </c>
      <c r="S89" s="164"/>
      <c r="T89" s="164">
        <v>-933957</v>
      </c>
      <c r="U89" s="164">
        <v>48167</v>
      </c>
      <c r="V89" s="104">
        <f t="shared" si="10"/>
        <v>-397917</v>
      </c>
      <c r="W89" s="104">
        <f t="shared" si="11"/>
        <v>-193968</v>
      </c>
      <c r="X89" s="104"/>
      <c r="Y89" s="164">
        <v>1370021</v>
      </c>
      <c r="Z89" s="164">
        <v>1044778</v>
      </c>
      <c r="AA89" s="164">
        <v>1191257</v>
      </c>
      <c r="AB89" s="164">
        <v>1191257</v>
      </c>
      <c r="AC89" s="164">
        <v>222148</v>
      </c>
      <c r="AD89" s="164">
        <v>175769</v>
      </c>
      <c r="AE89" s="164"/>
      <c r="AF89" s="164">
        <v>0</v>
      </c>
      <c r="AG89" s="164">
        <v>0</v>
      </c>
      <c r="AH89" s="164"/>
      <c r="AI89" s="164">
        <v>-63751</v>
      </c>
      <c r="AJ89" s="164">
        <v>-63751</v>
      </c>
      <c r="AK89" s="164">
        <v>-63751</v>
      </c>
      <c r="AL89" s="164">
        <v>-63751</v>
      </c>
      <c r="AM89" s="164">
        <v>-63751</v>
      </c>
      <c r="AN89" s="164">
        <v>-79162</v>
      </c>
      <c r="AP89" s="165">
        <f t="shared" si="8"/>
        <v>-35830</v>
      </c>
      <c r="AQ89" s="164">
        <f>MIN(MAX(0,AP89),MAX(0,$L89)-SUM($AP89:AP89))</f>
        <v>0</v>
      </c>
      <c r="AR89" s="164">
        <f>MIN(MAX(0,AQ89),MAX(0,$L89)-SUM($AP89:AQ89))</f>
        <v>0</v>
      </c>
      <c r="AS89" s="164">
        <f>MIN(MAX(0,AR89),MAX(0,$L89)-SUM($AP89:AR89))</f>
        <v>0</v>
      </c>
      <c r="AT89" s="164">
        <f>MIN(MAX(0,AS89),MAX(0,$L89)-SUM($AP89:AS89))</f>
        <v>0</v>
      </c>
      <c r="AU89" s="164">
        <f>MIN(MAX(0,AT89),MAX(0,$L89)-SUM($AP89:AT89))</f>
        <v>0</v>
      </c>
      <c r="AV89" s="164">
        <f>(MAX(0,$L89-MAX(0,SUM($AP89:AU89))))</f>
        <v>0</v>
      </c>
      <c r="AW89" s="166">
        <f t="shared" si="9"/>
        <v>35830</v>
      </c>
      <c r="AX89" s="166">
        <f>MIN(MAX(0,AW89),MAX(0,-$L89)-MAX(0,-$AP89+SUM($AW89:AW89)))</f>
        <v>35830</v>
      </c>
      <c r="AY89" s="166">
        <f>MIN(MAX(0,AX89),MAX(0,-$L89)-MAX(0,-$AP89+SUM($AW89:AX89)))</f>
        <v>35830</v>
      </c>
      <c r="AZ89" s="166">
        <f>MIN(MAX(0,AY89),MAX(0,-$L89)-MAX(0,-$AP89+SUM($AW89:AY89)))</f>
        <v>35830</v>
      </c>
      <c r="BA89" s="166">
        <f>MIN(MAX(0,AZ89),MAX(0,-$L89)-MAX(0,-$AP89+SUM($AW89:AZ89)))</f>
        <v>35830</v>
      </c>
      <c r="BB89" s="166">
        <f>MAX(0,-$L89+$AP89-SUM($AW89:BA89))</f>
        <v>42998</v>
      </c>
      <c r="BC89" s="165">
        <f t="shared" si="12"/>
        <v>-1350</v>
      </c>
      <c r="BD89" s="164">
        <f>MIN(MAX(0,BC89),MAX(0,$M89)-SUM($BC89:BC89))</f>
        <v>0</v>
      </c>
      <c r="BE89" s="164">
        <f>MIN(MAX(0,BD89),MAX(0,$M89)-SUM($BC89:BD89))</f>
        <v>0</v>
      </c>
      <c r="BF89" s="164">
        <f>MIN(MAX(0,BE89),MAX(0,$M89)-SUM($BC89:BE89))</f>
        <v>0</v>
      </c>
      <c r="BG89" s="164">
        <f>MIN(MAX(0,BF89),MAX(0,$M89)-SUM($BC89:BF89))</f>
        <v>0</v>
      </c>
      <c r="BH89" s="164">
        <f>MIN(MAX(0,BG89),MAX(0,$M89)-SUM($BC89:BG89))</f>
        <v>0</v>
      </c>
      <c r="BI89" s="164">
        <f>(MAX(0,$M89-MAX(0,SUM($BC89:BH89))))</f>
        <v>0</v>
      </c>
      <c r="BJ89" s="166">
        <f t="shared" si="13"/>
        <v>1350</v>
      </c>
      <c r="BK89" s="166">
        <f>MIN(MAX(0,BJ89),MAX(0,-$M89)-MAX(0,-$BC89+SUM($BJ89:BJ89)))</f>
        <v>1350</v>
      </c>
      <c r="BL89" s="166">
        <f>MIN(MAX(0,BK89),MAX(0,-$M89)-MAX(0,-$BC89+SUM($BJ89:BK89)))</f>
        <v>1350</v>
      </c>
      <c r="BM89" s="166">
        <f>MIN(MAX(0,BL89),MAX(0,-$M89)-MAX(0,-$BC89+SUM($BJ89:BL89)))</f>
        <v>1350</v>
      </c>
      <c r="BN89" s="166">
        <f>MIN(MAX(0,BM89),MAX(0,-$M89)-MAX(0,-$BC89+SUM($BJ89:BM89)))</f>
        <v>1350</v>
      </c>
      <c r="BO89" s="166">
        <f>MAX(0,-$M89+$BC89-SUM($BJ89:BN89))</f>
        <v>1622</v>
      </c>
      <c r="BP89" s="165"/>
      <c r="BQ89" s="164"/>
      <c r="BR89" s="164"/>
      <c r="BS89" s="164"/>
      <c r="BT89" s="164"/>
      <c r="BU89" s="164"/>
      <c r="BV89" s="164"/>
      <c r="BW89" s="166"/>
      <c r="BX89" s="166"/>
      <c r="BY89" s="166"/>
      <c r="BZ89" s="166"/>
      <c r="CA89" s="166"/>
      <c r="CB89" s="166"/>
      <c r="CC89" s="163">
        <v>8.3000000000000007</v>
      </c>
      <c r="CD89" s="167"/>
      <c r="CE89" s="164"/>
      <c r="CF89" s="164"/>
      <c r="CG89" s="164"/>
      <c r="CH89" s="164"/>
      <c r="CI89" s="164"/>
      <c r="CJ89" s="164"/>
      <c r="CK89" s="166"/>
      <c r="CL89" s="166"/>
      <c r="CM89" s="166"/>
      <c r="CN89" s="166"/>
      <c r="CO89" s="166"/>
      <c r="CP89" s="166"/>
      <c r="CQ89" s="167">
        <v>-26571</v>
      </c>
      <c r="CR89" s="164"/>
      <c r="CS89" s="164"/>
      <c r="CT89" s="164"/>
      <c r="CU89" s="164"/>
      <c r="CV89" s="164"/>
      <c r="CW89" s="164"/>
      <c r="CX89" s="166">
        <v>26571</v>
      </c>
      <c r="CY89" s="166">
        <v>26571</v>
      </c>
      <c r="CZ89" s="166">
        <v>26571</v>
      </c>
      <c r="DA89" s="166">
        <v>26571</v>
      </c>
      <c r="DB89" s="166">
        <v>26571</v>
      </c>
      <c r="DC89" s="166">
        <v>34542</v>
      </c>
      <c r="DE89" s="168">
        <v>0</v>
      </c>
      <c r="DG89" s="172">
        <v>81000.842829999994</v>
      </c>
    </row>
    <row r="90" spans="2:111" hidden="1">
      <c r="B90" s="103" t="s">
        <v>267</v>
      </c>
      <c r="C90" s="164">
        <v>59</v>
      </c>
      <c r="D90" s="164">
        <v>34</v>
      </c>
      <c r="E90" s="164">
        <v>145</v>
      </c>
      <c r="F90" s="163">
        <v>6.8</v>
      </c>
      <c r="G90" s="164">
        <v>694720</v>
      </c>
      <c r="H90" s="164">
        <v>10361</v>
      </c>
      <c r="I90" s="164">
        <v>24541</v>
      </c>
      <c r="J90" s="164"/>
      <c r="K90" s="164">
        <v>0</v>
      </c>
      <c r="L90" s="164">
        <v>33918</v>
      </c>
      <c r="M90" s="164">
        <v>-5572</v>
      </c>
      <c r="N90" s="164"/>
      <c r="O90" s="164">
        <v>-31428</v>
      </c>
      <c r="P90" s="164">
        <v>726540</v>
      </c>
      <c r="Q90" s="104">
        <f t="shared" si="7"/>
        <v>0</v>
      </c>
      <c r="R90" s="164">
        <v>-3012</v>
      </c>
      <c r="S90" s="164"/>
      <c r="T90" s="164">
        <v>31890</v>
      </c>
      <c r="U90" s="164">
        <v>32466</v>
      </c>
      <c r="V90" s="104">
        <f t="shared" si="10"/>
        <v>-22497</v>
      </c>
      <c r="W90" s="104">
        <f t="shared" si="11"/>
        <v>-53855</v>
      </c>
      <c r="X90" s="104"/>
      <c r="Y90" s="164">
        <v>828885</v>
      </c>
      <c r="Z90" s="164">
        <v>642200</v>
      </c>
      <c r="AA90" s="164">
        <v>726540</v>
      </c>
      <c r="AB90" s="164">
        <v>726540</v>
      </c>
      <c r="AC90" s="164">
        <v>0</v>
      </c>
      <c r="AD90" s="164">
        <v>51427</v>
      </c>
      <c r="AE90" s="164"/>
      <c r="AF90" s="164">
        <v>28930</v>
      </c>
      <c r="AG90" s="164">
        <v>0</v>
      </c>
      <c r="AH90" s="164"/>
      <c r="AI90" s="164">
        <v>-3012</v>
      </c>
      <c r="AJ90" s="164">
        <v>-3012</v>
      </c>
      <c r="AK90" s="164">
        <v>-3012</v>
      </c>
      <c r="AL90" s="164">
        <v>-3012</v>
      </c>
      <c r="AM90" s="164">
        <v>-3012</v>
      </c>
      <c r="AN90" s="164">
        <v>-7437</v>
      </c>
      <c r="AP90" s="165">
        <f t="shared" si="8"/>
        <v>4988</v>
      </c>
      <c r="AQ90" s="164">
        <f>MIN(MAX(0,AP90),MAX(0,$L90)-SUM($AP90:AP90))</f>
        <v>4988</v>
      </c>
      <c r="AR90" s="164">
        <f>MIN(MAX(0,AQ90),MAX(0,$L90)-SUM($AP90:AQ90))</f>
        <v>4988</v>
      </c>
      <c r="AS90" s="164">
        <f>MIN(MAX(0,AR90),MAX(0,$L90)-SUM($AP90:AR90))</f>
        <v>4988</v>
      </c>
      <c r="AT90" s="164">
        <f>MIN(MAX(0,AS90),MAX(0,$L90)-SUM($AP90:AS90))</f>
        <v>4988</v>
      </c>
      <c r="AU90" s="164">
        <f>MIN(MAX(0,AT90),MAX(0,$L90)-SUM($AP90:AT90))</f>
        <v>4988</v>
      </c>
      <c r="AV90" s="164">
        <f>(MAX(0,$L90-MAX(0,SUM($AP90:AU90))))</f>
        <v>3990</v>
      </c>
      <c r="AW90" s="166">
        <f t="shared" si="9"/>
        <v>0</v>
      </c>
      <c r="AX90" s="166">
        <f>MIN(MAX(0,AW90),MAX(0,-$L90)-MAX(0,-$AP90+SUM($AW90:AW90)))</f>
        <v>0</v>
      </c>
      <c r="AY90" s="166">
        <f>MIN(MAX(0,AX90),MAX(0,-$L90)-MAX(0,-$AP90+SUM($AW90:AX90)))</f>
        <v>0</v>
      </c>
      <c r="AZ90" s="166">
        <f>MIN(MAX(0,AY90),MAX(0,-$L90)-MAX(0,-$AP90+SUM($AW90:AY90)))</f>
        <v>0</v>
      </c>
      <c r="BA90" s="166">
        <f>MIN(MAX(0,AZ90),MAX(0,-$L90)-MAX(0,-$AP90+SUM($AW90:AZ90)))</f>
        <v>0</v>
      </c>
      <c r="BB90" s="166">
        <f>MAX(0,-$L90+$AP90-SUM($AW90:BA90))</f>
        <v>0</v>
      </c>
      <c r="BC90" s="165">
        <f t="shared" si="12"/>
        <v>-819</v>
      </c>
      <c r="BD90" s="164">
        <f>MIN(MAX(0,BC90),MAX(0,$M90)-SUM($BC90:BC90))</f>
        <v>0</v>
      </c>
      <c r="BE90" s="164">
        <f>MIN(MAX(0,BD90),MAX(0,$M90)-SUM($BC90:BD90))</f>
        <v>0</v>
      </c>
      <c r="BF90" s="164">
        <f>MIN(MAX(0,BE90),MAX(0,$M90)-SUM($BC90:BE90))</f>
        <v>0</v>
      </c>
      <c r="BG90" s="164">
        <f>MIN(MAX(0,BF90),MAX(0,$M90)-SUM($BC90:BF90))</f>
        <v>0</v>
      </c>
      <c r="BH90" s="164">
        <f>MIN(MAX(0,BG90),MAX(0,$M90)-SUM($BC90:BG90))</f>
        <v>0</v>
      </c>
      <c r="BI90" s="164">
        <f>(MAX(0,$M90-MAX(0,SUM($BC90:BH90))))</f>
        <v>0</v>
      </c>
      <c r="BJ90" s="166">
        <f t="shared" si="13"/>
        <v>819</v>
      </c>
      <c r="BK90" s="166">
        <f>MIN(MAX(0,BJ90),MAX(0,-$M90)-MAX(0,-$BC90+SUM($BJ90:BJ90)))</f>
        <v>819</v>
      </c>
      <c r="BL90" s="166">
        <f>MIN(MAX(0,BK90),MAX(0,-$M90)-MAX(0,-$BC90+SUM($BJ90:BK90)))</f>
        <v>819</v>
      </c>
      <c r="BM90" s="166">
        <f>MIN(MAX(0,BL90),MAX(0,-$M90)-MAX(0,-$BC90+SUM($BJ90:BL90)))</f>
        <v>819</v>
      </c>
      <c r="BN90" s="166">
        <f>MIN(MAX(0,BM90),MAX(0,-$M90)-MAX(0,-$BC90+SUM($BJ90:BM90)))</f>
        <v>819</v>
      </c>
      <c r="BO90" s="166">
        <f>MAX(0,-$M90+$BC90-SUM($BJ90:BN90))</f>
        <v>658</v>
      </c>
      <c r="BP90" s="165"/>
      <c r="BQ90" s="164"/>
      <c r="BR90" s="164"/>
      <c r="BS90" s="164"/>
      <c r="BT90" s="164"/>
      <c r="BU90" s="164"/>
      <c r="BV90" s="164"/>
      <c r="BW90" s="166"/>
      <c r="BX90" s="166"/>
      <c r="BY90" s="166"/>
      <c r="BZ90" s="166"/>
      <c r="CA90" s="166"/>
      <c r="CB90" s="166"/>
      <c r="CC90" s="163">
        <v>8.5</v>
      </c>
      <c r="CD90" s="167"/>
      <c r="CE90" s="164"/>
      <c r="CF90" s="164"/>
      <c r="CG90" s="164"/>
      <c r="CH90" s="164"/>
      <c r="CI90" s="164"/>
      <c r="CJ90" s="164"/>
      <c r="CK90" s="166"/>
      <c r="CL90" s="166"/>
      <c r="CM90" s="166"/>
      <c r="CN90" s="166"/>
      <c r="CO90" s="166"/>
      <c r="CP90" s="166"/>
      <c r="CQ90" s="167">
        <v>-7181</v>
      </c>
      <c r="CR90" s="164"/>
      <c r="CS90" s="164"/>
      <c r="CT90" s="164"/>
      <c r="CU90" s="164"/>
      <c r="CV90" s="164"/>
      <c r="CW90" s="164"/>
      <c r="CX90" s="166">
        <v>7181</v>
      </c>
      <c r="CY90" s="166">
        <v>7181</v>
      </c>
      <c r="CZ90" s="166">
        <v>7181</v>
      </c>
      <c r="DA90" s="166">
        <v>7181</v>
      </c>
      <c r="DB90" s="166">
        <v>7181</v>
      </c>
      <c r="DC90" s="166">
        <v>10769</v>
      </c>
      <c r="DE90" s="168">
        <v>0</v>
      </c>
      <c r="DG90" s="172">
        <v>0</v>
      </c>
    </row>
    <row r="91" spans="2:111" hidden="1">
      <c r="B91" s="103" t="s">
        <v>268</v>
      </c>
      <c r="C91" s="164">
        <v>19</v>
      </c>
      <c r="D91" s="164">
        <v>9</v>
      </c>
      <c r="E91" s="164">
        <v>48</v>
      </c>
      <c r="F91" s="163">
        <v>7.5</v>
      </c>
      <c r="G91" s="164">
        <v>239853</v>
      </c>
      <c r="H91" s="164">
        <v>3088</v>
      </c>
      <c r="I91" s="164">
        <v>8462</v>
      </c>
      <c r="J91" s="164"/>
      <c r="K91" s="164">
        <v>0</v>
      </c>
      <c r="L91" s="164">
        <v>-11652</v>
      </c>
      <c r="M91" s="164">
        <v>-1805</v>
      </c>
      <c r="N91" s="164"/>
      <c r="O91" s="164">
        <v>-10510</v>
      </c>
      <c r="P91" s="164">
        <v>227436</v>
      </c>
      <c r="Q91" s="104">
        <f t="shared" si="7"/>
        <v>0</v>
      </c>
      <c r="R91" s="164">
        <v>-4197</v>
      </c>
      <c r="S91" s="164"/>
      <c r="T91" s="164">
        <v>7353</v>
      </c>
      <c r="U91" s="164">
        <v>10781</v>
      </c>
      <c r="V91" s="104">
        <f t="shared" si="10"/>
        <v>-27277</v>
      </c>
      <c r="W91" s="104">
        <f t="shared" si="11"/>
        <v>-18017</v>
      </c>
      <c r="X91" s="104"/>
      <c r="Y91" s="164">
        <v>258043</v>
      </c>
      <c r="Z91" s="164">
        <v>202216</v>
      </c>
      <c r="AA91" s="164">
        <v>227436</v>
      </c>
      <c r="AB91" s="164">
        <v>227436</v>
      </c>
      <c r="AC91" s="164">
        <v>10098</v>
      </c>
      <c r="AD91" s="164">
        <v>17179</v>
      </c>
      <c r="AE91" s="164"/>
      <c r="AF91" s="164">
        <v>0</v>
      </c>
      <c r="AG91" s="164">
        <v>0</v>
      </c>
      <c r="AH91" s="164"/>
      <c r="AI91" s="164">
        <v>-4197</v>
      </c>
      <c r="AJ91" s="164">
        <v>-4197</v>
      </c>
      <c r="AK91" s="164">
        <v>-4197</v>
      </c>
      <c r="AL91" s="164">
        <v>-4197</v>
      </c>
      <c r="AM91" s="164">
        <v>-4197</v>
      </c>
      <c r="AN91" s="164">
        <v>-6292</v>
      </c>
      <c r="AP91" s="165">
        <f t="shared" si="8"/>
        <v>-1554</v>
      </c>
      <c r="AQ91" s="164">
        <f>MIN(MAX(0,AP91),MAX(0,$L91)-SUM($AP91:AP91))</f>
        <v>0</v>
      </c>
      <c r="AR91" s="164">
        <f>MIN(MAX(0,AQ91),MAX(0,$L91)-SUM($AP91:AQ91))</f>
        <v>0</v>
      </c>
      <c r="AS91" s="164">
        <f>MIN(MAX(0,AR91),MAX(0,$L91)-SUM($AP91:AR91))</f>
        <v>0</v>
      </c>
      <c r="AT91" s="164">
        <f>MIN(MAX(0,AS91),MAX(0,$L91)-SUM($AP91:AS91))</f>
        <v>0</v>
      </c>
      <c r="AU91" s="164">
        <f>MIN(MAX(0,AT91),MAX(0,$L91)-SUM($AP91:AT91))</f>
        <v>0</v>
      </c>
      <c r="AV91" s="164">
        <f>(MAX(0,$L91-MAX(0,SUM($AP91:AU91))))</f>
        <v>0</v>
      </c>
      <c r="AW91" s="166">
        <f t="shared" si="9"/>
        <v>1554</v>
      </c>
      <c r="AX91" s="166">
        <f>MIN(MAX(0,AW91),MAX(0,-$L91)-MAX(0,-$AP91+SUM($AW91:AW91)))</f>
        <v>1554</v>
      </c>
      <c r="AY91" s="166">
        <f>MIN(MAX(0,AX91),MAX(0,-$L91)-MAX(0,-$AP91+SUM($AW91:AX91)))</f>
        <v>1554</v>
      </c>
      <c r="AZ91" s="166">
        <f>MIN(MAX(0,AY91),MAX(0,-$L91)-MAX(0,-$AP91+SUM($AW91:AY91)))</f>
        <v>1554</v>
      </c>
      <c r="BA91" s="166">
        <f>MIN(MAX(0,AZ91),MAX(0,-$L91)-MAX(0,-$AP91+SUM($AW91:AZ91)))</f>
        <v>1554</v>
      </c>
      <c r="BB91" s="166">
        <f>MAX(0,-$L91+$AP91-SUM($AW91:BA91))</f>
        <v>2328</v>
      </c>
      <c r="BC91" s="165">
        <f t="shared" si="12"/>
        <v>-241</v>
      </c>
      <c r="BD91" s="164">
        <f>MIN(MAX(0,BC91),MAX(0,$M91)-SUM($BC91:BC91))</f>
        <v>0</v>
      </c>
      <c r="BE91" s="164">
        <f>MIN(MAX(0,BD91),MAX(0,$M91)-SUM($BC91:BD91))</f>
        <v>0</v>
      </c>
      <c r="BF91" s="164">
        <f>MIN(MAX(0,BE91),MAX(0,$M91)-SUM($BC91:BE91))</f>
        <v>0</v>
      </c>
      <c r="BG91" s="164">
        <f>MIN(MAX(0,BF91),MAX(0,$M91)-SUM($BC91:BF91))</f>
        <v>0</v>
      </c>
      <c r="BH91" s="164">
        <f>MIN(MAX(0,BG91),MAX(0,$M91)-SUM($BC91:BG91))</f>
        <v>0</v>
      </c>
      <c r="BI91" s="164">
        <f>(MAX(0,$M91-MAX(0,SUM($BC91:BH91))))</f>
        <v>0</v>
      </c>
      <c r="BJ91" s="166">
        <f t="shared" si="13"/>
        <v>241</v>
      </c>
      <c r="BK91" s="166">
        <f>MIN(MAX(0,BJ91),MAX(0,-$M91)-MAX(0,-$BC91+SUM($BJ91:BJ91)))</f>
        <v>241</v>
      </c>
      <c r="BL91" s="166">
        <f>MIN(MAX(0,BK91),MAX(0,-$M91)-MAX(0,-$BC91+SUM($BJ91:BK91)))</f>
        <v>241</v>
      </c>
      <c r="BM91" s="166">
        <f>MIN(MAX(0,BL91),MAX(0,-$M91)-MAX(0,-$BC91+SUM($BJ91:BL91)))</f>
        <v>241</v>
      </c>
      <c r="BN91" s="166">
        <f>MIN(MAX(0,BM91),MAX(0,-$M91)-MAX(0,-$BC91+SUM($BJ91:BM91)))</f>
        <v>241</v>
      </c>
      <c r="BO91" s="166">
        <f>MAX(0,-$M91+$BC91-SUM($BJ91:BN91))</f>
        <v>359</v>
      </c>
      <c r="BP91" s="165"/>
      <c r="BQ91" s="164"/>
      <c r="BR91" s="164"/>
      <c r="BS91" s="164"/>
      <c r="BT91" s="164"/>
      <c r="BU91" s="164"/>
      <c r="BV91" s="164"/>
      <c r="BW91" s="166"/>
      <c r="BX91" s="166"/>
      <c r="BY91" s="166"/>
      <c r="BZ91" s="166"/>
      <c r="CA91" s="166"/>
      <c r="CB91" s="166"/>
      <c r="CC91" s="163">
        <v>8.5</v>
      </c>
      <c r="CD91" s="167"/>
      <c r="CE91" s="164"/>
      <c r="CF91" s="164"/>
      <c r="CG91" s="164"/>
      <c r="CH91" s="164"/>
      <c r="CI91" s="164"/>
      <c r="CJ91" s="164"/>
      <c r="CK91" s="166"/>
      <c r="CL91" s="166"/>
      <c r="CM91" s="166"/>
      <c r="CN91" s="166"/>
      <c r="CO91" s="166"/>
      <c r="CP91" s="166"/>
      <c r="CQ91" s="167">
        <v>-2402</v>
      </c>
      <c r="CR91" s="164"/>
      <c r="CS91" s="164"/>
      <c r="CT91" s="164"/>
      <c r="CU91" s="164"/>
      <c r="CV91" s="164"/>
      <c r="CW91" s="164"/>
      <c r="CX91" s="166">
        <v>2402</v>
      </c>
      <c r="CY91" s="166">
        <v>2402</v>
      </c>
      <c r="CZ91" s="166">
        <v>2402</v>
      </c>
      <c r="DA91" s="166">
        <v>2402</v>
      </c>
      <c r="DB91" s="166">
        <v>2402</v>
      </c>
      <c r="DC91" s="166">
        <v>3605</v>
      </c>
      <c r="DE91" s="168">
        <v>0</v>
      </c>
      <c r="DG91" s="172">
        <v>0</v>
      </c>
    </row>
    <row r="92" spans="2:111">
      <c r="B92" s="103" t="s">
        <v>269</v>
      </c>
      <c r="C92" s="447">
        <v>263</v>
      </c>
      <c r="D92" s="447">
        <v>139</v>
      </c>
      <c r="E92" s="447">
        <v>947</v>
      </c>
      <c r="F92" s="448">
        <v>7.5</v>
      </c>
      <c r="G92" s="447">
        <v>7319558</v>
      </c>
      <c r="H92" s="447">
        <v>143603</v>
      </c>
      <c r="I92" s="447">
        <v>260628</v>
      </c>
      <c r="J92" s="447"/>
      <c r="K92" s="447">
        <v>-3660869</v>
      </c>
      <c r="L92" s="447">
        <v>-360073</v>
      </c>
      <c r="M92" s="447">
        <v>-26374</v>
      </c>
      <c r="N92" s="447"/>
      <c r="O92" s="447">
        <v>-284323</v>
      </c>
      <c r="P92" s="447">
        <v>3392150</v>
      </c>
      <c r="Q92" s="446">
        <v>-3660869</v>
      </c>
      <c r="R92" s="447">
        <v>-128823</v>
      </c>
      <c r="S92" s="447"/>
      <c r="T92" s="447">
        <v>-3385461</v>
      </c>
      <c r="U92" s="447">
        <v>148075</v>
      </c>
      <c r="V92" s="446">
        <v>-852806</v>
      </c>
      <c r="W92" s="446">
        <v>-595182</v>
      </c>
      <c r="X92" s="446"/>
      <c r="Y92" s="447">
        <v>3876216</v>
      </c>
      <c r="Z92" s="447">
        <v>2993385</v>
      </c>
      <c r="AA92" s="447">
        <v>3392150</v>
      </c>
      <c r="AB92" s="447">
        <v>3392150</v>
      </c>
      <c r="AC92" s="447">
        <v>312063</v>
      </c>
      <c r="AD92" s="447">
        <v>540743</v>
      </c>
      <c r="AE92" s="447"/>
      <c r="AF92" s="447">
        <v>0</v>
      </c>
      <c r="AG92" s="447">
        <v>0</v>
      </c>
      <c r="AH92" s="447"/>
      <c r="AI92" s="447">
        <v>-128823</v>
      </c>
      <c r="AJ92" s="447">
        <v>-128823</v>
      </c>
      <c r="AK92" s="447">
        <v>-128823</v>
      </c>
      <c r="AL92" s="447">
        <v>-128823</v>
      </c>
      <c r="AM92" s="447">
        <v>-128823</v>
      </c>
      <c r="AN92" s="447">
        <v>-208691</v>
      </c>
      <c r="AO92" s="445"/>
      <c r="AP92" s="450">
        <v>-48010</v>
      </c>
      <c r="AQ92" s="447">
        <v>0</v>
      </c>
      <c r="AR92" s="447">
        <v>0</v>
      </c>
      <c r="AS92" s="447">
        <v>0</v>
      </c>
      <c r="AT92" s="447">
        <v>0</v>
      </c>
      <c r="AU92" s="447">
        <v>0</v>
      </c>
      <c r="AV92" s="447">
        <v>0</v>
      </c>
      <c r="AW92" s="449">
        <v>48010</v>
      </c>
      <c r="AX92" s="449">
        <v>48010</v>
      </c>
      <c r="AY92" s="449">
        <v>48010</v>
      </c>
      <c r="AZ92" s="449">
        <v>48010</v>
      </c>
      <c r="BA92" s="449">
        <v>48010</v>
      </c>
      <c r="BB92" s="449">
        <v>72013</v>
      </c>
      <c r="BC92" s="450">
        <v>-3517</v>
      </c>
      <c r="BD92" s="447">
        <v>0</v>
      </c>
      <c r="BE92" s="447">
        <v>0</v>
      </c>
      <c r="BF92" s="447">
        <v>0</v>
      </c>
      <c r="BG92" s="447">
        <v>0</v>
      </c>
      <c r="BH92" s="447">
        <v>0</v>
      </c>
      <c r="BI92" s="447">
        <v>0</v>
      </c>
      <c r="BJ92" s="449">
        <v>3517</v>
      </c>
      <c r="BK92" s="449">
        <v>3517</v>
      </c>
      <c r="BL92" s="449">
        <v>3517</v>
      </c>
      <c r="BM92" s="449">
        <v>3517</v>
      </c>
      <c r="BN92" s="449">
        <v>3517</v>
      </c>
      <c r="BO92" s="449">
        <v>5272</v>
      </c>
      <c r="BP92" s="450"/>
      <c r="BQ92" s="447"/>
      <c r="BR92" s="447"/>
      <c r="BS92" s="447"/>
      <c r="BT92" s="447"/>
      <c r="BU92" s="447"/>
      <c r="BV92" s="447"/>
      <c r="BW92" s="449"/>
      <c r="BX92" s="449"/>
      <c r="BY92" s="449"/>
      <c r="BZ92" s="449"/>
      <c r="CA92" s="449"/>
      <c r="CB92" s="449"/>
      <c r="CC92" s="448">
        <v>8.6999999999999993</v>
      </c>
      <c r="CD92" s="451"/>
      <c r="CE92" s="447"/>
      <c r="CF92" s="447"/>
      <c r="CG92" s="447"/>
      <c r="CH92" s="447"/>
      <c r="CI92" s="447"/>
      <c r="CJ92" s="447"/>
      <c r="CK92" s="449"/>
      <c r="CL92" s="449"/>
      <c r="CM92" s="449"/>
      <c r="CN92" s="449"/>
      <c r="CO92" s="449"/>
      <c r="CP92" s="449"/>
      <c r="CQ92" s="451">
        <v>-77296</v>
      </c>
      <c r="CR92" s="447"/>
      <c r="CS92" s="447"/>
      <c r="CT92" s="447"/>
      <c r="CU92" s="447"/>
      <c r="CV92" s="447"/>
      <c r="CW92" s="447"/>
      <c r="CX92" s="449">
        <v>77296</v>
      </c>
      <c r="CY92" s="449">
        <v>77296</v>
      </c>
      <c r="CZ92" s="449">
        <v>77296</v>
      </c>
      <c r="DA92" s="449">
        <v>77296</v>
      </c>
      <c r="DB92" s="449">
        <v>77296</v>
      </c>
      <c r="DC92" s="449">
        <v>131406</v>
      </c>
      <c r="DE92" s="168">
        <v>0</v>
      </c>
      <c r="DG92" s="172">
        <v>318490.81589999999</v>
      </c>
    </row>
    <row r="93" spans="2:111" hidden="1">
      <c r="B93" s="103" t="s">
        <v>387</v>
      </c>
      <c r="C93" s="164">
        <v>1</v>
      </c>
      <c r="D93" s="164">
        <v>18</v>
      </c>
      <c r="E93" s="164">
        <v>85</v>
      </c>
      <c r="F93" s="163">
        <v>8.9</v>
      </c>
      <c r="G93" s="164">
        <v>195377</v>
      </c>
      <c r="H93" s="164">
        <v>4854</v>
      </c>
      <c r="I93" s="164">
        <v>7113</v>
      </c>
      <c r="J93" s="164"/>
      <c r="K93" s="164">
        <v>0</v>
      </c>
      <c r="L93" s="164">
        <v>24377</v>
      </c>
      <c r="M93" s="164">
        <v>-2169</v>
      </c>
      <c r="N93" s="164"/>
      <c r="O93" s="164">
        <v>-838</v>
      </c>
      <c r="P93" s="164">
        <v>228714</v>
      </c>
      <c r="Q93" s="104">
        <f t="shared" si="7"/>
        <v>0</v>
      </c>
      <c r="R93" s="164">
        <v>592</v>
      </c>
      <c r="S93" s="164"/>
      <c r="T93" s="164">
        <v>12559</v>
      </c>
      <c r="U93" s="164">
        <v>1980</v>
      </c>
      <c r="V93" s="104">
        <f t="shared" si="10"/>
        <v>1633</v>
      </c>
      <c r="W93" s="104">
        <f t="shared" si="11"/>
        <v>-19983</v>
      </c>
      <c r="X93" s="104"/>
      <c r="Y93" s="164">
        <v>269996</v>
      </c>
      <c r="Z93" s="164">
        <v>195173</v>
      </c>
      <c r="AA93" s="164">
        <v>228714</v>
      </c>
      <c r="AB93" s="164">
        <v>228714</v>
      </c>
      <c r="AC93" s="164">
        <v>0</v>
      </c>
      <c r="AD93" s="164">
        <v>20005</v>
      </c>
      <c r="AE93" s="164"/>
      <c r="AF93" s="164">
        <v>21638</v>
      </c>
      <c r="AG93" s="164">
        <v>0</v>
      </c>
      <c r="AH93" s="164"/>
      <c r="AI93" s="164">
        <v>592</v>
      </c>
      <c r="AJ93" s="164">
        <v>592</v>
      </c>
      <c r="AK93" s="164">
        <v>592</v>
      </c>
      <c r="AL93" s="164">
        <v>592</v>
      </c>
      <c r="AM93" s="164">
        <v>592</v>
      </c>
      <c r="AN93" s="164">
        <v>-1327</v>
      </c>
      <c r="AP93" s="165">
        <f t="shared" si="8"/>
        <v>2739</v>
      </c>
      <c r="AQ93" s="164">
        <f>MIN(MAX(0,AP93),MAX(0,$L93)-SUM($AP93:AP93))</f>
        <v>2739</v>
      </c>
      <c r="AR93" s="164">
        <f>MIN(MAX(0,AQ93),MAX(0,$L93)-SUM($AP93:AQ93))</f>
        <v>2739</v>
      </c>
      <c r="AS93" s="164">
        <f>MIN(MAX(0,AR93),MAX(0,$L93)-SUM($AP93:AR93))</f>
        <v>2739</v>
      </c>
      <c r="AT93" s="164">
        <f>MIN(MAX(0,AS93),MAX(0,$L93)-SUM($AP93:AS93))</f>
        <v>2739</v>
      </c>
      <c r="AU93" s="164">
        <f>MIN(MAX(0,AT93),MAX(0,$L93)-SUM($AP93:AT93))</f>
        <v>2739</v>
      </c>
      <c r="AV93" s="164">
        <f>(MAX(0,$L93-MAX(0,SUM($AP93:AU93))))</f>
        <v>7943</v>
      </c>
      <c r="AW93" s="166">
        <f t="shared" si="9"/>
        <v>0</v>
      </c>
      <c r="AX93" s="166">
        <f>MIN(MAX(0,AW93),MAX(0,-$L93)-MAX(0,-$AP93+SUM($AW93:AW93)))</f>
        <v>0</v>
      </c>
      <c r="AY93" s="166">
        <f>MIN(MAX(0,AX93),MAX(0,-$L93)-MAX(0,-$AP93+SUM($AW93:AX93)))</f>
        <v>0</v>
      </c>
      <c r="AZ93" s="166">
        <f>MIN(MAX(0,AY93),MAX(0,-$L93)-MAX(0,-$AP93+SUM($AW93:AY93)))</f>
        <v>0</v>
      </c>
      <c r="BA93" s="166">
        <f>MIN(MAX(0,AZ93),MAX(0,-$L93)-MAX(0,-$AP93+SUM($AW93:AZ93)))</f>
        <v>0</v>
      </c>
      <c r="BB93" s="166">
        <f>MAX(0,-$L93+$AP93-SUM($AW93:BA93))</f>
        <v>0</v>
      </c>
      <c r="BC93" s="165">
        <f t="shared" si="12"/>
        <v>-244</v>
      </c>
      <c r="BD93" s="164">
        <f>MIN(MAX(0,BC93),MAX(0,$M93)-SUM($BC93:BC93))</f>
        <v>0</v>
      </c>
      <c r="BE93" s="164">
        <f>MIN(MAX(0,BD93),MAX(0,$M93)-SUM($BC93:BD93))</f>
        <v>0</v>
      </c>
      <c r="BF93" s="164">
        <f>MIN(MAX(0,BE93),MAX(0,$M93)-SUM($BC93:BE93))</f>
        <v>0</v>
      </c>
      <c r="BG93" s="164">
        <f>MIN(MAX(0,BF93),MAX(0,$M93)-SUM($BC93:BF93))</f>
        <v>0</v>
      </c>
      <c r="BH93" s="164">
        <f>MIN(MAX(0,BG93),MAX(0,$M93)-SUM($BC93:BG93))</f>
        <v>0</v>
      </c>
      <c r="BI93" s="164">
        <f>(MAX(0,$M93-MAX(0,SUM($BC93:BH93))))</f>
        <v>0</v>
      </c>
      <c r="BJ93" s="166">
        <f t="shared" si="13"/>
        <v>244</v>
      </c>
      <c r="BK93" s="166">
        <f>MIN(MAX(0,BJ93),MAX(0,-$M93)-MAX(0,-$BC93+SUM($BJ93:BJ93)))</f>
        <v>244</v>
      </c>
      <c r="BL93" s="166">
        <f>MIN(MAX(0,BK93),MAX(0,-$M93)-MAX(0,-$BC93+SUM($BJ93:BK93)))</f>
        <v>244</v>
      </c>
      <c r="BM93" s="166">
        <f>MIN(MAX(0,BL93),MAX(0,-$M93)-MAX(0,-$BC93+SUM($BJ93:BL93)))</f>
        <v>244</v>
      </c>
      <c r="BN93" s="166">
        <f>MIN(MAX(0,BM93),MAX(0,-$M93)-MAX(0,-$BC93+SUM($BJ93:BM93)))</f>
        <v>244</v>
      </c>
      <c r="BO93" s="166">
        <f>MAX(0,-$M93+$BC93-SUM($BJ93:BN93))</f>
        <v>705</v>
      </c>
      <c r="BP93" s="165"/>
      <c r="BQ93" s="164"/>
      <c r="BR93" s="164"/>
      <c r="BS93" s="164"/>
      <c r="BT93" s="164"/>
      <c r="BU93" s="164"/>
      <c r="BV93" s="164"/>
      <c r="BW93" s="166"/>
      <c r="BX93" s="166"/>
      <c r="BY93" s="166"/>
      <c r="BZ93" s="166"/>
      <c r="CA93" s="166"/>
      <c r="CB93" s="166"/>
      <c r="CC93" s="163">
        <v>11.5</v>
      </c>
      <c r="CD93" s="167"/>
      <c r="CE93" s="164"/>
      <c r="CF93" s="164"/>
      <c r="CG93" s="164"/>
      <c r="CH93" s="164"/>
      <c r="CI93" s="164"/>
      <c r="CJ93" s="164"/>
      <c r="CK93" s="166"/>
      <c r="CL93" s="166"/>
      <c r="CM93" s="166"/>
      <c r="CN93" s="166"/>
      <c r="CO93" s="166"/>
      <c r="CP93" s="166"/>
      <c r="CQ93" s="167">
        <v>-1903</v>
      </c>
      <c r="CR93" s="164"/>
      <c r="CS93" s="164"/>
      <c r="CT93" s="164"/>
      <c r="CU93" s="164"/>
      <c r="CV93" s="164"/>
      <c r="CW93" s="164"/>
      <c r="CX93" s="166">
        <v>1903</v>
      </c>
      <c r="CY93" s="166">
        <v>1903</v>
      </c>
      <c r="CZ93" s="166">
        <v>1903</v>
      </c>
      <c r="DA93" s="166">
        <v>1903</v>
      </c>
      <c r="DB93" s="166">
        <v>1903</v>
      </c>
      <c r="DC93" s="166">
        <v>8565</v>
      </c>
      <c r="DE93" s="168">
        <v>0</v>
      </c>
      <c r="DG93" s="172">
        <v>0</v>
      </c>
    </row>
    <row r="94" spans="2:111" hidden="1">
      <c r="B94" s="103" t="s">
        <v>388</v>
      </c>
      <c r="C94" s="164">
        <v>36</v>
      </c>
      <c r="D94" s="164">
        <v>401</v>
      </c>
      <c r="E94" s="164">
        <v>3116</v>
      </c>
      <c r="F94" s="163">
        <v>10.3</v>
      </c>
      <c r="G94" s="164">
        <v>5037686</v>
      </c>
      <c r="H94" s="164">
        <v>151253</v>
      </c>
      <c r="I94" s="164">
        <v>184407</v>
      </c>
      <c r="J94" s="164"/>
      <c r="K94" s="164">
        <v>0</v>
      </c>
      <c r="L94" s="164">
        <v>329549</v>
      </c>
      <c r="M94" s="164">
        <v>-57959</v>
      </c>
      <c r="N94" s="164"/>
      <c r="O94" s="164">
        <v>-17948</v>
      </c>
      <c r="P94" s="164">
        <v>5626988</v>
      </c>
      <c r="Q94" s="104">
        <f t="shared" si="7"/>
        <v>0</v>
      </c>
      <c r="R94" s="164">
        <v>-24530</v>
      </c>
      <c r="S94" s="164"/>
      <c r="T94" s="164">
        <v>311130</v>
      </c>
      <c r="U94" s="164">
        <v>38556</v>
      </c>
      <c r="V94" s="104">
        <f t="shared" si="10"/>
        <v>-238312</v>
      </c>
      <c r="W94" s="104">
        <f t="shared" si="11"/>
        <v>-534432</v>
      </c>
      <c r="X94" s="104"/>
      <c r="Y94" s="164">
        <v>6712084</v>
      </c>
      <c r="Z94" s="164">
        <v>4755388</v>
      </c>
      <c r="AA94" s="164">
        <v>5626988</v>
      </c>
      <c r="AB94" s="164">
        <v>5626988</v>
      </c>
      <c r="AC94" s="164">
        <v>0</v>
      </c>
      <c r="AD94" s="164">
        <v>535866</v>
      </c>
      <c r="AE94" s="164"/>
      <c r="AF94" s="164">
        <v>297554</v>
      </c>
      <c r="AG94" s="164">
        <v>0</v>
      </c>
      <c r="AH94" s="164"/>
      <c r="AI94" s="164">
        <v>-24530</v>
      </c>
      <c r="AJ94" s="164">
        <v>-24530</v>
      </c>
      <c r="AK94" s="164">
        <v>-24530</v>
      </c>
      <c r="AL94" s="164">
        <v>-24530</v>
      </c>
      <c r="AM94" s="164">
        <v>-24530</v>
      </c>
      <c r="AN94" s="164">
        <v>-115662</v>
      </c>
      <c r="AP94" s="165">
        <f t="shared" si="8"/>
        <v>31995</v>
      </c>
      <c r="AQ94" s="164">
        <f>MIN(MAX(0,AP94),MAX(0,$L94)-SUM($AP94:AP94))</f>
        <v>31995</v>
      </c>
      <c r="AR94" s="164">
        <f>MIN(MAX(0,AQ94),MAX(0,$L94)-SUM($AP94:AQ94))</f>
        <v>31995</v>
      </c>
      <c r="AS94" s="164">
        <f>MIN(MAX(0,AR94),MAX(0,$L94)-SUM($AP94:AR94))</f>
        <v>31995</v>
      </c>
      <c r="AT94" s="164">
        <f>MIN(MAX(0,AS94),MAX(0,$L94)-SUM($AP94:AS94))</f>
        <v>31995</v>
      </c>
      <c r="AU94" s="164">
        <f>MIN(MAX(0,AT94),MAX(0,$L94)-SUM($AP94:AT94))</f>
        <v>31995</v>
      </c>
      <c r="AV94" s="164">
        <f>(MAX(0,$L94-MAX(0,SUM($AP94:AU94))))</f>
        <v>137579</v>
      </c>
      <c r="AW94" s="166">
        <f t="shared" si="9"/>
        <v>0</v>
      </c>
      <c r="AX94" s="166">
        <f>MIN(MAX(0,AW94),MAX(0,-$L94)-MAX(0,-$AP94+SUM($AW94:AW94)))</f>
        <v>0</v>
      </c>
      <c r="AY94" s="166">
        <f>MIN(MAX(0,AX94),MAX(0,-$L94)-MAX(0,-$AP94+SUM($AW94:AX94)))</f>
        <v>0</v>
      </c>
      <c r="AZ94" s="166">
        <f>MIN(MAX(0,AY94),MAX(0,-$L94)-MAX(0,-$AP94+SUM($AW94:AY94)))</f>
        <v>0</v>
      </c>
      <c r="BA94" s="166">
        <f>MIN(MAX(0,AZ94),MAX(0,-$L94)-MAX(0,-$AP94+SUM($AW94:AZ94)))</f>
        <v>0</v>
      </c>
      <c r="BB94" s="166">
        <f>MAX(0,-$L94+$AP94-SUM($AW94:BA94))</f>
        <v>0</v>
      </c>
      <c r="BC94" s="165">
        <f t="shared" si="12"/>
        <v>-5627</v>
      </c>
      <c r="BD94" s="164">
        <f>MIN(MAX(0,BC94),MAX(0,$M94)-SUM($BC94:BC94))</f>
        <v>0</v>
      </c>
      <c r="BE94" s="164">
        <f>MIN(MAX(0,BD94),MAX(0,$M94)-SUM($BC94:BD94))</f>
        <v>0</v>
      </c>
      <c r="BF94" s="164">
        <f>MIN(MAX(0,BE94),MAX(0,$M94)-SUM($BC94:BE94))</f>
        <v>0</v>
      </c>
      <c r="BG94" s="164">
        <f>MIN(MAX(0,BF94),MAX(0,$M94)-SUM($BC94:BF94))</f>
        <v>0</v>
      </c>
      <c r="BH94" s="164">
        <f>MIN(MAX(0,BG94),MAX(0,$M94)-SUM($BC94:BG94))</f>
        <v>0</v>
      </c>
      <c r="BI94" s="164">
        <f>(MAX(0,$M94-MAX(0,SUM($BC94:BH94))))</f>
        <v>0</v>
      </c>
      <c r="BJ94" s="166">
        <f t="shared" si="13"/>
        <v>5627</v>
      </c>
      <c r="BK94" s="166">
        <f>MIN(MAX(0,BJ94),MAX(0,-$M94)-MAX(0,-$BC94+SUM($BJ94:BJ94)))</f>
        <v>5627</v>
      </c>
      <c r="BL94" s="166">
        <f>MIN(MAX(0,BK94),MAX(0,-$M94)-MAX(0,-$BC94+SUM($BJ94:BK94)))</f>
        <v>5627</v>
      </c>
      <c r="BM94" s="166">
        <f>MIN(MAX(0,BL94),MAX(0,-$M94)-MAX(0,-$BC94+SUM($BJ94:BL94)))</f>
        <v>5627</v>
      </c>
      <c r="BN94" s="166">
        <f>MIN(MAX(0,BM94),MAX(0,-$M94)-MAX(0,-$BC94+SUM($BJ94:BM94)))</f>
        <v>5627</v>
      </c>
      <c r="BO94" s="166">
        <f>MAX(0,-$M94+$BC94-SUM($BJ94:BN94))</f>
        <v>24197</v>
      </c>
      <c r="BP94" s="165"/>
      <c r="BQ94" s="164"/>
      <c r="BR94" s="164"/>
      <c r="BS94" s="164"/>
      <c r="BT94" s="164"/>
      <c r="BU94" s="164"/>
      <c r="BV94" s="164"/>
      <c r="BW94" s="166"/>
      <c r="BX94" s="166"/>
      <c r="BY94" s="166"/>
      <c r="BZ94" s="166"/>
      <c r="CA94" s="166"/>
      <c r="CB94" s="166"/>
      <c r="CC94" s="163">
        <v>11.5</v>
      </c>
      <c r="CD94" s="167"/>
      <c r="CE94" s="164"/>
      <c r="CF94" s="164"/>
      <c r="CG94" s="164"/>
      <c r="CH94" s="164"/>
      <c r="CI94" s="164"/>
      <c r="CJ94" s="164"/>
      <c r="CK94" s="166"/>
      <c r="CL94" s="166"/>
      <c r="CM94" s="166"/>
      <c r="CN94" s="166"/>
      <c r="CO94" s="166"/>
      <c r="CP94" s="166"/>
      <c r="CQ94" s="167">
        <v>-50898</v>
      </c>
      <c r="CR94" s="164"/>
      <c r="CS94" s="164"/>
      <c r="CT94" s="164"/>
      <c r="CU94" s="164"/>
      <c r="CV94" s="164"/>
      <c r="CW94" s="164"/>
      <c r="CX94" s="166">
        <v>50898</v>
      </c>
      <c r="CY94" s="166">
        <v>50898</v>
      </c>
      <c r="CZ94" s="166">
        <v>50898</v>
      </c>
      <c r="DA94" s="166">
        <v>50898</v>
      </c>
      <c r="DB94" s="166">
        <v>50898</v>
      </c>
      <c r="DC94" s="166">
        <v>229044</v>
      </c>
      <c r="DE94" s="168">
        <v>0</v>
      </c>
      <c r="DG94" s="172">
        <v>0</v>
      </c>
    </row>
    <row r="95" spans="2:111" hidden="1">
      <c r="B95" s="103" t="s">
        <v>270</v>
      </c>
      <c r="C95" s="164">
        <v>25</v>
      </c>
      <c r="D95" s="164">
        <v>18</v>
      </c>
      <c r="E95" s="164">
        <v>97</v>
      </c>
      <c r="F95" s="163">
        <v>8.4</v>
      </c>
      <c r="G95" s="164">
        <v>352689</v>
      </c>
      <c r="H95" s="164">
        <v>7188</v>
      </c>
      <c r="I95" s="164">
        <v>12582</v>
      </c>
      <c r="J95" s="164"/>
      <c r="K95" s="164">
        <v>0</v>
      </c>
      <c r="L95" s="164">
        <v>-6720</v>
      </c>
      <c r="M95" s="164">
        <v>-2855</v>
      </c>
      <c r="N95" s="164"/>
      <c r="O95" s="164">
        <v>-12923</v>
      </c>
      <c r="P95" s="164">
        <v>349961</v>
      </c>
      <c r="Q95" s="104">
        <f t="shared" si="7"/>
        <v>0</v>
      </c>
      <c r="R95" s="164">
        <v>-4520</v>
      </c>
      <c r="S95" s="164"/>
      <c r="T95" s="164">
        <v>15250</v>
      </c>
      <c r="U95" s="164">
        <v>13923</v>
      </c>
      <c r="V95" s="104">
        <f t="shared" si="10"/>
        <v>-33451</v>
      </c>
      <c r="W95" s="104">
        <f t="shared" si="11"/>
        <v>-28396</v>
      </c>
      <c r="X95" s="104"/>
      <c r="Y95" s="164">
        <v>400437</v>
      </c>
      <c r="Z95" s="164">
        <v>308523</v>
      </c>
      <c r="AA95" s="164">
        <v>349961</v>
      </c>
      <c r="AB95" s="164">
        <v>349961</v>
      </c>
      <c r="AC95" s="164">
        <v>5920</v>
      </c>
      <c r="AD95" s="164">
        <v>27531</v>
      </c>
      <c r="AE95" s="164"/>
      <c r="AF95" s="164">
        <v>0</v>
      </c>
      <c r="AG95" s="164">
        <v>0</v>
      </c>
      <c r="AH95" s="164"/>
      <c r="AI95" s="164">
        <v>-4520</v>
      </c>
      <c r="AJ95" s="164">
        <v>-4520</v>
      </c>
      <c r="AK95" s="164">
        <v>-4520</v>
      </c>
      <c r="AL95" s="164">
        <v>-4520</v>
      </c>
      <c r="AM95" s="164">
        <v>-4520</v>
      </c>
      <c r="AN95" s="164">
        <v>-10851</v>
      </c>
      <c r="AP95" s="165">
        <f t="shared" si="8"/>
        <v>-800</v>
      </c>
      <c r="AQ95" s="164">
        <f>MIN(MAX(0,AP95),MAX(0,$L95)-SUM($AP95:AP95))</f>
        <v>0</v>
      </c>
      <c r="AR95" s="164">
        <f>MIN(MAX(0,AQ95),MAX(0,$L95)-SUM($AP95:AQ95))</f>
        <v>0</v>
      </c>
      <c r="AS95" s="164">
        <f>MIN(MAX(0,AR95),MAX(0,$L95)-SUM($AP95:AR95))</f>
        <v>0</v>
      </c>
      <c r="AT95" s="164">
        <f>MIN(MAX(0,AS95),MAX(0,$L95)-SUM($AP95:AS95))</f>
        <v>0</v>
      </c>
      <c r="AU95" s="164">
        <f>MIN(MAX(0,AT95),MAX(0,$L95)-SUM($AP95:AT95))</f>
        <v>0</v>
      </c>
      <c r="AV95" s="164">
        <f>(MAX(0,$L95-MAX(0,SUM($AP95:AU95))))</f>
        <v>0</v>
      </c>
      <c r="AW95" s="166">
        <f t="shared" si="9"/>
        <v>800</v>
      </c>
      <c r="AX95" s="166">
        <f>MIN(MAX(0,AW95),MAX(0,-$L95)-MAX(0,-$AP95+SUM($AW95:AW95)))</f>
        <v>800</v>
      </c>
      <c r="AY95" s="166">
        <f>MIN(MAX(0,AX95),MAX(0,-$L95)-MAX(0,-$AP95+SUM($AW95:AX95)))</f>
        <v>800</v>
      </c>
      <c r="AZ95" s="166">
        <f>MIN(MAX(0,AY95),MAX(0,-$L95)-MAX(0,-$AP95+SUM($AW95:AY95)))</f>
        <v>800</v>
      </c>
      <c r="BA95" s="166">
        <f>MIN(MAX(0,AZ95),MAX(0,-$L95)-MAX(0,-$AP95+SUM($AW95:AZ95)))</f>
        <v>800</v>
      </c>
      <c r="BB95" s="166">
        <f>MAX(0,-$L95+$AP95-SUM($AW95:BA95))</f>
        <v>1920</v>
      </c>
      <c r="BC95" s="165">
        <f t="shared" si="12"/>
        <v>-340</v>
      </c>
      <c r="BD95" s="164">
        <f>MIN(MAX(0,BC95),MAX(0,$M95)-SUM($BC95:BC95))</f>
        <v>0</v>
      </c>
      <c r="BE95" s="164">
        <f>MIN(MAX(0,BD95),MAX(0,$M95)-SUM($BC95:BD95))</f>
        <v>0</v>
      </c>
      <c r="BF95" s="164">
        <f>MIN(MAX(0,BE95),MAX(0,$M95)-SUM($BC95:BE95))</f>
        <v>0</v>
      </c>
      <c r="BG95" s="164">
        <f>MIN(MAX(0,BF95),MAX(0,$M95)-SUM($BC95:BF95))</f>
        <v>0</v>
      </c>
      <c r="BH95" s="164">
        <f>MIN(MAX(0,BG95),MAX(0,$M95)-SUM($BC95:BG95))</f>
        <v>0</v>
      </c>
      <c r="BI95" s="164">
        <f>(MAX(0,$M95-MAX(0,SUM($BC95:BH95))))</f>
        <v>0</v>
      </c>
      <c r="BJ95" s="166">
        <f t="shared" si="13"/>
        <v>340</v>
      </c>
      <c r="BK95" s="166">
        <f>MIN(MAX(0,BJ95),MAX(0,-$M95)-MAX(0,-$BC95+SUM($BJ95:BJ95)))</f>
        <v>340</v>
      </c>
      <c r="BL95" s="166">
        <f>MIN(MAX(0,BK95),MAX(0,-$M95)-MAX(0,-$BC95+SUM($BJ95:BK95)))</f>
        <v>340</v>
      </c>
      <c r="BM95" s="166">
        <f>MIN(MAX(0,BL95),MAX(0,-$M95)-MAX(0,-$BC95+SUM($BJ95:BL95)))</f>
        <v>340</v>
      </c>
      <c r="BN95" s="166">
        <f>MIN(MAX(0,BM95),MAX(0,-$M95)-MAX(0,-$BC95+SUM($BJ95:BM95)))</f>
        <v>340</v>
      </c>
      <c r="BO95" s="166">
        <f>MAX(0,-$M95+$BC95-SUM($BJ95:BN95))</f>
        <v>815</v>
      </c>
      <c r="BP95" s="165"/>
      <c r="BQ95" s="164"/>
      <c r="BR95" s="164"/>
      <c r="BS95" s="164"/>
      <c r="BT95" s="164"/>
      <c r="BU95" s="164"/>
      <c r="BV95" s="164"/>
      <c r="BW95" s="166"/>
      <c r="BX95" s="166"/>
      <c r="BY95" s="166"/>
      <c r="BZ95" s="166"/>
      <c r="CA95" s="166"/>
      <c r="CB95" s="166"/>
      <c r="CC95" s="163">
        <v>9.4</v>
      </c>
      <c r="CD95" s="167"/>
      <c r="CE95" s="164"/>
      <c r="CF95" s="164"/>
      <c r="CG95" s="164"/>
      <c r="CH95" s="164"/>
      <c r="CI95" s="164"/>
      <c r="CJ95" s="164"/>
      <c r="CK95" s="166"/>
      <c r="CL95" s="166"/>
      <c r="CM95" s="166"/>
      <c r="CN95" s="166"/>
      <c r="CO95" s="166"/>
      <c r="CP95" s="166"/>
      <c r="CQ95" s="167">
        <v>-3380</v>
      </c>
      <c r="CR95" s="164"/>
      <c r="CS95" s="164"/>
      <c r="CT95" s="164"/>
      <c r="CU95" s="164"/>
      <c r="CV95" s="164"/>
      <c r="CW95" s="164"/>
      <c r="CX95" s="166">
        <v>3380</v>
      </c>
      <c r="CY95" s="166">
        <v>3380</v>
      </c>
      <c r="CZ95" s="166">
        <v>3380</v>
      </c>
      <c r="DA95" s="166">
        <v>3380</v>
      </c>
      <c r="DB95" s="166">
        <v>3380</v>
      </c>
      <c r="DC95" s="166">
        <v>8116</v>
      </c>
      <c r="DE95" s="168">
        <v>0</v>
      </c>
      <c r="DG95" s="172">
        <v>0</v>
      </c>
    </row>
    <row r="96" spans="2:111" hidden="1">
      <c r="B96" s="103" t="s">
        <v>271</v>
      </c>
      <c r="C96" s="164">
        <v>79</v>
      </c>
      <c r="D96" s="164">
        <v>44</v>
      </c>
      <c r="E96" s="164">
        <v>293</v>
      </c>
      <c r="F96" s="163">
        <v>7.6</v>
      </c>
      <c r="G96" s="164">
        <v>1074711</v>
      </c>
      <c r="H96" s="164">
        <v>20494</v>
      </c>
      <c r="I96" s="164">
        <v>38249</v>
      </c>
      <c r="J96" s="164"/>
      <c r="K96" s="164">
        <v>0</v>
      </c>
      <c r="L96" s="164">
        <v>-6007</v>
      </c>
      <c r="M96" s="164">
        <v>-8851</v>
      </c>
      <c r="N96" s="164"/>
      <c r="O96" s="164">
        <v>-41575</v>
      </c>
      <c r="P96" s="164">
        <v>1077021</v>
      </c>
      <c r="Q96" s="104">
        <f t="shared" si="7"/>
        <v>0</v>
      </c>
      <c r="R96" s="164">
        <v>-13887</v>
      </c>
      <c r="S96" s="164"/>
      <c r="T96" s="164">
        <v>44856</v>
      </c>
      <c r="U96" s="164">
        <v>43752</v>
      </c>
      <c r="V96" s="104">
        <f t="shared" si="10"/>
        <v>-90459</v>
      </c>
      <c r="W96" s="104">
        <f t="shared" si="11"/>
        <v>-89488</v>
      </c>
      <c r="X96" s="104"/>
      <c r="Y96" s="164">
        <v>1238784</v>
      </c>
      <c r="Z96" s="164">
        <v>944334</v>
      </c>
      <c r="AA96" s="164">
        <v>1077021</v>
      </c>
      <c r="AB96" s="164">
        <v>1077021</v>
      </c>
      <c r="AC96" s="164">
        <v>5217</v>
      </c>
      <c r="AD96" s="164">
        <v>85242</v>
      </c>
      <c r="AE96" s="164"/>
      <c r="AF96" s="164">
        <v>0</v>
      </c>
      <c r="AG96" s="164">
        <v>0</v>
      </c>
      <c r="AH96" s="164"/>
      <c r="AI96" s="164">
        <v>-13887</v>
      </c>
      <c r="AJ96" s="164">
        <v>-13887</v>
      </c>
      <c r="AK96" s="164">
        <v>-13887</v>
      </c>
      <c r="AL96" s="164">
        <v>-13887</v>
      </c>
      <c r="AM96" s="164">
        <v>-13887</v>
      </c>
      <c r="AN96" s="164">
        <v>-21024</v>
      </c>
      <c r="AP96" s="165">
        <f t="shared" si="8"/>
        <v>-790</v>
      </c>
      <c r="AQ96" s="164">
        <f>MIN(MAX(0,AP96),MAX(0,$L96)-SUM($AP96:AP96))</f>
        <v>0</v>
      </c>
      <c r="AR96" s="164">
        <f>MIN(MAX(0,AQ96),MAX(0,$L96)-SUM($AP96:AQ96))</f>
        <v>0</v>
      </c>
      <c r="AS96" s="164">
        <f>MIN(MAX(0,AR96),MAX(0,$L96)-SUM($AP96:AR96))</f>
        <v>0</v>
      </c>
      <c r="AT96" s="164">
        <f>MIN(MAX(0,AS96),MAX(0,$L96)-SUM($AP96:AS96))</f>
        <v>0</v>
      </c>
      <c r="AU96" s="164">
        <f>MIN(MAX(0,AT96),MAX(0,$L96)-SUM($AP96:AT96))</f>
        <v>0</v>
      </c>
      <c r="AV96" s="164">
        <f>(MAX(0,$L96-MAX(0,SUM($AP96:AU96))))</f>
        <v>0</v>
      </c>
      <c r="AW96" s="166">
        <f t="shared" si="9"/>
        <v>790</v>
      </c>
      <c r="AX96" s="166">
        <f>MIN(MAX(0,AW96),MAX(0,-$L96)-MAX(0,-$AP96+SUM($AW96:AW96)))</f>
        <v>790</v>
      </c>
      <c r="AY96" s="166">
        <f>MIN(MAX(0,AX96),MAX(0,-$L96)-MAX(0,-$AP96+SUM($AW96:AX96)))</f>
        <v>790</v>
      </c>
      <c r="AZ96" s="166">
        <f>MIN(MAX(0,AY96),MAX(0,-$L96)-MAX(0,-$AP96+SUM($AW96:AY96)))</f>
        <v>790</v>
      </c>
      <c r="BA96" s="166">
        <f>MIN(MAX(0,AZ96),MAX(0,-$L96)-MAX(0,-$AP96+SUM($AW96:AZ96)))</f>
        <v>790</v>
      </c>
      <c r="BB96" s="166">
        <f>MAX(0,-$L96+$AP96-SUM($AW96:BA96))</f>
        <v>1267</v>
      </c>
      <c r="BC96" s="165">
        <f t="shared" si="12"/>
        <v>-1165</v>
      </c>
      <c r="BD96" s="164">
        <f>MIN(MAX(0,BC96),MAX(0,$M96)-SUM($BC96:BC96))</f>
        <v>0</v>
      </c>
      <c r="BE96" s="164">
        <f>MIN(MAX(0,BD96),MAX(0,$M96)-SUM($BC96:BD96))</f>
        <v>0</v>
      </c>
      <c r="BF96" s="164">
        <f>MIN(MAX(0,BE96),MAX(0,$M96)-SUM($BC96:BE96))</f>
        <v>0</v>
      </c>
      <c r="BG96" s="164">
        <f>MIN(MAX(0,BF96),MAX(0,$M96)-SUM($BC96:BF96))</f>
        <v>0</v>
      </c>
      <c r="BH96" s="164">
        <f>MIN(MAX(0,BG96),MAX(0,$M96)-SUM($BC96:BG96))</f>
        <v>0</v>
      </c>
      <c r="BI96" s="164">
        <f>(MAX(0,$M96-MAX(0,SUM($BC96:BH96))))</f>
        <v>0</v>
      </c>
      <c r="BJ96" s="166">
        <f t="shared" si="13"/>
        <v>1165</v>
      </c>
      <c r="BK96" s="166">
        <f>MIN(MAX(0,BJ96),MAX(0,-$M96)-MAX(0,-$BC96+SUM($BJ96:BJ96)))</f>
        <v>1165</v>
      </c>
      <c r="BL96" s="166">
        <f>MIN(MAX(0,BK96),MAX(0,-$M96)-MAX(0,-$BC96+SUM($BJ96:BK96)))</f>
        <v>1165</v>
      </c>
      <c r="BM96" s="166">
        <f>MIN(MAX(0,BL96),MAX(0,-$M96)-MAX(0,-$BC96+SUM($BJ96:BL96)))</f>
        <v>1165</v>
      </c>
      <c r="BN96" s="166">
        <f>MIN(MAX(0,BM96),MAX(0,-$M96)-MAX(0,-$BC96+SUM($BJ96:BM96)))</f>
        <v>1165</v>
      </c>
      <c r="BO96" s="166">
        <f>MAX(0,-$M96+$BC96-SUM($BJ96:BN96))</f>
        <v>1861</v>
      </c>
      <c r="BP96" s="165"/>
      <c r="BQ96" s="164"/>
      <c r="BR96" s="164"/>
      <c r="BS96" s="164"/>
      <c r="BT96" s="164"/>
      <c r="BU96" s="164"/>
      <c r="BV96" s="164"/>
      <c r="BW96" s="166"/>
      <c r="BX96" s="166"/>
      <c r="BY96" s="166"/>
      <c r="BZ96" s="166"/>
      <c r="CA96" s="166"/>
      <c r="CB96" s="166"/>
      <c r="CC96" s="163">
        <v>8.5</v>
      </c>
      <c r="CD96" s="167"/>
      <c r="CE96" s="164"/>
      <c r="CF96" s="164"/>
      <c r="CG96" s="164"/>
      <c r="CH96" s="164"/>
      <c r="CI96" s="164"/>
      <c r="CJ96" s="164"/>
      <c r="CK96" s="166"/>
      <c r="CL96" s="166"/>
      <c r="CM96" s="166"/>
      <c r="CN96" s="166"/>
      <c r="CO96" s="166"/>
      <c r="CP96" s="166"/>
      <c r="CQ96" s="167">
        <v>-11932</v>
      </c>
      <c r="CR96" s="164"/>
      <c r="CS96" s="164"/>
      <c r="CT96" s="164"/>
      <c r="CU96" s="164"/>
      <c r="CV96" s="164"/>
      <c r="CW96" s="164"/>
      <c r="CX96" s="166">
        <v>11932</v>
      </c>
      <c r="CY96" s="166">
        <v>11932</v>
      </c>
      <c r="CZ96" s="166">
        <v>11932</v>
      </c>
      <c r="DA96" s="166">
        <v>11932</v>
      </c>
      <c r="DB96" s="166">
        <v>11932</v>
      </c>
      <c r="DC96" s="166">
        <v>17896</v>
      </c>
      <c r="DE96" s="168">
        <v>0</v>
      </c>
      <c r="DG96" s="172">
        <v>0</v>
      </c>
    </row>
    <row r="97" spans="2:111" hidden="1">
      <c r="B97" s="103" t="s">
        <v>272</v>
      </c>
      <c r="C97" s="164">
        <v>97</v>
      </c>
      <c r="D97" s="164">
        <v>59</v>
      </c>
      <c r="E97" s="164">
        <v>249</v>
      </c>
      <c r="F97" s="163">
        <v>6.6</v>
      </c>
      <c r="G97" s="164">
        <v>1308720</v>
      </c>
      <c r="H97" s="164">
        <v>19288</v>
      </c>
      <c r="I97" s="164">
        <v>46364</v>
      </c>
      <c r="J97" s="164"/>
      <c r="K97" s="164">
        <v>0</v>
      </c>
      <c r="L97" s="164">
        <v>-77912</v>
      </c>
      <c r="M97" s="164">
        <v>-9174</v>
      </c>
      <c r="N97" s="164"/>
      <c r="O97" s="164">
        <v>-51293</v>
      </c>
      <c r="P97" s="164">
        <v>1235993</v>
      </c>
      <c r="Q97" s="104">
        <f t="shared" si="7"/>
        <v>0</v>
      </c>
      <c r="R97" s="164">
        <v>-28185</v>
      </c>
      <c r="S97" s="164"/>
      <c r="T97" s="164">
        <v>37467</v>
      </c>
      <c r="U97" s="164">
        <v>52957</v>
      </c>
      <c r="V97" s="104">
        <f t="shared" si="10"/>
        <v>-159336</v>
      </c>
      <c r="W97" s="104">
        <f t="shared" si="11"/>
        <v>-100435</v>
      </c>
      <c r="X97" s="104"/>
      <c r="Y97" s="164">
        <v>1408162</v>
      </c>
      <c r="Z97" s="164">
        <v>1093576</v>
      </c>
      <c r="AA97" s="164">
        <v>1235993</v>
      </c>
      <c r="AB97" s="164">
        <v>1235993</v>
      </c>
      <c r="AC97" s="164">
        <v>66107</v>
      </c>
      <c r="AD97" s="164">
        <v>93229</v>
      </c>
      <c r="AE97" s="164"/>
      <c r="AF97" s="164">
        <v>0</v>
      </c>
      <c r="AG97" s="164">
        <v>0</v>
      </c>
      <c r="AH97" s="164"/>
      <c r="AI97" s="164">
        <v>-28185</v>
      </c>
      <c r="AJ97" s="164">
        <v>-28185</v>
      </c>
      <c r="AK97" s="164">
        <v>-28185</v>
      </c>
      <c r="AL97" s="164">
        <v>-28185</v>
      </c>
      <c r="AM97" s="164">
        <v>-28185</v>
      </c>
      <c r="AN97" s="164">
        <v>-18411</v>
      </c>
      <c r="AP97" s="165">
        <f t="shared" si="8"/>
        <v>-11805</v>
      </c>
      <c r="AQ97" s="164">
        <f>MIN(MAX(0,AP97),MAX(0,$L97)-SUM($AP97:AP97))</f>
        <v>0</v>
      </c>
      <c r="AR97" s="164">
        <f>MIN(MAX(0,AQ97),MAX(0,$L97)-SUM($AP97:AQ97))</f>
        <v>0</v>
      </c>
      <c r="AS97" s="164">
        <f>MIN(MAX(0,AR97),MAX(0,$L97)-SUM($AP97:AR97))</f>
        <v>0</v>
      </c>
      <c r="AT97" s="164">
        <f>MIN(MAX(0,AS97),MAX(0,$L97)-SUM($AP97:AS97))</f>
        <v>0</v>
      </c>
      <c r="AU97" s="164">
        <f>MIN(MAX(0,AT97),MAX(0,$L97)-SUM($AP97:AT97))</f>
        <v>0</v>
      </c>
      <c r="AV97" s="164">
        <f>(MAX(0,$L97-MAX(0,SUM($AP97:AU97))))</f>
        <v>0</v>
      </c>
      <c r="AW97" s="166">
        <f t="shared" si="9"/>
        <v>11805</v>
      </c>
      <c r="AX97" s="166">
        <f>MIN(MAX(0,AW97),MAX(0,-$L97)-MAX(0,-$AP97+SUM($AW97:AW97)))</f>
        <v>11805</v>
      </c>
      <c r="AY97" s="166">
        <f>MIN(MAX(0,AX97),MAX(0,-$L97)-MAX(0,-$AP97+SUM($AW97:AX97)))</f>
        <v>11805</v>
      </c>
      <c r="AZ97" s="166">
        <f>MIN(MAX(0,AY97),MAX(0,-$L97)-MAX(0,-$AP97+SUM($AW97:AY97)))</f>
        <v>11805</v>
      </c>
      <c r="BA97" s="166">
        <f>MIN(MAX(0,AZ97),MAX(0,-$L97)-MAX(0,-$AP97+SUM($AW97:AZ97)))</f>
        <v>11805</v>
      </c>
      <c r="BB97" s="166">
        <f>MAX(0,-$L97+$AP97-SUM($AW97:BA97))</f>
        <v>7082</v>
      </c>
      <c r="BC97" s="165">
        <f t="shared" si="12"/>
        <v>-1390</v>
      </c>
      <c r="BD97" s="164">
        <f>MIN(MAX(0,BC97),MAX(0,$M97)-SUM($BC97:BC97))</f>
        <v>0</v>
      </c>
      <c r="BE97" s="164">
        <f>MIN(MAX(0,BD97),MAX(0,$M97)-SUM($BC97:BD97))</f>
        <v>0</v>
      </c>
      <c r="BF97" s="164">
        <f>MIN(MAX(0,BE97),MAX(0,$M97)-SUM($BC97:BE97))</f>
        <v>0</v>
      </c>
      <c r="BG97" s="164">
        <f>MIN(MAX(0,BF97),MAX(0,$M97)-SUM($BC97:BF97))</f>
        <v>0</v>
      </c>
      <c r="BH97" s="164">
        <f>MIN(MAX(0,BG97),MAX(0,$M97)-SUM($BC97:BG97))</f>
        <v>0</v>
      </c>
      <c r="BI97" s="164">
        <f>(MAX(0,$M97-MAX(0,SUM($BC97:BH97))))</f>
        <v>0</v>
      </c>
      <c r="BJ97" s="166">
        <f t="shared" si="13"/>
        <v>1390</v>
      </c>
      <c r="BK97" s="166">
        <f>MIN(MAX(0,BJ97),MAX(0,-$M97)-MAX(0,-$BC97+SUM($BJ97:BJ97)))</f>
        <v>1390</v>
      </c>
      <c r="BL97" s="166">
        <f>MIN(MAX(0,BK97),MAX(0,-$M97)-MAX(0,-$BC97+SUM($BJ97:BK97)))</f>
        <v>1390</v>
      </c>
      <c r="BM97" s="166">
        <f>MIN(MAX(0,BL97),MAX(0,-$M97)-MAX(0,-$BC97+SUM($BJ97:BL97)))</f>
        <v>1390</v>
      </c>
      <c r="BN97" s="166">
        <f>MIN(MAX(0,BM97),MAX(0,-$M97)-MAX(0,-$BC97+SUM($BJ97:BM97)))</f>
        <v>1390</v>
      </c>
      <c r="BO97" s="166">
        <f>MAX(0,-$M97+$BC97-SUM($BJ97:BN97))</f>
        <v>834</v>
      </c>
      <c r="BP97" s="165"/>
      <c r="BQ97" s="164"/>
      <c r="BR97" s="164"/>
      <c r="BS97" s="164"/>
      <c r="BT97" s="164"/>
      <c r="BU97" s="164"/>
      <c r="BV97" s="164"/>
      <c r="BW97" s="166"/>
      <c r="BX97" s="166"/>
      <c r="BY97" s="166"/>
      <c r="BZ97" s="166"/>
      <c r="CA97" s="166"/>
      <c r="CB97" s="166"/>
      <c r="CC97" s="163">
        <v>7.7</v>
      </c>
      <c r="CD97" s="167"/>
      <c r="CE97" s="164"/>
      <c r="CF97" s="164"/>
      <c r="CG97" s="164"/>
      <c r="CH97" s="164"/>
      <c r="CI97" s="164"/>
      <c r="CJ97" s="164"/>
      <c r="CK97" s="166"/>
      <c r="CL97" s="166"/>
      <c r="CM97" s="166"/>
      <c r="CN97" s="166"/>
      <c r="CO97" s="166"/>
      <c r="CP97" s="166"/>
      <c r="CQ97" s="167">
        <v>-14990</v>
      </c>
      <c r="CR97" s="164"/>
      <c r="CS97" s="164"/>
      <c r="CT97" s="164"/>
      <c r="CU97" s="164"/>
      <c r="CV97" s="164"/>
      <c r="CW97" s="164"/>
      <c r="CX97" s="166">
        <v>14990</v>
      </c>
      <c r="CY97" s="166">
        <v>14990</v>
      </c>
      <c r="CZ97" s="166">
        <v>14990</v>
      </c>
      <c r="DA97" s="166">
        <v>14990</v>
      </c>
      <c r="DB97" s="166">
        <v>14990</v>
      </c>
      <c r="DC97" s="166">
        <v>10495</v>
      </c>
      <c r="DE97" s="168">
        <v>0</v>
      </c>
      <c r="DG97" s="172">
        <v>0</v>
      </c>
    </row>
    <row r="98" spans="2:111" hidden="1">
      <c r="B98" s="103" t="s">
        <v>273</v>
      </c>
      <c r="C98" s="164">
        <v>0</v>
      </c>
      <c r="D98" s="164">
        <v>0</v>
      </c>
      <c r="E98" s="164">
        <v>0</v>
      </c>
      <c r="F98" s="163">
        <v>1</v>
      </c>
      <c r="G98" s="164">
        <v>0</v>
      </c>
      <c r="H98" s="164">
        <v>0</v>
      </c>
      <c r="I98" s="164">
        <v>0</v>
      </c>
      <c r="J98" s="164"/>
      <c r="K98" s="164">
        <v>0</v>
      </c>
      <c r="L98" s="164">
        <v>0</v>
      </c>
      <c r="M98" s="164">
        <v>0</v>
      </c>
      <c r="N98" s="164"/>
      <c r="O98" s="164">
        <v>0</v>
      </c>
      <c r="P98" s="164">
        <v>0</v>
      </c>
      <c r="Q98" s="104">
        <f t="shared" si="7"/>
        <v>0</v>
      </c>
      <c r="R98" s="164">
        <v>0</v>
      </c>
      <c r="S98" s="164"/>
      <c r="T98" s="164">
        <v>0</v>
      </c>
      <c r="U98" s="164">
        <v>0</v>
      </c>
      <c r="V98" s="104">
        <f t="shared" si="10"/>
        <v>0</v>
      </c>
      <c r="W98" s="104">
        <f t="shared" si="11"/>
        <v>0</v>
      </c>
      <c r="X98" s="104"/>
      <c r="Y98" s="164">
        <v>0</v>
      </c>
      <c r="Z98" s="164">
        <v>0</v>
      </c>
      <c r="AA98" s="164">
        <v>0</v>
      </c>
      <c r="AB98" s="164">
        <v>0</v>
      </c>
      <c r="AC98" s="164">
        <v>0</v>
      </c>
      <c r="AD98" s="164">
        <v>0</v>
      </c>
      <c r="AE98" s="164"/>
      <c r="AF98" s="164">
        <v>0</v>
      </c>
      <c r="AG98" s="164">
        <v>0</v>
      </c>
      <c r="AH98" s="164"/>
      <c r="AI98" s="164">
        <v>0</v>
      </c>
      <c r="AJ98" s="164">
        <v>0</v>
      </c>
      <c r="AK98" s="164">
        <v>0</v>
      </c>
      <c r="AL98" s="164">
        <v>0</v>
      </c>
      <c r="AM98" s="164">
        <v>0</v>
      </c>
      <c r="AN98" s="164">
        <v>0</v>
      </c>
      <c r="AP98" s="165">
        <f t="shared" si="8"/>
        <v>0</v>
      </c>
      <c r="AQ98" s="164">
        <f>MIN(MAX(0,AP98),MAX(0,$L98)-SUM($AP98:AP98))</f>
        <v>0</v>
      </c>
      <c r="AR98" s="164">
        <f>MIN(MAX(0,AQ98),MAX(0,$L98)-SUM($AP98:AQ98))</f>
        <v>0</v>
      </c>
      <c r="AS98" s="164">
        <f>MIN(MAX(0,AR98),MAX(0,$L98)-SUM($AP98:AR98))</f>
        <v>0</v>
      </c>
      <c r="AT98" s="164">
        <f>MIN(MAX(0,AS98),MAX(0,$L98)-SUM($AP98:AS98))</f>
        <v>0</v>
      </c>
      <c r="AU98" s="164">
        <f>MIN(MAX(0,AT98),MAX(0,$L98)-SUM($AP98:AT98))</f>
        <v>0</v>
      </c>
      <c r="AV98" s="164">
        <f>(MAX(0,$L98-MAX(0,SUM($AP98:AU98))))</f>
        <v>0</v>
      </c>
      <c r="AW98" s="166">
        <f t="shared" si="9"/>
        <v>0</v>
      </c>
      <c r="AX98" s="166">
        <f>MIN(MAX(0,AW98),MAX(0,-$L98)-MAX(0,-$AP98+SUM($AW98:AW98)))</f>
        <v>0</v>
      </c>
      <c r="AY98" s="166">
        <f>MIN(MAX(0,AX98),MAX(0,-$L98)-MAX(0,-$AP98+SUM($AW98:AX98)))</f>
        <v>0</v>
      </c>
      <c r="AZ98" s="166">
        <f>MIN(MAX(0,AY98),MAX(0,-$L98)-MAX(0,-$AP98+SUM($AW98:AY98)))</f>
        <v>0</v>
      </c>
      <c r="BA98" s="166">
        <f>MIN(MAX(0,AZ98),MAX(0,-$L98)-MAX(0,-$AP98+SUM($AW98:AZ98)))</f>
        <v>0</v>
      </c>
      <c r="BB98" s="166">
        <f>MAX(0,-$L98+$AP98-SUM($AW98:BA98))</f>
        <v>0</v>
      </c>
      <c r="BC98" s="165">
        <f t="shared" si="12"/>
        <v>0</v>
      </c>
      <c r="BD98" s="164">
        <f>MIN(MAX(0,BC98),MAX(0,$M98)-SUM($BC98:BC98))</f>
        <v>0</v>
      </c>
      <c r="BE98" s="164">
        <f>MIN(MAX(0,BD98),MAX(0,$M98)-SUM($BC98:BD98))</f>
        <v>0</v>
      </c>
      <c r="BF98" s="164">
        <f>MIN(MAX(0,BE98),MAX(0,$M98)-SUM($BC98:BE98))</f>
        <v>0</v>
      </c>
      <c r="BG98" s="164">
        <f>MIN(MAX(0,BF98),MAX(0,$M98)-SUM($BC98:BF98))</f>
        <v>0</v>
      </c>
      <c r="BH98" s="164">
        <f>MIN(MAX(0,BG98),MAX(0,$M98)-SUM($BC98:BG98))</f>
        <v>0</v>
      </c>
      <c r="BI98" s="164">
        <f>(MAX(0,$M98-MAX(0,SUM($BC98:BH98))))</f>
        <v>0</v>
      </c>
      <c r="BJ98" s="166">
        <f t="shared" si="13"/>
        <v>0</v>
      </c>
      <c r="BK98" s="166">
        <f>MIN(MAX(0,BJ98),MAX(0,-$M98)-MAX(0,-$BC98+SUM($BJ98:BJ98)))</f>
        <v>0</v>
      </c>
      <c r="BL98" s="166">
        <f>MIN(MAX(0,BK98),MAX(0,-$M98)-MAX(0,-$BC98+SUM($BJ98:BK98)))</f>
        <v>0</v>
      </c>
      <c r="BM98" s="166">
        <f>MIN(MAX(0,BL98),MAX(0,-$M98)-MAX(0,-$BC98+SUM($BJ98:BL98)))</f>
        <v>0</v>
      </c>
      <c r="BN98" s="166">
        <f>MIN(MAX(0,BM98),MAX(0,-$M98)-MAX(0,-$BC98+SUM($BJ98:BM98)))</f>
        <v>0</v>
      </c>
      <c r="BO98" s="166">
        <f>MAX(0,-$M98+$BC98-SUM($BJ98:BN98))</f>
        <v>0</v>
      </c>
      <c r="BP98" s="165"/>
      <c r="BQ98" s="164"/>
      <c r="BR98" s="164"/>
      <c r="BS98" s="164"/>
      <c r="BT98" s="164"/>
      <c r="BU98" s="164"/>
      <c r="BV98" s="164"/>
      <c r="BW98" s="166"/>
      <c r="BX98" s="166"/>
      <c r="BY98" s="166"/>
      <c r="BZ98" s="166"/>
      <c r="CA98" s="166"/>
      <c r="CB98" s="166"/>
      <c r="CC98" s="163">
        <v>1</v>
      </c>
      <c r="CD98" s="167"/>
      <c r="CE98" s="164"/>
      <c r="CF98" s="164"/>
      <c r="CG98" s="164"/>
      <c r="CH98" s="164"/>
      <c r="CI98" s="164"/>
      <c r="CJ98" s="164"/>
      <c r="CK98" s="166"/>
      <c r="CL98" s="166"/>
      <c r="CM98" s="166"/>
      <c r="CN98" s="166"/>
      <c r="CO98" s="166"/>
      <c r="CP98" s="166"/>
      <c r="CQ98" s="167">
        <v>0</v>
      </c>
      <c r="CR98" s="164"/>
      <c r="CS98" s="164"/>
      <c r="CT98" s="164"/>
      <c r="CU98" s="164"/>
      <c r="CV98" s="164"/>
      <c r="CW98" s="164"/>
      <c r="CX98" s="166">
        <v>0</v>
      </c>
      <c r="CY98" s="166">
        <v>0</v>
      </c>
      <c r="CZ98" s="166">
        <v>0</v>
      </c>
      <c r="DA98" s="166">
        <v>0</v>
      </c>
      <c r="DB98" s="166">
        <v>0</v>
      </c>
      <c r="DC98" s="166">
        <v>0</v>
      </c>
      <c r="DE98" s="168">
        <v>0</v>
      </c>
      <c r="DG98" s="172">
        <v>0</v>
      </c>
    </row>
    <row r="99" spans="2:111" hidden="1">
      <c r="B99" s="103" t="s">
        <v>274</v>
      </c>
      <c r="C99" s="164">
        <v>155</v>
      </c>
      <c r="D99" s="164">
        <v>94</v>
      </c>
      <c r="E99" s="164">
        <v>902</v>
      </c>
      <c r="F99" s="163">
        <v>8.1999999999999993</v>
      </c>
      <c r="G99" s="164">
        <v>5931944</v>
      </c>
      <c r="H99" s="164">
        <v>171994</v>
      </c>
      <c r="I99" s="164">
        <v>214221</v>
      </c>
      <c r="J99" s="164"/>
      <c r="K99" s="164">
        <v>-267040</v>
      </c>
      <c r="L99" s="164">
        <v>-873709</v>
      </c>
      <c r="M99" s="164">
        <v>-42554</v>
      </c>
      <c r="N99" s="164"/>
      <c r="O99" s="164">
        <v>-173016</v>
      </c>
      <c r="P99" s="164">
        <v>4961840</v>
      </c>
      <c r="Q99" s="104">
        <f t="shared" si="7"/>
        <v>-267040</v>
      </c>
      <c r="R99" s="164">
        <v>-174858</v>
      </c>
      <c r="S99" s="164"/>
      <c r="T99" s="164">
        <v>-55683</v>
      </c>
      <c r="U99" s="164">
        <v>176067</v>
      </c>
      <c r="V99" s="104">
        <f t="shared" si="10"/>
        <v>-1258975</v>
      </c>
      <c r="W99" s="104">
        <f t="shared" si="11"/>
        <v>-517570</v>
      </c>
      <c r="X99" s="104"/>
      <c r="Y99" s="164">
        <v>5733868</v>
      </c>
      <c r="Z99" s="164">
        <v>4332354</v>
      </c>
      <c r="AA99" s="164">
        <v>4961840</v>
      </c>
      <c r="AB99" s="164">
        <v>4961840</v>
      </c>
      <c r="AC99" s="164">
        <v>767159</v>
      </c>
      <c r="AD99" s="164">
        <v>491816</v>
      </c>
      <c r="AE99" s="164"/>
      <c r="AF99" s="164">
        <v>0</v>
      </c>
      <c r="AG99" s="164">
        <v>0</v>
      </c>
      <c r="AH99" s="164"/>
      <c r="AI99" s="164">
        <v>-174858</v>
      </c>
      <c r="AJ99" s="164">
        <v>-174858</v>
      </c>
      <c r="AK99" s="164">
        <v>-174858</v>
      </c>
      <c r="AL99" s="164">
        <v>-174858</v>
      </c>
      <c r="AM99" s="164">
        <v>-174858</v>
      </c>
      <c r="AN99" s="164">
        <v>-384685</v>
      </c>
      <c r="AP99" s="165">
        <f t="shared" si="8"/>
        <v>-106550</v>
      </c>
      <c r="AQ99" s="164">
        <f>MIN(MAX(0,AP99),MAX(0,$L99)-SUM($AP99:AP99))</f>
        <v>0</v>
      </c>
      <c r="AR99" s="164">
        <f>MIN(MAX(0,AQ99),MAX(0,$L99)-SUM($AP99:AQ99))</f>
        <v>0</v>
      </c>
      <c r="AS99" s="164">
        <f>MIN(MAX(0,AR99),MAX(0,$L99)-SUM($AP99:AR99))</f>
        <v>0</v>
      </c>
      <c r="AT99" s="164">
        <f>MIN(MAX(0,AS99),MAX(0,$L99)-SUM($AP99:AS99))</f>
        <v>0</v>
      </c>
      <c r="AU99" s="164">
        <f>MIN(MAX(0,AT99),MAX(0,$L99)-SUM($AP99:AT99))</f>
        <v>0</v>
      </c>
      <c r="AV99" s="164">
        <f>(MAX(0,$L99-MAX(0,SUM($AP99:AU99))))</f>
        <v>0</v>
      </c>
      <c r="AW99" s="166">
        <f t="shared" si="9"/>
        <v>106550</v>
      </c>
      <c r="AX99" s="166">
        <f>MIN(MAX(0,AW99),MAX(0,-$L99)-MAX(0,-$AP99+SUM($AW99:AW99)))</f>
        <v>106550</v>
      </c>
      <c r="AY99" s="166">
        <f>MIN(MAX(0,AX99),MAX(0,-$L99)-MAX(0,-$AP99+SUM($AW99:AX99)))</f>
        <v>106550</v>
      </c>
      <c r="AZ99" s="166">
        <f>MIN(MAX(0,AY99),MAX(0,-$L99)-MAX(0,-$AP99+SUM($AW99:AY99)))</f>
        <v>106550</v>
      </c>
      <c r="BA99" s="166">
        <f>MIN(MAX(0,AZ99),MAX(0,-$L99)-MAX(0,-$AP99+SUM($AW99:AZ99)))</f>
        <v>106550</v>
      </c>
      <c r="BB99" s="166">
        <f>MAX(0,-$L99+$AP99-SUM($AW99:BA99))</f>
        <v>234409</v>
      </c>
      <c r="BC99" s="165">
        <f t="shared" si="12"/>
        <v>-5190</v>
      </c>
      <c r="BD99" s="164">
        <f>MIN(MAX(0,BC99),MAX(0,$M99)-SUM($BC99:BC99))</f>
        <v>0</v>
      </c>
      <c r="BE99" s="164">
        <f>MIN(MAX(0,BD99),MAX(0,$M99)-SUM($BC99:BD99))</f>
        <v>0</v>
      </c>
      <c r="BF99" s="164">
        <f>MIN(MAX(0,BE99),MAX(0,$M99)-SUM($BC99:BE99))</f>
        <v>0</v>
      </c>
      <c r="BG99" s="164">
        <f>MIN(MAX(0,BF99),MAX(0,$M99)-SUM($BC99:BF99))</f>
        <v>0</v>
      </c>
      <c r="BH99" s="164">
        <f>MIN(MAX(0,BG99),MAX(0,$M99)-SUM($BC99:BG99))</f>
        <v>0</v>
      </c>
      <c r="BI99" s="164">
        <f>(MAX(0,$M99-MAX(0,SUM($BC99:BH99))))</f>
        <v>0</v>
      </c>
      <c r="BJ99" s="166">
        <f t="shared" si="13"/>
        <v>5190</v>
      </c>
      <c r="BK99" s="166">
        <f>MIN(MAX(0,BJ99),MAX(0,-$M99)-MAX(0,-$BC99+SUM($BJ99:BJ99)))</f>
        <v>5190</v>
      </c>
      <c r="BL99" s="166">
        <f>MIN(MAX(0,BK99),MAX(0,-$M99)-MAX(0,-$BC99+SUM($BJ99:BK99)))</f>
        <v>5190</v>
      </c>
      <c r="BM99" s="166">
        <f>MIN(MAX(0,BL99),MAX(0,-$M99)-MAX(0,-$BC99+SUM($BJ99:BL99)))</f>
        <v>5190</v>
      </c>
      <c r="BN99" s="166">
        <f>MIN(MAX(0,BM99),MAX(0,-$M99)-MAX(0,-$BC99+SUM($BJ99:BM99)))</f>
        <v>5190</v>
      </c>
      <c r="BO99" s="166">
        <f>MAX(0,-$M99+$BC99-SUM($BJ99:BN99))</f>
        <v>11414</v>
      </c>
      <c r="BP99" s="165"/>
      <c r="BQ99" s="164"/>
      <c r="BR99" s="164"/>
      <c r="BS99" s="164"/>
      <c r="BT99" s="164"/>
      <c r="BU99" s="164"/>
      <c r="BV99" s="164"/>
      <c r="BW99" s="166"/>
      <c r="BX99" s="166"/>
      <c r="BY99" s="166"/>
      <c r="BZ99" s="166"/>
      <c r="CA99" s="166"/>
      <c r="CB99" s="166"/>
      <c r="CC99" s="163">
        <v>9.1999999999999993</v>
      </c>
      <c r="CD99" s="167"/>
      <c r="CE99" s="164"/>
      <c r="CF99" s="164"/>
      <c r="CG99" s="164"/>
      <c r="CH99" s="164"/>
      <c r="CI99" s="164"/>
      <c r="CJ99" s="164"/>
      <c r="CK99" s="166"/>
      <c r="CL99" s="166"/>
      <c r="CM99" s="166"/>
      <c r="CN99" s="166"/>
      <c r="CO99" s="166"/>
      <c r="CP99" s="166"/>
      <c r="CQ99" s="167">
        <v>-63118</v>
      </c>
      <c r="CR99" s="164"/>
      <c r="CS99" s="164"/>
      <c r="CT99" s="164"/>
      <c r="CU99" s="164"/>
      <c r="CV99" s="164"/>
      <c r="CW99" s="164"/>
      <c r="CX99" s="166">
        <v>63118</v>
      </c>
      <c r="CY99" s="166">
        <v>63118</v>
      </c>
      <c r="CZ99" s="166">
        <v>63118</v>
      </c>
      <c r="DA99" s="166">
        <v>63118</v>
      </c>
      <c r="DB99" s="166">
        <v>63118</v>
      </c>
      <c r="DC99" s="166">
        <v>138862</v>
      </c>
      <c r="DE99" s="168">
        <v>0</v>
      </c>
      <c r="DG99" s="172">
        <v>16870.194149999999</v>
      </c>
    </row>
    <row r="100" spans="2:111" hidden="1">
      <c r="B100" s="103" t="s">
        <v>275</v>
      </c>
      <c r="C100" s="164">
        <v>84</v>
      </c>
      <c r="D100" s="164">
        <v>28</v>
      </c>
      <c r="E100" s="164">
        <v>228</v>
      </c>
      <c r="F100" s="163">
        <v>7.7</v>
      </c>
      <c r="G100" s="164">
        <v>929497</v>
      </c>
      <c r="H100" s="164">
        <v>15422</v>
      </c>
      <c r="I100" s="164">
        <v>32808</v>
      </c>
      <c r="J100" s="164"/>
      <c r="K100" s="164">
        <v>0</v>
      </c>
      <c r="L100" s="164">
        <v>-146193</v>
      </c>
      <c r="M100" s="164">
        <v>-5489</v>
      </c>
      <c r="N100" s="164"/>
      <c r="O100" s="164">
        <v>-46671</v>
      </c>
      <c r="P100" s="164">
        <v>779374</v>
      </c>
      <c r="Q100" s="104">
        <f t="shared" si="7"/>
        <v>0</v>
      </c>
      <c r="R100" s="164">
        <v>-29286</v>
      </c>
      <c r="S100" s="164"/>
      <c r="T100" s="164">
        <v>18944</v>
      </c>
      <c r="U100" s="164">
        <v>44724</v>
      </c>
      <c r="V100" s="104">
        <f t="shared" si="10"/>
        <v>-191419</v>
      </c>
      <c r="W100" s="104">
        <f t="shared" si="11"/>
        <v>-69023</v>
      </c>
      <c r="X100" s="104"/>
      <c r="Y100" s="164">
        <v>880090</v>
      </c>
      <c r="Z100" s="164">
        <v>695950</v>
      </c>
      <c r="AA100" s="164">
        <v>779374</v>
      </c>
      <c r="AB100" s="164">
        <v>779374</v>
      </c>
      <c r="AC100" s="164">
        <v>127207</v>
      </c>
      <c r="AD100" s="164">
        <v>64212</v>
      </c>
      <c r="AE100" s="164"/>
      <c r="AF100" s="164">
        <v>0</v>
      </c>
      <c r="AG100" s="164">
        <v>0</v>
      </c>
      <c r="AH100" s="164"/>
      <c r="AI100" s="164">
        <v>-29286</v>
      </c>
      <c r="AJ100" s="164">
        <v>-29286</v>
      </c>
      <c r="AK100" s="164">
        <v>-29286</v>
      </c>
      <c r="AL100" s="164">
        <v>-29286</v>
      </c>
      <c r="AM100" s="164">
        <v>-29286</v>
      </c>
      <c r="AN100" s="164">
        <v>-44989</v>
      </c>
      <c r="AP100" s="165">
        <f t="shared" si="8"/>
        <v>-18986</v>
      </c>
      <c r="AQ100" s="164">
        <f>MIN(MAX(0,AP100),MAX(0,$L100)-SUM($AP100:AP100))</f>
        <v>0</v>
      </c>
      <c r="AR100" s="164">
        <f>MIN(MAX(0,AQ100),MAX(0,$L100)-SUM($AP100:AQ100))</f>
        <v>0</v>
      </c>
      <c r="AS100" s="164">
        <f>MIN(MAX(0,AR100),MAX(0,$L100)-SUM($AP100:AR100))</f>
        <v>0</v>
      </c>
      <c r="AT100" s="164">
        <f>MIN(MAX(0,AS100),MAX(0,$L100)-SUM($AP100:AS100))</f>
        <v>0</v>
      </c>
      <c r="AU100" s="164">
        <f>MIN(MAX(0,AT100),MAX(0,$L100)-SUM($AP100:AT100))</f>
        <v>0</v>
      </c>
      <c r="AV100" s="164">
        <f>(MAX(0,$L100-MAX(0,SUM($AP100:AU100))))</f>
        <v>0</v>
      </c>
      <c r="AW100" s="166">
        <f t="shared" si="9"/>
        <v>18986</v>
      </c>
      <c r="AX100" s="166">
        <f>MIN(MAX(0,AW100),MAX(0,-$L100)-MAX(0,-$AP100+SUM($AW100:AW100)))</f>
        <v>18986</v>
      </c>
      <c r="AY100" s="166">
        <f>MIN(MAX(0,AX100),MAX(0,-$L100)-MAX(0,-$AP100+SUM($AW100:AX100)))</f>
        <v>18986</v>
      </c>
      <c r="AZ100" s="166">
        <f>MIN(MAX(0,AY100),MAX(0,-$L100)-MAX(0,-$AP100+SUM($AW100:AY100)))</f>
        <v>18986</v>
      </c>
      <c r="BA100" s="166">
        <f>MIN(MAX(0,AZ100),MAX(0,-$L100)-MAX(0,-$AP100+SUM($AW100:AZ100)))</f>
        <v>18986</v>
      </c>
      <c r="BB100" s="166">
        <f>MAX(0,-$L100+$AP100-SUM($AW100:BA100))</f>
        <v>32277</v>
      </c>
      <c r="BC100" s="165">
        <f t="shared" si="12"/>
        <v>-713</v>
      </c>
      <c r="BD100" s="164">
        <f>MIN(MAX(0,BC100),MAX(0,$M100)-SUM($BC100:BC100))</f>
        <v>0</v>
      </c>
      <c r="BE100" s="164">
        <f>MIN(MAX(0,BD100),MAX(0,$M100)-SUM($BC100:BD100))</f>
        <v>0</v>
      </c>
      <c r="BF100" s="164">
        <f>MIN(MAX(0,BE100),MAX(0,$M100)-SUM($BC100:BE100))</f>
        <v>0</v>
      </c>
      <c r="BG100" s="164">
        <f>MIN(MAX(0,BF100),MAX(0,$M100)-SUM($BC100:BF100))</f>
        <v>0</v>
      </c>
      <c r="BH100" s="164">
        <f>MIN(MAX(0,BG100),MAX(0,$M100)-SUM($BC100:BG100))</f>
        <v>0</v>
      </c>
      <c r="BI100" s="164">
        <f>(MAX(0,$M100-MAX(0,SUM($BC100:BH100))))</f>
        <v>0</v>
      </c>
      <c r="BJ100" s="166">
        <f t="shared" si="13"/>
        <v>713</v>
      </c>
      <c r="BK100" s="166">
        <f>MIN(MAX(0,BJ100),MAX(0,-$M100)-MAX(0,-$BC100+SUM($BJ100:BJ100)))</f>
        <v>713</v>
      </c>
      <c r="BL100" s="166">
        <f>MIN(MAX(0,BK100),MAX(0,-$M100)-MAX(0,-$BC100+SUM($BJ100:BK100)))</f>
        <v>713</v>
      </c>
      <c r="BM100" s="166">
        <f>MIN(MAX(0,BL100),MAX(0,-$M100)-MAX(0,-$BC100+SUM($BJ100:BL100)))</f>
        <v>713</v>
      </c>
      <c r="BN100" s="166">
        <f>MIN(MAX(0,BM100),MAX(0,-$M100)-MAX(0,-$BC100+SUM($BJ100:BM100)))</f>
        <v>713</v>
      </c>
      <c r="BO100" s="166">
        <f>MAX(0,-$M100+$BC100-SUM($BJ100:BN100))</f>
        <v>1211</v>
      </c>
      <c r="BP100" s="165"/>
      <c r="BQ100" s="164"/>
      <c r="BR100" s="164"/>
      <c r="BS100" s="164"/>
      <c r="BT100" s="164"/>
      <c r="BU100" s="164"/>
      <c r="BV100" s="164"/>
      <c r="BW100" s="166"/>
      <c r="BX100" s="166"/>
      <c r="BY100" s="166"/>
      <c r="BZ100" s="166"/>
      <c r="CA100" s="166"/>
      <c r="CB100" s="166"/>
      <c r="CC100" s="163">
        <v>8.1999999999999993</v>
      </c>
      <c r="CD100" s="167"/>
      <c r="CE100" s="164"/>
      <c r="CF100" s="164"/>
      <c r="CG100" s="164"/>
      <c r="CH100" s="164"/>
      <c r="CI100" s="164"/>
      <c r="CJ100" s="164"/>
      <c r="CK100" s="166"/>
      <c r="CL100" s="166"/>
      <c r="CM100" s="166"/>
      <c r="CN100" s="166"/>
      <c r="CO100" s="166"/>
      <c r="CP100" s="166"/>
      <c r="CQ100" s="167">
        <v>-9587</v>
      </c>
      <c r="CR100" s="164"/>
      <c r="CS100" s="164"/>
      <c r="CT100" s="164"/>
      <c r="CU100" s="164"/>
      <c r="CV100" s="164"/>
      <c r="CW100" s="164"/>
      <c r="CX100" s="166">
        <v>9587</v>
      </c>
      <c r="CY100" s="166">
        <v>9587</v>
      </c>
      <c r="CZ100" s="166">
        <v>9587</v>
      </c>
      <c r="DA100" s="166">
        <v>9587</v>
      </c>
      <c r="DB100" s="166">
        <v>9587</v>
      </c>
      <c r="DC100" s="166">
        <v>11501</v>
      </c>
      <c r="DE100" s="168">
        <v>0</v>
      </c>
      <c r="DG100" s="172">
        <v>0</v>
      </c>
    </row>
    <row r="101" spans="2:111" hidden="1">
      <c r="B101" s="103" t="s">
        <v>276</v>
      </c>
      <c r="C101" s="164">
        <v>65</v>
      </c>
      <c r="D101" s="164">
        <v>23</v>
      </c>
      <c r="E101" s="164">
        <v>287</v>
      </c>
      <c r="F101" s="163">
        <v>9</v>
      </c>
      <c r="G101" s="164">
        <v>927661</v>
      </c>
      <c r="H101" s="164">
        <v>19450</v>
      </c>
      <c r="I101" s="164">
        <v>33052</v>
      </c>
      <c r="J101" s="164"/>
      <c r="K101" s="164">
        <v>0</v>
      </c>
      <c r="L101" s="164">
        <v>-159275</v>
      </c>
      <c r="M101" s="164">
        <v>-5923</v>
      </c>
      <c r="N101" s="164"/>
      <c r="O101" s="164">
        <v>-37382</v>
      </c>
      <c r="P101" s="164">
        <v>777583</v>
      </c>
      <c r="Q101" s="104">
        <f t="shared" si="7"/>
        <v>0</v>
      </c>
      <c r="R101" s="164">
        <v>-27457</v>
      </c>
      <c r="S101" s="164"/>
      <c r="T101" s="164">
        <v>25045</v>
      </c>
      <c r="U101" s="164">
        <v>37374</v>
      </c>
      <c r="V101" s="104">
        <f t="shared" si="10"/>
        <v>-215112</v>
      </c>
      <c r="W101" s="104">
        <f t="shared" si="11"/>
        <v>-77371</v>
      </c>
      <c r="X101" s="104"/>
      <c r="Y101" s="164">
        <v>888019</v>
      </c>
      <c r="Z101" s="164">
        <v>686684</v>
      </c>
      <c r="AA101" s="164">
        <v>777583</v>
      </c>
      <c r="AB101" s="164">
        <v>777583</v>
      </c>
      <c r="AC101" s="164">
        <v>141578</v>
      </c>
      <c r="AD101" s="164">
        <v>73534</v>
      </c>
      <c r="AE101" s="164"/>
      <c r="AF101" s="164">
        <v>0</v>
      </c>
      <c r="AG101" s="164">
        <v>0</v>
      </c>
      <c r="AH101" s="164"/>
      <c r="AI101" s="164">
        <v>-27457</v>
      </c>
      <c r="AJ101" s="164">
        <v>-27457</v>
      </c>
      <c r="AK101" s="164">
        <v>-27457</v>
      </c>
      <c r="AL101" s="164">
        <v>-27457</v>
      </c>
      <c r="AM101" s="164">
        <v>-27457</v>
      </c>
      <c r="AN101" s="164">
        <v>-77827</v>
      </c>
      <c r="AP101" s="165">
        <f t="shared" si="8"/>
        <v>-17697</v>
      </c>
      <c r="AQ101" s="164">
        <f>MIN(MAX(0,AP101),MAX(0,$L101)-SUM($AP101:AP101))</f>
        <v>0</v>
      </c>
      <c r="AR101" s="164">
        <f>MIN(MAX(0,AQ101),MAX(0,$L101)-SUM($AP101:AQ101))</f>
        <v>0</v>
      </c>
      <c r="AS101" s="164">
        <f>MIN(MAX(0,AR101),MAX(0,$L101)-SUM($AP101:AR101))</f>
        <v>0</v>
      </c>
      <c r="AT101" s="164">
        <f>MIN(MAX(0,AS101),MAX(0,$L101)-SUM($AP101:AS101))</f>
        <v>0</v>
      </c>
      <c r="AU101" s="164">
        <f>MIN(MAX(0,AT101),MAX(0,$L101)-SUM($AP101:AT101))</f>
        <v>0</v>
      </c>
      <c r="AV101" s="164">
        <f>(MAX(0,$L101-MAX(0,SUM($AP101:AU101))))</f>
        <v>0</v>
      </c>
      <c r="AW101" s="166">
        <f t="shared" si="9"/>
        <v>17697</v>
      </c>
      <c r="AX101" s="166">
        <f>MIN(MAX(0,AW101),MAX(0,-$L101)-MAX(0,-$AP101+SUM($AW101:AW101)))</f>
        <v>17697</v>
      </c>
      <c r="AY101" s="166">
        <f>MIN(MAX(0,AX101),MAX(0,-$L101)-MAX(0,-$AP101+SUM($AW101:AX101)))</f>
        <v>17697</v>
      </c>
      <c r="AZ101" s="166">
        <f>MIN(MAX(0,AY101),MAX(0,-$L101)-MAX(0,-$AP101+SUM($AW101:AY101)))</f>
        <v>17697</v>
      </c>
      <c r="BA101" s="166">
        <f>MIN(MAX(0,AZ101),MAX(0,-$L101)-MAX(0,-$AP101+SUM($AW101:AZ101)))</f>
        <v>17697</v>
      </c>
      <c r="BB101" s="166">
        <f>MAX(0,-$L101+$AP101-SUM($AW101:BA101))</f>
        <v>53093</v>
      </c>
      <c r="BC101" s="165">
        <f t="shared" si="12"/>
        <v>-658</v>
      </c>
      <c r="BD101" s="164">
        <f>MIN(MAX(0,BC101),MAX(0,$M101)-SUM($BC101:BC101))</f>
        <v>0</v>
      </c>
      <c r="BE101" s="164">
        <f>MIN(MAX(0,BD101),MAX(0,$M101)-SUM($BC101:BD101))</f>
        <v>0</v>
      </c>
      <c r="BF101" s="164">
        <f>MIN(MAX(0,BE101),MAX(0,$M101)-SUM($BC101:BE101))</f>
        <v>0</v>
      </c>
      <c r="BG101" s="164">
        <f>MIN(MAX(0,BF101),MAX(0,$M101)-SUM($BC101:BF101))</f>
        <v>0</v>
      </c>
      <c r="BH101" s="164">
        <f>MIN(MAX(0,BG101),MAX(0,$M101)-SUM($BC101:BG101))</f>
        <v>0</v>
      </c>
      <c r="BI101" s="164">
        <f>(MAX(0,$M101-MAX(0,SUM($BC101:BH101))))</f>
        <v>0</v>
      </c>
      <c r="BJ101" s="166">
        <f t="shared" si="13"/>
        <v>658</v>
      </c>
      <c r="BK101" s="166">
        <f>MIN(MAX(0,BJ101),MAX(0,-$M101)-MAX(0,-$BC101+SUM($BJ101:BJ101)))</f>
        <v>658</v>
      </c>
      <c r="BL101" s="166">
        <f>MIN(MAX(0,BK101),MAX(0,-$M101)-MAX(0,-$BC101+SUM($BJ101:BK101)))</f>
        <v>658</v>
      </c>
      <c r="BM101" s="166">
        <f>MIN(MAX(0,BL101),MAX(0,-$M101)-MAX(0,-$BC101+SUM($BJ101:BL101)))</f>
        <v>658</v>
      </c>
      <c r="BN101" s="166">
        <f>MIN(MAX(0,BM101),MAX(0,-$M101)-MAX(0,-$BC101+SUM($BJ101:BM101)))</f>
        <v>658</v>
      </c>
      <c r="BO101" s="166">
        <f>MAX(0,-$M101+$BC101-SUM($BJ101:BN101))</f>
        <v>1975</v>
      </c>
      <c r="BP101" s="165"/>
      <c r="BQ101" s="164"/>
      <c r="BR101" s="164"/>
      <c r="BS101" s="164"/>
      <c r="BT101" s="164"/>
      <c r="BU101" s="164"/>
      <c r="BV101" s="164"/>
      <c r="BW101" s="166"/>
      <c r="BX101" s="166"/>
      <c r="BY101" s="166"/>
      <c r="BZ101" s="166"/>
      <c r="CA101" s="166"/>
      <c r="CB101" s="166"/>
      <c r="CC101" s="163">
        <v>9.5</v>
      </c>
      <c r="CD101" s="167"/>
      <c r="CE101" s="164"/>
      <c r="CF101" s="164"/>
      <c r="CG101" s="164"/>
      <c r="CH101" s="164"/>
      <c r="CI101" s="164"/>
      <c r="CJ101" s="164"/>
      <c r="CK101" s="166"/>
      <c r="CL101" s="166"/>
      <c r="CM101" s="166"/>
      <c r="CN101" s="166"/>
      <c r="CO101" s="166"/>
      <c r="CP101" s="166"/>
      <c r="CQ101" s="167">
        <v>-9102</v>
      </c>
      <c r="CR101" s="164"/>
      <c r="CS101" s="164"/>
      <c r="CT101" s="164"/>
      <c r="CU101" s="164"/>
      <c r="CV101" s="164"/>
      <c r="CW101" s="164"/>
      <c r="CX101" s="166">
        <v>9102</v>
      </c>
      <c r="CY101" s="166">
        <v>9102</v>
      </c>
      <c r="CZ101" s="166">
        <v>9102</v>
      </c>
      <c r="DA101" s="166">
        <v>9102</v>
      </c>
      <c r="DB101" s="166">
        <v>9102</v>
      </c>
      <c r="DC101" s="166">
        <v>22759</v>
      </c>
      <c r="DE101" s="168">
        <v>0</v>
      </c>
      <c r="DG101" s="172">
        <v>0</v>
      </c>
    </row>
    <row r="102" spans="2:111" hidden="1">
      <c r="B102" s="103" t="s">
        <v>277</v>
      </c>
      <c r="C102" s="164">
        <v>69</v>
      </c>
      <c r="D102" s="164">
        <v>31</v>
      </c>
      <c r="E102" s="164">
        <v>200</v>
      </c>
      <c r="F102" s="163">
        <v>7.8</v>
      </c>
      <c r="G102" s="164">
        <v>809927</v>
      </c>
      <c r="H102" s="164">
        <v>13426</v>
      </c>
      <c r="I102" s="164">
        <v>28647</v>
      </c>
      <c r="J102" s="164"/>
      <c r="K102" s="164">
        <v>0</v>
      </c>
      <c r="L102" s="164">
        <v>-18021</v>
      </c>
      <c r="M102" s="164">
        <v>-6058</v>
      </c>
      <c r="N102" s="164"/>
      <c r="O102" s="164">
        <v>-37346</v>
      </c>
      <c r="P102" s="164">
        <v>790575</v>
      </c>
      <c r="Q102" s="104">
        <f t="shared" si="7"/>
        <v>0</v>
      </c>
      <c r="R102" s="164">
        <v>-11268</v>
      </c>
      <c r="S102" s="164"/>
      <c r="T102" s="164">
        <v>30805</v>
      </c>
      <c r="U102" s="164">
        <v>37189</v>
      </c>
      <c r="V102" s="104">
        <f t="shared" si="10"/>
        <v>-76623</v>
      </c>
      <c r="W102" s="104">
        <f t="shared" si="11"/>
        <v>-63812</v>
      </c>
      <c r="X102" s="104"/>
      <c r="Y102" s="164">
        <v>901963</v>
      </c>
      <c r="Z102" s="164">
        <v>698743</v>
      </c>
      <c r="AA102" s="164">
        <v>790575</v>
      </c>
      <c r="AB102" s="164">
        <v>790575</v>
      </c>
      <c r="AC102" s="164">
        <v>15711</v>
      </c>
      <c r="AD102" s="164">
        <v>60912</v>
      </c>
      <c r="AE102" s="164"/>
      <c r="AF102" s="164">
        <v>0</v>
      </c>
      <c r="AG102" s="164">
        <v>0</v>
      </c>
      <c r="AH102" s="164"/>
      <c r="AI102" s="164">
        <v>-11268</v>
      </c>
      <c r="AJ102" s="164">
        <v>-11268</v>
      </c>
      <c r="AK102" s="164">
        <v>-11268</v>
      </c>
      <c r="AL102" s="164">
        <v>-11268</v>
      </c>
      <c r="AM102" s="164">
        <v>-11268</v>
      </c>
      <c r="AN102" s="164">
        <v>-20283</v>
      </c>
      <c r="AP102" s="165">
        <f t="shared" si="8"/>
        <v>-2310</v>
      </c>
      <c r="AQ102" s="164">
        <f>MIN(MAX(0,AP102),MAX(0,$L102)-SUM($AP102:AP102))</f>
        <v>0</v>
      </c>
      <c r="AR102" s="164">
        <f>MIN(MAX(0,AQ102),MAX(0,$L102)-SUM($AP102:AQ102))</f>
        <v>0</v>
      </c>
      <c r="AS102" s="164">
        <f>MIN(MAX(0,AR102),MAX(0,$L102)-SUM($AP102:AR102))</f>
        <v>0</v>
      </c>
      <c r="AT102" s="164">
        <f>MIN(MAX(0,AS102),MAX(0,$L102)-SUM($AP102:AS102))</f>
        <v>0</v>
      </c>
      <c r="AU102" s="164">
        <f>MIN(MAX(0,AT102),MAX(0,$L102)-SUM($AP102:AT102))</f>
        <v>0</v>
      </c>
      <c r="AV102" s="164">
        <f>(MAX(0,$L102-MAX(0,SUM($AP102:AU102))))</f>
        <v>0</v>
      </c>
      <c r="AW102" s="166">
        <f t="shared" si="9"/>
        <v>2310</v>
      </c>
      <c r="AX102" s="166">
        <f>MIN(MAX(0,AW102),MAX(0,-$L102)-MAX(0,-$AP102+SUM($AW102:AW102)))</f>
        <v>2310</v>
      </c>
      <c r="AY102" s="166">
        <f>MIN(MAX(0,AX102),MAX(0,-$L102)-MAX(0,-$AP102+SUM($AW102:AX102)))</f>
        <v>2310</v>
      </c>
      <c r="AZ102" s="166">
        <f>MIN(MAX(0,AY102),MAX(0,-$L102)-MAX(0,-$AP102+SUM($AW102:AY102)))</f>
        <v>2310</v>
      </c>
      <c r="BA102" s="166">
        <f>MIN(MAX(0,AZ102),MAX(0,-$L102)-MAX(0,-$AP102+SUM($AW102:AZ102)))</f>
        <v>2310</v>
      </c>
      <c r="BB102" s="166">
        <f>MAX(0,-$L102+$AP102-SUM($AW102:BA102))</f>
        <v>4161</v>
      </c>
      <c r="BC102" s="165">
        <f t="shared" si="12"/>
        <v>-777</v>
      </c>
      <c r="BD102" s="164">
        <f>MIN(MAX(0,BC102),MAX(0,$M102)-SUM($BC102:BC102))</f>
        <v>0</v>
      </c>
      <c r="BE102" s="164">
        <f>MIN(MAX(0,BD102),MAX(0,$M102)-SUM($BC102:BD102))</f>
        <v>0</v>
      </c>
      <c r="BF102" s="164">
        <f>MIN(MAX(0,BE102),MAX(0,$M102)-SUM($BC102:BE102))</f>
        <v>0</v>
      </c>
      <c r="BG102" s="164">
        <f>MIN(MAX(0,BF102),MAX(0,$M102)-SUM($BC102:BF102))</f>
        <v>0</v>
      </c>
      <c r="BH102" s="164">
        <f>MIN(MAX(0,BG102),MAX(0,$M102)-SUM($BC102:BG102))</f>
        <v>0</v>
      </c>
      <c r="BI102" s="164">
        <f>(MAX(0,$M102-MAX(0,SUM($BC102:BH102))))</f>
        <v>0</v>
      </c>
      <c r="BJ102" s="166">
        <f t="shared" si="13"/>
        <v>777</v>
      </c>
      <c r="BK102" s="166">
        <f>MIN(MAX(0,BJ102),MAX(0,-$M102)-MAX(0,-$BC102+SUM($BJ102:BJ102)))</f>
        <v>777</v>
      </c>
      <c r="BL102" s="166">
        <f>MIN(MAX(0,BK102),MAX(0,-$M102)-MAX(0,-$BC102+SUM($BJ102:BK102)))</f>
        <v>777</v>
      </c>
      <c r="BM102" s="166">
        <f>MIN(MAX(0,BL102),MAX(0,-$M102)-MAX(0,-$BC102+SUM($BJ102:BL102)))</f>
        <v>777</v>
      </c>
      <c r="BN102" s="166">
        <f>MIN(MAX(0,BM102),MAX(0,-$M102)-MAX(0,-$BC102+SUM($BJ102:BM102)))</f>
        <v>777</v>
      </c>
      <c r="BO102" s="166">
        <f>MAX(0,-$M102+$BC102-SUM($BJ102:BN102))</f>
        <v>1396</v>
      </c>
      <c r="BP102" s="165"/>
      <c r="BQ102" s="164"/>
      <c r="BR102" s="164"/>
      <c r="BS102" s="164"/>
      <c r="BT102" s="164"/>
      <c r="BU102" s="164"/>
      <c r="BV102" s="164"/>
      <c r="BW102" s="166"/>
      <c r="BX102" s="166"/>
      <c r="BY102" s="166"/>
      <c r="BZ102" s="166"/>
      <c r="CA102" s="166"/>
      <c r="CB102" s="166"/>
      <c r="CC102" s="163">
        <v>8.8000000000000007</v>
      </c>
      <c r="CD102" s="167"/>
      <c r="CE102" s="164"/>
      <c r="CF102" s="164"/>
      <c r="CG102" s="164"/>
      <c r="CH102" s="164"/>
      <c r="CI102" s="164"/>
      <c r="CJ102" s="164"/>
      <c r="CK102" s="166"/>
      <c r="CL102" s="166"/>
      <c r="CM102" s="166"/>
      <c r="CN102" s="166"/>
      <c r="CO102" s="166"/>
      <c r="CP102" s="166"/>
      <c r="CQ102" s="167">
        <v>-8181</v>
      </c>
      <c r="CR102" s="164"/>
      <c r="CS102" s="164"/>
      <c r="CT102" s="164"/>
      <c r="CU102" s="164"/>
      <c r="CV102" s="164"/>
      <c r="CW102" s="164"/>
      <c r="CX102" s="166">
        <v>8181</v>
      </c>
      <c r="CY102" s="166">
        <v>8181</v>
      </c>
      <c r="CZ102" s="166">
        <v>8181</v>
      </c>
      <c r="DA102" s="166">
        <v>8181</v>
      </c>
      <c r="DB102" s="166">
        <v>8181</v>
      </c>
      <c r="DC102" s="166">
        <v>14726</v>
      </c>
      <c r="DE102" s="168">
        <v>0</v>
      </c>
      <c r="DG102" s="172">
        <v>0</v>
      </c>
    </row>
    <row r="103" spans="2:111" hidden="1">
      <c r="B103" s="103" t="s">
        <v>278</v>
      </c>
      <c r="C103" s="164">
        <v>59</v>
      </c>
      <c r="D103" s="164">
        <v>25</v>
      </c>
      <c r="E103" s="164">
        <v>418</v>
      </c>
      <c r="F103" s="163">
        <v>8.9</v>
      </c>
      <c r="G103" s="164">
        <v>2487657</v>
      </c>
      <c r="H103" s="164">
        <v>103896</v>
      </c>
      <c r="I103" s="164">
        <v>90960</v>
      </c>
      <c r="J103" s="164"/>
      <c r="K103" s="164">
        <v>-288570</v>
      </c>
      <c r="L103" s="164">
        <v>-251537</v>
      </c>
      <c r="M103" s="164">
        <v>-17039</v>
      </c>
      <c r="N103" s="164"/>
      <c r="O103" s="164">
        <v>-72987</v>
      </c>
      <c r="P103" s="164">
        <v>2052380</v>
      </c>
      <c r="Q103" s="104">
        <f t="shared" si="7"/>
        <v>-288570</v>
      </c>
      <c r="R103" s="164">
        <v>-55175</v>
      </c>
      <c r="S103" s="164"/>
      <c r="T103" s="164">
        <v>-148889</v>
      </c>
      <c r="U103" s="164">
        <v>74123</v>
      </c>
      <c r="V103" s="104">
        <f t="shared" si="10"/>
        <v>-425883</v>
      </c>
      <c r="W103" s="104">
        <f t="shared" si="11"/>
        <v>-212482</v>
      </c>
      <c r="X103" s="104"/>
      <c r="Y103" s="164">
        <v>2365419</v>
      </c>
      <c r="Z103" s="164">
        <v>1793535</v>
      </c>
      <c r="AA103" s="164">
        <v>2052380</v>
      </c>
      <c r="AB103" s="164">
        <v>2052380</v>
      </c>
      <c r="AC103" s="164">
        <v>223274</v>
      </c>
      <c r="AD103" s="164">
        <v>202609</v>
      </c>
      <c r="AE103" s="164"/>
      <c r="AF103" s="164">
        <v>0</v>
      </c>
      <c r="AG103" s="164">
        <v>0</v>
      </c>
      <c r="AH103" s="164"/>
      <c r="AI103" s="164">
        <v>-55175</v>
      </c>
      <c r="AJ103" s="164">
        <v>-55175</v>
      </c>
      <c r="AK103" s="164">
        <v>-55175</v>
      </c>
      <c r="AL103" s="164">
        <v>-55175</v>
      </c>
      <c r="AM103" s="164">
        <v>-55175</v>
      </c>
      <c r="AN103" s="164">
        <v>-150008</v>
      </c>
      <c r="AP103" s="165">
        <f t="shared" si="8"/>
        <v>-28263</v>
      </c>
      <c r="AQ103" s="164">
        <f>MIN(MAX(0,AP103),MAX(0,$L103)-SUM($AP103:AP103))</f>
        <v>0</v>
      </c>
      <c r="AR103" s="164">
        <f>MIN(MAX(0,AQ103),MAX(0,$L103)-SUM($AP103:AQ103))</f>
        <v>0</v>
      </c>
      <c r="AS103" s="164">
        <f>MIN(MAX(0,AR103),MAX(0,$L103)-SUM($AP103:AR103))</f>
        <v>0</v>
      </c>
      <c r="AT103" s="164">
        <f>MIN(MAX(0,AS103),MAX(0,$L103)-SUM($AP103:AS103))</f>
        <v>0</v>
      </c>
      <c r="AU103" s="164">
        <f>MIN(MAX(0,AT103),MAX(0,$L103)-SUM($AP103:AT103))</f>
        <v>0</v>
      </c>
      <c r="AV103" s="164">
        <f>(MAX(0,$L103-MAX(0,SUM($AP103:AU103))))</f>
        <v>0</v>
      </c>
      <c r="AW103" s="166">
        <f t="shared" si="9"/>
        <v>28263</v>
      </c>
      <c r="AX103" s="166">
        <f>MIN(MAX(0,AW103),MAX(0,-$L103)-MAX(0,-$AP103+SUM($AW103:AW103)))</f>
        <v>28263</v>
      </c>
      <c r="AY103" s="166">
        <f>MIN(MAX(0,AX103),MAX(0,-$L103)-MAX(0,-$AP103+SUM($AW103:AX103)))</f>
        <v>28263</v>
      </c>
      <c r="AZ103" s="166">
        <f>MIN(MAX(0,AY103),MAX(0,-$L103)-MAX(0,-$AP103+SUM($AW103:AY103)))</f>
        <v>28263</v>
      </c>
      <c r="BA103" s="166">
        <f>MIN(MAX(0,AZ103),MAX(0,-$L103)-MAX(0,-$AP103+SUM($AW103:AZ103)))</f>
        <v>28263</v>
      </c>
      <c r="BB103" s="166">
        <f>MAX(0,-$L103+$AP103-SUM($AW103:BA103))</f>
        <v>81959</v>
      </c>
      <c r="BC103" s="165">
        <f t="shared" si="12"/>
        <v>-1914</v>
      </c>
      <c r="BD103" s="164">
        <f>MIN(MAX(0,BC103),MAX(0,$M103)-SUM($BC103:BC103))</f>
        <v>0</v>
      </c>
      <c r="BE103" s="164">
        <f>MIN(MAX(0,BD103),MAX(0,$M103)-SUM($BC103:BD103))</f>
        <v>0</v>
      </c>
      <c r="BF103" s="164">
        <f>MIN(MAX(0,BE103),MAX(0,$M103)-SUM($BC103:BE103))</f>
        <v>0</v>
      </c>
      <c r="BG103" s="164">
        <f>MIN(MAX(0,BF103),MAX(0,$M103)-SUM($BC103:BF103))</f>
        <v>0</v>
      </c>
      <c r="BH103" s="164">
        <f>MIN(MAX(0,BG103),MAX(0,$M103)-SUM($BC103:BG103))</f>
        <v>0</v>
      </c>
      <c r="BI103" s="164">
        <f>(MAX(0,$M103-MAX(0,SUM($BC103:BH103))))</f>
        <v>0</v>
      </c>
      <c r="BJ103" s="166">
        <f t="shared" si="13"/>
        <v>1914</v>
      </c>
      <c r="BK103" s="166">
        <f>MIN(MAX(0,BJ103),MAX(0,-$M103)-MAX(0,-$BC103+SUM($BJ103:BJ103)))</f>
        <v>1914</v>
      </c>
      <c r="BL103" s="166">
        <f>MIN(MAX(0,BK103),MAX(0,-$M103)-MAX(0,-$BC103+SUM($BJ103:BK103)))</f>
        <v>1914</v>
      </c>
      <c r="BM103" s="166">
        <f>MIN(MAX(0,BL103),MAX(0,-$M103)-MAX(0,-$BC103+SUM($BJ103:BL103)))</f>
        <v>1914</v>
      </c>
      <c r="BN103" s="166">
        <f>MIN(MAX(0,BM103),MAX(0,-$M103)-MAX(0,-$BC103+SUM($BJ103:BM103)))</f>
        <v>1914</v>
      </c>
      <c r="BO103" s="166">
        <f>MAX(0,-$M103+$BC103-SUM($BJ103:BN103))</f>
        <v>5555</v>
      </c>
      <c r="BP103" s="165"/>
      <c r="BQ103" s="164"/>
      <c r="BR103" s="164"/>
      <c r="BS103" s="164"/>
      <c r="BT103" s="164"/>
      <c r="BU103" s="164"/>
      <c r="BV103" s="164"/>
      <c r="BW103" s="166"/>
      <c r="BX103" s="166"/>
      <c r="BY103" s="166"/>
      <c r="BZ103" s="166"/>
      <c r="CA103" s="166"/>
      <c r="CB103" s="166"/>
      <c r="CC103" s="163">
        <v>9.5</v>
      </c>
      <c r="CD103" s="167"/>
      <c r="CE103" s="164"/>
      <c r="CF103" s="164"/>
      <c r="CG103" s="164"/>
      <c r="CH103" s="164"/>
      <c r="CI103" s="164"/>
      <c r="CJ103" s="164"/>
      <c r="CK103" s="166"/>
      <c r="CL103" s="166"/>
      <c r="CM103" s="166"/>
      <c r="CN103" s="166"/>
      <c r="CO103" s="166"/>
      <c r="CP103" s="166"/>
      <c r="CQ103" s="167">
        <v>-24998</v>
      </c>
      <c r="CR103" s="164"/>
      <c r="CS103" s="164"/>
      <c r="CT103" s="164"/>
      <c r="CU103" s="164"/>
      <c r="CV103" s="164"/>
      <c r="CW103" s="164"/>
      <c r="CX103" s="166">
        <v>24998</v>
      </c>
      <c r="CY103" s="166">
        <v>24998</v>
      </c>
      <c r="CZ103" s="166">
        <v>24998</v>
      </c>
      <c r="DA103" s="166">
        <v>24998</v>
      </c>
      <c r="DB103" s="166">
        <v>24998</v>
      </c>
      <c r="DC103" s="166">
        <v>62494</v>
      </c>
      <c r="DE103" s="168">
        <v>0</v>
      </c>
      <c r="DG103" s="172">
        <v>14217.383099999999</v>
      </c>
    </row>
    <row r="104" spans="2:111" hidden="1">
      <c r="B104" s="103" t="s">
        <v>279</v>
      </c>
      <c r="C104" s="164">
        <v>0</v>
      </c>
      <c r="D104" s="164">
        <v>0</v>
      </c>
      <c r="E104" s="164">
        <v>0</v>
      </c>
      <c r="F104" s="163">
        <v>1</v>
      </c>
      <c r="G104" s="164">
        <v>0</v>
      </c>
      <c r="H104" s="164">
        <v>0</v>
      </c>
      <c r="I104" s="164">
        <v>0</v>
      </c>
      <c r="J104" s="164"/>
      <c r="K104" s="164">
        <v>0</v>
      </c>
      <c r="L104" s="164">
        <v>0</v>
      </c>
      <c r="M104" s="164">
        <v>0</v>
      </c>
      <c r="N104" s="164"/>
      <c r="O104" s="164">
        <v>0</v>
      </c>
      <c r="P104" s="164">
        <v>0</v>
      </c>
      <c r="Q104" s="104">
        <f t="shared" si="7"/>
        <v>0</v>
      </c>
      <c r="R104" s="164">
        <v>0</v>
      </c>
      <c r="S104" s="164"/>
      <c r="T104" s="164">
        <v>0</v>
      </c>
      <c r="U104" s="164">
        <v>0</v>
      </c>
      <c r="V104" s="104">
        <f t="shared" si="10"/>
        <v>0</v>
      </c>
      <c r="W104" s="104">
        <f t="shared" si="11"/>
        <v>0</v>
      </c>
      <c r="X104" s="104"/>
      <c r="Y104" s="164">
        <v>0</v>
      </c>
      <c r="Z104" s="164">
        <v>0</v>
      </c>
      <c r="AA104" s="164">
        <v>0</v>
      </c>
      <c r="AB104" s="164">
        <v>0</v>
      </c>
      <c r="AC104" s="164">
        <v>0</v>
      </c>
      <c r="AD104" s="164">
        <v>0</v>
      </c>
      <c r="AE104" s="164"/>
      <c r="AF104" s="164">
        <v>0</v>
      </c>
      <c r="AG104" s="164">
        <v>0</v>
      </c>
      <c r="AH104" s="164"/>
      <c r="AI104" s="164">
        <v>0</v>
      </c>
      <c r="AJ104" s="164">
        <v>0</v>
      </c>
      <c r="AK104" s="164">
        <v>0</v>
      </c>
      <c r="AL104" s="164">
        <v>0</v>
      </c>
      <c r="AM104" s="164">
        <v>0</v>
      </c>
      <c r="AN104" s="164">
        <v>0</v>
      </c>
      <c r="AP104" s="165">
        <f t="shared" si="8"/>
        <v>0</v>
      </c>
      <c r="AQ104" s="164">
        <f>MIN(MAX(0,AP104),MAX(0,$L104)-SUM($AP104:AP104))</f>
        <v>0</v>
      </c>
      <c r="AR104" s="164">
        <f>MIN(MAX(0,AQ104),MAX(0,$L104)-SUM($AP104:AQ104))</f>
        <v>0</v>
      </c>
      <c r="AS104" s="164">
        <f>MIN(MAX(0,AR104),MAX(0,$L104)-SUM($AP104:AR104))</f>
        <v>0</v>
      </c>
      <c r="AT104" s="164">
        <f>MIN(MAX(0,AS104),MAX(0,$L104)-SUM($AP104:AS104))</f>
        <v>0</v>
      </c>
      <c r="AU104" s="164">
        <f>MIN(MAX(0,AT104),MAX(0,$L104)-SUM($AP104:AT104))</f>
        <v>0</v>
      </c>
      <c r="AV104" s="164">
        <f>(MAX(0,$L104-MAX(0,SUM($AP104:AU104))))</f>
        <v>0</v>
      </c>
      <c r="AW104" s="166">
        <f t="shared" si="9"/>
        <v>0</v>
      </c>
      <c r="AX104" s="166">
        <f>MIN(MAX(0,AW104),MAX(0,-$L104)-MAX(0,-$AP104+SUM($AW104:AW104)))</f>
        <v>0</v>
      </c>
      <c r="AY104" s="166">
        <f>MIN(MAX(0,AX104),MAX(0,-$L104)-MAX(0,-$AP104+SUM($AW104:AX104)))</f>
        <v>0</v>
      </c>
      <c r="AZ104" s="166">
        <f>MIN(MAX(0,AY104),MAX(0,-$L104)-MAX(0,-$AP104+SUM($AW104:AY104)))</f>
        <v>0</v>
      </c>
      <c r="BA104" s="166">
        <f>MIN(MAX(0,AZ104),MAX(0,-$L104)-MAX(0,-$AP104+SUM($AW104:AZ104)))</f>
        <v>0</v>
      </c>
      <c r="BB104" s="166">
        <f>MAX(0,-$L104+$AP104-SUM($AW104:BA104))</f>
        <v>0</v>
      </c>
      <c r="BC104" s="165">
        <f t="shared" si="12"/>
        <v>0</v>
      </c>
      <c r="BD104" s="164">
        <f>MIN(MAX(0,BC104),MAX(0,$M104)-SUM($BC104:BC104))</f>
        <v>0</v>
      </c>
      <c r="BE104" s="164">
        <f>MIN(MAX(0,BD104),MAX(0,$M104)-SUM($BC104:BD104))</f>
        <v>0</v>
      </c>
      <c r="BF104" s="164">
        <f>MIN(MAX(0,BE104),MAX(0,$M104)-SUM($BC104:BE104))</f>
        <v>0</v>
      </c>
      <c r="BG104" s="164">
        <f>MIN(MAX(0,BF104),MAX(0,$M104)-SUM($BC104:BF104))</f>
        <v>0</v>
      </c>
      <c r="BH104" s="164">
        <f>MIN(MAX(0,BG104),MAX(0,$M104)-SUM($BC104:BG104))</f>
        <v>0</v>
      </c>
      <c r="BI104" s="164">
        <f>(MAX(0,$M104-MAX(0,SUM($BC104:BH104))))</f>
        <v>0</v>
      </c>
      <c r="BJ104" s="166">
        <f t="shared" si="13"/>
        <v>0</v>
      </c>
      <c r="BK104" s="166">
        <f>MIN(MAX(0,BJ104),MAX(0,-$M104)-MAX(0,-$BC104+SUM($BJ104:BJ104)))</f>
        <v>0</v>
      </c>
      <c r="BL104" s="166">
        <f>MIN(MAX(0,BK104),MAX(0,-$M104)-MAX(0,-$BC104+SUM($BJ104:BK104)))</f>
        <v>0</v>
      </c>
      <c r="BM104" s="166">
        <f>MIN(MAX(0,BL104),MAX(0,-$M104)-MAX(0,-$BC104+SUM($BJ104:BL104)))</f>
        <v>0</v>
      </c>
      <c r="BN104" s="166">
        <f>MIN(MAX(0,BM104),MAX(0,-$M104)-MAX(0,-$BC104+SUM($BJ104:BM104)))</f>
        <v>0</v>
      </c>
      <c r="BO104" s="166">
        <f>MAX(0,-$M104+$BC104-SUM($BJ104:BN104))</f>
        <v>0</v>
      </c>
      <c r="BP104" s="165"/>
      <c r="BQ104" s="164"/>
      <c r="BR104" s="164"/>
      <c r="BS104" s="164"/>
      <c r="BT104" s="164"/>
      <c r="BU104" s="164"/>
      <c r="BV104" s="164"/>
      <c r="BW104" s="166"/>
      <c r="BX104" s="166"/>
      <c r="BY104" s="166"/>
      <c r="BZ104" s="166"/>
      <c r="CA104" s="166"/>
      <c r="CB104" s="166"/>
      <c r="CC104" s="163">
        <v>1</v>
      </c>
      <c r="CD104" s="167"/>
      <c r="CE104" s="164"/>
      <c r="CF104" s="164"/>
      <c r="CG104" s="164"/>
      <c r="CH104" s="164"/>
      <c r="CI104" s="164"/>
      <c r="CJ104" s="164"/>
      <c r="CK104" s="166"/>
      <c r="CL104" s="166"/>
      <c r="CM104" s="166"/>
      <c r="CN104" s="166"/>
      <c r="CO104" s="166"/>
      <c r="CP104" s="166"/>
      <c r="CQ104" s="167">
        <v>0</v>
      </c>
      <c r="CR104" s="164"/>
      <c r="CS104" s="164"/>
      <c r="CT104" s="164"/>
      <c r="CU104" s="164"/>
      <c r="CV104" s="164"/>
      <c r="CW104" s="164"/>
      <c r="CX104" s="166">
        <v>0</v>
      </c>
      <c r="CY104" s="166">
        <v>0</v>
      </c>
      <c r="CZ104" s="166">
        <v>0</v>
      </c>
      <c r="DA104" s="166">
        <v>0</v>
      </c>
      <c r="DB104" s="166">
        <v>0</v>
      </c>
      <c r="DC104" s="166">
        <v>0</v>
      </c>
      <c r="DE104" s="168">
        <v>0</v>
      </c>
      <c r="DG104" s="172">
        <v>0</v>
      </c>
    </row>
    <row r="105" spans="2:111" hidden="1">
      <c r="B105" s="103" t="s">
        <v>280</v>
      </c>
      <c r="C105" s="164">
        <v>20</v>
      </c>
      <c r="D105" s="164">
        <v>18</v>
      </c>
      <c r="E105" s="164">
        <v>95</v>
      </c>
      <c r="F105" s="163">
        <v>7.8</v>
      </c>
      <c r="G105" s="164">
        <v>329989</v>
      </c>
      <c r="H105" s="164">
        <v>6522</v>
      </c>
      <c r="I105" s="164">
        <v>11780</v>
      </c>
      <c r="J105" s="164"/>
      <c r="K105" s="164">
        <v>0</v>
      </c>
      <c r="L105" s="164">
        <v>-18952</v>
      </c>
      <c r="M105" s="164">
        <v>-2548</v>
      </c>
      <c r="N105" s="164"/>
      <c r="O105" s="164">
        <v>-11229</v>
      </c>
      <c r="P105" s="164">
        <v>315562</v>
      </c>
      <c r="Q105" s="104">
        <f t="shared" si="7"/>
        <v>0</v>
      </c>
      <c r="R105" s="164">
        <v>-6363</v>
      </c>
      <c r="S105" s="164"/>
      <c r="T105" s="164">
        <v>11939</v>
      </c>
      <c r="U105" s="164">
        <v>11536</v>
      </c>
      <c r="V105" s="104">
        <f t="shared" si="10"/>
        <v>-43265</v>
      </c>
      <c r="W105" s="104">
        <f t="shared" si="11"/>
        <v>-28128</v>
      </c>
      <c r="X105" s="104"/>
      <c r="Y105" s="164">
        <v>362362</v>
      </c>
      <c r="Z105" s="164">
        <v>277201</v>
      </c>
      <c r="AA105" s="164">
        <v>315562</v>
      </c>
      <c r="AB105" s="164">
        <v>315562</v>
      </c>
      <c r="AC105" s="164">
        <v>16522</v>
      </c>
      <c r="AD105" s="164">
        <v>26743</v>
      </c>
      <c r="AE105" s="164"/>
      <c r="AF105" s="164">
        <v>0</v>
      </c>
      <c r="AG105" s="164">
        <v>0</v>
      </c>
      <c r="AH105" s="164"/>
      <c r="AI105" s="164">
        <v>-6363</v>
      </c>
      <c r="AJ105" s="164">
        <v>-6363</v>
      </c>
      <c r="AK105" s="164">
        <v>-6363</v>
      </c>
      <c r="AL105" s="164">
        <v>-6363</v>
      </c>
      <c r="AM105" s="164">
        <v>-6363</v>
      </c>
      <c r="AN105" s="164">
        <v>-11450</v>
      </c>
      <c r="AP105" s="165">
        <f t="shared" si="8"/>
        <v>-2430</v>
      </c>
      <c r="AQ105" s="164">
        <f>MIN(MAX(0,AP105),MAX(0,$L105)-SUM($AP105:AP105))</f>
        <v>0</v>
      </c>
      <c r="AR105" s="164">
        <f>MIN(MAX(0,AQ105),MAX(0,$L105)-SUM($AP105:AQ105))</f>
        <v>0</v>
      </c>
      <c r="AS105" s="164">
        <f>MIN(MAX(0,AR105),MAX(0,$L105)-SUM($AP105:AR105))</f>
        <v>0</v>
      </c>
      <c r="AT105" s="164">
        <f>MIN(MAX(0,AS105),MAX(0,$L105)-SUM($AP105:AS105))</f>
        <v>0</v>
      </c>
      <c r="AU105" s="164">
        <f>MIN(MAX(0,AT105),MAX(0,$L105)-SUM($AP105:AT105))</f>
        <v>0</v>
      </c>
      <c r="AV105" s="164">
        <f>(MAX(0,$L105-MAX(0,SUM($AP105:AU105))))</f>
        <v>0</v>
      </c>
      <c r="AW105" s="166">
        <f t="shared" si="9"/>
        <v>2430</v>
      </c>
      <c r="AX105" s="166">
        <f>MIN(MAX(0,AW105),MAX(0,-$L105)-MAX(0,-$AP105+SUM($AW105:AW105)))</f>
        <v>2430</v>
      </c>
      <c r="AY105" s="166">
        <f>MIN(MAX(0,AX105),MAX(0,-$L105)-MAX(0,-$AP105+SUM($AW105:AX105)))</f>
        <v>2430</v>
      </c>
      <c r="AZ105" s="166">
        <f>MIN(MAX(0,AY105),MAX(0,-$L105)-MAX(0,-$AP105+SUM($AW105:AY105)))</f>
        <v>2430</v>
      </c>
      <c r="BA105" s="166">
        <f>MIN(MAX(0,AZ105),MAX(0,-$L105)-MAX(0,-$AP105+SUM($AW105:AZ105)))</f>
        <v>2430</v>
      </c>
      <c r="BB105" s="166">
        <f>MAX(0,-$L105+$AP105-SUM($AW105:BA105))</f>
        <v>4372</v>
      </c>
      <c r="BC105" s="165">
        <f t="shared" si="12"/>
        <v>-327</v>
      </c>
      <c r="BD105" s="164">
        <f>MIN(MAX(0,BC105),MAX(0,$M105)-SUM($BC105:BC105))</f>
        <v>0</v>
      </c>
      <c r="BE105" s="164">
        <f>MIN(MAX(0,BD105),MAX(0,$M105)-SUM($BC105:BD105))</f>
        <v>0</v>
      </c>
      <c r="BF105" s="164">
        <f>MIN(MAX(0,BE105),MAX(0,$M105)-SUM($BC105:BE105))</f>
        <v>0</v>
      </c>
      <c r="BG105" s="164">
        <f>MIN(MAX(0,BF105),MAX(0,$M105)-SUM($BC105:BF105))</f>
        <v>0</v>
      </c>
      <c r="BH105" s="164">
        <f>MIN(MAX(0,BG105),MAX(0,$M105)-SUM($BC105:BG105))</f>
        <v>0</v>
      </c>
      <c r="BI105" s="164">
        <f>(MAX(0,$M105-MAX(0,SUM($BC105:BH105))))</f>
        <v>0</v>
      </c>
      <c r="BJ105" s="166">
        <f t="shared" si="13"/>
        <v>327</v>
      </c>
      <c r="BK105" s="166">
        <f>MIN(MAX(0,BJ105),MAX(0,-$M105)-MAX(0,-$BC105+SUM($BJ105:BJ105)))</f>
        <v>327</v>
      </c>
      <c r="BL105" s="166">
        <f>MIN(MAX(0,BK105),MAX(0,-$M105)-MAX(0,-$BC105+SUM($BJ105:BK105)))</f>
        <v>327</v>
      </c>
      <c r="BM105" s="166">
        <f>MIN(MAX(0,BL105),MAX(0,-$M105)-MAX(0,-$BC105+SUM($BJ105:BL105)))</f>
        <v>327</v>
      </c>
      <c r="BN105" s="166">
        <f>MIN(MAX(0,BM105),MAX(0,-$M105)-MAX(0,-$BC105+SUM($BJ105:BM105)))</f>
        <v>327</v>
      </c>
      <c r="BO105" s="166">
        <f>MAX(0,-$M105+$BC105-SUM($BJ105:BN105))</f>
        <v>586</v>
      </c>
      <c r="BP105" s="165"/>
      <c r="BQ105" s="164"/>
      <c r="BR105" s="164"/>
      <c r="BS105" s="164"/>
      <c r="BT105" s="164"/>
      <c r="BU105" s="164"/>
      <c r="BV105" s="164"/>
      <c r="BW105" s="166"/>
      <c r="BX105" s="166"/>
      <c r="BY105" s="166"/>
      <c r="BZ105" s="166"/>
      <c r="CA105" s="166"/>
      <c r="CB105" s="166"/>
      <c r="CC105" s="163">
        <v>8.8000000000000007</v>
      </c>
      <c r="CD105" s="167"/>
      <c r="CE105" s="164"/>
      <c r="CF105" s="164"/>
      <c r="CG105" s="164"/>
      <c r="CH105" s="164"/>
      <c r="CI105" s="164"/>
      <c r="CJ105" s="164"/>
      <c r="CK105" s="166"/>
      <c r="CL105" s="166"/>
      <c r="CM105" s="166"/>
      <c r="CN105" s="166"/>
      <c r="CO105" s="166"/>
      <c r="CP105" s="166"/>
      <c r="CQ105" s="167">
        <v>-3606</v>
      </c>
      <c r="CR105" s="164"/>
      <c r="CS105" s="164"/>
      <c r="CT105" s="164"/>
      <c r="CU105" s="164"/>
      <c r="CV105" s="164"/>
      <c r="CW105" s="164"/>
      <c r="CX105" s="166">
        <v>3606</v>
      </c>
      <c r="CY105" s="166">
        <v>3606</v>
      </c>
      <c r="CZ105" s="166">
        <v>3606</v>
      </c>
      <c r="DA105" s="166">
        <v>3606</v>
      </c>
      <c r="DB105" s="166">
        <v>3606</v>
      </c>
      <c r="DC105" s="166">
        <v>6492</v>
      </c>
      <c r="DE105" s="168">
        <v>0</v>
      </c>
      <c r="DG105" s="172">
        <v>0</v>
      </c>
    </row>
    <row r="106" spans="2:111">
      <c r="B106" s="103" t="s">
        <v>281</v>
      </c>
      <c r="C106" s="454">
        <v>60</v>
      </c>
      <c r="D106" s="454">
        <v>17</v>
      </c>
      <c r="E106" s="454">
        <v>158</v>
      </c>
      <c r="F106" s="455">
        <v>7.2</v>
      </c>
      <c r="G106" s="454">
        <v>1241354</v>
      </c>
      <c r="H106" s="454">
        <v>14690</v>
      </c>
      <c r="I106" s="454">
        <v>43496</v>
      </c>
      <c r="J106" s="454"/>
      <c r="K106" s="454">
        <v>-471094</v>
      </c>
      <c r="L106" s="454">
        <v>-175507</v>
      </c>
      <c r="M106" s="454">
        <v>-3854</v>
      </c>
      <c r="N106" s="454"/>
      <c r="O106" s="454">
        <v>-68468</v>
      </c>
      <c r="P106" s="454">
        <v>580617</v>
      </c>
      <c r="Q106" s="453">
        <v>-471094</v>
      </c>
      <c r="R106" s="454">
        <v>-37362</v>
      </c>
      <c r="S106" s="454"/>
      <c r="T106" s="454">
        <v>-450270</v>
      </c>
      <c r="U106" s="454">
        <v>32592</v>
      </c>
      <c r="V106" s="453">
        <v>-226663</v>
      </c>
      <c r="W106" s="453">
        <v>-84664</v>
      </c>
      <c r="X106" s="453"/>
      <c r="Y106" s="454">
        <v>651222</v>
      </c>
      <c r="Z106" s="454">
        <v>521529</v>
      </c>
      <c r="AA106" s="454">
        <v>580617</v>
      </c>
      <c r="AB106" s="454">
        <v>580617</v>
      </c>
      <c r="AC106" s="454">
        <v>151131</v>
      </c>
      <c r="AD106" s="454">
        <v>75532</v>
      </c>
      <c r="AE106" s="454"/>
      <c r="AF106" s="454">
        <v>0</v>
      </c>
      <c r="AG106" s="454">
        <v>0</v>
      </c>
      <c r="AH106" s="454"/>
      <c r="AI106" s="454">
        <v>-37362</v>
      </c>
      <c r="AJ106" s="454">
        <v>-37362</v>
      </c>
      <c r="AK106" s="454">
        <v>-37362</v>
      </c>
      <c r="AL106" s="454">
        <v>-37362</v>
      </c>
      <c r="AM106" s="454">
        <v>-37362</v>
      </c>
      <c r="AN106" s="454">
        <v>-39853</v>
      </c>
      <c r="AO106" s="452"/>
      <c r="AP106" s="457">
        <v>-24376</v>
      </c>
      <c r="AQ106" s="454">
        <v>0</v>
      </c>
      <c r="AR106" s="454">
        <v>0</v>
      </c>
      <c r="AS106" s="454">
        <v>0</v>
      </c>
      <c r="AT106" s="454">
        <v>0</v>
      </c>
      <c r="AU106" s="454">
        <v>0</v>
      </c>
      <c r="AV106" s="454">
        <v>0</v>
      </c>
      <c r="AW106" s="456">
        <v>24376</v>
      </c>
      <c r="AX106" s="456">
        <v>24376</v>
      </c>
      <c r="AY106" s="456">
        <v>24376</v>
      </c>
      <c r="AZ106" s="456">
        <v>24376</v>
      </c>
      <c r="BA106" s="456">
        <v>24376</v>
      </c>
      <c r="BB106" s="456">
        <v>29251</v>
      </c>
      <c r="BC106" s="457">
        <v>-535</v>
      </c>
      <c r="BD106" s="454">
        <v>0</v>
      </c>
      <c r="BE106" s="454">
        <v>0</v>
      </c>
      <c r="BF106" s="454">
        <v>0</v>
      </c>
      <c r="BG106" s="454">
        <v>0</v>
      </c>
      <c r="BH106" s="454">
        <v>0</v>
      </c>
      <c r="BI106" s="454">
        <v>0</v>
      </c>
      <c r="BJ106" s="456">
        <v>535</v>
      </c>
      <c r="BK106" s="456">
        <v>535</v>
      </c>
      <c r="BL106" s="456">
        <v>535</v>
      </c>
      <c r="BM106" s="456">
        <v>535</v>
      </c>
      <c r="BN106" s="456">
        <v>535</v>
      </c>
      <c r="BO106" s="456">
        <v>644</v>
      </c>
      <c r="BP106" s="457"/>
      <c r="BQ106" s="454"/>
      <c r="BR106" s="454"/>
      <c r="BS106" s="454"/>
      <c r="BT106" s="454"/>
      <c r="BU106" s="454"/>
      <c r="BV106" s="454"/>
      <c r="BW106" s="456"/>
      <c r="BX106" s="456"/>
      <c r="BY106" s="456"/>
      <c r="BZ106" s="456"/>
      <c r="CA106" s="456"/>
      <c r="CB106" s="456"/>
      <c r="CC106" s="455">
        <v>7.8</v>
      </c>
      <c r="CD106" s="458"/>
      <c r="CE106" s="454"/>
      <c r="CF106" s="454"/>
      <c r="CG106" s="454"/>
      <c r="CH106" s="454"/>
      <c r="CI106" s="454"/>
      <c r="CJ106" s="454"/>
      <c r="CK106" s="456"/>
      <c r="CL106" s="456"/>
      <c r="CM106" s="456"/>
      <c r="CN106" s="456"/>
      <c r="CO106" s="456"/>
      <c r="CP106" s="456"/>
      <c r="CQ106" s="458">
        <v>-12451</v>
      </c>
      <c r="CR106" s="454"/>
      <c r="CS106" s="454"/>
      <c r="CT106" s="454"/>
      <c r="CU106" s="454"/>
      <c r="CV106" s="454"/>
      <c r="CW106" s="454"/>
      <c r="CX106" s="456">
        <v>12451</v>
      </c>
      <c r="CY106" s="456">
        <v>12451</v>
      </c>
      <c r="CZ106" s="456">
        <v>12451</v>
      </c>
      <c r="DA106" s="456">
        <v>12451</v>
      </c>
      <c r="DB106" s="456">
        <v>12451</v>
      </c>
      <c r="DC106" s="456">
        <v>9958</v>
      </c>
      <c r="DE106" s="168">
        <v>0</v>
      </c>
      <c r="DG106" s="172">
        <v>42570.752480000003</v>
      </c>
    </row>
    <row r="107" spans="2:111" hidden="1">
      <c r="B107" s="103" t="s">
        <v>282</v>
      </c>
      <c r="C107" s="164">
        <v>69</v>
      </c>
      <c r="D107" s="164">
        <v>20</v>
      </c>
      <c r="E107" s="164">
        <v>214</v>
      </c>
      <c r="F107" s="163">
        <v>7.9</v>
      </c>
      <c r="G107" s="164">
        <v>831740</v>
      </c>
      <c r="H107" s="164">
        <v>14598</v>
      </c>
      <c r="I107" s="164">
        <v>29483</v>
      </c>
      <c r="J107" s="164"/>
      <c r="K107" s="164">
        <v>0</v>
      </c>
      <c r="L107" s="164">
        <v>-67140</v>
      </c>
      <c r="M107" s="164">
        <v>-6203</v>
      </c>
      <c r="N107" s="164"/>
      <c r="O107" s="164">
        <v>-36346</v>
      </c>
      <c r="P107" s="164">
        <v>766132</v>
      </c>
      <c r="Q107" s="104">
        <f t="shared" si="7"/>
        <v>0</v>
      </c>
      <c r="R107" s="164">
        <v>-18129</v>
      </c>
      <c r="S107" s="164"/>
      <c r="T107" s="164">
        <v>25952</v>
      </c>
      <c r="U107" s="164">
        <v>34700</v>
      </c>
      <c r="V107" s="104">
        <f t="shared" si="10"/>
        <v>-123322</v>
      </c>
      <c r="W107" s="104">
        <f t="shared" si="11"/>
        <v>-68108</v>
      </c>
      <c r="X107" s="104"/>
      <c r="Y107" s="164">
        <v>879356</v>
      </c>
      <c r="Z107" s="164">
        <v>673208</v>
      </c>
      <c r="AA107" s="164">
        <v>766132</v>
      </c>
      <c r="AB107" s="164">
        <v>766132</v>
      </c>
      <c r="AC107" s="164">
        <v>58641</v>
      </c>
      <c r="AD107" s="164">
        <v>64681</v>
      </c>
      <c r="AE107" s="164"/>
      <c r="AF107" s="164">
        <v>0</v>
      </c>
      <c r="AG107" s="164">
        <v>0</v>
      </c>
      <c r="AH107" s="164"/>
      <c r="AI107" s="164">
        <v>-18129</v>
      </c>
      <c r="AJ107" s="164">
        <v>-18129</v>
      </c>
      <c r="AK107" s="164">
        <v>-18129</v>
      </c>
      <c r="AL107" s="164">
        <v>-18129</v>
      </c>
      <c r="AM107" s="164">
        <v>-18129</v>
      </c>
      <c r="AN107" s="164">
        <v>-32677</v>
      </c>
      <c r="AP107" s="165">
        <f t="shared" si="8"/>
        <v>-8499</v>
      </c>
      <c r="AQ107" s="164">
        <f>MIN(MAX(0,AP107),MAX(0,$L107)-SUM($AP107:AP107))</f>
        <v>0</v>
      </c>
      <c r="AR107" s="164">
        <f>MIN(MAX(0,AQ107),MAX(0,$L107)-SUM($AP107:AQ107))</f>
        <v>0</v>
      </c>
      <c r="AS107" s="164">
        <f>MIN(MAX(0,AR107),MAX(0,$L107)-SUM($AP107:AR107))</f>
        <v>0</v>
      </c>
      <c r="AT107" s="164">
        <f>MIN(MAX(0,AS107),MAX(0,$L107)-SUM($AP107:AS107))</f>
        <v>0</v>
      </c>
      <c r="AU107" s="164">
        <f>MIN(MAX(0,AT107),MAX(0,$L107)-SUM($AP107:AT107))</f>
        <v>0</v>
      </c>
      <c r="AV107" s="164">
        <f>(MAX(0,$L107-MAX(0,SUM($AP107:AU107))))</f>
        <v>0</v>
      </c>
      <c r="AW107" s="166">
        <f t="shared" si="9"/>
        <v>8499</v>
      </c>
      <c r="AX107" s="166">
        <f>MIN(MAX(0,AW107),MAX(0,-$L107)-MAX(0,-$AP107+SUM($AW107:AW107)))</f>
        <v>8499</v>
      </c>
      <c r="AY107" s="166">
        <f>MIN(MAX(0,AX107),MAX(0,-$L107)-MAX(0,-$AP107+SUM($AW107:AX107)))</f>
        <v>8499</v>
      </c>
      <c r="AZ107" s="166">
        <f>MIN(MAX(0,AY107),MAX(0,-$L107)-MAX(0,-$AP107+SUM($AW107:AY107)))</f>
        <v>8499</v>
      </c>
      <c r="BA107" s="166">
        <f>MIN(MAX(0,AZ107),MAX(0,-$L107)-MAX(0,-$AP107+SUM($AW107:AZ107)))</f>
        <v>8499</v>
      </c>
      <c r="BB107" s="166">
        <f>MAX(0,-$L107+$AP107-SUM($AW107:BA107))</f>
        <v>16146</v>
      </c>
      <c r="BC107" s="165">
        <f t="shared" si="12"/>
        <v>-785</v>
      </c>
      <c r="BD107" s="164">
        <f>MIN(MAX(0,BC107),MAX(0,$M107)-SUM($BC107:BC107))</f>
        <v>0</v>
      </c>
      <c r="BE107" s="164">
        <f>MIN(MAX(0,BD107),MAX(0,$M107)-SUM($BC107:BD107))</f>
        <v>0</v>
      </c>
      <c r="BF107" s="164">
        <f>MIN(MAX(0,BE107),MAX(0,$M107)-SUM($BC107:BE107))</f>
        <v>0</v>
      </c>
      <c r="BG107" s="164">
        <f>MIN(MAX(0,BF107),MAX(0,$M107)-SUM($BC107:BF107))</f>
        <v>0</v>
      </c>
      <c r="BH107" s="164">
        <f>MIN(MAX(0,BG107),MAX(0,$M107)-SUM($BC107:BG107))</f>
        <v>0</v>
      </c>
      <c r="BI107" s="164">
        <f>(MAX(0,$M107-MAX(0,SUM($BC107:BH107))))</f>
        <v>0</v>
      </c>
      <c r="BJ107" s="166">
        <f t="shared" si="13"/>
        <v>785</v>
      </c>
      <c r="BK107" s="166">
        <f>MIN(MAX(0,BJ107),MAX(0,-$M107)-MAX(0,-$BC107+SUM($BJ107:BJ107)))</f>
        <v>785</v>
      </c>
      <c r="BL107" s="166">
        <f>MIN(MAX(0,BK107),MAX(0,-$M107)-MAX(0,-$BC107+SUM($BJ107:BK107)))</f>
        <v>785</v>
      </c>
      <c r="BM107" s="166">
        <f>MIN(MAX(0,BL107),MAX(0,-$M107)-MAX(0,-$BC107+SUM($BJ107:BL107)))</f>
        <v>785</v>
      </c>
      <c r="BN107" s="166">
        <f>MIN(MAX(0,BM107),MAX(0,-$M107)-MAX(0,-$BC107+SUM($BJ107:BM107)))</f>
        <v>785</v>
      </c>
      <c r="BO107" s="166">
        <f>MAX(0,-$M107+$BC107-SUM($BJ107:BN107))</f>
        <v>1493</v>
      </c>
      <c r="BP107" s="165"/>
      <c r="BQ107" s="164"/>
      <c r="BR107" s="164"/>
      <c r="BS107" s="164"/>
      <c r="BT107" s="164"/>
      <c r="BU107" s="164"/>
      <c r="BV107" s="164"/>
      <c r="BW107" s="166"/>
      <c r="BX107" s="166"/>
      <c r="BY107" s="166"/>
      <c r="BZ107" s="166"/>
      <c r="CA107" s="166"/>
      <c r="CB107" s="166"/>
      <c r="CC107" s="163">
        <v>8.6999999999999993</v>
      </c>
      <c r="CD107" s="167"/>
      <c r="CE107" s="164"/>
      <c r="CF107" s="164"/>
      <c r="CG107" s="164"/>
      <c r="CH107" s="164"/>
      <c r="CI107" s="164"/>
      <c r="CJ107" s="164"/>
      <c r="CK107" s="166"/>
      <c r="CL107" s="166"/>
      <c r="CM107" s="166"/>
      <c r="CN107" s="166"/>
      <c r="CO107" s="166"/>
      <c r="CP107" s="166"/>
      <c r="CQ107" s="167">
        <v>-8845</v>
      </c>
      <c r="CR107" s="164"/>
      <c r="CS107" s="164"/>
      <c r="CT107" s="164"/>
      <c r="CU107" s="164"/>
      <c r="CV107" s="164"/>
      <c r="CW107" s="164"/>
      <c r="CX107" s="166">
        <v>8845</v>
      </c>
      <c r="CY107" s="166">
        <v>8845</v>
      </c>
      <c r="CZ107" s="166">
        <v>8845</v>
      </c>
      <c r="DA107" s="166">
        <v>8845</v>
      </c>
      <c r="DB107" s="166">
        <v>8845</v>
      </c>
      <c r="DC107" s="166">
        <v>15038</v>
      </c>
      <c r="DE107" s="168">
        <v>0</v>
      </c>
      <c r="DG107" s="172">
        <v>0</v>
      </c>
    </row>
    <row r="108" spans="2:111" hidden="1">
      <c r="B108" s="103" t="s">
        <v>283</v>
      </c>
      <c r="C108" s="164">
        <v>34</v>
      </c>
      <c r="D108" s="164">
        <v>20</v>
      </c>
      <c r="E108" s="164">
        <v>95</v>
      </c>
      <c r="F108" s="163">
        <v>8.1</v>
      </c>
      <c r="G108" s="164">
        <v>433131</v>
      </c>
      <c r="H108" s="164">
        <v>5985</v>
      </c>
      <c r="I108" s="164">
        <v>15300</v>
      </c>
      <c r="J108" s="164"/>
      <c r="K108" s="164">
        <v>0</v>
      </c>
      <c r="L108" s="164">
        <v>8716</v>
      </c>
      <c r="M108" s="164">
        <v>-3530</v>
      </c>
      <c r="N108" s="164"/>
      <c r="O108" s="164">
        <v>-18663</v>
      </c>
      <c r="P108" s="164">
        <v>440939</v>
      </c>
      <c r="Q108" s="104">
        <f t="shared" si="7"/>
        <v>0</v>
      </c>
      <c r="R108" s="164">
        <v>-3558</v>
      </c>
      <c r="S108" s="164"/>
      <c r="T108" s="164">
        <v>17727</v>
      </c>
      <c r="U108" s="164">
        <v>19662</v>
      </c>
      <c r="V108" s="104">
        <f t="shared" si="10"/>
        <v>-26515</v>
      </c>
      <c r="W108" s="104">
        <f t="shared" si="11"/>
        <v>-35259</v>
      </c>
      <c r="X108" s="104"/>
      <c r="Y108" s="164">
        <v>502850</v>
      </c>
      <c r="Z108" s="164">
        <v>390085</v>
      </c>
      <c r="AA108" s="164">
        <v>440939</v>
      </c>
      <c r="AB108" s="164">
        <v>440939</v>
      </c>
      <c r="AC108" s="164">
        <v>0</v>
      </c>
      <c r="AD108" s="164">
        <v>34155</v>
      </c>
      <c r="AE108" s="164"/>
      <c r="AF108" s="164">
        <v>7640</v>
      </c>
      <c r="AG108" s="164">
        <v>0</v>
      </c>
      <c r="AH108" s="164"/>
      <c r="AI108" s="164">
        <v>-3558</v>
      </c>
      <c r="AJ108" s="164">
        <v>-3558</v>
      </c>
      <c r="AK108" s="164">
        <v>-3558</v>
      </c>
      <c r="AL108" s="164">
        <v>-3558</v>
      </c>
      <c r="AM108" s="164">
        <v>-3558</v>
      </c>
      <c r="AN108" s="164">
        <v>-8725</v>
      </c>
      <c r="AP108" s="165">
        <f t="shared" si="8"/>
        <v>1076</v>
      </c>
      <c r="AQ108" s="164">
        <f>MIN(MAX(0,AP108),MAX(0,$L108)-SUM($AP108:AP108))</f>
        <v>1076</v>
      </c>
      <c r="AR108" s="164">
        <f>MIN(MAX(0,AQ108),MAX(0,$L108)-SUM($AP108:AQ108))</f>
        <v>1076</v>
      </c>
      <c r="AS108" s="164">
        <f>MIN(MAX(0,AR108),MAX(0,$L108)-SUM($AP108:AR108))</f>
        <v>1076</v>
      </c>
      <c r="AT108" s="164">
        <f>MIN(MAX(0,AS108),MAX(0,$L108)-SUM($AP108:AS108))</f>
        <v>1076</v>
      </c>
      <c r="AU108" s="164">
        <f>MIN(MAX(0,AT108),MAX(0,$L108)-SUM($AP108:AT108))</f>
        <v>1076</v>
      </c>
      <c r="AV108" s="164">
        <f>(MAX(0,$L108-MAX(0,SUM($AP108:AU108))))</f>
        <v>2260</v>
      </c>
      <c r="AW108" s="166">
        <f t="shared" si="9"/>
        <v>0</v>
      </c>
      <c r="AX108" s="166">
        <f>MIN(MAX(0,AW108),MAX(0,-$L108)-MAX(0,-$AP108+SUM($AW108:AW108)))</f>
        <v>0</v>
      </c>
      <c r="AY108" s="166">
        <f>MIN(MAX(0,AX108),MAX(0,-$L108)-MAX(0,-$AP108+SUM($AW108:AX108)))</f>
        <v>0</v>
      </c>
      <c r="AZ108" s="166">
        <f>MIN(MAX(0,AY108),MAX(0,-$L108)-MAX(0,-$AP108+SUM($AW108:AY108)))</f>
        <v>0</v>
      </c>
      <c r="BA108" s="166">
        <f>MIN(MAX(0,AZ108),MAX(0,-$L108)-MAX(0,-$AP108+SUM($AW108:AZ108)))</f>
        <v>0</v>
      </c>
      <c r="BB108" s="166">
        <f>MAX(0,-$L108+$AP108-SUM($AW108:BA108))</f>
        <v>0</v>
      </c>
      <c r="BC108" s="165">
        <f t="shared" si="12"/>
        <v>-436</v>
      </c>
      <c r="BD108" s="164">
        <f>MIN(MAX(0,BC108),MAX(0,$M108)-SUM($BC108:BC108))</f>
        <v>0</v>
      </c>
      <c r="BE108" s="164">
        <f>MIN(MAX(0,BD108),MAX(0,$M108)-SUM($BC108:BD108))</f>
        <v>0</v>
      </c>
      <c r="BF108" s="164">
        <f>MIN(MAX(0,BE108),MAX(0,$M108)-SUM($BC108:BE108))</f>
        <v>0</v>
      </c>
      <c r="BG108" s="164">
        <f>MIN(MAX(0,BF108),MAX(0,$M108)-SUM($BC108:BF108))</f>
        <v>0</v>
      </c>
      <c r="BH108" s="164">
        <f>MIN(MAX(0,BG108),MAX(0,$M108)-SUM($BC108:BG108))</f>
        <v>0</v>
      </c>
      <c r="BI108" s="164">
        <f>(MAX(0,$M108-MAX(0,SUM($BC108:BH108))))</f>
        <v>0</v>
      </c>
      <c r="BJ108" s="166">
        <f t="shared" si="13"/>
        <v>436</v>
      </c>
      <c r="BK108" s="166">
        <f>MIN(MAX(0,BJ108),MAX(0,-$M108)-MAX(0,-$BC108+SUM($BJ108:BJ108)))</f>
        <v>436</v>
      </c>
      <c r="BL108" s="166">
        <f>MIN(MAX(0,BK108),MAX(0,-$M108)-MAX(0,-$BC108+SUM($BJ108:BK108)))</f>
        <v>436</v>
      </c>
      <c r="BM108" s="166">
        <f>MIN(MAX(0,BL108),MAX(0,-$M108)-MAX(0,-$BC108+SUM($BJ108:BL108)))</f>
        <v>436</v>
      </c>
      <c r="BN108" s="166">
        <f>MIN(MAX(0,BM108),MAX(0,-$M108)-MAX(0,-$BC108+SUM($BJ108:BM108)))</f>
        <v>436</v>
      </c>
      <c r="BO108" s="166">
        <f>MAX(0,-$M108+$BC108-SUM($BJ108:BN108))</f>
        <v>914</v>
      </c>
      <c r="BP108" s="165"/>
      <c r="BQ108" s="164"/>
      <c r="BR108" s="164"/>
      <c r="BS108" s="164"/>
      <c r="BT108" s="164"/>
      <c r="BU108" s="164"/>
      <c r="BV108" s="164"/>
      <c r="BW108" s="166"/>
      <c r="BX108" s="166"/>
      <c r="BY108" s="166"/>
      <c r="BZ108" s="166"/>
      <c r="CA108" s="166"/>
      <c r="CB108" s="166"/>
      <c r="CC108" s="163">
        <v>9.4</v>
      </c>
      <c r="CD108" s="167"/>
      <c r="CE108" s="164"/>
      <c r="CF108" s="164"/>
      <c r="CG108" s="164"/>
      <c r="CH108" s="164"/>
      <c r="CI108" s="164"/>
      <c r="CJ108" s="164"/>
      <c r="CK108" s="166"/>
      <c r="CL108" s="166"/>
      <c r="CM108" s="166"/>
      <c r="CN108" s="166"/>
      <c r="CO108" s="166"/>
      <c r="CP108" s="166"/>
      <c r="CQ108" s="167">
        <v>-4198</v>
      </c>
      <c r="CR108" s="164"/>
      <c r="CS108" s="164"/>
      <c r="CT108" s="164"/>
      <c r="CU108" s="164"/>
      <c r="CV108" s="164"/>
      <c r="CW108" s="164"/>
      <c r="CX108" s="166">
        <v>4198</v>
      </c>
      <c r="CY108" s="166">
        <v>4198</v>
      </c>
      <c r="CZ108" s="166">
        <v>4198</v>
      </c>
      <c r="DA108" s="166">
        <v>4198</v>
      </c>
      <c r="DB108" s="166">
        <v>4198</v>
      </c>
      <c r="DC108" s="166">
        <v>10071</v>
      </c>
      <c r="DE108" s="168">
        <v>0</v>
      </c>
      <c r="DG108" s="172">
        <v>0</v>
      </c>
    </row>
    <row r="109" spans="2:111" hidden="1">
      <c r="B109" s="103" t="s">
        <v>495</v>
      </c>
      <c r="C109" s="164">
        <v>0</v>
      </c>
      <c r="D109" s="164">
        <v>0</v>
      </c>
      <c r="E109" s="164">
        <v>7</v>
      </c>
      <c r="F109" s="163">
        <v>16.399999999999999</v>
      </c>
      <c r="G109" s="164">
        <v>0</v>
      </c>
      <c r="H109" s="164">
        <v>0</v>
      </c>
      <c r="I109" s="164">
        <v>0</v>
      </c>
      <c r="J109" s="164"/>
      <c r="K109" s="164">
        <v>0</v>
      </c>
      <c r="L109" s="164">
        <v>1349</v>
      </c>
      <c r="M109" s="164">
        <v>-18</v>
      </c>
      <c r="N109" s="164"/>
      <c r="O109" s="164">
        <v>0</v>
      </c>
      <c r="P109" s="164">
        <v>1331</v>
      </c>
      <c r="Q109" s="104">
        <f t="shared" si="7"/>
        <v>0</v>
      </c>
      <c r="R109" s="164">
        <v>81</v>
      </c>
      <c r="S109" s="164"/>
      <c r="T109" s="164">
        <v>81</v>
      </c>
      <c r="U109" s="164">
        <v>0</v>
      </c>
      <c r="V109" s="104">
        <f t="shared" si="10"/>
        <v>1250</v>
      </c>
      <c r="W109" s="104">
        <f t="shared" si="11"/>
        <v>0</v>
      </c>
      <c r="X109" s="104"/>
      <c r="Y109" s="164">
        <v>1813</v>
      </c>
      <c r="Z109" s="164">
        <v>953</v>
      </c>
      <c r="AA109" s="164">
        <v>1331</v>
      </c>
      <c r="AB109" s="164">
        <v>1331</v>
      </c>
      <c r="AC109" s="164">
        <v>0</v>
      </c>
      <c r="AD109" s="164">
        <v>17</v>
      </c>
      <c r="AE109" s="164"/>
      <c r="AF109" s="164">
        <v>1267</v>
      </c>
      <c r="AG109" s="164">
        <v>0</v>
      </c>
      <c r="AH109" s="164"/>
      <c r="AI109" s="164">
        <v>81</v>
      </c>
      <c r="AJ109" s="164">
        <v>81</v>
      </c>
      <c r="AK109" s="164">
        <v>81</v>
      </c>
      <c r="AL109" s="164">
        <v>81</v>
      </c>
      <c r="AM109" s="164">
        <v>81</v>
      </c>
      <c r="AN109" s="164">
        <v>845</v>
      </c>
      <c r="AP109" s="165">
        <f t="shared" si="8"/>
        <v>82</v>
      </c>
      <c r="AQ109" s="164">
        <f>MIN(MAX(0,AP109),MAX(0,$L109)-SUM($AP109:AP109))</f>
        <v>82</v>
      </c>
      <c r="AR109" s="164">
        <f>MIN(MAX(0,AQ109),MAX(0,$L109)-SUM($AP109:AQ109))</f>
        <v>82</v>
      </c>
      <c r="AS109" s="164">
        <f>MIN(MAX(0,AR109),MAX(0,$L109)-SUM($AP109:AR109))</f>
        <v>82</v>
      </c>
      <c r="AT109" s="164">
        <f>MIN(MAX(0,AS109),MAX(0,$L109)-SUM($AP109:AS109))</f>
        <v>82</v>
      </c>
      <c r="AU109" s="164">
        <f>MIN(MAX(0,AT109),MAX(0,$L109)-SUM($AP109:AT109))</f>
        <v>82</v>
      </c>
      <c r="AV109" s="164">
        <f>(MAX(0,$L109-MAX(0,SUM($AP109:AU109))))</f>
        <v>857</v>
      </c>
      <c r="AW109" s="166">
        <f t="shared" si="9"/>
        <v>0</v>
      </c>
      <c r="AX109" s="166">
        <f>MIN(MAX(0,AW109),MAX(0,-$L109)-MAX(0,-$AP109+SUM($AW109:AW109)))</f>
        <v>0</v>
      </c>
      <c r="AY109" s="166">
        <f>MIN(MAX(0,AX109),MAX(0,-$L109)-MAX(0,-$AP109+SUM($AW109:AX109)))</f>
        <v>0</v>
      </c>
      <c r="AZ109" s="166">
        <f>MIN(MAX(0,AY109),MAX(0,-$L109)-MAX(0,-$AP109+SUM($AW109:AY109)))</f>
        <v>0</v>
      </c>
      <c r="BA109" s="166">
        <f>MIN(MAX(0,AZ109),MAX(0,-$L109)-MAX(0,-$AP109+SUM($AW109:AZ109)))</f>
        <v>0</v>
      </c>
      <c r="BB109" s="166">
        <f>MAX(0,-$L109+$AP109-SUM($AW109:BA109))</f>
        <v>0</v>
      </c>
      <c r="BC109" s="165">
        <f t="shared" si="12"/>
        <v>-1</v>
      </c>
      <c r="BD109" s="164">
        <f>MIN(MAX(0,BC109),MAX(0,$M109)-SUM($BC109:BC109))</f>
        <v>0</v>
      </c>
      <c r="BE109" s="164">
        <f>MIN(MAX(0,BD109),MAX(0,$M109)-SUM($BC109:BD109))</f>
        <v>0</v>
      </c>
      <c r="BF109" s="164">
        <f>MIN(MAX(0,BE109),MAX(0,$M109)-SUM($BC109:BE109))</f>
        <v>0</v>
      </c>
      <c r="BG109" s="164">
        <f>MIN(MAX(0,BF109),MAX(0,$M109)-SUM($BC109:BF109))</f>
        <v>0</v>
      </c>
      <c r="BH109" s="164">
        <f>MIN(MAX(0,BG109),MAX(0,$M109)-SUM($BC109:BG109))</f>
        <v>0</v>
      </c>
      <c r="BI109" s="164">
        <f>(MAX(0,$M109-MAX(0,SUM($BC109:BH109))))</f>
        <v>0</v>
      </c>
      <c r="BJ109" s="166">
        <f t="shared" si="13"/>
        <v>1</v>
      </c>
      <c r="BK109" s="166">
        <f>MIN(MAX(0,BJ109),MAX(0,-$M109)-MAX(0,-$BC109+SUM($BJ109:BJ109)))</f>
        <v>1</v>
      </c>
      <c r="BL109" s="166">
        <f>MIN(MAX(0,BK109),MAX(0,-$M109)-MAX(0,-$BC109+SUM($BJ109:BK109)))</f>
        <v>1</v>
      </c>
      <c r="BM109" s="166">
        <f>MIN(MAX(0,BL109),MAX(0,-$M109)-MAX(0,-$BC109+SUM($BJ109:BL109)))</f>
        <v>1</v>
      </c>
      <c r="BN109" s="166">
        <f>MIN(MAX(0,BM109),MAX(0,-$M109)-MAX(0,-$BC109+SUM($BJ109:BM109)))</f>
        <v>1</v>
      </c>
      <c r="BO109" s="166">
        <f>MAX(0,-$M109+$BC109-SUM($BJ109:BN109))</f>
        <v>12</v>
      </c>
      <c r="BP109" s="165"/>
      <c r="BQ109" s="164"/>
      <c r="BR109" s="164"/>
      <c r="BS109" s="164"/>
      <c r="BT109" s="164"/>
      <c r="BU109" s="164"/>
      <c r="BV109" s="164"/>
      <c r="BW109" s="166"/>
      <c r="BX109" s="166"/>
      <c r="BY109" s="166"/>
      <c r="BZ109" s="166"/>
      <c r="CA109" s="166"/>
      <c r="CB109" s="166"/>
      <c r="CC109" s="163">
        <v>1</v>
      </c>
      <c r="CD109" s="167"/>
      <c r="CE109" s="164"/>
      <c r="CF109" s="164"/>
      <c r="CG109" s="164"/>
      <c r="CH109" s="164"/>
      <c r="CI109" s="164"/>
      <c r="CJ109" s="164"/>
      <c r="CK109" s="166"/>
      <c r="CL109" s="166"/>
      <c r="CM109" s="166"/>
      <c r="CN109" s="166"/>
      <c r="CO109" s="166"/>
      <c r="CP109" s="166"/>
      <c r="CQ109" s="167">
        <v>0</v>
      </c>
      <c r="CR109" s="164"/>
      <c r="CS109" s="164"/>
      <c r="CT109" s="164"/>
      <c r="CU109" s="164"/>
      <c r="CV109" s="164"/>
      <c r="CW109" s="164"/>
      <c r="CX109" s="166">
        <v>0</v>
      </c>
      <c r="CY109" s="166">
        <v>0</v>
      </c>
      <c r="CZ109" s="166">
        <v>0</v>
      </c>
      <c r="DA109" s="166">
        <v>0</v>
      </c>
      <c r="DB109" s="166">
        <v>0</v>
      </c>
      <c r="DC109" s="166">
        <v>0</v>
      </c>
      <c r="DE109" s="168">
        <v>0</v>
      </c>
      <c r="DG109" s="172">
        <v>0</v>
      </c>
    </row>
    <row r="110" spans="2:111" hidden="1">
      <c r="B110" s="103" t="s">
        <v>496</v>
      </c>
      <c r="C110" s="164">
        <v>0</v>
      </c>
      <c r="D110" s="164">
        <v>0</v>
      </c>
      <c r="E110" s="164">
        <v>12</v>
      </c>
      <c r="F110" s="163">
        <v>14.4</v>
      </c>
      <c r="G110" s="164">
        <v>0</v>
      </c>
      <c r="H110" s="164">
        <v>0</v>
      </c>
      <c r="I110" s="164">
        <v>0</v>
      </c>
      <c r="J110" s="164"/>
      <c r="K110" s="164">
        <v>0</v>
      </c>
      <c r="L110" s="164">
        <v>3229</v>
      </c>
      <c r="M110" s="164">
        <v>-110</v>
      </c>
      <c r="N110" s="164"/>
      <c r="O110" s="164">
        <v>0</v>
      </c>
      <c r="P110" s="164">
        <v>3119</v>
      </c>
      <c r="Q110" s="104">
        <f t="shared" si="7"/>
        <v>0</v>
      </c>
      <c r="R110" s="164">
        <v>216</v>
      </c>
      <c r="S110" s="164"/>
      <c r="T110" s="164">
        <v>216</v>
      </c>
      <c r="U110" s="164">
        <v>0</v>
      </c>
      <c r="V110" s="104">
        <f t="shared" si="10"/>
        <v>2903</v>
      </c>
      <c r="W110" s="104">
        <f t="shared" si="11"/>
        <v>0</v>
      </c>
      <c r="X110" s="104"/>
      <c r="Y110" s="164">
        <v>4115</v>
      </c>
      <c r="Z110" s="164">
        <v>2457</v>
      </c>
      <c r="AA110" s="164">
        <v>3119</v>
      </c>
      <c r="AB110" s="164">
        <v>3119</v>
      </c>
      <c r="AC110" s="164">
        <v>0</v>
      </c>
      <c r="AD110" s="164">
        <v>102</v>
      </c>
      <c r="AE110" s="164"/>
      <c r="AF110" s="164">
        <v>3005</v>
      </c>
      <c r="AG110" s="164">
        <v>0</v>
      </c>
      <c r="AH110" s="164"/>
      <c r="AI110" s="164">
        <v>216</v>
      </c>
      <c r="AJ110" s="164">
        <v>216</v>
      </c>
      <c r="AK110" s="164">
        <v>216</v>
      </c>
      <c r="AL110" s="164">
        <v>216</v>
      </c>
      <c r="AM110" s="164">
        <v>216</v>
      </c>
      <c r="AN110" s="164">
        <v>1823</v>
      </c>
      <c r="AP110" s="165">
        <f t="shared" si="8"/>
        <v>224</v>
      </c>
      <c r="AQ110" s="164">
        <f>MIN(MAX(0,AP110),MAX(0,$L110)-SUM($AP110:AP110))</f>
        <v>224</v>
      </c>
      <c r="AR110" s="164">
        <f>MIN(MAX(0,AQ110),MAX(0,$L110)-SUM($AP110:AQ110))</f>
        <v>224</v>
      </c>
      <c r="AS110" s="164">
        <f>MIN(MAX(0,AR110),MAX(0,$L110)-SUM($AP110:AR110))</f>
        <v>224</v>
      </c>
      <c r="AT110" s="164">
        <f>MIN(MAX(0,AS110),MAX(0,$L110)-SUM($AP110:AS110))</f>
        <v>224</v>
      </c>
      <c r="AU110" s="164">
        <f>MIN(MAX(0,AT110),MAX(0,$L110)-SUM($AP110:AT110))</f>
        <v>224</v>
      </c>
      <c r="AV110" s="164">
        <f>(MAX(0,$L110-MAX(0,SUM($AP110:AU110))))</f>
        <v>1885</v>
      </c>
      <c r="AW110" s="166">
        <f t="shared" si="9"/>
        <v>0</v>
      </c>
      <c r="AX110" s="166">
        <f>MIN(MAX(0,AW110),MAX(0,-$L110)-MAX(0,-$AP110+SUM($AW110:AW110)))</f>
        <v>0</v>
      </c>
      <c r="AY110" s="166">
        <f>MIN(MAX(0,AX110),MAX(0,-$L110)-MAX(0,-$AP110+SUM($AW110:AX110)))</f>
        <v>0</v>
      </c>
      <c r="AZ110" s="166">
        <f>MIN(MAX(0,AY110),MAX(0,-$L110)-MAX(0,-$AP110+SUM($AW110:AY110)))</f>
        <v>0</v>
      </c>
      <c r="BA110" s="166">
        <f>MIN(MAX(0,AZ110),MAX(0,-$L110)-MAX(0,-$AP110+SUM($AW110:AZ110)))</f>
        <v>0</v>
      </c>
      <c r="BB110" s="166">
        <f>MAX(0,-$L110+$AP110-SUM($AW110:BA110))</f>
        <v>0</v>
      </c>
      <c r="BC110" s="165">
        <f t="shared" si="12"/>
        <v>-8</v>
      </c>
      <c r="BD110" s="164">
        <f>MIN(MAX(0,BC110),MAX(0,$M110)-SUM($BC110:BC110))</f>
        <v>0</v>
      </c>
      <c r="BE110" s="164">
        <f>MIN(MAX(0,BD110),MAX(0,$M110)-SUM($BC110:BD110))</f>
        <v>0</v>
      </c>
      <c r="BF110" s="164">
        <f>MIN(MAX(0,BE110),MAX(0,$M110)-SUM($BC110:BE110))</f>
        <v>0</v>
      </c>
      <c r="BG110" s="164">
        <f>MIN(MAX(0,BF110),MAX(0,$M110)-SUM($BC110:BF110))</f>
        <v>0</v>
      </c>
      <c r="BH110" s="164">
        <f>MIN(MAX(0,BG110),MAX(0,$M110)-SUM($BC110:BG110))</f>
        <v>0</v>
      </c>
      <c r="BI110" s="164">
        <f>(MAX(0,$M110-MAX(0,SUM($BC110:BH110))))</f>
        <v>0</v>
      </c>
      <c r="BJ110" s="166">
        <f t="shared" si="13"/>
        <v>8</v>
      </c>
      <c r="BK110" s="166">
        <f>MIN(MAX(0,BJ110),MAX(0,-$M110)-MAX(0,-$BC110+SUM($BJ110:BJ110)))</f>
        <v>8</v>
      </c>
      <c r="BL110" s="166">
        <f>MIN(MAX(0,BK110),MAX(0,-$M110)-MAX(0,-$BC110+SUM($BJ110:BK110)))</f>
        <v>8</v>
      </c>
      <c r="BM110" s="166">
        <f>MIN(MAX(0,BL110),MAX(0,-$M110)-MAX(0,-$BC110+SUM($BJ110:BL110)))</f>
        <v>8</v>
      </c>
      <c r="BN110" s="166">
        <f>MIN(MAX(0,BM110),MAX(0,-$M110)-MAX(0,-$BC110+SUM($BJ110:BM110)))</f>
        <v>8</v>
      </c>
      <c r="BO110" s="166">
        <f>MAX(0,-$M110+$BC110-SUM($BJ110:BN110))</f>
        <v>62</v>
      </c>
      <c r="BP110" s="165"/>
      <c r="BQ110" s="164"/>
      <c r="BR110" s="164"/>
      <c r="BS110" s="164"/>
      <c r="BT110" s="164"/>
      <c r="BU110" s="164"/>
      <c r="BV110" s="164"/>
      <c r="BW110" s="166"/>
      <c r="BX110" s="166"/>
      <c r="BY110" s="166"/>
      <c r="BZ110" s="166"/>
      <c r="CA110" s="166"/>
      <c r="CB110" s="166"/>
      <c r="CC110" s="163">
        <v>1</v>
      </c>
      <c r="CD110" s="167"/>
      <c r="CE110" s="164"/>
      <c r="CF110" s="164"/>
      <c r="CG110" s="164"/>
      <c r="CH110" s="164"/>
      <c r="CI110" s="164"/>
      <c r="CJ110" s="164"/>
      <c r="CK110" s="166"/>
      <c r="CL110" s="166"/>
      <c r="CM110" s="166"/>
      <c r="CN110" s="166"/>
      <c r="CO110" s="166"/>
      <c r="CP110" s="166"/>
      <c r="CQ110" s="167">
        <v>0</v>
      </c>
      <c r="CR110" s="164"/>
      <c r="CS110" s="164"/>
      <c r="CT110" s="164"/>
      <c r="CU110" s="164"/>
      <c r="CV110" s="164"/>
      <c r="CW110" s="164"/>
      <c r="CX110" s="166">
        <v>0</v>
      </c>
      <c r="CY110" s="166">
        <v>0</v>
      </c>
      <c r="CZ110" s="166">
        <v>0</v>
      </c>
      <c r="DA110" s="166">
        <v>0</v>
      </c>
      <c r="DB110" s="166">
        <v>0</v>
      </c>
      <c r="DC110" s="166">
        <v>0</v>
      </c>
      <c r="DE110" s="168">
        <v>0</v>
      </c>
      <c r="DG110" s="172">
        <v>0</v>
      </c>
    </row>
    <row r="111" spans="2:111">
      <c r="B111" s="103" t="s">
        <v>284</v>
      </c>
      <c r="C111" s="461">
        <v>34</v>
      </c>
      <c r="D111" s="461">
        <v>21</v>
      </c>
      <c r="E111" s="461">
        <v>209</v>
      </c>
      <c r="F111" s="462">
        <v>8.4</v>
      </c>
      <c r="G111" s="461">
        <v>1248653</v>
      </c>
      <c r="H111" s="461">
        <v>27981</v>
      </c>
      <c r="I111" s="461">
        <v>44817</v>
      </c>
      <c r="J111" s="461"/>
      <c r="K111" s="461">
        <v>-642770</v>
      </c>
      <c r="L111" s="461">
        <v>-98454</v>
      </c>
      <c r="M111" s="461">
        <v>-4548</v>
      </c>
      <c r="N111" s="461"/>
      <c r="O111" s="461">
        <v>-35438</v>
      </c>
      <c r="P111" s="461">
        <v>540241</v>
      </c>
      <c r="Q111" s="460">
        <v>-642770</v>
      </c>
      <c r="R111" s="461">
        <v>-26161</v>
      </c>
      <c r="S111" s="461"/>
      <c r="T111" s="461">
        <v>-596133</v>
      </c>
      <c r="U111" s="461">
        <v>18189</v>
      </c>
      <c r="V111" s="460">
        <v>-188035</v>
      </c>
      <c r="W111" s="460">
        <v>-111194</v>
      </c>
      <c r="X111" s="460"/>
      <c r="Y111" s="461">
        <v>623750</v>
      </c>
      <c r="Z111" s="461">
        <v>471729</v>
      </c>
      <c r="AA111" s="461">
        <v>540241</v>
      </c>
      <c r="AB111" s="461">
        <v>540241</v>
      </c>
      <c r="AC111" s="461">
        <v>86733</v>
      </c>
      <c r="AD111" s="461">
        <v>101302</v>
      </c>
      <c r="AE111" s="461"/>
      <c r="AF111" s="461">
        <v>0</v>
      </c>
      <c r="AG111" s="461">
        <v>0</v>
      </c>
      <c r="AH111" s="461"/>
      <c r="AI111" s="461">
        <v>-26161</v>
      </c>
      <c r="AJ111" s="461">
        <v>-26161</v>
      </c>
      <c r="AK111" s="461">
        <v>-26161</v>
      </c>
      <c r="AL111" s="461">
        <v>-26161</v>
      </c>
      <c r="AM111" s="461">
        <v>-26161</v>
      </c>
      <c r="AN111" s="461">
        <v>-57230</v>
      </c>
      <c r="AO111" s="459"/>
      <c r="AP111" s="464">
        <v>-11721</v>
      </c>
      <c r="AQ111" s="461">
        <v>0</v>
      </c>
      <c r="AR111" s="461">
        <v>0</v>
      </c>
      <c r="AS111" s="461">
        <v>0</v>
      </c>
      <c r="AT111" s="461">
        <v>0</v>
      </c>
      <c r="AU111" s="461">
        <v>0</v>
      </c>
      <c r="AV111" s="461">
        <v>0</v>
      </c>
      <c r="AW111" s="463">
        <v>11721</v>
      </c>
      <c r="AX111" s="463">
        <v>11721</v>
      </c>
      <c r="AY111" s="463">
        <v>11721</v>
      </c>
      <c r="AZ111" s="463">
        <v>11721</v>
      </c>
      <c r="BA111" s="463">
        <v>11721</v>
      </c>
      <c r="BB111" s="463">
        <v>28128</v>
      </c>
      <c r="BC111" s="464">
        <v>-541</v>
      </c>
      <c r="BD111" s="461">
        <v>0</v>
      </c>
      <c r="BE111" s="461">
        <v>0</v>
      </c>
      <c r="BF111" s="461">
        <v>0</v>
      </c>
      <c r="BG111" s="461">
        <v>0</v>
      </c>
      <c r="BH111" s="461">
        <v>0</v>
      </c>
      <c r="BI111" s="461">
        <v>0</v>
      </c>
      <c r="BJ111" s="463">
        <v>541</v>
      </c>
      <c r="BK111" s="463">
        <v>541</v>
      </c>
      <c r="BL111" s="463">
        <v>541</v>
      </c>
      <c r="BM111" s="463">
        <v>541</v>
      </c>
      <c r="BN111" s="463">
        <v>541</v>
      </c>
      <c r="BO111" s="463">
        <v>1302</v>
      </c>
      <c r="BP111" s="464"/>
      <c r="BQ111" s="461"/>
      <c r="BR111" s="461"/>
      <c r="BS111" s="461"/>
      <c r="BT111" s="461"/>
      <c r="BU111" s="461"/>
      <c r="BV111" s="461"/>
      <c r="BW111" s="463"/>
      <c r="BX111" s="463"/>
      <c r="BY111" s="463"/>
      <c r="BZ111" s="463"/>
      <c r="CA111" s="463"/>
      <c r="CB111" s="463"/>
      <c r="CC111" s="462">
        <v>9</v>
      </c>
      <c r="CD111" s="465"/>
      <c r="CE111" s="461"/>
      <c r="CF111" s="461"/>
      <c r="CG111" s="461"/>
      <c r="CH111" s="461"/>
      <c r="CI111" s="461"/>
      <c r="CJ111" s="461"/>
      <c r="CK111" s="463"/>
      <c r="CL111" s="463"/>
      <c r="CM111" s="463"/>
      <c r="CN111" s="463"/>
      <c r="CO111" s="463"/>
      <c r="CP111" s="463"/>
      <c r="CQ111" s="465">
        <v>-13899</v>
      </c>
      <c r="CR111" s="461"/>
      <c r="CS111" s="461"/>
      <c r="CT111" s="461"/>
      <c r="CU111" s="461"/>
      <c r="CV111" s="461"/>
      <c r="CW111" s="461"/>
      <c r="CX111" s="463">
        <v>13899</v>
      </c>
      <c r="CY111" s="463">
        <v>13899</v>
      </c>
      <c r="CZ111" s="463">
        <v>13899</v>
      </c>
      <c r="DA111" s="463">
        <v>13899</v>
      </c>
      <c r="DB111" s="463">
        <v>13899</v>
      </c>
      <c r="DC111" s="463">
        <v>27800</v>
      </c>
      <c r="DE111" s="168">
        <v>0</v>
      </c>
      <c r="DG111" s="172">
        <v>60606.512089999997</v>
      </c>
    </row>
    <row r="112" spans="2:111" hidden="1">
      <c r="B112" s="103" t="s">
        <v>285</v>
      </c>
      <c r="C112" s="164">
        <v>304</v>
      </c>
      <c r="D112" s="164">
        <v>227</v>
      </c>
      <c r="E112" s="164">
        <v>863</v>
      </c>
      <c r="F112" s="163">
        <v>6.9</v>
      </c>
      <c r="G112" s="164">
        <v>3899545</v>
      </c>
      <c r="H112" s="164">
        <v>63066</v>
      </c>
      <c r="I112" s="164">
        <v>138207</v>
      </c>
      <c r="J112" s="164"/>
      <c r="K112" s="164">
        <v>0</v>
      </c>
      <c r="L112" s="164">
        <v>-198886</v>
      </c>
      <c r="M112" s="164">
        <v>-28097</v>
      </c>
      <c r="N112" s="164"/>
      <c r="O112" s="164">
        <v>-160767</v>
      </c>
      <c r="P112" s="164">
        <v>3713068</v>
      </c>
      <c r="Q112" s="104">
        <f t="shared" si="7"/>
        <v>0</v>
      </c>
      <c r="R112" s="164">
        <v>-74912</v>
      </c>
      <c r="S112" s="164"/>
      <c r="T112" s="164">
        <v>126361</v>
      </c>
      <c r="U112" s="164">
        <v>164452</v>
      </c>
      <c r="V112" s="104">
        <f t="shared" si="10"/>
        <v>-458787</v>
      </c>
      <c r="W112" s="104">
        <f t="shared" si="11"/>
        <v>-306716</v>
      </c>
      <c r="X112" s="104"/>
      <c r="Y112" s="164">
        <v>4229129</v>
      </c>
      <c r="Z112" s="164">
        <v>3287040</v>
      </c>
      <c r="AA112" s="164">
        <v>3713068</v>
      </c>
      <c r="AB112" s="164">
        <v>3713068</v>
      </c>
      <c r="AC112" s="164">
        <v>170062</v>
      </c>
      <c r="AD112" s="164">
        <v>288725</v>
      </c>
      <c r="AE112" s="164"/>
      <c r="AF112" s="164">
        <v>0</v>
      </c>
      <c r="AG112" s="164">
        <v>0</v>
      </c>
      <c r="AH112" s="164"/>
      <c r="AI112" s="164">
        <v>-74912</v>
      </c>
      <c r="AJ112" s="164">
        <v>-74912</v>
      </c>
      <c r="AK112" s="164">
        <v>-74912</v>
      </c>
      <c r="AL112" s="164">
        <v>-74912</v>
      </c>
      <c r="AM112" s="164">
        <v>-74912</v>
      </c>
      <c r="AN112" s="164">
        <v>-84227</v>
      </c>
      <c r="AP112" s="165">
        <f t="shared" si="8"/>
        <v>-28824</v>
      </c>
      <c r="AQ112" s="164">
        <f>MIN(MAX(0,AP112),MAX(0,$L112)-SUM($AP112:AP112))</f>
        <v>0</v>
      </c>
      <c r="AR112" s="164">
        <f>MIN(MAX(0,AQ112),MAX(0,$L112)-SUM($AP112:AQ112))</f>
        <v>0</v>
      </c>
      <c r="AS112" s="164">
        <f>MIN(MAX(0,AR112),MAX(0,$L112)-SUM($AP112:AR112))</f>
        <v>0</v>
      </c>
      <c r="AT112" s="164">
        <f>MIN(MAX(0,AS112),MAX(0,$L112)-SUM($AP112:AS112))</f>
        <v>0</v>
      </c>
      <c r="AU112" s="164">
        <f>MIN(MAX(0,AT112),MAX(0,$L112)-SUM($AP112:AT112))</f>
        <v>0</v>
      </c>
      <c r="AV112" s="164">
        <f>(MAX(0,$L112-MAX(0,SUM($AP112:AU112))))</f>
        <v>0</v>
      </c>
      <c r="AW112" s="166">
        <f t="shared" si="9"/>
        <v>28824</v>
      </c>
      <c r="AX112" s="166">
        <f>MIN(MAX(0,AW112),MAX(0,-$L112)-MAX(0,-$AP112+SUM($AW112:AW112)))</f>
        <v>28824</v>
      </c>
      <c r="AY112" s="166">
        <f>MIN(MAX(0,AX112),MAX(0,-$L112)-MAX(0,-$AP112+SUM($AW112:AX112)))</f>
        <v>28824</v>
      </c>
      <c r="AZ112" s="166">
        <f>MIN(MAX(0,AY112),MAX(0,-$L112)-MAX(0,-$AP112+SUM($AW112:AY112)))</f>
        <v>28824</v>
      </c>
      <c r="BA112" s="166">
        <f>MIN(MAX(0,AZ112),MAX(0,-$L112)-MAX(0,-$AP112+SUM($AW112:AZ112)))</f>
        <v>28824</v>
      </c>
      <c r="BB112" s="166">
        <f>MAX(0,-$L112+$AP112-SUM($AW112:BA112))</f>
        <v>25942</v>
      </c>
      <c r="BC112" s="165">
        <f t="shared" si="12"/>
        <v>-4072</v>
      </c>
      <c r="BD112" s="164">
        <f>MIN(MAX(0,BC112),MAX(0,$M112)-SUM($BC112:BC112))</f>
        <v>0</v>
      </c>
      <c r="BE112" s="164">
        <f>MIN(MAX(0,BD112),MAX(0,$M112)-SUM($BC112:BD112))</f>
        <v>0</v>
      </c>
      <c r="BF112" s="164">
        <f>MIN(MAX(0,BE112),MAX(0,$M112)-SUM($BC112:BE112))</f>
        <v>0</v>
      </c>
      <c r="BG112" s="164">
        <f>MIN(MAX(0,BF112),MAX(0,$M112)-SUM($BC112:BF112))</f>
        <v>0</v>
      </c>
      <c r="BH112" s="164">
        <f>MIN(MAX(0,BG112),MAX(0,$M112)-SUM($BC112:BG112))</f>
        <v>0</v>
      </c>
      <c r="BI112" s="164">
        <f>(MAX(0,$M112-MAX(0,SUM($BC112:BH112))))</f>
        <v>0</v>
      </c>
      <c r="BJ112" s="166">
        <f t="shared" si="13"/>
        <v>4072</v>
      </c>
      <c r="BK112" s="166">
        <f>MIN(MAX(0,BJ112),MAX(0,-$M112)-MAX(0,-$BC112+SUM($BJ112:BJ112)))</f>
        <v>4072</v>
      </c>
      <c r="BL112" s="166">
        <f>MIN(MAX(0,BK112),MAX(0,-$M112)-MAX(0,-$BC112+SUM($BJ112:BK112)))</f>
        <v>4072</v>
      </c>
      <c r="BM112" s="166">
        <f>MIN(MAX(0,BL112),MAX(0,-$M112)-MAX(0,-$BC112+SUM($BJ112:BL112)))</f>
        <v>4072</v>
      </c>
      <c r="BN112" s="166">
        <f>MIN(MAX(0,BM112),MAX(0,-$M112)-MAX(0,-$BC112+SUM($BJ112:BM112)))</f>
        <v>4072</v>
      </c>
      <c r="BO112" s="166">
        <f>MAX(0,-$M112+$BC112-SUM($BJ112:BN112))</f>
        <v>3665</v>
      </c>
      <c r="BP112" s="165"/>
      <c r="BQ112" s="164"/>
      <c r="BR112" s="164"/>
      <c r="BS112" s="164"/>
      <c r="BT112" s="164"/>
      <c r="BU112" s="164"/>
      <c r="BV112" s="164"/>
      <c r="BW112" s="166"/>
      <c r="BX112" s="166"/>
      <c r="BY112" s="166"/>
      <c r="BZ112" s="166"/>
      <c r="CA112" s="166"/>
      <c r="CB112" s="166"/>
      <c r="CC112" s="163">
        <v>8.3000000000000007</v>
      </c>
      <c r="CD112" s="167"/>
      <c r="CE112" s="164"/>
      <c r="CF112" s="164"/>
      <c r="CG112" s="164"/>
      <c r="CH112" s="164"/>
      <c r="CI112" s="164"/>
      <c r="CJ112" s="164"/>
      <c r="CK112" s="166"/>
      <c r="CL112" s="166"/>
      <c r="CM112" s="166"/>
      <c r="CN112" s="166"/>
      <c r="CO112" s="166"/>
      <c r="CP112" s="166"/>
      <c r="CQ112" s="167">
        <v>-42016</v>
      </c>
      <c r="CR112" s="164"/>
      <c r="CS112" s="164"/>
      <c r="CT112" s="164"/>
      <c r="CU112" s="164"/>
      <c r="CV112" s="164"/>
      <c r="CW112" s="164"/>
      <c r="CX112" s="166">
        <v>42016</v>
      </c>
      <c r="CY112" s="166">
        <v>42016</v>
      </c>
      <c r="CZ112" s="166">
        <v>42016</v>
      </c>
      <c r="DA112" s="166">
        <v>42016</v>
      </c>
      <c r="DB112" s="166">
        <v>42016</v>
      </c>
      <c r="DC112" s="166">
        <v>54620</v>
      </c>
      <c r="DE112" s="168">
        <v>0</v>
      </c>
      <c r="DG112" s="172">
        <v>0</v>
      </c>
    </row>
    <row r="113" spans="2:111" hidden="1">
      <c r="B113" s="103" t="s">
        <v>286</v>
      </c>
      <c r="C113" s="164">
        <v>125</v>
      </c>
      <c r="D113" s="164">
        <v>86</v>
      </c>
      <c r="E113" s="164">
        <v>492</v>
      </c>
      <c r="F113" s="163">
        <v>8</v>
      </c>
      <c r="G113" s="164">
        <v>1697247</v>
      </c>
      <c r="H113" s="164">
        <v>33415</v>
      </c>
      <c r="I113" s="164">
        <v>60488</v>
      </c>
      <c r="J113" s="164"/>
      <c r="K113" s="164">
        <v>0</v>
      </c>
      <c r="L113" s="164">
        <v>-80206</v>
      </c>
      <c r="M113" s="164">
        <v>-13411</v>
      </c>
      <c r="N113" s="164"/>
      <c r="O113" s="164">
        <v>-63145</v>
      </c>
      <c r="P113" s="164">
        <v>1634388</v>
      </c>
      <c r="Q113" s="104">
        <f t="shared" si="7"/>
        <v>0</v>
      </c>
      <c r="R113" s="164">
        <v>-28798</v>
      </c>
      <c r="S113" s="164"/>
      <c r="T113" s="164">
        <v>65105</v>
      </c>
      <c r="U113" s="164">
        <v>66014</v>
      </c>
      <c r="V113" s="104">
        <f t="shared" si="10"/>
        <v>-208429</v>
      </c>
      <c r="W113" s="104">
        <f t="shared" si="11"/>
        <v>-143610</v>
      </c>
      <c r="X113" s="104"/>
      <c r="Y113" s="164">
        <v>1881344</v>
      </c>
      <c r="Z113" s="164">
        <v>1432593</v>
      </c>
      <c r="AA113" s="164">
        <v>1634388</v>
      </c>
      <c r="AB113" s="164">
        <v>1634388</v>
      </c>
      <c r="AC113" s="164">
        <v>70180</v>
      </c>
      <c r="AD113" s="164">
        <v>138249</v>
      </c>
      <c r="AE113" s="164"/>
      <c r="AF113" s="164">
        <v>0</v>
      </c>
      <c r="AG113" s="164">
        <v>0</v>
      </c>
      <c r="AH113" s="164"/>
      <c r="AI113" s="164">
        <v>-28798</v>
      </c>
      <c r="AJ113" s="164">
        <v>-28798</v>
      </c>
      <c r="AK113" s="164">
        <v>-28798</v>
      </c>
      <c r="AL113" s="164">
        <v>-28798</v>
      </c>
      <c r="AM113" s="164">
        <v>-28798</v>
      </c>
      <c r="AN113" s="164">
        <v>-64439</v>
      </c>
      <c r="AP113" s="165">
        <f t="shared" si="8"/>
        <v>-10026</v>
      </c>
      <c r="AQ113" s="164">
        <f>MIN(MAX(0,AP113),MAX(0,$L113)-SUM($AP113:AP113))</f>
        <v>0</v>
      </c>
      <c r="AR113" s="164">
        <f>MIN(MAX(0,AQ113),MAX(0,$L113)-SUM($AP113:AQ113))</f>
        <v>0</v>
      </c>
      <c r="AS113" s="164">
        <f>MIN(MAX(0,AR113),MAX(0,$L113)-SUM($AP113:AR113))</f>
        <v>0</v>
      </c>
      <c r="AT113" s="164">
        <f>MIN(MAX(0,AS113),MAX(0,$L113)-SUM($AP113:AS113))</f>
        <v>0</v>
      </c>
      <c r="AU113" s="164">
        <f>MIN(MAX(0,AT113),MAX(0,$L113)-SUM($AP113:AT113))</f>
        <v>0</v>
      </c>
      <c r="AV113" s="164">
        <f>(MAX(0,$L113-MAX(0,SUM($AP113:AU113))))</f>
        <v>0</v>
      </c>
      <c r="AW113" s="166">
        <f t="shared" si="9"/>
        <v>10026</v>
      </c>
      <c r="AX113" s="166">
        <f>MIN(MAX(0,AW113),MAX(0,-$L113)-MAX(0,-$AP113+SUM($AW113:AW113)))</f>
        <v>10026</v>
      </c>
      <c r="AY113" s="166">
        <f>MIN(MAX(0,AX113),MAX(0,-$L113)-MAX(0,-$AP113+SUM($AW113:AX113)))</f>
        <v>10026</v>
      </c>
      <c r="AZ113" s="166">
        <f>MIN(MAX(0,AY113),MAX(0,-$L113)-MAX(0,-$AP113+SUM($AW113:AY113)))</f>
        <v>10026</v>
      </c>
      <c r="BA113" s="166">
        <f>MIN(MAX(0,AZ113),MAX(0,-$L113)-MAX(0,-$AP113+SUM($AW113:AZ113)))</f>
        <v>10026</v>
      </c>
      <c r="BB113" s="166">
        <f>MAX(0,-$L113+$AP113-SUM($AW113:BA113))</f>
        <v>20050</v>
      </c>
      <c r="BC113" s="165">
        <f t="shared" si="12"/>
        <v>-1676</v>
      </c>
      <c r="BD113" s="164">
        <f>MIN(MAX(0,BC113),MAX(0,$M113)-SUM($BC113:BC113))</f>
        <v>0</v>
      </c>
      <c r="BE113" s="164">
        <f>MIN(MAX(0,BD113),MAX(0,$M113)-SUM($BC113:BD113))</f>
        <v>0</v>
      </c>
      <c r="BF113" s="164">
        <f>MIN(MAX(0,BE113),MAX(0,$M113)-SUM($BC113:BE113))</f>
        <v>0</v>
      </c>
      <c r="BG113" s="164">
        <f>MIN(MAX(0,BF113),MAX(0,$M113)-SUM($BC113:BF113))</f>
        <v>0</v>
      </c>
      <c r="BH113" s="164">
        <f>MIN(MAX(0,BG113),MAX(0,$M113)-SUM($BC113:BG113))</f>
        <v>0</v>
      </c>
      <c r="BI113" s="164">
        <f>(MAX(0,$M113-MAX(0,SUM($BC113:BH113))))</f>
        <v>0</v>
      </c>
      <c r="BJ113" s="166">
        <f t="shared" si="13"/>
        <v>1676</v>
      </c>
      <c r="BK113" s="166">
        <f>MIN(MAX(0,BJ113),MAX(0,-$M113)-MAX(0,-$BC113+SUM($BJ113:BJ113)))</f>
        <v>1676</v>
      </c>
      <c r="BL113" s="166">
        <f>MIN(MAX(0,BK113),MAX(0,-$M113)-MAX(0,-$BC113+SUM($BJ113:BK113)))</f>
        <v>1676</v>
      </c>
      <c r="BM113" s="166">
        <f>MIN(MAX(0,BL113),MAX(0,-$M113)-MAX(0,-$BC113+SUM($BJ113:BL113)))</f>
        <v>1676</v>
      </c>
      <c r="BN113" s="166">
        <f>MIN(MAX(0,BM113),MAX(0,-$M113)-MAX(0,-$BC113+SUM($BJ113:BM113)))</f>
        <v>1676</v>
      </c>
      <c r="BO113" s="166">
        <f>MAX(0,-$M113+$BC113-SUM($BJ113:BN113))</f>
        <v>3355</v>
      </c>
      <c r="BP113" s="165"/>
      <c r="BQ113" s="164"/>
      <c r="BR113" s="164"/>
      <c r="BS113" s="164"/>
      <c r="BT113" s="164"/>
      <c r="BU113" s="164"/>
      <c r="BV113" s="164"/>
      <c r="BW113" s="166"/>
      <c r="BX113" s="166"/>
      <c r="BY113" s="166"/>
      <c r="BZ113" s="166"/>
      <c r="CA113" s="166"/>
      <c r="CB113" s="166"/>
      <c r="CC113" s="163">
        <v>9.4</v>
      </c>
      <c r="CD113" s="167"/>
      <c r="CE113" s="164"/>
      <c r="CF113" s="164"/>
      <c r="CG113" s="164"/>
      <c r="CH113" s="164"/>
      <c r="CI113" s="164"/>
      <c r="CJ113" s="164"/>
      <c r="CK113" s="166"/>
      <c r="CL113" s="166"/>
      <c r="CM113" s="166"/>
      <c r="CN113" s="166"/>
      <c r="CO113" s="166"/>
      <c r="CP113" s="166"/>
      <c r="CQ113" s="167">
        <v>-17096</v>
      </c>
      <c r="CR113" s="164"/>
      <c r="CS113" s="164"/>
      <c r="CT113" s="164"/>
      <c r="CU113" s="164"/>
      <c r="CV113" s="164"/>
      <c r="CW113" s="164"/>
      <c r="CX113" s="166">
        <v>17096</v>
      </c>
      <c r="CY113" s="166">
        <v>17096</v>
      </c>
      <c r="CZ113" s="166">
        <v>17096</v>
      </c>
      <c r="DA113" s="166">
        <v>17096</v>
      </c>
      <c r="DB113" s="166">
        <v>17096</v>
      </c>
      <c r="DC113" s="166">
        <v>41034</v>
      </c>
      <c r="DE113" s="168">
        <v>0</v>
      </c>
      <c r="DG113" s="172">
        <v>0</v>
      </c>
    </row>
    <row r="114" spans="2:111" hidden="1">
      <c r="B114" s="103" t="s">
        <v>287</v>
      </c>
      <c r="C114" s="164">
        <v>99</v>
      </c>
      <c r="D114" s="164">
        <v>127</v>
      </c>
      <c r="E114" s="164">
        <v>733</v>
      </c>
      <c r="F114" s="163">
        <v>8.6</v>
      </c>
      <c r="G114" s="164">
        <v>2026611</v>
      </c>
      <c r="H114" s="164">
        <v>44698</v>
      </c>
      <c r="I114" s="164">
        <v>72852</v>
      </c>
      <c r="J114" s="164"/>
      <c r="K114" s="164">
        <v>0</v>
      </c>
      <c r="L114" s="164">
        <v>-18153</v>
      </c>
      <c r="M114" s="164">
        <v>-18319</v>
      </c>
      <c r="N114" s="164"/>
      <c r="O114" s="164">
        <v>-49834</v>
      </c>
      <c r="P114" s="164">
        <v>2057855</v>
      </c>
      <c r="Q114" s="104">
        <f t="shared" si="7"/>
        <v>0</v>
      </c>
      <c r="R114" s="164">
        <v>-25916</v>
      </c>
      <c r="S114" s="164"/>
      <c r="T114" s="164">
        <v>91634</v>
      </c>
      <c r="U114" s="164">
        <v>56004</v>
      </c>
      <c r="V114" s="104">
        <f t="shared" si="10"/>
        <v>-192625</v>
      </c>
      <c r="W114" s="104">
        <f t="shared" si="11"/>
        <v>-182069</v>
      </c>
      <c r="X114" s="104"/>
      <c r="Y114" s="164">
        <v>2393696</v>
      </c>
      <c r="Z114" s="164">
        <v>1784434</v>
      </c>
      <c r="AA114" s="164">
        <v>2057855</v>
      </c>
      <c r="AB114" s="164">
        <v>2057855</v>
      </c>
      <c r="AC114" s="164">
        <v>16042</v>
      </c>
      <c r="AD114" s="164">
        <v>176583</v>
      </c>
      <c r="AE114" s="164"/>
      <c r="AF114" s="164">
        <v>0</v>
      </c>
      <c r="AG114" s="164">
        <v>0</v>
      </c>
      <c r="AH114" s="164"/>
      <c r="AI114" s="164">
        <v>-25916</v>
      </c>
      <c r="AJ114" s="164">
        <v>-25916</v>
      </c>
      <c r="AK114" s="164">
        <v>-25916</v>
      </c>
      <c r="AL114" s="164">
        <v>-25916</v>
      </c>
      <c r="AM114" s="164">
        <v>-25916</v>
      </c>
      <c r="AN114" s="164">
        <v>-63045</v>
      </c>
      <c r="AP114" s="165">
        <f t="shared" si="8"/>
        <v>-2111</v>
      </c>
      <c r="AQ114" s="164">
        <f>MIN(MAX(0,AP114),MAX(0,$L114)-SUM($AP114:AP114))</f>
        <v>0</v>
      </c>
      <c r="AR114" s="164">
        <f>MIN(MAX(0,AQ114),MAX(0,$L114)-SUM($AP114:AQ114))</f>
        <v>0</v>
      </c>
      <c r="AS114" s="164">
        <f>MIN(MAX(0,AR114),MAX(0,$L114)-SUM($AP114:AR114))</f>
        <v>0</v>
      </c>
      <c r="AT114" s="164">
        <f>MIN(MAX(0,AS114),MAX(0,$L114)-SUM($AP114:AS114))</f>
        <v>0</v>
      </c>
      <c r="AU114" s="164">
        <f>MIN(MAX(0,AT114),MAX(0,$L114)-SUM($AP114:AT114))</f>
        <v>0</v>
      </c>
      <c r="AV114" s="164">
        <f>(MAX(0,$L114-MAX(0,SUM($AP114:AU114))))</f>
        <v>0</v>
      </c>
      <c r="AW114" s="166">
        <f t="shared" si="9"/>
        <v>2111</v>
      </c>
      <c r="AX114" s="166">
        <f>MIN(MAX(0,AW114),MAX(0,-$L114)-MAX(0,-$AP114+SUM($AW114:AW114)))</f>
        <v>2111</v>
      </c>
      <c r="AY114" s="166">
        <f>MIN(MAX(0,AX114),MAX(0,-$L114)-MAX(0,-$AP114+SUM($AW114:AX114)))</f>
        <v>2111</v>
      </c>
      <c r="AZ114" s="166">
        <f>MIN(MAX(0,AY114),MAX(0,-$L114)-MAX(0,-$AP114+SUM($AW114:AY114)))</f>
        <v>2111</v>
      </c>
      <c r="BA114" s="166">
        <f>MIN(MAX(0,AZ114),MAX(0,-$L114)-MAX(0,-$AP114+SUM($AW114:AZ114)))</f>
        <v>2111</v>
      </c>
      <c r="BB114" s="166">
        <f>MAX(0,-$L114+$AP114-SUM($AW114:BA114))</f>
        <v>5487</v>
      </c>
      <c r="BC114" s="165">
        <f t="shared" si="12"/>
        <v>-2130</v>
      </c>
      <c r="BD114" s="164">
        <f>MIN(MAX(0,BC114),MAX(0,$M114)-SUM($BC114:BC114))</f>
        <v>0</v>
      </c>
      <c r="BE114" s="164">
        <f>MIN(MAX(0,BD114),MAX(0,$M114)-SUM($BC114:BD114))</f>
        <v>0</v>
      </c>
      <c r="BF114" s="164">
        <f>MIN(MAX(0,BE114),MAX(0,$M114)-SUM($BC114:BE114))</f>
        <v>0</v>
      </c>
      <c r="BG114" s="164">
        <f>MIN(MAX(0,BF114),MAX(0,$M114)-SUM($BC114:BF114))</f>
        <v>0</v>
      </c>
      <c r="BH114" s="164">
        <f>MIN(MAX(0,BG114),MAX(0,$M114)-SUM($BC114:BG114))</f>
        <v>0</v>
      </c>
      <c r="BI114" s="164">
        <f>(MAX(0,$M114-MAX(0,SUM($BC114:BH114))))</f>
        <v>0</v>
      </c>
      <c r="BJ114" s="166">
        <f t="shared" si="13"/>
        <v>2130</v>
      </c>
      <c r="BK114" s="166">
        <f>MIN(MAX(0,BJ114),MAX(0,-$M114)-MAX(0,-$BC114+SUM($BJ114:BJ114)))</f>
        <v>2130</v>
      </c>
      <c r="BL114" s="166">
        <f>MIN(MAX(0,BK114),MAX(0,-$M114)-MAX(0,-$BC114+SUM($BJ114:BK114)))</f>
        <v>2130</v>
      </c>
      <c r="BM114" s="166">
        <f>MIN(MAX(0,BL114),MAX(0,-$M114)-MAX(0,-$BC114+SUM($BJ114:BL114)))</f>
        <v>2130</v>
      </c>
      <c r="BN114" s="166">
        <f>MIN(MAX(0,BM114),MAX(0,-$M114)-MAX(0,-$BC114+SUM($BJ114:BM114)))</f>
        <v>2130</v>
      </c>
      <c r="BO114" s="166">
        <f>MAX(0,-$M114+$BC114-SUM($BJ114:BN114))</f>
        <v>5539</v>
      </c>
      <c r="BP114" s="165"/>
      <c r="BQ114" s="164"/>
      <c r="BR114" s="164"/>
      <c r="BS114" s="164"/>
      <c r="BT114" s="164"/>
      <c r="BU114" s="164"/>
      <c r="BV114" s="164"/>
      <c r="BW114" s="166"/>
      <c r="BX114" s="166"/>
      <c r="BY114" s="166"/>
      <c r="BZ114" s="166"/>
      <c r="CA114" s="166"/>
      <c r="CB114" s="166"/>
      <c r="CC114" s="163">
        <v>9.4</v>
      </c>
      <c r="CD114" s="167"/>
      <c r="CE114" s="164"/>
      <c r="CF114" s="164"/>
      <c r="CG114" s="164"/>
      <c r="CH114" s="164"/>
      <c r="CI114" s="164"/>
      <c r="CJ114" s="164"/>
      <c r="CK114" s="166"/>
      <c r="CL114" s="166"/>
      <c r="CM114" s="166"/>
      <c r="CN114" s="166"/>
      <c r="CO114" s="166"/>
      <c r="CP114" s="166"/>
      <c r="CQ114" s="167">
        <v>-21675</v>
      </c>
      <c r="CR114" s="164"/>
      <c r="CS114" s="164"/>
      <c r="CT114" s="164"/>
      <c r="CU114" s="164"/>
      <c r="CV114" s="164"/>
      <c r="CW114" s="164"/>
      <c r="CX114" s="166">
        <v>21675</v>
      </c>
      <c r="CY114" s="166">
        <v>21675</v>
      </c>
      <c r="CZ114" s="166">
        <v>21675</v>
      </c>
      <c r="DA114" s="166">
        <v>21675</v>
      </c>
      <c r="DB114" s="166">
        <v>21675</v>
      </c>
      <c r="DC114" s="166">
        <v>52019</v>
      </c>
      <c r="DE114" s="168">
        <v>0</v>
      </c>
      <c r="DG114" s="172">
        <v>0</v>
      </c>
    </row>
    <row r="115" spans="2:111" hidden="1">
      <c r="B115" s="103" t="s">
        <v>288</v>
      </c>
      <c r="C115" s="164">
        <v>0</v>
      </c>
      <c r="D115" s="164">
        <v>0</v>
      </c>
      <c r="E115" s="164">
        <v>0</v>
      </c>
      <c r="F115" s="163">
        <v>1</v>
      </c>
      <c r="G115" s="164">
        <v>0</v>
      </c>
      <c r="H115" s="164">
        <v>0</v>
      </c>
      <c r="I115" s="164">
        <v>0</v>
      </c>
      <c r="J115" s="164"/>
      <c r="K115" s="164">
        <v>0</v>
      </c>
      <c r="L115" s="164">
        <v>0</v>
      </c>
      <c r="M115" s="164">
        <v>0</v>
      </c>
      <c r="N115" s="164"/>
      <c r="O115" s="164">
        <v>0</v>
      </c>
      <c r="P115" s="164">
        <v>0</v>
      </c>
      <c r="Q115" s="104">
        <f t="shared" si="7"/>
        <v>0</v>
      </c>
      <c r="R115" s="164">
        <v>0</v>
      </c>
      <c r="S115" s="164"/>
      <c r="T115" s="164">
        <v>0</v>
      </c>
      <c r="U115" s="164">
        <v>0</v>
      </c>
      <c r="V115" s="104">
        <f t="shared" si="10"/>
        <v>0</v>
      </c>
      <c r="W115" s="104">
        <f t="shared" si="11"/>
        <v>0</v>
      </c>
      <c r="X115" s="104"/>
      <c r="Y115" s="164">
        <v>0</v>
      </c>
      <c r="Z115" s="164">
        <v>0</v>
      </c>
      <c r="AA115" s="164">
        <v>0</v>
      </c>
      <c r="AB115" s="164">
        <v>0</v>
      </c>
      <c r="AC115" s="164">
        <v>0</v>
      </c>
      <c r="AD115" s="164">
        <v>0</v>
      </c>
      <c r="AE115" s="164"/>
      <c r="AF115" s="164">
        <v>0</v>
      </c>
      <c r="AG115" s="164">
        <v>0</v>
      </c>
      <c r="AH115" s="164"/>
      <c r="AI115" s="164">
        <v>0</v>
      </c>
      <c r="AJ115" s="164">
        <v>0</v>
      </c>
      <c r="AK115" s="164">
        <v>0</v>
      </c>
      <c r="AL115" s="164">
        <v>0</v>
      </c>
      <c r="AM115" s="164">
        <v>0</v>
      </c>
      <c r="AN115" s="164">
        <v>0</v>
      </c>
      <c r="AP115" s="165">
        <f t="shared" si="8"/>
        <v>0</v>
      </c>
      <c r="AQ115" s="164">
        <f>MIN(MAX(0,AP115),MAX(0,$L115)-SUM($AP115:AP115))</f>
        <v>0</v>
      </c>
      <c r="AR115" s="164">
        <f>MIN(MAX(0,AQ115),MAX(0,$L115)-SUM($AP115:AQ115))</f>
        <v>0</v>
      </c>
      <c r="AS115" s="164">
        <f>MIN(MAX(0,AR115),MAX(0,$L115)-SUM($AP115:AR115))</f>
        <v>0</v>
      </c>
      <c r="AT115" s="164">
        <f>MIN(MAX(0,AS115),MAX(0,$L115)-SUM($AP115:AS115))</f>
        <v>0</v>
      </c>
      <c r="AU115" s="164">
        <f>MIN(MAX(0,AT115),MAX(0,$L115)-SUM($AP115:AT115))</f>
        <v>0</v>
      </c>
      <c r="AV115" s="164">
        <f>(MAX(0,$L115-MAX(0,SUM($AP115:AU115))))</f>
        <v>0</v>
      </c>
      <c r="AW115" s="166">
        <f t="shared" si="9"/>
        <v>0</v>
      </c>
      <c r="AX115" s="166">
        <f>MIN(MAX(0,AW115),MAX(0,-$L115)-MAX(0,-$AP115+SUM($AW115:AW115)))</f>
        <v>0</v>
      </c>
      <c r="AY115" s="166">
        <f>MIN(MAX(0,AX115),MAX(0,-$L115)-MAX(0,-$AP115+SUM($AW115:AX115)))</f>
        <v>0</v>
      </c>
      <c r="AZ115" s="166">
        <f>MIN(MAX(0,AY115),MAX(0,-$L115)-MAX(0,-$AP115+SUM($AW115:AY115)))</f>
        <v>0</v>
      </c>
      <c r="BA115" s="166">
        <f>MIN(MAX(0,AZ115),MAX(0,-$L115)-MAX(0,-$AP115+SUM($AW115:AZ115)))</f>
        <v>0</v>
      </c>
      <c r="BB115" s="166">
        <f>MAX(0,-$L115+$AP115-SUM($AW115:BA115))</f>
        <v>0</v>
      </c>
      <c r="BC115" s="165">
        <f t="shared" si="12"/>
        <v>0</v>
      </c>
      <c r="BD115" s="164">
        <f>MIN(MAX(0,BC115),MAX(0,$M115)-SUM($BC115:BC115))</f>
        <v>0</v>
      </c>
      <c r="BE115" s="164">
        <f>MIN(MAX(0,BD115),MAX(0,$M115)-SUM($BC115:BD115))</f>
        <v>0</v>
      </c>
      <c r="BF115" s="164">
        <f>MIN(MAX(0,BE115),MAX(0,$M115)-SUM($BC115:BE115))</f>
        <v>0</v>
      </c>
      <c r="BG115" s="164">
        <f>MIN(MAX(0,BF115),MAX(0,$M115)-SUM($BC115:BF115))</f>
        <v>0</v>
      </c>
      <c r="BH115" s="164">
        <f>MIN(MAX(0,BG115),MAX(0,$M115)-SUM($BC115:BG115))</f>
        <v>0</v>
      </c>
      <c r="BI115" s="164">
        <f>(MAX(0,$M115-MAX(0,SUM($BC115:BH115))))</f>
        <v>0</v>
      </c>
      <c r="BJ115" s="166">
        <f t="shared" si="13"/>
        <v>0</v>
      </c>
      <c r="BK115" s="166">
        <f>MIN(MAX(0,BJ115),MAX(0,-$M115)-MAX(0,-$BC115+SUM($BJ115:BJ115)))</f>
        <v>0</v>
      </c>
      <c r="BL115" s="166">
        <f>MIN(MAX(0,BK115),MAX(0,-$M115)-MAX(0,-$BC115+SUM($BJ115:BK115)))</f>
        <v>0</v>
      </c>
      <c r="BM115" s="166">
        <f>MIN(MAX(0,BL115),MAX(0,-$M115)-MAX(0,-$BC115+SUM($BJ115:BL115)))</f>
        <v>0</v>
      </c>
      <c r="BN115" s="166">
        <f>MIN(MAX(0,BM115),MAX(0,-$M115)-MAX(0,-$BC115+SUM($BJ115:BM115)))</f>
        <v>0</v>
      </c>
      <c r="BO115" s="166">
        <f>MAX(0,-$M115+$BC115-SUM($BJ115:BN115))</f>
        <v>0</v>
      </c>
      <c r="BP115" s="165"/>
      <c r="BQ115" s="164"/>
      <c r="BR115" s="164"/>
      <c r="BS115" s="164"/>
      <c r="BT115" s="164"/>
      <c r="BU115" s="164"/>
      <c r="BV115" s="164"/>
      <c r="BW115" s="166"/>
      <c r="BX115" s="166"/>
      <c r="BY115" s="166"/>
      <c r="BZ115" s="166"/>
      <c r="CA115" s="166"/>
      <c r="CB115" s="166"/>
      <c r="CC115" s="163">
        <v>1</v>
      </c>
      <c r="CD115" s="167"/>
      <c r="CE115" s="164"/>
      <c r="CF115" s="164"/>
      <c r="CG115" s="164"/>
      <c r="CH115" s="164"/>
      <c r="CI115" s="164"/>
      <c r="CJ115" s="164"/>
      <c r="CK115" s="166"/>
      <c r="CL115" s="166"/>
      <c r="CM115" s="166"/>
      <c r="CN115" s="166"/>
      <c r="CO115" s="166"/>
      <c r="CP115" s="166"/>
      <c r="CQ115" s="167">
        <v>0</v>
      </c>
      <c r="CR115" s="164"/>
      <c r="CS115" s="164"/>
      <c r="CT115" s="164"/>
      <c r="CU115" s="164"/>
      <c r="CV115" s="164"/>
      <c r="CW115" s="164"/>
      <c r="CX115" s="166">
        <v>0</v>
      </c>
      <c r="CY115" s="166">
        <v>0</v>
      </c>
      <c r="CZ115" s="166">
        <v>0</v>
      </c>
      <c r="DA115" s="166">
        <v>0</v>
      </c>
      <c r="DB115" s="166">
        <v>0</v>
      </c>
      <c r="DC115" s="166">
        <v>0</v>
      </c>
      <c r="DE115" s="168">
        <v>0</v>
      </c>
      <c r="DG115" s="172">
        <v>0</v>
      </c>
    </row>
    <row r="116" spans="2:111" hidden="1">
      <c r="B116" s="103" t="s">
        <v>497</v>
      </c>
      <c r="C116" s="164">
        <v>0</v>
      </c>
      <c r="D116" s="164">
        <v>0</v>
      </c>
      <c r="E116" s="164">
        <v>1</v>
      </c>
      <c r="F116" s="163">
        <v>18.2</v>
      </c>
      <c r="G116" s="164">
        <v>0</v>
      </c>
      <c r="H116" s="164">
        <v>0</v>
      </c>
      <c r="I116" s="164">
        <v>0</v>
      </c>
      <c r="J116" s="164"/>
      <c r="K116" s="164">
        <v>0</v>
      </c>
      <c r="L116" s="164">
        <v>343</v>
      </c>
      <c r="M116" s="164">
        <v>3</v>
      </c>
      <c r="N116" s="164"/>
      <c r="O116" s="164">
        <v>0</v>
      </c>
      <c r="P116" s="164">
        <v>346</v>
      </c>
      <c r="Q116" s="104">
        <f t="shared" si="7"/>
        <v>0</v>
      </c>
      <c r="R116" s="164">
        <v>20</v>
      </c>
      <c r="S116" s="164"/>
      <c r="T116" s="164">
        <v>20</v>
      </c>
      <c r="U116" s="164">
        <v>0</v>
      </c>
      <c r="V116" s="104">
        <f t="shared" si="10"/>
        <v>326</v>
      </c>
      <c r="W116" s="104">
        <f t="shared" si="11"/>
        <v>0</v>
      </c>
      <c r="X116" s="104"/>
      <c r="Y116" s="164">
        <v>463</v>
      </c>
      <c r="Z116" s="164">
        <v>249</v>
      </c>
      <c r="AA116" s="164">
        <v>346</v>
      </c>
      <c r="AB116" s="164">
        <v>346</v>
      </c>
      <c r="AC116" s="164">
        <v>0</v>
      </c>
      <c r="AD116" s="164">
        <v>0</v>
      </c>
      <c r="AE116" s="164"/>
      <c r="AF116" s="164">
        <v>324</v>
      </c>
      <c r="AG116" s="164">
        <v>2</v>
      </c>
      <c r="AH116" s="164"/>
      <c r="AI116" s="164">
        <v>20</v>
      </c>
      <c r="AJ116" s="164">
        <v>20</v>
      </c>
      <c r="AK116" s="164">
        <v>19</v>
      </c>
      <c r="AL116" s="164">
        <v>19</v>
      </c>
      <c r="AM116" s="164">
        <v>19</v>
      </c>
      <c r="AN116" s="164">
        <v>229</v>
      </c>
      <c r="AP116" s="165">
        <f t="shared" si="8"/>
        <v>19</v>
      </c>
      <c r="AQ116" s="164">
        <f>MIN(MAX(0,AP116),MAX(0,$L116)-SUM($AP116:AP116))</f>
        <v>19</v>
      </c>
      <c r="AR116" s="164">
        <f>MIN(MAX(0,AQ116),MAX(0,$L116)-SUM($AP116:AQ116))</f>
        <v>19</v>
      </c>
      <c r="AS116" s="164">
        <f>MIN(MAX(0,AR116),MAX(0,$L116)-SUM($AP116:AR116))</f>
        <v>19</v>
      </c>
      <c r="AT116" s="164">
        <f>MIN(MAX(0,AS116),MAX(0,$L116)-SUM($AP116:AS116))</f>
        <v>19</v>
      </c>
      <c r="AU116" s="164">
        <f>MIN(MAX(0,AT116),MAX(0,$L116)-SUM($AP116:AT116))</f>
        <v>19</v>
      </c>
      <c r="AV116" s="164">
        <f>(MAX(0,$L116-MAX(0,SUM($AP116:AU116))))</f>
        <v>229</v>
      </c>
      <c r="AW116" s="166">
        <f t="shared" si="9"/>
        <v>0</v>
      </c>
      <c r="AX116" s="166">
        <f>MIN(MAX(0,AW116),MAX(0,-$L116)-MAX(0,-$AP116+SUM($AW116:AW116)))</f>
        <v>0</v>
      </c>
      <c r="AY116" s="166">
        <f>MIN(MAX(0,AX116),MAX(0,-$L116)-MAX(0,-$AP116+SUM($AW116:AX116)))</f>
        <v>0</v>
      </c>
      <c r="AZ116" s="166">
        <f>MIN(MAX(0,AY116),MAX(0,-$L116)-MAX(0,-$AP116+SUM($AW116:AY116)))</f>
        <v>0</v>
      </c>
      <c r="BA116" s="166">
        <f>MIN(MAX(0,AZ116),MAX(0,-$L116)-MAX(0,-$AP116+SUM($AW116:AZ116)))</f>
        <v>0</v>
      </c>
      <c r="BB116" s="166">
        <f>MAX(0,-$L116+$AP116-SUM($AW116:BA116))</f>
        <v>0</v>
      </c>
      <c r="BC116" s="165">
        <f t="shared" si="12"/>
        <v>1</v>
      </c>
      <c r="BD116" s="164">
        <f>MIN(MAX(0,BC116),MAX(0,$M116)-SUM($BC116:BC116))</f>
        <v>1</v>
      </c>
      <c r="BE116" s="164">
        <f>MIN(MAX(0,BD116),MAX(0,$M116)-SUM($BC116:BD116))</f>
        <v>1</v>
      </c>
      <c r="BF116" s="164">
        <f>MIN(MAX(0,BE116),MAX(0,$M116)-SUM($BC116:BE116))</f>
        <v>0</v>
      </c>
      <c r="BG116" s="164">
        <f>MIN(MAX(0,BF116),MAX(0,$M116)-SUM($BC116:BF116))</f>
        <v>0</v>
      </c>
      <c r="BH116" s="164">
        <f>MIN(MAX(0,BG116),MAX(0,$M116)-SUM($BC116:BG116))</f>
        <v>0</v>
      </c>
      <c r="BI116" s="164">
        <f>(MAX(0,$M116-MAX(0,SUM($BC116:BH116))))</f>
        <v>0</v>
      </c>
      <c r="BJ116" s="166">
        <f t="shared" si="13"/>
        <v>0</v>
      </c>
      <c r="BK116" s="166">
        <f>MIN(MAX(0,BJ116),MAX(0,-$M116)-MAX(0,-$BC116+SUM($BJ116:BJ116)))</f>
        <v>0</v>
      </c>
      <c r="BL116" s="166">
        <f>MIN(MAX(0,BK116),MAX(0,-$M116)-MAX(0,-$BC116+SUM($BJ116:BK116)))</f>
        <v>0</v>
      </c>
      <c r="BM116" s="166">
        <f>MIN(MAX(0,BL116),MAX(0,-$M116)-MAX(0,-$BC116+SUM($BJ116:BL116)))</f>
        <v>0</v>
      </c>
      <c r="BN116" s="166">
        <f>MIN(MAX(0,BM116),MAX(0,-$M116)-MAX(0,-$BC116+SUM($BJ116:BM116)))</f>
        <v>0</v>
      </c>
      <c r="BO116" s="166">
        <f>MAX(0,-$M116+$BC116-SUM($BJ116:BN116))</f>
        <v>0</v>
      </c>
      <c r="BP116" s="165"/>
      <c r="BQ116" s="164"/>
      <c r="BR116" s="164"/>
      <c r="BS116" s="164"/>
      <c r="BT116" s="164"/>
      <c r="BU116" s="164"/>
      <c r="BV116" s="164"/>
      <c r="BW116" s="166"/>
      <c r="BX116" s="166"/>
      <c r="BY116" s="166"/>
      <c r="BZ116" s="166"/>
      <c r="CA116" s="166"/>
      <c r="CB116" s="166"/>
      <c r="CC116" s="163">
        <v>1</v>
      </c>
      <c r="CD116" s="167"/>
      <c r="CE116" s="164"/>
      <c r="CF116" s="164"/>
      <c r="CG116" s="164"/>
      <c r="CH116" s="164"/>
      <c r="CI116" s="164"/>
      <c r="CJ116" s="164"/>
      <c r="CK116" s="166"/>
      <c r="CL116" s="166"/>
      <c r="CM116" s="166"/>
      <c r="CN116" s="166"/>
      <c r="CO116" s="166"/>
      <c r="CP116" s="166"/>
      <c r="CQ116" s="167">
        <v>0</v>
      </c>
      <c r="CR116" s="164"/>
      <c r="CS116" s="164"/>
      <c r="CT116" s="164"/>
      <c r="CU116" s="164"/>
      <c r="CV116" s="164"/>
      <c r="CW116" s="164"/>
      <c r="CX116" s="166">
        <v>0</v>
      </c>
      <c r="CY116" s="166">
        <v>0</v>
      </c>
      <c r="CZ116" s="166">
        <v>0</v>
      </c>
      <c r="DA116" s="166">
        <v>0</v>
      </c>
      <c r="DB116" s="166">
        <v>0</v>
      </c>
      <c r="DC116" s="166">
        <v>0</v>
      </c>
      <c r="DE116" s="168">
        <v>0</v>
      </c>
      <c r="DG116" s="172">
        <v>0</v>
      </c>
    </row>
    <row r="117" spans="2:111">
      <c r="B117" s="103" t="s">
        <v>289</v>
      </c>
      <c r="C117" s="468">
        <v>287</v>
      </c>
      <c r="D117" s="468">
        <v>107</v>
      </c>
      <c r="E117" s="468">
        <v>757</v>
      </c>
      <c r="F117" s="469">
        <v>7.7</v>
      </c>
      <c r="G117" s="468">
        <v>27543782</v>
      </c>
      <c r="H117" s="468">
        <v>1762492</v>
      </c>
      <c r="I117" s="468">
        <v>1034874</v>
      </c>
      <c r="J117" s="468"/>
      <c r="K117" s="468">
        <v>0</v>
      </c>
      <c r="L117" s="468">
        <v>-9139536</v>
      </c>
      <c r="M117" s="468">
        <v>-1089673</v>
      </c>
      <c r="N117" s="468"/>
      <c r="O117" s="468">
        <v>-473540</v>
      </c>
      <c r="P117" s="468">
        <v>19638399</v>
      </c>
      <c r="Q117" s="467">
        <v>0</v>
      </c>
      <c r="R117" s="468">
        <v>-1716298</v>
      </c>
      <c r="S117" s="468"/>
      <c r="T117" s="468">
        <v>1081068</v>
      </c>
      <c r="U117" s="468">
        <v>487087</v>
      </c>
      <c r="V117" s="467">
        <v>-11305279</v>
      </c>
      <c r="W117" s="467">
        <v>-2792368</v>
      </c>
      <c r="X117" s="467"/>
      <c r="Y117" s="468">
        <v>23120831</v>
      </c>
      <c r="Z117" s="468">
        <v>16807257</v>
      </c>
      <c r="AA117" s="468">
        <v>16381381</v>
      </c>
      <c r="AB117" s="468">
        <v>23869580</v>
      </c>
      <c r="AC117" s="468">
        <v>7952583</v>
      </c>
      <c r="AD117" s="468">
        <v>3352696</v>
      </c>
      <c r="AE117" s="468"/>
      <c r="AF117" s="468">
        <v>0</v>
      </c>
      <c r="AG117" s="468">
        <v>0</v>
      </c>
      <c r="AH117" s="468"/>
      <c r="AI117" s="468">
        <v>-1716298</v>
      </c>
      <c r="AJ117" s="468">
        <v>-1716298</v>
      </c>
      <c r="AK117" s="468">
        <v>-1716298</v>
      </c>
      <c r="AL117" s="468">
        <v>-1716298</v>
      </c>
      <c r="AM117" s="468">
        <v>-1716298</v>
      </c>
      <c r="AN117" s="468">
        <v>-2723789</v>
      </c>
      <c r="AO117" s="466"/>
      <c r="AP117" s="471">
        <v>-1186953</v>
      </c>
      <c r="AQ117" s="468">
        <v>0</v>
      </c>
      <c r="AR117" s="468">
        <v>0</v>
      </c>
      <c r="AS117" s="468">
        <v>0</v>
      </c>
      <c r="AT117" s="468">
        <v>0</v>
      </c>
      <c r="AU117" s="468">
        <v>0</v>
      </c>
      <c r="AV117" s="468">
        <v>0</v>
      </c>
      <c r="AW117" s="470">
        <v>1186953</v>
      </c>
      <c r="AX117" s="470">
        <v>1186953</v>
      </c>
      <c r="AY117" s="470">
        <v>1186953</v>
      </c>
      <c r="AZ117" s="470">
        <v>1186953</v>
      </c>
      <c r="BA117" s="470">
        <v>1186953</v>
      </c>
      <c r="BB117" s="470">
        <v>2017818</v>
      </c>
      <c r="BC117" s="471">
        <v>-141516</v>
      </c>
      <c r="BD117" s="468">
        <v>0</v>
      </c>
      <c r="BE117" s="468">
        <v>0</v>
      </c>
      <c r="BF117" s="468">
        <v>0</v>
      </c>
      <c r="BG117" s="468">
        <v>0</v>
      </c>
      <c r="BH117" s="468">
        <v>0</v>
      </c>
      <c r="BI117" s="468">
        <v>0</v>
      </c>
      <c r="BJ117" s="470">
        <v>141516</v>
      </c>
      <c r="BK117" s="470">
        <v>141516</v>
      </c>
      <c r="BL117" s="470">
        <v>141516</v>
      </c>
      <c r="BM117" s="470">
        <v>141516</v>
      </c>
      <c r="BN117" s="470">
        <v>141516</v>
      </c>
      <c r="BO117" s="470">
        <v>240577</v>
      </c>
      <c r="BP117" s="471"/>
      <c r="BQ117" s="468"/>
      <c r="BR117" s="468"/>
      <c r="BS117" s="468"/>
      <c r="BT117" s="468"/>
      <c r="BU117" s="468"/>
      <c r="BV117" s="468"/>
      <c r="BW117" s="470"/>
      <c r="BX117" s="470"/>
      <c r="BY117" s="470"/>
      <c r="BZ117" s="470"/>
      <c r="CA117" s="470"/>
      <c r="CB117" s="470"/>
      <c r="CC117" s="469">
        <v>8.1999999999999993</v>
      </c>
      <c r="CD117" s="472"/>
      <c r="CE117" s="468"/>
      <c r="CF117" s="468"/>
      <c r="CG117" s="468"/>
      <c r="CH117" s="468"/>
      <c r="CI117" s="468"/>
      <c r="CJ117" s="468"/>
      <c r="CK117" s="470"/>
      <c r="CL117" s="470"/>
      <c r="CM117" s="470"/>
      <c r="CN117" s="470"/>
      <c r="CO117" s="470"/>
      <c r="CP117" s="470"/>
      <c r="CQ117" s="472">
        <v>-387829</v>
      </c>
      <c r="CR117" s="468"/>
      <c r="CS117" s="468"/>
      <c r="CT117" s="468"/>
      <c r="CU117" s="468"/>
      <c r="CV117" s="468"/>
      <c r="CW117" s="468"/>
      <c r="CX117" s="470">
        <v>387829</v>
      </c>
      <c r="CY117" s="470">
        <v>387829</v>
      </c>
      <c r="CZ117" s="470">
        <v>387829</v>
      </c>
      <c r="DA117" s="470">
        <v>387829</v>
      </c>
      <c r="DB117" s="470">
        <v>387829</v>
      </c>
      <c r="DC117" s="470">
        <v>465394</v>
      </c>
      <c r="DE117" s="168">
        <v>0</v>
      </c>
      <c r="DG117" s="172">
        <v>27317.736140000001</v>
      </c>
    </row>
    <row r="118" spans="2:111" hidden="1">
      <c r="B118" s="103" t="s">
        <v>498</v>
      </c>
      <c r="C118" s="164">
        <v>0</v>
      </c>
      <c r="D118" s="164">
        <v>0</v>
      </c>
      <c r="E118" s="164">
        <v>21</v>
      </c>
      <c r="F118" s="163">
        <v>16.2</v>
      </c>
      <c r="G118" s="164">
        <v>0</v>
      </c>
      <c r="H118" s="164">
        <v>0</v>
      </c>
      <c r="I118" s="164">
        <v>0</v>
      </c>
      <c r="J118" s="164"/>
      <c r="K118" s="164">
        <v>0</v>
      </c>
      <c r="L118" s="164">
        <v>4893</v>
      </c>
      <c r="M118" s="164">
        <v>-73</v>
      </c>
      <c r="N118" s="164"/>
      <c r="O118" s="164">
        <v>0</v>
      </c>
      <c r="P118" s="164">
        <v>4820</v>
      </c>
      <c r="Q118" s="104">
        <f t="shared" si="7"/>
        <v>0</v>
      </c>
      <c r="R118" s="164">
        <v>297</v>
      </c>
      <c r="S118" s="164"/>
      <c r="T118" s="164">
        <v>297</v>
      </c>
      <c r="U118" s="164">
        <v>0</v>
      </c>
      <c r="V118" s="104">
        <f t="shared" si="10"/>
        <v>4523</v>
      </c>
      <c r="W118" s="104">
        <f t="shared" si="11"/>
        <v>0</v>
      </c>
      <c r="X118" s="104"/>
      <c r="Y118" s="164">
        <v>6633</v>
      </c>
      <c r="Z118" s="164">
        <v>3487</v>
      </c>
      <c r="AA118" s="164">
        <v>4820</v>
      </c>
      <c r="AB118" s="164">
        <v>4820</v>
      </c>
      <c r="AC118" s="164">
        <v>0</v>
      </c>
      <c r="AD118" s="164">
        <v>68</v>
      </c>
      <c r="AE118" s="164"/>
      <c r="AF118" s="164">
        <v>4591</v>
      </c>
      <c r="AG118" s="164">
        <v>0</v>
      </c>
      <c r="AH118" s="164"/>
      <c r="AI118" s="164">
        <v>297</v>
      </c>
      <c r="AJ118" s="164">
        <v>297</v>
      </c>
      <c r="AK118" s="164">
        <v>297</v>
      </c>
      <c r="AL118" s="164">
        <v>297</v>
      </c>
      <c r="AM118" s="164">
        <v>297</v>
      </c>
      <c r="AN118" s="164">
        <v>3038</v>
      </c>
      <c r="AP118" s="165">
        <f t="shared" si="8"/>
        <v>302</v>
      </c>
      <c r="AQ118" s="164">
        <f>MIN(MAX(0,AP118),MAX(0,$L118)-SUM($AP118:AP118))</f>
        <v>302</v>
      </c>
      <c r="AR118" s="164">
        <f>MIN(MAX(0,AQ118),MAX(0,$L118)-SUM($AP118:AQ118))</f>
        <v>302</v>
      </c>
      <c r="AS118" s="164">
        <f>MIN(MAX(0,AR118),MAX(0,$L118)-SUM($AP118:AR118))</f>
        <v>302</v>
      </c>
      <c r="AT118" s="164">
        <f>MIN(MAX(0,AS118),MAX(0,$L118)-SUM($AP118:AS118))</f>
        <v>302</v>
      </c>
      <c r="AU118" s="164">
        <f>MIN(MAX(0,AT118),MAX(0,$L118)-SUM($AP118:AT118))</f>
        <v>302</v>
      </c>
      <c r="AV118" s="164">
        <f>(MAX(0,$L118-MAX(0,SUM($AP118:AU118))))</f>
        <v>3081</v>
      </c>
      <c r="AW118" s="166">
        <f t="shared" si="9"/>
        <v>0</v>
      </c>
      <c r="AX118" s="166">
        <f>MIN(MAX(0,AW118),MAX(0,-$L118)-MAX(0,-$AP118+SUM($AW118:AW118)))</f>
        <v>0</v>
      </c>
      <c r="AY118" s="166">
        <f>MIN(MAX(0,AX118),MAX(0,-$L118)-MAX(0,-$AP118+SUM($AW118:AX118)))</f>
        <v>0</v>
      </c>
      <c r="AZ118" s="166">
        <f>MIN(MAX(0,AY118),MAX(0,-$L118)-MAX(0,-$AP118+SUM($AW118:AY118)))</f>
        <v>0</v>
      </c>
      <c r="BA118" s="166">
        <f>MIN(MAX(0,AZ118),MAX(0,-$L118)-MAX(0,-$AP118+SUM($AW118:AZ118)))</f>
        <v>0</v>
      </c>
      <c r="BB118" s="166">
        <f>MAX(0,-$L118+$AP118-SUM($AW118:BA118))</f>
        <v>0</v>
      </c>
      <c r="BC118" s="165">
        <f t="shared" si="12"/>
        <v>-5</v>
      </c>
      <c r="BD118" s="164">
        <f>MIN(MAX(0,BC118),MAX(0,$M118)-SUM($BC118:BC118))</f>
        <v>0</v>
      </c>
      <c r="BE118" s="164">
        <f>MIN(MAX(0,BD118),MAX(0,$M118)-SUM($BC118:BD118))</f>
        <v>0</v>
      </c>
      <c r="BF118" s="164">
        <f>MIN(MAX(0,BE118),MAX(0,$M118)-SUM($BC118:BE118))</f>
        <v>0</v>
      </c>
      <c r="BG118" s="164">
        <f>MIN(MAX(0,BF118),MAX(0,$M118)-SUM($BC118:BF118))</f>
        <v>0</v>
      </c>
      <c r="BH118" s="164">
        <f>MIN(MAX(0,BG118),MAX(0,$M118)-SUM($BC118:BG118))</f>
        <v>0</v>
      </c>
      <c r="BI118" s="164">
        <f>(MAX(0,$M118-MAX(0,SUM($BC118:BH118))))</f>
        <v>0</v>
      </c>
      <c r="BJ118" s="166">
        <f t="shared" si="13"/>
        <v>5</v>
      </c>
      <c r="BK118" s="166">
        <f>MIN(MAX(0,BJ118),MAX(0,-$M118)-MAX(0,-$BC118+SUM($BJ118:BJ118)))</f>
        <v>5</v>
      </c>
      <c r="BL118" s="166">
        <f>MIN(MAX(0,BK118),MAX(0,-$M118)-MAX(0,-$BC118+SUM($BJ118:BK118)))</f>
        <v>5</v>
      </c>
      <c r="BM118" s="166">
        <f>MIN(MAX(0,BL118),MAX(0,-$M118)-MAX(0,-$BC118+SUM($BJ118:BL118)))</f>
        <v>5</v>
      </c>
      <c r="BN118" s="166">
        <f>MIN(MAX(0,BM118),MAX(0,-$M118)-MAX(0,-$BC118+SUM($BJ118:BM118)))</f>
        <v>5</v>
      </c>
      <c r="BO118" s="166">
        <f>MAX(0,-$M118+$BC118-SUM($BJ118:BN118))</f>
        <v>43</v>
      </c>
      <c r="BP118" s="165"/>
      <c r="BQ118" s="164"/>
      <c r="BR118" s="164"/>
      <c r="BS118" s="164"/>
      <c r="BT118" s="164"/>
      <c r="BU118" s="164"/>
      <c r="BV118" s="164"/>
      <c r="BW118" s="166"/>
      <c r="BX118" s="166"/>
      <c r="BY118" s="166"/>
      <c r="BZ118" s="166"/>
      <c r="CA118" s="166"/>
      <c r="CB118" s="166"/>
      <c r="CC118" s="163">
        <v>1</v>
      </c>
      <c r="CD118" s="167"/>
      <c r="CE118" s="164"/>
      <c r="CF118" s="164"/>
      <c r="CG118" s="164"/>
      <c r="CH118" s="164"/>
      <c r="CI118" s="164"/>
      <c r="CJ118" s="164"/>
      <c r="CK118" s="166"/>
      <c r="CL118" s="166"/>
      <c r="CM118" s="166"/>
      <c r="CN118" s="166"/>
      <c r="CO118" s="166"/>
      <c r="CP118" s="166"/>
      <c r="CQ118" s="167">
        <v>0</v>
      </c>
      <c r="CR118" s="164"/>
      <c r="CS118" s="164"/>
      <c r="CT118" s="164"/>
      <c r="CU118" s="164"/>
      <c r="CV118" s="164"/>
      <c r="CW118" s="164"/>
      <c r="CX118" s="166">
        <v>0</v>
      </c>
      <c r="CY118" s="166">
        <v>0</v>
      </c>
      <c r="CZ118" s="166">
        <v>0</v>
      </c>
      <c r="DA118" s="166">
        <v>0</v>
      </c>
      <c r="DB118" s="166">
        <v>0</v>
      </c>
      <c r="DC118" s="166">
        <v>0</v>
      </c>
      <c r="DE118" s="168">
        <v>0</v>
      </c>
      <c r="DG118" s="172">
        <v>0</v>
      </c>
    </row>
    <row r="119" spans="2:111" hidden="1">
      <c r="B119" s="103" t="s">
        <v>290</v>
      </c>
      <c r="C119" s="164">
        <v>0</v>
      </c>
      <c r="D119" s="164">
        <v>0</v>
      </c>
      <c r="E119" s="164">
        <v>96</v>
      </c>
      <c r="F119" s="163">
        <v>15.8</v>
      </c>
      <c r="G119" s="164">
        <v>13179</v>
      </c>
      <c r="H119" s="164">
        <v>1532</v>
      </c>
      <c r="I119" s="164">
        <v>524</v>
      </c>
      <c r="J119" s="164"/>
      <c r="K119" s="164">
        <v>0</v>
      </c>
      <c r="L119" s="164">
        <v>23343</v>
      </c>
      <c r="M119" s="164">
        <v>-669</v>
      </c>
      <c r="N119" s="164"/>
      <c r="O119" s="164">
        <v>0</v>
      </c>
      <c r="P119" s="164">
        <v>37909</v>
      </c>
      <c r="Q119" s="104">
        <f t="shared" si="7"/>
        <v>0</v>
      </c>
      <c r="R119" s="164">
        <v>1268</v>
      </c>
      <c r="S119" s="164"/>
      <c r="T119" s="164">
        <v>3324</v>
      </c>
      <c r="U119" s="164">
        <v>0</v>
      </c>
      <c r="V119" s="104">
        <f t="shared" si="10"/>
        <v>18957</v>
      </c>
      <c r="W119" s="104">
        <f t="shared" si="11"/>
        <v>-2449</v>
      </c>
      <c r="X119" s="104"/>
      <c r="Y119" s="164">
        <v>49704</v>
      </c>
      <c r="Z119" s="164">
        <v>29265</v>
      </c>
      <c r="AA119" s="164">
        <v>37909</v>
      </c>
      <c r="AB119" s="164">
        <v>37909</v>
      </c>
      <c r="AC119" s="164">
        <v>0</v>
      </c>
      <c r="AD119" s="164">
        <v>2909</v>
      </c>
      <c r="AE119" s="164"/>
      <c r="AF119" s="164">
        <v>21866</v>
      </c>
      <c r="AG119" s="164">
        <v>0</v>
      </c>
      <c r="AH119" s="164"/>
      <c r="AI119" s="164">
        <v>1268</v>
      </c>
      <c r="AJ119" s="164">
        <v>1268</v>
      </c>
      <c r="AK119" s="164">
        <v>1268</v>
      </c>
      <c r="AL119" s="164">
        <v>1268</v>
      </c>
      <c r="AM119" s="164">
        <v>1268</v>
      </c>
      <c r="AN119" s="164">
        <v>12617</v>
      </c>
      <c r="AP119" s="165">
        <f t="shared" si="8"/>
        <v>1477</v>
      </c>
      <c r="AQ119" s="164">
        <f>MIN(MAX(0,AP119),MAX(0,$L119)-SUM($AP119:AP119))</f>
        <v>1477</v>
      </c>
      <c r="AR119" s="164">
        <f>MIN(MAX(0,AQ119),MAX(0,$L119)-SUM($AP119:AQ119))</f>
        <v>1477</v>
      </c>
      <c r="AS119" s="164">
        <f>MIN(MAX(0,AR119),MAX(0,$L119)-SUM($AP119:AR119))</f>
        <v>1477</v>
      </c>
      <c r="AT119" s="164">
        <f>MIN(MAX(0,AS119),MAX(0,$L119)-SUM($AP119:AS119))</f>
        <v>1477</v>
      </c>
      <c r="AU119" s="164">
        <f>MIN(MAX(0,AT119),MAX(0,$L119)-SUM($AP119:AT119))</f>
        <v>1477</v>
      </c>
      <c r="AV119" s="164">
        <f>(MAX(0,$L119-MAX(0,SUM($AP119:AU119))))</f>
        <v>14481</v>
      </c>
      <c r="AW119" s="166">
        <f t="shared" si="9"/>
        <v>0</v>
      </c>
      <c r="AX119" s="166">
        <f>MIN(MAX(0,AW119),MAX(0,-$L119)-MAX(0,-$AP119+SUM($AW119:AW119)))</f>
        <v>0</v>
      </c>
      <c r="AY119" s="166">
        <f>MIN(MAX(0,AX119),MAX(0,-$L119)-MAX(0,-$AP119+SUM($AW119:AX119)))</f>
        <v>0</v>
      </c>
      <c r="AZ119" s="166">
        <f>MIN(MAX(0,AY119),MAX(0,-$L119)-MAX(0,-$AP119+SUM($AW119:AY119)))</f>
        <v>0</v>
      </c>
      <c r="BA119" s="166">
        <f>MIN(MAX(0,AZ119),MAX(0,-$L119)-MAX(0,-$AP119+SUM($AW119:AZ119)))</f>
        <v>0</v>
      </c>
      <c r="BB119" s="166">
        <f>MAX(0,-$L119+$AP119-SUM($AW119:BA119))</f>
        <v>0</v>
      </c>
      <c r="BC119" s="165">
        <f t="shared" si="12"/>
        <v>-42</v>
      </c>
      <c r="BD119" s="164">
        <f>MIN(MAX(0,BC119),MAX(0,$M119)-SUM($BC119:BC119))</f>
        <v>0</v>
      </c>
      <c r="BE119" s="164">
        <f>MIN(MAX(0,BD119),MAX(0,$M119)-SUM($BC119:BD119))</f>
        <v>0</v>
      </c>
      <c r="BF119" s="164">
        <f>MIN(MAX(0,BE119),MAX(0,$M119)-SUM($BC119:BE119))</f>
        <v>0</v>
      </c>
      <c r="BG119" s="164">
        <f>MIN(MAX(0,BF119),MAX(0,$M119)-SUM($BC119:BF119))</f>
        <v>0</v>
      </c>
      <c r="BH119" s="164">
        <f>MIN(MAX(0,BG119),MAX(0,$M119)-SUM($BC119:BG119))</f>
        <v>0</v>
      </c>
      <c r="BI119" s="164">
        <f>(MAX(0,$M119-MAX(0,SUM($BC119:BH119))))</f>
        <v>0</v>
      </c>
      <c r="BJ119" s="166">
        <f t="shared" si="13"/>
        <v>42</v>
      </c>
      <c r="BK119" s="166">
        <f>MIN(MAX(0,BJ119),MAX(0,-$M119)-MAX(0,-$BC119+SUM($BJ119:BJ119)))</f>
        <v>42</v>
      </c>
      <c r="BL119" s="166">
        <f>MIN(MAX(0,BK119),MAX(0,-$M119)-MAX(0,-$BC119+SUM($BJ119:BK119)))</f>
        <v>42</v>
      </c>
      <c r="BM119" s="166">
        <f>MIN(MAX(0,BL119),MAX(0,-$M119)-MAX(0,-$BC119+SUM($BJ119:BL119)))</f>
        <v>42</v>
      </c>
      <c r="BN119" s="166">
        <f>MIN(MAX(0,BM119),MAX(0,-$M119)-MAX(0,-$BC119+SUM($BJ119:BM119)))</f>
        <v>42</v>
      </c>
      <c r="BO119" s="166">
        <f>MAX(0,-$M119+$BC119-SUM($BJ119:BN119))</f>
        <v>417</v>
      </c>
      <c r="BP119" s="165"/>
      <c r="BQ119" s="164"/>
      <c r="BR119" s="164"/>
      <c r="BS119" s="164"/>
      <c r="BT119" s="164"/>
      <c r="BU119" s="164"/>
      <c r="BV119" s="164"/>
      <c r="BW119" s="166"/>
      <c r="BX119" s="166"/>
      <c r="BY119" s="166"/>
      <c r="BZ119" s="166"/>
      <c r="CA119" s="166"/>
      <c r="CB119" s="166"/>
      <c r="CC119" s="163">
        <v>15.7</v>
      </c>
      <c r="CD119" s="167"/>
      <c r="CE119" s="164"/>
      <c r="CF119" s="164"/>
      <c r="CG119" s="164"/>
      <c r="CH119" s="164"/>
      <c r="CI119" s="164"/>
      <c r="CJ119" s="164"/>
      <c r="CK119" s="166"/>
      <c r="CL119" s="166"/>
      <c r="CM119" s="166"/>
      <c r="CN119" s="166"/>
      <c r="CO119" s="166"/>
      <c r="CP119" s="166"/>
      <c r="CQ119" s="167">
        <v>-167</v>
      </c>
      <c r="CR119" s="164"/>
      <c r="CS119" s="164"/>
      <c r="CT119" s="164"/>
      <c r="CU119" s="164"/>
      <c r="CV119" s="164"/>
      <c r="CW119" s="164"/>
      <c r="CX119" s="166">
        <v>167</v>
      </c>
      <c r="CY119" s="166">
        <v>167</v>
      </c>
      <c r="CZ119" s="166">
        <v>167</v>
      </c>
      <c r="DA119" s="166">
        <v>167</v>
      </c>
      <c r="DB119" s="166">
        <v>167</v>
      </c>
      <c r="DC119" s="166">
        <v>1447</v>
      </c>
      <c r="DE119" s="168">
        <v>0</v>
      </c>
      <c r="DG119" s="172">
        <v>0</v>
      </c>
    </row>
    <row r="120" spans="2:111" hidden="1">
      <c r="B120" s="103" t="s">
        <v>389</v>
      </c>
      <c r="C120" s="164">
        <v>0</v>
      </c>
      <c r="D120" s="164">
        <v>0</v>
      </c>
      <c r="E120" s="164">
        <v>49</v>
      </c>
      <c r="F120" s="163">
        <v>16.2</v>
      </c>
      <c r="G120" s="164">
        <v>3362</v>
      </c>
      <c r="H120" s="164">
        <v>1209</v>
      </c>
      <c r="I120" s="164">
        <v>163</v>
      </c>
      <c r="J120" s="164"/>
      <c r="K120" s="164">
        <v>0</v>
      </c>
      <c r="L120" s="164">
        <v>6032</v>
      </c>
      <c r="M120" s="164">
        <v>-217</v>
      </c>
      <c r="N120" s="164"/>
      <c r="O120" s="164">
        <v>0</v>
      </c>
      <c r="P120" s="164">
        <v>10549</v>
      </c>
      <c r="Q120" s="104">
        <f t="shared" si="7"/>
        <v>0</v>
      </c>
      <c r="R120" s="164">
        <v>301</v>
      </c>
      <c r="S120" s="164"/>
      <c r="T120" s="164">
        <v>1673</v>
      </c>
      <c r="U120" s="164">
        <v>0</v>
      </c>
      <c r="V120" s="104">
        <f t="shared" si="10"/>
        <v>4639</v>
      </c>
      <c r="W120" s="104">
        <f t="shared" si="11"/>
        <v>-875</v>
      </c>
      <c r="X120" s="104"/>
      <c r="Y120" s="164">
        <v>14473</v>
      </c>
      <c r="Z120" s="164">
        <v>7803</v>
      </c>
      <c r="AA120" s="164">
        <v>10549</v>
      </c>
      <c r="AB120" s="164">
        <v>10549</v>
      </c>
      <c r="AC120" s="164">
        <v>0</v>
      </c>
      <c r="AD120" s="164">
        <v>1021</v>
      </c>
      <c r="AE120" s="164"/>
      <c r="AF120" s="164">
        <v>5660</v>
      </c>
      <c r="AG120" s="164">
        <v>0</v>
      </c>
      <c r="AH120" s="164"/>
      <c r="AI120" s="164">
        <v>301</v>
      </c>
      <c r="AJ120" s="164">
        <v>301</v>
      </c>
      <c r="AK120" s="164">
        <v>301</v>
      </c>
      <c r="AL120" s="164">
        <v>301</v>
      </c>
      <c r="AM120" s="164">
        <v>301</v>
      </c>
      <c r="AN120" s="164">
        <v>3134</v>
      </c>
      <c r="AP120" s="165">
        <f t="shared" si="8"/>
        <v>372</v>
      </c>
      <c r="AQ120" s="164">
        <f>MIN(MAX(0,AP120),MAX(0,$L120)-SUM($AP120:AP120))</f>
        <v>372</v>
      </c>
      <c r="AR120" s="164">
        <f>MIN(MAX(0,AQ120),MAX(0,$L120)-SUM($AP120:AQ120))</f>
        <v>372</v>
      </c>
      <c r="AS120" s="164">
        <f>MIN(MAX(0,AR120),MAX(0,$L120)-SUM($AP120:AR120))</f>
        <v>372</v>
      </c>
      <c r="AT120" s="164">
        <f>MIN(MAX(0,AS120),MAX(0,$L120)-SUM($AP120:AS120))</f>
        <v>372</v>
      </c>
      <c r="AU120" s="164">
        <f>MIN(MAX(0,AT120),MAX(0,$L120)-SUM($AP120:AT120))</f>
        <v>372</v>
      </c>
      <c r="AV120" s="164">
        <f>(MAX(0,$L120-MAX(0,SUM($AP120:AU120))))</f>
        <v>3800</v>
      </c>
      <c r="AW120" s="166">
        <f t="shared" si="9"/>
        <v>0</v>
      </c>
      <c r="AX120" s="166">
        <f>MIN(MAX(0,AW120),MAX(0,-$L120)-MAX(0,-$AP120+SUM($AW120:AW120)))</f>
        <v>0</v>
      </c>
      <c r="AY120" s="166">
        <f>MIN(MAX(0,AX120),MAX(0,-$L120)-MAX(0,-$AP120+SUM($AW120:AX120)))</f>
        <v>0</v>
      </c>
      <c r="AZ120" s="166">
        <f>MIN(MAX(0,AY120),MAX(0,-$L120)-MAX(0,-$AP120+SUM($AW120:AY120)))</f>
        <v>0</v>
      </c>
      <c r="BA120" s="166">
        <f>MIN(MAX(0,AZ120),MAX(0,-$L120)-MAX(0,-$AP120+SUM($AW120:AZ120)))</f>
        <v>0</v>
      </c>
      <c r="BB120" s="166">
        <f>MAX(0,-$L120+$AP120-SUM($AW120:BA120))</f>
        <v>0</v>
      </c>
      <c r="BC120" s="165">
        <f t="shared" si="12"/>
        <v>-13</v>
      </c>
      <c r="BD120" s="164">
        <f>MIN(MAX(0,BC120),MAX(0,$M120)-SUM($BC120:BC120))</f>
        <v>0</v>
      </c>
      <c r="BE120" s="164">
        <f>MIN(MAX(0,BD120),MAX(0,$M120)-SUM($BC120:BD120))</f>
        <v>0</v>
      </c>
      <c r="BF120" s="164">
        <f>MIN(MAX(0,BE120),MAX(0,$M120)-SUM($BC120:BE120))</f>
        <v>0</v>
      </c>
      <c r="BG120" s="164">
        <f>MIN(MAX(0,BF120),MAX(0,$M120)-SUM($BC120:BF120))</f>
        <v>0</v>
      </c>
      <c r="BH120" s="164">
        <f>MIN(MAX(0,BG120),MAX(0,$M120)-SUM($BC120:BG120))</f>
        <v>0</v>
      </c>
      <c r="BI120" s="164">
        <f>(MAX(0,$M120-MAX(0,SUM($BC120:BH120))))</f>
        <v>0</v>
      </c>
      <c r="BJ120" s="166">
        <f t="shared" si="13"/>
        <v>13</v>
      </c>
      <c r="BK120" s="166">
        <f>MIN(MAX(0,BJ120),MAX(0,-$M120)-MAX(0,-$BC120+SUM($BJ120:BJ120)))</f>
        <v>13</v>
      </c>
      <c r="BL120" s="166">
        <f>MIN(MAX(0,BK120),MAX(0,-$M120)-MAX(0,-$BC120+SUM($BJ120:BK120)))</f>
        <v>13</v>
      </c>
      <c r="BM120" s="166">
        <f>MIN(MAX(0,BL120),MAX(0,-$M120)-MAX(0,-$BC120+SUM($BJ120:BL120)))</f>
        <v>13</v>
      </c>
      <c r="BN120" s="166">
        <f>MIN(MAX(0,BM120),MAX(0,-$M120)-MAX(0,-$BC120+SUM($BJ120:BM120)))</f>
        <v>13</v>
      </c>
      <c r="BO120" s="166">
        <f>MAX(0,-$M120+$BC120-SUM($BJ120:BN120))</f>
        <v>139</v>
      </c>
      <c r="BP120" s="165"/>
      <c r="BQ120" s="164"/>
      <c r="BR120" s="164"/>
      <c r="BS120" s="164"/>
      <c r="BT120" s="164"/>
      <c r="BU120" s="164"/>
      <c r="BV120" s="164"/>
      <c r="BW120" s="166"/>
      <c r="BX120" s="166"/>
      <c r="BY120" s="166"/>
      <c r="BZ120" s="166"/>
      <c r="CA120" s="166"/>
      <c r="CB120" s="166"/>
      <c r="CC120" s="163">
        <v>16</v>
      </c>
      <c r="CD120" s="167"/>
      <c r="CE120" s="164"/>
      <c r="CF120" s="164"/>
      <c r="CG120" s="164"/>
      <c r="CH120" s="164"/>
      <c r="CI120" s="164"/>
      <c r="CJ120" s="164"/>
      <c r="CK120" s="166"/>
      <c r="CL120" s="166"/>
      <c r="CM120" s="166"/>
      <c r="CN120" s="166"/>
      <c r="CO120" s="166"/>
      <c r="CP120" s="166"/>
      <c r="CQ120" s="167">
        <v>-58</v>
      </c>
      <c r="CR120" s="164"/>
      <c r="CS120" s="164"/>
      <c r="CT120" s="164"/>
      <c r="CU120" s="164"/>
      <c r="CV120" s="164"/>
      <c r="CW120" s="164"/>
      <c r="CX120" s="166">
        <v>58</v>
      </c>
      <c r="CY120" s="166">
        <v>58</v>
      </c>
      <c r="CZ120" s="166">
        <v>58</v>
      </c>
      <c r="DA120" s="166">
        <v>58</v>
      </c>
      <c r="DB120" s="166">
        <v>58</v>
      </c>
      <c r="DC120" s="166">
        <v>527</v>
      </c>
      <c r="DE120" s="168">
        <v>0</v>
      </c>
      <c r="DG120" s="172">
        <v>0</v>
      </c>
    </row>
    <row r="121" spans="2:111" hidden="1">
      <c r="B121" s="103" t="s">
        <v>499</v>
      </c>
      <c r="C121" s="164">
        <v>0</v>
      </c>
      <c r="D121" s="164">
        <v>0</v>
      </c>
      <c r="E121" s="164">
        <v>25</v>
      </c>
      <c r="F121" s="163">
        <v>15</v>
      </c>
      <c r="G121" s="164">
        <v>0</v>
      </c>
      <c r="H121" s="164">
        <v>0</v>
      </c>
      <c r="I121" s="164">
        <v>0</v>
      </c>
      <c r="J121" s="164"/>
      <c r="K121" s="164">
        <v>0</v>
      </c>
      <c r="L121" s="164">
        <v>13472</v>
      </c>
      <c r="M121" s="164">
        <v>-200</v>
      </c>
      <c r="N121" s="164"/>
      <c r="O121" s="164">
        <v>0</v>
      </c>
      <c r="P121" s="164">
        <v>13272</v>
      </c>
      <c r="Q121" s="104">
        <f t="shared" si="7"/>
        <v>0</v>
      </c>
      <c r="R121" s="164">
        <v>885</v>
      </c>
      <c r="S121" s="164"/>
      <c r="T121" s="164">
        <v>885</v>
      </c>
      <c r="U121" s="164">
        <v>0</v>
      </c>
      <c r="V121" s="104">
        <f t="shared" si="10"/>
        <v>12387</v>
      </c>
      <c r="W121" s="104">
        <f t="shared" si="11"/>
        <v>0</v>
      </c>
      <c r="X121" s="104"/>
      <c r="Y121" s="164">
        <v>16998</v>
      </c>
      <c r="Z121" s="164">
        <v>10383</v>
      </c>
      <c r="AA121" s="164">
        <v>13272</v>
      </c>
      <c r="AB121" s="164">
        <v>13272</v>
      </c>
      <c r="AC121" s="164">
        <v>0</v>
      </c>
      <c r="AD121" s="164">
        <v>187</v>
      </c>
      <c r="AE121" s="164"/>
      <c r="AF121" s="164">
        <v>12574</v>
      </c>
      <c r="AG121" s="164">
        <v>0</v>
      </c>
      <c r="AH121" s="164"/>
      <c r="AI121" s="164">
        <v>885</v>
      </c>
      <c r="AJ121" s="164">
        <v>885</v>
      </c>
      <c r="AK121" s="164">
        <v>885</v>
      </c>
      <c r="AL121" s="164">
        <v>885</v>
      </c>
      <c r="AM121" s="164">
        <v>885</v>
      </c>
      <c r="AN121" s="164">
        <v>7962</v>
      </c>
      <c r="AP121" s="165">
        <f t="shared" si="8"/>
        <v>898</v>
      </c>
      <c r="AQ121" s="164">
        <f>MIN(MAX(0,AP121),MAX(0,$L121)-SUM($AP121:AP121))</f>
        <v>898</v>
      </c>
      <c r="AR121" s="164">
        <f>MIN(MAX(0,AQ121),MAX(0,$L121)-SUM($AP121:AQ121))</f>
        <v>898</v>
      </c>
      <c r="AS121" s="164">
        <f>MIN(MAX(0,AR121),MAX(0,$L121)-SUM($AP121:AR121))</f>
        <v>898</v>
      </c>
      <c r="AT121" s="164">
        <f>MIN(MAX(0,AS121),MAX(0,$L121)-SUM($AP121:AS121))</f>
        <v>898</v>
      </c>
      <c r="AU121" s="164">
        <f>MIN(MAX(0,AT121),MAX(0,$L121)-SUM($AP121:AT121))</f>
        <v>898</v>
      </c>
      <c r="AV121" s="164">
        <f>(MAX(0,$L121-MAX(0,SUM($AP121:AU121))))</f>
        <v>8084</v>
      </c>
      <c r="AW121" s="166">
        <f t="shared" si="9"/>
        <v>0</v>
      </c>
      <c r="AX121" s="166">
        <f>MIN(MAX(0,AW121),MAX(0,-$L121)-MAX(0,-$AP121+SUM($AW121:AW121)))</f>
        <v>0</v>
      </c>
      <c r="AY121" s="166">
        <f>MIN(MAX(0,AX121),MAX(0,-$L121)-MAX(0,-$AP121+SUM($AW121:AX121)))</f>
        <v>0</v>
      </c>
      <c r="AZ121" s="166">
        <f>MIN(MAX(0,AY121),MAX(0,-$L121)-MAX(0,-$AP121+SUM($AW121:AY121)))</f>
        <v>0</v>
      </c>
      <c r="BA121" s="166">
        <f>MIN(MAX(0,AZ121),MAX(0,-$L121)-MAX(0,-$AP121+SUM($AW121:AZ121)))</f>
        <v>0</v>
      </c>
      <c r="BB121" s="166">
        <f>MAX(0,-$L121+$AP121-SUM($AW121:BA121))</f>
        <v>0</v>
      </c>
      <c r="BC121" s="165">
        <f t="shared" si="12"/>
        <v>-13</v>
      </c>
      <c r="BD121" s="164">
        <f>MIN(MAX(0,BC121),MAX(0,$M121)-SUM($BC121:BC121))</f>
        <v>0</v>
      </c>
      <c r="BE121" s="164">
        <f>MIN(MAX(0,BD121),MAX(0,$M121)-SUM($BC121:BD121))</f>
        <v>0</v>
      </c>
      <c r="BF121" s="164">
        <f>MIN(MAX(0,BE121),MAX(0,$M121)-SUM($BC121:BE121))</f>
        <v>0</v>
      </c>
      <c r="BG121" s="164">
        <f>MIN(MAX(0,BF121),MAX(0,$M121)-SUM($BC121:BF121))</f>
        <v>0</v>
      </c>
      <c r="BH121" s="164">
        <f>MIN(MAX(0,BG121),MAX(0,$M121)-SUM($BC121:BG121))</f>
        <v>0</v>
      </c>
      <c r="BI121" s="164">
        <f>(MAX(0,$M121-MAX(0,SUM($BC121:BH121))))</f>
        <v>0</v>
      </c>
      <c r="BJ121" s="166">
        <f t="shared" si="13"/>
        <v>13</v>
      </c>
      <c r="BK121" s="166">
        <f>MIN(MAX(0,BJ121),MAX(0,-$M121)-MAX(0,-$BC121+SUM($BJ121:BJ121)))</f>
        <v>13</v>
      </c>
      <c r="BL121" s="166">
        <f>MIN(MAX(0,BK121),MAX(0,-$M121)-MAX(0,-$BC121+SUM($BJ121:BK121)))</f>
        <v>13</v>
      </c>
      <c r="BM121" s="166">
        <f>MIN(MAX(0,BL121),MAX(0,-$M121)-MAX(0,-$BC121+SUM($BJ121:BL121)))</f>
        <v>13</v>
      </c>
      <c r="BN121" s="166">
        <f>MIN(MAX(0,BM121),MAX(0,-$M121)-MAX(0,-$BC121+SUM($BJ121:BM121)))</f>
        <v>13</v>
      </c>
      <c r="BO121" s="166">
        <f>MAX(0,-$M121+$BC121-SUM($BJ121:BN121))</f>
        <v>122</v>
      </c>
      <c r="BP121" s="165"/>
      <c r="BQ121" s="164"/>
      <c r="BR121" s="164"/>
      <c r="BS121" s="164"/>
      <c r="BT121" s="164"/>
      <c r="BU121" s="164"/>
      <c r="BV121" s="164"/>
      <c r="BW121" s="166"/>
      <c r="BX121" s="166"/>
      <c r="BY121" s="166"/>
      <c r="BZ121" s="166"/>
      <c r="CA121" s="166"/>
      <c r="CB121" s="166"/>
      <c r="CC121" s="163">
        <v>1</v>
      </c>
      <c r="CD121" s="167"/>
      <c r="CE121" s="164"/>
      <c r="CF121" s="164"/>
      <c r="CG121" s="164"/>
      <c r="CH121" s="164"/>
      <c r="CI121" s="164"/>
      <c r="CJ121" s="164"/>
      <c r="CK121" s="166"/>
      <c r="CL121" s="166"/>
      <c r="CM121" s="166"/>
      <c r="CN121" s="166"/>
      <c r="CO121" s="166"/>
      <c r="CP121" s="166"/>
      <c r="CQ121" s="167">
        <v>0</v>
      </c>
      <c r="CR121" s="164"/>
      <c r="CS121" s="164"/>
      <c r="CT121" s="164"/>
      <c r="CU121" s="164"/>
      <c r="CV121" s="164"/>
      <c r="CW121" s="164"/>
      <c r="CX121" s="166">
        <v>0</v>
      </c>
      <c r="CY121" s="166">
        <v>0</v>
      </c>
      <c r="CZ121" s="166">
        <v>0</v>
      </c>
      <c r="DA121" s="166">
        <v>0</v>
      </c>
      <c r="DB121" s="166">
        <v>0</v>
      </c>
      <c r="DC121" s="166">
        <v>0</v>
      </c>
      <c r="DE121" s="168">
        <v>0</v>
      </c>
      <c r="DG121" s="172">
        <v>0</v>
      </c>
    </row>
    <row r="122" spans="2:111" hidden="1">
      <c r="B122" s="103" t="s">
        <v>291</v>
      </c>
      <c r="C122" s="164">
        <v>989</v>
      </c>
      <c r="D122" s="164">
        <v>582</v>
      </c>
      <c r="E122" s="164">
        <v>4059</v>
      </c>
      <c r="F122" s="163">
        <v>8.9</v>
      </c>
      <c r="G122" s="164">
        <v>14201792</v>
      </c>
      <c r="H122" s="164">
        <v>289421</v>
      </c>
      <c r="I122" s="164">
        <v>506627</v>
      </c>
      <c r="J122" s="164"/>
      <c r="K122" s="164">
        <v>0</v>
      </c>
      <c r="L122" s="164">
        <v>-2593814</v>
      </c>
      <c r="M122" s="164">
        <v>-93026</v>
      </c>
      <c r="N122" s="164"/>
      <c r="O122" s="164">
        <v>-520222</v>
      </c>
      <c r="P122" s="164">
        <v>11790778</v>
      </c>
      <c r="Q122" s="104">
        <f t="shared" si="7"/>
        <v>0</v>
      </c>
      <c r="R122" s="164">
        <v>-435717</v>
      </c>
      <c r="S122" s="164"/>
      <c r="T122" s="164">
        <v>360331</v>
      </c>
      <c r="U122" s="164">
        <v>536433</v>
      </c>
      <c r="V122" s="104">
        <f t="shared" si="10"/>
        <v>-3455543</v>
      </c>
      <c r="W122" s="104">
        <f t="shared" si="11"/>
        <v>-1204420</v>
      </c>
      <c r="X122" s="104"/>
      <c r="Y122" s="164">
        <v>13485489</v>
      </c>
      <c r="Z122" s="164">
        <v>10401604</v>
      </c>
      <c r="AA122" s="164">
        <v>11790778</v>
      </c>
      <c r="AB122" s="164">
        <v>11790778</v>
      </c>
      <c r="AC122" s="164">
        <v>2302374</v>
      </c>
      <c r="AD122" s="164">
        <v>1153169</v>
      </c>
      <c r="AE122" s="164"/>
      <c r="AF122" s="164">
        <v>0</v>
      </c>
      <c r="AG122" s="164">
        <v>0</v>
      </c>
      <c r="AH122" s="164"/>
      <c r="AI122" s="164">
        <v>-435717</v>
      </c>
      <c r="AJ122" s="164">
        <v>-435717</v>
      </c>
      <c r="AK122" s="164">
        <v>-435717</v>
      </c>
      <c r="AL122" s="164">
        <v>-435717</v>
      </c>
      <c r="AM122" s="164">
        <v>-435717</v>
      </c>
      <c r="AN122" s="164">
        <v>-1276958</v>
      </c>
      <c r="AP122" s="165">
        <f t="shared" si="8"/>
        <v>-291440</v>
      </c>
      <c r="AQ122" s="164">
        <f>MIN(MAX(0,AP122),MAX(0,$L122)-SUM($AP122:AP122))</f>
        <v>0</v>
      </c>
      <c r="AR122" s="164">
        <f>MIN(MAX(0,AQ122),MAX(0,$L122)-SUM($AP122:AQ122))</f>
        <v>0</v>
      </c>
      <c r="AS122" s="164">
        <f>MIN(MAX(0,AR122),MAX(0,$L122)-SUM($AP122:AR122))</f>
        <v>0</v>
      </c>
      <c r="AT122" s="164">
        <f>MIN(MAX(0,AS122),MAX(0,$L122)-SUM($AP122:AS122))</f>
        <v>0</v>
      </c>
      <c r="AU122" s="164">
        <f>MIN(MAX(0,AT122),MAX(0,$L122)-SUM($AP122:AT122))</f>
        <v>0</v>
      </c>
      <c r="AV122" s="164">
        <f>(MAX(0,$L122-MAX(0,SUM($AP122:AU122))))</f>
        <v>0</v>
      </c>
      <c r="AW122" s="166">
        <f t="shared" si="9"/>
        <v>291440</v>
      </c>
      <c r="AX122" s="166">
        <f>MIN(MAX(0,AW122),MAX(0,-$L122)-MAX(0,-$AP122+SUM($AW122:AW122)))</f>
        <v>291440</v>
      </c>
      <c r="AY122" s="166">
        <f>MIN(MAX(0,AX122),MAX(0,-$L122)-MAX(0,-$AP122+SUM($AW122:AX122)))</f>
        <v>291440</v>
      </c>
      <c r="AZ122" s="166">
        <f>MIN(MAX(0,AY122),MAX(0,-$L122)-MAX(0,-$AP122+SUM($AW122:AY122)))</f>
        <v>291440</v>
      </c>
      <c r="BA122" s="166">
        <f>MIN(MAX(0,AZ122),MAX(0,-$L122)-MAX(0,-$AP122+SUM($AW122:AZ122)))</f>
        <v>291440</v>
      </c>
      <c r="BB122" s="166">
        <f>MAX(0,-$L122+$AP122-SUM($AW122:BA122))</f>
        <v>845174</v>
      </c>
      <c r="BC122" s="165">
        <f t="shared" si="12"/>
        <v>-10452</v>
      </c>
      <c r="BD122" s="164">
        <f>MIN(MAX(0,BC122),MAX(0,$M122)-SUM($BC122:BC122))</f>
        <v>0</v>
      </c>
      <c r="BE122" s="164">
        <f>MIN(MAX(0,BD122),MAX(0,$M122)-SUM($BC122:BD122))</f>
        <v>0</v>
      </c>
      <c r="BF122" s="164">
        <f>MIN(MAX(0,BE122),MAX(0,$M122)-SUM($BC122:BE122))</f>
        <v>0</v>
      </c>
      <c r="BG122" s="164">
        <f>MIN(MAX(0,BF122),MAX(0,$M122)-SUM($BC122:BF122))</f>
        <v>0</v>
      </c>
      <c r="BH122" s="164">
        <f>MIN(MAX(0,BG122),MAX(0,$M122)-SUM($BC122:BG122))</f>
        <v>0</v>
      </c>
      <c r="BI122" s="164">
        <f>(MAX(0,$M122-MAX(0,SUM($BC122:BH122))))</f>
        <v>0</v>
      </c>
      <c r="BJ122" s="166">
        <f t="shared" si="13"/>
        <v>10452</v>
      </c>
      <c r="BK122" s="166">
        <f>MIN(MAX(0,BJ122),MAX(0,-$M122)-MAX(0,-$BC122+SUM($BJ122:BJ122)))</f>
        <v>10452</v>
      </c>
      <c r="BL122" s="166">
        <f>MIN(MAX(0,BK122),MAX(0,-$M122)-MAX(0,-$BC122+SUM($BJ122:BK122)))</f>
        <v>10452</v>
      </c>
      <c r="BM122" s="166">
        <f>MIN(MAX(0,BL122),MAX(0,-$M122)-MAX(0,-$BC122+SUM($BJ122:BL122)))</f>
        <v>10452</v>
      </c>
      <c r="BN122" s="166">
        <f>MIN(MAX(0,BM122),MAX(0,-$M122)-MAX(0,-$BC122+SUM($BJ122:BM122)))</f>
        <v>10452</v>
      </c>
      <c r="BO122" s="166">
        <f>MAX(0,-$M122+$BC122-SUM($BJ122:BN122))</f>
        <v>30314</v>
      </c>
      <c r="BP122" s="165"/>
      <c r="BQ122" s="164"/>
      <c r="BR122" s="164"/>
      <c r="BS122" s="164"/>
      <c r="BT122" s="164"/>
      <c r="BU122" s="164"/>
      <c r="BV122" s="164"/>
      <c r="BW122" s="166"/>
      <c r="BX122" s="166"/>
      <c r="BY122" s="166"/>
      <c r="BZ122" s="166"/>
      <c r="CA122" s="166"/>
      <c r="CB122" s="166"/>
      <c r="CC122" s="163">
        <v>10</v>
      </c>
      <c r="CD122" s="167"/>
      <c r="CE122" s="164"/>
      <c r="CF122" s="164"/>
      <c r="CG122" s="164"/>
      <c r="CH122" s="164"/>
      <c r="CI122" s="164"/>
      <c r="CJ122" s="164"/>
      <c r="CK122" s="166"/>
      <c r="CL122" s="166"/>
      <c r="CM122" s="166"/>
      <c r="CN122" s="166"/>
      <c r="CO122" s="166"/>
      <c r="CP122" s="166"/>
      <c r="CQ122" s="167">
        <v>-133825</v>
      </c>
      <c r="CR122" s="164"/>
      <c r="CS122" s="164"/>
      <c r="CT122" s="164"/>
      <c r="CU122" s="164"/>
      <c r="CV122" s="164"/>
      <c r="CW122" s="164"/>
      <c r="CX122" s="166">
        <v>133825</v>
      </c>
      <c r="CY122" s="166">
        <v>133825</v>
      </c>
      <c r="CZ122" s="166">
        <v>133825</v>
      </c>
      <c r="DA122" s="166">
        <v>133825</v>
      </c>
      <c r="DB122" s="166">
        <v>133825</v>
      </c>
      <c r="DC122" s="166">
        <v>401470</v>
      </c>
      <c r="DE122" s="168">
        <v>0</v>
      </c>
      <c r="DG122" s="172">
        <v>0</v>
      </c>
    </row>
    <row r="123" spans="2:111" hidden="1">
      <c r="B123" s="103" t="s">
        <v>292</v>
      </c>
      <c r="C123" s="164">
        <v>28</v>
      </c>
      <c r="D123" s="164">
        <v>10</v>
      </c>
      <c r="E123" s="164">
        <v>68</v>
      </c>
      <c r="F123" s="163">
        <v>7.3</v>
      </c>
      <c r="G123" s="164">
        <v>304733</v>
      </c>
      <c r="H123" s="164">
        <v>5123</v>
      </c>
      <c r="I123" s="164">
        <v>10743</v>
      </c>
      <c r="J123" s="164"/>
      <c r="K123" s="164">
        <v>0</v>
      </c>
      <c r="L123" s="164">
        <v>-14007</v>
      </c>
      <c r="M123" s="164">
        <v>-2053</v>
      </c>
      <c r="N123" s="164"/>
      <c r="O123" s="164">
        <v>-16158</v>
      </c>
      <c r="P123" s="164">
        <v>288381</v>
      </c>
      <c r="Q123" s="104">
        <f t="shared" si="7"/>
        <v>0</v>
      </c>
      <c r="R123" s="164">
        <v>-5110</v>
      </c>
      <c r="S123" s="164"/>
      <c r="T123" s="164">
        <v>10756</v>
      </c>
      <c r="U123" s="164">
        <v>15247</v>
      </c>
      <c r="V123" s="104">
        <f t="shared" si="10"/>
        <v>-33355</v>
      </c>
      <c r="W123" s="104">
        <f t="shared" si="11"/>
        <v>-22405</v>
      </c>
      <c r="X123" s="104"/>
      <c r="Y123" s="164">
        <v>326198</v>
      </c>
      <c r="Z123" s="164">
        <v>257001</v>
      </c>
      <c r="AA123" s="164">
        <v>288381</v>
      </c>
      <c r="AB123" s="164">
        <v>288381</v>
      </c>
      <c r="AC123" s="164">
        <v>12088</v>
      </c>
      <c r="AD123" s="164">
        <v>21267</v>
      </c>
      <c r="AE123" s="164"/>
      <c r="AF123" s="164">
        <v>0</v>
      </c>
      <c r="AG123" s="164">
        <v>0</v>
      </c>
      <c r="AH123" s="164"/>
      <c r="AI123" s="164">
        <v>-5110</v>
      </c>
      <c r="AJ123" s="164">
        <v>-5110</v>
      </c>
      <c r="AK123" s="164">
        <v>-5110</v>
      </c>
      <c r="AL123" s="164">
        <v>-5110</v>
      </c>
      <c r="AM123" s="164">
        <v>-5110</v>
      </c>
      <c r="AN123" s="164">
        <v>-7805</v>
      </c>
      <c r="AP123" s="165">
        <f t="shared" si="8"/>
        <v>-1919</v>
      </c>
      <c r="AQ123" s="164">
        <f>MIN(MAX(0,AP123),MAX(0,$L123)-SUM($AP123:AP123))</f>
        <v>0</v>
      </c>
      <c r="AR123" s="164">
        <f>MIN(MAX(0,AQ123),MAX(0,$L123)-SUM($AP123:AQ123))</f>
        <v>0</v>
      </c>
      <c r="AS123" s="164">
        <f>MIN(MAX(0,AR123),MAX(0,$L123)-SUM($AP123:AR123))</f>
        <v>0</v>
      </c>
      <c r="AT123" s="164">
        <f>MIN(MAX(0,AS123),MAX(0,$L123)-SUM($AP123:AS123))</f>
        <v>0</v>
      </c>
      <c r="AU123" s="164">
        <f>MIN(MAX(0,AT123),MAX(0,$L123)-SUM($AP123:AT123))</f>
        <v>0</v>
      </c>
      <c r="AV123" s="164">
        <f>(MAX(0,$L123-MAX(0,SUM($AP123:AU123))))</f>
        <v>0</v>
      </c>
      <c r="AW123" s="166">
        <f t="shared" si="9"/>
        <v>1919</v>
      </c>
      <c r="AX123" s="166">
        <f>MIN(MAX(0,AW123),MAX(0,-$L123)-MAX(0,-$AP123+SUM($AW123:AW123)))</f>
        <v>1919</v>
      </c>
      <c r="AY123" s="166">
        <f>MIN(MAX(0,AX123),MAX(0,-$L123)-MAX(0,-$AP123+SUM($AW123:AX123)))</f>
        <v>1919</v>
      </c>
      <c r="AZ123" s="166">
        <f>MIN(MAX(0,AY123),MAX(0,-$L123)-MAX(0,-$AP123+SUM($AW123:AY123)))</f>
        <v>1919</v>
      </c>
      <c r="BA123" s="166">
        <f>MIN(MAX(0,AZ123),MAX(0,-$L123)-MAX(0,-$AP123+SUM($AW123:AZ123)))</f>
        <v>1919</v>
      </c>
      <c r="BB123" s="166">
        <f>MAX(0,-$L123+$AP123-SUM($AW123:BA123))</f>
        <v>2493</v>
      </c>
      <c r="BC123" s="165">
        <f t="shared" si="12"/>
        <v>-281</v>
      </c>
      <c r="BD123" s="164">
        <f>MIN(MAX(0,BC123),MAX(0,$M123)-SUM($BC123:BC123))</f>
        <v>0</v>
      </c>
      <c r="BE123" s="164">
        <f>MIN(MAX(0,BD123),MAX(0,$M123)-SUM($BC123:BD123))</f>
        <v>0</v>
      </c>
      <c r="BF123" s="164">
        <f>MIN(MAX(0,BE123),MAX(0,$M123)-SUM($BC123:BE123))</f>
        <v>0</v>
      </c>
      <c r="BG123" s="164">
        <f>MIN(MAX(0,BF123),MAX(0,$M123)-SUM($BC123:BF123))</f>
        <v>0</v>
      </c>
      <c r="BH123" s="164">
        <f>MIN(MAX(0,BG123),MAX(0,$M123)-SUM($BC123:BG123))</f>
        <v>0</v>
      </c>
      <c r="BI123" s="164">
        <f>(MAX(0,$M123-MAX(0,SUM($BC123:BH123))))</f>
        <v>0</v>
      </c>
      <c r="BJ123" s="166">
        <f t="shared" si="13"/>
        <v>281</v>
      </c>
      <c r="BK123" s="166">
        <f>MIN(MAX(0,BJ123),MAX(0,-$M123)-MAX(0,-$BC123+SUM($BJ123:BJ123)))</f>
        <v>281</v>
      </c>
      <c r="BL123" s="166">
        <f>MIN(MAX(0,BK123),MAX(0,-$M123)-MAX(0,-$BC123+SUM($BJ123:BK123)))</f>
        <v>281</v>
      </c>
      <c r="BM123" s="166">
        <f>MIN(MAX(0,BL123),MAX(0,-$M123)-MAX(0,-$BC123+SUM($BJ123:BL123)))</f>
        <v>281</v>
      </c>
      <c r="BN123" s="166">
        <f>MIN(MAX(0,BM123),MAX(0,-$M123)-MAX(0,-$BC123+SUM($BJ123:BM123)))</f>
        <v>281</v>
      </c>
      <c r="BO123" s="166">
        <f>MAX(0,-$M123+$BC123-SUM($BJ123:BN123))</f>
        <v>367</v>
      </c>
      <c r="BP123" s="165"/>
      <c r="BQ123" s="164"/>
      <c r="BR123" s="164"/>
      <c r="BS123" s="164"/>
      <c r="BT123" s="164"/>
      <c r="BU123" s="164"/>
      <c r="BV123" s="164"/>
      <c r="BW123" s="166"/>
      <c r="BX123" s="166"/>
      <c r="BY123" s="166"/>
      <c r="BZ123" s="166"/>
      <c r="CA123" s="166"/>
      <c r="CB123" s="166"/>
      <c r="CC123" s="163">
        <v>8.6999999999999993</v>
      </c>
      <c r="CD123" s="167"/>
      <c r="CE123" s="164"/>
      <c r="CF123" s="164"/>
      <c r="CG123" s="164"/>
      <c r="CH123" s="164"/>
      <c r="CI123" s="164"/>
      <c r="CJ123" s="164"/>
      <c r="CK123" s="166"/>
      <c r="CL123" s="166"/>
      <c r="CM123" s="166"/>
      <c r="CN123" s="166"/>
      <c r="CO123" s="166"/>
      <c r="CP123" s="166"/>
      <c r="CQ123" s="167">
        <v>-2910</v>
      </c>
      <c r="CR123" s="164"/>
      <c r="CS123" s="164"/>
      <c r="CT123" s="164"/>
      <c r="CU123" s="164"/>
      <c r="CV123" s="164"/>
      <c r="CW123" s="164"/>
      <c r="CX123" s="166">
        <v>2910</v>
      </c>
      <c r="CY123" s="166">
        <v>2910</v>
      </c>
      <c r="CZ123" s="166">
        <v>2910</v>
      </c>
      <c r="DA123" s="166">
        <v>2910</v>
      </c>
      <c r="DB123" s="166">
        <v>2910</v>
      </c>
      <c r="DC123" s="166">
        <v>4945</v>
      </c>
      <c r="DE123" s="168">
        <v>0</v>
      </c>
      <c r="DG123" s="172">
        <v>0</v>
      </c>
    </row>
    <row r="124" spans="2:111" hidden="1">
      <c r="B124" s="103" t="s">
        <v>390</v>
      </c>
      <c r="C124" s="164">
        <v>0</v>
      </c>
      <c r="D124" s="164">
        <v>3</v>
      </c>
      <c r="E124" s="164">
        <v>94</v>
      </c>
      <c r="F124" s="163">
        <v>11.4</v>
      </c>
      <c r="G124" s="164">
        <v>87720</v>
      </c>
      <c r="H124" s="164">
        <v>3507</v>
      </c>
      <c r="I124" s="164">
        <v>3247</v>
      </c>
      <c r="J124" s="164"/>
      <c r="K124" s="164">
        <v>0</v>
      </c>
      <c r="L124" s="164">
        <v>36851</v>
      </c>
      <c r="M124" s="164">
        <v>-1601</v>
      </c>
      <c r="N124" s="164"/>
      <c r="O124" s="164">
        <v>-27</v>
      </c>
      <c r="P124" s="164">
        <v>129697</v>
      </c>
      <c r="Q124" s="104">
        <f t="shared" si="7"/>
        <v>0</v>
      </c>
      <c r="R124" s="164">
        <v>1980</v>
      </c>
      <c r="S124" s="164"/>
      <c r="T124" s="164">
        <v>8734</v>
      </c>
      <c r="U124" s="164">
        <v>356</v>
      </c>
      <c r="V124" s="104">
        <f t="shared" si="10"/>
        <v>22145</v>
      </c>
      <c r="W124" s="104">
        <f t="shared" si="11"/>
        <v>-11125</v>
      </c>
      <c r="X124" s="104"/>
      <c r="Y124" s="164">
        <v>159933</v>
      </c>
      <c r="Z124" s="164">
        <v>105895</v>
      </c>
      <c r="AA124" s="164">
        <v>129697</v>
      </c>
      <c r="AB124" s="164">
        <v>129697</v>
      </c>
      <c r="AC124" s="164">
        <v>0</v>
      </c>
      <c r="AD124" s="164">
        <v>11473</v>
      </c>
      <c r="AE124" s="164"/>
      <c r="AF124" s="164">
        <v>33618</v>
      </c>
      <c r="AG124" s="164">
        <v>0</v>
      </c>
      <c r="AH124" s="164"/>
      <c r="AI124" s="164">
        <v>1980</v>
      </c>
      <c r="AJ124" s="164">
        <v>1980</v>
      </c>
      <c r="AK124" s="164">
        <v>1980</v>
      </c>
      <c r="AL124" s="164">
        <v>1980</v>
      </c>
      <c r="AM124" s="164">
        <v>1980</v>
      </c>
      <c r="AN124" s="164">
        <v>12245</v>
      </c>
      <c r="AP124" s="165">
        <f t="shared" si="8"/>
        <v>3233</v>
      </c>
      <c r="AQ124" s="164">
        <f>MIN(MAX(0,AP124),MAX(0,$L124)-SUM($AP124:AP124))</f>
        <v>3233</v>
      </c>
      <c r="AR124" s="164">
        <f>MIN(MAX(0,AQ124),MAX(0,$L124)-SUM($AP124:AQ124))</f>
        <v>3233</v>
      </c>
      <c r="AS124" s="164">
        <f>MIN(MAX(0,AR124),MAX(0,$L124)-SUM($AP124:AR124))</f>
        <v>3233</v>
      </c>
      <c r="AT124" s="164">
        <f>MIN(MAX(0,AS124),MAX(0,$L124)-SUM($AP124:AS124))</f>
        <v>3233</v>
      </c>
      <c r="AU124" s="164">
        <f>MIN(MAX(0,AT124),MAX(0,$L124)-SUM($AP124:AT124))</f>
        <v>3233</v>
      </c>
      <c r="AV124" s="164">
        <f>(MAX(0,$L124-MAX(0,SUM($AP124:AU124))))</f>
        <v>17453</v>
      </c>
      <c r="AW124" s="166">
        <f t="shared" si="9"/>
        <v>0</v>
      </c>
      <c r="AX124" s="166">
        <f>MIN(MAX(0,AW124),MAX(0,-$L124)-MAX(0,-$AP124+SUM($AW124:AW124)))</f>
        <v>0</v>
      </c>
      <c r="AY124" s="166">
        <f>MIN(MAX(0,AX124),MAX(0,-$L124)-MAX(0,-$AP124+SUM($AW124:AX124)))</f>
        <v>0</v>
      </c>
      <c r="AZ124" s="166">
        <f>MIN(MAX(0,AY124),MAX(0,-$L124)-MAX(0,-$AP124+SUM($AW124:AY124)))</f>
        <v>0</v>
      </c>
      <c r="BA124" s="166">
        <f>MIN(MAX(0,AZ124),MAX(0,-$L124)-MAX(0,-$AP124+SUM($AW124:AZ124)))</f>
        <v>0</v>
      </c>
      <c r="BB124" s="166">
        <f>MAX(0,-$L124+$AP124-SUM($AW124:BA124))</f>
        <v>0</v>
      </c>
      <c r="BC124" s="165">
        <f t="shared" si="12"/>
        <v>-140</v>
      </c>
      <c r="BD124" s="164">
        <f>MIN(MAX(0,BC124),MAX(0,$M124)-SUM($BC124:BC124))</f>
        <v>0</v>
      </c>
      <c r="BE124" s="164">
        <f>MIN(MAX(0,BD124),MAX(0,$M124)-SUM($BC124:BD124))</f>
        <v>0</v>
      </c>
      <c r="BF124" s="164">
        <f>MIN(MAX(0,BE124),MAX(0,$M124)-SUM($BC124:BE124))</f>
        <v>0</v>
      </c>
      <c r="BG124" s="164">
        <f>MIN(MAX(0,BF124),MAX(0,$M124)-SUM($BC124:BF124))</f>
        <v>0</v>
      </c>
      <c r="BH124" s="164">
        <f>MIN(MAX(0,BG124),MAX(0,$M124)-SUM($BC124:BG124))</f>
        <v>0</v>
      </c>
      <c r="BI124" s="164">
        <f>(MAX(0,$M124-MAX(0,SUM($BC124:BH124))))</f>
        <v>0</v>
      </c>
      <c r="BJ124" s="166">
        <f t="shared" si="13"/>
        <v>140</v>
      </c>
      <c r="BK124" s="166">
        <f>MIN(MAX(0,BJ124),MAX(0,-$M124)-MAX(0,-$BC124+SUM($BJ124:BJ124)))</f>
        <v>140</v>
      </c>
      <c r="BL124" s="166">
        <f>MIN(MAX(0,BK124),MAX(0,-$M124)-MAX(0,-$BC124+SUM($BJ124:BK124)))</f>
        <v>140</v>
      </c>
      <c r="BM124" s="166">
        <f>MIN(MAX(0,BL124),MAX(0,-$M124)-MAX(0,-$BC124+SUM($BJ124:BL124)))</f>
        <v>140</v>
      </c>
      <c r="BN124" s="166">
        <f>MIN(MAX(0,BM124),MAX(0,-$M124)-MAX(0,-$BC124+SUM($BJ124:BM124)))</f>
        <v>140</v>
      </c>
      <c r="BO124" s="166">
        <f>MAX(0,-$M124+$BC124-SUM($BJ124:BN124))</f>
        <v>761</v>
      </c>
      <c r="BP124" s="165"/>
      <c r="BQ124" s="164"/>
      <c r="BR124" s="164"/>
      <c r="BS124" s="164"/>
      <c r="BT124" s="164"/>
      <c r="BU124" s="164"/>
      <c r="BV124" s="164"/>
      <c r="BW124" s="166"/>
      <c r="BX124" s="166"/>
      <c r="BY124" s="166"/>
      <c r="BZ124" s="166"/>
      <c r="CA124" s="166"/>
      <c r="CB124" s="166"/>
      <c r="CC124" s="163">
        <v>11</v>
      </c>
      <c r="CD124" s="167"/>
      <c r="CE124" s="164"/>
      <c r="CF124" s="164"/>
      <c r="CG124" s="164"/>
      <c r="CH124" s="164"/>
      <c r="CI124" s="164"/>
      <c r="CJ124" s="164"/>
      <c r="CK124" s="166"/>
      <c r="CL124" s="166"/>
      <c r="CM124" s="166"/>
      <c r="CN124" s="166"/>
      <c r="CO124" s="166"/>
      <c r="CP124" s="166"/>
      <c r="CQ124" s="167">
        <v>-1113</v>
      </c>
      <c r="CR124" s="164"/>
      <c r="CS124" s="164"/>
      <c r="CT124" s="164"/>
      <c r="CU124" s="164"/>
      <c r="CV124" s="164"/>
      <c r="CW124" s="164"/>
      <c r="CX124" s="166">
        <v>1113</v>
      </c>
      <c r="CY124" s="166">
        <v>1113</v>
      </c>
      <c r="CZ124" s="166">
        <v>1113</v>
      </c>
      <c r="DA124" s="166">
        <v>1113</v>
      </c>
      <c r="DB124" s="166">
        <v>1113</v>
      </c>
      <c r="DC124" s="166">
        <v>4447</v>
      </c>
      <c r="DE124" s="168">
        <v>0</v>
      </c>
      <c r="DG124" s="172">
        <v>0</v>
      </c>
    </row>
    <row r="125" spans="2:111" hidden="1">
      <c r="B125" s="103" t="s">
        <v>293</v>
      </c>
      <c r="C125" s="164">
        <v>84</v>
      </c>
      <c r="D125" s="164">
        <v>30</v>
      </c>
      <c r="E125" s="164">
        <v>293</v>
      </c>
      <c r="F125" s="163">
        <v>8.1</v>
      </c>
      <c r="G125" s="164">
        <v>1079384</v>
      </c>
      <c r="H125" s="164">
        <v>20779</v>
      </c>
      <c r="I125" s="164">
        <v>38348</v>
      </c>
      <c r="J125" s="164"/>
      <c r="K125" s="164">
        <v>0</v>
      </c>
      <c r="L125" s="164">
        <v>-68961</v>
      </c>
      <c r="M125" s="164">
        <v>-7779</v>
      </c>
      <c r="N125" s="164"/>
      <c r="O125" s="164">
        <v>-45953</v>
      </c>
      <c r="P125" s="164">
        <v>1015818</v>
      </c>
      <c r="Q125" s="104">
        <f t="shared" si="7"/>
        <v>0</v>
      </c>
      <c r="R125" s="164">
        <v>-20560</v>
      </c>
      <c r="S125" s="164"/>
      <c r="T125" s="164">
        <v>38567</v>
      </c>
      <c r="U125" s="164">
        <v>44857</v>
      </c>
      <c r="V125" s="104">
        <f t="shared" si="10"/>
        <v>-142654</v>
      </c>
      <c r="W125" s="104">
        <f t="shared" si="11"/>
        <v>-86474</v>
      </c>
      <c r="X125" s="104"/>
      <c r="Y125" s="164">
        <v>1158737</v>
      </c>
      <c r="Z125" s="164">
        <v>897938</v>
      </c>
      <c r="AA125" s="164">
        <v>1015818</v>
      </c>
      <c r="AB125" s="164">
        <v>1015818</v>
      </c>
      <c r="AC125" s="164">
        <v>60447</v>
      </c>
      <c r="AD125" s="164">
        <v>82207</v>
      </c>
      <c r="AE125" s="164"/>
      <c r="AF125" s="164">
        <v>0</v>
      </c>
      <c r="AG125" s="164">
        <v>0</v>
      </c>
      <c r="AH125" s="164"/>
      <c r="AI125" s="164">
        <v>-20560</v>
      </c>
      <c r="AJ125" s="164">
        <v>-20560</v>
      </c>
      <c r="AK125" s="164">
        <v>-20560</v>
      </c>
      <c r="AL125" s="164">
        <v>-20560</v>
      </c>
      <c r="AM125" s="164">
        <v>-20560</v>
      </c>
      <c r="AN125" s="164">
        <v>-39854</v>
      </c>
      <c r="AP125" s="165">
        <f t="shared" si="8"/>
        <v>-8514</v>
      </c>
      <c r="AQ125" s="164">
        <f>MIN(MAX(0,AP125),MAX(0,$L125)-SUM($AP125:AP125))</f>
        <v>0</v>
      </c>
      <c r="AR125" s="164">
        <f>MIN(MAX(0,AQ125),MAX(0,$L125)-SUM($AP125:AQ125))</f>
        <v>0</v>
      </c>
      <c r="AS125" s="164">
        <f>MIN(MAX(0,AR125),MAX(0,$L125)-SUM($AP125:AR125))</f>
        <v>0</v>
      </c>
      <c r="AT125" s="164">
        <f>MIN(MAX(0,AS125),MAX(0,$L125)-SUM($AP125:AS125))</f>
        <v>0</v>
      </c>
      <c r="AU125" s="164">
        <f>MIN(MAX(0,AT125),MAX(0,$L125)-SUM($AP125:AT125))</f>
        <v>0</v>
      </c>
      <c r="AV125" s="164">
        <f>(MAX(0,$L125-MAX(0,SUM($AP125:AU125))))</f>
        <v>0</v>
      </c>
      <c r="AW125" s="166">
        <f t="shared" si="9"/>
        <v>8514</v>
      </c>
      <c r="AX125" s="166">
        <f>MIN(MAX(0,AW125),MAX(0,-$L125)-MAX(0,-$AP125+SUM($AW125:AW125)))</f>
        <v>8514</v>
      </c>
      <c r="AY125" s="166">
        <f>MIN(MAX(0,AX125),MAX(0,-$L125)-MAX(0,-$AP125+SUM($AW125:AX125)))</f>
        <v>8514</v>
      </c>
      <c r="AZ125" s="166">
        <f>MIN(MAX(0,AY125),MAX(0,-$L125)-MAX(0,-$AP125+SUM($AW125:AY125)))</f>
        <v>8514</v>
      </c>
      <c r="BA125" s="166">
        <f>MIN(MAX(0,AZ125),MAX(0,-$L125)-MAX(0,-$AP125+SUM($AW125:AZ125)))</f>
        <v>8514</v>
      </c>
      <c r="BB125" s="166">
        <f>MAX(0,-$L125+$AP125-SUM($AW125:BA125))</f>
        <v>17877</v>
      </c>
      <c r="BC125" s="165">
        <f t="shared" si="12"/>
        <v>-960</v>
      </c>
      <c r="BD125" s="164">
        <f>MIN(MAX(0,BC125),MAX(0,$M125)-SUM($BC125:BC125))</f>
        <v>0</v>
      </c>
      <c r="BE125" s="164">
        <f>MIN(MAX(0,BD125),MAX(0,$M125)-SUM($BC125:BD125))</f>
        <v>0</v>
      </c>
      <c r="BF125" s="164">
        <f>MIN(MAX(0,BE125),MAX(0,$M125)-SUM($BC125:BE125))</f>
        <v>0</v>
      </c>
      <c r="BG125" s="164">
        <f>MIN(MAX(0,BF125),MAX(0,$M125)-SUM($BC125:BF125))</f>
        <v>0</v>
      </c>
      <c r="BH125" s="164">
        <f>MIN(MAX(0,BG125),MAX(0,$M125)-SUM($BC125:BG125))</f>
        <v>0</v>
      </c>
      <c r="BI125" s="164">
        <f>(MAX(0,$M125-MAX(0,SUM($BC125:BH125))))</f>
        <v>0</v>
      </c>
      <c r="BJ125" s="166">
        <f t="shared" si="13"/>
        <v>960</v>
      </c>
      <c r="BK125" s="166">
        <f>MIN(MAX(0,BJ125),MAX(0,-$M125)-MAX(0,-$BC125+SUM($BJ125:BJ125)))</f>
        <v>960</v>
      </c>
      <c r="BL125" s="166">
        <f>MIN(MAX(0,BK125),MAX(0,-$M125)-MAX(0,-$BC125+SUM($BJ125:BK125)))</f>
        <v>960</v>
      </c>
      <c r="BM125" s="166">
        <f>MIN(MAX(0,BL125),MAX(0,-$M125)-MAX(0,-$BC125+SUM($BJ125:BL125)))</f>
        <v>960</v>
      </c>
      <c r="BN125" s="166">
        <f>MIN(MAX(0,BM125),MAX(0,-$M125)-MAX(0,-$BC125+SUM($BJ125:BM125)))</f>
        <v>960</v>
      </c>
      <c r="BO125" s="166">
        <f>MAX(0,-$M125+$BC125-SUM($BJ125:BN125))</f>
        <v>2019</v>
      </c>
      <c r="BP125" s="165"/>
      <c r="BQ125" s="164"/>
      <c r="BR125" s="164"/>
      <c r="BS125" s="164"/>
      <c r="BT125" s="164"/>
      <c r="BU125" s="164"/>
      <c r="BV125" s="164"/>
      <c r="BW125" s="166"/>
      <c r="BX125" s="166"/>
      <c r="BY125" s="166"/>
      <c r="BZ125" s="166"/>
      <c r="CA125" s="166"/>
      <c r="CB125" s="166"/>
      <c r="CC125" s="163">
        <v>8.8000000000000007</v>
      </c>
      <c r="CD125" s="167"/>
      <c r="CE125" s="164"/>
      <c r="CF125" s="164"/>
      <c r="CG125" s="164"/>
      <c r="CH125" s="164"/>
      <c r="CI125" s="164"/>
      <c r="CJ125" s="164"/>
      <c r="CK125" s="166"/>
      <c r="CL125" s="166"/>
      <c r="CM125" s="166"/>
      <c r="CN125" s="166"/>
      <c r="CO125" s="166"/>
      <c r="CP125" s="166"/>
      <c r="CQ125" s="167">
        <v>-11086</v>
      </c>
      <c r="CR125" s="164"/>
      <c r="CS125" s="164"/>
      <c r="CT125" s="164"/>
      <c r="CU125" s="164"/>
      <c r="CV125" s="164"/>
      <c r="CW125" s="164"/>
      <c r="CX125" s="166">
        <v>11086</v>
      </c>
      <c r="CY125" s="166">
        <v>11086</v>
      </c>
      <c r="CZ125" s="166">
        <v>11086</v>
      </c>
      <c r="DA125" s="166">
        <v>11086</v>
      </c>
      <c r="DB125" s="166">
        <v>11086</v>
      </c>
      <c r="DC125" s="166">
        <v>19958</v>
      </c>
      <c r="DE125" s="168">
        <v>0</v>
      </c>
      <c r="DG125" s="172">
        <v>0</v>
      </c>
    </row>
    <row r="126" spans="2:111" hidden="1">
      <c r="B126" s="103" t="s">
        <v>294</v>
      </c>
      <c r="C126" s="164">
        <v>170</v>
      </c>
      <c r="D126" s="164">
        <v>69</v>
      </c>
      <c r="E126" s="164">
        <v>459</v>
      </c>
      <c r="F126" s="163">
        <v>7.6</v>
      </c>
      <c r="G126" s="164">
        <v>2073345</v>
      </c>
      <c r="H126" s="164">
        <v>31920</v>
      </c>
      <c r="I126" s="164">
        <v>73353</v>
      </c>
      <c r="J126" s="164"/>
      <c r="K126" s="164">
        <v>0</v>
      </c>
      <c r="L126" s="164">
        <v>-77656</v>
      </c>
      <c r="M126" s="164">
        <v>-15324</v>
      </c>
      <c r="N126" s="164"/>
      <c r="O126" s="164">
        <v>-89554</v>
      </c>
      <c r="P126" s="164">
        <v>1996084</v>
      </c>
      <c r="Q126" s="104">
        <f t="shared" si="7"/>
        <v>0</v>
      </c>
      <c r="R126" s="164">
        <v>-34000</v>
      </c>
      <c r="S126" s="164"/>
      <c r="T126" s="164">
        <v>71273</v>
      </c>
      <c r="U126" s="164">
        <v>95193</v>
      </c>
      <c r="V126" s="104">
        <f t="shared" si="10"/>
        <v>-224400</v>
      </c>
      <c r="W126" s="104">
        <f t="shared" si="11"/>
        <v>-165420</v>
      </c>
      <c r="X126" s="104"/>
      <c r="Y126" s="164">
        <v>2277173</v>
      </c>
      <c r="Z126" s="164">
        <v>1764364</v>
      </c>
      <c r="AA126" s="164">
        <v>1996084</v>
      </c>
      <c r="AB126" s="164">
        <v>1996084</v>
      </c>
      <c r="AC126" s="164">
        <v>67438</v>
      </c>
      <c r="AD126" s="164">
        <v>156962</v>
      </c>
      <c r="AE126" s="164"/>
      <c r="AF126" s="164">
        <v>0</v>
      </c>
      <c r="AG126" s="164">
        <v>0</v>
      </c>
      <c r="AH126" s="164"/>
      <c r="AI126" s="164">
        <v>-34000</v>
      </c>
      <c r="AJ126" s="164">
        <v>-34000</v>
      </c>
      <c r="AK126" s="164">
        <v>-34000</v>
      </c>
      <c r="AL126" s="164">
        <v>-34000</v>
      </c>
      <c r="AM126" s="164">
        <v>-34000</v>
      </c>
      <c r="AN126" s="164">
        <v>-54400</v>
      </c>
      <c r="AP126" s="165">
        <f t="shared" si="8"/>
        <v>-10218</v>
      </c>
      <c r="AQ126" s="164">
        <f>MIN(MAX(0,AP126),MAX(0,$L126)-SUM($AP126:AP126))</f>
        <v>0</v>
      </c>
      <c r="AR126" s="164">
        <f>MIN(MAX(0,AQ126),MAX(0,$L126)-SUM($AP126:AQ126))</f>
        <v>0</v>
      </c>
      <c r="AS126" s="164">
        <f>MIN(MAX(0,AR126),MAX(0,$L126)-SUM($AP126:AR126))</f>
        <v>0</v>
      </c>
      <c r="AT126" s="164">
        <f>MIN(MAX(0,AS126),MAX(0,$L126)-SUM($AP126:AS126))</f>
        <v>0</v>
      </c>
      <c r="AU126" s="164">
        <f>MIN(MAX(0,AT126),MAX(0,$L126)-SUM($AP126:AT126))</f>
        <v>0</v>
      </c>
      <c r="AV126" s="164">
        <f>(MAX(0,$L126-MAX(0,SUM($AP126:AU126))))</f>
        <v>0</v>
      </c>
      <c r="AW126" s="166">
        <f t="shared" si="9"/>
        <v>10218</v>
      </c>
      <c r="AX126" s="166">
        <f>MIN(MAX(0,AW126),MAX(0,-$L126)-MAX(0,-$AP126+SUM($AW126:AW126)))</f>
        <v>10218</v>
      </c>
      <c r="AY126" s="166">
        <f>MIN(MAX(0,AX126),MAX(0,-$L126)-MAX(0,-$AP126+SUM($AW126:AX126)))</f>
        <v>10218</v>
      </c>
      <c r="AZ126" s="166">
        <f>MIN(MAX(0,AY126),MAX(0,-$L126)-MAX(0,-$AP126+SUM($AW126:AY126)))</f>
        <v>10218</v>
      </c>
      <c r="BA126" s="166">
        <f>MIN(MAX(0,AZ126),MAX(0,-$L126)-MAX(0,-$AP126+SUM($AW126:AZ126)))</f>
        <v>10218</v>
      </c>
      <c r="BB126" s="166">
        <f>MAX(0,-$L126+$AP126-SUM($AW126:BA126))</f>
        <v>16348</v>
      </c>
      <c r="BC126" s="165">
        <f t="shared" si="12"/>
        <v>-2016</v>
      </c>
      <c r="BD126" s="164">
        <f>MIN(MAX(0,BC126),MAX(0,$M126)-SUM($BC126:BC126))</f>
        <v>0</v>
      </c>
      <c r="BE126" s="164">
        <f>MIN(MAX(0,BD126),MAX(0,$M126)-SUM($BC126:BD126))</f>
        <v>0</v>
      </c>
      <c r="BF126" s="164">
        <f>MIN(MAX(0,BE126),MAX(0,$M126)-SUM($BC126:BE126))</f>
        <v>0</v>
      </c>
      <c r="BG126" s="164">
        <f>MIN(MAX(0,BF126),MAX(0,$M126)-SUM($BC126:BF126))</f>
        <v>0</v>
      </c>
      <c r="BH126" s="164">
        <f>MIN(MAX(0,BG126),MAX(0,$M126)-SUM($BC126:BG126))</f>
        <v>0</v>
      </c>
      <c r="BI126" s="164">
        <f>(MAX(0,$M126-MAX(0,SUM($BC126:BH126))))</f>
        <v>0</v>
      </c>
      <c r="BJ126" s="166">
        <f t="shared" si="13"/>
        <v>2016</v>
      </c>
      <c r="BK126" s="166">
        <f>MIN(MAX(0,BJ126),MAX(0,-$M126)-MAX(0,-$BC126+SUM($BJ126:BJ126)))</f>
        <v>2016</v>
      </c>
      <c r="BL126" s="166">
        <f>MIN(MAX(0,BK126),MAX(0,-$M126)-MAX(0,-$BC126+SUM($BJ126:BK126)))</f>
        <v>2016</v>
      </c>
      <c r="BM126" s="166">
        <f>MIN(MAX(0,BL126),MAX(0,-$M126)-MAX(0,-$BC126+SUM($BJ126:BL126)))</f>
        <v>2016</v>
      </c>
      <c r="BN126" s="166">
        <f>MIN(MAX(0,BM126),MAX(0,-$M126)-MAX(0,-$BC126+SUM($BJ126:BM126)))</f>
        <v>2016</v>
      </c>
      <c r="BO126" s="166">
        <f>MAX(0,-$M126+$BC126-SUM($BJ126:BN126))</f>
        <v>3228</v>
      </c>
      <c r="BP126" s="165"/>
      <c r="BQ126" s="164"/>
      <c r="BR126" s="164"/>
      <c r="BS126" s="164"/>
      <c r="BT126" s="164"/>
      <c r="BU126" s="164"/>
      <c r="BV126" s="164"/>
      <c r="BW126" s="166"/>
      <c r="BX126" s="166"/>
      <c r="BY126" s="166"/>
      <c r="BZ126" s="166"/>
      <c r="CA126" s="166"/>
      <c r="CB126" s="166"/>
      <c r="CC126" s="163">
        <v>8.6</v>
      </c>
      <c r="CD126" s="167"/>
      <c r="CE126" s="164"/>
      <c r="CF126" s="164"/>
      <c r="CG126" s="164"/>
      <c r="CH126" s="164"/>
      <c r="CI126" s="164"/>
      <c r="CJ126" s="164"/>
      <c r="CK126" s="166"/>
      <c r="CL126" s="166"/>
      <c r="CM126" s="166"/>
      <c r="CN126" s="166"/>
      <c r="CO126" s="166"/>
      <c r="CP126" s="166"/>
      <c r="CQ126" s="167">
        <v>-21766</v>
      </c>
      <c r="CR126" s="164"/>
      <c r="CS126" s="164"/>
      <c r="CT126" s="164"/>
      <c r="CU126" s="164"/>
      <c r="CV126" s="164"/>
      <c r="CW126" s="164"/>
      <c r="CX126" s="166">
        <v>21766</v>
      </c>
      <c r="CY126" s="166">
        <v>21766</v>
      </c>
      <c r="CZ126" s="166">
        <v>21766</v>
      </c>
      <c r="DA126" s="166">
        <v>21766</v>
      </c>
      <c r="DB126" s="166">
        <v>21766</v>
      </c>
      <c r="DC126" s="166">
        <v>34824</v>
      </c>
      <c r="DE126" s="168">
        <v>0</v>
      </c>
      <c r="DG126" s="172">
        <v>0</v>
      </c>
    </row>
    <row r="127" spans="2:111" hidden="1">
      <c r="B127" s="103" t="s">
        <v>295</v>
      </c>
      <c r="C127" s="164">
        <v>0</v>
      </c>
      <c r="D127" s="164">
        <v>0</v>
      </c>
      <c r="E127" s="164">
        <v>57</v>
      </c>
      <c r="F127" s="163">
        <v>15.5</v>
      </c>
      <c r="G127" s="164">
        <v>0</v>
      </c>
      <c r="H127" s="164">
        <v>0</v>
      </c>
      <c r="I127" s="164">
        <v>0</v>
      </c>
      <c r="J127" s="164"/>
      <c r="K127" s="164">
        <v>0</v>
      </c>
      <c r="L127" s="164">
        <v>17695</v>
      </c>
      <c r="M127" s="164">
        <v>-228</v>
      </c>
      <c r="N127" s="164"/>
      <c r="O127" s="164">
        <v>0</v>
      </c>
      <c r="P127" s="164">
        <v>17467</v>
      </c>
      <c r="Q127" s="104">
        <f t="shared" si="7"/>
        <v>0</v>
      </c>
      <c r="R127" s="164">
        <v>1127</v>
      </c>
      <c r="S127" s="164"/>
      <c r="T127" s="164">
        <v>1127</v>
      </c>
      <c r="U127" s="164">
        <v>0</v>
      </c>
      <c r="V127" s="104">
        <f t="shared" si="10"/>
        <v>16340</v>
      </c>
      <c r="W127" s="104">
        <f t="shared" si="11"/>
        <v>0</v>
      </c>
      <c r="X127" s="104"/>
      <c r="Y127" s="164">
        <v>23090</v>
      </c>
      <c r="Z127" s="164">
        <v>13223</v>
      </c>
      <c r="AA127" s="164">
        <v>17467</v>
      </c>
      <c r="AB127" s="164">
        <v>17467</v>
      </c>
      <c r="AC127" s="164">
        <v>0</v>
      </c>
      <c r="AD127" s="164">
        <v>213</v>
      </c>
      <c r="AE127" s="164"/>
      <c r="AF127" s="164">
        <v>16553</v>
      </c>
      <c r="AG127" s="164">
        <v>0</v>
      </c>
      <c r="AH127" s="164"/>
      <c r="AI127" s="164">
        <v>1127</v>
      </c>
      <c r="AJ127" s="164">
        <v>1127</v>
      </c>
      <c r="AK127" s="164">
        <v>1127</v>
      </c>
      <c r="AL127" s="164">
        <v>1127</v>
      </c>
      <c r="AM127" s="164">
        <v>1127</v>
      </c>
      <c r="AN127" s="164">
        <v>10705</v>
      </c>
      <c r="AP127" s="165">
        <f t="shared" si="8"/>
        <v>1142</v>
      </c>
      <c r="AQ127" s="164">
        <f>MIN(MAX(0,AP127),MAX(0,$L127)-SUM($AP127:AP127))</f>
        <v>1142</v>
      </c>
      <c r="AR127" s="164">
        <f>MIN(MAX(0,AQ127),MAX(0,$L127)-SUM($AP127:AQ127))</f>
        <v>1142</v>
      </c>
      <c r="AS127" s="164">
        <f>MIN(MAX(0,AR127),MAX(0,$L127)-SUM($AP127:AR127))</f>
        <v>1142</v>
      </c>
      <c r="AT127" s="164">
        <f>MIN(MAX(0,AS127),MAX(0,$L127)-SUM($AP127:AS127))</f>
        <v>1142</v>
      </c>
      <c r="AU127" s="164">
        <f>MIN(MAX(0,AT127),MAX(0,$L127)-SUM($AP127:AT127))</f>
        <v>1142</v>
      </c>
      <c r="AV127" s="164">
        <f>(MAX(0,$L127-MAX(0,SUM($AP127:AU127))))</f>
        <v>10843</v>
      </c>
      <c r="AW127" s="166">
        <f t="shared" si="9"/>
        <v>0</v>
      </c>
      <c r="AX127" s="166">
        <f>MIN(MAX(0,AW127),MAX(0,-$L127)-MAX(0,-$AP127+SUM($AW127:AW127)))</f>
        <v>0</v>
      </c>
      <c r="AY127" s="166">
        <f>MIN(MAX(0,AX127),MAX(0,-$L127)-MAX(0,-$AP127+SUM($AW127:AX127)))</f>
        <v>0</v>
      </c>
      <c r="AZ127" s="166">
        <f>MIN(MAX(0,AY127),MAX(0,-$L127)-MAX(0,-$AP127+SUM($AW127:AY127)))</f>
        <v>0</v>
      </c>
      <c r="BA127" s="166">
        <f>MIN(MAX(0,AZ127),MAX(0,-$L127)-MAX(0,-$AP127+SUM($AW127:AZ127)))</f>
        <v>0</v>
      </c>
      <c r="BB127" s="166">
        <f>MAX(0,-$L127+$AP127-SUM($AW127:BA127))</f>
        <v>0</v>
      </c>
      <c r="BC127" s="165">
        <f t="shared" si="12"/>
        <v>-15</v>
      </c>
      <c r="BD127" s="164">
        <f>MIN(MAX(0,BC127),MAX(0,$M127)-SUM($BC127:BC127))</f>
        <v>0</v>
      </c>
      <c r="BE127" s="164">
        <f>MIN(MAX(0,BD127),MAX(0,$M127)-SUM($BC127:BD127))</f>
        <v>0</v>
      </c>
      <c r="BF127" s="164">
        <f>MIN(MAX(0,BE127),MAX(0,$M127)-SUM($BC127:BE127))</f>
        <v>0</v>
      </c>
      <c r="BG127" s="164">
        <f>MIN(MAX(0,BF127),MAX(0,$M127)-SUM($BC127:BF127))</f>
        <v>0</v>
      </c>
      <c r="BH127" s="164">
        <f>MIN(MAX(0,BG127),MAX(0,$M127)-SUM($BC127:BG127))</f>
        <v>0</v>
      </c>
      <c r="BI127" s="164">
        <f>(MAX(0,$M127-MAX(0,SUM($BC127:BH127))))</f>
        <v>0</v>
      </c>
      <c r="BJ127" s="166">
        <f t="shared" si="13"/>
        <v>15</v>
      </c>
      <c r="BK127" s="166">
        <f>MIN(MAX(0,BJ127),MAX(0,-$M127)-MAX(0,-$BC127+SUM($BJ127:BJ127)))</f>
        <v>15</v>
      </c>
      <c r="BL127" s="166">
        <f>MIN(MAX(0,BK127),MAX(0,-$M127)-MAX(0,-$BC127+SUM($BJ127:BK127)))</f>
        <v>15</v>
      </c>
      <c r="BM127" s="166">
        <f>MIN(MAX(0,BL127),MAX(0,-$M127)-MAX(0,-$BC127+SUM($BJ127:BL127)))</f>
        <v>15</v>
      </c>
      <c r="BN127" s="166">
        <f>MIN(MAX(0,BM127),MAX(0,-$M127)-MAX(0,-$BC127+SUM($BJ127:BM127)))</f>
        <v>15</v>
      </c>
      <c r="BO127" s="166">
        <f>MAX(0,-$M127+$BC127-SUM($BJ127:BN127))</f>
        <v>138</v>
      </c>
      <c r="BP127" s="165"/>
      <c r="BQ127" s="164"/>
      <c r="BR127" s="164"/>
      <c r="BS127" s="164"/>
      <c r="BT127" s="164"/>
      <c r="BU127" s="164"/>
      <c r="BV127" s="164"/>
      <c r="BW127" s="166"/>
      <c r="BX127" s="166"/>
      <c r="BY127" s="166"/>
      <c r="BZ127" s="166"/>
      <c r="CA127" s="166"/>
      <c r="CB127" s="166"/>
      <c r="CC127" s="163">
        <v>1</v>
      </c>
      <c r="CD127" s="167"/>
      <c r="CE127" s="164"/>
      <c r="CF127" s="164"/>
      <c r="CG127" s="164"/>
      <c r="CH127" s="164"/>
      <c r="CI127" s="164"/>
      <c r="CJ127" s="164"/>
      <c r="CK127" s="166"/>
      <c r="CL127" s="166"/>
      <c r="CM127" s="166"/>
      <c r="CN127" s="166"/>
      <c r="CO127" s="166"/>
      <c r="CP127" s="166"/>
      <c r="CQ127" s="167">
        <v>0</v>
      </c>
      <c r="CR127" s="164"/>
      <c r="CS127" s="164"/>
      <c r="CT127" s="164"/>
      <c r="CU127" s="164"/>
      <c r="CV127" s="164"/>
      <c r="CW127" s="164"/>
      <c r="CX127" s="166">
        <v>0</v>
      </c>
      <c r="CY127" s="166">
        <v>0</v>
      </c>
      <c r="CZ127" s="166">
        <v>0</v>
      </c>
      <c r="DA127" s="166">
        <v>0</v>
      </c>
      <c r="DB127" s="166">
        <v>0</v>
      </c>
      <c r="DC127" s="166">
        <v>0</v>
      </c>
      <c r="DE127" s="168">
        <v>0</v>
      </c>
      <c r="DG127" s="172">
        <v>0</v>
      </c>
    </row>
    <row r="128" spans="2:111" hidden="1">
      <c r="B128" s="103" t="s">
        <v>500</v>
      </c>
      <c r="C128" s="164">
        <v>0</v>
      </c>
      <c r="D128" s="164">
        <v>0</v>
      </c>
      <c r="E128" s="164">
        <v>3</v>
      </c>
      <c r="F128" s="163">
        <v>17</v>
      </c>
      <c r="G128" s="164">
        <v>0</v>
      </c>
      <c r="H128" s="164">
        <v>0</v>
      </c>
      <c r="I128" s="164">
        <v>0</v>
      </c>
      <c r="J128" s="164"/>
      <c r="K128" s="164">
        <v>0</v>
      </c>
      <c r="L128" s="164">
        <v>749</v>
      </c>
      <c r="M128" s="164">
        <v>-13</v>
      </c>
      <c r="N128" s="164"/>
      <c r="O128" s="164">
        <v>0</v>
      </c>
      <c r="P128" s="164">
        <v>736</v>
      </c>
      <c r="Q128" s="104">
        <f t="shared" si="7"/>
        <v>0</v>
      </c>
      <c r="R128" s="164">
        <v>43</v>
      </c>
      <c r="S128" s="164"/>
      <c r="T128" s="164">
        <v>43</v>
      </c>
      <c r="U128" s="164">
        <v>0</v>
      </c>
      <c r="V128" s="104">
        <f t="shared" si="10"/>
        <v>693</v>
      </c>
      <c r="W128" s="104">
        <f t="shared" si="11"/>
        <v>0</v>
      </c>
      <c r="X128" s="104"/>
      <c r="Y128" s="164">
        <v>975</v>
      </c>
      <c r="Z128" s="164">
        <v>558</v>
      </c>
      <c r="AA128" s="164">
        <v>736</v>
      </c>
      <c r="AB128" s="164">
        <v>736</v>
      </c>
      <c r="AC128" s="164">
        <v>0</v>
      </c>
      <c r="AD128" s="164">
        <v>12</v>
      </c>
      <c r="AE128" s="164"/>
      <c r="AF128" s="164">
        <v>705</v>
      </c>
      <c r="AG128" s="164">
        <v>0</v>
      </c>
      <c r="AH128" s="164"/>
      <c r="AI128" s="164">
        <v>43</v>
      </c>
      <c r="AJ128" s="164">
        <v>43</v>
      </c>
      <c r="AK128" s="164">
        <v>43</v>
      </c>
      <c r="AL128" s="164">
        <v>43</v>
      </c>
      <c r="AM128" s="164">
        <v>43</v>
      </c>
      <c r="AN128" s="164">
        <v>478</v>
      </c>
      <c r="AP128" s="165">
        <f t="shared" si="8"/>
        <v>44</v>
      </c>
      <c r="AQ128" s="164">
        <f>MIN(MAX(0,AP128),MAX(0,$L128)-SUM($AP128:AP128))</f>
        <v>44</v>
      </c>
      <c r="AR128" s="164">
        <f>MIN(MAX(0,AQ128),MAX(0,$L128)-SUM($AP128:AQ128))</f>
        <v>44</v>
      </c>
      <c r="AS128" s="164">
        <f>MIN(MAX(0,AR128),MAX(0,$L128)-SUM($AP128:AR128))</f>
        <v>44</v>
      </c>
      <c r="AT128" s="164">
        <f>MIN(MAX(0,AS128),MAX(0,$L128)-SUM($AP128:AS128))</f>
        <v>44</v>
      </c>
      <c r="AU128" s="164">
        <f>MIN(MAX(0,AT128),MAX(0,$L128)-SUM($AP128:AT128))</f>
        <v>44</v>
      </c>
      <c r="AV128" s="164">
        <f>(MAX(0,$L128-MAX(0,SUM($AP128:AU128))))</f>
        <v>485</v>
      </c>
      <c r="AW128" s="166">
        <f t="shared" si="9"/>
        <v>0</v>
      </c>
      <c r="AX128" s="166">
        <f>MIN(MAX(0,AW128),MAX(0,-$L128)-MAX(0,-$AP128+SUM($AW128:AW128)))</f>
        <v>0</v>
      </c>
      <c r="AY128" s="166">
        <f>MIN(MAX(0,AX128),MAX(0,-$L128)-MAX(0,-$AP128+SUM($AW128:AX128)))</f>
        <v>0</v>
      </c>
      <c r="AZ128" s="166">
        <f>MIN(MAX(0,AY128),MAX(0,-$L128)-MAX(0,-$AP128+SUM($AW128:AY128)))</f>
        <v>0</v>
      </c>
      <c r="BA128" s="166">
        <f>MIN(MAX(0,AZ128),MAX(0,-$L128)-MAX(0,-$AP128+SUM($AW128:AZ128)))</f>
        <v>0</v>
      </c>
      <c r="BB128" s="166">
        <f>MAX(0,-$L128+$AP128-SUM($AW128:BA128))</f>
        <v>0</v>
      </c>
      <c r="BC128" s="165">
        <f t="shared" si="12"/>
        <v>-1</v>
      </c>
      <c r="BD128" s="164">
        <f>MIN(MAX(0,BC128),MAX(0,$M128)-SUM($BC128:BC128))</f>
        <v>0</v>
      </c>
      <c r="BE128" s="164">
        <f>MIN(MAX(0,BD128),MAX(0,$M128)-SUM($BC128:BD128))</f>
        <v>0</v>
      </c>
      <c r="BF128" s="164">
        <f>MIN(MAX(0,BE128),MAX(0,$M128)-SUM($BC128:BE128))</f>
        <v>0</v>
      </c>
      <c r="BG128" s="164">
        <f>MIN(MAX(0,BF128),MAX(0,$M128)-SUM($BC128:BF128))</f>
        <v>0</v>
      </c>
      <c r="BH128" s="164">
        <f>MIN(MAX(0,BG128),MAX(0,$M128)-SUM($BC128:BG128))</f>
        <v>0</v>
      </c>
      <c r="BI128" s="164">
        <f>(MAX(0,$M128-MAX(0,SUM($BC128:BH128))))</f>
        <v>0</v>
      </c>
      <c r="BJ128" s="166">
        <f t="shared" si="13"/>
        <v>1</v>
      </c>
      <c r="BK128" s="166">
        <f>MIN(MAX(0,BJ128),MAX(0,-$M128)-MAX(0,-$BC128+SUM($BJ128:BJ128)))</f>
        <v>1</v>
      </c>
      <c r="BL128" s="166">
        <f>MIN(MAX(0,BK128),MAX(0,-$M128)-MAX(0,-$BC128+SUM($BJ128:BK128)))</f>
        <v>1</v>
      </c>
      <c r="BM128" s="166">
        <f>MIN(MAX(0,BL128),MAX(0,-$M128)-MAX(0,-$BC128+SUM($BJ128:BL128)))</f>
        <v>1</v>
      </c>
      <c r="BN128" s="166">
        <f>MIN(MAX(0,BM128),MAX(0,-$M128)-MAX(0,-$BC128+SUM($BJ128:BM128)))</f>
        <v>1</v>
      </c>
      <c r="BO128" s="166">
        <f>MAX(0,-$M128+$BC128-SUM($BJ128:BN128))</f>
        <v>7</v>
      </c>
      <c r="BP128" s="165"/>
      <c r="BQ128" s="164"/>
      <c r="BR128" s="164"/>
      <c r="BS128" s="164"/>
      <c r="BT128" s="164"/>
      <c r="BU128" s="164"/>
      <c r="BV128" s="164"/>
      <c r="BW128" s="166"/>
      <c r="BX128" s="166"/>
      <c r="BY128" s="166"/>
      <c r="BZ128" s="166"/>
      <c r="CA128" s="166"/>
      <c r="CB128" s="166"/>
      <c r="CC128" s="163">
        <v>1</v>
      </c>
      <c r="CD128" s="167"/>
      <c r="CE128" s="164"/>
      <c r="CF128" s="164"/>
      <c r="CG128" s="164"/>
      <c r="CH128" s="164"/>
      <c r="CI128" s="164"/>
      <c r="CJ128" s="164"/>
      <c r="CK128" s="166"/>
      <c r="CL128" s="166"/>
      <c r="CM128" s="166"/>
      <c r="CN128" s="166"/>
      <c r="CO128" s="166"/>
      <c r="CP128" s="166"/>
      <c r="CQ128" s="167">
        <v>0</v>
      </c>
      <c r="CR128" s="164"/>
      <c r="CS128" s="164"/>
      <c r="CT128" s="164"/>
      <c r="CU128" s="164"/>
      <c r="CV128" s="164"/>
      <c r="CW128" s="164"/>
      <c r="CX128" s="166">
        <v>0</v>
      </c>
      <c r="CY128" s="166">
        <v>0</v>
      </c>
      <c r="CZ128" s="166">
        <v>0</v>
      </c>
      <c r="DA128" s="166">
        <v>0</v>
      </c>
      <c r="DB128" s="166">
        <v>0</v>
      </c>
      <c r="DC128" s="166">
        <v>0</v>
      </c>
      <c r="DE128" s="168">
        <v>0</v>
      </c>
      <c r="DG128" s="172">
        <v>0</v>
      </c>
    </row>
    <row r="129" spans="2:111" hidden="1">
      <c r="B129" s="103" t="s">
        <v>296</v>
      </c>
      <c r="C129" s="164">
        <v>49</v>
      </c>
      <c r="D129" s="164">
        <v>37</v>
      </c>
      <c r="E129" s="164">
        <v>254</v>
      </c>
      <c r="F129" s="163">
        <v>9.1</v>
      </c>
      <c r="G129" s="164">
        <v>694199</v>
      </c>
      <c r="H129" s="164">
        <v>14884</v>
      </c>
      <c r="I129" s="164">
        <v>24760</v>
      </c>
      <c r="J129" s="164"/>
      <c r="K129" s="164">
        <v>0</v>
      </c>
      <c r="L129" s="164">
        <v>-2063</v>
      </c>
      <c r="M129" s="164">
        <v>-5998</v>
      </c>
      <c r="N129" s="164"/>
      <c r="O129" s="164">
        <v>-27148</v>
      </c>
      <c r="P129" s="164">
        <v>698634</v>
      </c>
      <c r="Q129" s="104">
        <f t="shared" si="7"/>
        <v>0</v>
      </c>
      <c r="R129" s="164">
        <v>-7778</v>
      </c>
      <c r="S129" s="164"/>
      <c r="T129" s="164">
        <v>31866</v>
      </c>
      <c r="U129" s="164">
        <v>26146</v>
      </c>
      <c r="V129" s="104">
        <f t="shared" si="10"/>
        <v>-62999</v>
      </c>
      <c r="W129" s="104">
        <f t="shared" si="11"/>
        <v>-62716</v>
      </c>
      <c r="X129" s="104"/>
      <c r="Y129" s="164">
        <v>811603</v>
      </c>
      <c r="Z129" s="164">
        <v>607271</v>
      </c>
      <c r="AA129" s="164">
        <v>698634</v>
      </c>
      <c r="AB129" s="164">
        <v>698634</v>
      </c>
      <c r="AC129" s="164">
        <v>1836</v>
      </c>
      <c r="AD129" s="164">
        <v>61163</v>
      </c>
      <c r="AE129" s="164"/>
      <c r="AF129" s="164">
        <v>0</v>
      </c>
      <c r="AG129" s="164">
        <v>0</v>
      </c>
      <c r="AH129" s="164"/>
      <c r="AI129" s="164">
        <v>-7778</v>
      </c>
      <c r="AJ129" s="164">
        <v>-7778</v>
      </c>
      <c r="AK129" s="164">
        <v>-7778</v>
      </c>
      <c r="AL129" s="164">
        <v>-7778</v>
      </c>
      <c r="AM129" s="164">
        <v>-7778</v>
      </c>
      <c r="AN129" s="164">
        <v>-24109</v>
      </c>
      <c r="AP129" s="165">
        <f t="shared" si="8"/>
        <v>-227</v>
      </c>
      <c r="AQ129" s="164">
        <f>MIN(MAX(0,AP129),MAX(0,$L129)-SUM($AP129:AP129))</f>
        <v>0</v>
      </c>
      <c r="AR129" s="164">
        <f>MIN(MAX(0,AQ129),MAX(0,$L129)-SUM($AP129:AQ129))</f>
        <v>0</v>
      </c>
      <c r="AS129" s="164">
        <f>MIN(MAX(0,AR129),MAX(0,$L129)-SUM($AP129:AR129))</f>
        <v>0</v>
      </c>
      <c r="AT129" s="164">
        <f>MIN(MAX(0,AS129),MAX(0,$L129)-SUM($AP129:AS129))</f>
        <v>0</v>
      </c>
      <c r="AU129" s="164">
        <f>MIN(MAX(0,AT129),MAX(0,$L129)-SUM($AP129:AT129))</f>
        <v>0</v>
      </c>
      <c r="AV129" s="164">
        <f>(MAX(0,$L129-MAX(0,SUM($AP129:AU129))))</f>
        <v>0</v>
      </c>
      <c r="AW129" s="166">
        <f t="shared" si="9"/>
        <v>227</v>
      </c>
      <c r="AX129" s="166">
        <f>MIN(MAX(0,AW129),MAX(0,-$L129)-MAX(0,-$AP129+SUM($AW129:AW129)))</f>
        <v>227</v>
      </c>
      <c r="AY129" s="166">
        <f>MIN(MAX(0,AX129),MAX(0,-$L129)-MAX(0,-$AP129+SUM($AW129:AX129)))</f>
        <v>227</v>
      </c>
      <c r="AZ129" s="166">
        <f>MIN(MAX(0,AY129),MAX(0,-$L129)-MAX(0,-$AP129+SUM($AW129:AY129)))</f>
        <v>227</v>
      </c>
      <c r="BA129" s="166">
        <f>MIN(MAX(0,AZ129),MAX(0,-$L129)-MAX(0,-$AP129+SUM($AW129:AZ129)))</f>
        <v>227</v>
      </c>
      <c r="BB129" s="166">
        <f>MAX(0,-$L129+$AP129-SUM($AW129:BA129))</f>
        <v>701</v>
      </c>
      <c r="BC129" s="165">
        <f t="shared" si="12"/>
        <v>-659</v>
      </c>
      <c r="BD129" s="164">
        <f>MIN(MAX(0,BC129),MAX(0,$M129)-SUM($BC129:BC129))</f>
        <v>0</v>
      </c>
      <c r="BE129" s="164">
        <f>MIN(MAX(0,BD129),MAX(0,$M129)-SUM($BC129:BD129))</f>
        <v>0</v>
      </c>
      <c r="BF129" s="164">
        <f>MIN(MAX(0,BE129),MAX(0,$M129)-SUM($BC129:BE129))</f>
        <v>0</v>
      </c>
      <c r="BG129" s="164">
        <f>MIN(MAX(0,BF129),MAX(0,$M129)-SUM($BC129:BF129))</f>
        <v>0</v>
      </c>
      <c r="BH129" s="164">
        <f>MIN(MAX(0,BG129),MAX(0,$M129)-SUM($BC129:BG129))</f>
        <v>0</v>
      </c>
      <c r="BI129" s="164">
        <f>(MAX(0,$M129-MAX(0,SUM($BC129:BH129))))</f>
        <v>0</v>
      </c>
      <c r="BJ129" s="166">
        <f t="shared" si="13"/>
        <v>659</v>
      </c>
      <c r="BK129" s="166">
        <f>MIN(MAX(0,BJ129),MAX(0,-$M129)-MAX(0,-$BC129+SUM($BJ129:BJ129)))</f>
        <v>659</v>
      </c>
      <c r="BL129" s="166">
        <f>MIN(MAX(0,BK129),MAX(0,-$M129)-MAX(0,-$BC129+SUM($BJ129:BK129)))</f>
        <v>659</v>
      </c>
      <c r="BM129" s="166">
        <f>MIN(MAX(0,BL129),MAX(0,-$M129)-MAX(0,-$BC129+SUM($BJ129:BL129)))</f>
        <v>659</v>
      </c>
      <c r="BN129" s="166">
        <f>MIN(MAX(0,BM129),MAX(0,-$M129)-MAX(0,-$BC129+SUM($BJ129:BM129)))</f>
        <v>659</v>
      </c>
      <c r="BO129" s="166">
        <f>MAX(0,-$M129+$BC129-SUM($BJ129:BN129))</f>
        <v>2044</v>
      </c>
      <c r="BP129" s="165"/>
      <c r="BQ129" s="164"/>
      <c r="BR129" s="164"/>
      <c r="BS129" s="164"/>
      <c r="BT129" s="164"/>
      <c r="BU129" s="164"/>
      <c r="BV129" s="164"/>
      <c r="BW129" s="166"/>
      <c r="BX129" s="166"/>
      <c r="BY129" s="166"/>
      <c r="BZ129" s="166"/>
      <c r="CA129" s="166"/>
      <c r="CB129" s="166"/>
      <c r="CC129" s="163">
        <v>10.1</v>
      </c>
      <c r="CD129" s="167"/>
      <c r="CE129" s="164"/>
      <c r="CF129" s="164"/>
      <c r="CG129" s="164"/>
      <c r="CH129" s="164"/>
      <c r="CI129" s="164"/>
      <c r="CJ129" s="164"/>
      <c r="CK129" s="166"/>
      <c r="CL129" s="166"/>
      <c r="CM129" s="166"/>
      <c r="CN129" s="166"/>
      <c r="CO129" s="166"/>
      <c r="CP129" s="166"/>
      <c r="CQ129" s="167">
        <v>-6892</v>
      </c>
      <c r="CR129" s="164"/>
      <c r="CS129" s="164"/>
      <c r="CT129" s="164"/>
      <c r="CU129" s="164"/>
      <c r="CV129" s="164"/>
      <c r="CW129" s="164"/>
      <c r="CX129" s="166">
        <v>6892</v>
      </c>
      <c r="CY129" s="166">
        <v>6892</v>
      </c>
      <c r="CZ129" s="166">
        <v>6892</v>
      </c>
      <c r="DA129" s="166">
        <v>6892</v>
      </c>
      <c r="DB129" s="166">
        <v>6892</v>
      </c>
      <c r="DC129" s="166">
        <v>21364</v>
      </c>
      <c r="DE129" s="168">
        <v>0</v>
      </c>
      <c r="DG129" s="172">
        <v>0</v>
      </c>
    </row>
    <row r="130" spans="2:111" hidden="1">
      <c r="B130" s="103" t="s">
        <v>501</v>
      </c>
      <c r="C130" s="164">
        <v>0</v>
      </c>
      <c r="D130" s="164">
        <v>0</v>
      </c>
      <c r="E130" s="164">
        <v>1</v>
      </c>
      <c r="F130" s="163">
        <v>8.6999999999999993</v>
      </c>
      <c r="G130" s="164">
        <v>0</v>
      </c>
      <c r="H130" s="164">
        <v>0</v>
      </c>
      <c r="I130" s="164">
        <v>0</v>
      </c>
      <c r="J130" s="164"/>
      <c r="K130" s="164">
        <v>0</v>
      </c>
      <c r="L130" s="164">
        <v>58</v>
      </c>
      <c r="M130" s="164">
        <v>6</v>
      </c>
      <c r="N130" s="164"/>
      <c r="O130" s="164">
        <v>0</v>
      </c>
      <c r="P130" s="164">
        <v>64</v>
      </c>
      <c r="Q130" s="104">
        <f t="shared" si="7"/>
        <v>0</v>
      </c>
      <c r="R130" s="164">
        <v>8</v>
      </c>
      <c r="S130" s="164"/>
      <c r="T130" s="164">
        <v>8</v>
      </c>
      <c r="U130" s="164">
        <v>0</v>
      </c>
      <c r="V130" s="104">
        <f t="shared" si="10"/>
        <v>56</v>
      </c>
      <c r="W130" s="104">
        <f t="shared" si="11"/>
        <v>0</v>
      </c>
      <c r="X130" s="104"/>
      <c r="Y130" s="164">
        <v>75</v>
      </c>
      <c r="Z130" s="164">
        <v>47</v>
      </c>
      <c r="AA130" s="164">
        <v>64</v>
      </c>
      <c r="AB130" s="164">
        <v>64</v>
      </c>
      <c r="AC130" s="164">
        <v>0</v>
      </c>
      <c r="AD130" s="164">
        <v>0</v>
      </c>
      <c r="AE130" s="164"/>
      <c r="AF130" s="164">
        <v>51</v>
      </c>
      <c r="AG130" s="164">
        <v>5</v>
      </c>
      <c r="AH130" s="164"/>
      <c r="AI130" s="164">
        <v>8</v>
      </c>
      <c r="AJ130" s="164">
        <v>8</v>
      </c>
      <c r="AK130" s="164">
        <v>8</v>
      </c>
      <c r="AL130" s="164">
        <v>8</v>
      </c>
      <c r="AM130" s="164">
        <v>8</v>
      </c>
      <c r="AN130" s="164">
        <v>16</v>
      </c>
      <c r="AP130" s="165">
        <f t="shared" si="8"/>
        <v>7</v>
      </c>
      <c r="AQ130" s="164">
        <f>MIN(MAX(0,AP130),MAX(0,$L130)-SUM($AP130:AP130))</f>
        <v>7</v>
      </c>
      <c r="AR130" s="164">
        <f>MIN(MAX(0,AQ130),MAX(0,$L130)-SUM($AP130:AQ130))</f>
        <v>7</v>
      </c>
      <c r="AS130" s="164">
        <f>MIN(MAX(0,AR130),MAX(0,$L130)-SUM($AP130:AR130))</f>
        <v>7</v>
      </c>
      <c r="AT130" s="164">
        <f>MIN(MAX(0,AS130),MAX(0,$L130)-SUM($AP130:AS130))</f>
        <v>7</v>
      </c>
      <c r="AU130" s="164">
        <f>MIN(MAX(0,AT130),MAX(0,$L130)-SUM($AP130:AT130))</f>
        <v>7</v>
      </c>
      <c r="AV130" s="164">
        <f>(MAX(0,$L130-MAX(0,SUM($AP130:AU130))))</f>
        <v>16</v>
      </c>
      <c r="AW130" s="166">
        <f t="shared" si="9"/>
        <v>0</v>
      </c>
      <c r="AX130" s="166">
        <f>MIN(MAX(0,AW130),MAX(0,-$L130)-MAX(0,-$AP130+SUM($AW130:AW130)))</f>
        <v>0</v>
      </c>
      <c r="AY130" s="166">
        <f>MIN(MAX(0,AX130),MAX(0,-$L130)-MAX(0,-$AP130+SUM($AW130:AX130)))</f>
        <v>0</v>
      </c>
      <c r="AZ130" s="166">
        <f>MIN(MAX(0,AY130),MAX(0,-$L130)-MAX(0,-$AP130+SUM($AW130:AY130)))</f>
        <v>0</v>
      </c>
      <c r="BA130" s="166">
        <f>MIN(MAX(0,AZ130),MAX(0,-$L130)-MAX(0,-$AP130+SUM($AW130:AZ130)))</f>
        <v>0</v>
      </c>
      <c r="BB130" s="166">
        <f>MAX(0,-$L130+$AP130-SUM($AW130:BA130))</f>
        <v>0</v>
      </c>
      <c r="BC130" s="165">
        <f t="shared" si="12"/>
        <v>1</v>
      </c>
      <c r="BD130" s="164">
        <f>MIN(MAX(0,BC130),MAX(0,$M130)-SUM($BC130:BC130))</f>
        <v>1</v>
      </c>
      <c r="BE130" s="164">
        <f>MIN(MAX(0,BD130),MAX(0,$M130)-SUM($BC130:BD130))</f>
        <v>1</v>
      </c>
      <c r="BF130" s="164">
        <f>MIN(MAX(0,BE130),MAX(0,$M130)-SUM($BC130:BE130))</f>
        <v>1</v>
      </c>
      <c r="BG130" s="164">
        <f>MIN(MAX(0,BF130),MAX(0,$M130)-SUM($BC130:BF130))</f>
        <v>1</v>
      </c>
      <c r="BH130" s="164">
        <f>MIN(MAX(0,BG130),MAX(0,$M130)-SUM($BC130:BG130))</f>
        <v>1</v>
      </c>
      <c r="BI130" s="164">
        <f>(MAX(0,$M130-MAX(0,SUM($BC130:BH130))))</f>
        <v>0</v>
      </c>
      <c r="BJ130" s="166">
        <f t="shared" si="13"/>
        <v>0</v>
      </c>
      <c r="BK130" s="166">
        <f>MIN(MAX(0,BJ130),MAX(0,-$M130)-MAX(0,-$BC130+SUM($BJ130:BJ130)))</f>
        <v>0</v>
      </c>
      <c r="BL130" s="166">
        <f>MIN(MAX(0,BK130),MAX(0,-$M130)-MAX(0,-$BC130+SUM($BJ130:BK130)))</f>
        <v>0</v>
      </c>
      <c r="BM130" s="166">
        <f>MIN(MAX(0,BL130),MAX(0,-$M130)-MAX(0,-$BC130+SUM($BJ130:BL130)))</f>
        <v>0</v>
      </c>
      <c r="BN130" s="166">
        <f>MIN(MAX(0,BM130),MAX(0,-$M130)-MAX(0,-$BC130+SUM($BJ130:BM130)))</f>
        <v>0</v>
      </c>
      <c r="BO130" s="166">
        <f>MAX(0,-$M130+$BC130-SUM($BJ130:BN130))</f>
        <v>0</v>
      </c>
      <c r="BP130" s="165"/>
      <c r="BQ130" s="164"/>
      <c r="BR130" s="164"/>
      <c r="BS130" s="164"/>
      <c r="BT130" s="164"/>
      <c r="BU130" s="164"/>
      <c r="BV130" s="164"/>
      <c r="BW130" s="166"/>
      <c r="BX130" s="166"/>
      <c r="BY130" s="166"/>
      <c r="BZ130" s="166"/>
      <c r="CA130" s="166"/>
      <c r="CB130" s="166"/>
      <c r="CC130" s="163">
        <v>1</v>
      </c>
      <c r="CD130" s="167"/>
      <c r="CE130" s="164"/>
      <c r="CF130" s="164"/>
      <c r="CG130" s="164"/>
      <c r="CH130" s="164"/>
      <c r="CI130" s="164"/>
      <c r="CJ130" s="164"/>
      <c r="CK130" s="166"/>
      <c r="CL130" s="166"/>
      <c r="CM130" s="166"/>
      <c r="CN130" s="166"/>
      <c r="CO130" s="166"/>
      <c r="CP130" s="166"/>
      <c r="CQ130" s="167">
        <v>0</v>
      </c>
      <c r="CR130" s="164"/>
      <c r="CS130" s="164"/>
      <c r="CT130" s="164"/>
      <c r="CU130" s="164"/>
      <c r="CV130" s="164"/>
      <c r="CW130" s="164"/>
      <c r="CX130" s="166">
        <v>0</v>
      </c>
      <c r="CY130" s="166">
        <v>0</v>
      </c>
      <c r="CZ130" s="166">
        <v>0</v>
      </c>
      <c r="DA130" s="166">
        <v>0</v>
      </c>
      <c r="DB130" s="166">
        <v>0</v>
      </c>
      <c r="DC130" s="166">
        <v>0</v>
      </c>
      <c r="DE130" s="168">
        <v>0</v>
      </c>
      <c r="DG130" s="172">
        <v>0</v>
      </c>
    </row>
    <row r="131" spans="2:111" hidden="1">
      <c r="B131" s="103" t="s">
        <v>297</v>
      </c>
      <c r="C131" s="164">
        <v>37</v>
      </c>
      <c r="D131" s="164">
        <v>24</v>
      </c>
      <c r="E131" s="164">
        <v>142</v>
      </c>
      <c r="F131" s="163">
        <v>8.1999999999999993</v>
      </c>
      <c r="G131" s="164">
        <v>477769</v>
      </c>
      <c r="H131" s="164">
        <v>8384</v>
      </c>
      <c r="I131" s="164">
        <v>16954</v>
      </c>
      <c r="J131" s="164"/>
      <c r="K131" s="164">
        <v>0</v>
      </c>
      <c r="L131" s="164">
        <v>-32569</v>
      </c>
      <c r="M131" s="164">
        <v>-3697</v>
      </c>
      <c r="N131" s="164"/>
      <c r="O131" s="164">
        <v>-19838</v>
      </c>
      <c r="P131" s="164">
        <v>447003</v>
      </c>
      <c r="Q131" s="104">
        <f t="shared" si="7"/>
        <v>0</v>
      </c>
      <c r="R131" s="164">
        <v>-9129</v>
      </c>
      <c r="S131" s="164"/>
      <c r="T131" s="164">
        <v>16209</v>
      </c>
      <c r="U131" s="164">
        <v>18446</v>
      </c>
      <c r="V131" s="104">
        <f t="shared" si="10"/>
        <v>-66193</v>
      </c>
      <c r="W131" s="104">
        <f t="shared" si="11"/>
        <v>-39056</v>
      </c>
      <c r="X131" s="104"/>
      <c r="Y131" s="164">
        <v>512552</v>
      </c>
      <c r="Z131" s="164">
        <v>393279</v>
      </c>
      <c r="AA131" s="164">
        <v>447003</v>
      </c>
      <c r="AB131" s="164">
        <v>447003</v>
      </c>
      <c r="AC131" s="164">
        <v>28597</v>
      </c>
      <c r="AD131" s="164">
        <v>37596</v>
      </c>
      <c r="AE131" s="164"/>
      <c r="AF131" s="164">
        <v>0</v>
      </c>
      <c r="AG131" s="164">
        <v>0</v>
      </c>
      <c r="AH131" s="164"/>
      <c r="AI131" s="164">
        <v>-9129</v>
      </c>
      <c r="AJ131" s="164">
        <v>-9129</v>
      </c>
      <c r="AK131" s="164">
        <v>-9129</v>
      </c>
      <c r="AL131" s="164">
        <v>-9129</v>
      </c>
      <c r="AM131" s="164">
        <v>-9129</v>
      </c>
      <c r="AN131" s="164">
        <v>-20548</v>
      </c>
      <c r="AP131" s="165">
        <f t="shared" si="8"/>
        <v>-3972</v>
      </c>
      <c r="AQ131" s="164">
        <f>MIN(MAX(0,AP131),MAX(0,$L131)-SUM($AP131:AP131))</f>
        <v>0</v>
      </c>
      <c r="AR131" s="164">
        <f>MIN(MAX(0,AQ131),MAX(0,$L131)-SUM($AP131:AQ131))</f>
        <v>0</v>
      </c>
      <c r="AS131" s="164">
        <f>MIN(MAX(0,AR131),MAX(0,$L131)-SUM($AP131:AR131))</f>
        <v>0</v>
      </c>
      <c r="AT131" s="164">
        <f>MIN(MAX(0,AS131),MAX(0,$L131)-SUM($AP131:AS131))</f>
        <v>0</v>
      </c>
      <c r="AU131" s="164">
        <f>MIN(MAX(0,AT131),MAX(0,$L131)-SUM($AP131:AT131))</f>
        <v>0</v>
      </c>
      <c r="AV131" s="164">
        <f>(MAX(0,$L131-MAX(0,SUM($AP131:AU131))))</f>
        <v>0</v>
      </c>
      <c r="AW131" s="166">
        <f t="shared" si="9"/>
        <v>3972</v>
      </c>
      <c r="AX131" s="166">
        <f>MIN(MAX(0,AW131),MAX(0,-$L131)-MAX(0,-$AP131+SUM($AW131:AW131)))</f>
        <v>3972</v>
      </c>
      <c r="AY131" s="166">
        <f>MIN(MAX(0,AX131),MAX(0,-$L131)-MAX(0,-$AP131+SUM($AW131:AX131)))</f>
        <v>3972</v>
      </c>
      <c r="AZ131" s="166">
        <f>MIN(MAX(0,AY131),MAX(0,-$L131)-MAX(0,-$AP131+SUM($AW131:AY131)))</f>
        <v>3972</v>
      </c>
      <c r="BA131" s="166">
        <f>MIN(MAX(0,AZ131),MAX(0,-$L131)-MAX(0,-$AP131+SUM($AW131:AZ131)))</f>
        <v>3972</v>
      </c>
      <c r="BB131" s="166">
        <f>MAX(0,-$L131+$AP131-SUM($AW131:BA131))</f>
        <v>8737</v>
      </c>
      <c r="BC131" s="165">
        <f t="shared" si="12"/>
        <v>-451</v>
      </c>
      <c r="BD131" s="164">
        <f>MIN(MAX(0,BC131),MAX(0,$M131)-SUM($BC131:BC131))</f>
        <v>0</v>
      </c>
      <c r="BE131" s="164">
        <f>MIN(MAX(0,BD131),MAX(0,$M131)-SUM($BC131:BD131))</f>
        <v>0</v>
      </c>
      <c r="BF131" s="164">
        <f>MIN(MAX(0,BE131),MAX(0,$M131)-SUM($BC131:BE131))</f>
        <v>0</v>
      </c>
      <c r="BG131" s="164">
        <f>MIN(MAX(0,BF131),MAX(0,$M131)-SUM($BC131:BF131))</f>
        <v>0</v>
      </c>
      <c r="BH131" s="164">
        <f>MIN(MAX(0,BG131),MAX(0,$M131)-SUM($BC131:BG131))</f>
        <v>0</v>
      </c>
      <c r="BI131" s="164">
        <f>(MAX(0,$M131-MAX(0,SUM($BC131:BH131))))</f>
        <v>0</v>
      </c>
      <c r="BJ131" s="166">
        <f t="shared" si="13"/>
        <v>451</v>
      </c>
      <c r="BK131" s="166">
        <f>MIN(MAX(0,BJ131),MAX(0,-$M131)-MAX(0,-$BC131+SUM($BJ131:BJ131)))</f>
        <v>451</v>
      </c>
      <c r="BL131" s="166">
        <f>MIN(MAX(0,BK131),MAX(0,-$M131)-MAX(0,-$BC131+SUM($BJ131:BK131)))</f>
        <v>451</v>
      </c>
      <c r="BM131" s="166">
        <f>MIN(MAX(0,BL131),MAX(0,-$M131)-MAX(0,-$BC131+SUM($BJ131:BL131)))</f>
        <v>451</v>
      </c>
      <c r="BN131" s="166">
        <f>MIN(MAX(0,BM131),MAX(0,-$M131)-MAX(0,-$BC131+SUM($BJ131:BM131)))</f>
        <v>451</v>
      </c>
      <c r="BO131" s="166">
        <f>MAX(0,-$M131+$BC131-SUM($BJ131:BN131))</f>
        <v>991</v>
      </c>
      <c r="BP131" s="165"/>
      <c r="BQ131" s="164"/>
      <c r="BR131" s="164"/>
      <c r="BS131" s="164"/>
      <c r="BT131" s="164"/>
      <c r="BU131" s="164"/>
      <c r="BV131" s="164"/>
      <c r="BW131" s="166"/>
      <c r="BX131" s="166"/>
      <c r="BY131" s="166"/>
      <c r="BZ131" s="166"/>
      <c r="CA131" s="166"/>
      <c r="CB131" s="166"/>
      <c r="CC131" s="163">
        <v>9.3000000000000007</v>
      </c>
      <c r="CD131" s="167"/>
      <c r="CE131" s="164"/>
      <c r="CF131" s="164"/>
      <c r="CG131" s="164"/>
      <c r="CH131" s="164"/>
      <c r="CI131" s="164"/>
      <c r="CJ131" s="164"/>
      <c r="CK131" s="166"/>
      <c r="CL131" s="166"/>
      <c r="CM131" s="166"/>
      <c r="CN131" s="166"/>
      <c r="CO131" s="166"/>
      <c r="CP131" s="166"/>
      <c r="CQ131" s="167">
        <v>-4706</v>
      </c>
      <c r="CR131" s="164"/>
      <c r="CS131" s="164"/>
      <c r="CT131" s="164"/>
      <c r="CU131" s="164"/>
      <c r="CV131" s="164"/>
      <c r="CW131" s="164"/>
      <c r="CX131" s="166">
        <v>4706</v>
      </c>
      <c r="CY131" s="166">
        <v>4706</v>
      </c>
      <c r="CZ131" s="166">
        <v>4706</v>
      </c>
      <c r="DA131" s="166">
        <v>4706</v>
      </c>
      <c r="DB131" s="166">
        <v>4706</v>
      </c>
      <c r="DC131" s="166">
        <v>10820</v>
      </c>
      <c r="DE131" s="168">
        <v>0</v>
      </c>
      <c r="DG131" s="172">
        <v>0</v>
      </c>
    </row>
    <row r="132" spans="2:111" hidden="1">
      <c r="B132" s="103" t="s">
        <v>298</v>
      </c>
      <c r="C132" s="164">
        <v>34</v>
      </c>
      <c r="D132" s="164">
        <v>13</v>
      </c>
      <c r="E132" s="164">
        <v>123</v>
      </c>
      <c r="F132" s="163">
        <v>8</v>
      </c>
      <c r="G132" s="164">
        <v>439348</v>
      </c>
      <c r="H132" s="164">
        <v>8923</v>
      </c>
      <c r="I132" s="164">
        <v>15641</v>
      </c>
      <c r="J132" s="164"/>
      <c r="K132" s="164">
        <v>0</v>
      </c>
      <c r="L132" s="164">
        <v>18969</v>
      </c>
      <c r="M132" s="164">
        <v>-3788</v>
      </c>
      <c r="N132" s="164"/>
      <c r="O132" s="164">
        <v>-17812</v>
      </c>
      <c r="P132" s="164">
        <v>461281</v>
      </c>
      <c r="Q132" s="104">
        <f t="shared" si="7"/>
        <v>0</v>
      </c>
      <c r="R132" s="164">
        <v>-2714</v>
      </c>
      <c r="S132" s="164"/>
      <c r="T132" s="164">
        <v>21850</v>
      </c>
      <c r="U132" s="164">
        <v>18108</v>
      </c>
      <c r="V132" s="104">
        <f t="shared" si="10"/>
        <v>-18533</v>
      </c>
      <c r="W132" s="104">
        <f t="shared" si="11"/>
        <v>-36428</v>
      </c>
      <c r="X132" s="104"/>
      <c r="Y132" s="164">
        <v>529544</v>
      </c>
      <c r="Z132" s="164">
        <v>405011</v>
      </c>
      <c r="AA132" s="164">
        <v>461281</v>
      </c>
      <c r="AB132" s="164">
        <v>461281</v>
      </c>
      <c r="AC132" s="164">
        <v>0</v>
      </c>
      <c r="AD132" s="164">
        <v>35131</v>
      </c>
      <c r="AE132" s="164"/>
      <c r="AF132" s="164">
        <v>16598</v>
      </c>
      <c r="AG132" s="164">
        <v>0</v>
      </c>
      <c r="AH132" s="164"/>
      <c r="AI132" s="164">
        <v>-2714</v>
      </c>
      <c r="AJ132" s="164">
        <v>-2714</v>
      </c>
      <c r="AK132" s="164">
        <v>-2714</v>
      </c>
      <c r="AL132" s="164">
        <v>-2714</v>
      </c>
      <c r="AM132" s="164">
        <v>-2714</v>
      </c>
      <c r="AN132" s="164">
        <v>-4963</v>
      </c>
      <c r="AP132" s="165">
        <f t="shared" si="8"/>
        <v>2371</v>
      </c>
      <c r="AQ132" s="164">
        <f>MIN(MAX(0,AP132),MAX(0,$L132)-SUM($AP132:AP132))</f>
        <v>2371</v>
      </c>
      <c r="AR132" s="164">
        <f>MIN(MAX(0,AQ132),MAX(0,$L132)-SUM($AP132:AQ132))</f>
        <v>2371</v>
      </c>
      <c r="AS132" s="164">
        <f>MIN(MAX(0,AR132),MAX(0,$L132)-SUM($AP132:AR132))</f>
        <v>2371</v>
      </c>
      <c r="AT132" s="164">
        <f>MIN(MAX(0,AS132),MAX(0,$L132)-SUM($AP132:AS132))</f>
        <v>2371</v>
      </c>
      <c r="AU132" s="164">
        <f>MIN(MAX(0,AT132),MAX(0,$L132)-SUM($AP132:AT132))</f>
        <v>2371</v>
      </c>
      <c r="AV132" s="164">
        <f>(MAX(0,$L132-MAX(0,SUM($AP132:AU132))))</f>
        <v>4743</v>
      </c>
      <c r="AW132" s="166">
        <f t="shared" si="9"/>
        <v>0</v>
      </c>
      <c r="AX132" s="166">
        <f>MIN(MAX(0,AW132),MAX(0,-$L132)-MAX(0,-$AP132+SUM($AW132:AW132)))</f>
        <v>0</v>
      </c>
      <c r="AY132" s="166">
        <f>MIN(MAX(0,AX132),MAX(0,-$L132)-MAX(0,-$AP132+SUM($AW132:AX132)))</f>
        <v>0</v>
      </c>
      <c r="AZ132" s="166">
        <f>MIN(MAX(0,AY132),MAX(0,-$L132)-MAX(0,-$AP132+SUM($AW132:AY132)))</f>
        <v>0</v>
      </c>
      <c r="BA132" s="166">
        <f>MIN(MAX(0,AZ132),MAX(0,-$L132)-MAX(0,-$AP132+SUM($AW132:AZ132)))</f>
        <v>0</v>
      </c>
      <c r="BB132" s="166">
        <f>MAX(0,-$L132+$AP132-SUM($AW132:BA132))</f>
        <v>0</v>
      </c>
      <c r="BC132" s="165">
        <f t="shared" si="12"/>
        <v>-474</v>
      </c>
      <c r="BD132" s="164">
        <f>MIN(MAX(0,BC132),MAX(0,$M132)-SUM($BC132:BC132))</f>
        <v>0</v>
      </c>
      <c r="BE132" s="164">
        <f>MIN(MAX(0,BD132),MAX(0,$M132)-SUM($BC132:BD132))</f>
        <v>0</v>
      </c>
      <c r="BF132" s="164">
        <f>MIN(MAX(0,BE132),MAX(0,$M132)-SUM($BC132:BE132))</f>
        <v>0</v>
      </c>
      <c r="BG132" s="164">
        <f>MIN(MAX(0,BF132),MAX(0,$M132)-SUM($BC132:BF132))</f>
        <v>0</v>
      </c>
      <c r="BH132" s="164">
        <f>MIN(MAX(0,BG132),MAX(0,$M132)-SUM($BC132:BG132))</f>
        <v>0</v>
      </c>
      <c r="BI132" s="164">
        <f>(MAX(0,$M132-MAX(0,SUM($BC132:BH132))))</f>
        <v>0</v>
      </c>
      <c r="BJ132" s="166">
        <f t="shared" si="13"/>
        <v>474</v>
      </c>
      <c r="BK132" s="166">
        <f>MIN(MAX(0,BJ132),MAX(0,-$M132)-MAX(0,-$BC132+SUM($BJ132:BJ132)))</f>
        <v>474</v>
      </c>
      <c r="BL132" s="166">
        <f>MIN(MAX(0,BK132),MAX(0,-$M132)-MAX(0,-$BC132+SUM($BJ132:BK132)))</f>
        <v>474</v>
      </c>
      <c r="BM132" s="166">
        <f>MIN(MAX(0,BL132),MAX(0,-$M132)-MAX(0,-$BC132+SUM($BJ132:BL132)))</f>
        <v>474</v>
      </c>
      <c r="BN132" s="166">
        <f>MIN(MAX(0,BM132),MAX(0,-$M132)-MAX(0,-$BC132+SUM($BJ132:BM132)))</f>
        <v>474</v>
      </c>
      <c r="BO132" s="166">
        <f>MAX(0,-$M132+$BC132-SUM($BJ132:BN132))</f>
        <v>944</v>
      </c>
      <c r="BP132" s="165"/>
      <c r="BQ132" s="164"/>
      <c r="BR132" s="164"/>
      <c r="BS132" s="164"/>
      <c r="BT132" s="164"/>
      <c r="BU132" s="164"/>
      <c r="BV132" s="164"/>
      <c r="BW132" s="166"/>
      <c r="BX132" s="166"/>
      <c r="BY132" s="166"/>
      <c r="BZ132" s="166"/>
      <c r="CA132" s="166"/>
      <c r="CB132" s="166"/>
      <c r="CC132" s="163">
        <v>8.9</v>
      </c>
      <c r="CD132" s="167"/>
      <c r="CE132" s="164"/>
      <c r="CF132" s="164"/>
      <c r="CG132" s="164"/>
      <c r="CH132" s="164"/>
      <c r="CI132" s="164"/>
      <c r="CJ132" s="164"/>
      <c r="CK132" s="166"/>
      <c r="CL132" s="166"/>
      <c r="CM132" s="166"/>
      <c r="CN132" s="166"/>
      <c r="CO132" s="166"/>
      <c r="CP132" s="166"/>
      <c r="CQ132" s="167">
        <v>-4611</v>
      </c>
      <c r="CR132" s="164"/>
      <c r="CS132" s="164"/>
      <c r="CT132" s="164"/>
      <c r="CU132" s="164"/>
      <c r="CV132" s="164"/>
      <c r="CW132" s="164"/>
      <c r="CX132" s="166">
        <v>4611</v>
      </c>
      <c r="CY132" s="166">
        <v>4611</v>
      </c>
      <c r="CZ132" s="166">
        <v>4611</v>
      </c>
      <c r="DA132" s="166">
        <v>4611</v>
      </c>
      <c r="DB132" s="166">
        <v>4611</v>
      </c>
      <c r="DC132" s="166">
        <v>8762</v>
      </c>
      <c r="DE132" s="168">
        <v>0</v>
      </c>
      <c r="DG132" s="172">
        <v>0</v>
      </c>
    </row>
    <row r="133" spans="2:111" hidden="1">
      <c r="B133" s="103" t="s">
        <v>299</v>
      </c>
      <c r="C133" s="164">
        <v>30</v>
      </c>
      <c r="D133" s="164">
        <v>9</v>
      </c>
      <c r="E133" s="164">
        <v>67</v>
      </c>
      <c r="F133" s="163">
        <v>7.6</v>
      </c>
      <c r="G133" s="164">
        <v>333076</v>
      </c>
      <c r="H133" s="164">
        <v>5043</v>
      </c>
      <c r="I133" s="164">
        <v>11750</v>
      </c>
      <c r="J133" s="164"/>
      <c r="K133" s="164">
        <v>0</v>
      </c>
      <c r="L133" s="164">
        <v>-6269</v>
      </c>
      <c r="M133" s="164">
        <v>-2401</v>
      </c>
      <c r="N133" s="164"/>
      <c r="O133" s="164">
        <v>-16108</v>
      </c>
      <c r="P133" s="164">
        <v>325091</v>
      </c>
      <c r="Q133" s="104">
        <f t="shared" ref="Q133:Q196" si="14">+K133</f>
        <v>0</v>
      </c>
      <c r="R133" s="164">
        <v>-4328</v>
      </c>
      <c r="S133" s="164"/>
      <c r="T133" s="164">
        <v>12465</v>
      </c>
      <c r="U133" s="164">
        <v>17116</v>
      </c>
      <c r="V133" s="104">
        <f t="shared" si="10"/>
        <v>-28878</v>
      </c>
      <c r="W133" s="104">
        <f t="shared" si="11"/>
        <v>-24536</v>
      </c>
      <c r="X133" s="104"/>
      <c r="Y133" s="164">
        <v>368592</v>
      </c>
      <c r="Z133" s="164">
        <v>289188</v>
      </c>
      <c r="AA133" s="164">
        <v>325091</v>
      </c>
      <c r="AB133" s="164">
        <v>325091</v>
      </c>
      <c r="AC133" s="164">
        <v>5444</v>
      </c>
      <c r="AD133" s="164">
        <v>23434</v>
      </c>
      <c r="AE133" s="164"/>
      <c r="AF133" s="164">
        <v>0</v>
      </c>
      <c r="AG133" s="164">
        <v>0</v>
      </c>
      <c r="AH133" s="164"/>
      <c r="AI133" s="164">
        <v>-4328</v>
      </c>
      <c r="AJ133" s="164">
        <v>-4328</v>
      </c>
      <c r="AK133" s="164">
        <v>-4328</v>
      </c>
      <c r="AL133" s="164">
        <v>-4328</v>
      </c>
      <c r="AM133" s="164">
        <v>-4328</v>
      </c>
      <c r="AN133" s="164">
        <v>-7238</v>
      </c>
      <c r="AP133" s="165">
        <f t="shared" ref="AP133:AP196" si="15">ROUND(ROUND(L133,0)/F133,0)+IF(ABS(L133/F133)&lt;0.5,1*SIGN(L133),0)</f>
        <v>-825</v>
      </c>
      <c r="AQ133" s="164">
        <f>MIN(MAX(0,AP133),MAX(0,$L133)-SUM($AP133:AP133))</f>
        <v>0</v>
      </c>
      <c r="AR133" s="164">
        <f>MIN(MAX(0,AQ133),MAX(0,$L133)-SUM($AP133:AQ133))</f>
        <v>0</v>
      </c>
      <c r="AS133" s="164">
        <f>MIN(MAX(0,AR133),MAX(0,$L133)-SUM($AP133:AR133))</f>
        <v>0</v>
      </c>
      <c r="AT133" s="164">
        <f>MIN(MAX(0,AS133),MAX(0,$L133)-SUM($AP133:AS133))</f>
        <v>0</v>
      </c>
      <c r="AU133" s="164">
        <f>MIN(MAX(0,AT133),MAX(0,$L133)-SUM($AP133:AT133))</f>
        <v>0</v>
      </c>
      <c r="AV133" s="164">
        <f>(MAX(0,$L133-MAX(0,SUM($AP133:AU133))))</f>
        <v>0</v>
      </c>
      <c r="AW133" s="166">
        <f t="shared" ref="AW133:AW196" si="16">MIN(MAX(0,-AP133),MAX(0,-$L133)-MAX(0,-$AP133))</f>
        <v>825</v>
      </c>
      <c r="AX133" s="166">
        <f>MIN(MAX(0,AW133),MAX(0,-$L133)-MAX(0,-$AP133+SUM($AW133:AW133)))</f>
        <v>825</v>
      </c>
      <c r="AY133" s="166">
        <f>MIN(MAX(0,AX133),MAX(0,-$L133)-MAX(0,-$AP133+SUM($AW133:AX133)))</f>
        <v>825</v>
      </c>
      <c r="AZ133" s="166">
        <f>MIN(MAX(0,AY133),MAX(0,-$L133)-MAX(0,-$AP133+SUM($AW133:AY133)))</f>
        <v>825</v>
      </c>
      <c r="BA133" s="166">
        <f>MIN(MAX(0,AZ133),MAX(0,-$L133)-MAX(0,-$AP133+SUM($AW133:AZ133)))</f>
        <v>825</v>
      </c>
      <c r="BB133" s="166">
        <f>MAX(0,-$L133+$AP133-SUM($AW133:BA133))</f>
        <v>1319</v>
      </c>
      <c r="BC133" s="165">
        <f t="shared" si="12"/>
        <v>-316</v>
      </c>
      <c r="BD133" s="164">
        <f>MIN(MAX(0,BC133),MAX(0,$M133)-SUM($BC133:BC133))</f>
        <v>0</v>
      </c>
      <c r="BE133" s="164">
        <f>MIN(MAX(0,BD133),MAX(0,$M133)-SUM($BC133:BD133))</f>
        <v>0</v>
      </c>
      <c r="BF133" s="164">
        <f>MIN(MAX(0,BE133),MAX(0,$M133)-SUM($BC133:BE133))</f>
        <v>0</v>
      </c>
      <c r="BG133" s="164">
        <f>MIN(MAX(0,BF133),MAX(0,$M133)-SUM($BC133:BF133))</f>
        <v>0</v>
      </c>
      <c r="BH133" s="164">
        <f>MIN(MAX(0,BG133),MAX(0,$M133)-SUM($BC133:BG133))</f>
        <v>0</v>
      </c>
      <c r="BI133" s="164">
        <f>(MAX(0,$M133-MAX(0,SUM($BC133:BH133))))</f>
        <v>0</v>
      </c>
      <c r="BJ133" s="166">
        <f t="shared" si="13"/>
        <v>316</v>
      </c>
      <c r="BK133" s="166">
        <f>MIN(MAX(0,BJ133),MAX(0,-$M133)-MAX(0,-$BC133+SUM($BJ133:BJ133)))</f>
        <v>316</v>
      </c>
      <c r="BL133" s="166">
        <f>MIN(MAX(0,BK133),MAX(0,-$M133)-MAX(0,-$BC133+SUM($BJ133:BK133)))</f>
        <v>316</v>
      </c>
      <c r="BM133" s="166">
        <f>MIN(MAX(0,BL133),MAX(0,-$M133)-MAX(0,-$BC133+SUM($BJ133:BL133)))</f>
        <v>316</v>
      </c>
      <c r="BN133" s="166">
        <f>MIN(MAX(0,BM133),MAX(0,-$M133)-MAX(0,-$BC133+SUM($BJ133:BM133)))</f>
        <v>316</v>
      </c>
      <c r="BO133" s="166">
        <f>MAX(0,-$M133+$BC133-SUM($BJ133:BN133))</f>
        <v>505</v>
      </c>
      <c r="BP133" s="165"/>
      <c r="BQ133" s="164"/>
      <c r="BR133" s="164"/>
      <c r="BS133" s="164"/>
      <c r="BT133" s="164"/>
      <c r="BU133" s="164"/>
      <c r="BV133" s="164"/>
      <c r="BW133" s="166"/>
      <c r="BX133" s="166"/>
      <c r="BY133" s="166"/>
      <c r="BZ133" s="166"/>
      <c r="CA133" s="166"/>
      <c r="CB133" s="166"/>
      <c r="CC133" s="163">
        <v>8.6999999999999993</v>
      </c>
      <c r="CD133" s="167"/>
      <c r="CE133" s="164"/>
      <c r="CF133" s="164"/>
      <c r="CG133" s="164"/>
      <c r="CH133" s="164"/>
      <c r="CI133" s="164"/>
      <c r="CJ133" s="164"/>
      <c r="CK133" s="166"/>
      <c r="CL133" s="166"/>
      <c r="CM133" s="166"/>
      <c r="CN133" s="166"/>
      <c r="CO133" s="166"/>
      <c r="CP133" s="166"/>
      <c r="CQ133" s="167">
        <v>-3187</v>
      </c>
      <c r="CR133" s="164"/>
      <c r="CS133" s="164"/>
      <c r="CT133" s="164"/>
      <c r="CU133" s="164"/>
      <c r="CV133" s="164"/>
      <c r="CW133" s="164"/>
      <c r="CX133" s="166">
        <v>3187</v>
      </c>
      <c r="CY133" s="166">
        <v>3187</v>
      </c>
      <c r="CZ133" s="166">
        <v>3187</v>
      </c>
      <c r="DA133" s="166">
        <v>3187</v>
      </c>
      <c r="DB133" s="166">
        <v>3187</v>
      </c>
      <c r="DC133" s="166">
        <v>5414</v>
      </c>
      <c r="DE133" s="168">
        <v>0</v>
      </c>
      <c r="DG133" s="172">
        <v>0</v>
      </c>
    </row>
    <row r="134" spans="2:111" hidden="1">
      <c r="B134" s="103" t="s">
        <v>300</v>
      </c>
      <c r="C134" s="164">
        <v>0</v>
      </c>
      <c r="D134" s="164">
        <v>0</v>
      </c>
      <c r="E134" s="164">
        <v>12</v>
      </c>
      <c r="F134" s="163">
        <v>12.7</v>
      </c>
      <c r="G134" s="164">
        <v>949</v>
      </c>
      <c r="H134" s="164">
        <v>39</v>
      </c>
      <c r="I134" s="164">
        <v>35</v>
      </c>
      <c r="J134" s="164"/>
      <c r="K134" s="164">
        <v>0</v>
      </c>
      <c r="L134" s="164">
        <v>4217</v>
      </c>
      <c r="M134" s="164">
        <v>-10</v>
      </c>
      <c r="N134" s="164"/>
      <c r="O134" s="164">
        <v>0</v>
      </c>
      <c r="P134" s="164">
        <v>5230</v>
      </c>
      <c r="Q134" s="104">
        <f t="shared" si="14"/>
        <v>0</v>
      </c>
      <c r="R134" s="164">
        <v>299</v>
      </c>
      <c r="S134" s="164"/>
      <c r="T134" s="164">
        <v>373</v>
      </c>
      <c r="U134" s="164">
        <v>0</v>
      </c>
      <c r="V134" s="104">
        <f t="shared" ref="V134:V197" si="17">AF134+AG134+AH134-AC134-AD134-AE134</f>
        <v>3842</v>
      </c>
      <c r="W134" s="104">
        <f t="shared" ref="W134:W197" si="18">CQ134+SUM(CR134:CW134)-SUM(CX134:DC134)</f>
        <v>-66</v>
      </c>
      <c r="X134" s="104"/>
      <c r="Y134" s="164">
        <v>6444</v>
      </c>
      <c r="Z134" s="164">
        <v>4273</v>
      </c>
      <c r="AA134" s="164">
        <v>5230</v>
      </c>
      <c r="AB134" s="164">
        <v>5230</v>
      </c>
      <c r="AC134" s="164">
        <v>0</v>
      </c>
      <c r="AD134" s="164">
        <v>43</v>
      </c>
      <c r="AE134" s="164"/>
      <c r="AF134" s="164">
        <v>3885</v>
      </c>
      <c r="AG134" s="164">
        <v>0</v>
      </c>
      <c r="AH134" s="164"/>
      <c r="AI134" s="164">
        <v>299</v>
      </c>
      <c r="AJ134" s="164">
        <v>329</v>
      </c>
      <c r="AK134" s="164">
        <v>331</v>
      </c>
      <c r="AL134" s="164">
        <v>331</v>
      </c>
      <c r="AM134" s="164">
        <v>331</v>
      </c>
      <c r="AN134" s="164">
        <v>2221</v>
      </c>
      <c r="AP134" s="165">
        <f t="shared" si="15"/>
        <v>332</v>
      </c>
      <c r="AQ134" s="164">
        <f>MIN(MAX(0,AP134),MAX(0,$L134)-SUM($AP134:AP134))</f>
        <v>332</v>
      </c>
      <c r="AR134" s="164">
        <f>MIN(MAX(0,AQ134),MAX(0,$L134)-SUM($AP134:AQ134))</f>
        <v>332</v>
      </c>
      <c r="AS134" s="164">
        <f>MIN(MAX(0,AR134),MAX(0,$L134)-SUM($AP134:AR134))</f>
        <v>332</v>
      </c>
      <c r="AT134" s="164">
        <f>MIN(MAX(0,AS134),MAX(0,$L134)-SUM($AP134:AS134))</f>
        <v>332</v>
      </c>
      <c r="AU134" s="164">
        <f>MIN(MAX(0,AT134),MAX(0,$L134)-SUM($AP134:AT134))</f>
        <v>332</v>
      </c>
      <c r="AV134" s="164">
        <f>(MAX(0,$L134-MAX(0,SUM($AP134:AU134))))</f>
        <v>2225</v>
      </c>
      <c r="AW134" s="166">
        <f t="shared" si="16"/>
        <v>0</v>
      </c>
      <c r="AX134" s="166">
        <f>MIN(MAX(0,AW134),MAX(0,-$L134)-MAX(0,-$AP134+SUM($AW134:AW134)))</f>
        <v>0</v>
      </c>
      <c r="AY134" s="166">
        <f>MIN(MAX(0,AX134),MAX(0,-$L134)-MAX(0,-$AP134+SUM($AW134:AX134)))</f>
        <v>0</v>
      </c>
      <c r="AZ134" s="166">
        <f>MIN(MAX(0,AY134),MAX(0,-$L134)-MAX(0,-$AP134+SUM($AW134:AY134)))</f>
        <v>0</v>
      </c>
      <c r="BA134" s="166">
        <f>MIN(MAX(0,AZ134),MAX(0,-$L134)-MAX(0,-$AP134+SUM($AW134:AZ134)))</f>
        <v>0</v>
      </c>
      <c r="BB134" s="166">
        <f>MAX(0,-$L134+$AP134-SUM($AW134:BA134))</f>
        <v>0</v>
      </c>
      <c r="BC134" s="165">
        <f t="shared" ref="BC134:BC197" si="19">ROUND(ROUND(M134,0)/F134,0)+IF(ABS(M134/F134)&lt;0.5,1*SIGN(M134),0)</f>
        <v>-1</v>
      </c>
      <c r="BD134" s="164">
        <f>MIN(MAX(0,BC134),MAX(0,$M134)-SUM($BC134:BC134))</f>
        <v>0</v>
      </c>
      <c r="BE134" s="164">
        <f>MIN(MAX(0,BD134),MAX(0,$M134)-SUM($BC134:BD134))</f>
        <v>0</v>
      </c>
      <c r="BF134" s="164">
        <f>MIN(MAX(0,BE134),MAX(0,$M134)-SUM($BC134:BE134))</f>
        <v>0</v>
      </c>
      <c r="BG134" s="164">
        <f>MIN(MAX(0,BF134),MAX(0,$M134)-SUM($BC134:BF134))</f>
        <v>0</v>
      </c>
      <c r="BH134" s="164">
        <f>MIN(MAX(0,BG134),MAX(0,$M134)-SUM($BC134:BG134))</f>
        <v>0</v>
      </c>
      <c r="BI134" s="164">
        <f>(MAX(0,$M134-MAX(0,SUM($BC134:BH134))))</f>
        <v>0</v>
      </c>
      <c r="BJ134" s="166">
        <f t="shared" ref="BJ134:BJ197" si="20">MIN(MAX(0,-BC134),MAX(0,-$M134)-MAX(0,-$BC134))</f>
        <v>1</v>
      </c>
      <c r="BK134" s="166">
        <f>MIN(MAX(0,BJ134),MAX(0,-$M134)-MAX(0,-$BC134+SUM($BJ134:BJ134)))</f>
        <v>1</v>
      </c>
      <c r="BL134" s="166">
        <f>MIN(MAX(0,BK134),MAX(0,-$M134)-MAX(0,-$BC134+SUM($BJ134:BK134)))</f>
        <v>1</v>
      </c>
      <c r="BM134" s="166">
        <f>MIN(MAX(0,BL134),MAX(0,-$M134)-MAX(0,-$BC134+SUM($BJ134:BL134)))</f>
        <v>1</v>
      </c>
      <c r="BN134" s="166">
        <f>MIN(MAX(0,BM134),MAX(0,-$M134)-MAX(0,-$BC134+SUM($BJ134:BM134)))</f>
        <v>1</v>
      </c>
      <c r="BO134" s="166">
        <f>MAX(0,-$M134+$BC134-SUM($BJ134:BN134))</f>
        <v>4</v>
      </c>
      <c r="BP134" s="165"/>
      <c r="BQ134" s="164"/>
      <c r="BR134" s="164"/>
      <c r="BS134" s="164"/>
      <c r="BT134" s="164"/>
      <c r="BU134" s="164"/>
      <c r="BV134" s="164"/>
      <c r="BW134" s="166"/>
      <c r="BX134" s="166"/>
      <c r="BY134" s="166"/>
      <c r="BZ134" s="166"/>
      <c r="CA134" s="166"/>
      <c r="CB134" s="166"/>
      <c r="CC134" s="163">
        <v>3.1</v>
      </c>
      <c r="CD134" s="167"/>
      <c r="CE134" s="164"/>
      <c r="CF134" s="164"/>
      <c r="CG134" s="164"/>
      <c r="CH134" s="164"/>
      <c r="CI134" s="164"/>
      <c r="CJ134" s="164"/>
      <c r="CK134" s="166"/>
      <c r="CL134" s="166"/>
      <c r="CM134" s="166"/>
      <c r="CN134" s="166"/>
      <c r="CO134" s="166"/>
      <c r="CP134" s="166"/>
      <c r="CQ134" s="167">
        <v>-32</v>
      </c>
      <c r="CR134" s="164"/>
      <c r="CS134" s="164"/>
      <c r="CT134" s="164"/>
      <c r="CU134" s="164"/>
      <c r="CV134" s="164"/>
      <c r="CW134" s="164"/>
      <c r="CX134" s="166">
        <v>32</v>
      </c>
      <c r="CY134" s="166">
        <v>2</v>
      </c>
      <c r="CZ134" s="166">
        <v>0</v>
      </c>
      <c r="DA134" s="166">
        <v>0</v>
      </c>
      <c r="DB134" s="166">
        <v>0</v>
      </c>
      <c r="DC134" s="166">
        <v>0</v>
      </c>
      <c r="DE134" s="168">
        <v>0</v>
      </c>
      <c r="DG134" s="172">
        <v>0</v>
      </c>
    </row>
    <row r="135" spans="2:111" hidden="1">
      <c r="B135" s="103" t="s">
        <v>502</v>
      </c>
      <c r="C135" s="164">
        <v>0</v>
      </c>
      <c r="D135" s="164">
        <v>0</v>
      </c>
      <c r="E135" s="164">
        <v>9</v>
      </c>
      <c r="F135" s="163">
        <v>15.9</v>
      </c>
      <c r="G135" s="164">
        <v>0</v>
      </c>
      <c r="H135" s="164">
        <v>0</v>
      </c>
      <c r="I135" s="164">
        <v>0</v>
      </c>
      <c r="J135" s="164"/>
      <c r="K135" s="164">
        <v>0</v>
      </c>
      <c r="L135" s="164">
        <v>1496</v>
      </c>
      <c r="M135" s="164">
        <v>-6</v>
      </c>
      <c r="N135" s="164"/>
      <c r="O135" s="164">
        <v>0</v>
      </c>
      <c r="P135" s="164">
        <v>1490</v>
      </c>
      <c r="Q135" s="104">
        <f t="shared" si="14"/>
        <v>0</v>
      </c>
      <c r="R135" s="164">
        <v>93</v>
      </c>
      <c r="S135" s="164"/>
      <c r="T135" s="164">
        <v>93</v>
      </c>
      <c r="U135" s="164">
        <v>0</v>
      </c>
      <c r="V135" s="104">
        <f t="shared" si="17"/>
        <v>1397</v>
      </c>
      <c r="W135" s="104">
        <f t="shared" si="18"/>
        <v>0</v>
      </c>
      <c r="X135" s="104"/>
      <c r="Y135" s="164">
        <v>1996</v>
      </c>
      <c r="Z135" s="164">
        <v>1059</v>
      </c>
      <c r="AA135" s="164">
        <v>1490</v>
      </c>
      <c r="AB135" s="164">
        <v>1490</v>
      </c>
      <c r="AC135" s="164">
        <v>0</v>
      </c>
      <c r="AD135" s="164">
        <v>5</v>
      </c>
      <c r="AE135" s="164"/>
      <c r="AF135" s="164">
        <v>1402</v>
      </c>
      <c r="AG135" s="164">
        <v>0</v>
      </c>
      <c r="AH135" s="164"/>
      <c r="AI135" s="164">
        <v>93</v>
      </c>
      <c r="AJ135" s="164">
        <v>93</v>
      </c>
      <c r="AK135" s="164">
        <v>93</v>
      </c>
      <c r="AL135" s="164">
        <v>93</v>
      </c>
      <c r="AM135" s="164">
        <v>93</v>
      </c>
      <c r="AN135" s="164">
        <v>932</v>
      </c>
      <c r="AP135" s="165">
        <f t="shared" si="15"/>
        <v>94</v>
      </c>
      <c r="AQ135" s="164">
        <f>MIN(MAX(0,AP135),MAX(0,$L135)-SUM($AP135:AP135))</f>
        <v>94</v>
      </c>
      <c r="AR135" s="164">
        <f>MIN(MAX(0,AQ135),MAX(0,$L135)-SUM($AP135:AQ135))</f>
        <v>94</v>
      </c>
      <c r="AS135" s="164">
        <f>MIN(MAX(0,AR135),MAX(0,$L135)-SUM($AP135:AR135))</f>
        <v>94</v>
      </c>
      <c r="AT135" s="164">
        <f>MIN(MAX(0,AS135),MAX(0,$L135)-SUM($AP135:AS135))</f>
        <v>94</v>
      </c>
      <c r="AU135" s="164">
        <f>MIN(MAX(0,AT135),MAX(0,$L135)-SUM($AP135:AT135))</f>
        <v>94</v>
      </c>
      <c r="AV135" s="164">
        <f>(MAX(0,$L135-MAX(0,SUM($AP135:AU135))))</f>
        <v>932</v>
      </c>
      <c r="AW135" s="166">
        <f t="shared" si="16"/>
        <v>0</v>
      </c>
      <c r="AX135" s="166">
        <f>MIN(MAX(0,AW135),MAX(0,-$L135)-MAX(0,-$AP135+SUM($AW135:AW135)))</f>
        <v>0</v>
      </c>
      <c r="AY135" s="166">
        <f>MIN(MAX(0,AX135),MAX(0,-$L135)-MAX(0,-$AP135+SUM($AW135:AX135)))</f>
        <v>0</v>
      </c>
      <c r="AZ135" s="166">
        <f>MIN(MAX(0,AY135),MAX(0,-$L135)-MAX(0,-$AP135+SUM($AW135:AY135)))</f>
        <v>0</v>
      </c>
      <c r="BA135" s="166">
        <f>MIN(MAX(0,AZ135),MAX(0,-$L135)-MAX(0,-$AP135+SUM($AW135:AZ135)))</f>
        <v>0</v>
      </c>
      <c r="BB135" s="166">
        <f>MAX(0,-$L135+$AP135-SUM($AW135:BA135))</f>
        <v>0</v>
      </c>
      <c r="BC135" s="165">
        <f t="shared" si="19"/>
        <v>-1</v>
      </c>
      <c r="BD135" s="164">
        <f>MIN(MAX(0,BC135),MAX(0,$M135)-SUM($BC135:BC135))</f>
        <v>0</v>
      </c>
      <c r="BE135" s="164">
        <f>MIN(MAX(0,BD135),MAX(0,$M135)-SUM($BC135:BD135))</f>
        <v>0</v>
      </c>
      <c r="BF135" s="164">
        <f>MIN(MAX(0,BE135),MAX(0,$M135)-SUM($BC135:BE135))</f>
        <v>0</v>
      </c>
      <c r="BG135" s="164">
        <f>MIN(MAX(0,BF135),MAX(0,$M135)-SUM($BC135:BF135))</f>
        <v>0</v>
      </c>
      <c r="BH135" s="164">
        <f>MIN(MAX(0,BG135),MAX(0,$M135)-SUM($BC135:BG135))</f>
        <v>0</v>
      </c>
      <c r="BI135" s="164">
        <f>(MAX(0,$M135-MAX(0,SUM($BC135:BH135))))</f>
        <v>0</v>
      </c>
      <c r="BJ135" s="166">
        <f t="shared" si="20"/>
        <v>1</v>
      </c>
      <c r="BK135" s="166">
        <f>MIN(MAX(0,BJ135),MAX(0,-$M135)-MAX(0,-$BC135+SUM($BJ135:BJ135)))</f>
        <v>1</v>
      </c>
      <c r="BL135" s="166">
        <f>MIN(MAX(0,BK135),MAX(0,-$M135)-MAX(0,-$BC135+SUM($BJ135:BK135)))</f>
        <v>1</v>
      </c>
      <c r="BM135" s="166">
        <f>MIN(MAX(0,BL135),MAX(0,-$M135)-MAX(0,-$BC135+SUM($BJ135:BL135)))</f>
        <v>1</v>
      </c>
      <c r="BN135" s="166">
        <f>MIN(MAX(0,BM135),MAX(0,-$M135)-MAX(0,-$BC135+SUM($BJ135:BM135)))</f>
        <v>1</v>
      </c>
      <c r="BO135" s="166">
        <f>MAX(0,-$M135+$BC135-SUM($BJ135:BN135))</f>
        <v>0</v>
      </c>
      <c r="BP135" s="165"/>
      <c r="BQ135" s="164"/>
      <c r="BR135" s="164"/>
      <c r="BS135" s="164"/>
      <c r="BT135" s="164"/>
      <c r="BU135" s="164"/>
      <c r="BV135" s="164"/>
      <c r="BW135" s="166"/>
      <c r="BX135" s="166"/>
      <c r="BY135" s="166"/>
      <c r="BZ135" s="166"/>
      <c r="CA135" s="166"/>
      <c r="CB135" s="166"/>
      <c r="CC135" s="163">
        <v>1</v>
      </c>
      <c r="CD135" s="167"/>
      <c r="CE135" s="164"/>
      <c r="CF135" s="164"/>
      <c r="CG135" s="164"/>
      <c r="CH135" s="164"/>
      <c r="CI135" s="164"/>
      <c r="CJ135" s="164"/>
      <c r="CK135" s="166"/>
      <c r="CL135" s="166"/>
      <c r="CM135" s="166"/>
      <c r="CN135" s="166"/>
      <c r="CO135" s="166"/>
      <c r="CP135" s="166"/>
      <c r="CQ135" s="167">
        <v>0</v>
      </c>
      <c r="CR135" s="164"/>
      <c r="CS135" s="164"/>
      <c r="CT135" s="164"/>
      <c r="CU135" s="164"/>
      <c r="CV135" s="164"/>
      <c r="CW135" s="164"/>
      <c r="CX135" s="166">
        <v>0</v>
      </c>
      <c r="CY135" s="166">
        <v>0</v>
      </c>
      <c r="CZ135" s="166">
        <v>0</v>
      </c>
      <c r="DA135" s="166">
        <v>0</v>
      </c>
      <c r="DB135" s="166">
        <v>0</v>
      </c>
      <c r="DC135" s="166">
        <v>0</v>
      </c>
      <c r="DE135" s="168">
        <v>0</v>
      </c>
      <c r="DG135" s="172">
        <v>0</v>
      </c>
    </row>
    <row r="136" spans="2:111" hidden="1">
      <c r="B136" s="103" t="s">
        <v>301</v>
      </c>
      <c r="C136" s="164">
        <v>64</v>
      </c>
      <c r="D136" s="164">
        <v>37</v>
      </c>
      <c r="E136" s="164">
        <v>256</v>
      </c>
      <c r="F136" s="163">
        <v>8.3000000000000007</v>
      </c>
      <c r="G136" s="164">
        <v>908538</v>
      </c>
      <c r="H136" s="164">
        <v>17024</v>
      </c>
      <c r="I136" s="164">
        <v>32309</v>
      </c>
      <c r="J136" s="164"/>
      <c r="K136" s="164">
        <v>0</v>
      </c>
      <c r="L136" s="164">
        <v>-65353</v>
      </c>
      <c r="M136" s="164">
        <v>-6982</v>
      </c>
      <c r="N136" s="164"/>
      <c r="O136" s="164">
        <v>-36009</v>
      </c>
      <c r="P136" s="164">
        <v>849527</v>
      </c>
      <c r="Q136" s="104">
        <f t="shared" si="14"/>
        <v>0</v>
      </c>
      <c r="R136" s="164">
        <v>-17887</v>
      </c>
      <c r="S136" s="164"/>
      <c r="T136" s="164">
        <v>31446</v>
      </c>
      <c r="U136" s="164">
        <v>34587</v>
      </c>
      <c r="V136" s="104">
        <f t="shared" si="17"/>
        <v>-129657</v>
      </c>
      <c r="W136" s="104">
        <f t="shared" si="18"/>
        <v>-75209</v>
      </c>
      <c r="X136" s="104"/>
      <c r="Y136" s="164">
        <v>974242</v>
      </c>
      <c r="Z136" s="164">
        <v>747685</v>
      </c>
      <c r="AA136" s="164">
        <v>849527</v>
      </c>
      <c r="AB136" s="164">
        <v>849527</v>
      </c>
      <c r="AC136" s="164">
        <v>57479</v>
      </c>
      <c r="AD136" s="164">
        <v>72178</v>
      </c>
      <c r="AE136" s="164"/>
      <c r="AF136" s="164">
        <v>0</v>
      </c>
      <c r="AG136" s="164">
        <v>0</v>
      </c>
      <c r="AH136" s="164"/>
      <c r="AI136" s="164">
        <v>-17887</v>
      </c>
      <c r="AJ136" s="164">
        <v>-17887</v>
      </c>
      <c r="AK136" s="164">
        <v>-17887</v>
      </c>
      <c r="AL136" s="164">
        <v>-17887</v>
      </c>
      <c r="AM136" s="164">
        <v>-17887</v>
      </c>
      <c r="AN136" s="164">
        <v>-40222</v>
      </c>
      <c r="AP136" s="165">
        <f t="shared" si="15"/>
        <v>-7874</v>
      </c>
      <c r="AQ136" s="164">
        <f>MIN(MAX(0,AP136),MAX(0,$L136)-SUM($AP136:AP136))</f>
        <v>0</v>
      </c>
      <c r="AR136" s="164">
        <f>MIN(MAX(0,AQ136),MAX(0,$L136)-SUM($AP136:AQ136))</f>
        <v>0</v>
      </c>
      <c r="AS136" s="164">
        <f>MIN(MAX(0,AR136),MAX(0,$L136)-SUM($AP136:AR136))</f>
        <v>0</v>
      </c>
      <c r="AT136" s="164">
        <f>MIN(MAX(0,AS136),MAX(0,$L136)-SUM($AP136:AS136))</f>
        <v>0</v>
      </c>
      <c r="AU136" s="164">
        <f>MIN(MAX(0,AT136),MAX(0,$L136)-SUM($AP136:AT136))</f>
        <v>0</v>
      </c>
      <c r="AV136" s="164">
        <f>(MAX(0,$L136-MAX(0,SUM($AP136:AU136))))</f>
        <v>0</v>
      </c>
      <c r="AW136" s="166">
        <f t="shared" si="16"/>
        <v>7874</v>
      </c>
      <c r="AX136" s="166">
        <f>MIN(MAX(0,AW136),MAX(0,-$L136)-MAX(0,-$AP136+SUM($AW136:AW136)))</f>
        <v>7874</v>
      </c>
      <c r="AY136" s="166">
        <f>MIN(MAX(0,AX136),MAX(0,-$L136)-MAX(0,-$AP136+SUM($AW136:AX136)))</f>
        <v>7874</v>
      </c>
      <c r="AZ136" s="166">
        <f>MIN(MAX(0,AY136),MAX(0,-$L136)-MAX(0,-$AP136+SUM($AW136:AY136)))</f>
        <v>7874</v>
      </c>
      <c r="BA136" s="166">
        <f>MIN(MAX(0,AZ136),MAX(0,-$L136)-MAX(0,-$AP136+SUM($AW136:AZ136)))</f>
        <v>7874</v>
      </c>
      <c r="BB136" s="166">
        <f>MAX(0,-$L136+$AP136-SUM($AW136:BA136))</f>
        <v>18109</v>
      </c>
      <c r="BC136" s="165">
        <f t="shared" si="19"/>
        <v>-841</v>
      </c>
      <c r="BD136" s="164">
        <f>MIN(MAX(0,BC136),MAX(0,$M136)-SUM($BC136:BC136))</f>
        <v>0</v>
      </c>
      <c r="BE136" s="164">
        <f>MIN(MAX(0,BD136),MAX(0,$M136)-SUM($BC136:BD136))</f>
        <v>0</v>
      </c>
      <c r="BF136" s="164">
        <f>MIN(MAX(0,BE136),MAX(0,$M136)-SUM($BC136:BE136))</f>
        <v>0</v>
      </c>
      <c r="BG136" s="164">
        <f>MIN(MAX(0,BF136),MAX(0,$M136)-SUM($BC136:BF136))</f>
        <v>0</v>
      </c>
      <c r="BH136" s="164">
        <f>MIN(MAX(0,BG136),MAX(0,$M136)-SUM($BC136:BG136))</f>
        <v>0</v>
      </c>
      <c r="BI136" s="164">
        <f>(MAX(0,$M136-MAX(0,SUM($BC136:BH136))))</f>
        <v>0</v>
      </c>
      <c r="BJ136" s="166">
        <f t="shared" si="20"/>
        <v>841</v>
      </c>
      <c r="BK136" s="166">
        <f>MIN(MAX(0,BJ136),MAX(0,-$M136)-MAX(0,-$BC136+SUM($BJ136:BJ136)))</f>
        <v>841</v>
      </c>
      <c r="BL136" s="166">
        <f>MIN(MAX(0,BK136),MAX(0,-$M136)-MAX(0,-$BC136+SUM($BJ136:BK136)))</f>
        <v>841</v>
      </c>
      <c r="BM136" s="166">
        <f>MIN(MAX(0,BL136),MAX(0,-$M136)-MAX(0,-$BC136+SUM($BJ136:BL136)))</f>
        <v>841</v>
      </c>
      <c r="BN136" s="166">
        <f>MIN(MAX(0,BM136),MAX(0,-$M136)-MAX(0,-$BC136+SUM($BJ136:BM136)))</f>
        <v>841</v>
      </c>
      <c r="BO136" s="166">
        <f>MAX(0,-$M136+$BC136-SUM($BJ136:BN136))</f>
        <v>1936</v>
      </c>
      <c r="BP136" s="165"/>
      <c r="BQ136" s="164"/>
      <c r="BR136" s="164"/>
      <c r="BS136" s="164"/>
      <c r="BT136" s="164"/>
      <c r="BU136" s="164"/>
      <c r="BV136" s="164"/>
      <c r="BW136" s="166"/>
      <c r="BX136" s="166"/>
      <c r="BY136" s="166"/>
      <c r="BZ136" s="166"/>
      <c r="CA136" s="166"/>
      <c r="CB136" s="166"/>
      <c r="CC136" s="163">
        <v>9.1999999999999993</v>
      </c>
      <c r="CD136" s="167"/>
      <c r="CE136" s="164"/>
      <c r="CF136" s="164"/>
      <c r="CG136" s="164"/>
      <c r="CH136" s="164"/>
      <c r="CI136" s="164"/>
      <c r="CJ136" s="164"/>
      <c r="CK136" s="166"/>
      <c r="CL136" s="166"/>
      <c r="CM136" s="166"/>
      <c r="CN136" s="166"/>
      <c r="CO136" s="166"/>
      <c r="CP136" s="166"/>
      <c r="CQ136" s="167">
        <v>-9172</v>
      </c>
      <c r="CR136" s="164"/>
      <c r="CS136" s="164"/>
      <c r="CT136" s="164"/>
      <c r="CU136" s="164"/>
      <c r="CV136" s="164"/>
      <c r="CW136" s="164"/>
      <c r="CX136" s="166">
        <v>9172</v>
      </c>
      <c r="CY136" s="166">
        <v>9172</v>
      </c>
      <c r="CZ136" s="166">
        <v>9172</v>
      </c>
      <c r="DA136" s="166">
        <v>9172</v>
      </c>
      <c r="DB136" s="166">
        <v>9172</v>
      </c>
      <c r="DC136" s="166">
        <v>20177</v>
      </c>
      <c r="DE136" s="168">
        <v>0</v>
      </c>
      <c r="DG136" s="172">
        <v>0</v>
      </c>
    </row>
    <row r="137" spans="2:111" hidden="1">
      <c r="B137" s="103" t="s">
        <v>302</v>
      </c>
      <c r="C137" s="164">
        <v>0</v>
      </c>
      <c r="D137" s="164">
        <v>1</v>
      </c>
      <c r="E137" s="164">
        <v>0</v>
      </c>
      <c r="F137" s="163">
        <v>1</v>
      </c>
      <c r="G137" s="164">
        <v>5973</v>
      </c>
      <c r="H137" s="164">
        <v>0</v>
      </c>
      <c r="I137" s="164">
        <v>213</v>
      </c>
      <c r="J137" s="164"/>
      <c r="K137" s="164">
        <v>0</v>
      </c>
      <c r="L137" s="164">
        <v>43</v>
      </c>
      <c r="M137" s="164">
        <v>-43</v>
      </c>
      <c r="N137" s="164"/>
      <c r="O137" s="164">
        <v>0</v>
      </c>
      <c r="P137" s="164">
        <v>6186</v>
      </c>
      <c r="Q137" s="104">
        <f t="shared" si="14"/>
        <v>0</v>
      </c>
      <c r="R137" s="164">
        <v>0</v>
      </c>
      <c r="S137" s="164"/>
      <c r="T137" s="164">
        <v>213</v>
      </c>
      <c r="U137" s="164">
        <v>0</v>
      </c>
      <c r="V137" s="104">
        <f t="shared" si="17"/>
        <v>0</v>
      </c>
      <c r="W137" s="104">
        <f t="shared" si="18"/>
        <v>0</v>
      </c>
      <c r="X137" s="104"/>
      <c r="Y137" s="164">
        <v>6964</v>
      </c>
      <c r="Z137" s="164">
        <v>5533</v>
      </c>
      <c r="AA137" s="164">
        <v>6186</v>
      </c>
      <c r="AB137" s="164">
        <v>6186</v>
      </c>
      <c r="AC137" s="164">
        <v>0</v>
      </c>
      <c r="AD137" s="164">
        <v>0</v>
      </c>
      <c r="AE137" s="164"/>
      <c r="AF137" s="164">
        <v>0</v>
      </c>
      <c r="AG137" s="164">
        <v>0</v>
      </c>
      <c r="AH137" s="164"/>
      <c r="AI137" s="164">
        <v>0</v>
      </c>
      <c r="AJ137" s="164">
        <v>0</v>
      </c>
      <c r="AK137" s="164">
        <v>0</v>
      </c>
      <c r="AL137" s="164">
        <v>0</v>
      </c>
      <c r="AM137" s="164">
        <v>0</v>
      </c>
      <c r="AN137" s="164">
        <v>0</v>
      </c>
      <c r="AP137" s="165">
        <f t="shared" si="15"/>
        <v>43</v>
      </c>
      <c r="AQ137" s="164">
        <f>MIN(MAX(0,AP137),MAX(0,$L137)-SUM($AP137:AP137))</f>
        <v>0</v>
      </c>
      <c r="AR137" s="164">
        <f>MIN(MAX(0,AQ137),MAX(0,$L137)-SUM($AP137:AQ137))</f>
        <v>0</v>
      </c>
      <c r="AS137" s="164">
        <f>MIN(MAX(0,AR137),MAX(0,$L137)-SUM($AP137:AR137))</f>
        <v>0</v>
      </c>
      <c r="AT137" s="164">
        <f>MIN(MAX(0,AS137),MAX(0,$L137)-SUM($AP137:AS137))</f>
        <v>0</v>
      </c>
      <c r="AU137" s="164">
        <f>MIN(MAX(0,AT137),MAX(0,$L137)-SUM($AP137:AT137))</f>
        <v>0</v>
      </c>
      <c r="AV137" s="164">
        <f>(MAX(0,$L137-MAX(0,SUM($AP137:AU137))))</f>
        <v>0</v>
      </c>
      <c r="AW137" s="166">
        <f t="shared" si="16"/>
        <v>0</v>
      </c>
      <c r="AX137" s="166">
        <f>MIN(MAX(0,AW137),MAX(0,-$L137)-MAX(0,-$AP137+SUM($AW137:AW137)))</f>
        <v>0</v>
      </c>
      <c r="AY137" s="166">
        <f>MIN(MAX(0,AX137),MAX(0,-$L137)-MAX(0,-$AP137+SUM($AW137:AX137)))</f>
        <v>0</v>
      </c>
      <c r="AZ137" s="166">
        <f>MIN(MAX(0,AY137),MAX(0,-$L137)-MAX(0,-$AP137+SUM($AW137:AY137)))</f>
        <v>0</v>
      </c>
      <c r="BA137" s="166">
        <f>MIN(MAX(0,AZ137),MAX(0,-$L137)-MAX(0,-$AP137+SUM($AW137:AZ137)))</f>
        <v>0</v>
      </c>
      <c r="BB137" s="166">
        <f>MAX(0,-$L137+$AP137-SUM($AW137:BA137))</f>
        <v>0</v>
      </c>
      <c r="BC137" s="165">
        <f t="shared" si="19"/>
        <v>-43</v>
      </c>
      <c r="BD137" s="164">
        <f>MIN(MAX(0,BC137),MAX(0,$M137)-SUM($BC137:BC137))</f>
        <v>0</v>
      </c>
      <c r="BE137" s="164">
        <f>MIN(MAX(0,BD137),MAX(0,$M137)-SUM($BC137:BD137))</f>
        <v>0</v>
      </c>
      <c r="BF137" s="164">
        <f>MIN(MAX(0,BE137),MAX(0,$M137)-SUM($BC137:BE137))</f>
        <v>0</v>
      </c>
      <c r="BG137" s="164">
        <f>MIN(MAX(0,BF137),MAX(0,$M137)-SUM($BC137:BF137))</f>
        <v>0</v>
      </c>
      <c r="BH137" s="164">
        <f>MIN(MAX(0,BG137),MAX(0,$M137)-SUM($BC137:BG137))</f>
        <v>0</v>
      </c>
      <c r="BI137" s="164">
        <f>(MAX(0,$M137-MAX(0,SUM($BC137:BH137))))</f>
        <v>0</v>
      </c>
      <c r="BJ137" s="166">
        <f t="shared" si="20"/>
        <v>0</v>
      </c>
      <c r="BK137" s="166">
        <f>MIN(MAX(0,BJ137),MAX(0,-$M137)-MAX(0,-$BC137+SUM($BJ137:BJ137)))</f>
        <v>0</v>
      </c>
      <c r="BL137" s="166">
        <f>MIN(MAX(0,BK137),MAX(0,-$M137)-MAX(0,-$BC137+SUM($BJ137:BK137)))</f>
        <v>0</v>
      </c>
      <c r="BM137" s="166">
        <f>MIN(MAX(0,BL137),MAX(0,-$M137)-MAX(0,-$BC137+SUM($BJ137:BL137)))</f>
        <v>0</v>
      </c>
      <c r="BN137" s="166">
        <f>MIN(MAX(0,BM137),MAX(0,-$M137)-MAX(0,-$BC137+SUM($BJ137:BM137)))</f>
        <v>0</v>
      </c>
      <c r="BO137" s="166">
        <f>MAX(0,-$M137+$BC137-SUM($BJ137:BN137))</f>
        <v>0</v>
      </c>
      <c r="BP137" s="165"/>
      <c r="BQ137" s="164"/>
      <c r="BR137" s="164"/>
      <c r="BS137" s="164"/>
      <c r="BT137" s="164"/>
      <c r="BU137" s="164"/>
      <c r="BV137" s="164"/>
      <c r="BW137" s="166"/>
      <c r="BX137" s="166"/>
      <c r="BY137" s="166"/>
      <c r="BZ137" s="166"/>
      <c r="CA137" s="166"/>
      <c r="CB137" s="166"/>
      <c r="CC137" s="163">
        <v>1</v>
      </c>
      <c r="CD137" s="167"/>
      <c r="CE137" s="164"/>
      <c r="CF137" s="164"/>
      <c r="CG137" s="164"/>
      <c r="CH137" s="164"/>
      <c r="CI137" s="164"/>
      <c r="CJ137" s="164"/>
      <c r="CK137" s="166"/>
      <c r="CL137" s="166"/>
      <c r="CM137" s="166"/>
      <c r="CN137" s="166"/>
      <c r="CO137" s="166"/>
      <c r="CP137" s="166"/>
      <c r="CQ137" s="167">
        <v>0</v>
      </c>
      <c r="CR137" s="164"/>
      <c r="CS137" s="164"/>
      <c r="CT137" s="164"/>
      <c r="CU137" s="164"/>
      <c r="CV137" s="164"/>
      <c r="CW137" s="164"/>
      <c r="CX137" s="166">
        <v>0</v>
      </c>
      <c r="CY137" s="166">
        <v>0</v>
      </c>
      <c r="CZ137" s="166">
        <v>0</v>
      </c>
      <c r="DA137" s="166">
        <v>0</v>
      </c>
      <c r="DB137" s="166">
        <v>0</v>
      </c>
      <c r="DC137" s="166">
        <v>0</v>
      </c>
      <c r="DE137" s="168">
        <v>0</v>
      </c>
      <c r="DG137" s="172">
        <v>0</v>
      </c>
    </row>
    <row r="138" spans="2:111" hidden="1">
      <c r="B138" s="103" t="s">
        <v>303</v>
      </c>
      <c r="C138" s="164">
        <v>78</v>
      </c>
      <c r="D138" s="164">
        <v>49</v>
      </c>
      <c r="E138" s="164">
        <v>325</v>
      </c>
      <c r="F138" s="163">
        <v>8.6999999999999993</v>
      </c>
      <c r="G138" s="164">
        <v>1050706</v>
      </c>
      <c r="H138" s="164">
        <v>20665</v>
      </c>
      <c r="I138" s="164">
        <v>37433</v>
      </c>
      <c r="J138" s="164"/>
      <c r="K138" s="164">
        <v>0</v>
      </c>
      <c r="L138" s="164">
        <v>-49096</v>
      </c>
      <c r="M138" s="164">
        <v>-8237</v>
      </c>
      <c r="N138" s="164"/>
      <c r="O138" s="164">
        <v>-39790</v>
      </c>
      <c r="P138" s="164">
        <v>1011681</v>
      </c>
      <c r="Q138" s="104">
        <f t="shared" si="14"/>
        <v>0</v>
      </c>
      <c r="R138" s="164">
        <v>-16736</v>
      </c>
      <c r="S138" s="164"/>
      <c r="T138" s="164">
        <v>41362</v>
      </c>
      <c r="U138" s="164">
        <v>41683</v>
      </c>
      <c r="V138" s="104">
        <f t="shared" si="17"/>
        <v>-129877</v>
      </c>
      <c r="W138" s="104">
        <f t="shared" si="18"/>
        <v>-89280</v>
      </c>
      <c r="X138" s="104"/>
      <c r="Y138" s="164">
        <v>1162676</v>
      </c>
      <c r="Z138" s="164">
        <v>888064</v>
      </c>
      <c r="AA138" s="164">
        <v>1011681</v>
      </c>
      <c r="AB138" s="164">
        <v>1011681</v>
      </c>
      <c r="AC138" s="164">
        <v>43453</v>
      </c>
      <c r="AD138" s="164">
        <v>86424</v>
      </c>
      <c r="AE138" s="164"/>
      <c r="AF138" s="164">
        <v>0</v>
      </c>
      <c r="AG138" s="164">
        <v>0</v>
      </c>
      <c r="AH138" s="164"/>
      <c r="AI138" s="164">
        <v>-16736</v>
      </c>
      <c r="AJ138" s="164">
        <v>-16736</v>
      </c>
      <c r="AK138" s="164">
        <v>-16736</v>
      </c>
      <c r="AL138" s="164">
        <v>-16736</v>
      </c>
      <c r="AM138" s="164">
        <v>-16736</v>
      </c>
      <c r="AN138" s="164">
        <v>-46197</v>
      </c>
      <c r="AP138" s="165">
        <f t="shared" si="15"/>
        <v>-5643</v>
      </c>
      <c r="AQ138" s="164">
        <f>MIN(MAX(0,AP138),MAX(0,$L138)-SUM($AP138:AP138))</f>
        <v>0</v>
      </c>
      <c r="AR138" s="164">
        <f>MIN(MAX(0,AQ138),MAX(0,$L138)-SUM($AP138:AQ138))</f>
        <v>0</v>
      </c>
      <c r="AS138" s="164">
        <f>MIN(MAX(0,AR138),MAX(0,$L138)-SUM($AP138:AR138))</f>
        <v>0</v>
      </c>
      <c r="AT138" s="164">
        <f>MIN(MAX(0,AS138),MAX(0,$L138)-SUM($AP138:AS138))</f>
        <v>0</v>
      </c>
      <c r="AU138" s="164">
        <f>MIN(MAX(0,AT138),MAX(0,$L138)-SUM($AP138:AT138))</f>
        <v>0</v>
      </c>
      <c r="AV138" s="164">
        <f>(MAX(0,$L138-MAX(0,SUM($AP138:AU138))))</f>
        <v>0</v>
      </c>
      <c r="AW138" s="166">
        <f t="shared" si="16"/>
        <v>5643</v>
      </c>
      <c r="AX138" s="166">
        <f>MIN(MAX(0,AW138),MAX(0,-$L138)-MAX(0,-$AP138+SUM($AW138:AW138)))</f>
        <v>5643</v>
      </c>
      <c r="AY138" s="166">
        <f>MIN(MAX(0,AX138),MAX(0,-$L138)-MAX(0,-$AP138+SUM($AW138:AX138)))</f>
        <v>5643</v>
      </c>
      <c r="AZ138" s="166">
        <f>MIN(MAX(0,AY138),MAX(0,-$L138)-MAX(0,-$AP138+SUM($AW138:AY138)))</f>
        <v>5643</v>
      </c>
      <c r="BA138" s="166">
        <f>MIN(MAX(0,AZ138),MAX(0,-$L138)-MAX(0,-$AP138+SUM($AW138:AZ138)))</f>
        <v>5643</v>
      </c>
      <c r="BB138" s="166">
        <f>MAX(0,-$L138+$AP138-SUM($AW138:BA138))</f>
        <v>15238</v>
      </c>
      <c r="BC138" s="165">
        <f t="shared" si="19"/>
        <v>-947</v>
      </c>
      <c r="BD138" s="164">
        <f>MIN(MAX(0,BC138),MAX(0,$M138)-SUM($BC138:BC138))</f>
        <v>0</v>
      </c>
      <c r="BE138" s="164">
        <f>MIN(MAX(0,BD138),MAX(0,$M138)-SUM($BC138:BD138))</f>
        <v>0</v>
      </c>
      <c r="BF138" s="164">
        <f>MIN(MAX(0,BE138),MAX(0,$M138)-SUM($BC138:BE138))</f>
        <v>0</v>
      </c>
      <c r="BG138" s="164">
        <f>MIN(MAX(0,BF138),MAX(0,$M138)-SUM($BC138:BF138))</f>
        <v>0</v>
      </c>
      <c r="BH138" s="164">
        <f>MIN(MAX(0,BG138),MAX(0,$M138)-SUM($BC138:BG138))</f>
        <v>0</v>
      </c>
      <c r="BI138" s="164">
        <f>(MAX(0,$M138-MAX(0,SUM($BC138:BH138))))</f>
        <v>0</v>
      </c>
      <c r="BJ138" s="166">
        <f t="shared" si="20"/>
        <v>947</v>
      </c>
      <c r="BK138" s="166">
        <f>MIN(MAX(0,BJ138),MAX(0,-$M138)-MAX(0,-$BC138+SUM($BJ138:BJ138)))</f>
        <v>947</v>
      </c>
      <c r="BL138" s="166">
        <f>MIN(MAX(0,BK138),MAX(0,-$M138)-MAX(0,-$BC138+SUM($BJ138:BK138)))</f>
        <v>947</v>
      </c>
      <c r="BM138" s="166">
        <f>MIN(MAX(0,BL138),MAX(0,-$M138)-MAX(0,-$BC138+SUM($BJ138:BL138)))</f>
        <v>947</v>
      </c>
      <c r="BN138" s="166">
        <f>MIN(MAX(0,BM138),MAX(0,-$M138)-MAX(0,-$BC138+SUM($BJ138:BM138)))</f>
        <v>947</v>
      </c>
      <c r="BO138" s="166">
        <f>MAX(0,-$M138+$BC138-SUM($BJ138:BN138))</f>
        <v>2555</v>
      </c>
      <c r="BP138" s="165"/>
      <c r="BQ138" s="164"/>
      <c r="BR138" s="164"/>
      <c r="BS138" s="164"/>
      <c r="BT138" s="164"/>
      <c r="BU138" s="164"/>
      <c r="BV138" s="164"/>
      <c r="BW138" s="166"/>
      <c r="BX138" s="166"/>
      <c r="BY138" s="166"/>
      <c r="BZ138" s="166"/>
      <c r="CA138" s="166"/>
      <c r="CB138" s="166"/>
      <c r="CC138" s="163">
        <v>9.8000000000000007</v>
      </c>
      <c r="CD138" s="167"/>
      <c r="CE138" s="164"/>
      <c r="CF138" s="164"/>
      <c r="CG138" s="164"/>
      <c r="CH138" s="164"/>
      <c r="CI138" s="164"/>
      <c r="CJ138" s="164"/>
      <c r="CK138" s="166"/>
      <c r="CL138" s="166"/>
      <c r="CM138" s="166"/>
      <c r="CN138" s="166"/>
      <c r="CO138" s="166"/>
      <c r="CP138" s="166"/>
      <c r="CQ138" s="167">
        <v>-10146</v>
      </c>
      <c r="CR138" s="164"/>
      <c r="CS138" s="164"/>
      <c r="CT138" s="164"/>
      <c r="CU138" s="164"/>
      <c r="CV138" s="164"/>
      <c r="CW138" s="164"/>
      <c r="CX138" s="166">
        <v>10146</v>
      </c>
      <c r="CY138" s="166">
        <v>10146</v>
      </c>
      <c r="CZ138" s="166">
        <v>10146</v>
      </c>
      <c r="DA138" s="166">
        <v>10146</v>
      </c>
      <c r="DB138" s="166">
        <v>10146</v>
      </c>
      <c r="DC138" s="166">
        <v>28404</v>
      </c>
      <c r="DE138" s="168">
        <v>0</v>
      </c>
      <c r="DG138" s="172">
        <v>0</v>
      </c>
    </row>
    <row r="139" spans="2:111" hidden="1">
      <c r="B139" s="103" t="s">
        <v>304</v>
      </c>
      <c r="C139" s="164">
        <v>58</v>
      </c>
      <c r="D139" s="164">
        <v>32</v>
      </c>
      <c r="E139" s="164">
        <v>264</v>
      </c>
      <c r="F139" s="163">
        <v>8.8000000000000007</v>
      </c>
      <c r="G139" s="164">
        <v>878747</v>
      </c>
      <c r="H139" s="164">
        <v>17563</v>
      </c>
      <c r="I139" s="164">
        <v>31344</v>
      </c>
      <c r="J139" s="164"/>
      <c r="K139" s="164">
        <v>0</v>
      </c>
      <c r="L139" s="164">
        <v>-13049</v>
      </c>
      <c r="M139" s="164">
        <v>-7476</v>
      </c>
      <c r="N139" s="164"/>
      <c r="O139" s="164">
        <v>-31726</v>
      </c>
      <c r="P139" s="164">
        <v>875403</v>
      </c>
      <c r="Q139" s="104">
        <f t="shared" si="14"/>
        <v>0</v>
      </c>
      <c r="R139" s="164">
        <v>-11181</v>
      </c>
      <c r="S139" s="164"/>
      <c r="T139" s="164">
        <v>37726</v>
      </c>
      <c r="U139" s="164">
        <v>34267</v>
      </c>
      <c r="V139" s="104">
        <f t="shared" si="17"/>
        <v>-88095</v>
      </c>
      <c r="W139" s="104">
        <f t="shared" si="18"/>
        <v>-78751</v>
      </c>
      <c r="X139" s="104"/>
      <c r="Y139" s="164">
        <v>1012730</v>
      </c>
      <c r="Z139" s="164">
        <v>763473</v>
      </c>
      <c r="AA139" s="164">
        <v>875403</v>
      </c>
      <c r="AB139" s="164">
        <v>875403</v>
      </c>
      <c r="AC139" s="164">
        <v>11566</v>
      </c>
      <c r="AD139" s="164">
        <v>76529</v>
      </c>
      <c r="AE139" s="164"/>
      <c r="AF139" s="164">
        <v>0</v>
      </c>
      <c r="AG139" s="164">
        <v>0</v>
      </c>
      <c r="AH139" s="164"/>
      <c r="AI139" s="164">
        <v>-11181</v>
      </c>
      <c r="AJ139" s="164">
        <v>-11181</v>
      </c>
      <c r="AK139" s="164">
        <v>-11181</v>
      </c>
      <c r="AL139" s="164">
        <v>-11181</v>
      </c>
      <c r="AM139" s="164">
        <v>-11181</v>
      </c>
      <c r="AN139" s="164">
        <v>-32190</v>
      </c>
      <c r="AP139" s="165">
        <f t="shared" si="15"/>
        <v>-1483</v>
      </c>
      <c r="AQ139" s="164">
        <f>MIN(MAX(0,AP139),MAX(0,$L139)-SUM($AP139:AP139))</f>
        <v>0</v>
      </c>
      <c r="AR139" s="164">
        <f>MIN(MAX(0,AQ139),MAX(0,$L139)-SUM($AP139:AQ139))</f>
        <v>0</v>
      </c>
      <c r="AS139" s="164">
        <f>MIN(MAX(0,AR139),MAX(0,$L139)-SUM($AP139:AR139))</f>
        <v>0</v>
      </c>
      <c r="AT139" s="164">
        <f>MIN(MAX(0,AS139),MAX(0,$L139)-SUM($AP139:AS139))</f>
        <v>0</v>
      </c>
      <c r="AU139" s="164">
        <f>MIN(MAX(0,AT139),MAX(0,$L139)-SUM($AP139:AT139))</f>
        <v>0</v>
      </c>
      <c r="AV139" s="164">
        <f>(MAX(0,$L139-MAX(0,SUM($AP139:AU139))))</f>
        <v>0</v>
      </c>
      <c r="AW139" s="166">
        <f t="shared" si="16"/>
        <v>1483</v>
      </c>
      <c r="AX139" s="166">
        <f>MIN(MAX(0,AW139),MAX(0,-$L139)-MAX(0,-$AP139+SUM($AW139:AW139)))</f>
        <v>1483</v>
      </c>
      <c r="AY139" s="166">
        <f>MIN(MAX(0,AX139),MAX(0,-$L139)-MAX(0,-$AP139+SUM($AW139:AX139)))</f>
        <v>1483</v>
      </c>
      <c r="AZ139" s="166">
        <f>MIN(MAX(0,AY139),MAX(0,-$L139)-MAX(0,-$AP139+SUM($AW139:AY139)))</f>
        <v>1483</v>
      </c>
      <c r="BA139" s="166">
        <f>MIN(MAX(0,AZ139),MAX(0,-$L139)-MAX(0,-$AP139+SUM($AW139:AZ139)))</f>
        <v>1483</v>
      </c>
      <c r="BB139" s="166">
        <f>MAX(0,-$L139+$AP139-SUM($AW139:BA139))</f>
        <v>4151</v>
      </c>
      <c r="BC139" s="165">
        <f t="shared" si="19"/>
        <v>-850</v>
      </c>
      <c r="BD139" s="164">
        <f>MIN(MAX(0,BC139),MAX(0,$M139)-SUM($BC139:BC139))</f>
        <v>0</v>
      </c>
      <c r="BE139" s="164">
        <f>MIN(MAX(0,BD139),MAX(0,$M139)-SUM($BC139:BD139))</f>
        <v>0</v>
      </c>
      <c r="BF139" s="164">
        <f>MIN(MAX(0,BE139),MAX(0,$M139)-SUM($BC139:BE139))</f>
        <v>0</v>
      </c>
      <c r="BG139" s="164">
        <f>MIN(MAX(0,BF139),MAX(0,$M139)-SUM($BC139:BF139))</f>
        <v>0</v>
      </c>
      <c r="BH139" s="164">
        <f>MIN(MAX(0,BG139),MAX(0,$M139)-SUM($BC139:BG139))</f>
        <v>0</v>
      </c>
      <c r="BI139" s="164">
        <f>(MAX(0,$M139-MAX(0,SUM($BC139:BH139))))</f>
        <v>0</v>
      </c>
      <c r="BJ139" s="166">
        <f t="shared" si="20"/>
        <v>850</v>
      </c>
      <c r="BK139" s="166">
        <f>MIN(MAX(0,BJ139),MAX(0,-$M139)-MAX(0,-$BC139+SUM($BJ139:BJ139)))</f>
        <v>850</v>
      </c>
      <c r="BL139" s="166">
        <f>MIN(MAX(0,BK139),MAX(0,-$M139)-MAX(0,-$BC139+SUM($BJ139:BK139)))</f>
        <v>850</v>
      </c>
      <c r="BM139" s="166">
        <f>MIN(MAX(0,BL139),MAX(0,-$M139)-MAX(0,-$BC139+SUM($BJ139:BL139)))</f>
        <v>850</v>
      </c>
      <c r="BN139" s="166">
        <f>MIN(MAX(0,BM139),MAX(0,-$M139)-MAX(0,-$BC139+SUM($BJ139:BM139)))</f>
        <v>850</v>
      </c>
      <c r="BO139" s="166">
        <f>MAX(0,-$M139+$BC139-SUM($BJ139:BN139))</f>
        <v>2376</v>
      </c>
      <c r="BP139" s="165"/>
      <c r="BQ139" s="164"/>
      <c r="BR139" s="164"/>
      <c r="BS139" s="164"/>
      <c r="BT139" s="164"/>
      <c r="BU139" s="164"/>
      <c r="BV139" s="164"/>
      <c r="BW139" s="166"/>
      <c r="BX139" s="166"/>
      <c r="BY139" s="166"/>
      <c r="BZ139" s="166"/>
      <c r="CA139" s="166"/>
      <c r="CB139" s="166"/>
      <c r="CC139" s="163">
        <v>9.9</v>
      </c>
      <c r="CD139" s="167"/>
      <c r="CE139" s="164"/>
      <c r="CF139" s="164"/>
      <c r="CG139" s="164"/>
      <c r="CH139" s="164"/>
      <c r="CI139" s="164"/>
      <c r="CJ139" s="164"/>
      <c r="CK139" s="166"/>
      <c r="CL139" s="166"/>
      <c r="CM139" s="166"/>
      <c r="CN139" s="166"/>
      <c r="CO139" s="166"/>
      <c r="CP139" s="166"/>
      <c r="CQ139" s="167">
        <v>-8848</v>
      </c>
      <c r="CR139" s="164"/>
      <c r="CS139" s="164"/>
      <c r="CT139" s="164"/>
      <c r="CU139" s="164"/>
      <c r="CV139" s="164"/>
      <c r="CW139" s="164"/>
      <c r="CX139" s="166">
        <v>8848</v>
      </c>
      <c r="CY139" s="166">
        <v>8848</v>
      </c>
      <c r="CZ139" s="166">
        <v>8848</v>
      </c>
      <c r="DA139" s="166">
        <v>8848</v>
      </c>
      <c r="DB139" s="166">
        <v>8848</v>
      </c>
      <c r="DC139" s="166">
        <v>25663</v>
      </c>
      <c r="DE139" s="168">
        <v>0</v>
      </c>
      <c r="DG139" s="172">
        <v>0</v>
      </c>
    </row>
    <row r="140" spans="2:111" hidden="1">
      <c r="B140" s="103" t="s">
        <v>305</v>
      </c>
      <c r="C140" s="164">
        <v>38</v>
      </c>
      <c r="D140" s="164">
        <v>20</v>
      </c>
      <c r="E140" s="164">
        <v>115</v>
      </c>
      <c r="F140" s="163">
        <v>8.1</v>
      </c>
      <c r="G140" s="164">
        <v>486932</v>
      </c>
      <c r="H140" s="164">
        <v>6934</v>
      </c>
      <c r="I140" s="164">
        <v>17195</v>
      </c>
      <c r="J140" s="164"/>
      <c r="K140" s="164">
        <v>0</v>
      </c>
      <c r="L140" s="164">
        <v>-45114</v>
      </c>
      <c r="M140" s="164">
        <v>-3357</v>
      </c>
      <c r="N140" s="164"/>
      <c r="O140" s="164">
        <v>-21700</v>
      </c>
      <c r="P140" s="164">
        <v>440890</v>
      </c>
      <c r="Q140" s="104">
        <f t="shared" si="14"/>
        <v>0</v>
      </c>
      <c r="R140" s="164">
        <v>-11018</v>
      </c>
      <c r="S140" s="164"/>
      <c r="T140" s="164">
        <v>13111</v>
      </c>
      <c r="U140" s="164">
        <v>21983</v>
      </c>
      <c r="V140" s="104">
        <f t="shared" si="17"/>
        <v>-76215</v>
      </c>
      <c r="W140" s="104">
        <f t="shared" si="18"/>
        <v>-38762</v>
      </c>
      <c r="X140" s="104"/>
      <c r="Y140" s="164">
        <v>502841</v>
      </c>
      <c r="Z140" s="164">
        <v>390092</v>
      </c>
      <c r="AA140" s="164">
        <v>440890</v>
      </c>
      <c r="AB140" s="164">
        <v>440890</v>
      </c>
      <c r="AC140" s="164">
        <v>39544</v>
      </c>
      <c r="AD140" s="164">
        <v>36671</v>
      </c>
      <c r="AE140" s="164"/>
      <c r="AF140" s="164">
        <v>0</v>
      </c>
      <c r="AG140" s="164">
        <v>0</v>
      </c>
      <c r="AH140" s="164"/>
      <c r="AI140" s="164">
        <v>-11018</v>
      </c>
      <c r="AJ140" s="164">
        <v>-11018</v>
      </c>
      <c r="AK140" s="164">
        <v>-11018</v>
      </c>
      <c r="AL140" s="164">
        <v>-11018</v>
      </c>
      <c r="AM140" s="164">
        <v>-11018</v>
      </c>
      <c r="AN140" s="164">
        <v>-21125</v>
      </c>
      <c r="AP140" s="165">
        <f t="shared" si="15"/>
        <v>-5570</v>
      </c>
      <c r="AQ140" s="164">
        <f>MIN(MAX(0,AP140),MAX(0,$L140)-SUM($AP140:AP140))</f>
        <v>0</v>
      </c>
      <c r="AR140" s="164">
        <f>MIN(MAX(0,AQ140),MAX(0,$L140)-SUM($AP140:AQ140))</f>
        <v>0</v>
      </c>
      <c r="AS140" s="164">
        <f>MIN(MAX(0,AR140),MAX(0,$L140)-SUM($AP140:AR140))</f>
        <v>0</v>
      </c>
      <c r="AT140" s="164">
        <f>MIN(MAX(0,AS140),MAX(0,$L140)-SUM($AP140:AS140))</f>
        <v>0</v>
      </c>
      <c r="AU140" s="164">
        <f>MIN(MAX(0,AT140),MAX(0,$L140)-SUM($AP140:AT140))</f>
        <v>0</v>
      </c>
      <c r="AV140" s="164">
        <f>(MAX(0,$L140-MAX(0,SUM($AP140:AU140))))</f>
        <v>0</v>
      </c>
      <c r="AW140" s="166">
        <f t="shared" si="16"/>
        <v>5570</v>
      </c>
      <c r="AX140" s="166">
        <f>MIN(MAX(0,AW140),MAX(0,-$L140)-MAX(0,-$AP140+SUM($AW140:AW140)))</f>
        <v>5570</v>
      </c>
      <c r="AY140" s="166">
        <f>MIN(MAX(0,AX140),MAX(0,-$L140)-MAX(0,-$AP140+SUM($AW140:AX140)))</f>
        <v>5570</v>
      </c>
      <c r="AZ140" s="166">
        <f>MIN(MAX(0,AY140),MAX(0,-$L140)-MAX(0,-$AP140+SUM($AW140:AY140)))</f>
        <v>5570</v>
      </c>
      <c r="BA140" s="166">
        <f>MIN(MAX(0,AZ140),MAX(0,-$L140)-MAX(0,-$AP140+SUM($AW140:AZ140)))</f>
        <v>5570</v>
      </c>
      <c r="BB140" s="166">
        <f>MAX(0,-$L140+$AP140-SUM($AW140:BA140))</f>
        <v>11694</v>
      </c>
      <c r="BC140" s="165">
        <f t="shared" si="19"/>
        <v>-414</v>
      </c>
      <c r="BD140" s="164">
        <f>MIN(MAX(0,BC140),MAX(0,$M140)-SUM($BC140:BC140))</f>
        <v>0</v>
      </c>
      <c r="BE140" s="164">
        <f>MIN(MAX(0,BD140),MAX(0,$M140)-SUM($BC140:BD140))</f>
        <v>0</v>
      </c>
      <c r="BF140" s="164">
        <f>MIN(MAX(0,BE140),MAX(0,$M140)-SUM($BC140:BE140))</f>
        <v>0</v>
      </c>
      <c r="BG140" s="164">
        <f>MIN(MAX(0,BF140),MAX(0,$M140)-SUM($BC140:BF140))</f>
        <v>0</v>
      </c>
      <c r="BH140" s="164">
        <f>MIN(MAX(0,BG140),MAX(0,$M140)-SUM($BC140:BG140))</f>
        <v>0</v>
      </c>
      <c r="BI140" s="164">
        <f>(MAX(0,$M140-MAX(0,SUM($BC140:BH140))))</f>
        <v>0</v>
      </c>
      <c r="BJ140" s="166">
        <f t="shared" si="20"/>
        <v>414</v>
      </c>
      <c r="BK140" s="166">
        <f>MIN(MAX(0,BJ140),MAX(0,-$M140)-MAX(0,-$BC140+SUM($BJ140:BJ140)))</f>
        <v>414</v>
      </c>
      <c r="BL140" s="166">
        <f>MIN(MAX(0,BK140),MAX(0,-$M140)-MAX(0,-$BC140+SUM($BJ140:BK140)))</f>
        <v>414</v>
      </c>
      <c r="BM140" s="166">
        <f>MIN(MAX(0,BL140),MAX(0,-$M140)-MAX(0,-$BC140+SUM($BJ140:BL140)))</f>
        <v>414</v>
      </c>
      <c r="BN140" s="166">
        <f>MIN(MAX(0,BM140),MAX(0,-$M140)-MAX(0,-$BC140+SUM($BJ140:BM140)))</f>
        <v>414</v>
      </c>
      <c r="BO140" s="166">
        <f>MAX(0,-$M140+$BC140-SUM($BJ140:BN140))</f>
        <v>873</v>
      </c>
      <c r="BP140" s="165"/>
      <c r="BQ140" s="164"/>
      <c r="BR140" s="164"/>
      <c r="BS140" s="164"/>
      <c r="BT140" s="164"/>
      <c r="BU140" s="164"/>
      <c r="BV140" s="164"/>
      <c r="BW140" s="166"/>
      <c r="BX140" s="166"/>
      <c r="BY140" s="166"/>
      <c r="BZ140" s="166"/>
      <c r="CA140" s="166"/>
      <c r="CB140" s="166"/>
      <c r="CC140" s="163">
        <v>8.6999999999999993</v>
      </c>
      <c r="CD140" s="167"/>
      <c r="CE140" s="164"/>
      <c r="CF140" s="164"/>
      <c r="CG140" s="164"/>
      <c r="CH140" s="164"/>
      <c r="CI140" s="164"/>
      <c r="CJ140" s="164"/>
      <c r="CK140" s="166"/>
      <c r="CL140" s="166"/>
      <c r="CM140" s="166"/>
      <c r="CN140" s="166"/>
      <c r="CO140" s="166"/>
      <c r="CP140" s="166"/>
      <c r="CQ140" s="167">
        <v>-5034</v>
      </c>
      <c r="CR140" s="164"/>
      <c r="CS140" s="164"/>
      <c r="CT140" s="164"/>
      <c r="CU140" s="164"/>
      <c r="CV140" s="164"/>
      <c r="CW140" s="164"/>
      <c r="CX140" s="166">
        <v>5034</v>
      </c>
      <c r="CY140" s="166">
        <v>5034</v>
      </c>
      <c r="CZ140" s="166">
        <v>5034</v>
      </c>
      <c r="DA140" s="166">
        <v>5034</v>
      </c>
      <c r="DB140" s="166">
        <v>5034</v>
      </c>
      <c r="DC140" s="166">
        <v>8558</v>
      </c>
      <c r="DE140" s="168">
        <v>0</v>
      </c>
      <c r="DG140" s="172">
        <v>0</v>
      </c>
    </row>
    <row r="141" spans="2:111" hidden="1">
      <c r="B141" s="103" t="s">
        <v>306</v>
      </c>
      <c r="C141" s="164">
        <v>94</v>
      </c>
      <c r="D141" s="164">
        <v>41</v>
      </c>
      <c r="E141" s="164">
        <v>276</v>
      </c>
      <c r="F141" s="163">
        <v>7.5</v>
      </c>
      <c r="G141" s="164">
        <v>1127850</v>
      </c>
      <c r="H141" s="164">
        <v>18803</v>
      </c>
      <c r="I141" s="164">
        <v>39956</v>
      </c>
      <c r="J141" s="164"/>
      <c r="K141" s="164">
        <v>0</v>
      </c>
      <c r="L141" s="164">
        <v>-74435</v>
      </c>
      <c r="M141" s="164">
        <v>-7873</v>
      </c>
      <c r="N141" s="164"/>
      <c r="O141" s="164">
        <v>-48601</v>
      </c>
      <c r="P141" s="164">
        <v>1055700</v>
      </c>
      <c r="Q141" s="104">
        <f t="shared" si="14"/>
        <v>0</v>
      </c>
      <c r="R141" s="164">
        <v>-22681</v>
      </c>
      <c r="S141" s="164"/>
      <c r="T141" s="164">
        <v>36078</v>
      </c>
      <c r="U141" s="164">
        <v>49067</v>
      </c>
      <c r="V141" s="104">
        <f t="shared" si="17"/>
        <v>-147422</v>
      </c>
      <c r="W141" s="104">
        <f t="shared" si="18"/>
        <v>-87795</v>
      </c>
      <c r="X141" s="104"/>
      <c r="Y141" s="164">
        <v>1202384</v>
      </c>
      <c r="Z141" s="164">
        <v>934699</v>
      </c>
      <c r="AA141" s="164">
        <v>1055700</v>
      </c>
      <c r="AB141" s="164">
        <v>1055700</v>
      </c>
      <c r="AC141" s="164">
        <v>64510</v>
      </c>
      <c r="AD141" s="164">
        <v>82912</v>
      </c>
      <c r="AE141" s="164"/>
      <c r="AF141" s="164">
        <v>0</v>
      </c>
      <c r="AG141" s="164">
        <v>0</v>
      </c>
      <c r="AH141" s="164"/>
      <c r="AI141" s="164">
        <v>-22681</v>
      </c>
      <c r="AJ141" s="164">
        <v>-22681</v>
      </c>
      <c r="AK141" s="164">
        <v>-22681</v>
      </c>
      <c r="AL141" s="164">
        <v>-22681</v>
      </c>
      <c r="AM141" s="164">
        <v>-22681</v>
      </c>
      <c r="AN141" s="164">
        <v>-34017</v>
      </c>
      <c r="AP141" s="165">
        <f t="shared" si="15"/>
        <v>-9925</v>
      </c>
      <c r="AQ141" s="164">
        <f>MIN(MAX(0,AP141),MAX(0,$L141)-SUM($AP141:AP141))</f>
        <v>0</v>
      </c>
      <c r="AR141" s="164">
        <f>MIN(MAX(0,AQ141),MAX(0,$L141)-SUM($AP141:AQ141))</f>
        <v>0</v>
      </c>
      <c r="AS141" s="164">
        <f>MIN(MAX(0,AR141),MAX(0,$L141)-SUM($AP141:AR141))</f>
        <v>0</v>
      </c>
      <c r="AT141" s="164">
        <f>MIN(MAX(0,AS141),MAX(0,$L141)-SUM($AP141:AS141))</f>
        <v>0</v>
      </c>
      <c r="AU141" s="164">
        <f>MIN(MAX(0,AT141),MAX(0,$L141)-SUM($AP141:AT141))</f>
        <v>0</v>
      </c>
      <c r="AV141" s="164">
        <f>(MAX(0,$L141-MAX(0,SUM($AP141:AU141))))</f>
        <v>0</v>
      </c>
      <c r="AW141" s="166">
        <f t="shared" si="16"/>
        <v>9925</v>
      </c>
      <c r="AX141" s="166">
        <f>MIN(MAX(0,AW141),MAX(0,-$L141)-MAX(0,-$AP141+SUM($AW141:AW141)))</f>
        <v>9925</v>
      </c>
      <c r="AY141" s="166">
        <f>MIN(MAX(0,AX141),MAX(0,-$L141)-MAX(0,-$AP141+SUM($AW141:AX141)))</f>
        <v>9925</v>
      </c>
      <c r="AZ141" s="166">
        <f>MIN(MAX(0,AY141),MAX(0,-$L141)-MAX(0,-$AP141+SUM($AW141:AY141)))</f>
        <v>9925</v>
      </c>
      <c r="BA141" s="166">
        <f>MIN(MAX(0,AZ141),MAX(0,-$L141)-MAX(0,-$AP141+SUM($AW141:AZ141)))</f>
        <v>9925</v>
      </c>
      <c r="BB141" s="166">
        <f>MAX(0,-$L141+$AP141-SUM($AW141:BA141))</f>
        <v>14885</v>
      </c>
      <c r="BC141" s="165">
        <f t="shared" si="19"/>
        <v>-1050</v>
      </c>
      <c r="BD141" s="164">
        <f>MIN(MAX(0,BC141),MAX(0,$M141)-SUM($BC141:BC141))</f>
        <v>0</v>
      </c>
      <c r="BE141" s="164">
        <f>MIN(MAX(0,BD141),MAX(0,$M141)-SUM($BC141:BD141))</f>
        <v>0</v>
      </c>
      <c r="BF141" s="164">
        <f>MIN(MAX(0,BE141),MAX(0,$M141)-SUM($BC141:BE141))</f>
        <v>0</v>
      </c>
      <c r="BG141" s="164">
        <f>MIN(MAX(0,BF141),MAX(0,$M141)-SUM($BC141:BF141))</f>
        <v>0</v>
      </c>
      <c r="BH141" s="164">
        <f>MIN(MAX(0,BG141),MAX(0,$M141)-SUM($BC141:BG141))</f>
        <v>0</v>
      </c>
      <c r="BI141" s="164">
        <f>(MAX(0,$M141-MAX(0,SUM($BC141:BH141))))</f>
        <v>0</v>
      </c>
      <c r="BJ141" s="166">
        <f t="shared" si="20"/>
        <v>1050</v>
      </c>
      <c r="BK141" s="166">
        <f>MIN(MAX(0,BJ141),MAX(0,-$M141)-MAX(0,-$BC141+SUM($BJ141:BJ141)))</f>
        <v>1050</v>
      </c>
      <c r="BL141" s="166">
        <f>MIN(MAX(0,BK141),MAX(0,-$M141)-MAX(0,-$BC141+SUM($BJ141:BK141)))</f>
        <v>1050</v>
      </c>
      <c r="BM141" s="166">
        <f>MIN(MAX(0,BL141),MAX(0,-$M141)-MAX(0,-$BC141+SUM($BJ141:BL141)))</f>
        <v>1050</v>
      </c>
      <c r="BN141" s="166">
        <f>MIN(MAX(0,BM141),MAX(0,-$M141)-MAX(0,-$BC141+SUM($BJ141:BM141)))</f>
        <v>1050</v>
      </c>
      <c r="BO141" s="166">
        <f>MAX(0,-$M141+$BC141-SUM($BJ141:BN141))</f>
        <v>1573</v>
      </c>
      <c r="BP141" s="165"/>
      <c r="BQ141" s="164"/>
      <c r="BR141" s="164"/>
      <c r="BS141" s="164"/>
      <c r="BT141" s="164"/>
      <c r="BU141" s="164"/>
      <c r="BV141" s="164"/>
      <c r="BW141" s="166"/>
      <c r="BX141" s="166"/>
      <c r="BY141" s="166"/>
      <c r="BZ141" s="166"/>
      <c r="CA141" s="166"/>
      <c r="CB141" s="166"/>
      <c r="CC141" s="163">
        <v>8.5</v>
      </c>
      <c r="CD141" s="167"/>
      <c r="CE141" s="164"/>
      <c r="CF141" s="164"/>
      <c r="CG141" s="164"/>
      <c r="CH141" s="164"/>
      <c r="CI141" s="164"/>
      <c r="CJ141" s="164"/>
      <c r="CK141" s="166"/>
      <c r="CL141" s="166"/>
      <c r="CM141" s="166"/>
      <c r="CN141" s="166"/>
      <c r="CO141" s="166"/>
      <c r="CP141" s="166"/>
      <c r="CQ141" s="167">
        <v>-11706</v>
      </c>
      <c r="CR141" s="164"/>
      <c r="CS141" s="164"/>
      <c r="CT141" s="164"/>
      <c r="CU141" s="164"/>
      <c r="CV141" s="164"/>
      <c r="CW141" s="164"/>
      <c r="CX141" s="166">
        <v>11706</v>
      </c>
      <c r="CY141" s="166">
        <v>11706</v>
      </c>
      <c r="CZ141" s="166">
        <v>11706</v>
      </c>
      <c r="DA141" s="166">
        <v>11706</v>
      </c>
      <c r="DB141" s="166">
        <v>11706</v>
      </c>
      <c r="DC141" s="166">
        <v>17559</v>
      </c>
      <c r="DE141" s="168">
        <v>0</v>
      </c>
      <c r="DG141" s="172">
        <v>0</v>
      </c>
    </row>
    <row r="142" spans="2:111" hidden="1">
      <c r="B142" s="103" t="s">
        <v>307</v>
      </c>
      <c r="C142" s="164">
        <v>128</v>
      </c>
      <c r="D142" s="164">
        <v>45</v>
      </c>
      <c r="E142" s="164">
        <v>360</v>
      </c>
      <c r="F142" s="163">
        <v>8</v>
      </c>
      <c r="G142" s="164">
        <v>1430684</v>
      </c>
      <c r="H142" s="164">
        <v>23519</v>
      </c>
      <c r="I142" s="164">
        <v>50623</v>
      </c>
      <c r="J142" s="164"/>
      <c r="K142" s="164">
        <v>0</v>
      </c>
      <c r="L142" s="164">
        <v>-109817</v>
      </c>
      <c r="M142" s="164">
        <v>-10232</v>
      </c>
      <c r="N142" s="164"/>
      <c r="O142" s="164">
        <v>-64438</v>
      </c>
      <c r="P142" s="164">
        <v>1320339</v>
      </c>
      <c r="Q142" s="104">
        <f t="shared" si="14"/>
        <v>0</v>
      </c>
      <c r="R142" s="164">
        <v>-29616</v>
      </c>
      <c r="S142" s="164"/>
      <c r="T142" s="164">
        <v>44526</v>
      </c>
      <c r="U142" s="164">
        <v>62837</v>
      </c>
      <c r="V142" s="104">
        <f t="shared" si="17"/>
        <v>-205848</v>
      </c>
      <c r="W142" s="104">
        <f t="shared" si="18"/>
        <v>-115415</v>
      </c>
      <c r="X142" s="104"/>
      <c r="Y142" s="164">
        <v>1509291</v>
      </c>
      <c r="Z142" s="164">
        <v>1165019</v>
      </c>
      <c r="AA142" s="164">
        <v>1320339</v>
      </c>
      <c r="AB142" s="164">
        <v>1320339</v>
      </c>
      <c r="AC142" s="164">
        <v>96090</v>
      </c>
      <c r="AD142" s="164">
        <v>109758</v>
      </c>
      <c r="AE142" s="164"/>
      <c r="AF142" s="164">
        <v>0</v>
      </c>
      <c r="AG142" s="164">
        <v>0</v>
      </c>
      <c r="AH142" s="164"/>
      <c r="AI142" s="164">
        <v>-29616</v>
      </c>
      <c r="AJ142" s="164">
        <v>-29616</v>
      </c>
      <c r="AK142" s="164">
        <v>-29616</v>
      </c>
      <c r="AL142" s="164">
        <v>-29616</v>
      </c>
      <c r="AM142" s="164">
        <v>-29616</v>
      </c>
      <c r="AN142" s="164">
        <v>-57768</v>
      </c>
      <c r="AP142" s="165">
        <f t="shared" si="15"/>
        <v>-13727</v>
      </c>
      <c r="AQ142" s="164">
        <f>MIN(MAX(0,AP142),MAX(0,$L142)-SUM($AP142:AP142))</f>
        <v>0</v>
      </c>
      <c r="AR142" s="164">
        <f>MIN(MAX(0,AQ142),MAX(0,$L142)-SUM($AP142:AQ142))</f>
        <v>0</v>
      </c>
      <c r="AS142" s="164">
        <f>MIN(MAX(0,AR142),MAX(0,$L142)-SUM($AP142:AR142))</f>
        <v>0</v>
      </c>
      <c r="AT142" s="164">
        <f>MIN(MAX(0,AS142),MAX(0,$L142)-SUM($AP142:AS142))</f>
        <v>0</v>
      </c>
      <c r="AU142" s="164">
        <f>MIN(MAX(0,AT142),MAX(0,$L142)-SUM($AP142:AT142))</f>
        <v>0</v>
      </c>
      <c r="AV142" s="164">
        <f>(MAX(0,$L142-MAX(0,SUM($AP142:AU142))))</f>
        <v>0</v>
      </c>
      <c r="AW142" s="166">
        <f t="shared" si="16"/>
        <v>13727</v>
      </c>
      <c r="AX142" s="166">
        <f>MIN(MAX(0,AW142),MAX(0,-$L142)-MAX(0,-$AP142+SUM($AW142:AW142)))</f>
        <v>13727</v>
      </c>
      <c r="AY142" s="166">
        <f>MIN(MAX(0,AX142),MAX(0,-$L142)-MAX(0,-$AP142+SUM($AW142:AX142)))</f>
        <v>13727</v>
      </c>
      <c r="AZ142" s="166">
        <f>MIN(MAX(0,AY142),MAX(0,-$L142)-MAX(0,-$AP142+SUM($AW142:AY142)))</f>
        <v>13727</v>
      </c>
      <c r="BA142" s="166">
        <f>MIN(MAX(0,AZ142),MAX(0,-$L142)-MAX(0,-$AP142+SUM($AW142:AZ142)))</f>
        <v>13727</v>
      </c>
      <c r="BB142" s="166">
        <f>MAX(0,-$L142+$AP142-SUM($AW142:BA142))</f>
        <v>27455</v>
      </c>
      <c r="BC142" s="165">
        <f t="shared" si="19"/>
        <v>-1279</v>
      </c>
      <c r="BD142" s="164">
        <f>MIN(MAX(0,BC142),MAX(0,$M142)-SUM($BC142:BC142))</f>
        <v>0</v>
      </c>
      <c r="BE142" s="164">
        <f>MIN(MAX(0,BD142),MAX(0,$M142)-SUM($BC142:BD142))</f>
        <v>0</v>
      </c>
      <c r="BF142" s="164">
        <f>MIN(MAX(0,BE142),MAX(0,$M142)-SUM($BC142:BE142))</f>
        <v>0</v>
      </c>
      <c r="BG142" s="164">
        <f>MIN(MAX(0,BF142),MAX(0,$M142)-SUM($BC142:BF142))</f>
        <v>0</v>
      </c>
      <c r="BH142" s="164">
        <f>MIN(MAX(0,BG142),MAX(0,$M142)-SUM($BC142:BG142))</f>
        <v>0</v>
      </c>
      <c r="BI142" s="164">
        <f>(MAX(0,$M142-MAX(0,SUM($BC142:BH142))))</f>
        <v>0</v>
      </c>
      <c r="BJ142" s="166">
        <f t="shared" si="20"/>
        <v>1279</v>
      </c>
      <c r="BK142" s="166">
        <f>MIN(MAX(0,BJ142),MAX(0,-$M142)-MAX(0,-$BC142+SUM($BJ142:BJ142)))</f>
        <v>1279</v>
      </c>
      <c r="BL142" s="166">
        <f>MIN(MAX(0,BK142),MAX(0,-$M142)-MAX(0,-$BC142+SUM($BJ142:BK142)))</f>
        <v>1279</v>
      </c>
      <c r="BM142" s="166">
        <f>MIN(MAX(0,BL142),MAX(0,-$M142)-MAX(0,-$BC142+SUM($BJ142:BL142)))</f>
        <v>1279</v>
      </c>
      <c r="BN142" s="166">
        <f>MIN(MAX(0,BM142),MAX(0,-$M142)-MAX(0,-$BC142+SUM($BJ142:BM142)))</f>
        <v>1279</v>
      </c>
      <c r="BO142" s="166">
        <f>MAX(0,-$M142+$BC142-SUM($BJ142:BN142))</f>
        <v>2558</v>
      </c>
      <c r="BP142" s="165"/>
      <c r="BQ142" s="164"/>
      <c r="BR142" s="164"/>
      <c r="BS142" s="164"/>
      <c r="BT142" s="164"/>
      <c r="BU142" s="164"/>
      <c r="BV142" s="164"/>
      <c r="BW142" s="166"/>
      <c r="BX142" s="166"/>
      <c r="BY142" s="166"/>
      <c r="BZ142" s="166"/>
      <c r="CA142" s="166"/>
      <c r="CB142" s="166"/>
      <c r="CC142" s="163">
        <v>8.9</v>
      </c>
      <c r="CD142" s="167"/>
      <c r="CE142" s="164"/>
      <c r="CF142" s="164"/>
      <c r="CG142" s="164"/>
      <c r="CH142" s="164"/>
      <c r="CI142" s="164"/>
      <c r="CJ142" s="164"/>
      <c r="CK142" s="166"/>
      <c r="CL142" s="166"/>
      <c r="CM142" s="166"/>
      <c r="CN142" s="166"/>
      <c r="CO142" s="166"/>
      <c r="CP142" s="166"/>
      <c r="CQ142" s="167">
        <v>-14610</v>
      </c>
      <c r="CR142" s="164"/>
      <c r="CS142" s="164"/>
      <c r="CT142" s="164"/>
      <c r="CU142" s="164"/>
      <c r="CV142" s="164"/>
      <c r="CW142" s="164"/>
      <c r="CX142" s="166">
        <v>14610</v>
      </c>
      <c r="CY142" s="166">
        <v>14610</v>
      </c>
      <c r="CZ142" s="166">
        <v>14610</v>
      </c>
      <c r="DA142" s="166">
        <v>14610</v>
      </c>
      <c r="DB142" s="166">
        <v>14610</v>
      </c>
      <c r="DC142" s="166">
        <v>27755</v>
      </c>
      <c r="DE142" s="168">
        <v>0</v>
      </c>
      <c r="DG142" s="172">
        <v>0</v>
      </c>
    </row>
    <row r="143" spans="2:111" hidden="1">
      <c r="B143" s="103" t="s">
        <v>503</v>
      </c>
      <c r="C143" s="164">
        <v>0</v>
      </c>
      <c r="D143" s="164">
        <v>0</v>
      </c>
      <c r="E143" s="164">
        <v>27</v>
      </c>
      <c r="F143" s="163">
        <v>16.100000000000001</v>
      </c>
      <c r="G143" s="164">
        <v>0</v>
      </c>
      <c r="H143" s="164">
        <v>0</v>
      </c>
      <c r="I143" s="164">
        <v>0</v>
      </c>
      <c r="J143" s="164"/>
      <c r="K143" s="164">
        <v>0</v>
      </c>
      <c r="L143" s="164">
        <v>7184</v>
      </c>
      <c r="M143" s="164">
        <v>-162</v>
      </c>
      <c r="N143" s="164"/>
      <c r="O143" s="164">
        <v>0</v>
      </c>
      <c r="P143" s="164">
        <v>7022</v>
      </c>
      <c r="Q143" s="104">
        <f t="shared" si="14"/>
        <v>0</v>
      </c>
      <c r="R143" s="164">
        <v>436</v>
      </c>
      <c r="S143" s="164"/>
      <c r="T143" s="164">
        <v>436</v>
      </c>
      <c r="U143" s="164">
        <v>0</v>
      </c>
      <c r="V143" s="104">
        <f t="shared" si="17"/>
        <v>6586</v>
      </c>
      <c r="W143" s="104">
        <f t="shared" si="18"/>
        <v>0</v>
      </c>
      <c r="X143" s="104"/>
      <c r="Y143" s="164">
        <v>9567</v>
      </c>
      <c r="Z143" s="164">
        <v>5297</v>
      </c>
      <c r="AA143" s="164">
        <v>7022</v>
      </c>
      <c r="AB143" s="164">
        <v>7022</v>
      </c>
      <c r="AC143" s="164">
        <v>0</v>
      </c>
      <c r="AD143" s="164">
        <v>152</v>
      </c>
      <c r="AE143" s="164"/>
      <c r="AF143" s="164">
        <v>6738</v>
      </c>
      <c r="AG143" s="164">
        <v>0</v>
      </c>
      <c r="AH143" s="164"/>
      <c r="AI143" s="164">
        <v>436</v>
      </c>
      <c r="AJ143" s="164">
        <v>436</v>
      </c>
      <c r="AK143" s="164">
        <v>436</v>
      </c>
      <c r="AL143" s="164">
        <v>436</v>
      </c>
      <c r="AM143" s="164">
        <v>436</v>
      </c>
      <c r="AN143" s="164">
        <v>4406</v>
      </c>
      <c r="AP143" s="165">
        <f t="shared" si="15"/>
        <v>446</v>
      </c>
      <c r="AQ143" s="164">
        <f>MIN(MAX(0,AP143),MAX(0,$L143)-SUM($AP143:AP143))</f>
        <v>446</v>
      </c>
      <c r="AR143" s="164">
        <f>MIN(MAX(0,AQ143),MAX(0,$L143)-SUM($AP143:AQ143))</f>
        <v>446</v>
      </c>
      <c r="AS143" s="164">
        <f>MIN(MAX(0,AR143),MAX(0,$L143)-SUM($AP143:AR143))</f>
        <v>446</v>
      </c>
      <c r="AT143" s="164">
        <f>MIN(MAX(0,AS143),MAX(0,$L143)-SUM($AP143:AS143))</f>
        <v>446</v>
      </c>
      <c r="AU143" s="164">
        <f>MIN(MAX(0,AT143),MAX(0,$L143)-SUM($AP143:AT143))</f>
        <v>446</v>
      </c>
      <c r="AV143" s="164">
        <f>(MAX(0,$L143-MAX(0,SUM($AP143:AU143))))</f>
        <v>4508</v>
      </c>
      <c r="AW143" s="166">
        <f t="shared" si="16"/>
        <v>0</v>
      </c>
      <c r="AX143" s="166">
        <f>MIN(MAX(0,AW143),MAX(0,-$L143)-MAX(0,-$AP143+SUM($AW143:AW143)))</f>
        <v>0</v>
      </c>
      <c r="AY143" s="166">
        <f>MIN(MAX(0,AX143),MAX(0,-$L143)-MAX(0,-$AP143+SUM($AW143:AX143)))</f>
        <v>0</v>
      </c>
      <c r="AZ143" s="166">
        <f>MIN(MAX(0,AY143),MAX(0,-$L143)-MAX(0,-$AP143+SUM($AW143:AY143)))</f>
        <v>0</v>
      </c>
      <c r="BA143" s="166">
        <f>MIN(MAX(0,AZ143),MAX(0,-$L143)-MAX(0,-$AP143+SUM($AW143:AZ143)))</f>
        <v>0</v>
      </c>
      <c r="BB143" s="166">
        <f>MAX(0,-$L143+$AP143-SUM($AW143:BA143))</f>
        <v>0</v>
      </c>
      <c r="BC143" s="165">
        <f t="shared" si="19"/>
        <v>-10</v>
      </c>
      <c r="BD143" s="164">
        <f>MIN(MAX(0,BC143),MAX(0,$M143)-SUM($BC143:BC143))</f>
        <v>0</v>
      </c>
      <c r="BE143" s="164">
        <f>MIN(MAX(0,BD143),MAX(0,$M143)-SUM($BC143:BD143))</f>
        <v>0</v>
      </c>
      <c r="BF143" s="164">
        <f>MIN(MAX(0,BE143),MAX(0,$M143)-SUM($BC143:BE143))</f>
        <v>0</v>
      </c>
      <c r="BG143" s="164">
        <f>MIN(MAX(0,BF143),MAX(0,$M143)-SUM($BC143:BF143))</f>
        <v>0</v>
      </c>
      <c r="BH143" s="164">
        <f>MIN(MAX(0,BG143),MAX(0,$M143)-SUM($BC143:BG143))</f>
        <v>0</v>
      </c>
      <c r="BI143" s="164">
        <f>(MAX(0,$M143-MAX(0,SUM($BC143:BH143))))</f>
        <v>0</v>
      </c>
      <c r="BJ143" s="166">
        <f t="shared" si="20"/>
        <v>10</v>
      </c>
      <c r="BK143" s="166">
        <f>MIN(MAX(0,BJ143),MAX(0,-$M143)-MAX(0,-$BC143+SUM($BJ143:BJ143)))</f>
        <v>10</v>
      </c>
      <c r="BL143" s="166">
        <f>MIN(MAX(0,BK143),MAX(0,-$M143)-MAX(0,-$BC143+SUM($BJ143:BK143)))</f>
        <v>10</v>
      </c>
      <c r="BM143" s="166">
        <f>MIN(MAX(0,BL143),MAX(0,-$M143)-MAX(0,-$BC143+SUM($BJ143:BL143)))</f>
        <v>10</v>
      </c>
      <c r="BN143" s="166">
        <f>MIN(MAX(0,BM143),MAX(0,-$M143)-MAX(0,-$BC143+SUM($BJ143:BM143)))</f>
        <v>10</v>
      </c>
      <c r="BO143" s="166">
        <f>MAX(0,-$M143+$BC143-SUM($BJ143:BN143))</f>
        <v>102</v>
      </c>
      <c r="BP143" s="165"/>
      <c r="BQ143" s="164"/>
      <c r="BR143" s="164"/>
      <c r="BS143" s="164"/>
      <c r="BT143" s="164"/>
      <c r="BU143" s="164"/>
      <c r="BV143" s="164"/>
      <c r="BW143" s="166"/>
      <c r="BX143" s="166"/>
      <c r="BY143" s="166"/>
      <c r="BZ143" s="166"/>
      <c r="CA143" s="166"/>
      <c r="CB143" s="166"/>
      <c r="CC143" s="163">
        <v>1</v>
      </c>
      <c r="CD143" s="167"/>
      <c r="CE143" s="164"/>
      <c r="CF143" s="164"/>
      <c r="CG143" s="164"/>
      <c r="CH143" s="164"/>
      <c r="CI143" s="164"/>
      <c r="CJ143" s="164"/>
      <c r="CK143" s="166"/>
      <c r="CL143" s="166"/>
      <c r="CM143" s="166"/>
      <c r="CN143" s="166"/>
      <c r="CO143" s="166"/>
      <c r="CP143" s="166"/>
      <c r="CQ143" s="167">
        <v>0</v>
      </c>
      <c r="CR143" s="164"/>
      <c r="CS143" s="164"/>
      <c r="CT143" s="164"/>
      <c r="CU143" s="164"/>
      <c r="CV143" s="164"/>
      <c r="CW143" s="164"/>
      <c r="CX143" s="166">
        <v>0</v>
      </c>
      <c r="CY143" s="166">
        <v>0</v>
      </c>
      <c r="CZ143" s="166">
        <v>0</v>
      </c>
      <c r="DA143" s="166">
        <v>0</v>
      </c>
      <c r="DB143" s="166">
        <v>0</v>
      </c>
      <c r="DC143" s="166">
        <v>0</v>
      </c>
      <c r="DE143" s="168">
        <v>0</v>
      </c>
      <c r="DG143" s="172">
        <v>0</v>
      </c>
    </row>
    <row r="144" spans="2:111" hidden="1">
      <c r="B144" s="103" t="s">
        <v>504</v>
      </c>
      <c r="C144" s="164">
        <v>0</v>
      </c>
      <c r="D144" s="164">
        <v>63</v>
      </c>
      <c r="E144" s="164">
        <v>370</v>
      </c>
      <c r="F144" s="163">
        <v>9.8000000000000007</v>
      </c>
      <c r="G144" s="164">
        <v>0</v>
      </c>
      <c r="H144" s="164">
        <v>0</v>
      </c>
      <c r="I144" s="164">
        <v>0</v>
      </c>
      <c r="J144" s="164"/>
      <c r="K144" s="164">
        <v>0</v>
      </c>
      <c r="L144" s="164">
        <v>819128</v>
      </c>
      <c r="M144" s="164">
        <v>-8773</v>
      </c>
      <c r="N144" s="164"/>
      <c r="O144" s="164">
        <v>0</v>
      </c>
      <c r="P144" s="164">
        <v>810355</v>
      </c>
      <c r="Q144" s="104">
        <f t="shared" si="14"/>
        <v>0</v>
      </c>
      <c r="R144" s="164">
        <v>82689</v>
      </c>
      <c r="S144" s="164"/>
      <c r="T144" s="164">
        <v>82689</v>
      </c>
      <c r="U144" s="164">
        <v>3132</v>
      </c>
      <c r="V144" s="104">
        <f t="shared" si="17"/>
        <v>727666</v>
      </c>
      <c r="W144" s="104">
        <f t="shared" si="18"/>
        <v>0</v>
      </c>
      <c r="X144" s="104"/>
      <c r="Y144" s="164">
        <v>969934</v>
      </c>
      <c r="Z144" s="164">
        <v>682308</v>
      </c>
      <c r="AA144" s="164">
        <v>810355</v>
      </c>
      <c r="AB144" s="164">
        <v>810355</v>
      </c>
      <c r="AC144" s="164">
        <v>0</v>
      </c>
      <c r="AD144" s="164">
        <v>7878</v>
      </c>
      <c r="AE144" s="164"/>
      <c r="AF144" s="164">
        <v>735544</v>
      </c>
      <c r="AG144" s="164">
        <v>0</v>
      </c>
      <c r="AH144" s="164"/>
      <c r="AI144" s="164">
        <v>82689</v>
      </c>
      <c r="AJ144" s="164">
        <v>82689</v>
      </c>
      <c r="AK144" s="164">
        <v>82689</v>
      </c>
      <c r="AL144" s="164">
        <v>82689</v>
      </c>
      <c r="AM144" s="164">
        <v>82689</v>
      </c>
      <c r="AN144" s="164">
        <v>314221</v>
      </c>
      <c r="AP144" s="165">
        <f t="shared" si="15"/>
        <v>83584</v>
      </c>
      <c r="AQ144" s="164">
        <f>MIN(MAX(0,AP144),MAX(0,$L144)-SUM($AP144:AP144))</f>
        <v>83584</v>
      </c>
      <c r="AR144" s="164">
        <f>MIN(MAX(0,AQ144),MAX(0,$L144)-SUM($AP144:AQ144))</f>
        <v>83584</v>
      </c>
      <c r="AS144" s="164">
        <f>MIN(MAX(0,AR144),MAX(0,$L144)-SUM($AP144:AR144))</f>
        <v>83584</v>
      </c>
      <c r="AT144" s="164">
        <f>MIN(MAX(0,AS144),MAX(0,$L144)-SUM($AP144:AS144))</f>
        <v>83584</v>
      </c>
      <c r="AU144" s="164">
        <f>MIN(MAX(0,AT144),MAX(0,$L144)-SUM($AP144:AT144))</f>
        <v>83584</v>
      </c>
      <c r="AV144" s="164">
        <f>(MAX(0,$L144-MAX(0,SUM($AP144:AU144))))</f>
        <v>317624</v>
      </c>
      <c r="AW144" s="166">
        <f t="shared" si="16"/>
        <v>0</v>
      </c>
      <c r="AX144" s="166">
        <f>MIN(MAX(0,AW144),MAX(0,-$L144)-MAX(0,-$AP144+SUM($AW144:AW144)))</f>
        <v>0</v>
      </c>
      <c r="AY144" s="166">
        <f>MIN(MAX(0,AX144),MAX(0,-$L144)-MAX(0,-$AP144+SUM($AW144:AX144)))</f>
        <v>0</v>
      </c>
      <c r="AZ144" s="166">
        <f>MIN(MAX(0,AY144),MAX(0,-$L144)-MAX(0,-$AP144+SUM($AW144:AY144)))</f>
        <v>0</v>
      </c>
      <c r="BA144" s="166">
        <f>MIN(MAX(0,AZ144),MAX(0,-$L144)-MAX(0,-$AP144+SUM($AW144:AZ144)))</f>
        <v>0</v>
      </c>
      <c r="BB144" s="166">
        <f>MAX(0,-$L144+$AP144-SUM($AW144:BA144))</f>
        <v>0</v>
      </c>
      <c r="BC144" s="165">
        <f t="shared" si="19"/>
        <v>-895</v>
      </c>
      <c r="BD144" s="164">
        <f>MIN(MAX(0,BC144),MAX(0,$M144)-SUM($BC144:BC144))</f>
        <v>0</v>
      </c>
      <c r="BE144" s="164">
        <f>MIN(MAX(0,BD144),MAX(0,$M144)-SUM($BC144:BD144))</f>
        <v>0</v>
      </c>
      <c r="BF144" s="164">
        <f>MIN(MAX(0,BE144),MAX(0,$M144)-SUM($BC144:BE144))</f>
        <v>0</v>
      </c>
      <c r="BG144" s="164">
        <f>MIN(MAX(0,BF144),MAX(0,$M144)-SUM($BC144:BF144))</f>
        <v>0</v>
      </c>
      <c r="BH144" s="164">
        <f>MIN(MAX(0,BG144),MAX(0,$M144)-SUM($BC144:BG144))</f>
        <v>0</v>
      </c>
      <c r="BI144" s="164">
        <f>(MAX(0,$M144-MAX(0,SUM($BC144:BH144))))</f>
        <v>0</v>
      </c>
      <c r="BJ144" s="166">
        <f t="shared" si="20"/>
        <v>895</v>
      </c>
      <c r="BK144" s="166">
        <f>MIN(MAX(0,BJ144),MAX(0,-$M144)-MAX(0,-$BC144+SUM($BJ144:BJ144)))</f>
        <v>895</v>
      </c>
      <c r="BL144" s="166">
        <f>MIN(MAX(0,BK144),MAX(0,-$M144)-MAX(0,-$BC144+SUM($BJ144:BK144)))</f>
        <v>895</v>
      </c>
      <c r="BM144" s="166">
        <f>MIN(MAX(0,BL144),MAX(0,-$M144)-MAX(0,-$BC144+SUM($BJ144:BL144)))</f>
        <v>895</v>
      </c>
      <c r="BN144" s="166">
        <f>MIN(MAX(0,BM144),MAX(0,-$M144)-MAX(0,-$BC144+SUM($BJ144:BM144)))</f>
        <v>895</v>
      </c>
      <c r="BO144" s="166">
        <f>MAX(0,-$M144+$BC144-SUM($BJ144:BN144))</f>
        <v>3403</v>
      </c>
      <c r="BP144" s="165"/>
      <c r="BQ144" s="164"/>
      <c r="BR144" s="164"/>
      <c r="BS144" s="164"/>
      <c r="BT144" s="164"/>
      <c r="BU144" s="164"/>
      <c r="BV144" s="164"/>
      <c r="BW144" s="166"/>
      <c r="BX144" s="166"/>
      <c r="BY144" s="166"/>
      <c r="BZ144" s="166"/>
      <c r="CA144" s="166"/>
      <c r="CB144" s="166"/>
      <c r="CC144" s="163">
        <v>1</v>
      </c>
      <c r="CD144" s="167"/>
      <c r="CE144" s="164"/>
      <c r="CF144" s="164"/>
      <c r="CG144" s="164"/>
      <c r="CH144" s="164"/>
      <c r="CI144" s="164"/>
      <c r="CJ144" s="164"/>
      <c r="CK144" s="166"/>
      <c r="CL144" s="166"/>
      <c r="CM144" s="166"/>
      <c r="CN144" s="166"/>
      <c r="CO144" s="166"/>
      <c r="CP144" s="166"/>
      <c r="CQ144" s="167">
        <v>0</v>
      </c>
      <c r="CR144" s="164"/>
      <c r="CS144" s="164"/>
      <c r="CT144" s="164"/>
      <c r="CU144" s="164"/>
      <c r="CV144" s="164"/>
      <c r="CW144" s="164"/>
      <c r="CX144" s="166">
        <v>0</v>
      </c>
      <c r="CY144" s="166">
        <v>0</v>
      </c>
      <c r="CZ144" s="166">
        <v>0</v>
      </c>
      <c r="DA144" s="166">
        <v>0</v>
      </c>
      <c r="DB144" s="166">
        <v>0</v>
      </c>
      <c r="DC144" s="166">
        <v>0</v>
      </c>
      <c r="DE144" s="168">
        <v>0</v>
      </c>
      <c r="DG144" s="172">
        <v>0</v>
      </c>
    </row>
    <row r="145" spans="2:111" hidden="1">
      <c r="B145" s="103" t="s">
        <v>308</v>
      </c>
      <c r="C145" s="164">
        <v>277</v>
      </c>
      <c r="D145" s="164">
        <v>186</v>
      </c>
      <c r="E145" s="164">
        <v>793</v>
      </c>
      <c r="F145" s="163">
        <v>7.3</v>
      </c>
      <c r="G145" s="164">
        <v>41573430</v>
      </c>
      <c r="H145" s="164">
        <v>2819235</v>
      </c>
      <c r="I145" s="164">
        <v>1571823</v>
      </c>
      <c r="J145" s="164"/>
      <c r="K145" s="164">
        <v>-38959186</v>
      </c>
      <c r="L145" s="164">
        <v>-3561634</v>
      </c>
      <c r="M145" s="164">
        <v>-22114</v>
      </c>
      <c r="N145" s="164"/>
      <c r="O145" s="164">
        <v>-480666</v>
      </c>
      <c r="P145" s="164">
        <v>2940888</v>
      </c>
      <c r="Q145" s="104">
        <f t="shared" si="14"/>
        <v>-38959186</v>
      </c>
      <c r="R145" s="164">
        <v>-1064157</v>
      </c>
      <c r="S145" s="164"/>
      <c r="T145" s="164">
        <v>-35632285</v>
      </c>
      <c r="U145" s="164">
        <v>139468</v>
      </c>
      <c r="V145" s="104">
        <f t="shared" si="17"/>
        <v>-6933486</v>
      </c>
      <c r="W145" s="104">
        <f t="shared" si="18"/>
        <v>-4413895</v>
      </c>
      <c r="X145" s="104"/>
      <c r="Y145" s="164">
        <v>3350421</v>
      </c>
      <c r="Z145" s="164">
        <v>2603638</v>
      </c>
      <c r="AA145" s="164">
        <v>2940888</v>
      </c>
      <c r="AB145" s="164">
        <v>2940888</v>
      </c>
      <c r="AC145" s="164">
        <v>3073739</v>
      </c>
      <c r="AD145" s="164">
        <v>3859747</v>
      </c>
      <c r="AE145" s="164"/>
      <c r="AF145" s="164">
        <v>0</v>
      </c>
      <c r="AG145" s="164">
        <v>0</v>
      </c>
      <c r="AH145" s="164"/>
      <c r="AI145" s="164">
        <v>-1064157</v>
      </c>
      <c r="AJ145" s="164">
        <v>-1064157</v>
      </c>
      <c r="AK145" s="164">
        <v>-1064157</v>
      </c>
      <c r="AL145" s="164">
        <v>-1064157</v>
      </c>
      <c r="AM145" s="164">
        <v>-1064157</v>
      </c>
      <c r="AN145" s="164">
        <v>-1612701</v>
      </c>
      <c r="AP145" s="165">
        <f t="shared" si="15"/>
        <v>-487895</v>
      </c>
      <c r="AQ145" s="164">
        <f>MIN(MAX(0,AP145),MAX(0,$L145)-SUM($AP145:AP145))</f>
        <v>0</v>
      </c>
      <c r="AR145" s="164">
        <f>MIN(MAX(0,AQ145),MAX(0,$L145)-SUM($AP145:AQ145))</f>
        <v>0</v>
      </c>
      <c r="AS145" s="164">
        <f>MIN(MAX(0,AR145),MAX(0,$L145)-SUM($AP145:AR145))</f>
        <v>0</v>
      </c>
      <c r="AT145" s="164">
        <f>MIN(MAX(0,AS145),MAX(0,$L145)-SUM($AP145:AS145))</f>
        <v>0</v>
      </c>
      <c r="AU145" s="164">
        <f>MIN(MAX(0,AT145),MAX(0,$L145)-SUM($AP145:AT145))</f>
        <v>0</v>
      </c>
      <c r="AV145" s="164">
        <f>(MAX(0,$L145-MAX(0,SUM($AP145:AU145))))</f>
        <v>0</v>
      </c>
      <c r="AW145" s="166">
        <f t="shared" si="16"/>
        <v>487895</v>
      </c>
      <c r="AX145" s="166">
        <f>MIN(MAX(0,AW145),MAX(0,-$L145)-MAX(0,-$AP145+SUM($AW145:AW145)))</f>
        <v>487895</v>
      </c>
      <c r="AY145" s="166">
        <f>MIN(MAX(0,AX145),MAX(0,-$L145)-MAX(0,-$AP145+SUM($AW145:AX145)))</f>
        <v>487895</v>
      </c>
      <c r="AZ145" s="166">
        <f>MIN(MAX(0,AY145),MAX(0,-$L145)-MAX(0,-$AP145+SUM($AW145:AY145)))</f>
        <v>487895</v>
      </c>
      <c r="BA145" s="166">
        <f>MIN(MAX(0,AZ145),MAX(0,-$L145)-MAX(0,-$AP145+SUM($AW145:AZ145)))</f>
        <v>487895</v>
      </c>
      <c r="BB145" s="166">
        <f>MAX(0,-$L145+$AP145-SUM($AW145:BA145))</f>
        <v>634264</v>
      </c>
      <c r="BC145" s="165">
        <f t="shared" si="19"/>
        <v>-3029</v>
      </c>
      <c r="BD145" s="164">
        <f>MIN(MAX(0,BC145),MAX(0,$M145)-SUM($BC145:BC145))</f>
        <v>0</v>
      </c>
      <c r="BE145" s="164">
        <f>MIN(MAX(0,BD145),MAX(0,$M145)-SUM($BC145:BD145))</f>
        <v>0</v>
      </c>
      <c r="BF145" s="164">
        <f>MIN(MAX(0,BE145),MAX(0,$M145)-SUM($BC145:BE145))</f>
        <v>0</v>
      </c>
      <c r="BG145" s="164">
        <f>MIN(MAX(0,BF145),MAX(0,$M145)-SUM($BC145:BF145))</f>
        <v>0</v>
      </c>
      <c r="BH145" s="164">
        <f>MIN(MAX(0,BG145),MAX(0,$M145)-SUM($BC145:BG145))</f>
        <v>0</v>
      </c>
      <c r="BI145" s="164">
        <f>(MAX(0,$M145-MAX(0,SUM($BC145:BH145))))</f>
        <v>0</v>
      </c>
      <c r="BJ145" s="166">
        <f t="shared" si="20"/>
        <v>3029</v>
      </c>
      <c r="BK145" s="166">
        <f>MIN(MAX(0,BJ145),MAX(0,-$M145)-MAX(0,-$BC145+SUM($BJ145:BJ145)))</f>
        <v>3029</v>
      </c>
      <c r="BL145" s="166">
        <f>MIN(MAX(0,BK145),MAX(0,-$M145)-MAX(0,-$BC145+SUM($BJ145:BK145)))</f>
        <v>3029</v>
      </c>
      <c r="BM145" s="166">
        <f>MIN(MAX(0,BL145),MAX(0,-$M145)-MAX(0,-$BC145+SUM($BJ145:BL145)))</f>
        <v>3029</v>
      </c>
      <c r="BN145" s="166">
        <f>MIN(MAX(0,BM145),MAX(0,-$M145)-MAX(0,-$BC145+SUM($BJ145:BM145)))</f>
        <v>3029</v>
      </c>
      <c r="BO145" s="166">
        <f>MAX(0,-$M145+$BC145-SUM($BJ145:BN145))</f>
        <v>3940</v>
      </c>
      <c r="BP145" s="165"/>
      <c r="BQ145" s="164"/>
      <c r="BR145" s="164"/>
      <c r="BS145" s="164"/>
      <c r="BT145" s="164"/>
      <c r="BU145" s="164"/>
      <c r="BV145" s="164"/>
      <c r="BW145" s="166"/>
      <c r="BX145" s="166"/>
      <c r="BY145" s="166"/>
      <c r="BZ145" s="166"/>
      <c r="CA145" s="166"/>
      <c r="CB145" s="166"/>
      <c r="CC145" s="163">
        <v>8.6999999999999993</v>
      </c>
      <c r="CD145" s="167"/>
      <c r="CE145" s="164"/>
      <c r="CF145" s="164"/>
      <c r="CG145" s="164"/>
      <c r="CH145" s="164"/>
      <c r="CI145" s="164"/>
      <c r="CJ145" s="164"/>
      <c r="CK145" s="166"/>
      <c r="CL145" s="166"/>
      <c r="CM145" s="166"/>
      <c r="CN145" s="166"/>
      <c r="CO145" s="166"/>
      <c r="CP145" s="166"/>
      <c r="CQ145" s="167">
        <v>-573233</v>
      </c>
      <c r="CR145" s="164"/>
      <c r="CS145" s="164"/>
      <c r="CT145" s="164"/>
      <c r="CU145" s="164"/>
      <c r="CV145" s="164"/>
      <c r="CW145" s="164"/>
      <c r="CX145" s="166">
        <v>573233</v>
      </c>
      <c r="CY145" s="166">
        <v>573233</v>
      </c>
      <c r="CZ145" s="166">
        <v>573233</v>
      </c>
      <c r="DA145" s="166">
        <v>573233</v>
      </c>
      <c r="DB145" s="166">
        <v>573233</v>
      </c>
      <c r="DC145" s="166">
        <v>974497</v>
      </c>
      <c r="DE145" s="168">
        <v>0</v>
      </c>
      <c r="DG145" s="172">
        <v>3990646.608</v>
      </c>
    </row>
    <row r="146" spans="2:111" hidden="1">
      <c r="B146" s="103" t="s">
        <v>309</v>
      </c>
      <c r="C146" s="164">
        <v>37</v>
      </c>
      <c r="D146" s="164">
        <v>6</v>
      </c>
      <c r="E146" s="164">
        <v>91</v>
      </c>
      <c r="F146" s="163">
        <v>7.8</v>
      </c>
      <c r="G146" s="164">
        <v>374521</v>
      </c>
      <c r="H146" s="164">
        <v>6268</v>
      </c>
      <c r="I146" s="164">
        <v>13195</v>
      </c>
      <c r="J146" s="164"/>
      <c r="K146" s="164">
        <v>0</v>
      </c>
      <c r="L146" s="164">
        <v>-39885</v>
      </c>
      <c r="M146" s="164">
        <v>-2547</v>
      </c>
      <c r="N146" s="164"/>
      <c r="O146" s="164">
        <v>-20273</v>
      </c>
      <c r="P146" s="164">
        <v>331279</v>
      </c>
      <c r="Q146" s="104">
        <f t="shared" si="14"/>
        <v>0</v>
      </c>
      <c r="R146" s="164">
        <v>-9493</v>
      </c>
      <c r="S146" s="164"/>
      <c r="T146" s="164">
        <v>9970</v>
      </c>
      <c r="U146" s="164">
        <v>19611</v>
      </c>
      <c r="V146" s="104">
        <f t="shared" si="17"/>
        <v>-61712</v>
      </c>
      <c r="W146" s="104">
        <f t="shared" si="18"/>
        <v>-28773</v>
      </c>
      <c r="X146" s="104"/>
      <c r="Y146" s="164">
        <v>376483</v>
      </c>
      <c r="Z146" s="164">
        <v>293977</v>
      </c>
      <c r="AA146" s="164">
        <v>331279</v>
      </c>
      <c r="AB146" s="164">
        <v>331279</v>
      </c>
      <c r="AC146" s="164">
        <v>34772</v>
      </c>
      <c r="AD146" s="164">
        <v>26940</v>
      </c>
      <c r="AE146" s="164"/>
      <c r="AF146" s="164">
        <v>0</v>
      </c>
      <c r="AG146" s="164">
        <v>0</v>
      </c>
      <c r="AH146" s="164"/>
      <c r="AI146" s="164">
        <v>-9493</v>
      </c>
      <c r="AJ146" s="164">
        <v>-9493</v>
      </c>
      <c r="AK146" s="164">
        <v>-9493</v>
      </c>
      <c r="AL146" s="164">
        <v>-9493</v>
      </c>
      <c r="AM146" s="164">
        <v>-9493</v>
      </c>
      <c r="AN146" s="164">
        <v>-14247</v>
      </c>
      <c r="AP146" s="165">
        <f t="shared" si="15"/>
        <v>-5113</v>
      </c>
      <c r="AQ146" s="164">
        <f>MIN(MAX(0,AP146),MAX(0,$L146)-SUM($AP146:AP146))</f>
        <v>0</v>
      </c>
      <c r="AR146" s="164">
        <f>MIN(MAX(0,AQ146),MAX(0,$L146)-SUM($AP146:AQ146))</f>
        <v>0</v>
      </c>
      <c r="AS146" s="164">
        <f>MIN(MAX(0,AR146),MAX(0,$L146)-SUM($AP146:AR146))</f>
        <v>0</v>
      </c>
      <c r="AT146" s="164">
        <f>MIN(MAX(0,AS146),MAX(0,$L146)-SUM($AP146:AS146))</f>
        <v>0</v>
      </c>
      <c r="AU146" s="164">
        <f>MIN(MAX(0,AT146),MAX(0,$L146)-SUM($AP146:AT146))</f>
        <v>0</v>
      </c>
      <c r="AV146" s="164">
        <f>(MAX(0,$L146-MAX(0,SUM($AP146:AU146))))</f>
        <v>0</v>
      </c>
      <c r="AW146" s="166">
        <f t="shared" si="16"/>
        <v>5113</v>
      </c>
      <c r="AX146" s="166">
        <f>MIN(MAX(0,AW146),MAX(0,-$L146)-MAX(0,-$AP146+SUM($AW146:AW146)))</f>
        <v>5113</v>
      </c>
      <c r="AY146" s="166">
        <f>MIN(MAX(0,AX146),MAX(0,-$L146)-MAX(0,-$AP146+SUM($AW146:AX146)))</f>
        <v>5113</v>
      </c>
      <c r="AZ146" s="166">
        <f>MIN(MAX(0,AY146),MAX(0,-$L146)-MAX(0,-$AP146+SUM($AW146:AY146)))</f>
        <v>5113</v>
      </c>
      <c r="BA146" s="166">
        <f>MIN(MAX(0,AZ146),MAX(0,-$L146)-MAX(0,-$AP146+SUM($AW146:AZ146)))</f>
        <v>5113</v>
      </c>
      <c r="BB146" s="166">
        <f>MAX(0,-$L146+$AP146-SUM($AW146:BA146))</f>
        <v>9207</v>
      </c>
      <c r="BC146" s="165">
        <f t="shared" si="19"/>
        <v>-327</v>
      </c>
      <c r="BD146" s="164">
        <f>MIN(MAX(0,BC146),MAX(0,$M146)-SUM($BC146:BC146))</f>
        <v>0</v>
      </c>
      <c r="BE146" s="164">
        <f>MIN(MAX(0,BD146),MAX(0,$M146)-SUM($BC146:BD146))</f>
        <v>0</v>
      </c>
      <c r="BF146" s="164">
        <f>MIN(MAX(0,BE146),MAX(0,$M146)-SUM($BC146:BE146))</f>
        <v>0</v>
      </c>
      <c r="BG146" s="164">
        <f>MIN(MAX(0,BF146),MAX(0,$M146)-SUM($BC146:BF146))</f>
        <v>0</v>
      </c>
      <c r="BH146" s="164">
        <f>MIN(MAX(0,BG146),MAX(0,$M146)-SUM($BC146:BG146))</f>
        <v>0</v>
      </c>
      <c r="BI146" s="164">
        <f>(MAX(0,$M146-MAX(0,SUM($BC146:BH146))))</f>
        <v>0</v>
      </c>
      <c r="BJ146" s="166">
        <f t="shared" si="20"/>
        <v>327</v>
      </c>
      <c r="BK146" s="166">
        <f>MIN(MAX(0,BJ146),MAX(0,-$M146)-MAX(0,-$BC146+SUM($BJ146:BJ146)))</f>
        <v>327</v>
      </c>
      <c r="BL146" s="166">
        <f>MIN(MAX(0,BK146),MAX(0,-$M146)-MAX(0,-$BC146+SUM($BJ146:BK146)))</f>
        <v>327</v>
      </c>
      <c r="BM146" s="166">
        <f>MIN(MAX(0,BL146),MAX(0,-$M146)-MAX(0,-$BC146+SUM($BJ146:BL146)))</f>
        <v>327</v>
      </c>
      <c r="BN146" s="166">
        <f>MIN(MAX(0,BM146),MAX(0,-$M146)-MAX(0,-$BC146+SUM($BJ146:BM146)))</f>
        <v>327</v>
      </c>
      <c r="BO146" s="166">
        <f>MAX(0,-$M146+$BC146-SUM($BJ146:BN146))</f>
        <v>585</v>
      </c>
      <c r="BP146" s="165"/>
      <c r="BQ146" s="164"/>
      <c r="BR146" s="164"/>
      <c r="BS146" s="164"/>
      <c r="BT146" s="164"/>
      <c r="BU146" s="164"/>
      <c r="BV146" s="164"/>
      <c r="BW146" s="166"/>
      <c r="BX146" s="166"/>
      <c r="BY146" s="166"/>
      <c r="BZ146" s="166"/>
      <c r="CA146" s="166"/>
      <c r="CB146" s="166"/>
      <c r="CC146" s="163">
        <v>8.1</v>
      </c>
      <c r="CD146" s="167"/>
      <c r="CE146" s="164"/>
      <c r="CF146" s="164"/>
      <c r="CG146" s="164"/>
      <c r="CH146" s="164"/>
      <c r="CI146" s="164"/>
      <c r="CJ146" s="164"/>
      <c r="CK146" s="166"/>
      <c r="CL146" s="166"/>
      <c r="CM146" s="166"/>
      <c r="CN146" s="166"/>
      <c r="CO146" s="166"/>
      <c r="CP146" s="166"/>
      <c r="CQ146" s="167">
        <v>-4053</v>
      </c>
      <c r="CR146" s="164"/>
      <c r="CS146" s="164"/>
      <c r="CT146" s="164"/>
      <c r="CU146" s="164"/>
      <c r="CV146" s="164"/>
      <c r="CW146" s="164"/>
      <c r="CX146" s="166">
        <v>4053</v>
      </c>
      <c r="CY146" s="166">
        <v>4053</v>
      </c>
      <c r="CZ146" s="166">
        <v>4053</v>
      </c>
      <c r="DA146" s="166">
        <v>4053</v>
      </c>
      <c r="DB146" s="166">
        <v>4053</v>
      </c>
      <c r="DC146" s="166">
        <v>4455</v>
      </c>
      <c r="DE146" s="168">
        <v>0</v>
      </c>
      <c r="DG146" s="172">
        <v>0</v>
      </c>
    </row>
    <row r="147" spans="2:111" hidden="1">
      <c r="B147" s="103" t="s">
        <v>310</v>
      </c>
      <c r="C147" s="164">
        <v>118</v>
      </c>
      <c r="D147" s="164">
        <v>57</v>
      </c>
      <c r="E147" s="164">
        <v>351</v>
      </c>
      <c r="F147" s="163">
        <v>7.9</v>
      </c>
      <c r="G147" s="164">
        <v>1475070</v>
      </c>
      <c r="H147" s="164">
        <v>24454</v>
      </c>
      <c r="I147" s="164">
        <v>52213</v>
      </c>
      <c r="J147" s="164"/>
      <c r="K147" s="164">
        <v>0</v>
      </c>
      <c r="L147" s="164">
        <v>-42442</v>
      </c>
      <c r="M147" s="164">
        <v>-11079</v>
      </c>
      <c r="N147" s="164"/>
      <c r="O147" s="164">
        <v>-65736</v>
      </c>
      <c r="P147" s="164">
        <v>1432480</v>
      </c>
      <c r="Q147" s="104">
        <f t="shared" si="14"/>
        <v>0</v>
      </c>
      <c r="R147" s="164">
        <v>-21015</v>
      </c>
      <c r="S147" s="164"/>
      <c r="T147" s="164">
        <v>55652</v>
      </c>
      <c r="U147" s="164">
        <v>66658</v>
      </c>
      <c r="V147" s="104">
        <f t="shared" si="17"/>
        <v>-146438</v>
      </c>
      <c r="W147" s="104">
        <f t="shared" si="18"/>
        <v>-113932</v>
      </c>
      <c r="X147" s="104"/>
      <c r="Y147" s="164">
        <v>1631526</v>
      </c>
      <c r="Z147" s="164">
        <v>1268430</v>
      </c>
      <c r="AA147" s="164">
        <v>1432480</v>
      </c>
      <c r="AB147" s="164">
        <v>1432480</v>
      </c>
      <c r="AC147" s="164">
        <v>37070</v>
      </c>
      <c r="AD147" s="164">
        <v>109368</v>
      </c>
      <c r="AE147" s="164"/>
      <c r="AF147" s="164">
        <v>0</v>
      </c>
      <c r="AG147" s="164">
        <v>0</v>
      </c>
      <c r="AH147" s="164"/>
      <c r="AI147" s="164">
        <v>-21015</v>
      </c>
      <c r="AJ147" s="164">
        <v>-21015</v>
      </c>
      <c r="AK147" s="164">
        <v>-21015</v>
      </c>
      <c r="AL147" s="164">
        <v>-21015</v>
      </c>
      <c r="AM147" s="164">
        <v>-21015</v>
      </c>
      <c r="AN147" s="164">
        <v>-41363</v>
      </c>
      <c r="AP147" s="165">
        <f t="shared" si="15"/>
        <v>-5372</v>
      </c>
      <c r="AQ147" s="164">
        <f>MIN(MAX(0,AP147),MAX(0,$L147)-SUM($AP147:AP147))</f>
        <v>0</v>
      </c>
      <c r="AR147" s="164">
        <f>MIN(MAX(0,AQ147),MAX(0,$L147)-SUM($AP147:AQ147))</f>
        <v>0</v>
      </c>
      <c r="AS147" s="164">
        <f>MIN(MAX(0,AR147),MAX(0,$L147)-SUM($AP147:AR147))</f>
        <v>0</v>
      </c>
      <c r="AT147" s="164">
        <f>MIN(MAX(0,AS147),MAX(0,$L147)-SUM($AP147:AS147))</f>
        <v>0</v>
      </c>
      <c r="AU147" s="164">
        <f>MIN(MAX(0,AT147),MAX(0,$L147)-SUM($AP147:AT147))</f>
        <v>0</v>
      </c>
      <c r="AV147" s="164">
        <f>(MAX(0,$L147-MAX(0,SUM($AP147:AU147))))</f>
        <v>0</v>
      </c>
      <c r="AW147" s="166">
        <f t="shared" si="16"/>
        <v>5372</v>
      </c>
      <c r="AX147" s="166">
        <f>MIN(MAX(0,AW147),MAX(0,-$L147)-MAX(0,-$AP147+SUM($AW147:AW147)))</f>
        <v>5372</v>
      </c>
      <c r="AY147" s="166">
        <f>MIN(MAX(0,AX147),MAX(0,-$L147)-MAX(0,-$AP147+SUM($AW147:AX147)))</f>
        <v>5372</v>
      </c>
      <c r="AZ147" s="166">
        <f>MIN(MAX(0,AY147),MAX(0,-$L147)-MAX(0,-$AP147+SUM($AW147:AY147)))</f>
        <v>5372</v>
      </c>
      <c r="BA147" s="166">
        <f>MIN(MAX(0,AZ147),MAX(0,-$L147)-MAX(0,-$AP147+SUM($AW147:AZ147)))</f>
        <v>5372</v>
      </c>
      <c r="BB147" s="166">
        <f>MAX(0,-$L147+$AP147-SUM($AW147:BA147))</f>
        <v>10210</v>
      </c>
      <c r="BC147" s="165">
        <f t="shared" si="19"/>
        <v>-1402</v>
      </c>
      <c r="BD147" s="164">
        <f>MIN(MAX(0,BC147),MAX(0,$M147)-SUM($BC147:BC147))</f>
        <v>0</v>
      </c>
      <c r="BE147" s="164">
        <f>MIN(MAX(0,BD147),MAX(0,$M147)-SUM($BC147:BD147))</f>
        <v>0</v>
      </c>
      <c r="BF147" s="164">
        <f>MIN(MAX(0,BE147),MAX(0,$M147)-SUM($BC147:BE147))</f>
        <v>0</v>
      </c>
      <c r="BG147" s="164">
        <f>MIN(MAX(0,BF147),MAX(0,$M147)-SUM($BC147:BF147))</f>
        <v>0</v>
      </c>
      <c r="BH147" s="164">
        <f>MIN(MAX(0,BG147),MAX(0,$M147)-SUM($BC147:BG147))</f>
        <v>0</v>
      </c>
      <c r="BI147" s="164">
        <f>(MAX(0,$M147-MAX(0,SUM($BC147:BH147))))</f>
        <v>0</v>
      </c>
      <c r="BJ147" s="166">
        <f t="shared" si="20"/>
        <v>1402</v>
      </c>
      <c r="BK147" s="166">
        <f>MIN(MAX(0,BJ147),MAX(0,-$M147)-MAX(0,-$BC147+SUM($BJ147:BJ147)))</f>
        <v>1402</v>
      </c>
      <c r="BL147" s="166">
        <f>MIN(MAX(0,BK147),MAX(0,-$M147)-MAX(0,-$BC147+SUM($BJ147:BK147)))</f>
        <v>1402</v>
      </c>
      <c r="BM147" s="166">
        <f>MIN(MAX(0,BL147),MAX(0,-$M147)-MAX(0,-$BC147+SUM($BJ147:BL147)))</f>
        <v>1402</v>
      </c>
      <c r="BN147" s="166">
        <f>MIN(MAX(0,BM147),MAX(0,-$M147)-MAX(0,-$BC147+SUM($BJ147:BM147)))</f>
        <v>1402</v>
      </c>
      <c r="BO147" s="166">
        <f>MAX(0,-$M147+$BC147-SUM($BJ147:BN147))</f>
        <v>2667</v>
      </c>
      <c r="BP147" s="165"/>
      <c r="BQ147" s="164"/>
      <c r="BR147" s="164"/>
      <c r="BS147" s="164"/>
      <c r="BT147" s="164"/>
      <c r="BU147" s="164"/>
      <c r="BV147" s="164"/>
      <c r="BW147" s="166"/>
      <c r="BX147" s="166"/>
      <c r="BY147" s="166"/>
      <c r="BZ147" s="166"/>
      <c r="CA147" s="166"/>
      <c r="CB147" s="166"/>
      <c r="CC147" s="163">
        <v>9</v>
      </c>
      <c r="CD147" s="167"/>
      <c r="CE147" s="164"/>
      <c r="CF147" s="164"/>
      <c r="CG147" s="164"/>
      <c r="CH147" s="164"/>
      <c r="CI147" s="164"/>
      <c r="CJ147" s="164"/>
      <c r="CK147" s="166"/>
      <c r="CL147" s="166"/>
      <c r="CM147" s="166"/>
      <c r="CN147" s="166"/>
      <c r="CO147" s="166"/>
      <c r="CP147" s="166"/>
      <c r="CQ147" s="167">
        <v>-14241</v>
      </c>
      <c r="CR147" s="164"/>
      <c r="CS147" s="164"/>
      <c r="CT147" s="164"/>
      <c r="CU147" s="164"/>
      <c r="CV147" s="164"/>
      <c r="CW147" s="164"/>
      <c r="CX147" s="166">
        <v>14241</v>
      </c>
      <c r="CY147" s="166">
        <v>14241</v>
      </c>
      <c r="CZ147" s="166">
        <v>14241</v>
      </c>
      <c r="DA147" s="166">
        <v>14241</v>
      </c>
      <c r="DB147" s="166">
        <v>14241</v>
      </c>
      <c r="DC147" s="166">
        <v>28486</v>
      </c>
      <c r="DE147" s="168">
        <v>0</v>
      </c>
      <c r="DG147" s="172">
        <v>0</v>
      </c>
    </row>
    <row r="148" spans="2:111" hidden="1">
      <c r="B148" s="103" t="s">
        <v>311</v>
      </c>
      <c r="C148" s="164">
        <v>105</v>
      </c>
      <c r="D148" s="164">
        <v>39</v>
      </c>
      <c r="E148" s="164">
        <v>349</v>
      </c>
      <c r="F148" s="163">
        <v>8.1</v>
      </c>
      <c r="G148" s="164">
        <v>15201488</v>
      </c>
      <c r="H148" s="164">
        <v>1096992</v>
      </c>
      <c r="I148" s="164">
        <v>576911</v>
      </c>
      <c r="J148" s="164"/>
      <c r="K148" s="164">
        <v>-14467321</v>
      </c>
      <c r="L148" s="164">
        <v>-740374</v>
      </c>
      <c r="M148" s="164">
        <v>-19867</v>
      </c>
      <c r="N148" s="164"/>
      <c r="O148" s="164">
        <v>-186235</v>
      </c>
      <c r="P148" s="164">
        <v>1461594</v>
      </c>
      <c r="Q148" s="104">
        <f t="shared" si="14"/>
        <v>-14467321</v>
      </c>
      <c r="R148" s="164">
        <v>-298568</v>
      </c>
      <c r="S148" s="164"/>
      <c r="T148" s="164">
        <v>-13091986</v>
      </c>
      <c r="U148" s="164">
        <v>63097</v>
      </c>
      <c r="V148" s="104">
        <f t="shared" si="17"/>
        <v>-2078890</v>
      </c>
      <c r="W148" s="104">
        <f t="shared" si="18"/>
        <v>-1617217</v>
      </c>
      <c r="X148" s="104"/>
      <c r="Y148" s="164">
        <v>1671988</v>
      </c>
      <c r="Z148" s="164">
        <v>1288092</v>
      </c>
      <c r="AA148" s="164">
        <v>1443878</v>
      </c>
      <c r="AB148" s="164">
        <v>1482061</v>
      </c>
      <c r="AC148" s="164">
        <v>648970</v>
      </c>
      <c r="AD148" s="164">
        <v>1429920</v>
      </c>
      <c r="AE148" s="164"/>
      <c r="AF148" s="164">
        <v>0</v>
      </c>
      <c r="AG148" s="164">
        <v>0</v>
      </c>
      <c r="AH148" s="164"/>
      <c r="AI148" s="164">
        <v>-298568</v>
      </c>
      <c r="AJ148" s="164">
        <v>-298568</v>
      </c>
      <c r="AK148" s="164">
        <v>-298568</v>
      </c>
      <c r="AL148" s="164">
        <v>-298568</v>
      </c>
      <c r="AM148" s="164">
        <v>-298568</v>
      </c>
      <c r="AN148" s="164">
        <v>-586050</v>
      </c>
      <c r="AP148" s="165">
        <f t="shared" si="15"/>
        <v>-91404</v>
      </c>
      <c r="AQ148" s="164">
        <f>MIN(MAX(0,AP148),MAX(0,$L148)-SUM($AP148:AP148))</f>
        <v>0</v>
      </c>
      <c r="AR148" s="164">
        <f>MIN(MAX(0,AQ148),MAX(0,$L148)-SUM($AP148:AQ148))</f>
        <v>0</v>
      </c>
      <c r="AS148" s="164">
        <f>MIN(MAX(0,AR148),MAX(0,$L148)-SUM($AP148:AR148))</f>
        <v>0</v>
      </c>
      <c r="AT148" s="164">
        <f>MIN(MAX(0,AS148),MAX(0,$L148)-SUM($AP148:AS148))</f>
        <v>0</v>
      </c>
      <c r="AU148" s="164">
        <f>MIN(MAX(0,AT148),MAX(0,$L148)-SUM($AP148:AT148))</f>
        <v>0</v>
      </c>
      <c r="AV148" s="164">
        <f>(MAX(0,$L148-MAX(0,SUM($AP148:AU148))))</f>
        <v>0</v>
      </c>
      <c r="AW148" s="166">
        <f t="shared" si="16"/>
        <v>91404</v>
      </c>
      <c r="AX148" s="166">
        <f>MIN(MAX(0,AW148),MAX(0,-$L148)-MAX(0,-$AP148+SUM($AW148:AW148)))</f>
        <v>91404</v>
      </c>
      <c r="AY148" s="166">
        <f>MIN(MAX(0,AX148),MAX(0,-$L148)-MAX(0,-$AP148+SUM($AW148:AX148)))</f>
        <v>91404</v>
      </c>
      <c r="AZ148" s="166">
        <f>MIN(MAX(0,AY148),MAX(0,-$L148)-MAX(0,-$AP148+SUM($AW148:AY148)))</f>
        <v>91404</v>
      </c>
      <c r="BA148" s="166">
        <f>MIN(MAX(0,AZ148),MAX(0,-$L148)-MAX(0,-$AP148+SUM($AW148:AZ148)))</f>
        <v>91404</v>
      </c>
      <c r="BB148" s="166">
        <f>MAX(0,-$L148+$AP148-SUM($AW148:BA148))</f>
        <v>191950</v>
      </c>
      <c r="BC148" s="165">
        <f t="shared" si="19"/>
        <v>-2453</v>
      </c>
      <c r="BD148" s="164">
        <f>MIN(MAX(0,BC148),MAX(0,$M148)-SUM($BC148:BC148))</f>
        <v>0</v>
      </c>
      <c r="BE148" s="164">
        <f>MIN(MAX(0,BD148),MAX(0,$M148)-SUM($BC148:BD148))</f>
        <v>0</v>
      </c>
      <c r="BF148" s="164">
        <f>MIN(MAX(0,BE148),MAX(0,$M148)-SUM($BC148:BE148))</f>
        <v>0</v>
      </c>
      <c r="BG148" s="164">
        <f>MIN(MAX(0,BF148),MAX(0,$M148)-SUM($BC148:BF148))</f>
        <v>0</v>
      </c>
      <c r="BH148" s="164">
        <f>MIN(MAX(0,BG148),MAX(0,$M148)-SUM($BC148:BG148))</f>
        <v>0</v>
      </c>
      <c r="BI148" s="164">
        <f>(MAX(0,$M148-MAX(0,SUM($BC148:BH148))))</f>
        <v>0</v>
      </c>
      <c r="BJ148" s="166">
        <f t="shared" si="20"/>
        <v>2453</v>
      </c>
      <c r="BK148" s="166">
        <f>MIN(MAX(0,BJ148),MAX(0,-$M148)-MAX(0,-$BC148+SUM($BJ148:BJ148)))</f>
        <v>2453</v>
      </c>
      <c r="BL148" s="166">
        <f>MIN(MAX(0,BK148),MAX(0,-$M148)-MAX(0,-$BC148+SUM($BJ148:BK148)))</f>
        <v>2453</v>
      </c>
      <c r="BM148" s="166">
        <f>MIN(MAX(0,BL148),MAX(0,-$M148)-MAX(0,-$BC148+SUM($BJ148:BL148)))</f>
        <v>2453</v>
      </c>
      <c r="BN148" s="166">
        <f>MIN(MAX(0,BM148),MAX(0,-$M148)-MAX(0,-$BC148+SUM($BJ148:BM148)))</f>
        <v>2453</v>
      </c>
      <c r="BO148" s="166">
        <f>MAX(0,-$M148+$BC148-SUM($BJ148:BN148))</f>
        <v>5149</v>
      </c>
      <c r="BP148" s="165"/>
      <c r="BQ148" s="164"/>
      <c r="BR148" s="164"/>
      <c r="BS148" s="164"/>
      <c r="BT148" s="164"/>
      <c r="BU148" s="164"/>
      <c r="BV148" s="164"/>
      <c r="BW148" s="166"/>
      <c r="BX148" s="166"/>
      <c r="BY148" s="166"/>
      <c r="BZ148" s="166"/>
      <c r="CA148" s="166"/>
      <c r="CB148" s="166"/>
      <c r="CC148" s="163">
        <v>8.9</v>
      </c>
      <c r="CD148" s="167"/>
      <c r="CE148" s="164"/>
      <c r="CF148" s="164"/>
      <c r="CG148" s="164"/>
      <c r="CH148" s="164"/>
      <c r="CI148" s="164"/>
      <c r="CJ148" s="164"/>
      <c r="CK148" s="166"/>
      <c r="CL148" s="166"/>
      <c r="CM148" s="166"/>
      <c r="CN148" s="166"/>
      <c r="CO148" s="166"/>
      <c r="CP148" s="166"/>
      <c r="CQ148" s="167">
        <v>-204711</v>
      </c>
      <c r="CR148" s="164"/>
      <c r="CS148" s="164"/>
      <c r="CT148" s="164"/>
      <c r="CU148" s="164"/>
      <c r="CV148" s="164"/>
      <c r="CW148" s="164"/>
      <c r="CX148" s="166">
        <v>204711</v>
      </c>
      <c r="CY148" s="166">
        <v>204711</v>
      </c>
      <c r="CZ148" s="166">
        <v>204711</v>
      </c>
      <c r="DA148" s="166">
        <v>204711</v>
      </c>
      <c r="DB148" s="166">
        <v>204711</v>
      </c>
      <c r="DC148" s="166">
        <v>388951</v>
      </c>
      <c r="DE148" s="168">
        <v>0</v>
      </c>
      <c r="DG148" s="172">
        <v>1241377.3859999999</v>
      </c>
    </row>
    <row r="149" spans="2:111" hidden="1">
      <c r="B149" s="103" t="s">
        <v>312</v>
      </c>
      <c r="C149" s="164">
        <v>22</v>
      </c>
      <c r="D149" s="164">
        <v>21</v>
      </c>
      <c r="E149" s="164">
        <v>131</v>
      </c>
      <c r="F149" s="163">
        <v>9.3000000000000007</v>
      </c>
      <c r="G149" s="164">
        <v>365802</v>
      </c>
      <c r="H149" s="164">
        <v>8307</v>
      </c>
      <c r="I149" s="164">
        <v>13086</v>
      </c>
      <c r="J149" s="164"/>
      <c r="K149" s="164">
        <v>0</v>
      </c>
      <c r="L149" s="164">
        <v>34524</v>
      </c>
      <c r="M149" s="164">
        <v>-3502</v>
      </c>
      <c r="N149" s="164"/>
      <c r="O149" s="164">
        <v>-13068</v>
      </c>
      <c r="P149" s="164">
        <v>405149</v>
      </c>
      <c r="Q149" s="104">
        <f t="shared" si="14"/>
        <v>0</v>
      </c>
      <c r="R149" s="164">
        <v>-210</v>
      </c>
      <c r="S149" s="164"/>
      <c r="T149" s="164">
        <v>21183</v>
      </c>
      <c r="U149" s="164">
        <v>13208</v>
      </c>
      <c r="V149" s="104">
        <f t="shared" si="17"/>
        <v>-1737</v>
      </c>
      <c r="W149" s="104">
        <f t="shared" si="18"/>
        <v>-32969</v>
      </c>
      <c r="X149" s="104"/>
      <c r="Y149" s="164">
        <v>469078</v>
      </c>
      <c r="Z149" s="164">
        <v>352852</v>
      </c>
      <c r="AA149" s="164">
        <v>405149</v>
      </c>
      <c r="AB149" s="164">
        <v>405149</v>
      </c>
      <c r="AC149" s="164">
        <v>0</v>
      </c>
      <c r="AD149" s="164">
        <v>32549</v>
      </c>
      <c r="AE149" s="164"/>
      <c r="AF149" s="164">
        <v>30812</v>
      </c>
      <c r="AG149" s="164">
        <v>0</v>
      </c>
      <c r="AH149" s="164"/>
      <c r="AI149" s="164">
        <v>-210</v>
      </c>
      <c r="AJ149" s="164">
        <v>-210</v>
      </c>
      <c r="AK149" s="164">
        <v>-210</v>
      </c>
      <c r="AL149" s="164">
        <v>-210</v>
      </c>
      <c r="AM149" s="164">
        <v>-210</v>
      </c>
      <c r="AN149" s="164">
        <v>-687</v>
      </c>
      <c r="AP149" s="165">
        <f t="shared" si="15"/>
        <v>3712</v>
      </c>
      <c r="AQ149" s="164">
        <f>MIN(MAX(0,AP149),MAX(0,$L149)-SUM($AP149:AP149))</f>
        <v>3712</v>
      </c>
      <c r="AR149" s="164">
        <f>MIN(MAX(0,AQ149),MAX(0,$L149)-SUM($AP149:AQ149))</f>
        <v>3712</v>
      </c>
      <c r="AS149" s="164">
        <f>MIN(MAX(0,AR149),MAX(0,$L149)-SUM($AP149:AR149))</f>
        <v>3712</v>
      </c>
      <c r="AT149" s="164">
        <f>MIN(MAX(0,AS149),MAX(0,$L149)-SUM($AP149:AS149))</f>
        <v>3712</v>
      </c>
      <c r="AU149" s="164">
        <f>MIN(MAX(0,AT149),MAX(0,$L149)-SUM($AP149:AT149))</f>
        <v>3712</v>
      </c>
      <c r="AV149" s="164">
        <f>(MAX(0,$L149-MAX(0,SUM($AP149:AU149))))</f>
        <v>12252</v>
      </c>
      <c r="AW149" s="166">
        <f t="shared" si="16"/>
        <v>0</v>
      </c>
      <c r="AX149" s="166">
        <f>MIN(MAX(0,AW149),MAX(0,-$L149)-MAX(0,-$AP149+SUM($AW149:AW149)))</f>
        <v>0</v>
      </c>
      <c r="AY149" s="166">
        <f>MIN(MAX(0,AX149),MAX(0,-$L149)-MAX(0,-$AP149+SUM($AW149:AX149)))</f>
        <v>0</v>
      </c>
      <c r="AZ149" s="166">
        <f>MIN(MAX(0,AY149),MAX(0,-$L149)-MAX(0,-$AP149+SUM($AW149:AY149)))</f>
        <v>0</v>
      </c>
      <c r="BA149" s="166">
        <f>MIN(MAX(0,AZ149),MAX(0,-$L149)-MAX(0,-$AP149+SUM($AW149:AZ149)))</f>
        <v>0</v>
      </c>
      <c r="BB149" s="166">
        <f>MAX(0,-$L149+$AP149-SUM($AW149:BA149))</f>
        <v>0</v>
      </c>
      <c r="BC149" s="165">
        <f t="shared" si="19"/>
        <v>-377</v>
      </c>
      <c r="BD149" s="164">
        <f>MIN(MAX(0,BC149),MAX(0,$M149)-SUM($BC149:BC149))</f>
        <v>0</v>
      </c>
      <c r="BE149" s="164">
        <f>MIN(MAX(0,BD149),MAX(0,$M149)-SUM($BC149:BD149))</f>
        <v>0</v>
      </c>
      <c r="BF149" s="164">
        <f>MIN(MAX(0,BE149),MAX(0,$M149)-SUM($BC149:BE149))</f>
        <v>0</v>
      </c>
      <c r="BG149" s="164">
        <f>MIN(MAX(0,BF149),MAX(0,$M149)-SUM($BC149:BF149))</f>
        <v>0</v>
      </c>
      <c r="BH149" s="164">
        <f>MIN(MAX(0,BG149),MAX(0,$M149)-SUM($BC149:BG149))</f>
        <v>0</v>
      </c>
      <c r="BI149" s="164">
        <f>(MAX(0,$M149-MAX(0,SUM($BC149:BH149))))</f>
        <v>0</v>
      </c>
      <c r="BJ149" s="166">
        <f t="shared" si="20"/>
        <v>377</v>
      </c>
      <c r="BK149" s="166">
        <f>MIN(MAX(0,BJ149),MAX(0,-$M149)-MAX(0,-$BC149+SUM($BJ149:BJ149)))</f>
        <v>377</v>
      </c>
      <c r="BL149" s="166">
        <f>MIN(MAX(0,BK149),MAX(0,-$M149)-MAX(0,-$BC149+SUM($BJ149:BK149)))</f>
        <v>377</v>
      </c>
      <c r="BM149" s="166">
        <f>MIN(MAX(0,BL149),MAX(0,-$M149)-MAX(0,-$BC149+SUM($BJ149:BL149)))</f>
        <v>377</v>
      </c>
      <c r="BN149" s="166">
        <f>MIN(MAX(0,BM149),MAX(0,-$M149)-MAX(0,-$BC149+SUM($BJ149:BM149)))</f>
        <v>377</v>
      </c>
      <c r="BO149" s="166">
        <f>MAX(0,-$M149+$BC149-SUM($BJ149:BN149))</f>
        <v>1240</v>
      </c>
      <c r="BP149" s="165"/>
      <c r="BQ149" s="164"/>
      <c r="BR149" s="164"/>
      <c r="BS149" s="164"/>
      <c r="BT149" s="164"/>
      <c r="BU149" s="164"/>
      <c r="BV149" s="164"/>
      <c r="BW149" s="166"/>
      <c r="BX149" s="166"/>
      <c r="BY149" s="166"/>
      <c r="BZ149" s="166"/>
      <c r="CA149" s="166"/>
      <c r="CB149" s="166"/>
      <c r="CC149" s="163">
        <v>10.3</v>
      </c>
      <c r="CD149" s="167"/>
      <c r="CE149" s="164"/>
      <c r="CF149" s="164"/>
      <c r="CG149" s="164"/>
      <c r="CH149" s="164"/>
      <c r="CI149" s="164"/>
      <c r="CJ149" s="164"/>
      <c r="CK149" s="166"/>
      <c r="CL149" s="166"/>
      <c r="CM149" s="166"/>
      <c r="CN149" s="166"/>
      <c r="CO149" s="166"/>
      <c r="CP149" s="166"/>
      <c r="CQ149" s="167">
        <v>-3545</v>
      </c>
      <c r="CR149" s="164"/>
      <c r="CS149" s="164"/>
      <c r="CT149" s="164"/>
      <c r="CU149" s="164"/>
      <c r="CV149" s="164"/>
      <c r="CW149" s="164"/>
      <c r="CX149" s="166">
        <v>3545</v>
      </c>
      <c r="CY149" s="166">
        <v>3545</v>
      </c>
      <c r="CZ149" s="166">
        <v>3545</v>
      </c>
      <c r="DA149" s="166">
        <v>3545</v>
      </c>
      <c r="DB149" s="166">
        <v>3545</v>
      </c>
      <c r="DC149" s="166">
        <v>11699</v>
      </c>
      <c r="DE149" s="168">
        <v>0</v>
      </c>
      <c r="DG149" s="172">
        <v>0</v>
      </c>
    </row>
    <row r="150" spans="2:111" hidden="1">
      <c r="B150" s="103" t="s">
        <v>505</v>
      </c>
      <c r="C150" s="164">
        <v>0</v>
      </c>
      <c r="D150" s="164">
        <v>0</v>
      </c>
      <c r="E150" s="164">
        <v>36</v>
      </c>
      <c r="F150" s="163">
        <v>12.9</v>
      </c>
      <c r="G150" s="164">
        <v>0</v>
      </c>
      <c r="H150" s="164">
        <v>0</v>
      </c>
      <c r="I150" s="164">
        <v>0</v>
      </c>
      <c r="J150" s="164"/>
      <c r="K150" s="164">
        <v>0</v>
      </c>
      <c r="L150" s="164">
        <v>31051</v>
      </c>
      <c r="M150" s="164">
        <v>-359</v>
      </c>
      <c r="N150" s="164"/>
      <c r="O150" s="164">
        <v>0</v>
      </c>
      <c r="P150" s="164">
        <v>30692</v>
      </c>
      <c r="Q150" s="104">
        <f t="shared" si="14"/>
        <v>0</v>
      </c>
      <c r="R150" s="164">
        <v>2379</v>
      </c>
      <c r="S150" s="164"/>
      <c r="T150" s="164">
        <v>2379</v>
      </c>
      <c r="U150" s="164">
        <v>0</v>
      </c>
      <c r="V150" s="104">
        <f t="shared" si="17"/>
        <v>28313</v>
      </c>
      <c r="W150" s="104">
        <f t="shared" si="18"/>
        <v>0</v>
      </c>
      <c r="X150" s="104"/>
      <c r="Y150" s="164">
        <v>37488</v>
      </c>
      <c r="Z150" s="164">
        <v>25254</v>
      </c>
      <c r="AA150" s="164">
        <v>30692</v>
      </c>
      <c r="AB150" s="164">
        <v>30692</v>
      </c>
      <c r="AC150" s="164">
        <v>0</v>
      </c>
      <c r="AD150" s="164">
        <v>331</v>
      </c>
      <c r="AE150" s="164"/>
      <c r="AF150" s="164">
        <v>28644</v>
      </c>
      <c r="AG150" s="164">
        <v>0</v>
      </c>
      <c r="AH150" s="164"/>
      <c r="AI150" s="164">
        <v>2379</v>
      </c>
      <c r="AJ150" s="164">
        <v>2379</v>
      </c>
      <c r="AK150" s="164">
        <v>2379</v>
      </c>
      <c r="AL150" s="164">
        <v>2379</v>
      </c>
      <c r="AM150" s="164">
        <v>2379</v>
      </c>
      <c r="AN150" s="164">
        <v>16418</v>
      </c>
      <c r="AP150" s="165">
        <f t="shared" si="15"/>
        <v>2407</v>
      </c>
      <c r="AQ150" s="164">
        <f>MIN(MAX(0,AP150),MAX(0,$L150)-SUM($AP150:AP150))</f>
        <v>2407</v>
      </c>
      <c r="AR150" s="164">
        <f>MIN(MAX(0,AQ150),MAX(0,$L150)-SUM($AP150:AQ150))</f>
        <v>2407</v>
      </c>
      <c r="AS150" s="164">
        <f>MIN(MAX(0,AR150),MAX(0,$L150)-SUM($AP150:AR150))</f>
        <v>2407</v>
      </c>
      <c r="AT150" s="164">
        <f>MIN(MAX(0,AS150),MAX(0,$L150)-SUM($AP150:AS150))</f>
        <v>2407</v>
      </c>
      <c r="AU150" s="164">
        <f>MIN(MAX(0,AT150),MAX(0,$L150)-SUM($AP150:AT150))</f>
        <v>2407</v>
      </c>
      <c r="AV150" s="164">
        <f>(MAX(0,$L150-MAX(0,SUM($AP150:AU150))))</f>
        <v>16609</v>
      </c>
      <c r="AW150" s="166">
        <f t="shared" si="16"/>
        <v>0</v>
      </c>
      <c r="AX150" s="166">
        <f>MIN(MAX(0,AW150),MAX(0,-$L150)-MAX(0,-$AP150+SUM($AW150:AW150)))</f>
        <v>0</v>
      </c>
      <c r="AY150" s="166">
        <f>MIN(MAX(0,AX150),MAX(0,-$L150)-MAX(0,-$AP150+SUM($AW150:AX150)))</f>
        <v>0</v>
      </c>
      <c r="AZ150" s="166">
        <f>MIN(MAX(0,AY150),MAX(0,-$L150)-MAX(0,-$AP150+SUM($AW150:AY150)))</f>
        <v>0</v>
      </c>
      <c r="BA150" s="166">
        <f>MIN(MAX(0,AZ150),MAX(0,-$L150)-MAX(0,-$AP150+SUM($AW150:AZ150)))</f>
        <v>0</v>
      </c>
      <c r="BB150" s="166">
        <f>MAX(0,-$L150+$AP150-SUM($AW150:BA150))</f>
        <v>0</v>
      </c>
      <c r="BC150" s="165">
        <f t="shared" si="19"/>
        <v>-28</v>
      </c>
      <c r="BD150" s="164">
        <f>MIN(MAX(0,BC150),MAX(0,$M150)-SUM($BC150:BC150))</f>
        <v>0</v>
      </c>
      <c r="BE150" s="164">
        <f>MIN(MAX(0,BD150),MAX(0,$M150)-SUM($BC150:BD150))</f>
        <v>0</v>
      </c>
      <c r="BF150" s="164">
        <f>MIN(MAX(0,BE150),MAX(0,$M150)-SUM($BC150:BE150))</f>
        <v>0</v>
      </c>
      <c r="BG150" s="164">
        <f>MIN(MAX(0,BF150),MAX(0,$M150)-SUM($BC150:BF150))</f>
        <v>0</v>
      </c>
      <c r="BH150" s="164">
        <f>MIN(MAX(0,BG150),MAX(0,$M150)-SUM($BC150:BG150))</f>
        <v>0</v>
      </c>
      <c r="BI150" s="164">
        <f>(MAX(0,$M150-MAX(0,SUM($BC150:BH150))))</f>
        <v>0</v>
      </c>
      <c r="BJ150" s="166">
        <f t="shared" si="20"/>
        <v>28</v>
      </c>
      <c r="BK150" s="166">
        <f>MIN(MAX(0,BJ150),MAX(0,-$M150)-MAX(0,-$BC150+SUM($BJ150:BJ150)))</f>
        <v>28</v>
      </c>
      <c r="BL150" s="166">
        <f>MIN(MAX(0,BK150),MAX(0,-$M150)-MAX(0,-$BC150+SUM($BJ150:BK150)))</f>
        <v>28</v>
      </c>
      <c r="BM150" s="166">
        <f>MIN(MAX(0,BL150),MAX(0,-$M150)-MAX(0,-$BC150+SUM($BJ150:BL150)))</f>
        <v>28</v>
      </c>
      <c r="BN150" s="166">
        <f>MIN(MAX(0,BM150),MAX(0,-$M150)-MAX(0,-$BC150+SUM($BJ150:BM150)))</f>
        <v>28</v>
      </c>
      <c r="BO150" s="166">
        <f>MAX(0,-$M150+$BC150-SUM($BJ150:BN150))</f>
        <v>191</v>
      </c>
      <c r="BP150" s="165"/>
      <c r="BQ150" s="164"/>
      <c r="BR150" s="164"/>
      <c r="BS150" s="164"/>
      <c r="BT150" s="164"/>
      <c r="BU150" s="164"/>
      <c r="BV150" s="164"/>
      <c r="BW150" s="166"/>
      <c r="BX150" s="166"/>
      <c r="BY150" s="166"/>
      <c r="BZ150" s="166"/>
      <c r="CA150" s="166"/>
      <c r="CB150" s="166"/>
      <c r="CC150" s="163">
        <v>1</v>
      </c>
      <c r="CD150" s="167"/>
      <c r="CE150" s="164"/>
      <c r="CF150" s="164"/>
      <c r="CG150" s="164"/>
      <c r="CH150" s="164"/>
      <c r="CI150" s="164"/>
      <c r="CJ150" s="164"/>
      <c r="CK150" s="166"/>
      <c r="CL150" s="166"/>
      <c r="CM150" s="166"/>
      <c r="CN150" s="166"/>
      <c r="CO150" s="166"/>
      <c r="CP150" s="166"/>
      <c r="CQ150" s="167">
        <v>0</v>
      </c>
      <c r="CR150" s="164"/>
      <c r="CS150" s="164"/>
      <c r="CT150" s="164"/>
      <c r="CU150" s="164"/>
      <c r="CV150" s="164"/>
      <c r="CW150" s="164"/>
      <c r="CX150" s="166">
        <v>0</v>
      </c>
      <c r="CY150" s="166">
        <v>0</v>
      </c>
      <c r="CZ150" s="166">
        <v>0</v>
      </c>
      <c r="DA150" s="166">
        <v>0</v>
      </c>
      <c r="DB150" s="166">
        <v>0</v>
      </c>
      <c r="DC150" s="166">
        <v>0</v>
      </c>
      <c r="DE150" s="168">
        <v>0</v>
      </c>
      <c r="DG150" s="172">
        <v>0</v>
      </c>
    </row>
    <row r="151" spans="2:111" hidden="1">
      <c r="B151" s="103" t="s">
        <v>506</v>
      </c>
      <c r="C151" s="164">
        <v>0</v>
      </c>
      <c r="D151" s="164">
        <v>0</v>
      </c>
      <c r="E151" s="164">
        <v>29</v>
      </c>
      <c r="F151" s="163">
        <v>14</v>
      </c>
      <c r="G151" s="164">
        <v>0</v>
      </c>
      <c r="H151" s="164">
        <v>0</v>
      </c>
      <c r="I151" s="164">
        <v>0</v>
      </c>
      <c r="J151" s="164"/>
      <c r="K151" s="164">
        <v>0</v>
      </c>
      <c r="L151" s="164">
        <v>21586</v>
      </c>
      <c r="M151" s="164">
        <v>-300</v>
      </c>
      <c r="N151" s="164"/>
      <c r="O151" s="164">
        <v>0</v>
      </c>
      <c r="P151" s="164">
        <v>21286</v>
      </c>
      <c r="Q151" s="104">
        <f t="shared" si="14"/>
        <v>0</v>
      </c>
      <c r="R151" s="164">
        <v>1521</v>
      </c>
      <c r="S151" s="164"/>
      <c r="T151" s="164">
        <v>1521</v>
      </c>
      <c r="U151" s="164">
        <v>0</v>
      </c>
      <c r="V151" s="104">
        <f t="shared" si="17"/>
        <v>19765</v>
      </c>
      <c r="W151" s="104">
        <f t="shared" si="18"/>
        <v>0</v>
      </c>
      <c r="X151" s="104"/>
      <c r="Y151" s="164">
        <v>26673</v>
      </c>
      <c r="Z151" s="164">
        <v>17042</v>
      </c>
      <c r="AA151" s="164">
        <v>21286</v>
      </c>
      <c r="AB151" s="164">
        <v>21286</v>
      </c>
      <c r="AC151" s="164">
        <v>0</v>
      </c>
      <c r="AD151" s="164">
        <v>279</v>
      </c>
      <c r="AE151" s="164"/>
      <c r="AF151" s="164">
        <v>20044</v>
      </c>
      <c r="AG151" s="164">
        <v>0</v>
      </c>
      <c r="AH151" s="164"/>
      <c r="AI151" s="164">
        <v>1521</v>
      </c>
      <c r="AJ151" s="164">
        <v>1521</v>
      </c>
      <c r="AK151" s="164">
        <v>1521</v>
      </c>
      <c r="AL151" s="164">
        <v>1521</v>
      </c>
      <c r="AM151" s="164">
        <v>1521</v>
      </c>
      <c r="AN151" s="164">
        <v>12160</v>
      </c>
      <c r="AP151" s="165">
        <f t="shared" si="15"/>
        <v>1542</v>
      </c>
      <c r="AQ151" s="164">
        <f>MIN(MAX(0,AP151),MAX(0,$L151)-SUM($AP151:AP151))</f>
        <v>1542</v>
      </c>
      <c r="AR151" s="164">
        <f>MIN(MAX(0,AQ151),MAX(0,$L151)-SUM($AP151:AQ151))</f>
        <v>1542</v>
      </c>
      <c r="AS151" s="164">
        <f>MIN(MAX(0,AR151),MAX(0,$L151)-SUM($AP151:AR151))</f>
        <v>1542</v>
      </c>
      <c r="AT151" s="164">
        <f>MIN(MAX(0,AS151),MAX(0,$L151)-SUM($AP151:AS151))</f>
        <v>1542</v>
      </c>
      <c r="AU151" s="164">
        <f>MIN(MAX(0,AT151),MAX(0,$L151)-SUM($AP151:AT151))</f>
        <v>1542</v>
      </c>
      <c r="AV151" s="164">
        <f>(MAX(0,$L151-MAX(0,SUM($AP151:AU151))))</f>
        <v>12334</v>
      </c>
      <c r="AW151" s="166">
        <f t="shared" si="16"/>
        <v>0</v>
      </c>
      <c r="AX151" s="166">
        <f>MIN(MAX(0,AW151),MAX(0,-$L151)-MAX(0,-$AP151+SUM($AW151:AW151)))</f>
        <v>0</v>
      </c>
      <c r="AY151" s="166">
        <f>MIN(MAX(0,AX151),MAX(0,-$L151)-MAX(0,-$AP151+SUM($AW151:AX151)))</f>
        <v>0</v>
      </c>
      <c r="AZ151" s="166">
        <f>MIN(MAX(0,AY151),MAX(0,-$L151)-MAX(0,-$AP151+SUM($AW151:AY151)))</f>
        <v>0</v>
      </c>
      <c r="BA151" s="166">
        <f>MIN(MAX(0,AZ151),MAX(0,-$L151)-MAX(0,-$AP151+SUM($AW151:AZ151)))</f>
        <v>0</v>
      </c>
      <c r="BB151" s="166">
        <f>MAX(0,-$L151+$AP151-SUM($AW151:BA151))</f>
        <v>0</v>
      </c>
      <c r="BC151" s="165">
        <f t="shared" si="19"/>
        <v>-21</v>
      </c>
      <c r="BD151" s="164">
        <f>MIN(MAX(0,BC151),MAX(0,$M151)-SUM($BC151:BC151))</f>
        <v>0</v>
      </c>
      <c r="BE151" s="164">
        <f>MIN(MAX(0,BD151),MAX(0,$M151)-SUM($BC151:BD151))</f>
        <v>0</v>
      </c>
      <c r="BF151" s="164">
        <f>MIN(MAX(0,BE151),MAX(0,$M151)-SUM($BC151:BE151))</f>
        <v>0</v>
      </c>
      <c r="BG151" s="164">
        <f>MIN(MAX(0,BF151),MAX(0,$M151)-SUM($BC151:BF151))</f>
        <v>0</v>
      </c>
      <c r="BH151" s="164">
        <f>MIN(MAX(0,BG151),MAX(0,$M151)-SUM($BC151:BG151))</f>
        <v>0</v>
      </c>
      <c r="BI151" s="164">
        <f>(MAX(0,$M151-MAX(0,SUM($BC151:BH151))))</f>
        <v>0</v>
      </c>
      <c r="BJ151" s="166">
        <f t="shared" si="20"/>
        <v>21</v>
      </c>
      <c r="BK151" s="166">
        <f>MIN(MAX(0,BJ151),MAX(0,-$M151)-MAX(0,-$BC151+SUM($BJ151:BJ151)))</f>
        <v>21</v>
      </c>
      <c r="BL151" s="166">
        <f>MIN(MAX(0,BK151),MAX(0,-$M151)-MAX(0,-$BC151+SUM($BJ151:BK151)))</f>
        <v>21</v>
      </c>
      <c r="BM151" s="166">
        <f>MIN(MAX(0,BL151),MAX(0,-$M151)-MAX(0,-$BC151+SUM($BJ151:BL151)))</f>
        <v>21</v>
      </c>
      <c r="BN151" s="166">
        <f>MIN(MAX(0,BM151),MAX(0,-$M151)-MAX(0,-$BC151+SUM($BJ151:BM151)))</f>
        <v>21</v>
      </c>
      <c r="BO151" s="166">
        <f>MAX(0,-$M151+$BC151-SUM($BJ151:BN151))</f>
        <v>174</v>
      </c>
      <c r="BP151" s="165"/>
      <c r="BQ151" s="164"/>
      <c r="BR151" s="164"/>
      <c r="BS151" s="164"/>
      <c r="BT151" s="164"/>
      <c r="BU151" s="164"/>
      <c r="BV151" s="164"/>
      <c r="BW151" s="166"/>
      <c r="BX151" s="166"/>
      <c r="BY151" s="166"/>
      <c r="BZ151" s="166"/>
      <c r="CA151" s="166"/>
      <c r="CB151" s="166"/>
      <c r="CC151" s="163">
        <v>1</v>
      </c>
      <c r="CD151" s="167"/>
      <c r="CE151" s="164"/>
      <c r="CF151" s="164"/>
      <c r="CG151" s="164"/>
      <c r="CH151" s="164"/>
      <c r="CI151" s="164"/>
      <c r="CJ151" s="164"/>
      <c r="CK151" s="166"/>
      <c r="CL151" s="166"/>
      <c r="CM151" s="166"/>
      <c r="CN151" s="166"/>
      <c r="CO151" s="166"/>
      <c r="CP151" s="166"/>
      <c r="CQ151" s="167">
        <v>0</v>
      </c>
      <c r="CR151" s="164"/>
      <c r="CS151" s="164"/>
      <c r="CT151" s="164"/>
      <c r="CU151" s="164"/>
      <c r="CV151" s="164"/>
      <c r="CW151" s="164"/>
      <c r="CX151" s="166">
        <v>0</v>
      </c>
      <c r="CY151" s="166">
        <v>0</v>
      </c>
      <c r="CZ151" s="166">
        <v>0</v>
      </c>
      <c r="DA151" s="166">
        <v>0</v>
      </c>
      <c r="DB151" s="166">
        <v>0</v>
      </c>
      <c r="DC151" s="166">
        <v>0</v>
      </c>
      <c r="DE151" s="168">
        <v>0</v>
      </c>
      <c r="DG151" s="172">
        <v>0</v>
      </c>
    </row>
    <row r="152" spans="2:111" hidden="1">
      <c r="B152" s="103" t="s">
        <v>507</v>
      </c>
      <c r="C152" s="164">
        <v>0</v>
      </c>
      <c r="D152" s="164">
        <v>0</v>
      </c>
      <c r="E152" s="164">
        <v>21</v>
      </c>
      <c r="F152" s="163">
        <v>14.2</v>
      </c>
      <c r="G152" s="164">
        <v>0</v>
      </c>
      <c r="H152" s="164">
        <v>0</v>
      </c>
      <c r="I152" s="164">
        <v>0</v>
      </c>
      <c r="J152" s="164"/>
      <c r="K152" s="164">
        <v>0</v>
      </c>
      <c r="L152" s="164">
        <v>12248</v>
      </c>
      <c r="M152" s="164">
        <v>-231</v>
      </c>
      <c r="N152" s="164"/>
      <c r="O152" s="164">
        <v>0</v>
      </c>
      <c r="P152" s="164">
        <v>12017</v>
      </c>
      <c r="Q152" s="104">
        <f t="shared" si="14"/>
        <v>0</v>
      </c>
      <c r="R152" s="164">
        <v>847</v>
      </c>
      <c r="S152" s="164"/>
      <c r="T152" s="164">
        <v>847</v>
      </c>
      <c r="U152" s="164">
        <v>0</v>
      </c>
      <c r="V152" s="104">
        <f t="shared" si="17"/>
        <v>11170</v>
      </c>
      <c r="W152" s="104">
        <f t="shared" si="18"/>
        <v>0</v>
      </c>
      <c r="X152" s="104"/>
      <c r="Y152" s="164">
        <v>15448</v>
      </c>
      <c r="Z152" s="164">
        <v>9418</v>
      </c>
      <c r="AA152" s="164">
        <v>12017</v>
      </c>
      <c r="AB152" s="164">
        <v>12017</v>
      </c>
      <c r="AC152" s="164">
        <v>0</v>
      </c>
      <c r="AD152" s="164">
        <v>215</v>
      </c>
      <c r="AE152" s="164"/>
      <c r="AF152" s="164">
        <v>11385</v>
      </c>
      <c r="AG152" s="164">
        <v>0</v>
      </c>
      <c r="AH152" s="164"/>
      <c r="AI152" s="164">
        <v>847</v>
      </c>
      <c r="AJ152" s="164">
        <v>847</v>
      </c>
      <c r="AK152" s="164">
        <v>847</v>
      </c>
      <c r="AL152" s="164">
        <v>847</v>
      </c>
      <c r="AM152" s="164">
        <v>847</v>
      </c>
      <c r="AN152" s="164">
        <v>6935</v>
      </c>
      <c r="AP152" s="165">
        <f t="shared" si="15"/>
        <v>863</v>
      </c>
      <c r="AQ152" s="164">
        <f>MIN(MAX(0,AP152),MAX(0,$L152)-SUM($AP152:AP152))</f>
        <v>863</v>
      </c>
      <c r="AR152" s="164">
        <f>MIN(MAX(0,AQ152),MAX(0,$L152)-SUM($AP152:AQ152))</f>
        <v>863</v>
      </c>
      <c r="AS152" s="164">
        <f>MIN(MAX(0,AR152),MAX(0,$L152)-SUM($AP152:AR152))</f>
        <v>863</v>
      </c>
      <c r="AT152" s="164">
        <f>MIN(MAX(0,AS152),MAX(0,$L152)-SUM($AP152:AS152))</f>
        <v>863</v>
      </c>
      <c r="AU152" s="164">
        <f>MIN(MAX(0,AT152),MAX(0,$L152)-SUM($AP152:AT152))</f>
        <v>863</v>
      </c>
      <c r="AV152" s="164">
        <f>(MAX(0,$L152-MAX(0,SUM($AP152:AU152))))</f>
        <v>7070</v>
      </c>
      <c r="AW152" s="166">
        <f t="shared" si="16"/>
        <v>0</v>
      </c>
      <c r="AX152" s="166">
        <f>MIN(MAX(0,AW152),MAX(0,-$L152)-MAX(0,-$AP152+SUM($AW152:AW152)))</f>
        <v>0</v>
      </c>
      <c r="AY152" s="166">
        <f>MIN(MAX(0,AX152),MAX(0,-$L152)-MAX(0,-$AP152+SUM($AW152:AX152)))</f>
        <v>0</v>
      </c>
      <c r="AZ152" s="166">
        <f>MIN(MAX(0,AY152),MAX(0,-$L152)-MAX(0,-$AP152+SUM($AW152:AY152)))</f>
        <v>0</v>
      </c>
      <c r="BA152" s="166">
        <f>MIN(MAX(0,AZ152),MAX(0,-$L152)-MAX(0,-$AP152+SUM($AW152:AZ152)))</f>
        <v>0</v>
      </c>
      <c r="BB152" s="166">
        <f>MAX(0,-$L152+$AP152-SUM($AW152:BA152))</f>
        <v>0</v>
      </c>
      <c r="BC152" s="165">
        <f t="shared" si="19"/>
        <v>-16</v>
      </c>
      <c r="BD152" s="164">
        <f>MIN(MAX(0,BC152),MAX(0,$M152)-SUM($BC152:BC152))</f>
        <v>0</v>
      </c>
      <c r="BE152" s="164">
        <f>MIN(MAX(0,BD152),MAX(0,$M152)-SUM($BC152:BD152))</f>
        <v>0</v>
      </c>
      <c r="BF152" s="164">
        <f>MIN(MAX(0,BE152),MAX(0,$M152)-SUM($BC152:BE152))</f>
        <v>0</v>
      </c>
      <c r="BG152" s="164">
        <f>MIN(MAX(0,BF152),MAX(0,$M152)-SUM($BC152:BF152))</f>
        <v>0</v>
      </c>
      <c r="BH152" s="164">
        <f>MIN(MAX(0,BG152),MAX(0,$M152)-SUM($BC152:BG152))</f>
        <v>0</v>
      </c>
      <c r="BI152" s="164">
        <f>(MAX(0,$M152-MAX(0,SUM($BC152:BH152))))</f>
        <v>0</v>
      </c>
      <c r="BJ152" s="166">
        <f t="shared" si="20"/>
        <v>16</v>
      </c>
      <c r="BK152" s="166">
        <f>MIN(MAX(0,BJ152),MAX(0,-$M152)-MAX(0,-$BC152+SUM($BJ152:BJ152)))</f>
        <v>16</v>
      </c>
      <c r="BL152" s="166">
        <f>MIN(MAX(0,BK152),MAX(0,-$M152)-MAX(0,-$BC152+SUM($BJ152:BK152)))</f>
        <v>16</v>
      </c>
      <c r="BM152" s="166">
        <f>MIN(MAX(0,BL152),MAX(0,-$M152)-MAX(0,-$BC152+SUM($BJ152:BL152)))</f>
        <v>16</v>
      </c>
      <c r="BN152" s="166">
        <f>MIN(MAX(0,BM152),MAX(0,-$M152)-MAX(0,-$BC152+SUM($BJ152:BM152)))</f>
        <v>16</v>
      </c>
      <c r="BO152" s="166">
        <f>MAX(0,-$M152+$BC152-SUM($BJ152:BN152))</f>
        <v>135</v>
      </c>
      <c r="BP152" s="165"/>
      <c r="BQ152" s="164"/>
      <c r="BR152" s="164"/>
      <c r="BS152" s="164"/>
      <c r="BT152" s="164"/>
      <c r="BU152" s="164"/>
      <c r="BV152" s="164"/>
      <c r="BW152" s="166"/>
      <c r="BX152" s="166"/>
      <c r="BY152" s="166"/>
      <c r="BZ152" s="166"/>
      <c r="CA152" s="166"/>
      <c r="CB152" s="166"/>
      <c r="CC152" s="163">
        <v>1</v>
      </c>
      <c r="CD152" s="167"/>
      <c r="CE152" s="164"/>
      <c r="CF152" s="164"/>
      <c r="CG152" s="164"/>
      <c r="CH152" s="164"/>
      <c r="CI152" s="164"/>
      <c r="CJ152" s="164"/>
      <c r="CK152" s="166"/>
      <c r="CL152" s="166"/>
      <c r="CM152" s="166"/>
      <c r="CN152" s="166"/>
      <c r="CO152" s="166"/>
      <c r="CP152" s="166"/>
      <c r="CQ152" s="167">
        <v>0</v>
      </c>
      <c r="CR152" s="164"/>
      <c r="CS152" s="164"/>
      <c r="CT152" s="164"/>
      <c r="CU152" s="164"/>
      <c r="CV152" s="164"/>
      <c r="CW152" s="164"/>
      <c r="CX152" s="166">
        <v>0</v>
      </c>
      <c r="CY152" s="166">
        <v>0</v>
      </c>
      <c r="CZ152" s="166">
        <v>0</v>
      </c>
      <c r="DA152" s="166">
        <v>0</v>
      </c>
      <c r="DB152" s="166">
        <v>0</v>
      </c>
      <c r="DC152" s="166">
        <v>0</v>
      </c>
      <c r="DE152" s="168">
        <v>0</v>
      </c>
      <c r="DG152" s="172">
        <v>0</v>
      </c>
    </row>
    <row r="153" spans="2:111" hidden="1">
      <c r="B153" s="103" t="s">
        <v>391</v>
      </c>
      <c r="C153" s="164">
        <v>0</v>
      </c>
      <c r="D153" s="164">
        <v>6</v>
      </c>
      <c r="E153" s="164">
        <v>95</v>
      </c>
      <c r="F153" s="163">
        <v>14.4</v>
      </c>
      <c r="G153" s="164">
        <v>43982</v>
      </c>
      <c r="H153" s="164">
        <v>2257</v>
      </c>
      <c r="I153" s="164">
        <v>1646</v>
      </c>
      <c r="J153" s="164"/>
      <c r="K153" s="164">
        <v>0</v>
      </c>
      <c r="L153" s="164">
        <v>25963</v>
      </c>
      <c r="M153" s="164">
        <v>-1002</v>
      </c>
      <c r="N153" s="164"/>
      <c r="O153" s="164">
        <v>0</v>
      </c>
      <c r="P153" s="164">
        <v>72846</v>
      </c>
      <c r="Q153" s="104">
        <f t="shared" si="14"/>
        <v>0</v>
      </c>
      <c r="R153" s="164">
        <v>1316</v>
      </c>
      <c r="S153" s="164"/>
      <c r="T153" s="164">
        <v>5219</v>
      </c>
      <c r="U153" s="164">
        <v>258</v>
      </c>
      <c r="V153" s="104">
        <f t="shared" si="17"/>
        <v>17268</v>
      </c>
      <c r="W153" s="104">
        <f t="shared" si="18"/>
        <v>-6377</v>
      </c>
      <c r="X153" s="104"/>
      <c r="Y153" s="164">
        <v>91175</v>
      </c>
      <c r="Z153" s="164">
        <v>58743</v>
      </c>
      <c r="AA153" s="164">
        <v>72846</v>
      </c>
      <c r="AB153" s="164">
        <v>72846</v>
      </c>
      <c r="AC153" s="164">
        <v>0</v>
      </c>
      <c r="AD153" s="164">
        <v>6892</v>
      </c>
      <c r="AE153" s="164"/>
      <c r="AF153" s="164">
        <v>24160</v>
      </c>
      <c r="AG153" s="164">
        <v>0</v>
      </c>
      <c r="AH153" s="164"/>
      <c r="AI153" s="164">
        <v>1316</v>
      </c>
      <c r="AJ153" s="164">
        <v>1316</v>
      </c>
      <c r="AK153" s="164">
        <v>1316</v>
      </c>
      <c r="AL153" s="164">
        <v>1316</v>
      </c>
      <c r="AM153" s="164">
        <v>1316</v>
      </c>
      <c r="AN153" s="164">
        <v>10688</v>
      </c>
      <c r="AP153" s="165">
        <f t="shared" si="15"/>
        <v>1803</v>
      </c>
      <c r="AQ153" s="164">
        <f>MIN(MAX(0,AP153),MAX(0,$L153)-SUM($AP153:AP153))</f>
        <v>1803</v>
      </c>
      <c r="AR153" s="164">
        <f>MIN(MAX(0,AQ153),MAX(0,$L153)-SUM($AP153:AQ153))</f>
        <v>1803</v>
      </c>
      <c r="AS153" s="164">
        <f>MIN(MAX(0,AR153),MAX(0,$L153)-SUM($AP153:AR153))</f>
        <v>1803</v>
      </c>
      <c r="AT153" s="164">
        <f>MIN(MAX(0,AS153),MAX(0,$L153)-SUM($AP153:AS153))</f>
        <v>1803</v>
      </c>
      <c r="AU153" s="164">
        <f>MIN(MAX(0,AT153),MAX(0,$L153)-SUM($AP153:AT153))</f>
        <v>1803</v>
      </c>
      <c r="AV153" s="164">
        <f>(MAX(0,$L153-MAX(0,SUM($AP153:AU153))))</f>
        <v>15145</v>
      </c>
      <c r="AW153" s="166">
        <f t="shared" si="16"/>
        <v>0</v>
      </c>
      <c r="AX153" s="166">
        <f>MIN(MAX(0,AW153),MAX(0,-$L153)-MAX(0,-$AP153+SUM($AW153:AW153)))</f>
        <v>0</v>
      </c>
      <c r="AY153" s="166">
        <f>MIN(MAX(0,AX153),MAX(0,-$L153)-MAX(0,-$AP153+SUM($AW153:AX153)))</f>
        <v>0</v>
      </c>
      <c r="AZ153" s="166">
        <f>MIN(MAX(0,AY153),MAX(0,-$L153)-MAX(0,-$AP153+SUM($AW153:AY153)))</f>
        <v>0</v>
      </c>
      <c r="BA153" s="166">
        <f>MIN(MAX(0,AZ153),MAX(0,-$L153)-MAX(0,-$AP153+SUM($AW153:AZ153)))</f>
        <v>0</v>
      </c>
      <c r="BB153" s="166">
        <f>MAX(0,-$L153+$AP153-SUM($AW153:BA153))</f>
        <v>0</v>
      </c>
      <c r="BC153" s="165">
        <f t="shared" si="19"/>
        <v>-70</v>
      </c>
      <c r="BD153" s="164">
        <f>MIN(MAX(0,BC153),MAX(0,$M153)-SUM($BC153:BC153))</f>
        <v>0</v>
      </c>
      <c r="BE153" s="164">
        <f>MIN(MAX(0,BD153),MAX(0,$M153)-SUM($BC153:BD153))</f>
        <v>0</v>
      </c>
      <c r="BF153" s="164">
        <f>MIN(MAX(0,BE153),MAX(0,$M153)-SUM($BC153:BE153))</f>
        <v>0</v>
      </c>
      <c r="BG153" s="164">
        <f>MIN(MAX(0,BF153),MAX(0,$M153)-SUM($BC153:BF153))</f>
        <v>0</v>
      </c>
      <c r="BH153" s="164">
        <f>MIN(MAX(0,BG153),MAX(0,$M153)-SUM($BC153:BG153))</f>
        <v>0</v>
      </c>
      <c r="BI153" s="164">
        <f>(MAX(0,$M153-MAX(0,SUM($BC153:BH153))))</f>
        <v>0</v>
      </c>
      <c r="BJ153" s="166">
        <f t="shared" si="20"/>
        <v>70</v>
      </c>
      <c r="BK153" s="166">
        <f>MIN(MAX(0,BJ153),MAX(0,-$M153)-MAX(0,-$BC153+SUM($BJ153:BJ153)))</f>
        <v>70</v>
      </c>
      <c r="BL153" s="166">
        <f>MIN(MAX(0,BK153),MAX(0,-$M153)-MAX(0,-$BC153+SUM($BJ153:BK153)))</f>
        <v>70</v>
      </c>
      <c r="BM153" s="166">
        <f>MIN(MAX(0,BL153),MAX(0,-$M153)-MAX(0,-$BC153+SUM($BJ153:BL153)))</f>
        <v>70</v>
      </c>
      <c r="BN153" s="166">
        <f>MIN(MAX(0,BM153),MAX(0,-$M153)-MAX(0,-$BC153+SUM($BJ153:BM153)))</f>
        <v>70</v>
      </c>
      <c r="BO153" s="166">
        <f>MAX(0,-$M153+$BC153-SUM($BJ153:BN153))</f>
        <v>582</v>
      </c>
      <c r="BP153" s="165"/>
      <c r="BQ153" s="164"/>
      <c r="BR153" s="164"/>
      <c r="BS153" s="164"/>
      <c r="BT153" s="164"/>
      <c r="BU153" s="164"/>
      <c r="BV153" s="164"/>
      <c r="BW153" s="166"/>
      <c r="BX153" s="166"/>
      <c r="BY153" s="166"/>
      <c r="BZ153" s="166"/>
      <c r="CA153" s="166"/>
      <c r="CB153" s="166"/>
      <c r="CC153" s="163">
        <v>16.3</v>
      </c>
      <c r="CD153" s="167"/>
      <c r="CE153" s="164"/>
      <c r="CF153" s="164"/>
      <c r="CG153" s="164"/>
      <c r="CH153" s="164"/>
      <c r="CI153" s="164"/>
      <c r="CJ153" s="164"/>
      <c r="CK153" s="166"/>
      <c r="CL153" s="166"/>
      <c r="CM153" s="166"/>
      <c r="CN153" s="166"/>
      <c r="CO153" s="166"/>
      <c r="CP153" s="166"/>
      <c r="CQ153" s="167">
        <v>-417</v>
      </c>
      <c r="CR153" s="164"/>
      <c r="CS153" s="164"/>
      <c r="CT153" s="164"/>
      <c r="CU153" s="164"/>
      <c r="CV153" s="164"/>
      <c r="CW153" s="164"/>
      <c r="CX153" s="166">
        <v>417</v>
      </c>
      <c r="CY153" s="166">
        <v>417</v>
      </c>
      <c r="CZ153" s="166">
        <v>417</v>
      </c>
      <c r="DA153" s="166">
        <v>417</v>
      </c>
      <c r="DB153" s="166">
        <v>417</v>
      </c>
      <c r="DC153" s="166">
        <v>3875</v>
      </c>
      <c r="DE153" s="168">
        <v>0</v>
      </c>
      <c r="DG153" s="172">
        <v>0</v>
      </c>
    </row>
    <row r="154" spans="2:111" hidden="1">
      <c r="B154" s="103" t="s">
        <v>392</v>
      </c>
      <c r="C154" s="164">
        <v>2</v>
      </c>
      <c r="D154" s="164">
        <v>426</v>
      </c>
      <c r="E154" s="164">
        <v>387</v>
      </c>
      <c r="F154" s="163">
        <v>4.5</v>
      </c>
      <c r="G154" s="164">
        <v>2327339</v>
      </c>
      <c r="H154" s="164">
        <v>4656</v>
      </c>
      <c r="I154" s="164">
        <v>82617</v>
      </c>
      <c r="J154" s="164"/>
      <c r="K154" s="164">
        <v>0</v>
      </c>
      <c r="L154" s="164">
        <v>15172</v>
      </c>
      <c r="M154" s="164">
        <v>-21072</v>
      </c>
      <c r="N154" s="164"/>
      <c r="O154" s="164">
        <v>-22578</v>
      </c>
      <c r="P154" s="164">
        <v>2386134</v>
      </c>
      <c r="Q154" s="104">
        <f t="shared" si="14"/>
        <v>0</v>
      </c>
      <c r="R154" s="164">
        <v>-19643</v>
      </c>
      <c r="S154" s="164"/>
      <c r="T154" s="164">
        <v>67630</v>
      </c>
      <c r="U154" s="164">
        <v>19911</v>
      </c>
      <c r="V154" s="104">
        <f t="shared" si="17"/>
        <v>-187910</v>
      </c>
      <c r="W154" s="104">
        <f t="shared" si="18"/>
        <v>-201653</v>
      </c>
      <c r="X154" s="104"/>
      <c r="Y154" s="164">
        <v>2774472</v>
      </c>
      <c r="Z154" s="164">
        <v>2070262</v>
      </c>
      <c r="AA154" s="164">
        <v>2386134</v>
      </c>
      <c r="AB154" s="164">
        <v>2386134</v>
      </c>
      <c r="AC154" s="164">
        <v>0</v>
      </c>
      <c r="AD154" s="164">
        <v>199710</v>
      </c>
      <c r="AE154" s="164"/>
      <c r="AF154" s="164">
        <v>11800</v>
      </c>
      <c r="AG154" s="164">
        <v>0</v>
      </c>
      <c r="AH154" s="164"/>
      <c r="AI154" s="164">
        <v>-19643</v>
      </c>
      <c r="AJ154" s="164">
        <v>-19643</v>
      </c>
      <c r="AK154" s="164">
        <v>-19643</v>
      </c>
      <c r="AL154" s="164">
        <v>-18988</v>
      </c>
      <c r="AM154" s="164">
        <v>-18332</v>
      </c>
      <c r="AN154" s="164">
        <v>-91661</v>
      </c>
      <c r="AP154" s="165">
        <f t="shared" si="15"/>
        <v>3372</v>
      </c>
      <c r="AQ154" s="164">
        <f>MIN(MAX(0,AP154),MAX(0,$L154)-SUM($AP154:AP154))</f>
        <v>3372</v>
      </c>
      <c r="AR154" s="164">
        <f>MIN(MAX(0,AQ154),MAX(0,$L154)-SUM($AP154:AQ154))</f>
        <v>3372</v>
      </c>
      <c r="AS154" s="164">
        <f>MIN(MAX(0,AR154),MAX(0,$L154)-SUM($AP154:AR154))</f>
        <v>3372</v>
      </c>
      <c r="AT154" s="164">
        <f>MIN(MAX(0,AS154),MAX(0,$L154)-SUM($AP154:AS154))</f>
        <v>1684</v>
      </c>
      <c r="AU154" s="164">
        <f>MIN(MAX(0,AT154),MAX(0,$L154)-SUM($AP154:AT154))</f>
        <v>0</v>
      </c>
      <c r="AV154" s="164">
        <f>(MAX(0,$L154-MAX(0,SUM($AP154:AU154))))</f>
        <v>0</v>
      </c>
      <c r="AW154" s="166">
        <f t="shared" si="16"/>
        <v>0</v>
      </c>
      <c r="AX154" s="166">
        <f>MIN(MAX(0,AW154),MAX(0,-$L154)-MAX(0,-$AP154+SUM($AW154:AW154)))</f>
        <v>0</v>
      </c>
      <c r="AY154" s="166">
        <f>MIN(MAX(0,AX154),MAX(0,-$L154)-MAX(0,-$AP154+SUM($AW154:AX154)))</f>
        <v>0</v>
      </c>
      <c r="AZ154" s="166">
        <f>MIN(MAX(0,AY154),MAX(0,-$L154)-MAX(0,-$AP154+SUM($AW154:AY154)))</f>
        <v>0</v>
      </c>
      <c r="BA154" s="166">
        <f>MIN(MAX(0,AZ154),MAX(0,-$L154)-MAX(0,-$AP154+SUM($AW154:AZ154)))</f>
        <v>0</v>
      </c>
      <c r="BB154" s="166">
        <f>MAX(0,-$L154+$AP154-SUM($AW154:BA154))</f>
        <v>0</v>
      </c>
      <c r="BC154" s="165">
        <f t="shared" si="19"/>
        <v>-4683</v>
      </c>
      <c r="BD154" s="164">
        <f>MIN(MAX(0,BC154),MAX(0,$M154)-SUM($BC154:BC154))</f>
        <v>0</v>
      </c>
      <c r="BE154" s="164">
        <f>MIN(MAX(0,BD154),MAX(0,$M154)-SUM($BC154:BD154))</f>
        <v>0</v>
      </c>
      <c r="BF154" s="164">
        <f>MIN(MAX(0,BE154),MAX(0,$M154)-SUM($BC154:BE154))</f>
        <v>0</v>
      </c>
      <c r="BG154" s="164">
        <f>MIN(MAX(0,BF154),MAX(0,$M154)-SUM($BC154:BF154))</f>
        <v>0</v>
      </c>
      <c r="BH154" s="164">
        <f>MIN(MAX(0,BG154),MAX(0,$M154)-SUM($BC154:BG154))</f>
        <v>0</v>
      </c>
      <c r="BI154" s="164">
        <f>(MAX(0,$M154-MAX(0,SUM($BC154:BH154))))</f>
        <v>0</v>
      </c>
      <c r="BJ154" s="166">
        <f t="shared" si="20"/>
        <v>4683</v>
      </c>
      <c r="BK154" s="166">
        <f>MIN(MAX(0,BJ154),MAX(0,-$M154)-MAX(0,-$BC154+SUM($BJ154:BJ154)))</f>
        <v>4683</v>
      </c>
      <c r="BL154" s="166">
        <f>MIN(MAX(0,BK154),MAX(0,-$M154)-MAX(0,-$BC154+SUM($BJ154:BK154)))</f>
        <v>4683</v>
      </c>
      <c r="BM154" s="166">
        <f>MIN(MAX(0,BL154),MAX(0,-$M154)-MAX(0,-$BC154+SUM($BJ154:BL154)))</f>
        <v>2340</v>
      </c>
      <c r="BN154" s="166">
        <f>MIN(MAX(0,BM154),MAX(0,-$M154)-MAX(0,-$BC154+SUM($BJ154:BM154)))</f>
        <v>0</v>
      </c>
      <c r="BO154" s="166">
        <f>MAX(0,-$M154+$BC154-SUM($BJ154:BN154))</f>
        <v>0</v>
      </c>
      <c r="BP154" s="165"/>
      <c r="BQ154" s="164"/>
      <c r="BR154" s="164"/>
      <c r="BS154" s="164"/>
      <c r="BT154" s="164"/>
      <c r="BU154" s="164"/>
      <c r="BV154" s="164"/>
      <c r="BW154" s="166"/>
      <c r="BX154" s="166"/>
      <c r="BY154" s="166"/>
      <c r="BZ154" s="166"/>
      <c r="CA154" s="166"/>
      <c r="CB154" s="166"/>
      <c r="CC154" s="163">
        <v>12</v>
      </c>
      <c r="CD154" s="167"/>
      <c r="CE154" s="164"/>
      <c r="CF154" s="164"/>
      <c r="CG154" s="164"/>
      <c r="CH154" s="164"/>
      <c r="CI154" s="164"/>
      <c r="CJ154" s="164"/>
      <c r="CK154" s="166"/>
      <c r="CL154" s="166"/>
      <c r="CM154" s="166"/>
      <c r="CN154" s="166"/>
      <c r="CO154" s="166"/>
      <c r="CP154" s="166"/>
      <c r="CQ154" s="167">
        <v>-18332</v>
      </c>
      <c r="CR154" s="164"/>
      <c r="CS154" s="164"/>
      <c r="CT154" s="164"/>
      <c r="CU154" s="164"/>
      <c r="CV154" s="164"/>
      <c r="CW154" s="164"/>
      <c r="CX154" s="166">
        <v>18332</v>
      </c>
      <c r="CY154" s="166">
        <v>18332</v>
      </c>
      <c r="CZ154" s="166">
        <v>18332</v>
      </c>
      <c r="DA154" s="166">
        <v>18332</v>
      </c>
      <c r="DB154" s="166">
        <v>18332</v>
      </c>
      <c r="DC154" s="166">
        <v>91661</v>
      </c>
      <c r="DE154" s="168">
        <v>0</v>
      </c>
      <c r="DG154" s="172">
        <v>0</v>
      </c>
    </row>
    <row r="155" spans="2:111" hidden="1">
      <c r="B155" s="103" t="s">
        <v>508</v>
      </c>
      <c r="C155" s="164">
        <v>0</v>
      </c>
      <c r="D155" s="164">
        <v>0</v>
      </c>
      <c r="E155" s="164">
        <v>9</v>
      </c>
      <c r="F155" s="163">
        <v>15.5</v>
      </c>
      <c r="G155" s="164">
        <v>0</v>
      </c>
      <c r="H155" s="164">
        <v>0</v>
      </c>
      <c r="I155" s="164">
        <v>0</v>
      </c>
      <c r="J155" s="164"/>
      <c r="K155" s="164">
        <v>0</v>
      </c>
      <c r="L155" s="164">
        <v>3405</v>
      </c>
      <c r="M155" s="164">
        <v>-79</v>
      </c>
      <c r="N155" s="164"/>
      <c r="O155" s="164">
        <v>0</v>
      </c>
      <c r="P155" s="164">
        <v>3326</v>
      </c>
      <c r="Q155" s="104">
        <f t="shared" si="14"/>
        <v>0</v>
      </c>
      <c r="R155" s="164">
        <v>215</v>
      </c>
      <c r="S155" s="164"/>
      <c r="T155" s="164">
        <v>215</v>
      </c>
      <c r="U155" s="164">
        <v>0</v>
      </c>
      <c r="V155" s="104">
        <f t="shared" si="17"/>
        <v>3111</v>
      </c>
      <c r="W155" s="104">
        <f t="shared" si="18"/>
        <v>0</v>
      </c>
      <c r="X155" s="104"/>
      <c r="Y155" s="164">
        <v>4437</v>
      </c>
      <c r="Z155" s="164">
        <v>2538</v>
      </c>
      <c r="AA155" s="164">
        <v>3326</v>
      </c>
      <c r="AB155" s="164">
        <v>3326</v>
      </c>
      <c r="AC155" s="164">
        <v>0</v>
      </c>
      <c r="AD155" s="164">
        <v>74</v>
      </c>
      <c r="AE155" s="164"/>
      <c r="AF155" s="164">
        <v>3185</v>
      </c>
      <c r="AG155" s="164">
        <v>0</v>
      </c>
      <c r="AH155" s="164"/>
      <c r="AI155" s="164">
        <v>215</v>
      </c>
      <c r="AJ155" s="164">
        <v>215</v>
      </c>
      <c r="AK155" s="164">
        <v>215</v>
      </c>
      <c r="AL155" s="164">
        <v>215</v>
      </c>
      <c r="AM155" s="164">
        <v>215</v>
      </c>
      <c r="AN155" s="164">
        <v>2036</v>
      </c>
      <c r="AP155" s="165">
        <f t="shared" si="15"/>
        <v>220</v>
      </c>
      <c r="AQ155" s="164">
        <f>MIN(MAX(0,AP155),MAX(0,$L155)-SUM($AP155:AP155))</f>
        <v>220</v>
      </c>
      <c r="AR155" s="164">
        <f>MIN(MAX(0,AQ155),MAX(0,$L155)-SUM($AP155:AQ155))</f>
        <v>220</v>
      </c>
      <c r="AS155" s="164">
        <f>MIN(MAX(0,AR155),MAX(0,$L155)-SUM($AP155:AR155))</f>
        <v>220</v>
      </c>
      <c r="AT155" s="164">
        <f>MIN(MAX(0,AS155),MAX(0,$L155)-SUM($AP155:AS155))</f>
        <v>220</v>
      </c>
      <c r="AU155" s="164">
        <f>MIN(MAX(0,AT155),MAX(0,$L155)-SUM($AP155:AT155))</f>
        <v>220</v>
      </c>
      <c r="AV155" s="164">
        <f>(MAX(0,$L155-MAX(0,SUM($AP155:AU155))))</f>
        <v>2085</v>
      </c>
      <c r="AW155" s="166">
        <f t="shared" si="16"/>
        <v>0</v>
      </c>
      <c r="AX155" s="166">
        <f>MIN(MAX(0,AW155),MAX(0,-$L155)-MAX(0,-$AP155+SUM($AW155:AW155)))</f>
        <v>0</v>
      </c>
      <c r="AY155" s="166">
        <f>MIN(MAX(0,AX155),MAX(0,-$L155)-MAX(0,-$AP155+SUM($AW155:AX155)))</f>
        <v>0</v>
      </c>
      <c r="AZ155" s="166">
        <f>MIN(MAX(0,AY155),MAX(0,-$L155)-MAX(0,-$AP155+SUM($AW155:AY155)))</f>
        <v>0</v>
      </c>
      <c r="BA155" s="166">
        <f>MIN(MAX(0,AZ155),MAX(0,-$L155)-MAX(0,-$AP155+SUM($AW155:AZ155)))</f>
        <v>0</v>
      </c>
      <c r="BB155" s="166">
        <f>MAX(0,-$L155+$AP155-SUM($AW155:BA155))</f>
        <v>0</v>
      </c>
      <c r="BC155" s="165">
        <f t="shared" si="19"/>
        <v>-5</v>
      </c>
      <c r="BD155" s="164">
        <f>MIN(MAX(0,BC155),MAX(0,$M155)-SUM($BC155:BC155))</f>
        <v>0</v>
      </c>
      <c r="BE155" s="164">
        <f>MIN(MAX(0,BD155),MAX(0,$M155)-SUM($BC155:BD155))</f>
        <v>0</v>
      </c>
      <c r="BF155" s="164">
        <f>MIN(MAX(0,BE155),MAX(0,$M155)-SUM($BC155:BE155))</f>
        <v>0</v>
      </c>
      <c r="BG155" s="164">
        <f>MIN(MAX(0,BF155),MAX(0,$M155)-SUM($BC155:BF155))</f>
        <v>0</v>
      </c>
      <c r="BH155" s="164">
        <f>MIN(MAX(0,BG155),MAX(0,$M155)-SUM($BC155:BG155))</f>
        <v>0</v>
      </c>
      <c r="BI155" s="164">
        <f>(MAX(0,$M155-MAX(0,SUM($BC155:BH155))))</f>
        <v>0</v>
      </c>
      <c r="BJ155" s="166">
        <f t="shared" si="20"/>
        <v>5</v>
      </c>
      <c r="BK155" s="166">
        <f>MIN(MAX(0,BJ155),MAX(0,-$M155)-MAX(0,-$BC155+SUM($BJ155:BJ155)))</f>
        <v>5</v>
      </c>
      <c r="BL155" s="166">
        <f>MIN(MAX(0,BK155),MAX(0,-$M155)-MAX(0,-$BC155+SUM($BJ155:BK155)))</f>
        <v>5</v>
      </c>
      <c r="BM155" s="166">
        <f>MIN(MAX(0,BL155),MAX(0,-$M155)-MAX(0,-$BC155+SUM($BJ155:BL155)))</f>
        <v>5</v>
      </c>
      <c r="BN155" s="166">
        <f>MIN(MAX(0,BM155),MAX(0,-$M155)-MAX(0,-$BC155+SUM($BJ155:BM155)))</f>
        <v>5</v>
      </c>
      <c r="BO155" s="166">
        <f>MAX(0,-$M155+$BC155-SUM($BJ155:BN155))</f>
        <v>49</v>
      </c>
      <c r="BP155" s="165"/>
      <c r="BQ155" s="164"/>
      <c r="BR155" s="164"/>
      <c r="BS155" s="164"/>
      <c r="BT155" s="164"/>
      <c r="BU155" s="164"/>
      <c r="BV155" s="164"/>
      <c r="BW155" s="166"/>
      <c r="BX155" s="166"/>
      <c r="BY155" s="166"/>
      <c r="BZ155" s="166"/>
      <c r="CA155" s="166"/>
      <c r="CB155" s="166"/>
      <c r="CC155" s="163">
        <v>1</v>
      </c>
      <c r="CD155" s="167"/>
      <c r="CE155" s="164"/>
      <c r="CF155" s="164"/>
      <c r="CG155" s="164"/>
      <c r="CH155" s="164"/>
      <c r="CI155" s="164"/>
      <c r="CJ155" s="164"/>
      <c r="CK155" s="166"/>
      <c r="CL155" s="166"/>
      <c r="CM155" s="166"/>
      <c r="CN155" s="166"/>
      <c r="CO155" s="166"/>
      <c r="CP155" s="166"/>
      <c r="CQ155" s="167">
        <v>0</v>
      </c>
      <c r="CR155" s="164"/>
      <c r="CS155" s="164"/>
      <c r="CT155" s="164"/>
      <c r="CU155" s="164"/>
      <c r="CV155" s="164"/>
      <c r="CW155" s="164"/>
      <c r="CX155" s="166">
        <v>0</v>
      </c>
      <c r="CY155" s="166">
        <v>0</v>
      </c>
      <c r="CZ155" s="166">
        <v>0</v>
      </c>
      <c r="DA155" s="166">
        <v>0</v>
      </c>
      <c r="DB155" s="166">
        <v>0</v>
      </c>
      <c r="DC155" s="166">
        <v>0</v>
      </c>
      <c r="DE155" s="168">
        <v>0</v>
      </c>
      <c r="DG155" s="172">
        <v>0</v>
      </c>
    </row>
    <row r="156" spans="2:111" hidden="1">
      <c r="B156" s="103" t="s">
        <v>509</v>
      </c>
      <c r="C156" s="164">
        <v>0</v>
      </c>
      <c r="D156" s="164">
        <v>0</v>
      </c>
      <c r="E156" s="164">
        <v>9</v>
      </c>
      <c r="F156" s="163">
        <v>16.399999999999999</v>
      </c>
      <c r="G156" s="164">
        <v>0</v>
      </c>
      <c r="H156" s="164">
        <v>0</v>
      </c>
      <c r="I156" s="164">
        <v>0</v>
      </c>
      <c r="J156" s="164"/>
      <c r="K156" s="164">
        <v>0</v>
      </c>
      <c r="L156" s="164">
        <v>2094</v>
      </c>
      <c r="M156" s="164">
        <v>-39</v>
      </c>
      <c r="N156" s="164"/>
      <c r="O156" s="164">
        <v>0</v>
      </c>
      <c r="P156" s="164">
        <v>2055</v>
      </c>
      <c r="Q156" s="104">
        <f t="shared" si="14"/>
        <v>0</v>
      </c>
      <c r="R156" s="164">
        <v>126</v>
      </c>
      <c r="S156" s="164"/>
      <c r="T156" s="164">
        <v>126</v>
      </c>
      <c r="U156" s="164">
        <v>0</v>
      </c>
      <c r="V156" s="104">
        <f t="shared" si="17"/>
        <v>1929</v>
      </c>
      <c r="W156" s="104">
        <f t="shared" si="18"/>
        <v>0</v>
      </c>
      <c r="X156" s="104"/>
      <c r="Y156" s="164">
        <v>2836</v>
      </c>
      <c r="Z156" s="164">
        <v>1483</v>
      </c>
      <c r="AA156" s="164">
        <v>2055</v>
      </c>
      <c r="AB156" s="164">
        <v>2055</v>
      </c>
      <c r="AC156" s="164">
        <v>0</v>
      </c>
      <c r="AD156" s="164">
        <v>37</v>
      </c>
      <c r="AE156" s="164"/>
      <c r="AF156" s="164">
        <v>1966</v>
      </c>
      <c r="AG156" s="164">
        <v>0</v>
      </c>
      <c r="AH156" s="164"/>
      <c r="AI156" s="164">
        <v>126</v>
      </c>
      <c r="AJ156" s="164">
        <v>126</v>
      </c>
      <c r="AK156" s="164">
        <v>126</v>
      </c>
      <c r="AL156" s="164">
        <v>126</v>
      </c>
      <c r="AM156" s="164">
        <v>126</v>
      </c>
      <c r="AN156" s="164">
        <v>1299</v>
      </c>
      <c r="AP156" s="165">
        <f t="shared" si="15"/>
        <v>128</v>
      </c>
      <c r="AQ156" s="164">
        <f>MIN(MAX(0,AP156),MAX(0,$L156)-SUM($AP156:AP156))</f>
        <v>128</v>
      </c>
      <c r="AR156" s="164">
        <f>MIN(MAX(0,AQ156),MAX(0,$L156)-SUM($AP156:AQ156))</f>
        <v>128</v>
      </c>
      <c r="AS156" s="164">
        <f>MIN(MAX(0,AR156),MAX(0,$L156)-SUM($AP156:AR156))</f>
        <v>128</v>
      </c>
      <c r="AT156" s="164">
        <f>MIN(MAX(0,AS156),MAX(0,$L156)-SUM($AP156:AS156))</f>
        <v>128</v>
      </c>
      <c r="AU156" s="164">
        <f>MIN(MAX(0,AT156),MAX(0,$L156)-SUM($AP156:AT156))</f>
        <v>128</v>
      </c>
      <c r="AV156" s="164">
        <f>(MAX(0,$L156-MAX(0,SUM($AP156:AU156))))</f>
        <v>1326</v>
      </c>
      <c r="AW156" s="166">
        <f t="shared" si="16"/>
        <v>0</v>
      </c>
      <c r="AX156" s="166">
        <f>MIN(MAX(0,AW156),MAX(0,-$L156)-MAX(0,-$AP156+SUM($AW156:AW156)))</f>
        <v>0</v>
      </c>
      <c r="AY156" s="166">
        <f>MIN(MAX(0,AX156),MAX(0,-$L156)-MAX(0,-$AP156+SUM($AW156:AX156)))</f>
        <v>0</v>
      </c>
      <c r="AZ156" s="166">
        <f>MIN(MAX(0,AY156),MAX(0,-$L156)-MAX(0,-$AP156+SUM($AW156:AY156)))</f>
        <v>0</v>
      </c>
      <c r="BA156" s="166">
        <f>MIN(MAX(0,AZ156),MAX(0,-$L156)-MAX(0,-$AP156+SUM($AW156:AZ156)))</f>
        <v>0</v>
      </c>
      <c r="BB156" s="166">
        <f>MAX(0,-$L156+$AP156-SUM($AW156:BA156))</f>
        <v>0</v>
      </c>
      <c r="BC156" s="165">
        <f t="shared" si="19"/>
        <v>-2</v>
      </c>
      <c r="BD156" s="164">
        <f>MIN(MAX(0,BC156),MAX(0,$M156)-SUM($BC156:BC156))</f>
        <v>0</v>
      </c>
      <c r="BE156" s="164">
        <f>MIN(MAX(0,BD156),MAX(0,$M156)-SUM($BC156:BD156))</f>
        <v>0</v>
      </c>
      <c r="BF156" s="164">
        <f>MIN(MAX(0,BE156),MAX(0,$M156)-SUM($BC156:BE156))</f>
        <v>0</v>
      </c>
      <c r="BG156" s="164">
        <f>MIN(MAX(0,BF156),MAX(0,$M156)-SUM($BC156:BF156))</f>
        <v>0</v>
      </c>
      <c r="BH156" s="164">
        <f>MIN(MAX(0,BG156),MAX(0,$M156)-SUM($BC156:BG156))</f>
        <v>0</v>
      </c>
      <c r="BI156" s="164">
        <f>(MAX(0,$M156-MAX(0,SUM($BC156:BH156))))</f>
        <v>0</v>
      </c>
      <c r="BJ156" s="166">
        <f t="shared" si="20"/>
        <v>2</v>
      </c>
      <c r="BK156" s="166">
        <f>MIN(MAX(0,BJ156),MAX(0,-$M156)-MAX(0,-$BC156+SUM($BJ156:BJ156)))</f>
        <v>2</v>
      </c>
      <c r="BL156" s="166">
        <f>MIN(MAX(0,BK156),MAX(0,-$M156)-MAX(0,-$BC156+SUM($BJ156:BK156)))</f>
        <v>2</v>
      </c>
      <c r="BM156" s="166">
        <f>MIN(MAX(0,BL156),MAX(0,-$M156)-MAX(0,-$BC156+SUM($BJ156:BL156)))</f>
        <v>2</v>
      </c>
      <c r="BN156" s="166">
        <f>MIN(MAX(0,BM156),MAX(0,-$M156)-MAX(0,-$BC156+SUM($BJ156:BM156)))</f>
        <v>2</v>
      </c>
      <c r="BO156" s="166">
        <f>MAX(0,-$M156+$BC156-SUM($BJ156:BN156))</f>
        <v>27</v>
      </c>
      <c r="BP156" s="165"/>
      <c r="BQ156" s="164"/>
      <c r="BR156" s="164"/>
      <c r="BS156" s="164"/>
      <c r="BT156" s="164"/>
      <c r="BU156" s="164"/>
      <c r="BV156" s="164"/>
      <c r="BW156" s="166"/>
      <c r="BX156" s="166"/>
      <c r="BY156" s="166"/>
      <c r="BZ156" s="166"/>
      <c r="CA156" s="166"/>
      <c r="CB156" s="166"/>
      <c r="CC156" s="163">
        <v>1</v>
      </c>
      <c r="CD156" s="167"/>
      <c r="CE156" s="164"/>
      <c r="CF156" s="164"/>
      <c r="CG156" s="164"/>
      <c r="CH156" s="164"/>
      <c r="CI156" s="164"/>
      <c r="CJ156" s="164"/>
      <c r="CK156" s="166"/>
      <c r="CL156" s="166"/>
      <c r="CM156" s="166"/>
      <c r="CN156" s="166"/>
      <c r="CO156" s="166"/>
      <c r="CP156" s="166"/>
      <c r="CQ156" s="167">
        <v>0</v>
      </c>
      <c r="CR156" s="164"/>
      <c r="CS156" s="164"/>
      <c r="CT156" s="164"/>
      <c r="CU156" s="164"/>
      <c r="CV156" s="164"/>
      <c r="CW156" s="164"/>
      <c r="CX156" s="166">
        <v>0</v>
      </c>
      <c r="CY156" s="166">
        <v>0</v>
      </c>
      <c r="CZ156" s="166">
        <v>0</v>
      </c>
      <c r="DA156" s="166">
        <v>0</v>
      </c>
      <c r="DB156" s="166">
        <v>0</v>
      </c>
      <c r="DC156" s="166">
        <v>0</v>
      </c>
      <c r="DE156" s="168">
        <v>0</v>
      </c>
      <c r="DG156" s="172">
        <v>0</v>
      </c>
    </row>
    <row r="157" spans="2:111" hidden="1">
      <c r="B157" s="103" t="s">
        <v>510</v>
      </c>
      <c r="C157" s="164">
        <v>0</v>
      </c>
      <c r="D157" s="164">
        <v>0</v>
      </c>
      <c r="E157" s="164">
        <v>14</v>
      </c>
      <c r="F157" s="163">
        <v>16</v>
      </c>
      <c r="G157" s="164">
        <v>0</v>
      </c>
      <c r="H157" s="164">
        <v>0</v>
      </c>
      <c r="I157" s="164">
        <v>0</v>
      </c>
      <c r="J157" s="164"/>
      <c r="K157" s="164">
        <v>0</v>
      </c>
      <c r="L157" s="164">
        <v>2551</v>
      </c>
      <c r="M157" s="164">
        <v>-127</v>
      </c>
      <c r="N157" s="164"/>
      <c r="O157" s="164">
        <v>0</v>
      </c>
      <c r="P157" s="164">
        <v>2424</v>
      </c>
      <c r="Q157" s="104">
        <f t="shared" si="14"/>
        <v>0</v>
      </c>
      <c r="R157" s="164">
        <v>151</v>
      </c>
      <c r="S157" s="164"/>
      <c r="T157" s="164">
        <v>151</v>
      </c>
      <c r="U157" s="164">
        <v>0</v>
      </c>
      <c r="V157" s="104">
        <f t="shared" si="17"/>
        <v>2273</v>
      </c>
      <c r="W157" s="104">
        <f t="shared" si="18"/>
        <v>0</v>
      </c>
      <c r="X157" s="104"/>
      <c r="Y157" s="164">
        <v>3292</v>
      </c>
      <c r="Z157" s="164">
        <v>1793</v>
      </c>
      <c r="AA157" s="164">
        <v>2424</v>
      </c>
      <c r="AB157" s="164">
        <v>2424</v>
      </c>
      <c r="AC157" s="164">
        <v>0</v>
      </c>
      <c r="AD157" s="164">
        <v>119</v>
      </c>
      <c r="AE157" s="164"/>
      <c r="AF157" s="164">
        <v>2392</v>
      </c>
      <c r="AG157" s="164">
        <v>0</v>
      </c>
      <c r="AH157" s="164"/>
      <c r="AI157" s="164">
        <v>151</v>
      </c>
      <c r="AJ157" s="164">
        <v>151</v>
      </c>
      <c r="AK157" s="164">
        <v>151</v>
      </c>
      <c r="AL157" s="164">
        <v>151</v>
      </c>
      <c r="AM157" s="164">
        <v>151</v>
      </c>
      <c r="AN157" s="164">
        <v>1518</v>
      </c>
      <c r="AP157" s="165">
        <f t="shared" si="15"/>
        <v>159</v>
      </c>
      <c r="AQ157" s="164">
        <f>MIN(MAX(0,AP157),MAX(0,$L157)-SUM($AP157:AP157))</f>
        <v>159</v>
      </c>
      <c r="AR157" s="164">
        <f>MIN(MAX(0,AQ157),MAX(0,$L157)-SUM($AP157:AQ157))</f>
        <v>159</v>
      </c>
      <c r="AS157" s="164">
        <f>MIN(MAX(0,AR157),MAX(0,$L157)-SUM($AP157:AR157))</f>
        <v>159</v>
      </c>
      <c r="AT157" s="164">
        <f>MIN(MAX(0,AS157),MAX(0,$L157)-SUM($AP157:AS157))</f>
        <v>159</v>
      </c>
      <c r="AU157" s="164">
        <f>MIN(MAX(0,AT157),MAX(0,$L157)-SUM($AP157:AT157))</f>
        <v>159</v>
      </c>
      <c r="AV157" s="164">
        <f>(MAX(0,$L157-MAX(0,SUM($AP157:AU157))))</f>
        <v>1597</v>
      </c>
      <c r="AW157" s="166">
        <f t="shared" si="16"/>
        <v>0</v>
      </c>
      <c r="AX157" s="166">
        <f>MIN(MAX(0,AW157),MAX(0,-$L157)-MAX(0,-$AP157+SUM($AW157:AW157)))</f>
        <v>0</v>
      </c>
      <c r="AY157" s="166">
        <f>MIN(MAX(0,AX157),MAX(0,-$L157)-MAX(0,-$AP157+SUM($AW157:AX157)))</f>
        <v>0</v>
      </c>
      <c r="AZ157" s="166">
        <f>MIN(MAX(0,AY157),MAX(0,-$L157)-MAX(0,-$AP157+SUM($AW157:AY157)))</f>
        <v>0</v>
      </c>
      <c r="BA157" s="166">
        <f>MIN(MAX(0,AZ157),MAX(0,-$L157)-MAX(0,-$AP157+SUM($AW157:AZ157)))</f>
        <v>0</v>
      </c>
      <c r="BB157" s="166">
        <f>MAX(0,-$L157+$AP157-SUM($AW157:BA157))</f>
        <v>0</v>
      </c>
      <c r="BC157" s="165">
        <f t="shared" si="19"/>
        <v>-8</v>
      </c>
      <c r="BD157" s="164">
        <f>MIN(MAX(0,BC157),MAX(0,$M157)-SUM($BC157:BC157))</f>
        <v>0</v>
      </c>
      <c r="BE157" s="164">
        <f>MIN(MAX(0,BD157),MAX(0,$M157)-SUM($BC157:BD157))</f>
        <v>0</v>
      </c>
      <c r="BF157" s="164">
        <f>MIN(MAX(0,BE157),MAX(0,$M157)-SUM($BC157:BE157))</f>
        <v>0</v>
      </c>
      <c r="BG157" s="164">
        <f>MIN(MAX(0,BF157),MAX(0,$M157)-SUM($BC157:BF157))</f>
        <v>0</v>
      </c>
      <c r="BH157" s="164">
        <f>MIN(MAX(0,BG157),MAX(0,$M157)-SUM($BC157:BG157))</f>
        <v>0</v>
      </c>
      <c r="BI157" s="164">
        <f>(MAX(0,$M157-MAX(0,SUM($BC157:BH157))))</f>
        <v>0</v>
      </c>
      <c r="BJ157" s="166">
        <f t="shared" si="20"/>
        <v>8</v>
      </c>
      <c r="BK157" s="166">
        <f>MIN(MAX(0,BJ157),MAX(0,-$M157)-MAX(0,-$BC157+SUM($BJ157:BJ157)))</f>
        <v>8</v>
      </c>
      <c r="BL157" s="166">
        <f>MIN(MAX(0,BK157),MAX(0,-$M157)-MAX(0,-$BC157+SUM($BJ157:BK157)))</f>
        <v>8</v>
      </c>
      <c r="BM157" s="166">
        <f>MIN(MAX(0,BL157),MAX(0,-$M157)-MAX(0,-$BC157+SUM($BJ157:BL157)))</f>
        <v>8</v>
      </c>
      <c r="BN157" s="166">
        <f>MIN(MAX(0,BM157),MAX(0,-$M157)-MAX(0,-$BC157+SUM($BJ157:BM157)))</f>
        <v>8</v>
      </c>
      <c r="BO157" s="166">
        <f>MAX(0,-$M157+$BC157-SUM($BJ157:BN157))</f>
        <v>79</v>
      </c>
      <c r="BP157" s="165"/>
      <c r="BQ157" s="164"/>
      <c r="BR157" s="164"/>
      <c r="BS157" s="164"/>
      <c r="BT157" s="164"/>
      <c r="BU157" s="164"/>
      <c r="BV157" s="164"/>
      <c r="BW157" s="166"/>
      <c r="BX157" s="166"/>
      <c r="BY157" s="166"/>
      <c r="BZ157" s="166"/>
      <c r="CA157" s="166"/>
      <c r="CB157" s="166"/>
      <c r="CC157" s="163">
        <v>1</v>
      </c>
      <c r="CD157" s="167"/>
      <c r="CE157" s="164"/>
      <c r="CF157" s="164"/>
      <c r="CG157" s="164"/>
      <c r="CH157" s="164"/>
      <c r="CI157" s="164"/>
      <c r="CJ157" s="164"/>
      <c r="CK157" s="166"/>
      <c r="CL157" s="166"/>
      <c r="CM157" s="166"/>
      <c r="CN157" s="166"/>
      <c r="CO157" s="166"/>
      <c r="CP157" s="166"/>
      <c r="CQ157" s="167">
        <v>0</v>
      </c>
      <c r="CR157" s="164"/>
      <c r="CS157" s="164"/>
      <c r="CT157" s="164"/>
      <c r="CU157" s="164"/>
      <c r="CV157" s="164"/>
      <c r="CW157" s="164"/>
      <c r="CX157" s="166">
        <v>0</v>
      </c>
      <c r="CY157" s="166">
        <v>0</v>
      </c>
      <c r="CZ157" s="166">
        <v>0</v>
      </c>
      <c r="DA157" s="166">
        <v>0</v>
      </c>
      <c r="DB157" s="166">
        <v>0</v>
      </c>
      <c r="DC157" s="166">
        <v>0</v>
      </c>
      <c r="DE157" s="168">
        <v>0</v>
      </c>
      <c r="DG157" s="172">
        <v>0</v>
      </c>
    </row>
    <row r="158" spans="2:111" hidden="1">
      <c r="B158" s="103" t="s">
        <v>511</v>
      </c>
      <c r="C158" s="164">
        <v>0</v>
      </c>
      <c r="D158" s="164">
        <v>0</v>
      </c>
      <c r="E158" s="164">
        <v>12</v>
      </c>
      <c r="F158" s="163">
        <v>16.3</v>
      </c>
      <c r="G158" s="164">
        <v>0</v>
      </c>
      <c r="H158" s="164">
        <v>0</v>
      </c>
      <c r="I158" s="164">
        <v>0</v>
      </c>
      <c r="J158" s="164"/>
      <c r="K158" s="164">
        <v>0</v>
      </c>
      <c r="L158" s="164">
        <v>2583</v>
      </c>
      <c r="M158" s="164">
        <v>-35</v>
      </c>
      <c r="N158" s="164"/>
      <c r="O158" s="164">
        <v>0</v>
      </c>
      <c r="P158" s="164">
        <v>2548</v>
      </c>
      <c r="Q158" s="104">
        <f t="shared" si="14"/>
        <v>0</v>
      </c>
      <c r="R158" s="164">
        <v>156</v>
      </c>
      <c r="S158" s="164"/>
      <c r="T158" s="164">
        <v>156</v>
      </c>
      <c r="U158" s="164">
        <v>0</v>
      </c>
      <c r="V158" s="104">
        <f t="shared" si="17"/>
        <v>2392</v>
      </c>
      <c r="W158" s="104">
        <f t="shared" si="18"/>
        <v>0</v>
      </c>
      <c r="X158" s="104"/>
      <c r="Y158" s="164">
        <v>3421</v>
      </c>
      <c r="Z158" s="164">
        <v>1919</v>
      </c>
      <c r="AA158" s="164">
        <v>2548</v>
      </c>
      <c r="AB158" s="164">
        <v>2548</v>
      </c>
      <c r="AC158" s="164">
        <v>0</v>
      </c>
      <c r="AD158" s="164">
        <v>33</v>
      </c>
      <c r="AE158" s="164"/>
      <c r="AF158" s="164">
        <v>2425</v>
      </c>
      <c r="AG158" s="164">
        <v>0</v>
      </c>
      <c r="AH158" s="164"/>
      <c r="AI158" s="164">
        <v>156</v>
      </c>
      <c r="AJ158" s="164">
        <v>156</v>
      </c>
      <c r="AK158" s="164">
        <v>156</v>
      </c>
      <c r="AL158" s="164">
        <v>156</v>
      </c>
      <c r="AM158" s="164">
        <v>156</v>
      </c>
      <c r="AN158" s="164">
        <v>1612</v>
      </c>
      <c r="AP158" s="165">
        <f t="shared" si="15"/>
        <v>158</v>
      </c>
      <c r="AQ158" s="164">
        <f>MIN(MAX(0,AP158),MAX(0,$L158)-SUM($AP158:AP158))</f>
        <v>158</v>
      </c>
      <c r="AR158" s="164">
        <f>MIN(MAX(0,AQ158),MAX(0,$L158)-SUM($AP158:AQ158))</f>
        <v>158</v>
      </c>
      <c r="AS158" s="164">
        <f>MIN(MAX(0,AR158),MAX(0,$L158)-SUM($AP158:AR158))</f>
        <v>158</v>
      </c>
      <c r="AT158" s="164">
        <f>MIN(MAX(0,AS158),MAX(0,$L158)-SUM($AP158:AS158))</f>
        <v>158</v>
      </c>
      <c r="AU158" s="164">
        <f>MIN(MAX(0,AT158),MAX(0,$L158)-SUM($AP158:AT158))</f>
        <v>158</v>
      </c>
      <c r="AV158" s="164">
        <f>(MAX(0,$L158-MAX(0,SUM($AP158:AU158))))</f>
        <v>1635</v>
      </c>
      <c r="AW158" s="166">
        <f t="shared" si="16"/>
        <v>0</v>
      </c>
      <c r="AX158" s="166">
        <f>MIN(MAX(0,AW158),MAX(0,-$L158)-MAX(0,-$AP158+SUM($AW158:AW158)))</f>
        <v>0</v>
      </c>
      <c r="AY158" s="166">
        <f>MIN(MAX(0,AX158),MAX(0,-$L158)-MAX(0,-$AP158+SUM($AW158:AX158)))</f>
        <v>0</v>
      </c>
      <c r="AZ158" s="166">
        <f>MIN(MAX(0,AY158),MAX(0,-$L158)-MAX(0,-$AP158+SUM($AW158:AY158)))</f>
        <v>0</v>
      </c>
      <c r="BA158" s="166">
        <f>MIN(MAX(0,AZ158),MAX(0,-$L158)-MAX(0,-$AP158+SUM($AW158:AZ158)))</f>
        <v>0</v>
      </c>
      <c r="BB158" s="166">
        <f>MAX(0,-$L158+$AP158-SUM($AW158:BA158))</f>
        <v>0</v>
      </c>
      <c r="BC158" s="165">
        <f t="shared" si="19"/>
        <v>-2</v>
      </c>
      <c r="BD158" s="164">
        <f>MIN(MAX(0,BC158),MAX(0,$M158)-SUM($BC158:BC158))</f>
        <v>0</v>
      </c>
      <c r="BE158" s="164">
        <f>MIN(MAX(0,BD158),MAX(0,$M158)-SUM($BC158:BD158))</f>
        <v>0</v>
      </c>
      <c r="BF158" s="164">
        <f>MIN(MAX(0,BE158),MAX(0,$M158)-SUM($BC158:BE158))</f>
        <v>0</v>
      </c>
      <c r="BG158" s="164">
        <f>MIN(MAX(0,BF158),MAX(0,$M158)-SUM($BC158:BF158))</f>
        <v>0</v>
      </c>
      <c r="BH158" s="164">
        <f>MIN(MAX(0,BG158),MAX(0,$M158)-SUM($BC158:BG158))</f>
        <v>0</v>
      </c>
      <c r="BI158" s="164">
        <f>(MAX(0,$M158-MAX(0,SUM($BC158:BH158))))</f>
        <v>0</v>
      </c>
      <c r="BJ158" s="166">
        <f t="shared" si="20"/>
        <v>2</v>
      </c>
      <c r="BK158" s="166">
        <f>MIN(MAX(0,BJ158),MAX(0,-$M158)-MAX(0,-$BC158+SUM($BJ158:BJ158)))</f>
        <v>2</v>
      </c>
      <c r="BL158" s="166">
        <f>MIN(MAX(0,BK158),MAX(0,-$M158)-MAX(0,-$BC158+SUM($BJ158:BK158)))</f>
        <v>2</v>
      </c>
      <c r="BM158" s="166">
        <f>MIN(MAX(0,BL158),MAX(0,-$M158)-MAX(0,-$BC158+SUM($BJ158:BL158)))</f>
        <v>2</v>
      </c>
      <c r="BN158" s="166">
        <f>MIN(MAX(0,BM158),MAX(0,-$M158)-MAX(0,-$BC158+SUM($BJ158:BM158)))</f>
        <v>2</v>
      </c>
      <c r="BO158" s="166">
        <f>MAX(0,-$M158+$BC158-SUM($BJ158:BN158))</f>
        <v>23</v>
      </c>
      <c r="BP158" s="165"/>
      <c r="BQ158" s="164"/>
      <c r="BR158" s="164"/>
      <c r="BS158" s="164"/>
      <c r="BT158" s="164"/>
      <c r="BU158" s="164"/>
      <c r="BV158" s="164"/>
      <c r="BW158" s="166"/>
      <c r="BX158" s="166"/>
      <c r="BY158" s="166"/>
      <c r="BZ158" s="166"/>
      <c r="CA158" s="166"/>
      <c r="CB158" s="166"/>
      <c r="CC158" s="163">
        <v>1</v>
      </c>
      <c r="CD158" s="167"/>
      <c r="CE158" s="164"/>
      <c r="CF158" s="164"/>
      <c r="CG158" s="164"/>
      <c r="CH158" s="164"/>
      <c r="CI158" s="164"/>
      <c r="CJ158" s="164"/>
      <c r="CK158" s="166"/>
      <c r="CL158" s="166"/>
      <c r="CM158" s="166"/>
      <c r="CN158" s="166"/>
      <c r="CO158" s="166"/>
      <c r="CP158" s="166"/>
      <c r="CQ158" s="167">
        <v>0</v>
      </c>
      <c r="CR158" s="164"/>
      <c r="CS158" s="164"/>
      <c r="CT158" s="164"/>
      <c r="CU158" s="164"/>
      <c r="CV158" s="164"/>
      <c r="CW158" s="164"/>
      <c r="CX158" s="166">
        <v>0</v>
      </c>
      <c r="CY158" s="166">
        <v>0</v>
      </c>
      <c r="CZ158" s="166">
        <v>0</v>
      </c>
      <c r="DA158" s="166">
        <v>0</v>
      </c>
      <c r="DB158" s="166">
        <v>0</v>
      </c>
      <c r="DC158" s="166">
        <v>0</v>
      </c>
      <c r="DE158" s="168">
        <v>0</v>
      </c>
      <c r="DG158" s="172">
        <v>0</v>
      </c>
    </row>
    <row r="159" spans="2:111" hidden="1">
      <c r="B159" s="103" t="s">
        <v>512</v>
      </c>
      <c r="C159" s="164">
        <v>0</v>
      </c>
      <c r="D159" s="164">
        <v>0</v>
      </c>
      <c r="E159" s="164">
        <v>20</v>
      </c>
      <c r="F159" s="163">
        <v>15.2</v>
      </c>
      <c r="G159" s="164">
        <v>0</v>
      </c>
      <c r="H159" s="164">
        <v>0</v>
      </c>
      <c r="I159" s="164">
        <v>0</v>
      </c>
      <c r="J159" s="164"/>
      <c r="K159" s="164">
        <v>0</v>
      </c>
      <c r="L159" s="164">
        <v>10414</v>
      </c>
      <c r="M159" s="164">
        <v>-105</v>
      </c>
      <c r="N159" s="164"/>
      <c r="O159" s="164">
        <v>0</v>
      </c>
      <c r="P159" s="164">
        <v>10309</v>
      </c>
      <c r="Q159" s="104">
        <f t="shared" si="14"/>
        <v>0</v>
      </c>
      <c r="R159" s="164">
        <v>678</v>
      </c>
      <c r="S159" s="164"/>
      <c r="T159" s="164">
        <v>678</v>
      </c>
      <c r="U159" s="164">
        <v>46</v>
      </c>
      <c r="V159" s="104">
        <f t="shared" si="17"/>
        <v>9631</v>
      </c>
      <c r="W159" s="104">
        <f t="shared" si="18"/>
        <v>0</v>
      </c>
      <c r="X159" s="104"/>
      <c r="Y159" s="164">
        <v>12741</v>
      </c>
      <c r="Z159" s="164">
        <v>8469</v>
      </c>
      <c r="AA159" s="164">
        <v>10309</v>
      </c>
      <c r="AB159" s="164">
        <v>10309</v>
      </c>
      <c r="AC159" s="164">
        <v>0</v>
      </c>
      <c r="AD159" s="164">
        <v>98</v>
      </c>
      <c r="AE159" s="164"/>
      <c r="AF159" s="164">
        <v>9729</v>
      </c>
      <c r="AG159" s="164">
        <v>0</v>
      </c>
      <c r="AH159" s="164"/>
      <c r="AI159" s="164">
        <v>678</v>
      </c>
      <c r="AJ159" s="164">
        <v>678</v>
      </c>
      <c r="AK159" s="164">
        <v>678</v>
      </c>
      <c r="AL159" s="164">
        <v>678</v>
      </c>
      <c r="AM159" s="164">
        <v>678</v>
      </c>
      <c r="AN159" s="164">
        <v>6241</v>
      </c>
      <c r="AP159" s="165">
        <f t="shared" si="15"/>
        <v>685</v>
      </c>
      <c r="AQ159" s="164">
        <f>MIN(MAX(0,AP159),MAX(0,$L159)-SUM($AP159:AP159))</f>
        <v>685</v>
      </c>
      <c r="AR159" s="164">
        <f>MIN(MAX(0,AQ159),MAX(0,$L159)-SUM($AP159:AQ159))</f>
        <v>685</v>
      </c>
      <c r="AS159" s="164">
        <f>MIN(MAX(0,AR159),MAX(0,$L159)-SUM($AP159:AR159))</f>
        <v>685</v>
      </c>
      <c r="AT159" s="164">
        <f>MIN(MAX(0,AS159),MAX(0,$L159)-SUM($AP159:AS159))</f>
        <v>685</v>
      </c>
      <c r="AU159" s="164">
        <f>MIN(MAX(0,AT159),MAX(0,$L159)-SUM($AP159:AT159))</f>
        <v>685</v>
      </c>
      <c r="AV159" s="164">
        <f>(MAX(0,$L159-MAX(0,SUM($AP159:AU159))))</f>
        <v>6304</v>
      </c>
      <c r="AW159" s="166">
        <f t="shared" si="16"/>
        <v>0</v>
      </c>
      <c r="AX159" s="166">
        <f>MIN(MAX(0,AW159),MAX(0,-$L159)-MAX(0,-$AP159+SUM($AW159:AW159)))</f>
        <v>0</v>
      </c>
      <c r="AY159" s="166">
        <f>MIN(MAX(0,AX159),MAX(0,-$L159)-MAX(0,-$AP159+SUM($AW159:AX159)))</f>
        <v>0</v>
      </c>
      <c r="AZ159" s="166">
        <f>MIN(MAX(0,AY159),MAX(0,-$L159)-MAX(0,-$AP159+SUM($AW159:AY159)))</f>
        <v>0</v>
      </c>
      <c r="BA159" s="166">
        <f>MIN(MAX(0,AZ159),MAX(0,-$L159)-MAX(0,-$AP159+SUM($AW159:AZ159)))</f>
        <v>0</v>
      </c>
      <c r="BB159" s="166">
        <f>MAX(0,-$L159+$AP159-SUM($AW159:BA159))</f>
        <v>0</v>
      </c>
      <c r="BC159" s="165">
        <f t="shared" si="19"/>
        <v>-7</v>
      </c>
      <c r="BD159" s="164">
        <f>MIN(MAX(0,BC159),MAX(0,$M159)-SUM($BC159:BC159))</f>
        <v>0</v>
      </c>
      <c r="BE159" s="164">
        <f>MIN(MAX(0,BD159),MAX(0,$M159)-SUM($BC159:BD159))</f>
        <v>0</v>
      </c>
      <c r="BF159" s="164">
        <f>MIN(MAX(0,BE159),MAX(0,$M159)-SUM($BC159:BE159))</f>
        <v>0</v>
      </c>
      <c r="BG159" s="164">
        <f>MIN(MAX(0,BF159),MAX(0,$M159)-SUM($BC159:BF159))</f>
        <v>0</v>
      </c>
      <c r="BH159" s="164">
        <f>MIN(MAX(0,BG159),MAX(0,$M159)-SUM($BC159:BG159))</f>
        <v>0</v>
      </c>
      <c r="BI159" s="164">
        <f>(MAX(0,$M159-MAX(0,SUM($BC159:BH159))))</f>
        <v>0</v>
      </c>
      <c r="BJ159" s="166">
        <f t="shared" si="20"/>
        <v>7</v>
      </c>
      <c r="BK159" s="166">
        <f>MIN(MAX(0,BJ159),MAX(0,-$M159)-MAX(0,-$BC159+SUM($BJ159:BJ159)))</f>
        <v>7</v>
      </c>
      <c r="BL159" s="166">
        <f>MIN(MAX(0,BK159),MAX(0,-$M159)-MAX(0,-$BC159+SUM($BJ159:BK159)))</f>
        <v>7</v>
      </c>
      <c r="BM159" s="166">
        <f>MIN(MAX(0,BL159),MAX(0,-$M159)-MAX(0,-$BC159+SUM($BJ159:BL159)))</f>
        <v>7</v>
      </c>
      <c r="BN159" s="166">
        <f>MIN(MAX(0,BM159),MAX(0,-$M159)-MAX(0,-$BC159+SUM($BJ159:BM159)))</f>
        <v>7</v>
      </c>
      <c r="BO159" s="166">
        <f>MAX(0,-$M159+$BC159-SUM($BJ159:BN159))</f>
        <v>63</v>
      </c>
      <c r="BP159" s="165"/>
      <c r="BQ159" s="164"/>
      <c r="BR159" s="164"/>
      <c r="BS159" s="164"/>
      <c r="BT159" s="164"/>
      <c r="BU159" s="164"/>
      <c r="BV159" s="164"/>
      <c r="BW159" s="166"/>
      <c r="BX159" s="166"/>
      <c r="BY159" s="166"/>
      <c r="BZ159" s="166"/>
      <c r="CA159" s="166"/>
      <c r="CB159" s="166"/>
      <c r="CC159" s="163">
        <v>1</v>
      </c>
      <c r="CD159" s="167"/>
      <c r="CE159" s="164"/>
      <c r="CF159" s="164"/>
      <c r="CG159" s="164"/>
      <c r="CH159" s="164"/>
      <c r="CI159" s="164"/>
      <c r="CJ159" s="164"/>
      <c r="CK159" s="166"/>
      <c r="CL159" s="166"/>
      <c r="CM159" s="166"/>
      <c r="CN159" s="166"/>
      <c r="CO159" s="166"/>
      <c r="CP159" s="166"/>
      <c r="CQ159" s="167">
        <v>0</v>
      </c>
      <c r="CR159" s="164"/>
      <c r="CS159" s="164"/>
      <c r="CT159" s="164"/>
      <c r="CU159" s="164"/>
      <c r="CV159" s="164"/>
      <c r="CW159" s="164"/>
      <c r="CX159" s="166">
        <v>0</v>
      </c>
      <c r="CY159" s="166">
        <v>0</v>
      </c>
      <c r="CZ159" s="166">
        <v>0</v>
      </c>
      <c r="DA159" s="166">
        <v>0</v>
      </c>
      <c r="DB159" s="166">
        <v>0</v>
      </c>
      <c r="DC159" s="166">
        <v>0</v>
      </c>
      <c r="DE159" s="168">
        <v>0</v>
      </c>
      <c r="DG159" s="172">
        <v>0</v>
      </c>
    </row>
    <row r="160" spans="2:111" hidden="1">
      <c r="B160" s="103" t="s">
        <v>313</v>
      </c>
      <c r="C160" s="164">
        <v>48</v>
      </c>
      <c r="D160" s="164">
        <v>23</v>
      </c>
      <c r="E160" s="164">
        <v>154</v>
      </c>
      <c r="F160" s="163">
        <v>8.1</v>
      </c>
      <c r="G160" s="164">
        <v>604475</v>
      </c>
      <c r="H160" s="164">
        <v>9464</v>
      </c>
      <c r="I160" s="164">
        <v>21408</v>
      </c>
      <c r="J160" s="164"/>
      <c r="K160" s="164">
        <v>0</v>
      </c>
      <c r="L160" s="164">
        <v>-57279</v>
      </c>
      <c r="M160" s="164">
        <v>-4374</v>
      </c>
      <c r="N160" s="164"/>
      <c r="O160" s="164">
        <v>-25172</v>
      </c>
      <c r="P160" s="164">
        <v>548522</v>
      </c>
      <c r="Q160" s="104">
        <f t="shared" si="14"/>
        <v>0</v>
      </c>
      <c r="R160" s="164">
        <v>-13554</v>
      </c>
      <c r="S160" s="164"/>
      <c r="T160" s="164">
        <v>17318</v>
      </c>
      <c r="U160" s="164">
        <v>26153</v>
      </c>
      <c r="V160" s="104">
        <f t="shared" si="17"/>
        <v>-96234</v>
      </c>
      <c r="W160" s="104">
        <f t="shared" si="18"/>
        <v>-48135</v>
      </c>
      <c r="X160" s="104"/>
      <c r="Y160" s="164">
        <v>625042</v>
      </c>
      <c r="Z160" s="164">
        <v>485250</v>
      </c>
      <c r="AA160" s="164">
        <v>548522</v>
      </c>
      <c r="AB160" s="164">
        <v>548522</v>
      </c>
      <c r="AC160" s="164">
        <v>50208</v>
      </c>
      <c r="AD160" s="164">
        <v>46026</v>
      </c>
      <c r="AE160" s="164"/>
      <c r="AF160" s="164">
        <v>0</v>
      </c>
      <c r="AG160" s="164">
        <v>0</v>
      </c>
      <c r="AH160" s="164"/>
      <c r="AI160" s="164">
        <v>-13554</v>
      </c>
      <c r="AJ160" s="164">
        <v>-13554</v>
      </c>
      <c r="AK160" s="164">
        <v>-13554</v>
      </c>
      <c r="AL160" s="164">
        <v>-13554</v>
      </c>
      <c r="AM160" s="164">
        <v>-13554</v>
      </c>
      <c r="AN160" s="164">
        <v>-28464</v>
      </c>
      <c r="AP160" s="165">
        <f t="shared" si="15"/>
        <v>-7071</v>
      </c>
      <c r="AQ160" s="164">
        <f>MIN(MAX(0,AP160),MAX(0,$L160)-SUM($AP160:AP160))</f>
        <v>0</v>
      </c>
      <c r="AR160" s="164">
        <f>MIN(MAX(0,AQ160),MAX(0,$L160)-SUM($AP160:AQ160))</f>
        <v>0</v>
      </c>
      <c r="AS160" s="164">
        <f>MIN(MAX(0,AR160),MAX(0,$L160)-SUM($AP160:AR160))</f>
        <v>0</v>
      </c>
      <c r="AT160" s="164">
        <f>MIN(MAX(0,AS160),MAX(0,$L160)-SUM($AP160:AS160))</f>
        <v>0</v>
      </c>
      <c r="AU160" s="164">
        <f>MIN(MAX(0,AT160),MAX(0,$L160)-SUM($AP160:AT160))</f>
        <v>0</v>
      </c>
      <c r="AV160" s="164">
        <f>(MAX(0,$L160-MAX(0,SUM($AP160:AU160))))</f>
        <v>0</v>
      </c>
      <c r="AW160" s="166">
        <f t="shared" si="16"/>
        <v>7071</v>
      </c>
      <c r="AX160" s="166">
        <f>MIN(MAX(0,AW160),MAX(0,-$L160)-MAX(0,-$AP160+SUM($AW160:AW160)))</f>
        <v>7071</v>
      </c>
      <c r="AY160" s="166">
        <f>MIN(MAX(0,AX160),MAX(0,-$L160)-MAX(0,-$AP160+SUM($AW160:AX160)))</f>
        <v>7071</v>
      </c>
      <c r="AZ160" s="166">
        <f>MIN(MAX(0,AY160),MAX(0,-$L160)-MAX(0,-$AP160+SUM($AW160:AY160)))</f>
        <v>7071</v>
      </c>
      <c r="BA160" s="166">
        <f>MIN(MAX(0,AZ160),MAX(0,-$L160)-MAX(0,-$AP160+SUM($AW160:AZ160)))</f>
        <v>7071</v>
      </c>
      <c r="BB160" s="166">
        <f>MAX(0,-$L160+$AP160-SUM($AW160:BA160))</f>
        <v>14853</v>
      </c>
      <c r="BC160" s="165">
        <f t="shared" si="19"/>
        <v>-540</v>
      </c>
      <c r="BD160" s="164">
        <f>MIN(MAX(0,BC160),MAX(0,$M160)-SUM($BC160:BC160))</f>
        <v>0</v>
      </c>
      <c r="BE160" s="164">
        <f>MIN(MAX(0,BD160),MAX(0,$M160)-SUM($BC160:BD160))</f>
        <v>0</v>
      </c>
      <c r="BF160" s="164">
        <f>MIN(MAX(0,BE160),MAX(0,$M160)-SUM($BC160:BE160))</f>
        <v>0</v>
      </c>
      <c r="BG160" s="164">
        <f>MIN(MAX(0,BF160),MAX(0,$M160)-SUM($BC160:BF160))</f>
        <v>0</v>
      </c>
      <c r="BH160" s="164">
        <f>MIN(MAX(0,BG160),MAX(0,$M160)-SUM($BC160:BG160))</f>
        <v>0</v>
      </c>
      <c r="BI160" s="164">
        <f>(MAX(0,$M160-MAX(0,SUM($BC160:BH160))))</f>
        <v>0</v>
      </c>
      <c r="BJ160" s="166">
        <f t="shared" si="20"/>
        <v>540</v>
      </c>
      <c r="BK160" s="166">
        <f>MIN(MAX(0,BJ160),MAX(0,-$M160)-MAX(0,-$BC160+SUM($BJ160:BJ160)))</f>
        <v>540</v>
      </c>
      <c r="BL160" s="166">
        <f>MIN(MAX(0,BK160),MAX(0,-$M160)-MAX(0,-$BC160+SUM($BJ160:BK160)))</f>
        <v>540</v>
      </c>
      <c r="BM160" s="166">
        <f>MIN(MAX(0,BL160),MAX(0,-$M160)-MAX(0,-$BC160+SUM($BJ160:BL160)))</f>
        <v>540</v>
      </c>
      <c r="BN160" s="166">
        <f>MIN(MAX(0,BM160),MAX(0,-$M160)-MAX(0,-$BC160+SUM($BJ160:BM160)))</f>
        <v>540</v>
      </c>
      <c r="BO160" s="166">
        <f>MAX(0,-$M160+$BC160-SUM($BJ160:BN160))</f>
        <v>1134</v>
      </c>
      <c r="BP160" s="165"/>
      <c r="BQ160" s="164"/>
      <c r="BR160" s="164"/>
      <c r="BS160" s="164"/>
      <c r="BT160" s="164"/>
      <c r="BU160" s="164"/>
      <c r="BV160" s="164"/>
      <c r="BW160" s="166"/>
      <c r="BX160" s="166"/>
      <c r="BY160" s="166"/>
      <c r="BZ160" s="166"/>
      <c r="CA160" s="166"/>
      <c r="CB160" s="166"/>
      <c r="CC160" s="163">
        <v>9.1</v>
      </c>
      <c r="CD160" s="167"/>
      <c r="CE160" s="164"/>
      <c r="CF160" s="164"/>
      <c r="CG160" s="164"/>
      <c r="CH160" s="164"/>
      <c r="CI160" s="164"/>
      <c r="CJ160" s="164"/>
      <c r="CK160" s="166"/>
      <c r="CL160" s="166"/>
      <c r="CM160" s="166"/>
      <c r="CN160" s="166"/>
      <c r="CO160" s="166"/>
      <c r="CP160" s="166"/>
      <c r="CQ160" s="167">
        <v>-5943</v>
      </c>
      <c r="CR160" s="164"/>
      <c r="CS160" s="164"/>
      <c r="CT160" s="164"/>
      <c r="CU160" s="164"/>
      <c r="CV160" s="164"/>
      <c r="CW160" s="164"/>
      <c r="CX160" s="166">
        <v>5943</v>
      </c>
      <c r="CY160" s="166">
        <v>5943</v>
      </c>
      <c r="CZ160" s="166">
        <v>5943</v>
      </c>
      <c r="DA160" s="166">
        <v>5943</v>
      </c>
      <c r="DB160" s="166">
        <v>5943</v>
      </c>
      <c r="DC160" s="166">
        <v>12477</v>
      </c>
      <c r="DE160" s="168">
        <v>0</v>
      </c>
      <c r="DG160" s="172">
        <v>0</v>
      </c>
    </row>
    <row r="161" spans="2:111" hidden="1">
      <c r="B161" s="103" t="s">
        <v>393</v>
      </c>
      <c r="C161" s="164">
        <v>0</v>
      </c>
      <c r="D161" s="164">
        <v>6</v>
      </c>
      <c r="E161" s="164">
        <v>182</v>
      </c>
      <c r="F161" s="163">
        <v>10.8</v>
      </c>
      <c r="G161" s="164">
        <v>204583</v>
      </c>
      <c r="H161" s="164">
        <v>9845</v>
      </c>
      <c r="I161" s="164">
        <v>7631</v>
      </c>
      <c r="J161" s="164"/>
      <c r="K161" s="164">
        <v>0</v>
      </c>
      <c r="L161" s="164">
        <v>27460</v>
      </c>
      <c r="M161" s="164">
        <v>-2758</v>
      </c>
      <c r="N161" s="164"/>
      <c r="O161" s="164">
        <v>-139</v>
      </c>
      <c r="P161" s="164">
        <v>246622</v>
      </c>
      <c r="Q161" s="104">
        <f t="shared" si="14"/>
        <v>0</v>
      </c>
      <c r="R161" s="164">
        <v>-27</v>
      </c>
      <c r="S161" s="164"/>
      <c r="T161" s="164">
        <v>17449</v>
      </c>
      <c r="U161" s="164">
        <v>112</v>
      </c>
      <c r="V161" s="104">
        <f t="shared" si="17"/>
        <v>-47</v>
      </c>
      <c r="W161" s="104">
        <f t="shared" si="18"/>
        <v>-24776</v>
      </c>
      <c r="X161" s="104"/>
      <c r="Y161" s="164">
        <v>299162</v>
      </c>
      <c r="Z161" s="164">
        <v>204650</v>
      </c>
      <c r="AA161" s="164">
        <v>246622</v>
      </c>
      <c r="AB161" s="164">
        <v>246622</v>
      </c>
      <c r="AC161" s="164">
        <v>0</v>
      </c>
      <c r="AD161" s="164">
        <v>24964</v>
      </c>
      <c r="AE161" s="164"/>
      <c r="AF161" s="164">
        <v>24917</v>
      </c>
      <c r="AG161" s="164">
        <v>0</v>
      </c>
      <c r="AH161" s="164"/>
      <c r="AI161" s="164">
        <v>-27</v>
      </c>
      <c r="AJ161" s="164">
        <v>-27</v>
      </c>
      <c r="AK161" s="164">
        <v>-27</v>
      </c>
      <c r="AL161" s="164">
        <v>-27</v>
      </c>
      <c r="AM161" s="164">
        <v>-27</v>
      </c>
      <c r="AN161" s="164">
        <v>88</v>
      </c>
      <c r="AP161" s="165">
        <f t="shared" si="15"/>
        <v>2543</v>
      </c>
      <c r="AQ161" s="164">
        <f>MIN(MAX(0,AP161),MAX(0,$L161)-SUM($AP161:AP161))</f>
        <v>2543</v>
      </c>
      <c r="AR161" s="164">
        <f>MIN(MAX(0,AQ161),MAX(0,$L161)-SUM($AP161:AQ161))</f>
        <v>2543</v>
      </c>
      <c r="AS161" s="164">
        <f>MIN(MAX(0,AR161),MAX(0,$L161)-SUM($AP161:AR161))</f>
        <v>2543</v>
      </c>
      <c r="AT161" s="164">
        <f>MIN(MAX(0,AS161),MAX(0,$L161)-SUM($AP161:AS161))</f>
        <v>2543</v>
      </c>
      <c r="AU161" s="164">
        <f>MIN(MAX(0,AT161),MAX(0,$L161)-SUM($AP161:AT161))</f>
        <v>2543</v>
      </c>
      <c r="AV161" s="164">
        <f>(MAX(0,$L161-MAX(0,SUM($AP161:AU161))))</f>
        <v>12202</v>
      </c>
      <c r="AW161" s="166">
        <f t="shared" si="16"/>
        <v>0</v>
      </c>
      <c r="AX161" s="166">
        <f>MIN(MAX(0,AW161),MAX(0,-$L161)-MAX(0,-$AP161+SUM($AW161:AW161)))</f>
        <v>0</v>
      </c>
      <c r="AY161" s="166">
        <f>MIN(MAX(0,AX161),MAX(0,-$L161)-MAX(0,-$AP161+SUM($AW161:AX161)))</f>
        <v>0</v>
      </c>
      <c r="AZ161" s="166">
        <f>MIN(MAX(0,AY161),MAX(0,-$L161)-MAX(0,-$AP161+SUM($AW161:AY161)))</f>
        <v>0</v>
      </c>
      <c r="BA161" s="166">
        <f>MIN(MAX(0,AZ161),MAX(0,-$L161)-MAX(0,-$AP161+SUM($AW161:AZ161)))</f>
        <v>0</v>
      </c>
      <c r="BB161" s="166">
        <f>MAX(0,-$L161+$AP161-SUM($AW161:BA161))</f>
        <v>0</v>
      </c>
      <c r="BC161" s="165">
        <f t="shared" si="19"/>
        <v>-255</v>
      </c>
      <c r="BD161" s="164">
        <f>MIN(MAX(0,BC161),MAX(0,$M161)-SUM($BC161:BC161))</f>
        <v>0</v>
      </c>
      <c r="BE161" s="164">
        <f>MIN(MAX(0,BD161),MAX(0,$M161)-SUM($BC161:BD161))</f>
        <v>0</v>
      </c>
      <c r="BF161" s="164">
        <f>MIN(MAX(0,BE161),MAX(0,$M161)-SUM($BC161:BE161))</f>
        <v>0</v>
      </c>
      <c r="BG161" s="164">
        <f>MIN(MAX(0,BF161),MAX(0,$M161)-SUM($BC161:BF161))</f>
        <v>0</v>
      </c>
      <c r="BH161" s="164">
        <f>MIN(MAX(0,BG161),MAX(0,$M161)-SUM($BC161:BG161))</f>
        <v>0</v>
      </c>
      <c r="BI161" s="164">
        <f>(MAX(0,$M161-MAX(0,SUM($BC161:BH161))))</f>
        <v>0</v>
      </c>
      <c r="BJ161" s="166">
        <f t="shared" si="20"/>
        <v>255</v>
      </c>
      <c r="BK161" s="166">
        <f>MIN(MAX(0,BJ161),MAX(0,-$M161)-MAX(0,-$BC161+SUM($BJ161:BJ161)))</f>
        <v>255</v>
      </c>
      <c r="BL161" s="166">
        <f>MIN(MAX(0,BK161),MAX(0,-$M161)-MAX(0,-$BC161+SUM($BJ161:BK161)))</f>
        <v>255</v>
      </c>
      <c r="BM161" s="166">
        <f>MIN(MAX(0,BL161),MAX(0,-$M161)-MAX(0,-$BC161+SUM($BJ161:BL161)))</f>
        <v>255</v>
      </c>
      <c r="BN161" s="166">
        <f>MIN(MAX(0,BM161),MAX(0,-$M161)-MAX(0,-$BC161+SUM($BJ161:BM161)))</f>
        <v>255</v>
      </c>
      <c r="BO161" s="166">
        <f>MAX(0,-$M161+$BC161-SUM($BJ161:BN161))</f>
        <v>1228</v>
      </c>
      <c r="BP161" s="165"/>
      <c r="BQ161" s="164"/>
      <c r="BR161" s="164"/>
      <c r="BS161" s="164"/>
      <c r="BT161" s="164"/>
      <c r="BU161" s="164"/>
      <c r="BV161" s="164"/>
      <c r="BW161" s="166"/>
      <c r="BX161" s="166"/>
      <c r="BY161" s="166"/>
      <c r="BZ161" s="166"/>
      <c r="CA161" s="166"/>
      <c r="CB161" s="166"/>
      <c r="CC161" s="163">
        <v>11.7</v>
      </c>
      <c r="CD161" s="167"/>
      <c r="CE161" s="164"/>
      <c r="CF161" s="164"/>
      <c r="CG161" s="164"/>
      <c r="CH161" s="164"/>
      <c r="CI161" s="164"/>
      <c r="CJ161" s="164"/>
      <c r="CK161" s="166"/>
      <c r="CL161" s="166"/>
      <c r="CM161" s="166"/>
      <c r="CN161" s="166"/>
      <c r="CO161" s="166"/>
      <c r="CP161" s="166"/>
      <c r="CQ161" s="167">
        <v>-2315</v>
      </c>
      <c r="CR161" s="164"/>
      <c r="CS161" s="164"/>
      <c r="CT161" s="164"/>
      <c r="CU161" s="164"/>
      <c r="CV161" s="164"/>
      <c r="CW161" s="164"/>
      <c r="CX161" s="166">
        <v>2315</v>
      </c>
      <c r="CY161" s="166">
        <v>2315</v>
      </c>
      <c r="CZ161" s="166">
        <v>2315</v>
      </c>
      <c r="DA161" s="166">
        <v>2315</v>
      </c>
      <c r="DB161" s="166">
        <v>2315</v>
      </c>
      <c r="DC161" s="166">
        <v>10886</v>
      </c>
      <c r="DE161" s="168">
        <v>0</v>
      </c>
      <c r="DG161" s="172">
        <v>0</v>
      </c>
    </row>
    <row r="162" spans="2:111" hidden="1">
      <c r="B162" s="103" t="s">
        <v>513</v>
      </c>
      <c r="C162" s="164">
        <v>0</v>
      </c>
      <c r="D162" s="164">
        <v>0</v>
      </c>
      <c r="E162" s="164">
        <v>0</v>
      </c>
      <c r="F162" s="163">
        <v>1</v>
      </c>
      <c r="G162" s="164">
        <v>0</v>
      </c>
      <c r="H162" s="164">
        <v>0</v>
      </c>
      <c r="I162" s="164">
        <v>0</v>
      </c>
      <c r="J162" s="164"/>
      <c r="K162" s="164">
        <v>0</v>
      </c>
      <c r="L162" s="164">
        <v>0</v>
      </c>
      <c r="M162" s="164">
        <v>0</v>
      </c>
      <c r="N162" s="164"/>
      <c r="O162" s="164">
        <v>0</v>
      </c>
      <c r="P162" s="164">
        <v>0</v>
      </c>
      <c r="Q162" s="104">
        <f t="shared" si="14"/>
        <v>0</v>
      </c>
      <c r="R162" s="164">
        <v>0</v>
      </c>
      <c r="S162" s="164"/>
      <c r="T162" s="164">
        <v>0</v>
      </c>
      <c r="U162" s="164">
        <v>0</v>
      </c>
      <c r="V162" s="104">
        <f t="shared" si="17"/>
        <v>0</v>
      </c>
      <c r="W162" s="104">
        <f t="shared" si="18"/>
        <v>0</v>
      </c>
      <c r="X162" s="104"/>
      <c r="Y162" s="164">
        <v>0</v>
      </c>
      <c r="Z162" s="164">
        <v>0</v>
      </c>
      <c r="AA162" s="164">
        <v>0</v>
      </c>
      <c r="AB162" s="164">
        <v>0</v>
      </c>
      <c r="AC162" s="164">
        <v>0</v>
      </c>
      <c r="AD162" s="164">
        <v>0</v>
      </c>
      <c r="AE162" s="164"/>
      <c r="AF162" s="164">
        <v>0</v>
      </c>
      <c r="AG162" s="164">
        <v>0</v>
      </c>
      <c r="AH162" s="164"/>
      <c r="AI162" s="164">
        <v>0</v>
      </c>
      <c r="AJ162" s="164">
        <v>0</v>
      </c>
      <c r="AK162" s="164">
        <v>0</v>
      </c>
      <c r="AL162" s="164">
        <v>0</v>
      </c>
      <c r="AM162" s="164">
        <v>0</v>
      </c>
      <c r="AN162" s="164">
        <v>0</v>
      </c>
      <c r="AP162" s="165">
        <f t="shared" si="15"/>
        <v>0</v>
      </c>
      <c r="AQ162" s="164">
        <f>MIN(MAX(0,AP162),MAX(0,$L162)-SUM($AP162:AP162))</f>
        <v>0</v>
      </c>
      <c r="AR162" s="164">
        <f>MIN(MAX(0,AQ162),MAX(0,$L162)-SUM($AP162:AQ162))</f>
        <v>0</v>
      </c>
      <c r="AS162" s="164">
        <f>MIN(MAX(0,AR162),MAX(0,$L162)-SUM($AP162:AR162))</f>
        <v>0</v>
      </c>
      <c r="AT162" s="164">
        <f>MIN(MAX(0,AS162),MAX(0,$L162)-SUM($AP162:AS162))</f>
        <v>0</v>
      </c>
      <c r="AU162" s="164">
        <f>MIN(MAX(0,AT162),MAX(0,$L162)-SUM($AP162:AT162))</f>
        <v>0</v>
      </c>
      <c r="AV162" s="164">
        <f>(MAX(0,$L162-MAX(0,SUM($AP162:AU162))))</f>
        <v>0</v>
      </c>
      <c r="AW162" s="166">
        <f t="shared" si="16"/>
        <v>0</v>
      </c>
      <c r="AX162" s="166">
        <f>MIN(MAX(0,AW162),MAX(0,-$L162)-MAX(0,-$AP162+SUM($AW162:AW162)))</f>
        <v>0</v>
      </c>
      <c r="AY162" s="166">
        <f>MIN(MAX(0,AX162),MAX(0,-$L162)-MAX(0,-$AP162+SUM($AW162:AX162)))</f>
        <v>0</v>
      </c>
      <c r="AZ162" s="166">
        <f>MIN(MAX(0,AY162),MAX(0,-$L162)-MAX(0,-$AP162+SUM($AW162:AY162)))</f>
        <v>0</v>
      </c>
      <c r="BA162" s="166">
        <f>MIN(MAX(0,AZ162),MAX(0,-$L162)-MAX(0,-$AP162+SUM($AW162:AZ162)))</f>
        <v>0</v>
      </c>
      <c r="BB162" s="166">
        <f>MAX(0,-$L162+$AP162-SUM($AW162:BA162))</f>
        <v>0</v>
      </c>
      <c r="BC162" s="165">
        <f t="shared" si="19"/>
        <v>0</v>
      </c>
      <c r="BD162" s="164">
        <f>MIN(MAX(0,BC162),MAX(0,$M162)-SUM($BC162:BC162))</f>
        <v>0</v>
      </c>
      <c r="BE162" s="164">
        <f>MIN(MAX(0,BD162),MAX(0,$M162)-SUM($BC162:BD162))</f>
        <v>0</v>
      </c>
      <c r="BF162" s="164">
        <f>MIN(MAX(0,BE162),MAX(0,$M162)-SUM($BC162:BE162))</f>
        <v>0</v>
      </c>
      <c r="BG162" s="164">
        <f>MIN(MAX(0,BF162),MAX(0,$M162)-SUM($BC162:BF162))</f>
        <v>0</v>
      </c>
      <c r="BH162" s="164">
        <f>MIN(MAX(0,BG162),MAX(0,$M162)-SUM($BC162:BG162))</f>
        <v>0</v>
      </c>
      <c r="BI162" s="164">
        <f>(MAX(0,$M162-MAX(0,SUM($BC162:BH162))))</f>
        <v>0</v>
      </c>
      <c r="BJ162" s="166">
        <f t="shared" si="20"/>
        <v>0</v>
      </c>
      <c r="BK162" s="166">
        <f>MIN(MAX(0,BJ162),MAX(0,-$M162)-MAX(0,-$BC162+SUM($BJ162:BJ162)))</f>
        <v>0</v>
      </c>
      <c r="BL162" s="166">
        <f>MIN(MAX(0,BK162),MAX(0,-$M162)-MAX(0,-$BC162+SUM($BJ162:BK162)))</f>
        <v>0</v>
      </c>
      <c r="BM162" s="166">
        <f>MIN(MAX(0,BL162),MAX(0,-$M162)-MAX(0,-$BC162+SUM($BJ162:BL162)))</f>
        <v>0</v>
      </c>
      <c r="BN162" s="166">
        <f>MIN(MAX(0,BM162),MAX(0,-$M162)-MAX(0,-$BC162+SUM($BJ162:BM162)))</f>
        <v>0</v>
      </c>
      <c r="BO162" s="166">
        <f>MAX(0,-$M162+$BC162-SUM($BJ162:BN162))</f>
        <v>0</v>
      </c>
      <c r="BP162" s="165"/>
      <c r="BQ162" s="164"/>
      <c r="BR162" s="164"/>
      <c r="BS162" s="164"/>
      <c r="BT162" s="164"/>
      <c r="BU162" s="164"/>
      <c r="BV162" s="164"/>
      <c r="BW162" s="166"/>
      <c r="BX162" s="166"/>
      <c r="BY162" s="166"/>
      <c r="BZ162" s="166"/>
      <c r="CA162" s="166"/>
      <c r="CB162" s="166"/>
      <c r="CC162" s="163">
        <v>1</v>
      </c>
      <c r="CD162" s="167"/>
      <c r="CE162" s="164"/>
      <c r="CF162" s="164"/>
      <c r="CG162" s="164"/>
      <c r="CH162" s="164"/>
      <c r="CI162" s="164"/>
      <c r="CJ162" s="164"/>
      <c r="CK162" s="166"/>
      <c r="CL162" s="166"/>
      <c r="CM162" s="166"/>
      <c r="CN162" s="166"/>
      <c r="CO162" s="166"/>
      <c r="CP162" s="166"/>
      <c r="CQ162" s="167">
        <v>0</v>
      </c>
      <c r="CR162" s="164"/>
      <c r="CS162" s="164"/>
      <c r="CT162" s="164"/>
      <c r="CU162" s="164"/>
      <c r="CV162" s="164"/>
      <c r="CW162" s="164"/>
      <c r="CX162" s="166">
        <v>0</v>
      </c>
      <c r="CY162" s="166">
        <v>0</v>
      </c>
      <c r="CZ162" s="166">
        <v>0</v>
      </c>
      <c r="DA162" s="166">
        <v>0</v>
      </c>
      <c r="DB162" s="166">
        <v>0</v>
      </c>
      <c r="DC162" s="166">
        <v>0</v>
      </c>
      <c r="DE162" s="168">
        <v>0</v>
      </c>
      <c r="DG162" s="172">
        <v>0</v>
      </c>
    </row>
    <row r="163" spans="2:111" hidden="1">
      <c r="B163" s="103" t="s">
        <v>314</v>
      </c>
      <c r="C163" s="164">
        <v>95</v>
      </c>
      <c r="D163" s="164">
        <v>35</v>
      </c>
      <c r="E163" s="164">
        <v>534</v>
      </c>
      <c r="F163" s="163">
        <v>8.1</v>
      </c>
      <c r="G163" s="164">
        <v>3155126</v>
      </c>
      <c r="H163" s="164">
        <v>86326</v>
      </c>
      <c r="I163" s="164">
        <v>113591</v>
      </c>
      <c r="J163" s="164"/>
      <c r="K163" s="164">
        <v>-146769</v>
      </c>
      <c r="L163" s="164">
        <v>-199222</v>
      </c>
      <c r="M163" s="164">
        <v>-24744</v>
      </c>
      <c r="N163" s="164"/>
      <c r="O163" s="164">
        <v>-101375</v>
      </c>
      <c r="P163" s="164">
        <v>2882933</v>
      </c>
      <c r="Q163" s="104">
        <f t="shared" si="14"/>
        <v>-146769</v>
      </c>
      <c r="R163" s="164">
        <v>-62030</v>
      </c>
      <c r="S163" s="164"/>
      <c r="T163" s="164">
        <v>-8882</v>
      </c>
      <c r="U163" s="164">
        <v>105219</v>
      </c>
      <c r="V163" s="104">
        <f t="shared" si="17"/>
        <v>-436980</v>
      </c>
      <c r="W163" s="104">
        <f t="shared" si="18"/>
        <v>-275044</v>
      </c>
      <c r="X163" s="104"/>
      <c r="Y163" s="164">
        <v>3334839</v>
      </c>
      <c r="Z163" s="164">
        <v>2513478</v>
      </c>
      <c r="AA163" s="164">
        <v>2882933</v>
      </c>
      <c r="AB163" s="164">
        <v>2882933</v>
      </c>
      <c r="AC163" s="164">
        <v>174627</v>
      </c>
      <c r="AD163" s="164">
        <v>262353</v>
      </c>
      <c r="AE163" s="164"/>
      <c r="AF163" s="164">
        <v>0</v>
      </c>
      <c r="AG163" s="164">
        <v>0</v>
      </c>
      <c r="AH163" s="164"/>
      <c r="AI163" s="164">
        <v>-62030</v>
      </c>
      <c r="AJ163" s="164">
        <v>-62030</v>
      </c>
      <c r="AK163" s="164">
        <v>-62030</v>
      </c>
      <c r="AL163" s="164">
        <v>-62030</v>
      </c>
      <c r="AM163" s="164">
        <v>-62030</v>
      </c>
      <c r="AN163" s="164">
        <v>-126830</v>
      </c>
      <c r="AP163" s="165">
        <f t="shared" si="15"/>
        <v>-24595</v>
      </c>
      <c r="AQ163" s="164">
        <f>MIN(MAX(0,AP163),MAX(0,$L163)-SUM($AP163:AP163))</f>
        <v>0</v>
      </c>
      <c r="AR163" s="164">
        <f>MIN(MAX(0,AQ163),MAX(0,$L163)-SUM($AP163:AQ163))</f>
        <v>0</v>
      </c>
      <c r="AS163" s="164">
        <f>MIN(MAX(0,AR163),MAX(0,$L163)-SUM($AP163:AR163))</f>
        <v>0</v>
      </c>
      <c r="AT163" s="164">
        <f>MIN(MAX(0,AS163),MAX(0,$L163)-SUM($AP163:AS163))</f>
        <v>0</v>
      </c>
      <c r="AU163" s="164">
        <f>MIN(MAX(0,AT163),MAX(0,$L163)-SUM($AP163:AT163))</f>
        <v>0</v>
      </c>
      <c r="AV163" s="164">
        <f>(MAX(0,$L163-MAX(0,SUM($AP163:AU163))))</f>
        <v>0</v>
      </c>
      <c r="AW163" s="166">
        <f t="shared" si="16"/>
        <v>24595</v>
      </c>
      <c r="AX163" s="166">
        <f>MIN(MAX(0,AW163),MAX(0,-$L163)-MAX(0,-$AP163+SUM($AW163:AW163)))</f>
        <v>24595</v>
      </c>
      <c r="AY163" s="166">
        <f>MIN(MAX(0,AX163),MAX(0,-$L163)-MAX(0,-$AP163+SUM($AW163:AX163)))</f>
        <v>24595</v>
      </c>
      <c r="AZ163" s="166">
        <f>MIN(MAX(0,AY163),MAX(0,-$L163)-MAX(0,-$AP163+SUM($AW163:AY163)))</f>
        <v>24595</v>
      </c>
      <c r="BA163" s="166">
        <f>MIN(MAX(0,AZ163),MAX(0,-$L163)-MAX(0,-$AP163+SUM($AW163:AZ163)))</f>
        <v>24595</v>
      </c>
      <c r="BB163" s="166">
        <f>MAX(0,-$L163+$AP163-SUM($AW163:BA163))</f>
        <v>51652</v>
      </c>
      <c r="BC163" s="165">
        <f t="shared" si="19"/>
        <v>-3055</v>
      </c>
      <c r="BD163" s="164">
        <f>MIN(MAX(0,BC163),MAX(0,$M163)-SUM($BC163:BC163))</f>
        <v>0</v>
      </c>
      <c r="BE163" s="164">
        <f>MIN(MAX(0,BD163),MAX(0,$M163)-SUM($BC163:BD163))</f>
        <v>0</v>
      </c>
      <c r="BF163" s="164">
        <f>MIN(MAX(0,BE163),MAX(0,$M163)-SUM($BC163:BE163))</f>
        <v>0</v>
      </c>
      <c r="BG163" s="164">
        <f>MIN(MAX(0,BF163),MAX(0,$M163)-SUM($BC163:BF163))</f>
        <v>0</v>
      </c>
      <c r="BH163" s="164">
        <f>MIN(MAX(0,BG163),MAX(0,$M163)-SUM($BC163:BG163))</f>
        <v>0</v>
      </c>
      <c r="BI163" s="164">
        <f>(MAX(0,$M163-MAX(0,SUM($BC163:BH163))))</f>
        <v>0</v>
      </c>
      <c r="BJ163" s="166">
        <f t="shared" si="20"/>
        <v>3055</v>
      </c>
      <c r="BK163" s="166">
        <f>MIN(MAX(0,BJ163),MAX(0,-$M163)-MAX(0,-$BC163+SUM($BJ163:BJ163)))</f>
        <v>3055</v>
      </c>
      <c r="BL163" s="166">
        <f>MIN(MAX(0,BK163),MAX(0,-$M163)-MAX(0,-$BC163+SUM($BJ163:BK163)))</f>
        <v>3055</v>
      </c>
      <c r="BM163" s="166">
        <f>MIN(MAX(0,BL163),MAX(0,-$M163)-MAX(0,-$BC163+SUM($BJ163:BL163)))</f>
        <v>3055</v>
      </c>
      <c r="BN163" s="166">
        <f>MIN(MAX(0,BM163),MAX(0,-$M163)-MAX(0,-$BC163+SUM($BJ163:BM163)))</f>
        <v>3055</v>
      </c>
      <c r="BO163" s="166">
        <f>MAX(0,-$M163+$BC163-SUM($BJ163:BN163))</f>
        <v>6414</v>
      </c>
      <c r="BP163" s="165"/>
      <c r="BQ163" s="164"/>
      <c r="BR163" s="164"/>
      <c r="BS163" s="164"/>
      <c r="BT163" s="164"/>
      <c r="BU163" s="164"/>
      <c r="BV163" s="164"/>
      <c r="BW163" s="166"/>
      <c r="BX163" s="166"/>
      <c r="BY163" s="166"/>
      <c r="BZ163" s="166"/>
      <c r="CA163" s="166"/>
      <c r="CB163" s="166"/>
      <c r="CC163" s="163">
        <v>9</v>
      </c>
      <c r="CD163" s="167"/>
      <c r="CE163" s="164"/>
      <c r="CF163" s="164"/>
      <c r="CG163" s="164"/>
      <c r="CH163" s="164"/>
      <c r="CI163" s="164"/>
      <c r="CJ163" s="164"/>
      <c r="CK163" s="166"/>
      <c r="CL163" s="166"/>
      <c r="CM163" s="166"/>
      <c r="CN163" s="166"/>
      <c r="CO163" s="166"/>
      <c r="CP163" s="166"/>
      <c r="CQ163" s="167">
        <v>-34380</v>
      </c>
      <c r="CR163" s="164"/>
      <c r="CS163" s="164"/>
      <c r="CT163" s="164"/>
      <c r="CU163" s="164"/>
      <c r="CV163" s="164"/>
      <c r="CW163" s="164"/>
      <c r="CX163" s="166">
        <v>34380</v>
      </c>
      <c r="CY163" s="166">
        <v>34380</v>
      </c>
      <c r="CZ163" s="166">
        <v>34380</v>
      </c>
      <c r="DA163" s="166">
        <v>34380</v>
      </c>
      <c r="DB163" s="166">
        <v>34380</v>
      </c>
      <c r="DC163" s="166">
        <v>68764</v>
      </c>
      <c r="DE163" s="168">
        <v>0</v>
      </c>
      <c r="DG163" s="172">
        <v>4657.0450080000001</v>
      </c>
    </row>
    <row r="164" spans="2:111" hidden="1">
      <c r="B164" s="103" t="s">
        <v>394</v>
      </c>
      <c r="C164" s="164">
        <v>15</v>
      </c>
      <c r="D164" s="164">
        <v>206</v>
      </c>
      <c r="E164" s="164">
        <v>2204</v>
      </c>
      <c r="F164" s="163">
        <v>10.9</v>
      </c>
      <c r="G164" s="164">
        <v>2762289</v>
      </c>
      <c r="H164" s="164">
        <v>98242</v>
      </c>
      <c r="I164" s="164">
        <v>101760</v>
      </c>
      <c r="J164" s="164"/>
      <c r="K164" s="164">
        <v>0</v>
      </c>
      <c r="L164" s="164">
        <v>438919</v>
      </c>
      <c r="M164" s="164">
        <v>-37348</v>
      </c>
      <c r="N164" s="164"/>
      <c r="O164" s="164">
        <v>-4182</v>
      </c>
      <c r="P164" s="164">
        <v>3359680</v>
      </c>
      <c r="Q164" s="104">
        <f t="shared" si="14"/>
        <v>0</v>
      </c>
      <c r="R164" s="164">
        <v>7338</v>
      </c>
      <c r="S164" s="164"/>
      <c r="T164" s="164">
        <v>207340</v>
      </c>
      <c r="U164" s="164">
        <v>16334</v>
      </c>
      <c r="V164" s="104">
        <f t="shared" si="17"/>
        <v>78543</v>
      </c>
      <c r="W164" s="104">
        <f t="shared" si="18"/>
        <v>-315690</v>
      </c>
      <c r="X164" s="104"/>
      <c r="Y164" s="164">
        <v>4057655</v>
      </c>
      <c r="Z164" s="164">
        <v>2803662</v>
      </c>
      <c r="AA164" s="164">
        <v>3359680</v>
      </c>
      <c r="AB164" s="164">
        <v>3359680</v>
      </c>
      <c r="AC164" s="164">
        <v>0</v>
      </c>
      <c r="AD164" s="164">
        <v>320108</v>
      </c>
      <c r="AE164" s="164"/>
      <c r="AF164" s="164">
        <v>398651</v>
      </c>
      <c r="AG164" s="164">
        <v>0</v>
      </c>
      <c r="AH164" s="164"/>
      <c r="AI164" s="164">
        <v>7338</v>
      </c>
      <c r="AJ164" s="164">
        <v>7338</v>
      </c>
      <c r="AK164" s="164">
        <v>7338</v>
      </c>
      <c r="AL164" s="164">
        <v>7338</v>
      </c>
      <c r="AM164" s="164">
        <v>7338</v>
      </c>
      <c r="AN164" s="164">
        <v>41853</v>
      </c>
      <c r="AP164" s="165">
        <f t="shared" si="15"/>
        <v>40268</v>
      </c>
      <c r="AQ164" s="164">
        <f>MIN(MAX(0,AP164),MAX(0,$L164)-SUM($AP164:AP164))</f>
        <v>40268</v>
      </c>
      <c r="AR164" s="164">
        <f>MIN(MAX(0,AQ164),MAX(0,$L164)-SUM($AP164:AQ164))</f>
        <v>40268</v>
      </c>
      <c r="AS164" s="164">
        <f>MIN(MAX(0,AR164),MAX(0,$L164)-SUM($AP164:AR164))</f>
        <v>40268</v>
      </c>
      <c r="AT164" s="164">
        <f>MIN(MAX(0,AS164),MAX(0,$L164)-SUM($AP164:AS164))</f>
        <v>40268</v>
      </c>
      <c r="AU164" s="164">
        <f>MIN(MAX(0,AT164),MAX(0,$L164)-SUM($AP164:AT164))</f>
        <v>40268</v>
      </c>
      <c r="AV164" s="164">
        <f>(MAX(0,$L164-MAX(0,SUM($AP164:AU164))))</f>
        <v>197311</v>
      </c>
      <c r="AW164" s="166">
        <f t="shared" si="16"/>
        <v>0</v>
      </c>
      <c r="AX164" s="166">
        <f>MIN(MAX(0,AW164),MAX(0,-$L164)-MAX(0,-$AP164+SUM($AW164:AW164)))</f>
        <v>0</v>
      </c>
      <c r="AY164" s="166">
        <f>MIN(MAX(0,AX164),MAX(0,-$L164)-MAX(0,-$AP164+SUM($AW164:AX164)))</f>
        <v>0</v>
      </c>
      <c r="AZ164" s="166">
        <f>MIN(MAX(0,AY164),MAX(0,-$L164)-MAX(0,-$AP164+SUM($AW164:AY164)))</f>
        <v>0</v>
      </c>
      <c r="BA164" s="166">
        <f>MIN(MAX(0,AZ164),MAX(0,-$L164)-MAX(0,-$AP164+SUM($AW164:AZ164)))</f>
        <v>0</v>
      </c>
      <c r="BB164" s="166">
        <f>MAX(0,-$L164+$AP164-SUM($AW164:BA164))</f>
        <v>0</v>
      </c>
      <c r="BC164" s="165">
        <f t="shared" si="19"/>
        <v>-3426</v>
      </c>
      <c r="BD164" s="164">
        <f>MIN(MAX(0,BC164),MAX(0,$M164)-SUM($BC164:BC164))</f>
        <v>0</v>
      </c>
      <c r="BE164" s="164">
        <f>MIN(MAX(0,BD164),MAX(0,$M164)-SUM($BC164:BD164))</f>
        <v>0</v>
      </c>
      <c r="BF164" s="164">
        <f>MIN(MAX(0,BE164),MAX(0,$M164)-SUM($BC164:BE164))</f>
        <v>0</v>
      </c>
      <c r="BG164" s="164">
        <f>MIN(MAX(0,BF164),MAX(0,$M164)-SUM($BC164:BF164))</f>
        <v>0</v>
      </c>
      <c r="BH164" s="164">
        <f>MIN(MAX(0,BG164),MAX(0,$M164)-SUM($BC164:BG164))</f>
        <v>0</v>
      </c>
      <c r="BI164" s="164">
        <f>(MAX(0,$M164-MAX(0,SUM($BC164:BH164))))</f>
        <v>0</v>
      </c>
      <c r="BJ164" s="166">
        <f t="shared" si="20"/>
        <v>3426</v>
      </c>
      <c r="BK164" s="166">
        <f>MIN(MAX(0,BJ164),MAX(0,-$M164)-MAX(0,-$BC164+SUM($BJ164:BJ164)))</f>
        <v>3426</v>
      </c>
      <c r="BL164" s="166">
        <f>MIN(MAX(0,BK164),MAX(0,-$M164)-MAX(0,-$BC164+SUM($BJ164:BK164)))</f>
        <v>3426</v>
      </c>
      <c r="BM164" s="166">
        <f>MIN(MAX(0,BL164),MAX(0,-$M164)-MAX(0,-$BC164+SUM($BJ164:BL164)))</f>
        <v>3426</v>
      </c>
      <c r="BN164" s="166">
        <f>MIN(MAX(0,BM164),MAX(0,-$M164)-MAX(0,-$BC164+SUM($BJ164:BM164)))</f>
        <v>3426</v>
      </c>
      <c r="BO164" s="166">
        <f>MAX(0,-$M164+$BC164-SUM($BJ164:BN164))</f>
        <v>16792</v>
      </c>
      <c r="BP164" s="165"/>
      <c r="BQ164" s="164"/>
      <c r="BR164" s="164"/>
      <c r="BS164" s="164"/>
      <c r="BT164" s="164"/>
      <c r="BU164" s="164"/>
      <c r="BV164" s="164"/>
      <c r="BW164" s="166"/>
      <c r="BX164" s="166"/>
      <c r="BY164" s="166"/>
      <c r="BZ164" s="166"/>
      <c r="CA164" s="166"/>
      <c r="CB164" s="166"/>
      <c r="CC164" s="163">
        <v>11.7</v>
      </c>
      <c r="CD164" s="167"/>
      <c r="CE164" s="164"/>
      <c r="CF164" s="164"/>
      <c r="CG164" s="164"/>
      <c r="CH164" s="164"/>
      <c r="CI164" s="164"/>
      <c r="CJ164" s="164"/>
      <c r="CK164" s="166"/>
      <c r="CL164" s="166"/>
      <c r="CM164" s="166"/>
      <c r="CN164" s="166"/>
      <c r="CO164" s="166"/>
      <c r="CP164" s="166"/>
      <c r="CQ164" s="167">
        <v>-29504</v>
      </c>
      <c r="CR164" s="164"/>
      <c r="CS164" s="164"/>
      <c r="CT164" s="164"/>
      <c r="CU164" s="164"/>
      <c r="CV164" s="164"/>
      <c r="CW164" s="164"/>
      <c r="CX164" s="166">
        <v>29504</v>
      </c>
      <c r="CY164" s="166">
        <v>29504</v>
      </c>
      <c r="CZ164" s="166">
        <v>29504</v>
      </c>
      <c r="DA164" s="166">
        <v>29504</v>
      </c>
      <c r="DB164" s="166">
        <v>29504</v>
      </c>
      <c r="DC164" s="166">
        <v>138666</v>
      </c>
      <c r="DE164" s="168">
        <v>0</v>
      </c>
      <c r="DG164" s="172">
        <v>0</v>
      </c>
    </row>
    <row r="165" spans="2:111" hidden="1">
      <c r="B165" s="103" t="s">
        <v>315</v>
      </c>
      <c r="C165" s="164">
        <v>27</v>
      </c>
      <c r="D165" s="164">
        <v>6</v>
      </c>
      <c r="E165" s="164">
        <v>116</v>
      </c>
      <c r="F165" s="163">
        <v>8.3000000000000007</v>
      </c>
      <c r="G165" s="164">
        <v>297633</v>
      </c>
      <c r="H165" s="164">
        <v>4485</v>
      </c>
      <c r="I165" s="164">
        <v>10503</v>
      </c>
      <c r="J165" s="164"/>
      <c r="K165" s="164">
        <v>86168</v>
      </c>
      <c r="L165" s="164">
        <v>-43465</v>
      </c>
      <c r="M165" s="164">
        <v>-2861</v>
      </c>
      <c r="N165" s="164"/>
      <c r="O165" s="164">
        <v>-14188</v>
      </c>
      <c r="P165" s="164">
        <v>338275</v>
      </c>
      <c r="Q165" s="104">
        <f t="shared" si="14"/>
        <v>86168</v>
      </c>
      <c r="R165" s="164">
        <v>-8549</v>
      </c>
      <c r="S165" s="164"/>
      <c r="T165" s="164">
        <v>92607</v>
      </c>
      <c r="U165" s="164">
        <v>13000</v>
      </c>
      <c r="V165" s="104">
        <f t="shared" si="17"/>
        <v>-61512</v>
      </c>
      <c r="W165" s="104">
        <f t="shared" si="18"/>
        <v>-23735</v>
      </c>
      <c r="X165" s="104"/>
      <c r="Y165" s="164">
        <v>389957</v>
      </c>
      <c r="Z165" s="164">
        <v>296053</v>
      </c>
      <c r="AA165" s="164">
        <v>338275</v>
      </c>
      <c r="AB165" s="164">
        <v>338275</v>
      </c>
      <c r="AC165" s="164">
        <v>38228</v>
      </c>
      <c r="AD165" s="164">
        <v>23284</v>
      </c>
      <c r="AE165" s="164"/>
      <c r="AF165" s="164">
        <v>0</v>
      </c>
      <c r="AG165" s="164">
        <v>0</v>
      </c>
      <c r="AH165" s="164"/>
      <c r="AI165" s="164">
        <v>-8549</v>
      </c>
      <c r="AJ165" s="164">
        <v>-8549</v>
      </c>
      <c r="AK165" s="164">
        <v>-8549</v>
      </c>
      <c r="AL165" s="164">
        <v>-8549</v>
      </c>
      <c r="AM165" s="164">
        <v>-8549</v>
      </c>
      <c r="AN165" s="164">
        <v>-18767</v>
      </c>
      <c r="AP165" s="165">
        <f t="shared" si="15"/>
        <v>-5237</v>
      </c>
      <c r="AQ165" s="164">
        <f>MIN(MAX(0,AP165),MAX(0,$L165)-SUM($AP165:AP165))</f>
        <v>0</v>
      </c>
      <c r="AR165" s="164">
        <f>MIN(MAX(0,AQ165),MAX(0,$L165)-SUM($AP165:AQ165))</f>
        <v>0</v>
      </c>
      <c r="AS165" s="164">
        <f>MIN(MAX(0,AR165),MAX(0,$L165)-SUM($AP165:AR165))</f>
        <v>0</v>
      </c>
      <c r="AT165" s="164">
        <f>MIN(MAX(0,AS165),MAX(0,$L165)-SUM($AP165:AS165))</f>
        <v>0</v>
      </c>
      <c r="AU165" s="164">
        <f>MIN(MAX(0,AT165),MAX(0,$L165)-SUM($AP165:AT165))</f>
        <v>0</v>
      </c>
      <c r="AV165" s="164">
        <f>(MAX(0,$L165-MAX(0,SUM($AP165:AU165))))</f>
        <v>0</v>
      </c>
      <c r="AW165" s="166">
        <f t="shared" si="16"/>
        <v>5237</v>
      </c>
      <c r="AX165" s="166">
        <f>MIN(MAX(0,AW165),MAX(0,-$L165)-MAX(0,-$AP165+SUM($AW165:AW165)))</f>
        <v>5237</v>
      </c>
      <c r="AY165" s="166">
        <f>MIN(MAX(0,AX165),MAX(0,-$L165)-MAX(0,-$AP165+SUM($AW165:AX165)))</f>
        <v>5237</v>
      </c>
      <c r="AZ165" s="166">
        <f>MIN(MAX(0,AY165),MAX(0,-$L165)-MAX(0,-$AP165+SUM($AW165:AY165)))</f>
        <v>5237</v>
      </c>
      <c r="BA165" s="166">
        <f>MIN(MAX(0,AZ165),MAX(0,-$L165)-MAX(0,-$AP165+SUM($AW165:AZ165)))</f>
        <v>5237</v>
      </c>
      <c r="BB165" s="166">
        <f>MAX(0,-$L165+$AP165-SUM($AW165:BA165))</f>
        <v>12043</v>
      </c>
      <c r="BC165" s="165">
        <f t="shared" si="19"/>
        <v>-345</v>
      </c>
      <c r="BD165" s="164">
        <f>MIN(MAX(0,BC165),MAX(0,$M165)-SUM($BC165:BC165))</f>
        <v>0</v>
      </c>
      <c r="BE165" s="164">
        <f>MIN(MAX(0,BD165),MAX(0,$M165)-SUM($BC165:BD165))</f>
        <v>0</v>
      </c>
      <c r="BF165" s="164">
        <f>MIN(MAX(0,BE165),MAX(0,$M165)-SUM($BC165:BE165))</f>
        <v>0</v>
      </c>
      <c r="BG165" s="164">
        <f>MIN(MAX(0,BF165),MAX(0,$M165)-SUM($BC165:BF165))</f>
        <v>0</v>
      </c>
      <c r="BH165" s="164">
        <f>MIN(MAX(0,BG165),MAX(0,$M165)-SUM($BC165:BG165))</f>
        <v>0</v>
      </c>
      <c r="BI165" s="164">
        <f>(MAX(0,$M165-MAX(0,SUM($BC165:BH165))))</f>
        <v>0</v>
      </c>
      <c r="BJ165" s="166">
        <f t="shared" si="20"/>
        <v>345</v>
      </c>
      <c r="BK165" s="166">
        <f>MIN(MAX(0,BJ165),MAX(0,-$M165)-MAX(0,-$BC165+SUM($BJ165:BJ165)))</f>
        <v>345</v>
      </c>
      <c r="BL165" s="166">
        <f>MIN(MAX(0,BK165),MAX(0,-$M165)-MAX(0,-$BC165+SUM($BJ165:BK165)))</f>
        <v>345</v>
      </c>
      <c r="BM165" s="166">
        <f>MIN(MAX(0,BL165),MAX(0,-$M165)-MAX(0,-$BC165+SUM($BJ165:BL165)))</f>
        <v>345</v>
      </c>
      <c r="BN165" s="166">
        <f>MIN(MAX(0,BM165),MAX(0,-$M165)-MAX(0,-$BC165+SUM($BJ165:BM165)))</f>
        <v>345</v>
      </c>
      <c r="BO165" s="166">
        <f>MAX(0,-$M165+$BC165-SUM($BJ165:BN165))</f>
        <v>791</v>
      </c>
      <c r="BP165" s="165"/>
      <c r="BQ165" s="164"/>
      <c r="BR165" s="164"/>
      <c r="BS165" s="164"/>
      <c r="BT165" s="164"/>
      <c r="BU165" s="164"/>
      <c r="BV165" s="164"/>
      <c r="BW165" s="166"/>
      <c r="BX165" s="166"/>
      <c r="BY165" s="166"/>
      <c r="BZ165" s="166"/>
      <c r="CA165" s="166"/>
      <c r="CB165" s="166"/>
      <c r="CC165" s="163">
        <v>9</v>
      </c>
      <c r="CD165" s="167"/>
      <c r="CE165" s="164"/>
      <c r="CF165" s="164"/>
      <c r="CG165" s="164"/>
      <c r="CH165" s="164"/>
      <c r="CI165" s="164"/>
      <c r="CJ165" s="164"/>
      <c r="CK165" s="166"/>
      <c r="CL165" s="166"/>
      <c r="CM165" s="166"/>
      <c r="CN165" s="166"/>
      <c r="CO165" s="166"/>
      <c r="CP165" s="166"/>
      <c r="CQ165" s="167">
        <v>-2967</v>
      </c>
      <c r="CR165" s="164"/>
      <c r="CS165" s="164"/>
      <c r="CT165" s="164"/>
      <c r="CU165" s="164"/>
      <c r="CV165" s="164"/>
      <c r="CW165" s="164"/>
      <c r="CX165" s="166">
        <v>2967</v>
      </c>
      <c r="CY165" s="166">
        <v>2967</v>
      </c>
      <c r="CZ165" s="166">
        <v>2967</v>
      </c>
      <c r="DA165" s="166">
        <v>2967</v>
      </c>
      <c r="DB165" s="166">
        <v>2967</v>
      </c>
      <c r="DC165" s="166">
        <v>5933</v>
      </c>
      <c r="DE165" s="168">
        <v>0</v>
      </c>
      <c r="DG165" s="172">
        <v>-3776.2622350000001</v>
      </c>
    </row>
    <row r="166" spans="2:111" hidden="1">
      <c r="B166" s="103" t="s">
        <v>316</v>
      </c>
      <c r="C166" s="164">
        <v>31</v>
      </c>
      <c r="D166" s="164">
        <v>25</v>
      </c>
      <c r="E166" s="164">
        <v>271</v>
      </c>
      <c r="F166" s="163">
        <v>9.1999999999999993</v>
      </c>
      <c r="G166" s="164">
        <v>644910</v>
      </c>
      <c r="H166" s="164">
        <v>19071</v>
      </c>
      <c r="I166" s="164">
        <v>23327</v>
      </c>
      <c r="J166" s="164"/>
      <c r="K166" s="164">
        <v>0</v>
      </c>
      <c r="L166" s="164">
        <v>-87970</v>
      </c>
      <c r="M166" s="164">
        <v>-4981</v>
      </c>
      <c r="N166" s="164"/>
      <c r="O166" s="164">
        <v>-17435</v>
      </c>
      <c r="P166" s="164">
        <v>576922</v>
      </c>
      <c r="Q166" s="104">
        <f t="shared" si="14"/>
        <v>0</v>
      </c>
      <c r="R166" s="164">
        <v>-16868</v>
      </c>
      <c r="S166" s="164"/>
      <c r="T166" s="164">
        <v>25530</v>
      </c>
      <c r="U166" s="164">
        <v>16731</v>
      </c>
      <c r="V166" s="104">
        <f t="shared" si="17"/>
        <v>-136290</v>
      </c>
      <c r="W166" s="104">
        <f t="shared" si="18"/>
        <v>-60207</v>
      </c>
      <c r="X166" s="104"/>
      <c r="Y166" s="164">
        <v>670880</v>
      </c>
      <c r="Z166" s="164">
        <v>500443</v>
      </c>
      <c r="AA166" s="164">
        <v>576922</v>
      </c>
      <c r="AB166" s="164">
        <v>576922</v>
      </c>
      <c r="AC166" s="164">
        <v>78408</v>
      </c>
      <c r="AD166" s="164">
        <v>57882</v>
      </c>
      <c r="AE166" s="164"/>
      <c r="AF166" s="164">
        <v>0</v>
      </c>
      <c r="AG166" s="164">
        <v>0</v>
      </c>
      <c r="AH166" s="164"/>
      <c r="AI166" s="164">
        <v>-16868</v>
      </c>
      <c r="AJ166" s="164">
        <v>-16868</v>
      </c>
      <c r="AK166" s="164">
        <v>-16868</v>
      </c>
      <c r="AL166" s="164">
        <v>-16868</v>
      </c>
      <c r="AM166" s="164">
        <v>-16868</v>
      </c>
      <c r="AN166" s="164">
        <v>-51950</v>
      </c>
      <c r="AP166" s="165">
        <f t="shared" si="15"/>
        <v>-9562</v>
      </c>
      <c r="AQ166" s="164">
        <f>MIN(MAX(0,AP166),MAX(0,$L166)-SUM($AP166:AP166))</f>
        <v>0</v>
      </c>
      <c r="AR166" s="164">
        <f>MIN(MAX(0,AQ166),MAX(0,$L166)-SUM($AP166:AQ166))</f>
        <v>0</v>
      </c>
      <c r="AS166" s="164">
        <f>MIN(MAX(0,AR166),MAX(0,$L166)-SUM($AP166:AR166))</f>
        <v>0</v>
      </c>
      <c r="AT166" s="164">
        <f>MIN(MAX(0,AS166),MAX(0,$L166)-SUM($AP166:AS166))</f>
        <v>0</v>
      </c>
      <c r="AU166" s="164">
        <f>MIN(MAX(0,AT166),MAX(0,$L166)-SUM($AP166:AT166))</f>
        <v>0</v>
      </c>
      <c r="AV166" s="164">
        <f>(MAX(0,$L166-MAX(0,SUM($AP166:AU166))))</f>
        <v>0</v>
      </c>
      <c r="AW166" s="166">
        <f t="shared" si="16"/>
        <v>9562</v>
      </c>
      <c r="AX166" s="166">
        <f>MIN(MAX(0,AW166),MAX(0,-$L166)-MAX(0,-$AP166+SUM($AW166:AW166)))</f>
        <v>9562</v>
      </c>
      <c r="AY166" s="166">
        <f>MIN(MAX(0,AX166),MAX(0,-$L166)-MAX(0,-$AP166+SUM($AW166:AX166)))</f>
        <v>9562</v>
      </c>
      <c r="AZ166" s="166">
        <f>MIN(MAX(0,AY166),MAX(0,-$L166)-MAX(0,-$AP166+SUM($AW166:AY166)))</f>
        <v>9562</v>
      </c>
      <c r="BA166" s="166">
        <f>MIN(MAX(0,AZ166),MAX(0,-$L166)-MAX(0,-$AP166+SUM($AW166:AZ166)))</f>
        <v>9562</v>
      </c>
      <c r="BB166" s="166">
        <f>MAX(0,-$L166+$AP166-SUM($AW166:BA166))</f>
        <v>30598</v>
      </c>
      <c r="BC166" s="165">
        <f t="shared" si="19"/>
        <v>-541</v>
      </c>
      <c r="BD166" s="164">
        <f>MIN(MAX(0,BC166),MAX(0,$M166)-SUM($BC166:BC166))</f>
        <v>0</v>
      </c>
      <c r="BE166" s="164">
        <f>MIN(MAX(0,BD166),MAX(0,$M166)-SUM($BC166:BD166))</f>
        <v>0</v>
      </c>
      <c r="BF166" s="164">
        <f>MIN(MAX(0,BE166),MAX(0,$M166)-SUM($BC166:BE166))</f>
        <v>0</v>
      </c>
      <c r="BG166" s="164">
        <f>MIN(MAX(0,BF166),MAX(0,$M166)-SUM($BC166:BF166))</f>
        <v>0</v>
      </c>
      <c r="BH166" s="164">
        <f>MIN(MAX(0,BG166),MAX(0,$M166)-SUM($BC166:BG166))</f>
        <v>0</v>
      </c>
      <c r="BI166" s="164">
        <f>(MAX(0,$M166-MAX(0,SUM($BC166:BH166))))</f>
        <v>0</v>
      </c>
      <c r="BJ166" s="166">
        <f t="shared" si="20"/>
        <v>541</v>
      </c>
      <c r="BK166" s="166">
        <f>MIN(MAX(0,BJ166),MAX(0,-$M166)-MAX(0,-$BC166+SUM($BJ166:BJ166)))</f>
        <v>541</v>
      </c>
      <c r="BL166" s="166">
        <f>MIN(MAX(0,BK166),MAX(0,-$M166)-MAX(0,-$BC166+SUM($BJ166:BK166)))</f>
        <v>541</v>
      </c>
      <c r="BM166" s="166">
        <f>MIN(MAX(0,BL166),MAX(0,-$M166)-MAX(0,-$BC166+SUM($BJ166:BL166)))</f>
        <v>541</v>
      </c>
      <c r="BN166" s="166">
        <f>MIN(MAX(0,BM166),MAX(0,-$M166)-MAX(0,-$BC166+SUM($BJ166:BM166)))</f>
        <v>541</v>
      </c>
      <c r="BO166" s="166">
        <f>MAX(0,-$M166+$BC166-SUM($BJ166:BN166))</f>
        <v>1735</v>
      </c>
      <c r="BP166" s="165"/>
      <c r="BQ166" s="164"/>
      <c r="BR166" s="164"/>
      <c r="BS166" s="164"/>
      <c r="BT166" s="164"/>
      <c r="BU166" s="164"/>
      <c r="BV166" s="164"/>
      <c r="BW166" s="166"/>
      <c r="BX166" s="166"/>
      <c r="BY166" s="166"/>
      <c r="BZ166" s="166"/>
      <c r="CA166" s="166"/>
      <c r="CB166" s="166"/>
      <c r="CC166" s="163">
        <v>9.9</v>
      </c>
      <c r="CD166" s="167"/>
      <c r="CE166" s="164"/>
      <c r="CF166" s="164"/>
      <c r="CG166" s="164"/>
      <c r="CH166" s="164"/>
      <c r="CI166" s="164"/>
      <c r="CJ166" s="164"/>
      <c r="CK166" s="166"/>
      <c r="CL166" s="166"/>
      <c r="CM166" s="166"/>
      <c r="CN166" s="166"/>
      <c r="CO166" s="166"/>
      <c r="CP166" s="166"/>
      <c r="CQ166" s="167">
        <v>-6765</v>
      </c>
      <c r="CR166" s="164"/>
      <c r="CS166" s="164"/>
      <c r="CT166" s="164"/>
      <c r="CU166" s="164"/>
      <c r="CV166" s="164"/>
      <c r="CW166" s="164"/>
      <c r="CX166" s="166">
        <v>6765</v>
      </c>
      <c r="CY166" s="166">
        <v>6765</v>
      </c>
      <c r="CZ166" s="166">
        <v>6765</v>
      </c>
      <c r="DA166" s="166">
        <v>6765</v>
      </c>
      <c r="DB166" s="166">
        <v>6765</v>
      </c>
      <c r="DC166" s="166">
        <v>19617</v>
      </c>
      <c r="DE166" s="168">
        <v>0</v>
      </c>
      <c r="DG166" s="172">
        <v>0</v>
      </c>
    </row>
    <row r="167" spans="2:111" hidden="1">
      <c r="B167" s="103" t="s">
        <v>317</v>
      </c>
      <c r="C167" s="164">
        <v>0</v>
      </c>
      <c r="D167" s="164">
        <v>0</v>
      </c>
      <c r="E167" s="164">
        <v>0</v>
      </c>
      <c r="F167" s="163">
        <v>1</v>
      </c>
      <c r="G167" s="164">
        <v>0</v>
      </c>
      <c r="H167" s="164">
        <v>0</v>
      </c>
      <c r="I167" s="164">
        <v>0</v>
      </c>
      <c r="J167" s="164"/>
      <c r="K167" s="164">
        <v>0</v>
      </c>
      <c r="L167" s="164">
        <v>0</v>
      </c>
      <c r="M167" s="164">
        <v>0</v>
      </c>
      <c r="N167" s="164"/>
      <c r="O167" s="164">
        <v>0</v>
      </c>
      <c r="P167" s="164">
        <v>0</v>
      </c>
      <c r="Q167" s="104">
        <f t="shared" si="14"/>
        <v>0</v>
      </c>
      <c r="R167" s="164">
        <v>0</v>
      </c>
      <c r="S167" s="164"/>
      <c r="T167" s="164">
        <v>0</v>
      </c>
      <c r="U167" s="164">
        <v>0</v>
      </c>
      <c r="V167" s="104">
        <f t="shared" si="17"/>
        <v>0</v>
      </c>
      <c r="W167" s="104">
        <f t="shared" si="18"/>
        <v>0</v>
      </c>
      <c r="X167" s="104"/>
      <c r="Y167" s="164">
        <v>0</v>
      </c>
      <c r="Z167" s="164">
        <v>0</v>
      </c>
      <c r="AA167" s="164">
        <v>0</v>
      </c>
      <c r="AB167" s="164">
        <v>0</v>
      </c>
      <c r="AC167" s="164">
        <v>0</v>
      </c>
      <c r="AD167" s="164">
        <v>0</v>
      </c>
      <c r="AE167" s="164"/>
      <c r="AF167" s="164">
        <v>0</v>
      </c>
      <c r="AG167" s="164">
        <v>0</v>
      </c>
      <c r="AH167" s="164"/>
      <c r="AI167" s="164">
        <v>0</v>
      </c>
      <c r="AJ167" s="164">
        <v>0</v>
      </c>
      <c r="AK167" s="164">
        <v>0</v>
      </c>
      <c r="AL167" s="164">
        <v>0</v>
      </c>
      <c r="AM167" s="164">
        <v>0</v>
      </c>
      <c r="AN167" s="164">
        <v>0</v>
      </c>
      <c r="AP167" s="165">
        <f t="shared" si="15"/>
        <v>0</v>
      </c>
      <c r="AQ167" s="164">
        <f>MIN(MAX(0,AP167),MAX(0,$L167)-SUM($AP167:AP167))</f>
        <v>0</v>
      </c>
      <c r="AR167" s="164">
        <f>MIN(MAX(0,AQ167),MAX(0,$L167)-SUM($AP167:AQ167))</f>
        <v>0</v>
      </c>
      <c r="AS167" s="164">
        <f>MIN(MAX(0,AR167),MAX(0,$L167)-SUM($AP167:AR167))</f>
        <v>0</v>
      </c>
      <c r="AT167" s="164">
        <f>MIN(MAX(0,AS167),MAX(0,$L167)-SUM($AP167:AS167))</f>
        <v>0</v>
      </c>
      <c r="AU167" s="164">
        <f>MIN(MAX(0,AT167),MAX(0,$L167)-SUM($AP167:AT167))</f>
        <v>0</v>
      </c>
      <c r="AV167" s="164">
        <f>(MAX(0,$L167-MAX(0,SUM($AP167:AU167))))</f>
        <v>0</v>
      </c>
      <c r="AW167" s="166">
        <f t="shared" si="16"/>
        <v>0</v>
      </c>
      <c r="AX167" s="166">
        <f>MIN(MAX(0,AW167),MAX(0,-$L167)-MAX(0,-$AP167+SUM($AW167:AW167)))</f>
        <v>0</v>
      </c>
      <c r="AY167" s="166">
        <f>MIN(MAX(0,AX167),MAX(0,-$L167)-MAX(0,-$AP167+SUM($AW167:AX167)))</f>
        <v>0</v>
      </c>
      <c r="AZ167" s="166">
        <f>MIN(MAX(0,AY167),MAX(0,-$L167)-MAX(0,-$AP167+SUM($AW167:AY167)))</f>
        <v>0</v>
      </c>
      <c r="BA167" s="166">
        <f>MIN(MAX(0,AZ167),MAX(0,-$L167)-MAX(0,-$AP167+SUM($AW167:AZ167)))</f>
        <v>0</v>
      </c>
      <c r="BB167" s="166">
        <f>MAX(0,-$L167+$AP167-SUM($AW167:BA167))</f>
        <v>0</v>
      </c>
      <c r="BC167" s="165">
        <f t="shared" si="19"/>
        <v>0</v>
      </c>
      <c r="BD167" s="164">
        <f>MIN(MAX(0,BC167),MAX(0,$M167)-SUM($BC167:BC167))</f>
        <v>0</v>
      </c>
      <c r="BE167" s="164">
        <f>MIN(MAX(0,BD167),MAX(0,$M167)-SUM($BC167:BD167))</f>
        <v>0</v>
      </c>
      <c r="BF167" s="164">
        <f>MIN(MAX(0,BE167),MAX(0,$M167)-SUM($BC167:BE167))</f>
        <v>0</v>
      </c>
      <c r="BG167" s="164">
        <f>MIN(MAX(0,BF167),MAX(0,$M167)-SUM($BC167:BF167))</f>
        <v>0</v>
      </c>
      <c r="BH167" s="164">
        <f>MIN(MAX(0,BG167),MAX(0,$M167)-SUM($BC167:BG167))</f>
        <v>0</v>
      </c>
      <c r="BI167" s="164">
        <f>(MAX(0,$M167-MAX(0,SUM($BC167:BH167))))</f>
        <v>0</v>
      </c>
      <c r="BJ167" s="166">
        <f t="shared" si="20"/>
        <v>0</v>
      </c>
      <c r="BK167" s="166">
        <f>MIN(MAX(0,BJ167),MAX(0,-$M167)-MAX(0,-$BC167+SUM($BJ167:BJ167)))</f>
        <v>0</v>
      </c>
      <c r="BL167" s="166">
        <f>MIN(MAX(0,BK167),MAX(0,-$M167)-MAX(0,-$BC167+SUM($BJ167:BK167)))</f>
        <v>0</v>
      </c>
      <c r="BM167" s="166">
        <f>MIN(MAX(0,BL167),MAX(0,-$M167)-MAX(0,-$BC167+SUM($BJ167:BL167)))</f>
        <v>0</v>
      </c>
      <c r="BN167" s="166">
        <f>MIN(MAX(0,BM167),MAX(0,-$M167)-MAX(0,-$BC167+SUM($BJ167:BM167)))</f>
        <v>0</v>
      </c>
      <c r="BO167" s="166">
        <f>MAX(0,-$M167+$BC167-SUM($BJ167:BN167))</f>
        <v>0</v>
      </c>
      <c r="BP167" s="165"/>
      <c r="BQ167" s="164"/>
      <c r="BR167" s="164"/>
      <c r="BS167" s="164"/>
      <c r="BT167" s="164"/>
      <c r="BU167" s="164"/>
      <c r="BV167" s="164"/>
      <c r="BW167" s="166"/>
      <c r="BX167" s="166"/>
      <c r="BY167" s="166"/>
      <c r="BZ167" s="166"/>
      <c r="CA167" s="166"/>
      <c r="CB167" s="166"/>
      <c r="CC167" s="163">
        <v>1</v>
      </c>
      <c r="CD167" s="167"/>
      <c r="CE167" s="164"/>
      <c r="CF167" s="164"/>
      <c r="CG167" s="164"/>
      <c r="CH167" s="164"/>
      <c r="CI167" s="164"/>
      <c r="CJ167" s="164"/>
      <c r="CK167" s="166"/>
      <c r="CL167" s="166"/>
      <c r="CM167" s="166"/>
      <c r="CN167" s="166"/>
      <c r="CO167" s="166"/>
      <c r="CP167" s="166"/>
      <c r="CQ167" s="167">
        <v>0</v>
      </c>
      <c r="CR167" s="164"/>
      <c r="CS167" s="164"/>
      <c r="CT167" s="164"/>
      <c r="CU167" s="164"/>
      <c r="CV167" s="164"/>
      <c r="CW167" s="164"/>
      <c r="CX167" s="166">
        <v>0</v>
      </c>
      <c r="CY167" s="166">
        <v>0</v>
      </c>
      <c r="CZ167" s="166">
        <v>0</v>
      </c>
      <c r="DA167" s="166">
        <v>0</v>
      </c>
      <c r="DB167" s="166">
        <v>0</v>
      </c>
      <c r="DC167" s="166">
        <v>0</v>
      </c>
      <c r="DE167" s="168">
        <v>0</v>
      </c>
      <c r="DG167" s="172">
        <v>0</v>
      </c>
    </row>
    <row r="168" spans="2:111" hidden="1">
      <c r="B168" s="103" t="s">
        <v>318</v>
      </c>
      <c r="C168" s="164">
        <v>0</v>
      </c>
      <c r="D168" s="164">
        <v>0</v>
      </c>
      <c r="E168" s="164">
        <v>0</v>
      </c>
      <c r="F168" s="163">
        <v>1</v>
      </c>
      <c r="G168" s="164">
        <v>0</v>
      </c>
      <c r="H168" s="164">
        <v>0</v>
      </c>
      <c r="I168" s="164">
        <v>0</v>
      </c>
      <c r="J168" s="164"/>
      <c r="K168" s="164">
        <v>0</v>
      </c>
      <c r="L168" s="164">
        <v>0</v>
      </c>
      <c r="M168" s="164">
        <v>0</v>
      </c>
      <c r="N168" s="164"/>
      <c r="O168" s="164">
        <v>0</v>
      </c>
      <c r="P168" s="164">
        <v>0</v>
      </c>
      <c r="Q168" s="104">
        <f t="shared" si="14"/>
        <v>0</v>
      </c>
      <c r="R168" s="164">
        <v>0</v>
      </c>
      <c r="S168" s="164"/>
      <c r="T168" s="164">
        <v>0</v>
      </c>
      <c r="U168" s="164">
        <v>0</v>
      </c>
      <c r="V168" s="104">
        <f t="shared" si="17"/>
        <v>0</v>
      </c>
      <c r="W168" s="104">
        <f t="shared" si="18"/>
        <v>0</v>
      </c>
      <c r="X168" s="104"/>
      <c r="Y168" s="164">
        <v>0</v>
      </c>
      <c r="Z168" s="164">
        <v>0</v>
      </c>
      <c r="AA168" s="164">
        <v>0</v>
      </c>
      <c r="AB168" s="164">
        <v>0</v>
      </c>
      <c r="AC168" s="164">
        <v>0</v>
      </c>
      <c r="AD168" s="164">
        <v>0</v>
      </c>
      <c r="AE168" s="164"/>
      <c r="AF168" s="164">
        <v>0</v>
      </c>
      <c r="AG168" s="164">
        <v>0</v>
      </c>
      <c r="AH168" s="164"/>
      <c r="AI168" s="164">
        <v>0</v>
      </c>
      <c r="AJ168" s="164">
        <v>0</v>
      </c>
      <c r="AK168" s="164">
        <v>0</v>
      </c>
      <c r="AL168" s="164">
        <v>0</v>
      </c>
      <c r="AM168" s="164">
        <v>0</v>
      </c>
      <c r="AN168" s="164">
        <v>0</v>
      </c>
      <c r="AP168" s="165">
        <f t="shared" si="15"/>
        <v>0</v>
      </c>
      <c r="AQ168" s="164">
        <f>MIN(MAX(0,AP168),MAX(0,$L168)-SUM($AP168:AP168))</f>
        <v>0</v>
      </c>
      <c r="AR168" s="164">
        <f>MIN(MAX(0,AQ168),MAX(0,$L168)-SUM($AP168:AQ168))</f>
        <v>0</v>
      </c>
      <c r="AS168" s="164">
        <f>MIN(MAX(0,AR168),MAX(0,$L168)-SUM($AP168:AR168))</f>
        <v>0</v>
      </c>
      <c r="AT168" s="164">
        <f>MIN(MAX(0,AS168),MAX(0,$L168)-SUM($AP168:AS168))</f>
        <v>0</v>
      </c>
      <c r="AU168" s="164">
        <f>MIN(MAX(0,AT168),MAX(0,$L168)-SUM($AP168:AT168))</f>
        <v>0</v>
      </c>
      <c r="AV168" s="164">
        <f>(MAX(0,$L168-MAX(0,SUM($AP168:AU168))))</f>
        <v>0</v>
      </c>
      <c r="AW168" s="166">
        <f t="shared" si="16"/>
        <v>0</v>
      </c>
      <c r="AX168" s="166">
        <f>MIN(MAX(0,AW168),MAX(0,-$L168)-MAX(0,-$AP168+SUM($AW168:AW168)))</f>
        <v>0</v>
      </c>
      <c r="AY168" s="166">
        <f>MIN(MAX(0,AX168),MAX(0,-$L168)-MAX(0,-$AP168+SUM($AW168:AX168)))</f>
        <v>0</v>
      </c>
      <c r="AZ168" s="166">
        <f>MIN(MAX(0,AY168),MAX(0,-$L168)-MAX(0,-$AP168+SUM($AW168:AY168)))</f>
        <v>0</v>
      </c>
      <c r="BA168" s="166">
        <f>MIN(MAX(0,AZ168),MAX(0,-$L168)-MAX(0,-$AP168+SUM($AW168:AZ168)))</f>
        <v>0</v>
      </c>
      <c r="BB168" s="166">
        <f>MAX(0,-$L168+$AP168-SUM($AW168:BA168))</f>
        <v>0</v>
      </c>
      <c r="BC168" s="165">
        <f t="shared" si="19"/>
        <v>0</v>
      </c>
      <c r="BD168" s="164">
        <f>MIN(MAX(0,BC168),MAX(0,$M168)-SUM($BC168:BC168))</f>
        <v>0</v>
      </c>
      <c r="BE168" s="164">
        <f>MIN(MAX(0,BD168),MAX(0,$M168)-SUM($BC168:BD168))</f>
        <v>0</v>
      </c>
      <c r="BF168" s="164">
        <f>MIN(MAX(0,BE168),MAX(0,$M168)-SUM($BC168:BE168))</f>
        <v>0</v>
      </c>
      <c r="BG168" s="164">
        <f>MIN(MAX(0,BF168),MAX(0,$M168)-SUM($BC168:BF168))</f>
        <v>0</v>
      </c>
      <c r="BH168" s="164">
        <f>MIN(MAX(0,BG168),MAX(0,$M168)-SUM($BC168:BG168))</f>
        <v>0</v>
      </c>
      <c r="BI168" s="164">
        <f>(MAX(0,$M168-MAX(0,SUM($BC168:BH168))))</f>
        <v>0</v>
      </c>
      <c r="BJ168" s="166">
        <f t="shared" si="20"/>
        <v>0</v>
      </c>
      <c r="BK168" s="166">
        <f>MIN(MAX(0,BJ168),MAX(0,-$M168)-MAX(0,-$BC168+SUM($BJ168:BJ168)))</f>
        <v>0</v>
      </c>
      <c r="BL168" s="166">
        <f>MIN(MAX(0,BK168),MAX(0,-$M168)-MAX(0,-$BC168+SUM($BJ168:BK168)))</f>
        <v>0</v>
      </c>
      <c r="BM168" s="166">
        <f>MIN(MAX(0,BL168),MAX(0,-$M168)-MAX(0,-$BC168+SUM($BJ168:BL168)))</f>
        <v>0</v>
      </c>
      <c r="BN168" s="166">
        <f>MIN(MAX(0,BM168),MAX(0,-$M168)-MAX(0,-$BC168+SUM($BJ168:BM168)))</f>
        <v>0</v>
      </c>
      <c r="BO168" s="166">
        <f>MAX(0,-$M168+$BC168-SUM($BJ168:BN168))</f>
        <v>0</v>
      </c>
      <c r="BP168" s="165"/>
      <c r="BQ168" s="164"/>
      <c r="BR168" s="164"/>
      <c r="BS168" s="164"/>
      <c r="BT168" s="164"/>
      <c r="BU168" s="164"/>
      <c r="BV168" s="164"/>
      <c r="BW168" s="166"/>
      <c r="BX168" s="166"/>
      <c r="BY168" s="166"/>
      <c r="BZ168" s="166"/>
      <c r="CA168" s="166"/>
      <c r="CB168" s="166"/>
      <c r="CC168" s="163">
        <v>1</v>
      </c>
      <c r="CD168" s="167"/>
      <c r="CE168" s="164"/>
      <c r="CF168" s="164"/>
      <c r="CG168" s="164"/>
      <c r="CH168" s="164"/>
      <c r="CI168" s="164"/>
      <c r="CJ168" s="164"/>
      <c r="CK168" s="166"/>
      <c r="CL168" s="166"/>
      <c r="CM168" s="166"/>
      <c r="CN168" s="166"/>
      <c r="CO168" s="166"/>
      <c r="CP168" s="166"/>
      <c r="CQ168" s="167">
        <v>0</v>
      </c>
      <c r="CR168" s="164"/>
      <c r="CS168" s="164"/>
      <c r="CT168" s="164"/>
      <c r="CU168" s="164"/>
      <c r="CV168" s="164"/>
      <c r="CW168" s="164"/>
      <c r="CX168" s="166">
        <v>0</v>
      </c>
      <c r="CY168" s="166">
        <v>0</v>
      </c>
      <c r="CZ168" s="166">
        <v>0</v>
      </c>
      <c r="DA168" s="166">
        <v>0</v>
      </c>
      <c r="DB168" s="166">
        <v>0</v>
      </c>
      <c r="DC168" s="166">
        <v>0</v>
      </c>
      <c r="DE168" s="168">
        <v>0</v>
      </c>
      <c r="DG168" s="172">
        <v>0</v>
      </c>
    </row>
    <row r="169" spans="2:111" hidden="1">
      <c r="B169" s="103" t="s">
        <v>319</v>
      </c>
      <c r="C169" s="164">
        <v>0</v>
      </c>
      <c r="D169" s="164">
        <v>0</v>
      </c>
      <c r="E169" s="164">
        <v>0</v>
      </c>
      <c r="F169" s="163">
        <v>1</v>
      </c>
      <c r="G169" s="164">
        <v>0</v>
      </c>
      <c r="H169" s="164">
        <v>0</v>
      </c>
      <c r="I169" s="164">
        <v>0</v>
      </c>
      <c r="J169" s="164"/>
      <c r="K169" s="164">
        <v>0</v>
      </c>
      <c r="L169" s="164">
        <v>0</v>
      </c>
      <c r="M169" s="164">
        <v>0</v>
      </c>
      <c r="N169" s="164"/>
      <c r="O169" s="164">
        <v>0</v>
      </c>
      <c r="P169" s="164">
        <v>0</v>
      </c>
      <c r="Q169" s="104">
        <f t="shared" si="14"/>
        <v>0</v>
      </c>
      <c r="R169" s="164">
        <v>0</v>
      </c>
      <c r="S169" s="164"/>
      <c r="T169" s="164">
        <v>0</v>
      </c>
      <c r="U169" s="164">
        <v>0</v>
      </c>
      <c r="V169" s="104">
        <f t="shared" si="17"/>
        <v>0</v>
      </c>
      <c r="W169" s="104">
        <f t="shared" si="18"/>
        <v>0</v>
      </c>
      <c r="X169" s="104"/>
      <c r="Y169" s="164">
        <v>0</v>
      </c>
      <c r="Z169" s="164">
        <v>0</v>
      </c>
      <c r="AA169" s="164">
        <v>0</v>
      </c>
      <c r="AB169" s="164">
        <v>0</v>
      </c>
      <c r="AC169" s="164">
        <v>0</v>
      </c>
      <c r="AD169" s="164">
        <v>0</v>
      </c>
      <c r="AE169" s="164"/>
      <c r="AF169" s="164">
        <v>0</v>
      </c>
      <c r="AG169" s="164">
        <v>0</v>
      </c>
      <c r="AH169" s="164"/>
      <c r="AI169" s="164">
        <v>0</v>
      </c>
      <c r="AJ169" s="164">
        <v>0</v>
      </c>
      <c r="AK169" s="164">
        <v>0</v>
      </c>
      <c r="AL169" s="164">
        <v>0</v>
      </c>
      <c r="AM169" s="164">
        <v>0</v>
      </c>
      <c r="AN169" s="164">
        <v>0</v>
      </c>
      <c r="AP169" s="165">
        <f t="shared" si="15"/>
        <v>0</v>
      </c>
      <c r="AQ169" s="164">
        <f>MIN(MAX(0,AP169),MAX(0,$L169)-SUM($AP169:AP169))</f>
        <v>0</v>
      </c>
      <c r="AR169" s="164">
        <f>MIN(MAX(0,AQ169),MAX(0,$L169)-SUM($AP169:AQ169))</f>
        <v>0</v>
      </c>
      <c r="AS169" s="164">
        <f>MIN(MAX(0,AR169),MAX(0,$L169)-SUM($AP169:AR169))</f>
        <v>0</v>
      </c>
      <c r="AT169" s="164">
        <f>MIN(MAX(0,AS169),MAX(0,$L169)-SUM($AP169:AS169))</f>
        <v>0</v>
      </c>
      <c r="AU169" s="164">
        <f>MIN(MAX(0,AT169),MAX(0,$L169)-SUM($AP169:AT169))</f>
        <v>0</v>
      </c>
      <c r="AV169" s="164">
        <f>(MAX(0,$L169-MAX(0,SUM($AP169:AU169))))</f>
        <v>0</v>
      </c>
      <c r="AW169" s="166">
        <f t="shared" si="16"/>
        <v>0</v>
      </c>
      <c r="AX169" s="166">
        <f>MIN(MAX(0,AW169),MAX(0,-$L169)-MAX(0,-$AP169+SUM($AW169:AW169)))</f>
        <v>0</v>
      </c>
      <c r="AY169" s="166">
        <f>MIN(MAX(0,AX169),MAX(0,-$L169)-MAX(0,-$AP169+SUM($AW169:AX169)))</f>
        <v>0</v>
      </c>
      <c r="AZ169" s="166">
        <f>MIN(MAX(0,AY169),MAX(0,-$L169)-MAX(0,-$AP169+SUM($AW169:AY169)))</f>
        <v>0</v>
      </c>
      <c r="BA169" s="166">
        <f>MIN(MAX(0,AZ169),MAX(0,-$L169)-MAX(0,-$AP169+SUM($AW169:AZ169)))</f>
        <v>0</v>
      </c>
      <c r="BB169" s="166">
        <f>MAX(0,-$L169+$AP169-SUM($AW169:BA169))</f>
        <v>0</v>
      </c>
      <c r="BC169" s="165">
        <f t="shared" si="19"/>
        <v>0</v>
      </c>
      <c r="BD169" s="164">
        <f>MIN(MAX(0,BC169),MAX(0,$M169)-SUM($BC169:BC169))</f>
        <v>0</v>
      </c>
      <c r="BE169" s="164">
        <f>MIN(MAX(0,BD169),MAX(0,$M169)-SUM($BC169:BD169))</f>
        <v>0</v>
      </c>
      <c r="BF169" s="164">
        <f>MIN(MAX(0,BE169),MAX(0,$M169)-SUM($BC169:BE169))</f>
        <v>0</v>
      </c>
      <c r="BG169" s="164">
        <f>MIN(MAX(0,BF169),MAX(0,$M169)-SUM($BC169:BF169))</f>
        <v>0</v>
      </c>
      <c r="BH169" s="164">
        <f>MIN(MAX(0,BG169),MAX(0,$M169)-SUM($BC169:BG169))</f>
        <v>0</v>
      </c>
      <c r="BI169" s="164">
        <f>(MAX(0,$M169-MAX(0,SUM($BC169:BH169))))</f>
        <v>0</v>
      </c>
      <c r="BJ169" s="166">
        <f t="shared" si="20"/>
        <v>0</v>
      </c>
      <c r="BK169" s="166">
        <f>MIN(MAX(0,BJ169),MAX(0,-$M169)-MAX(0,-$BC169+SUM($BJ169:BJ169)))</f>
        <v>0</v>
      </c>
      <c r="BL169" s="166">
        <f>MIN(MAX(0,BK169),MAX(0,-$M169)-MAX(0,-$BC169+SUM($BJ169:BK169)))</f>
        <v>0</v>
      </c>
      <c r="BM169" s="166">
        <f>MIN(MAX(0,BL169),MAX(0,-$M169)-MAX(0,-$BC169+SUM($BJ169:BL169)))</f>
        <v>0</v>
      </c>
      <c r="BN169" s="166">
        <f>MIN(MAX(0,BM169),MAX(0,-$M169)-MAX(0,-$BC169+SUM($BJ169:BM169)))</f>
        <v>0</v>
      </c>
      <c r="BO169" s="166">
        <f>MAX(0,-$M169+$BC169-SUM($BJ169:BN169))</f>
        <v>0</v>
      </c>
      <c r="BP169" s="165"/>
      <c r="BQ169" s="164"/>
      <c r="BR169" s="164"/>
      <c r="BS169" s="164"/>
      <c r="BT169" s="164"/>
      <c r="BU169" s="164"/>
      <c r="BV169" s="164"/>
      <c r="BW169" s="166"/>
      <c r="BX169" s="166"/>
      <c r="BY169" s="166"/>
      <c r="BZ169" s="166"/>
      <c r="CA169" s="166"/>
      <c r="CB169" s="166"/>
      <c r="CC169" s="163">
        <v>1</v>
      </c>
      <c r="CD169" s="167"/>
      <c r="CE169" s="164"/>
      <c r="CF169" s="164"/>
      <c r="CG169" s="164"/>
      <c r="CH169" s="164"/>
      <c r="CI169" s="164"/>
      <c r="CJ169" s="164"/>
      <c r="CK169" s="166"/>
      <c r="CL169" s="166"/>
      <c r="CM169" s="166"/>
      <c r="CN169" s="166"/>
      <c r="CO169" s="166"/>
      <c r="CP169" s="166"/>
      <c r="CQ169" s="167">
        <v>0</v>
      </c>
      <c r="CR169" s="164"/>
      <c r="CS169" s="164"/>
      <c r="CT169" s="164"/>
      <c r="CU169" s="164"/>
      <c r="CV169" s="164"/>
      <c r="CW169" s="164"/>
      <c r="CX169" s="166">
        <v>0</v>
      </c>
      <c r="CY169" s="166">
        <v>0</v>
      </c>
      <c r="CZ169" s="166">
        <v>0</v>
      </c>
      <c r="DA169" s="166">
        <v>0</v>
      </c>
      <c r="DB169" s="166">
        <v>0</v>
      </c>
      <c r="DC169" s="166">
        <v>0</v>
      </c>
      <c r="DE169" s="168">
        <v>0</v>
      </c>
      <c r="DG169" s="172">
        <v>0</v>
      </c>
    </row>
    <row r="170" spans="2:111" hidden="1">
      <c r="B170" s="103" t="s">
        <v>320</v>
      </c>
      <c r="C170" s="164">
        <v>100</v>
      </c>
      <c r="D170" s="164">
        <v>72</v>
      </c>
      <c r="E170" s="164">
        <v>516</v>
      </c>
      <c r="F170" s="163">
        <v>9.5</v>
      </c>
      <c r="G170" s="164">
        <v>1886744</v>
      </c>
      <c r="H170" s="164">
        <v>47064</v>
      </c>
      <c r="I170" s="164">
        <v>67872</v>
      </c>
      <c r="J170" s="164"/>
      <c r="K170" s="164">
        <v>0</v>
      </c>
      <c r="L170" s="164">
        <v>-416543</v>
      </c>
      <c r="M170" s="164">
        <v>-13786</v>
      </c>
      <c r="N170" s="164"/>
      <c r="O170" s="164">
        <v>-54596</v>
      </c>
      <c r="P170" s="164">
        <v>1516755</v>
      </c>
      <c r="Q170" s="104">
        <f t="shared" si="14"/>
        <v>0</v>
      </c>
      <c r="R170" s="164">
        <v>-63561</v>
      </c>
      <c r="S170" s="164"/>
      <c r="T170" s="164">
        <v>51375</v>
      </c>
      <c r="U170" s="164">
        <v>48566</v>
      </c>
      <c r="V170" s="104">
        <f t="shared" si="17"/>
        <v>-549402</v>
      </c>
      <c r="W170" s="104">
        <f t="shared" si="18"/>
        <v>-182634</v>
      </c>
      <c r="X170" s="104"/>
      <c r="Y170" s="164">
        <v>1769435</v>
      </c>
      <c r="Z170" s="164">
        <v>1312998</v>
      </c>
      <c r="AA170" s="164">
        <v>1516755</v>
      </c>
      <c r="AB170" s="164">
        <v>1516755</v>
      </c>
      <c r="AC170" s="164">
        <v>372696</v>
      </c>
      <c r="AD170" s="164">
        <v>176706</v>
      </c>
      <c r="AE170" s="164"/>
      <c r="AF170" s="164">
        <v>0</v>
      </c>
      <c r="AG170" s="164">
        <v>0</v>
      </c>
      <c r="AH170" s="164"/>
      <c r="AI170" s="164">
        <v>-63561</v>
      </c>
      <c r="AJ170" s="164">
        <v>-63561</v>
      </c>
      <c r="AK170" s="164">
        <v>-63561</v>
      </c>
      <c r="AL170" s="164">
        <v>-63561</v>
      </c>
      <c r="AM170" s="164">
        <v>-63561</v>
      </c>
      <c r="AN170" s="164">
        <v>-231597</v>
      </c>
      <c r="AP170" s="165">
        <f t="shared" si="15"/>
        <v>-43847</v>
      </c>
      <c r="AQ170" s="164">
        <f>MIN(MAX(0,AP170),MAX(0,$L170)-SUM($AP170:AP170))</f>
        <v>0</v>
      </c>
      <c r="AR170" s="164">
        <f>MIN(MAX(0,AQ170),MAX(0,$L170)-SUM($AP170:AQ170))</f>
        <v>0</v>
      </c>
      <c r="AS170" s="164">
        <f>MIN(MAX(0,AR170),MAX(0,$L170)-SUM($AP170:AR170))</f>
        <v>0</v>
      </c>
      <c r="AT170" s="164">
        <f>MIN(MAX(0,AS170),MAX(0,$L170)-SUM($AP170:AS170))</f>
        <v>0</v>
      </c>
      <c r="AU170" s="164">
        <f>MIN(MAX(0,AT170),MAX(0,$L170)-SUM($AP170:AT170))</f>
        <v>0</v>
      </c>
      <c r="AV170" s="164">
        <f>(MAX(0,$L170-MAX(0,SUM($AP170:AU170))))</f>
        <v>0</v>
      </c>
      <c r="AW170" s="166">
        <f t="shared" si="16"/>
        <v>43847</v>
      </c>
      <c r="AX170" s="166">
        <f>MIN(MAX(0,AW170),MAX(0,-$L170)-MAX(0,-$AP170+SUM($AW170:AW170)))</f>
        <v>43847</v>
      </c>
      <c r="AY170" s="166">
        <f>MIN(MAX(0,AX170),MAX(0,-$L170)-MAX(0,-$AP170+SUM($AW170:AX170)))</f>
        <v>43847</v>
      </c>
      <c r="AZ170" s="166">
        <f>MIN(MAX(0,AY170),MAX(0,-$L170)-MAX(0,-$AP170+SUM($AW170:AY170)))</f>
        <v>43847</v>
      </c>
      <c r="BA170" s="166">
        <f>MIN(MAX(0,AZ170),MAX(0,-$L170)-MAX(0,-$AP170+SUM($AW170:AZ170)))</f>
        <v>43847</v>
      </c>
      <c r="BB170" s="166">
        <f>MAX(0,-$L170+$AP170-SUM($AW170:BA170))</f>
        <v>153461</v>
      </c>
      <c r="BC170" s="165">
        <f t="shared" si="19"/>
        <v>-1451</v>
      </c>
      <c r="BD170" s="164">
        <f>MIN(MAX(0,BC170),MAX(0,$M170)-SUM($BC170:BC170))</f>
        <v>0</v>
      </c>
      <c r="BE170" s="164">
        <f>MIN(MAX(0,BD170),MAX(0,$M170)-SUM($BC170:BD170))</f>
        <v>0</v>
      </c>
      <c r="BF170" s="164">
        <f>MIN(MAX(0,BE170),MAX(0,$M170)-SUM($BC170:BE170))</f>
        <v>0</v>
      </c>
      <c r="BG170" s="164">
        <f>MIN(MAX(0,BF170),MAX(0,$M170)-SUM($BC170:BF170))</f>
        <v>0</v>
      </c>
      <c r="BH170" s="164">
        <f>MIN(MAX(0,BG170),MAX(0,$M170)-SUM($BC170:BG170))</f>
        <v>0</v>
      </c>
      <c r="BI170" s="164">
        <f>(MAX(0,$M170-MAX(0,SUM($BC170:BH170))))</f>
        <v>0</v>
      </c>
      <c r="BJ170" s="166">
        <f t="shared" si="20"/>
        <v>1451</v>
      </c>
      <c r="BK170" s="166">
        <f>MIN(MAX(0,BJ170),MAX(0,-$M170)-MAX(0,-$BC170+SUM($BJ170:BJ170)))</f>
        <v>1451</v>
      </c>
      <c r="BL170" s="166">
        <f>MIN(MAX(0,BK170),MAX(0,-$M170)-MAX(0,-$BC170+SUM($BJ170:BK170)))</f>
        <v>1451</v>
      </c>
      <c r="BM170" s="166">
        <f>MIN(MAX(0,BL170),MAX(0,-$M170)-MAX(0,-$BC170+SUM($BJ170:BL170)))</f>
        <v>1451</v>
      </c>
      <c r="BN170" s="166">
        <f>MIN(MAX(0,BM170),MAX(0,-$M170)-MAX(0,-$BC170+SUM($BJ170:BM170)))</f>
        <v>1451</v>
      </c>
      <c r="BO170" s="166">
        <f>MAX(0,-$M170+$BC170-SUM($BJ170:BN170))</f>
        <v>5080</v>
      </c>
      <c r="BP170" s="165"/>
      <c r="BQ170" s="164"/>
      <c r="BR170" s="164"/>
      <c r="BS170" s="164"/>
      <c r="BT170" s="164"/>
      <c r="BU170" s="164"/>
      <c r="BV170" s="164"/>
      <c r="BW170" s="166"/>
      <c r="BX170" s="166"/>
      <c r="BY170" s="166"/>
      <c r="BZ170" s="166"/>
      <c r="CA170" s="166"/>
      <c r="CB170" s="166"/>
      <c r="CC170" s="163">
        <v>11</v>
      </c>
      <c r="CD170" s="167"/>
      <c r="CE170" s="164"/>
      <c r="CF170" s="164"/>
      <c r="CG170" s="164"/>
      <c r="CH170" s="164"/>
      <c r="CI170" s="164"/>
      <c r="CJ170" s="164"/>
      <c r="CK170" s="166"/>
      <c r="CL170" s="166"/>
      <c r="CM170" s="166"/>
      <c r="CN170" s="166"/>
      <c r="CO170" s="166"/>
      <c r="CP170" s="166"/>
      <c r="CQ170" s="167">
        <v>-18263</v>
      </c>
      <c r="CR170" s="164"/>
      <c r="CS170" s="164"/>
      <c r="CT170" s="164"/>
      <c r="CU170" s="164"/>
      <c r="CV170" s="164"/>
      <c r="CW170" s="164"/>
      <c r="CX170" s="166">
        <v>18263</v>
      </c>
      <c r="CY170" s="166">
        <v>18263</v>
      </c>
      <c r="CZ170" s="166">
        <v>18263</v>
      </c>
      <c r="DA170" s="166">
        <v>18263</v>
      </c>
      <c r="DB170" s="166">
        <v>18263</v>
      </c>
      <c r="DC170" s="166">
        <v>73056</v>
      </c>
      <c r="DE170" s="168">
        <v>0</v>
      </c>
      <c r="DG170" s="172">
        <v>0</v>
      </c>
    </row>
    <row r="171" spans="2:111" hidden="1">
      <c r="B171" s="103" t="s">
        <v>514</v>
      </c>
      <c r="C171" s="164">
        <v>0</v>
      </c>
      <c r="D171" s="164">
        <v>0</v>
      </c>
      <c r="E171" s="164">
        <v>8</v>
      </c>
      <c r="F171" s="163">
        <v>14.7</v>
      </c>
      <c r="G171" s="164">
        <v>0</v>
      </c>
      <c r="H171" s="164">
        <v>0</v>
      </c>
      <c r="I171" s="164">
        <v>0</v>
      </c>
      <c r="J171" s="164"/>
      <c r="K171" s="164">
        <v>0</v>
      </c>
      <c r="L171" s="164">
        <v>3184</v>
      </c>
      <c r="M171" s="164">
        <v>-53</v>
      </c>
      <c r="N171" s="164"/>
      <c r="O171" s="164">
        <v>0</v>
      </c>
      <c r="P171" s="164">
        <v>3131</v>
      </c>
      <c r="Q171" s="104">
        <f t="shared" si="14"/>
        <v>0</v>
      </c>
      <c r="R171" s="164">
        <v>213</v>
      </c>
      <c r="S171" s="164"/>
      <c r="T171" s="164">
        <v>213</v>
      </c>
      <c r="U171" s="164">
        <v>0</v>
      </c>
      <c r="V171" s="104">
        <f t="shared" si="17"/>
        <v>2918</v>
      </c>
      <c r="W171" s="104">
        <f t="shared" si="18"/>
        <v>0</v>
      </c>
      <c r="X171" s="104"/>
      <c r="Y171" s="164">
        <v>4015</v>
      </c>
      <c r="Z171" s="164">
        <v>2436</v>
      </c>
      <c r="AA171" s="164">
        <v>3131</v>
      </c>
      <c r="AB171" s="164">
        <v>3131</v>
      </c>
      <c r="AC171" s="164">
        <v>0</v>
      </c>
      <c r="AD171" s="164">
        <v>49</v>
      </c>
      <c r="AE171" s="164"/>
      <c r="AF171" s="164">
        <v>2967</v>
      </c>
      <c r="AG171" s="164">
        <v>0</v>
      </c>
      <c r="AH171" s="164"/>
      <c r="AI171" s="164">
        <v>213</v>
      </c>
      <c r="AJ171" s="164">
        <v>213</v>
      </c>
      <c r="AK171" s="164">
        <v>213</v>
      </c>
      <c r="AL171" s="164">
        <v>213</v>
      </c>
      <c r="AM171" s="164">
        <v>213</v>
      </c>
      <c r="AN171" s="164">
        <v>1853</v>
      </c>
      <c r="AP171" s="165">
        <f t="shared" si="15"/>
        <v>217</v>
      </c>
      <c r="AQ171" s="164">
        <f>MIN(MAX(0,AP171),MAX(0,$L171)-SUM($AP171:AP171))</f>
        <v>217</v>
      </c>
      <c r="AR171" s="164">
        <f>MIN(MAX(0,AQ171),MAX(0,$L171)-SUM($AP171:AQ171))</f>
        <v>217</v>
      </c>
      <c r="AS171" s="164">
        <f>MIN(MAX(0,AR171),MAX(0,$L171)-SUM($AP171:AR171))</f>
        <v>217</v>
      </c>
      <c r="AT171" s="164">
        <f>MIN(MAX(0,AS171),MAX(0,$L171)-SUM($AP171:AS171))</f>
        <v>217</v>
      </c>
      <c r="AU171" s="164">
        <f>MIN(MAX(0,AT171),MAX(0,$L171)-SUM($AP171:AT171))</f>
        <v>217</v>
      </c>
      <c r="AV171" s="164">
        <f>(MAX(0,$L171-MAX(0,SUM($AP171:AU171))))</f>
        <v>1882</v>
      </c>
      <c r="AW171" s="166">
        <f t="shared" si="16"/>
        <v>0</v>
      </c>
      <c r="AX171" s="166">
        <f>MIN(MAX(0,AW171),MAX(0,-$L171)-MAX(0,-$AP171+SUM($AW171:AW171)))</f>
        <v>0</v>
      </c>
      <c r="AY171" s="166">
        <f>MIN(MAX(0,AX171),MAX(0,-$L171)-MAX(0,-$AP171+SUM($AW171:AX171)))</f>
        <v>0</v>
      </c>
      <c r="AZ171" s="166">
        <f>MIN(MAX(0,AY171),MAX(0,-$L171)-MAX(0,-$AP171+SUM($AW171:AY171)))</f>
        <v>0</v>
      </c>
      <c r="BA171" s="166">
        <f>MIN(MAX(0,AZ171),MAX(0,-$L171)-MAX(0,-$AP171+SUM($AW171:AZ171)))</f>
        <v>0</v>
      </c>
      <c r="BB171" s="166">
        <f>MAX(0,-$L171+$AP171-SUM($AW171:BA171))</f>
        <v>0</v>
      </c>
      <c r="BC171" s="165">
        <f t="shared" si="19"/>
        <v>-4</v>
      </c>
      <c r="BD171" s="164">
        <f>MIN(MAX(0,BC171),MAX(0,$M171)-SUM($BC171:BC171))</f>
        <v>0</v>
      </c>
      <c r="BE171" s="164">
        <f>MIN(MAX(0,BD171),MAX(0,$M171)-SUM($BC171:BD171))</f>
        <v>0</v>
      </c>
      <c r="BF171" s="164">
        <f>MIN(MAX(0,BE171),MAX(0,$M171)-SUM($BC171:BE171))</f>
        <v>0</v>
      </c>
      <c r="BG171" s="164">
        <f>MIN(MAX(0,BF171),MAX(0,$M171)-SUM($BC171:BF171))</f>
        <v>0</v>
      </c>
      <c r="BH171" s="164">
        <f>MIN(MAX(0,BG171),MAX(0,$M171)-SUM($BC171:BG171))</f>
        <v>0</v>
      </c>
      <c r="BI171" s="164">
        <f>(MAX(0,$M171-MAX(0,SUM($BC171:BH171))))</f>
        <v>0</v>
      </c>
      <c r="BJ171" s="166">
        <f t="shared" si="20"/>
        <v>4</v>
      </c>
      <c r="BK171" s="166">
        <f>MIN(MAX(0,BJ171),MAX(0,-$M171)-MAX(0,-$BC171+SUM($BJ171:BJ171)))</f>
        <v>4</v>
      </c>
      <c r="BL171" s="166">
        <f>MIN(MAX(0,BK171),MAX(0,-$M171)-MAX(0,-$BC171+SUM($BJ171:BK171)))</f>
        <v>4</v>
      </c>
      <c r="BM171" s="166">
        <f>MIN(MAX(0,BL171),MAX(0,-$M171)-MAX(0,-$BC171+SUM($BJ171:BL171)))</f>
        <v>4</v>
      </c>
      <c r="BN171" s="166">
        <f>MIN(MAX(0,BM171),MAX(0,-$M171)-MAX(0,-$BC171+SUM($BJ171:BM171)))</f>
        <v>4</v>
      </c>
      <c r="BO171" s="166">
        <f>MAX(0,-$M171+$BC171-SUM($BJ171:BN171))</f>
        <v>29</v>
      </c>
      <c r="BP171" s="165"/>
      <c r="BQ171" s="164"/>
      <c r="BR171" s="164"/>
      <c r="BS171" s="164"/>
      <c r="BT171" s="164"/>
      <c r="BU171" s="164"/>
      <c r="BV171" s="164"/>
      <c r="BW171" s="166"/>
      <c r="BX171" s="166"/>
      <c r="BY171" s="166"/>
      <c r="BZ171" s="166"/>
      <c r="CA171" s="166"/>
      <c r="CB171" s="166"/>
      <c r="CC171" s="163">
        <v>1</v>
      </c>
      <c r="CD171" s="167"/>
      <c r="CE171" s="164"/>
      <c r="CF171" s="164"/>
      <c r="CG171" s="164"/>
      <c r="CH171" s="164"/>
      <c r="CI171" s="164"/>
      <c r="CJ171" s="164"/>
      <c r="CK171" s="166"/>
      <c r="CL171" s="166"/>
      <c r="CM171" s="166"/>
      <c r="CN171" s="166"/>
      <c r="CO171" s="166"/>
      <c r="CP171" s="166"/>
      <c r="CQ171" s="167">
        <v>0</v>
      </c>
      <c r="CR171" s="164"/>
      <c r="CS171" s="164"/>
      <c r="CT171" s="164"/>
      <c r="CU171" s="164"/>
      <c r="CV171" s="164"/>
      <c r="CW171" s="164"/>
      <c r="CX171" s="166">
        <v>0</v>
      </c>
      <c r="CY171" s="166">
        <v>0</v>
      </c>
      <c r="CZ171" s="166">
        <v>0</v>
      </c>
      <c r="DA171" s="166">
        <v>0</v>
      </c>
      <c r="DB171" s="166">
        <v>0</v>
      </c>
      <c r="DC171" s="166">
        <v>0</v>
      </c>
      <c r="DE171" s="168">
        <v>0</v>
      </c>
      <c r="DG171" s="172">
        <v>0</v>
      </c>
    </row>
    <row r="172" spans="2:111" hidden="1">
      <c r="B172" s="103" t="s">
        <v>515</v>
      </c>
      <c r="C172" s="164">
        <v>0</v>
      </c>
      <c r="D172" s="164">
        <v>0</v>
      </c>
      <c r="E172" s="164">
        <v>8</v>
      </c>
      <c r="F172" s="163">
        <v>16.100000000000001</v>
      </c>
      <c r="G172" s="164">
        <v>0</v>
      </c>
      <c r="H172" s="164">
        <v>0</v>
      </c>
      <c r="I172" s="164">
        <v>0</v>
      </c>
      <c r="J172" s="164"/>
      <c r="K172" s="164">
        <v>0</v>
      </c>
      <c r="L172" s="164">
        <v>1382</v>
      </c>
      <c r="M172" s="164">
        <v>-54</v>
      </c>
      <c r="N172" s="164"/>
      <c r="O172" s="164">
        <v>0</v>
      </c>
      <c r="P172" s="164">
        <v>1328</v>
      </c>
      <c r="Q172" s="104">
        <f t="shared" si="14"/>
        <v>0</v>
      </c>
      <c r="R172" s="164">
        <v>83</v>
      </c>
      <c r="S172" s="164"/>
      <c r="T172" s="164">
        <v>83</v>
      </c>
      <c r="U172" s="164">
        <v>0</v>
      </c>
      <c r="V172" s="104">
        <f t="shared" si="17"/>
        <v>1245</v>
      </c>
      <c r="W172" s="104">
        <f t="shared" si="18"/>
        <v>0</v>
      </c>
      <c r="X172" s="104"/>
      <c r="Y172" s="164">
        <v>1886</v>
      </c>
      <c r="Z172" s="164">
        <v>953</v>
      </c>
      <c r="AA172" s="164">
        <v>1328</v>
      </c>
      <c r="AB172" s="164">
        <v>1328</v>
      </c>
      <c r="AC172" s="164">
        <v>0</v>
      </c>
      <c r="AD172" s="164">
        <v>51</v>
      </c>
      <c r="AE172" s="164"/>
      <c r="AF172" s="164">
        <v>1296</v>
      </c>
      <c r="AG172" s="164">
        <v>0</v>
      </c>
      <c r="AH172" s="164"/>
      <c r="AI172" s="164">
        <v>83</v>
      </c>
      <c r="AJ172" s="164">
        <v>83</v>
      </c>
      <c r="AK172" s="164">
        <v>83</v>
      </c>
      <c r="AL172" s="164">
        <v>83</v>
      </c>
      <c r="AM172" s="164">
        <v>83</v>
      </c>
      <c r="AN172" s="164">
        <v>830</v>
      </c>
      <c r="AP172" s="165">
        <f t="shared" si="15"/>
        <v>86</v>
      </c>
      <c r="AQ172" s="164">
        <f>MIN(MAX(0,AP172),MAX(0,$L172)-SUM($AP172:AP172))</f>
        <v>86</v>
      </c>
      <c r="AR172" s="164">
        <f>MIN(MAX(0,AQ172),MAX(0,$L172)-SUM($AP172:AQ172))</f>
        <v>86</v>
      </c>
      <c r="AS172" s="164">
        <f>MIN(MAX(0,AR172),MAX(0,$L172)-SUM($AP172:AR172))</f>
        <v>86</v>
      </c>
      <c r="AT172" s="164">
        <f>MIN(MAX(0,AS172),MAX(0,$L172)-SUM($AP172:AS172))</f>
        <v>86</v>
      </c>
      <c r="AU172" s="164">
        <f>MIN(MAX(0,AT172),MAX(0,$L172)-SUM($AP172:AT172))</f>
        <v>86</v>
      </c>
      <c r="AV172" s="164">
        <f>(MAX(0,$L172-MAX(0,SUM($AP172:AU172))))</f>
        <v>866</v>
      </c>
      <c r="AW172" s="166">
        <f t="shared" si="16"/>
        <v>0</v>
      </c>
      <c r="AX172" s="166">
        <f>MIN(MAX(0,AW172),MAX(0,-$L172)-MAX(0,-$AP172+SUM($AW172:AW172)))</f>
        <v>0</v>
      </c>
      <c r="AY172" s="166">
        <f>MIN(MAX(0,AX172),MAX(0,-$L172)-MAX(0,-$AP172+SUM($AW172:AX172)))</f>
        <v>0</v>
      </c>
      <c r="AZ172" s="166">
        <f>MIN(MAX(0,AY172),MAX(0,-$L172)-MAX(0,-$AP172+SUM($AW172:AY172)))</f>
        <v>0</v>
      </c>
      <c r="BA172" s="166">
        <f>MIN(MAX(0,AZ172),MAX(0,-$L172)-MAX(0,-$AP172+SUM($AW172:AZ172)))</f>
        <v>0</v>
      </c>
      <c r="BB172" s="166">
        <f>MAX(0,-$L172+$AP172-SUM($AW172:BA172))</f>
        <v>0</v>
      </c>
      <c r="BC172" s="165">
        <f t="shared" si="19"/>
        <v>-3</v>
      </c>
      <c r="BD172" s="164">
        <f>MIN(MAX(0,BC172),MAX(0,$M172)-SUM($BC172:BC172))</f>
        <v>0</v>
      </c>
      <c r="BE172" s="164">
        <f>MIN(MAX(0,BD172),MAX(0,$M172)-SUM($BC172:BD172))</f>
        <v>0</v>
      </c>
      <c r="BF172" s="164">
        <f>MIN(MAX(0,BE172),MAX(0,$M172)-SUM($BC172:BE172))</f>
        <v>0</v>
      </c>
      <c r="BG172" s="164">
        <f>MIN(MAX(0,BF172),MAX(0,$M172)-SUM($BC172:BF172))</f>
        <v>0</v>
      </c>
      <c r="BH172" s="164">
        <f>MIN(MAX(0,BG172),MAX(0,$M172)-SUM($BC172:BG172))</f>
        <v>0</v>
      </c>
      <c r="BI172" s="164">
        <f>(MAX(0,$M172-MAX(0,SUM($BC172:BH172))))</f>
        <v>0</v>
      </c>
      <c r="BJ172" s="166">
        <f t="shared" si="20"/>
        <v>3</v>
      </c>
      <c r="BK172" s="166">
        <f>MIN(MAX(0,BJ172),MAX(0,-$M172)-MAX(0,-$BC172+SUM($BJ172:BJ172)))</f>
        <v>3</v>
      </c>
      <c r="BL172" s="166">
        <f>MIN(MAX(0,BK172),MAX(0,-$M172)-MAX(0,-$BC172+SUM($BJ172:BK172)))</f>
        <v>3</v>
      </c>
      <c r="BM172" s="166">
        <f>MIN(MAX(0,BL172),MAX(0,-$M172)-MAX(0,-$BC172+SUM($BJ172:BL172)))</f>
        <v>3</v>
      </c>
      <c r="BN172" s="166">
        <f>MIN(MAX(0,BM172),MAX(0,-$M172)-MAX(0,-$BC172+SUM($BJ172:BM172)))</f>
        <v>3</v>
      </c>
      <c r="BO172" s="166">
        <f>MAX(0,-$M172+$BC172-SUM($BJ172:BN172))</f>
        <v>36</v>
      </c>
      <c r="BP172" s="165"/>
      <c r="BQ172" s="164"/>
      <c r="BR172" s="164"/>
      <c r="BS172" s="164"/>
      <c r="BT172" s="164"/>
      <c r="BU172" s="164"/>
      <c r="BV172" s="164"/>
      <c r="BW172" s="166"/>
      <c r="BX172" s="166"/>
      <c r="BY172" s="166"/>
      <c r="BZ172" s="166"/>
      <c r="CA172" s="166"/>
      <c r="CB172" s="166"/>
      <c r="CC172" s="163">
        <v>1</v>
      </c>
      <c r="CD172" s="167"/>
      <c r="CE172" s="164"/>
      <c r="CF172" s="164"/>
      <c r="CG172" s="164"/>
      <c r="CH172" s="164"/>
      <c r="CI172" s="164"/>
      <c r="CJ172" s="164"/>
      <c r="CK172" s="166"/>
      <c r="CL172" s="166"/>
      <c r="CM172" s="166"/>
      <c r="CN172" s="166"/>
      <c r="CO172" s="166"/>
      <c r="CP172" s="166"/>
      <c r="CQ172" s="167">
        <v>0</v>
      </c>
      <c r="CR172" s="164"/>
      <c r="CS172" s="164"/>
      <c r="CT172" s="164"/>
      <c r="CU172" s="164"/>
      <c r="CV172" s="164"/>
      <c r="CW172" s="164"/>
      <c r="CX172" s="166">
        <v>0</v>
      </c>
      <c r="CY172" s="166">
        <v>0</v>
      </c>
      <c r="CZ172" s="166">
        <v>0</v>
      </c>
      <c r="DA172" s="166">
        <v>0</v>
      </c>
      <c r="DB172" s="166">
        <v>0</v>
      </c>
      <c r="DC172" s="166">
        <v>0</v>
      </c>
      <c r="DE172" s="168">
        <v>0</v>
      </c>
      <c r="DG172" s="172">
        <v>0</v>
      </c>
    </row>
    <row r="173" spans="2:111" hidden="1">
      <c r="B173" s="103" t="s">
        <v>516</v>
      </c>
      <c r="C173" s="164">
        <v>0</v>
      </c>
      <c r="D173" s="164">
        <v>0</v>
      </c>
      <c r="E173" s="164">
        <v>7</v>
      </c>
      <c r="F173" s="163">
        <v>16</v>
      </c>
      <c r="G173" s="164">
        <v>0</v>
      </c>
      <c r="H173" s="164">
        <v>0</v>
      </c>
      <c r="I173" s="164">
        <v>0</v>
      </c>
      <c r="J173" s="164"/>
      <c r="K173" s="164">
        <v>0</v>
      </c>
      <c r="L173" s="164">
        <v>1226</v>
      </c>
      <c r="M173" s="164">
        <v>7</v>
      </c>
      <c r="N173" s="164"/>
      <c r="O173" s="164">
        <v>0</v>
      </c>
      <c r="P173" s="164">
        <v>1233</v>
      </c>
      <c r="Q173" s="104">
        <f t="shared" si="14"/>
        <v>0</v>
      </c>
      <c r="R173" s="164">
        <v>78</v>
      </c>
      <c r="S173" s="164"/>
      <c r="T173" s="164">
        <v>78</v>
      </c>
      <c r="U173" s="164">
        <v>0</v>
      </c>
      <c r="V173" s="104">
        <f t="shared" si="17"/>
        <v>1155</v>
      </c>
      <c r="W173" s="104">
        <f t="shared" si="18"/>
        <v>0</v>
      </c>
      <c r="X173" s="104"/>
      <c r="Y173" s="164">
        <v>1757</v>
      </c>
      <c r="Z173" s="164">
        <v>889</v>
      </c>
      <c r="AA173" s="164">
        <v>1233</v>
      </c>
      <c r="AB173" s="164">
        <v>1233</v>
      </c>
      <c r="AC173" s="164">
        <v>0</v>
      </c>
      <c r="AD173" s="164">
        <v>0</v>
      </c>
      <c r="AE173" s="164"/>
      <c r="AF173" s="164">
        <v>1149</v>
      </c>
      <c r="AG173" s="164">
        <v>6</v>
      </c>
      <c r="AH173" s="164"/>
      <c r="AI173" s="164">
        <v>78</v>
      </c>
      <c r="AJ173" s="164">
        <v>78</v>
      </c>
      <c r="AK173" s="164">
        <v>78</v>
      </c>
      <c r="AL173" s="164">
        <v>78</v>
      </c>
      <c r="AM173" s="164">
        <v>78</v>
      </c>
      <c r="AN173" s="164">
        <v>765</v>
      </c>
      <c r="AP173" s="165">
        <f t="shared" si="15"/>
        <v>77</v>
      </c>
      <c r="AQ173" s="164">
        <f>MIN(MAX(0,AP173),MAX(0,$L173)-SUM($AP173:AP173))</f>
        <v>77</v>
      </c>
      <c r="AR173" s="164">
        <f>MIN(MAX(0,AQ173),MAX(0,$L173)-SUM($AP173:AQ173))</f>
        <v>77</v>
      </c>
      <c r="AS173" s="164">
        <f>MIN(MAX(0,AR173),MAX(0,$L173)-SUM($AP173:AR173))</f>
        <v>77</v>
      </c>
      <c r="AT173" s="164">
        <f>MIN(MAX(0,AS173),MAX(0,$L173)-SUM($AP173:AS173))</f>
        <v>77</v>
      </c>
      <c r="AU173" s="164">
        <f>MIN(MAX(0,AT173),MAX(0,$L173)-SUM($AP173:AT173))</f>
        <v>77</v>
      </c>
      <c r="AV173" s="164">
        <f>(MAX(0,$L173-MAX(0,SUM($AP173:AU173))))</f>
        <v>764</v>
      </c>
      <c r="AW173" s="166">
        <f t="shared" si="16"/>
        <v>0</v>
      </c>
      <c r="AX173" s="166">
        <f>MIN(MAX(0,AW173),MAX(0,-$L173)-MAX(0,-$AP173+SUM($AW173:AW173)))</f>
        <v>0</v>
      </c>
      <c r="AY173" s="166">
        <f>MIN(MAX(0,AX173),MAX(0,-$L173)-MAX(0,-$AP173+SUM($AW173:AX173)))</f>
        <v>0</v>
      </c>
      <c r="AZ173" s="166">
        <f>MIN(MAX(0,AY173),MAX(0,-$L173)-MAX(0,-$AP173+SUM($AW173:AY173)))</f>
        <v>0</v>
      </c>
      <c r="BA173" s="166">
        <f>MIN(MAX(0,AZ173),MAX(0,-$L173)-MAX(0,-$AP173+SUM($AW173:AZ173)))</f>
        <v>0</v>
      </c>
      <c r="BB173" s="166">
        <f>MAX(0,-$L173+$AP173-SUM($AW173:BA173))</f>
        <v>0</v>
      </c>
      <c r="BC173" s="165">
        <f t="shared" si="19"/>
        <v>1</v>
      </c>
      <c r="BD173" s="164">
        <f>MIN(MAX(0,BC173),MAX(0,$M173)-SUM($BC173:BC173))</f>
        <v>1</v>
      </c>
      <c r="BE173" s="164">
        <f>MIN(MAX(0,BD173),MAX(0,$M173)-SUM($BC173:BD173))</f>
        <v>1</v>
      </c>
      <c r="BF173" s="164">
        <f>MIN(MAX(0,BE173),MAX(0,$M173)-SUM($BC173:BE173))</f>
        <v>1</v>
      </c>
      <c r="BG173" s="164">
        <f>MIN(MAX(0,BF173),MAX(0,$M173)-SUM($BC173:BF173))</f>
        <v>1</v>
      </c>
      <c r="BH173" s="164">
        <f>MIN(MAX(0,BG173),MAX(0,$M173)-SUM($BC173:BG173))</f>
        <v>1</v>
      </c>
      <c r="BI173" s="164">
        <f>(MAX(0,$M173-MAX(0,SUM($BC173:BH173))))</f>
        <v>1</v>
      </c>
      <c r="BJ173" s="166">
        <f t="shared" si="20"/>
        <v>0</v>
      </c>
      <c r="BK173" s="166">
        <f>MIN(MAX(0,BJ173),MAX(0,-$M173)-MAX(0,-$BC173+SUM($BJ173:BJ173)))</f>
        <v>0</v>
      </c>
      <c r="BL173" s="166">
        <f>MIN(MAX(0,BK173),MAX(0,-$M173)-MAX(0,-$BC173+SUM($BJ173:BK173)))</f>
        <v>0</v>
      </c>
      <c r="BM173" s="166">
        <f>MIN(MAX(0,BL173),MAX(0,-$M173)-MAX(0,-$BC173+SUM($BJ173:BL173)))</f>
        <v>0</v>
      </c>
      <c r="BN173" s="166">
        <f>MIN(MAX(0,BM173),MAX(0,-$M173)-MAX(0,-$BC173+SUM($BJ173:BM173)))</f>
        <v>0</v>
      </c>
      <c r="BO173" s="166">
        <f>MAX(0,-$M173+$BC173-SUM($BJ173:BN173))</f>
        <v>0</v>
      </c>
      <c r="BP173" s="165"/>
      <c r="BQ173" s="164"/>
      <c r="BR173" s="164"/>
      <c r="BS173" s="164"/>
      <c r="BT173" s="164"/>
      <c r="BU173" s="164"/>
      <c r="BV173" s="164"/>
      <c r="BW173" s="166"/>
      <c r="BX173" s="166"/>
      <c r="BY173" s="166"/>
      <c r="BZ173" s="166"/>
      <c r="CA173" s="166"/>
      <c r="CB173" s="166"/>
      <c r="CC173" s="163">
        <v>1</v>
      </c>
      <c r="CD173" s="167"/>
      <c r="CE173" s="164"/>
      <c r="CF173" s="164"/>
      <c r="CG173" s="164"/>
      <c r="CH173" s="164"/>
      <c r="CI173" s="164"/>
      <c r="CJ173" s="164"/>
      <c r="CK173" s="166"/>
      <c r="CL173" s="166"/>
      <c r="CM173" s="166"/>
      <c r="CN173" s="166"/>
      <c r="CO173" s="166"/>
      <c r="CP173" s="166"/>
      <c r="CQ173" s="167">
        <v>0</v>
      </c>
      <c r="CR173" s="164"/>
      <c r="CS173" s="164"/>
      <c r="CT173" s="164"/>
      <c r="CU173" s="164"/>
      <c r="CV173" s="164"/>
      <c r="CW173" s="164"/>
      <c r="CX173" s="166">
        <v>0</v>
      </c>
      <c r="CY173" s="166">
        <v>0</v>
      </c>
      <c r="CZ173" s="166">
        <v>0</v>
      </c>
      <c r="DA173" s="166">
        <v>0</v>
      </c>
      <c r="DB173" s="166">
        <v>0</v>
      </c>
      <c r="DC173" s="166">
        <v>0</v>
      </c>
      <c r="DE173" s="168">
        <v>0</v>
      </c>
      <c r="DG173" s="172">
        <v>0</v>
      </c>
    </row>
    <row r="174" spans="2:111" hidden="1">
      <c r="B174" s="103" t="s">
        <v>321</v>
      </c>
      <c r="C174" s="164">
        <v>15</v>
      </c>
      <c r="D174" s="164">
        <v>10</v>
      </c>
      <c r="E174" s="164">
        <v>58</v>
      </c>
      <c r="F174" s="163">
        <v>7.9</v>
      </c>
      <c r="G174" s="164">
        <v>238026</v>
      </c>
      <c r="H174" s="164">
        <v>4137</v>
      </c>
      <c r="I174" s="164">
        <v>8475</v>
      </c>
      <c r="J174" s="164"/>
      <c r="K174" s="164">
        <v>0</v>
      </c>
      <c r="L174" s="164">
        <v>-26075</v>
      </c>
      <c r="M174" s="164">
        <v>-1746</v>
      </c>
      <c r="N174" s="164"/>
      <c r="O174" s="164">
        <v>-8207</v>
      </c>
      <c r="P174" s="164">
        <v>214610</v>
      </c>
      <c r="Q174" s="104">
        <f t="shared" si="14"/>
        <v>0</v>
      </c>
      <c r="R174" s="164">
        <v>-5968</v>
      </c>
      <c r="S174" s="164"/>
      <c r="T174" s="164">
        <v>6644</v>
      </c>
      <c r="U174" s="164">
        <v>8549</v>
      </c>
      <c r="V174" s="104">
        <f t="shared" si="17"/>
        <v>-42159</v>
      </c>
      <c r="W174" s="104">
        <f t="shared" si="18"/>
        <v>-20306</v>
      </c>
      <c r="X174" s="104"/>
      <c r="Y174" s="164">
        <v>246441</v>
      </c>
      <c r="Z174" s="164">
        <v>188489</v>
      </c>
      <c r="AA174" s="164">
        <v>214610</v>
      </c>
      <c r="AB174" s="164">
        <v>214610</v>
      </c>
      <c r="AC174" s="164">
        <v>22774</v>
      </c>
      <c r="AD174" s="164">
        <v>19385</v>
      </c>
      <c r="AE174" s="164"/>
      <c r="AF174" s="164">
        <v>0</v>
      </c>
      <c r="AG174" s="164">
        <v>0</v>
      </c>
      <c r="AH174" s="164"/>
      <c r="AI174" s="164">
        <v>-5968</v>
      </c>
      <c r="AJ174" s="164">
        <v>-5968</v>
      </c>
      <c r="AK174" s="164">
        <v>-5968</v>
      </c>
      <c r="AL174" s="164">
        <v>-5968</v>
      </c>
      <c r="AM174" s="164">
        <v>-5968</v>
      </c>
      <c r="AN174" s="164">
        <v>-12319</v>
      </c>
      <c r="AP174" s="165">
        <f t="shared" si="15"/>
        <v>-3301</v>
      </c>
      <c r="AQ174" s="164">
        <f>MIN(MAX(0,AP174),MAX(0,$L174)-SUM($AP174:AP174))</f>
        <v>0</v>
      </c>
      <c r="AR174" s="164">
        <f>MIN(MAX(0,AQ174),MAX(0,$L174)-SUM($AP174:AQ174))</f>
        <v>0</v>
      </c>
      <c r="AS174" s="164">
        <f>MIN(MAX(0,AR174),MAX(0,$L174)-SUM($AP174:AR174))</f>
        <v>0</v>
      </c>
      <c r="AT174" s="164">
        <f>MIN(MAX(0,AS174),MAX(0,$L174)-SUM($AP174:AS174))</f>
        <v>0</v>
      </c>
      <c r="AU174" s="164">
        <f>MIN(MAX(0,AT174),MAX(0,$L174)-SUM($AP174:AT174))</f>
        <v>0</v>
      </c>
      <c r="AV174" s="164">
        <f>(MAX(0,$L174-MAX(0,SUM($AP174:AU174))))</f>
        <v>0</v>
      </c>
      <c r="AW174" s="166">
        <f t="shared" si="16"/>
        <v>3301</v>
      </c>
      <c r="AX174" s="166">
        <f>MIN(MAX(0,AW174),MAX(0,-$L174)-MAX(0,-$AP174+SUM($AW174:AW174)))</f>
        <v>3301</v>
      </c>
      <c r="AY174" s="166">
        <f>MIN(MAX(0,AX174),MAX(0,-$L174)-MAX(0,-$AP174+SUM($AW174:AX174)))</f>
        <v>3301</v>
      </c>
      <c r="AZ174" s="166">
        <f>MIN(MAX(0,AY174),MAX(0,-$L174)-MAX(0,-$AP174+SUM($AW174:AY174)))</f>
        <v>3301</v>
      </c>
      <c r="BA174" s="166">
        <f>MIN(MAX(0,AZ174),MAX(0,-$L174)-MAX(0,-$AP174+SUM($AW174:AZ174)))</f>
        <v>3301</v>
      </c>
      <c r="BB174" s="166">
        <f>MAX(0,-$L174+$AP174-SUM($AW174:BA174))</f>
        <v>6269</v>
      </c>
      <c r="BC174" s="165">
        <f t="shared" si="19"/>
        <v>-221</v>
      </c>
      <c r="BD174" s="164">
        <f>MIN(MAX(0,BC174),MAX(0,$M174)-SUM($BC174:BC174))</f>
        <v>0</v>
      </c>
      <c r="BE174" s="164">
        <f>MIN(MAX(0,BD174),MAX(0,$M174)-SUM($BC174:BD174))</f>
        <v>0</v>
      </c>
      <c r="BF174" s="164">
        <f>MIN(MAX(0,BE174),MAX(0,$M174)-SUM($BC174:BE174))</f>
        <v>0</v>
      </c>
      <c r="BG174" s="164">
        <f>MIN(MAX(0,BF174),MAX(0,$M174)-SUM($BC174:BF174))</f>
        <v>0</v>
      </c>
      <c r="BH174" s="164">
        <f>MIN(MAX(0,BG174),MAX(0,$M174)-SUM($BC174:BG174))</f>
        <v>0</v>
      </c>
      <c r="BI174" s="164">
        <f>(MAX(0,$M174-MAX(0,SUM($BC174:BH174))))</f>
        <v>0</v>
      </c>
      <c r="BJ174" s="166">
        <f t="shared" si="20"/>
        <v>221</v>
      </c>
      <c r="BK174" s="166">
        <f>MIN(MAX(0,BJ174),MAX(0,-$M174)-MAX(0,-$BC174+SUM($BJ174:BJ174)))</f>
        <v>221</v>
      </c>
      <c r="BL174" s="166">
        <f>MIN(MAX(0,BK174),MAX(0,-$M174)-MAX(0,-$BC174+SUM($BJ174:BK174)))</f>
        <v>221</v>
      </c>
      <c r="BM174" s="166">
        <f>MIN(MAX(0,BL174),MAX(0,-$M174)-MAX(0,-$BC174+SUM($BJ174:BL174)))</f>
        <v>221</v>
      </c>
      <c r="BN174" s="166">
        <f>MIN(MAX(0,BM174),MAX(0,-$M174)-MAX(0,-$BC174+SUM($BJ174:BM174)))</f>
        <v>221</v>
      </c>
      <c r="BO174" s="166">
        <f>MAX(0,-$M174+$BC174-SUM($BJ174:BN174))</f>
        <v>420</v>
      </c>
      <c r="BP174" s="165"/>
      <c r="BQ174" s="164"/>
      <c r="BR174" s="164"/>
      <c r="BS174" s="164"/>
      <c r="BT174" s="164"/>
      <c r="BU174" s="164"/>
      <c r="BV174" s="164"/>
      <c r="BW174" s="166"/>
      <c r="BX174" s="166"/>
      <c r="BY174" s="166"/>
      <c r="BZ174" s="166"/>
      <c r="CA174" s="166"/>
      <c r="CB174" s="166"/>
      <c r="CC174" s="163">
        <v>9.3000000000000007</v>
      </c>
      <c r="CD174" s="167"/>
      <c r="CE174" s="164"/>
      <c r="CF174" s="164"/>
      <c r="CG174" s="164"/>
      <c r="CH174" s="164"/>
      <c r="CI174" s="164"/>
      <c r="CJ174" s="164"/>
      <c r="CK174" s="166"/>
      <c r="CL174" s="166"/>
      <c r="CM174" s="166"/>
      <c r="CN174" s="166"/>
      <c r="CO174" s="166"/>
      <c r="CP174" s="166"/>
      <c r="CQ174" s="167">
        <v>-2446</v>
      </c>
      <c r="CR174" s="164"/>
      <c r="CS174" s="164"/>
      <c r="CT174" s="164"/>
      <c r="CU174" s="164"/>
      <c r="CV174" s="164"/>
      <c r="CW174" s="164"/>
      <c r="CX174" s="166">
        <v>2446</v>
      </c>
      <c r="CY174" s="166">
        <v>2446</v>
      </c>
      <c r="CZ174" s="166">
        <v>2446</v>
      </c>
      <c r="DA174" s="166">
        <v>2446</v>
      </c>
      <c r="DB174" s="166">
        <v>2446</v>
      </c>
      <c r="DC174" s="166">
        <v>5630</v>
      </c>
      <c r="DE174" s="168">
        <v>0</v>
      </c>
      <c r="DG174" s="172">
        <v>0</v>
      </c>
    </row>
    <row r="175" spans="2:111" hidden="1">
      <c r="B175" s="103" t="s">
        <v>517</v>
      </c>
      <c r="C175" s="164">
        <v>0</v>
      </c>
      <c r="D175" s="164">
        <v>0</v>
      </c>
      <c r="E175" s="164">
        <v>4</v>
      </c>
      <c r="F175" s="163">
        <v>15.4</v>
      </c>
      <c r="G175" s="164">
        <v>0</v>
      </c>
      <c r="H175" s="164">
        <v>0</v>
      </c>
      <c r="I175" s="164">
        <v>0</v>
      </c>
      <c r="J175" s="164"/>
      <c r="K175" s="164">
        <v>0</v>
      </c>
      <c r="L175" s="164">
        <v>2136</v>
      </c>
      <c r="M175" s="164">
        <v>-61</v>
      </c>
      <c r="N175" s="164"/>
      <c r="O175" s="164">
        <v>0</v>
      </c>
      <c r="P175" s="164">
        <v>2075</v>
      </c>
      <c r="Q175" s="104">
        <f t="shared" si="14"/>
        <v>0</v>
      </c>
      <c r="R175" s="164">
        <v>135</v>
      </c>
      <c r="S175" s="164"/>
      <c r="T175" s="164">
        <v>135</v>
      </c>
      <c r="U175" s="164">
        <v>0</v>
      </c>
      <c r="V175" s="104">
        <f t="shared" si="17"/>
        <v>1940</v>
      </c>
      <c r="W175" s="104">
        <f t="shared" si="18"/>
        <v>0</v>
      </c>
      <c r="X175" s="104"/>
      <c r="Y175" s="164">
        <v>2751</v>
      </c>
      <c r="Z175" s="164">
        <v>1576</v>
      </c>
      <c r="AA175" s="164">
        <v>2075</v>
      </c>
      <c r="AB175" s="164">
        <v>2075</v>
      </c>
      <c r="AC175" s="164">
        <v>0</v>
      </c>
      <c r="AD175" s="164">
        <v>57</v>
      </c>
      <c r="AE175" s="164"/>
      <c r="AF175" s="164">
        <v>1997</v>
      </c>
      <c r="AG175" s="164">
        <v>0</v>
      </c>
      <c r="AH175" s="164"/>
      <c r="AI175" s="164">
        <v>135</v>
      </c>
      <c r="AJ175" s="164">
        <v>135</v>
      </c>
      <c r="AK175" s="164">
        <v>135</v>
      </c>
      <c r="AL175" s="164">
        <v>135</v>
      </c>
      <c r="AM175" s="164">
        <v>135</v>
      </c>
      <c r="AN175" s="164">
        <v>1265</v>
      </c>
      <c r="AP175" s="165">
        <f t="shared" si="15"/>
        <v>139</v>
      </c>
      <c r="AQ175" s="164">
        <f>MIN(MAX(0,AP175),MAX(0,$L175)-SUM($AP175:AP175))</f>
        <v>139</v>
      </c>
      <c r="AR175" s="164">
        <f>MIN(MAX(0,AQ175),MAX(0,$L175)-SUM($AP175:AQ175))</f>
        <v>139</v>
      </c>
      <c r="AS175" s="164">
        <f>MIN(MAX(0,AR175),MAX(0,$L175)-SUM($AP175:AR175))</f>
        <v>139</v>
      </c>
      <c r="AT175" s="164">
        <f>MIN(MAX(0,AS175),MAX(0,$L175)-SUM($AP175:AS175))</f>
        <v>139</v>
      </c>
      <c r="AU175" s="164">
        <f>MIN(MAX(0,AT175),MAX(0,$L175)-SUM($AP175:AT175))</f>
        <v>139</v>
      </c>
      <c r="AV175" s="164">
        <f>(MAX(0,$L175-MAX(0,SUM($AP175:AU175))))</f>
        <v>1302</v>
      </c>
      <c r="AW175" s="166">
        <f t="shared" si="16"/>
        <v>0</v>
      </c>
      <c r="AX175" s="166">
        <f>MIN(MAX(0,AW175),MAX(0,-$L175)-MAX(0,-$AP175+SUM($AW175:AW175)))</f>
        <v>0</v>
      </c>
      <c r="AY175" s="166">
        <f>MIN(MAX(0,AX175),MAX(0,-$L175)-MAX(0,-$AP175+SUM($AW175:AX175)))</f>
        <v>0</v>
      </c>
      <c r="AZ175" s="166">
        <f>MIN(MAX(0,AY175),MAX(0,-$L175)-MAX(0,-$AP175+SUM($AW175:AY175)))</f>
        <v>0</v>
      </c>
      <c r="BA175" s="166">
        <f>MIN(MAX(0,AZ175),MAX(0,-$L175)-MAX(0,-$AP175+SUM($AW175:AZ175)))</f>
        <v>0</v>
      </c>
      <c r="BB175" s="166">
        <f>MAX(0,-$L175+$AP175-SUM($AW175:BA175))</f>
        <v>0</v>
      </c>
      <c r="BC175" s="165">
        <f t="shared" si="19"/>
        <v>-4</v>
      </c>
      <c r="BD175" s="164">
        <f>MIN(MAX(0,BC175),MAX(0,$M175)-SUM($BC175:BC175))</f>
        <v>0</v>
      </c>
      <c r="BE175" s="164">
        <f>MIN(MAX(0,BD175),MAX(0,$M175)-SUM($BC175:BD175))</f>
        <v>0</v>
      </c>
      <c r="BF175" s="164">
        <f>MIN(MAX(0,BE175),MAX(0,$M175)-SUM($BC175:BE175))</f>
        <v>0</v>
      </c>
      <c r="BG175" s="164">
        <f>MIN(MAX(0,BF175),MAX(0,$M175)-SUM($BC175:BF175))</f>
        <v>0</v>
      </c>
      <c r="BH175" s="164">
        <f>MIN(MAX(0,BG175),MAX(0,$M175)-SUM($BC175:BG175))</f>
        <v>0</v>
      </c>
      <c r="BI175" s="164">
        <f>(MAX(0,$M175-MAX(0,SUM($BC175:BH175))))</f>
        <v>0</v>
      </c>
      <c r="BJ175" s="166">
        <f t="shared" si="20"/>
        <v>4</v>
      </c>
      <c r="BK175" s="166">
        <f>MIN(MAX(0,BJ175),MAX(0,-$M175)-MAX(0,-$BC175+SUM($BJ175:BJ175)))</f>
        <v>4</v>
      </c>
      <c r="BL175" s="166">
        <f>MIN(MAX(0,BK175),MAX(0,-$M175)-MAX(0,-$BC175+SUM($BJ175:BK175)))</f>
        <v>4</v>
      </c>
      <c r="BM175" s="166">
        <f>MIN(MAX(0,BL175),MAX(0,-$M175)-MAX(0,-$BC175+SUM($BJ175:BL175)))</f>
        <v>4</v>
      </c>
      <c r="BN175" s="166">
        <f>MIN(MAX(0,BM175),MAX(0,-$M175)-MAX(0,-$BC175+SUM($BJ175:BM175)))</f>
        <v>4</v>
      </c>
      <c r="BO175" s="166">
        <f>MAX(0,-$M175+$BC175-SUM($BJ175:BN175))</f>
        <v>37</v>
      </c>
      <c r="BP175" s="165"/>
      <c r="BQ175" s="164"/>
      <c r="BR175" s="164"/>
      <c r="BS175" s="164"/>
      <c r="BT175" s="164"/>
      <c r="BU175" s="164"/>
      <c r="BV175" s="164"/>
      <c r="BW175" s="166"/>
      <c r="BX175" s="166"/>
      <c r="BY175" s="166"/>
      <c r="BZ175" s="166"/>
      <c r="CA175" s="166"/>
      <c r="CB175" s="166"/>
      <c r="CC175" s="163">
        <v>1</v>
      </c>
      <c r="CD175" s="167"/>
      <c r="CE175" s="164"/>
      <c r="CF175" s="164"/>
      <c r="CG175" s="164"/>
      <c r="CH175" s="164"/>
      <c r="CI175" s="164"/>
      <c r="CJ175" s="164"/>
      <c r="CK175" s="166"/>
      <c r="CL175" s="166"/>
      <c r="CM175" s="166"/>
      <c r="CN175" s="166"/>
      <c r="CO175" s="166"/>
      <c r="CP175" s="166"/>
      <c r="CQ175" s="167">
        <v>0</v>
      </c>
      <c r="CR175" s="164"/>
      <c r="CS175" s="164"/>
      <c r="CT175" s="164"/>
      <c r="CU175" s="164"/>
      <c r="CV175" s="164"/>
      <c r="CW175" s="164"/>
      <c r="CX175" s="166">
        <v>0</v>
      </c>
      <c r="CY175" s="166">
        <v>0</v>
      </c>
      <c r="CZ175" s="166">
        <v>0</v>
      </c>
      <c r="DA175" s="166">
        <v>0</v>
      </c>
      <c r="DB175" s="166">
        <v>0</v>
      </c>
      <c r="DC175" s="166">
        <v>0</v>
      </c>
      <c r="DE175" s="168">
        <v>0</v>
      </c>
      <c r="DG175" s="172">
        <v>0</v>
      </c>
    </row>
    <row r="176" spans="2:111" hidden="1">
      <c r="B176" s="103" t="s">
        <v>322</v>
      </c>
      <c r="C176" s="164">
        <v>139</v>
      </c>
      <c r="D176" s="164">
        <v>60</v>
      </c>
      <c r="E176" s="164">
        <v>385</v>
      </c>
      <c r="F176" s="163">
        <v>7.2</v>
      </c>
      <c r="G176" s="164">
        <v>1573796</v>
      </c>
      <c r="H176" s="164">
        <v>27854</v>
      </c>
      <c r="I176" s="164">
        <v>55708</v>
      </c>
      <c r="J176" s="164"/>
      <c r="K176" s="164">
        <v>0</v>
      </c>
      <c r="L176" s="164">
        <v>-124727</v>
      </c>
      <c r="M176" s="164">
        <v>-10695</v>
      </c>
      <c r="N176" s="164"/>
      <c r="O176" s="164">
        <v>-73655</v>
      </c>
      <c r="P176" s="164">
        <v>1448281</v>
      </c>
      <c r="Q176" s="104">
        <f t="shared" si="14"/>
        <v>0</v>
      </c>
      <c r="R176" s="164">
        <v>-35811</v>
      </c>
      <c r="S176" s="164"/>
      <c r="T176" s="164">
        <v>47751</v>
      </c>
      <c r="U176" s="164">
        <v>70802</v>
      </c>
      <c r="V176" s="104">
        <f t="shared" si="17"/>
        <v>-218631</v>
      </c>
      <c r="W176" s="104">
        <f t="shared" si="18"/>
        <v>-119020</v>
      </c>
      <c r="X176" s="104"/>
      <c r="Y176" s="164">
        <v>1643176</v>
      </c>
      <c r="Z176" s="164">
        <v>1286473</v>
      </c>
      <c r="AA176" s="164">
        <v>1448281</v>
      </c>
      <c r="AB176" s="164">
        <v>1448281</v>
      </c>
      <c r="AC176" s="164">
        <v>107404</v>
      </c>
      <c r="AD176" s="164">
        <v>111227</v>
      </c>
      <c r="AE176" s="164"/>
      <c r="AF176" s="164">
        <v>0</v>
      </c>
      <c r="AG176" s="164">
        <v>0</v>
      </c>
      <c r="AH176" s="164"/>
      <c r="AI176" s="164">
        <v>-35811</v>
      </c>
      <c r="AJ176" s="164">
        <v>-35811</v>
      </c>
      <c r="AK176" s="164">
        <v>-35811</v>
      </c>
      <c r="AL176" s="164">
        <v>-35811</v>
      </c>
      <c r="AM176" s="164">
        <v>-35811</v>
      </c>
      <c r="AN176" s="164">
        <v>-39576</v>
      </c>
      <c r="AP176" s="165">
        <f t="shared" si="15"/>
        <v>-17323</v>
      </c>
      <c r="AQ176" s="164">
        <f>MIN(MAX(0,AP176),MAX(0,$L176)-SUM($AP176:AP176))</f>
        <v>0</v>
      </c>
      <c r="AR176" s="164">
        <f>MIN(MAX(0,AQ176),MAX(0,$L176)-SUM($AP176:AQ176))</f>
        <v>0</v>
      </c>
      <c r="AS176" s="164">
        <f>MIN(MAX(0,AR176),MAX(0,$L176)-SUM($AP176:AR176))</f>
        <v>0</v>
      </c>
      <c r="AT176" s="164">
        <f>MIN(MAX(0,AS176),MAX(0,$L176)-SUM($AP176:AS176))</f>
        <v>0</v>
      </c>
      <c r="AU176" s="164">
        <f>MIN(MAX(0,AT176),MAX(0,$L176)-SUM($AP176:AT176))</f>
        <v>0</v>
      </c>
      <c r="AV176" s="164">
        <f>(MAX(0,$L176-MAX(0,SUM($AP176:AU176))))</f>
        <v>0</v>
      </c>
      <c r="AW176" s="166">
        <f t="shared" si="16"/>
        <v>17323</v>
      </c>
      <c r="AX176" s="166">
        <f>MIN(MAX(0,AW176),MAX(0,-$L176)-MAX(0,-$AP176+SUM($AW176:AW176)))</f>
        <v>17323</v>
      </c>
      <c r="AY176" s="166">
        <f>MIN(MAX(0,AX176),MAX(0,-$L176)-MAX(0,-$AP176+SUM($AW176:AX176)))</f>
        <v>17323</v>
      </c>
      <c r="AZ176" s="166">
        <f>MIN(MAX(0,AY176),MAX(0,-$L176)-MAX(0,-$AP176+SUM($AW176:AY176)))</f>
        <v>17323</v>
      </c>
      <c r="BA176" s="166">
        <f>MIN(MAX(0,AZ176),MAX(0,-$L176)-MAX(0,-$AP176+SUM($AW176:AZ176)))</f>
        <v>17323</v>
      </c>
      <c r="BB176" s="166">
        <f>MAX(0,-$L176+$AP176-SUM($AW176:BA176))</f>
        <v>20789</v>
      </c>
      <c r="BC176" s="165">
        <f t="shared" si="19"/>
        <v>-1485</v>
      </c>
      <c r="BD176" s="164">
        <f>MIN(MAX(0,BC176),MAX(0,$M176)-SUM($BC176:BC176))</f>
        <v>0</v>
      </c>
      <c r="BE176" s="164">
        <f>MIN(MAX(0,BD176),MAX(0,$M176)-SUM($BC176:BD176))</f>
        <v>0</v>
      </c>
      <c r="BF176" s="164">
        <f>MIN(MAX(0,BE176),MAX(0,$M176)-SUM($BC176:BE176))</f>
        <v>0</v>
      </c>
      <c r="BG176" s="164">
        <f>MIN(MAX(0,BF176),MAX(0,$M176)-SUM($BC176:BF176))</f>
        <v>0</v>
      </c>
      <c r="BH176" s="164">
        <f>MIN(MAX(0,BG176),MAX(0,$M176)-SUM($BC176:BG176))</f>
        <v>0</v>
      </c>
      <c r="BI176" s="164">
        <f>(MAX(0,$M176-MAX(0,SUM($BC176:BH176))))</f>
        <v>0</v>
      </c>
      <c r="BJ176" s="166">
        <f t="shared" si="20"/>
        <v>1485</v>
      </c>
      <c r="BK176" s="166">
        <f>MIN(MAX(0,BJ176),MAX(0,-$M176)-MAX(0,-$BC176+SUM($BJ176:BJ176)))</f>
        <v>1485</v>
      </c>
      <c r="BL176" s="166">
        <f>MIN(MAX(0,BK176),MAX(0,-$M176)-MAX(0,-$BC176+SUM($BJ176:BK176)))</f>
        <v>1485</v>
      </c>
      <c r="BM176" s="166">
        <f>MIN(MAX(0,BL176),MAX(0,-$M176)-MAX(0,-$BC176+SUM($BJ176:BL176)))</f>
        <v>1485</v>
      </c>
      <c r="BN176" s="166">
        <f>MIN(MAX(0,BM176),MAX(0,-$M176)-MAX(0,-$BC176+SUM($BJ176:BM176)))</f>
        <v>1485</v>
      </c>
      <c r="BO176" s="166">
        <f>MAX(0,-$M176+$BC176-SUM($BJ176:BN176))</f>
        <v>1785</v>
      </c>
      <c r="BP176" s="165"/>
      <c r="BQ176" s="164"/>
      <c r="BR176" s="164"/>
      <c r="BS176" s="164"/>
      <c r="BT176" s="164"/>
      <c r="BU176" s="164"/>
      <c r="BV176" s="164"/>
      <c r="BW176" s="166"/>
      <c r="BX176" s="166"/>
      <c r="BY176" s="166"/>
      <c r="BZ176" s="166"/>
      <c r="CA176" s="166"/>
      <c r="CB176" s="166"/>
      <c r="CC176" s="163">
        <v>8</v>
      </c>
      <c r="CD176" s="167"/>
      <c r="CE176" s="164"/>
      <c r="CF176" s="164"/>
      <c r="CG176" s="164"/>
      <c r="CH176" s="164"/>
      <c r="CI176" s="164"/>
      <c r="CJ176" s="164"/>
      <c r="CK176" s="166"/>
      <c r="CL176" s="166"/>
      <c r="CM176" s="166"/>
      <c r="CN176" s="166"/>
      <c r="CO176" s="166"/>
      <c r="CP176" s="166"/>
      <c r="CQ176" s="167">
        <v>-17003</v>
      </c>
      <c r="CR176" s="164"/>
      <c r="CS176" s="164"/>
      <c r="CT176" s="164"/>
      <c r="CU176" s="164"/>
      <c r="CV176" s="164"/>
      <c r="CW176" s="164"/>
      <c r="CX176" s="166">
        <v>17003</v>
      </c>
      <c r="CY176" s="166">
        <v>17003</v>
      </c>
      <c r="CZ176" s="166">
        <v>17003</v>
      </c>
      <c r="DA176" s="166">
        <v>17003</v>
      </c>
      <c r="DB176" s="166">
        <v>17003</v>
      </c>
      <c r="DC176" s="166">
        <v>17002</v>
      </c>
      <c r="DE176" s="168">
        <v>0</v>
      </c>
      <c r="DG176" s="172">
        <v>0</v>
      </c>
    </row>
    <row r="177" spans="2:111" hidden="1">
      <c r="B177" s="103" t="s">
        <v>323</v>
      </c>
      <c r="C177" s="164">
        <v>100</v>
      </c>
      <c r="D177" s="164">
        <v>38</v>
      </c>
      <c r="E177" s="164">
        <v>261</v>
      </c>
      <c r="F177" s="163">
        <v>7.2</v>
      </c>
      <c r="G177" s="164">
        <v>1192260</v>
      </c>
      <c r="H177" s="164">
        <v>19286</v>
      </c>
      <c r="I177" s="164">
        <v>42151</v>
      </c>
      <c r="J177" s="164"/>
      <c r="K177" s="164">
        <v>0</v>
      </c>
      <c r="L177" s="164">
        <v>8482</v>
      </c>
      <c r="M177" s="164">
        <v>-8782</v>
      </c>
      <c r="N177" s="164"/>
      <c r="O177" s="164">
        <v>-55078</v>
      </c>
      <c r="P177" s="164">
        <v>1198319</v>
      </c>
      <c r="Q177" s="104">
        <f t="shared" si="14"/>
        <v>0</v>
      </c>
      <c r="R177" s="164">
        <v>-12265</v>
      </c>
      <c r="S177" s="164"/>
      <c r="T177" s="164">
        <v>49172</v>
      </c>
      <c r="U177" s="164">
        <v>58092</v>
      </c>
      <c r="V177" s="104">
        <f t="shared" si="17"/>
        <v>-77263</v>
      </c>
      <c r="W177" s="104">
        <f t="shared" si="18"/>
        <v>-89228</v>
      </c>
      <c r="X177" s="104"/>
      <c r="Y177" s="164">
        <v>1356085</v>
      </c>
      <c r="Z177" s="164">
        <v>1066998</v>
      </c>
      <c r="AA177" s="164">
        <v>1198319</v>
      </c>
      <c r="AB177" s="164">
        <v>1198319</v>
      </c>
      <c r="AC177" s="164">
        <v>0</v>
      </c>
      <c r="AD177" s="164">
        <v>84567</v>
      </c>
      <c r="AE177" s="164"/>
      <c r="AF177" s="164">
        <v>7304</v>
      </c>
      <c r="AG177" s="164">
        <v>0</v>
      </c>
      <c r="AH177" s="164"/>
      <c r="AI177" s="164">
        <v>-12265</v>
      </c>
      <c r="AJ177" s="164">
        <v>-12265</v>
      </c>
      <c r="AK177" s="164">
        <v>-12265</v>
      </c>
      <c r="AL177" s="164">
        <v>-12265</v>
      </c>
      <c r="AM177" s="164">
        <v>-12265</v>
      </c>
      <c r="AN177" s="164">
        <v>-15938</v>
      </c>
      <c r="AP177" s="165">
        <f t="shared" si="15"/>
        <v>1178</v>
      </c>
      <c r="AQ177" s="164">
        <f>MIN(MAX(0,AP177),MAX(0,$L177)-SUM($AP177:AP177))</f>
        <v>1178</v>
      </c>
      <c r="AR177" s="164">
        <f>MIN(MAX(0,AQ177),MAX(0,$L177)-SUM($AP177:AQ177))</f>
        <v>1178</v>
      </c>
      <c r="AS177" s="164">
        <f>MIN(MAX(0,AR177),MAX(0,$L177)-SUM($AP177:AR177))</f>
        <v>1178</v>
      </c>
      <c r="AT177" s="164">
        <f>MIN(MAX(0,AS177),MAX(0,$L177)-SUM($AP177:AS177))</f>
        <v>1178</v>
      </c>
      <c r="AU177" s="164">
        <f>MIN(MAX(0,AT177),MAX(0,$L177)-SUM($AP177:AT177))</f>
        <v>1178</v>
      </c>
      <c r="AV177" s="164">
        <f>(MAX(0,$L177-MAX(0,SUM($AP177:AU177))))</f>
        <v>1414</v>
      </c>
      <c r="AW177" s="166">
        <f t="shared" si="16"/>
        <v>0</v>
      </c>
      <c r="AX177" s="166">
        <f>MIN(MAX(0,AW177),MAX(0,-$L177)-MAX(0,-$AP177+SUM($AW177:AW177)))</f>
        <v>0</v>
      </c>
      <c r="AY177" s="166">
        <f>MIN(MAX(0,AX177),MAX(0,-$L177)-MAX(0,-$AP177+SUM($AW177:AX177)))</f>
        <v>0</v>
      </c>
      <c r="AZ177" s="166">
        <f>MIN(MAX(0,AY177),MAX(0,-$L177)-MAX(0,-$AP177+SUM($AW177:AY177)))</f>
        <v>0</v>
      </c>
      <c r="BA177" s="166">
        <f>MIN(MAX(0,AZ177),MAX(0,-$L177)-MAX(0,-$AP177+SUM($AW177:AZ177)))</f>
        <v>0</v>
      </c>
      <c r="BB177" s="166">
        <f>MAX(0,-$L177+$AP177-SUM($AW177:BA177))</f>
        <v>0</v>
      </c>
      <c r="BC177" s="165">
        <f t="shared" si="19"/>
        <v>-1220</v>
      </c>
      <c r="BD177" s="164">
        <f>MIN(MAX(0,BC177),MAX(0,$M177)-SUM($BC177:BC177))</f>
        <v>0</v>
      </c>
      <c r="BE177" s="164">
        <f>MIN(MAX(0,BD177),MAX(0,$M177)-SUM($BC177:BD177))</f>
        <v>0</v>
      </c>
      <c r="BF177" s="164">
        <f>MIN(MAX(0,BE177),MAX(0,$M177)-SUM($BC177:BE177))</f>
        <v>0</v>
      </c>
      <c r="BG177" s="164">
        <f>MIN(MAX(0,BF177),MAX(0,$M177)-SUM($BC177:BF177))</f>
        <v>0</v>
      </c>
      <c r="BH177" s="164">
        <f>MIN(MAX(0,BG177),MAX(0,$M177)-SUM($BC177:BG177))</f>
        <v>0</v>
      </c>
      <c r="BI177" s="164">
        <f>(MAX(0,$M177-MAX(0,SUM($BC177:BH177))))</f>
        <v>0</v>
      </c>
      <c r="BJ177" s="166">
        <f t="shared" si="20"/>
        <v>1220</v>
      </c>
      <c r="BK177" s="166">
        <f>MIN(MAX(0,BJ177),MAX(0,-$M177)-MAX(0,-$BC177+SUM($BJ177:BJ177)))</f>
        <v>1220</v>
      </c>
      <c r="BL177" s="166">
        <f>MIN(MAX(0,BK177),MAX(0,-$M177)-MAX(0,-$BC177+SUM($BJ177:BK177)))</f>
        <v>1220</v>
      </c>
      <c r="BM177" s="166">
        <f>MIN(MAX(0,BL177),MAX(0,-$M177)-MAX(0,-$BC177+SUM($BJ177:BL177)))</f>
        <v>1220</v>
      </c>
      <c r="BN177" s="166">
        <f>MIN(MAX(0,BM177),MAX(0,-$M177)-MAX(0,-$BC177+SUM($BJ177:BM177)))</f>
        <v>1220</v>
      </c>
      <c r="BO177" s="166">
        <f>MAX(0,-$M177+$BC177-SUM($BJ177:BN177))</f>
        <v>1462</v>
      </c>
      <c r="BP177" s="165"/>
      <c r="BQ177" s="164"/>
      <c r="BR177" s="164"/>
      <c r="BS177" s="164"/>
      <c r="BT177" s="164"/>
      <c r="BU177" s="164"/>
      <c r="BV177" s="164"/>
      <c r="BW177" s="166"/>
      <c r="BX177" s="166"/>
      <c r="BY177" s="166"/>
      <c r="BZ177" s="166"/>
      <c r="CA177" s="166"/>
      <c r="CB177" s="166"/>
      <c r="CC177" s="163">
        <v>8.3000000000000007</v>
      </c>
      <c r="CD177" s="167"/>
      <c r="CE177" s="164"/>
      <c r="CF177" s="164"/>
      <c r="CG177" s="164"/>
      <c r="CH177" s="164"/>
      <c r="CI177" s="164"/>
      <c r="CJ177" s="164"/>
      <c r="CK177" s="166"/>
      <c r="CL177" s="166"/>
      <c r="CM177" s="166"/>
      <c r="CN177" s="166"/>
      <c r="CO177" s="166"/>
      <c r="CP177" s="166"/>
      <c r="CQ177" s="167">
        <v>-12223</v>
      </c>
      <c r="CR177" s="164"/>
      <c r="CS177" s="164"/>
      <c r="CT177" s="164"/>
      <c r="CU177" s="164"/>
      <c r="CV177" s="164"/>
      <c r="CW177" s="164"/>
      <c r="CX177" s="166">
        <v>12223</v>
      </c>
      <c r="CY177" s="166">
        <v>12223</v>
      </c>
      <c r="CZ177" s="166">
        <v>12223</v>
      </c>
      <c r="DA177" s="166">
        <v>12223</v>
      </c>
      <c r="DB177" s="166">
        <v>12223</v>
      </c>
      <c r="DC177" s="166">
        <v>15890</v>
      </c>
      <c r="DE177" s="168">
        <v>0</v>
      </c>
      <c r="DG177" s="172">
        <v>0</v>
      </c>
    </row>
    <row r="178" spans="2:111" hidden="1">
      <c r="B178" s="103" t="s">
        <v>324</v>
      </c>
      <c r="C178" s="164">
        <v>34</v>
      </c>
      <c r="D178" s="164">
        <v>9</v>
      </c>
      <c r="E178" s="164">
        <v>99</v>
      </c>
      <c r="F178" s="163">
        <v>6.7</v>
      </c>
      <c r="G178" s="164">
        <v>1362048</v>
      </c>
      <c r="H178" s="164">
        <v>31370</v>
      </c>
      <c r="I178" s="164">
        <v>49227</v>
      </c>
      <c r="J178" s="164"/>
      <c r="K178" s="164">
        <v>0</v>
      </c>
      <c r="L178" s="164">
        <v>-1017286</v>
      </c>
      <c r="M178" s="164">
        <v>-3205</v>
      </c>
      <c r="N178" s="164"/>
      <c r="O178" s="164">
        <v>-21295</v>
      </c>
      <c r="P178" s="164">
        <v>400859</v>
      </c>
      <c r="Q178" s="104">
        <f t="shared" si="14"/>
        <v>0</v>
      </c>
      <c r="R178" s="164">
        <v>-167086</v>
      </c>
      <c r="S178" s="164"/>
      <c r="T178" s="164">
        <v>-86489</v>
      </c>
      <c r="U178" s="164">
        <v>17003</v>
      </c>
      <c r="V178" s="104">
        <f t="shared" si="17"/>
        <v>-987845</v>
      </c>
      <c r="W178" s="104">
        <f t="shared" si="18"/>
        <v>-134440</v>
      </c>
      <c r="X178" s="104"/>
      <c r="Y178" s="164">
        <v>458299</v>
      </c>
      <c r="Z178" s="164">
        <v>353530</v>
      </c>
      <c r="AA178" s="164">
        <v>400859</v>
      </c>
      <c r="AB178" s="164">
        <v>400859</v>
      </c>
      <c r="AC178" s="164">
        <v>865452</v>
      </c>
      <c r="AD178" s="164">
        <v>122393</v>
      </c>
      <c r="AE178" s="164"/>
      <c r="AF178" s="164">
        <v>0</v>
      </c>
      <c r="AG178" s="164">
        <v>0</v>
      </c>
      <c r="AH178" s="164"/>
      <c r="AI178" s="164">
        <v>-167086</v>
      </c>
      <c r="AJ178" s="164">
        <v>-167086</v>
      </c>
      <c r="AK178" s="164">
        <v>-167086</v>
      </c>
      <c r="AL178" s="164">
        <v>-167086</v>
      </c>
      <c r="AM178" s="164">
        <v>-167086</v>
      </c>
      <c r="AN178" s="164">
        <v>-152415</v>
      </c>
      <c r="AP178" s="165">
        <f t="shared" si="15"/>
        <v>-151834</v>
      </c>
      <c r="AQ178" s="164">
        <f>MIN(MAX(0,AP178),MAX(0,$L178)-SUM($AP178:AP178))</f>
        <v>0</v>
      </c>
      <c r="AR178" s="164">
        <f>MIN(MAX(0,AQ178),MAX(0,$L178)-SUM($AP178:AQ178))</f>
        <v>0</v>
      </c>
      <c r="AS178" s="164">
        <f>MIN(MAX(0,AR178),MAX(0,$L178)-SUM($AP178:AR178))</f>
        <v>0</v>
      </c>
      <c r="AT178" s="164">
        <f>MIN(MAX(0,AS178),MAX(0,$L178)-SUM($AP178:AS178))</f>
        <v>0</v>
      </c>
      <c r="AU178" s="164">
        <f>MIN(MAX(0,AT178),MAX(0,$L178)-SUM($AP178:AT178))</f>
        <v>0</v>
      </c>
      <c r="AV178" s="164">
        <f>(MAX(0,$L178-MAX(0,SUM($AP178:AU178))))</f>
        <v>0</v>
      </c>
      <c r="AW178" s="166">
        <f t="shared" si="16"/>
        <v>151834</v>
      </c>
      <c r="AX178" s="166">
        <f>MIN(MAX(0,AW178),MAX(0,-$L178)-MAX(0,-$AP178+SUM($AW178:AW178)))</f>
        <v>151834</v>
      </c>
      <c r="AY178" s="166">
        <f>MIN(MAX(0,AX178),MAX(0,-$L178)-MAX(0,-$AP178+SUM($AW178:AX178)))</f>
        <v>151834</v>
      </c>
      <c r="AZ178" s="166">
        <f>MIN(MAX(0,AY178),MAX(0,-$L178)-MAX(0,-$AP178+SUM($AW178:AY178)))</f>
        <v>151834</v>
      </c>
      <c r="BA178" s="166">
        <f>MIN(MAX(0,AZ178),MAX(0,-$L178)-MAX(0,-$AP178+SUM($AW178:AZ178)))</f>
        <v>151834</v>
      </c>
      <c r="BB178" s="166">
        <f>MAX(0,-$L178+$AP178-SUM($AW178:BA178))</f>
        <v>106282</v>
      </c>
      <c r="BC178" s="165">
        <f t="shared" si="19"/>
        <v>-478</v>
      </c>
      <c r="BD178" s="164">
        <f>MIN(MAX(0,BC178),MAX(0,$M178)-SUM($BC178:BC178))</f>
        <v>0</v>
      </c>
      <c r="BE178" s="164">
        <f>MIN(MAX(0,BD178),MAX(0,$M178)-SUM($BC178:BD178))</f>
        <v>0</v>
      </c>
      <c r="BF178" s="164">
        <f>MIN(MAX(0,BE178),MAX(0,$M178)-SUM($BC178:BE178))</f>
        <v>0</v>
      </c>
      <c r="BG178" s="164">
        <f>MIN(MAX(0,BF178),MAX(0,$M178)-SUM($BC178:BF178))</f>
        <v>0</v>
      </c>
      <c r="BH178" s="164">
        <f>MIN(MAX(0,BG178),MAX(0,$M178)-SUM($BC178:BG178))</f>
        <v>0</v>
      </c>
      <c r="BI178" s="164">
        <f>(MAX(0,$M178-MAX(0,SUM($BC178:BH178))))</f>
        <v>0</v>
      </c>
      <c r="BJ178" s="166">
        <f t="shared" si="20"/>
        <v>478</v>
      </c>
      <c r="BK178" s="166">
        <f>MIN(MAX(0,BJ178),MAX(0,-$M178)-MAX(0,-$BC178+SUM($BJ178:BJ178)))</f>
        <v>478</v>
      </c>
      <c r="BL178" s="166">
        <f>MIN(MAX(0,BK178),MAX(0,-$M178)-MAX(0,-$BC178+SUM($BJ178:BK178)))</f>
        <v>478</v>
      </c>
      <c r="BM178" s="166">
        <f>MIN(MAX(0,BL178),MAX(0,-$M178)-MAX(0,-$BC178+SUM($BJ178:BL178)))</f>
        <v>478</v>
      </c>
      <c r="BN178" s="166">
        <f>MIN(MAX(0,BM178),MAX(0,-$M178)-MAX(0,-$BC178+SUM($BJ178:BM178)))</f>
        <v>478</v>
      </c>
      <c r="BO178" s="166">
        <f>MAX(0,-$M178+$BC178-SUM($BJ178:BN178))</f>
        <v>337</v>
      </c>
      <c r="BP178" s="165"/>
      <c r="BQ178" s="164"/>
      <c r="BR178" s="164"/>
      <c r="BS178" s="164"/>
      <c r="BT178" s="164"/>
      <c r="BU178" s="164"/>
      <c r="BV178" s="164"/>
      <c r="BW178" s="166"/>
      <c r="BX178" s="166"/>
      <c r="BY178" s="166"/>
      <c r="BZ178" s="166"/>
      <c r="CA178" s="166"/>
      <c r="CB178" s="166"/>
      <c r="CC178" s="163">
        <v>10.1</v>
      </c>
      <c r="CD178" s="167"/>
      <c r="CE178" s="164"/>
      <c r="CF178" s="164"/>
      <c r="CG178" s="164"/>
      <c r="CH178" s="164"/>
      <c r="CI178" s="164"/>
      <c r="CJ178" s="164"/>
      <c r="CK178" s="166"/>
      <c r="CL178" s="166"/>
      <c r="CM178" s="166"/>
      <c r="CN178" s="166"/>
      <c r="CO178" s="166"/>
      <c r="CP178" s="166"/>
      <c r="CQ178" s="167">
        <v>-14774</v>
      </c>
      <c r="CR178" s="164"/>
      <c r="CS178" s="164"/>
      <c r="CT178" s="164"/>
      <c r="CU178" s="164"/>
      <c r="CV178" s="164"/>
      <c r="CW178" s="164"/>
      <c r="CX178" s="166">
        <v>14774</v>
      </c>
      <c r="CY178" s="166">
        <v>14774</v>
      </c>
      <c r="CZ178" s="166">
        <v>14774</v>
      </c>
      <c r="DA178" s="166">
        <v>14774</v>
      </c>
      <c r="DB178" s="166">
        <v>14774</v>
      </c>
      <c r="DC178" s="166">
        <v>45796</v>
      </c>
      <c r="DE178" s="168">
        <v>0</v>
      </c>
      <c r="DG178" s="172">
        <v>0</v>
      </c>
    </row>
    <row r="179" spans="2:111" hidden="1">
      <c r="B179" s="103" t="s">
        <v>325</v>
      </c>
      <c r="C179" s="164">
        <v>97</v>
      </c>
      <c r="D179" s="164">
        <v>37</v>
      </c>
      <c r="E179" s="164">
        <v>352</v>
      </c>
      <c r="F179" s="163">
        <v>7.6</v>
      </c>
      <c r="G179" s="164">
        <v>2710947</v>
      </c>
      <c r="H179" s="164">
        <v>55245</v>
      </c>
      <c r="I179" s="164">
        <v>96598</v>
      </c>
      <c r="J179" s="164"/>
      <c r="K179" s="164">
        <v>-1203949</v>
      </c>
      <c r="L179" s="164">
        <v>-225219</v>
      </c>
      <c r="M179" s="164">
        <v>-10478</v>
      </c>
      <c r="N179" s="164"/>
      <c r="O179" s="164">
        <v>-105548</v>
      </c>
      <c r="P179" s="164">
        <v>1317596</v>
      </c>
      <c r="Q179" s="104">
        <f t="shared" si="14"/>
        <v>-1203949</v>
      </c>
      <c r="R179" s="164">
        <v>-60845</v>
      </c>
      <c r="S179" s="164"/>
      <c r="T179" s="164">
        <v>-1112951</v>
      </c>
      <c r="U179" s="164">
        <v>53132</v>
      </c>
      <c r="V179" s="104">
        <f t="shared" si="17"/>
        <v>-395607</v>
      </c>
      <c r="W179" s="104">
        <f t="shared" si="18"/>
        <v>-220755</v>
      </c>
      <c r="X179" s="104"/>
      <c r="Y179" s="164">
        <v>1510435</v>
      </c>
      <c r="Z179" s="164">
        <v>1159135</v>
      </c>
      <c r="AA179" s="164">
        <v>1317596</v>
      </c>
      <c r="AB179" s="164">
        <v>1317596</v>
      </c>
      <c r="AC179" s="164">
        <v>195585</v>
      </c>
      <c r="AD179" s="164">
        <v>200022</v>
      </c>
      <c r="AE179" s="164"/>
      <c r="AF179" s="164">
        <v>0</v>
      </c>
      <c r="AG179" s="164">
        <v>0</v>
      </c>
      <c r="AH179" s="164"/>
      <c r="AI179" s="164">
        <v>-60845</v>
      </c>
      <c r="AJ179" s="164">
        <v>-60845</v>
      </c>
      <c r="AK179" s="164">
        <v>-60845</v>
      </c>
      <c r="AL179" s="164">
        <v>-60845</v>
      </c>
      <c r="AM179" s="164">
        <v>-60845</v>
      </c>
      <c r="AN179" s="164">
        <v>-91382</v>
      </c>
      <c r="AP179" s="165">
        <f t="shared" si="15"/>
        <v>-29634</v>
      </c>
      <c r="AQ179" s="164">
        <f>MIN(MAX(0,AP179),MAX(0,$L179)-SUM($AP179:AP179))</f>
        <v>0</v>
      </c>
      <c r="AR179" s="164">
        <f>MIN(MAX(0,AQ179),MAX(0,$L179)-SUM($AP179:AQ179))</f>
        <v>0</v>
      </c>
      <c r="AS179" s="164">
        <f>MIN(MAX(0,AR179),MAX(0,$L179)-SUM($AP179:AR179))</f>
        <v>0</v>
      </c>
      <c r="AT179" s="164">
        <f>MIN(MAX(0,AS179),MAX(0,$L179)-SUM($AP179:AS179))</f>
        <v>0</v>
      </c>
      <c r="AU179" s="164">
        <f>MIN(MAX(0,AT179),MAX(0,$L179)-SUM($AP179:AT179))</f>
        <v>0</v>
      </c>
      <c r="AV179" s="164">
        <f>(MAX(0,$L179-MAX(0,SUM($AP179:AU179))))</f>
        <v>0</v>
      </c>
      <c r="AW179" s="166">
        <f t="shared" si="16"/>
        <v>29634</v>
      </c>
      <c r="AX179" s="166">
        <f>MIN(MAX(0,AW179),MAX(0,-$L179)-MAX(0,-$AP179+SUM($AW179:AW179)))</f>
        <v>29634</v>
      </c>
      <c r="AY179" s="166">
        <f>MIN(MAX(0,AX179),MAX(0,-$L179)-MAX(0,-$AP179+SUM($AW179:AX179)))</f>
        <v>29634</v>
      </c>
      <c r="AZ179" s="166">
        <f>MIN(MAX(0,AY179),MAX(0,-$L179)-MAX(0,-$AP179+SUM($AW179:AY179)))</f>
        <v>29634</v>
      </c>
      <c r="BA179" s="166">
        <f>MIN(MAX(0,AZ179),MAX(0,-$L179)-MAX(0,-$AP179+SUM($AW179:AZ179)))</f>
        <v>29634</v>
      </c>
      <c r="BB179" s="166">
        <f>MAX(0,-$L179+$AP179-SUM($AW179:BA179))</f>
        <v>47415</v>
      </c>
      <c r="BC179" s="165">
        <f t="shared" si="19"/>
        <v>-1379</v>
      </c>
      <c r="BD179" s="164">
        <f>MIN(MAX(0,BC179),MAX(0,$M179)-SUM($BC179:BC179))</f>
        <v>0</v>
      </c>
      <c r="BE179" s="164">
        <f>MIN(MAX(0,BD179),MAX(0,$M179)-SUM($BC179:BD179))</f>
        <v>0</v>
      </c>
      <c r="BF179" s="164">
        <f>MIN(MAX(0,BE179),MAX(0,$M179)-SUM($BC179:BE179))</f>
        <v>0</v>
      </c>
      <c r="BG179" s="164">
        <f>MIN(MAX(0,BF179),MAX(0,$M179)-SUM($BC179:BF179))</f>
        <v>0</v>
      </c>
      <c r="BH179" s="164">
        <f>MIN(MAX(0,BG179),MAX(0,$M179)-SUM($BC179:BG179))</f>
        <v>0</v>
      </c>
      <c r="BI179" s="164">
        <f>(MAX(0,$M179-MAX(0,SUM($BC179:BH179))))</f>
        <v>0</v>
      </c>
      <c r="BJ179" s="166">
        <f t="shared" si="20"/>
        <v>1379</v>
      </c>
      <c r="BK179" s="166">
        <f>MIN(MAX(0,BJ179),MAX(0,-$M179)-MAX(0,-$BC179+SUM($BJ179:BJ179)))</f>
        <v>1379</v>
      </c>
      <c r="BL179" s="166">
        <f>MIN(MAX(0,BK179),MAX(0,-$M179)-MAX(0,-$BC179+SUM($BJ179:BK179)))</f>
        <v>1379</v>
      </c>
      <c r="BM179" s="166">
        <f>MIN(MAX(0,BL179),MAX(0,-$M179)-MAX(0,-$BC179+SUM($BJ179:BL179)))</f>
        <v>1379</v>
      </c>
      <c r="BN179" s="166">
        <f>MIN(MAX(0,BM179),MAX(0,-$M179)-MAX(0,-$BC179+SUM($BJ179:BM179)))</f>
        <v>1379</v>
      </c>
      <c r="BO179" s="166">
        <f>MAX(0,-$M179+$BC179-SUM($BJ179:BN179))</f>
        <v>2204</v>
      </c>
      <c r="BP179" s="165"/>
      <c r="BQ179" s="164"/>
      <c r="BR179" s="164"/>
      <c r="BS179" s="164"/>
      <c r="BT179" s="164"/>
      <c r="BU179" s="164"/>
      <c r="BV179" s="164"/>
      <c r="BW179" s="166"/>
      <c r="BX179" s="166"/>
      <c r="BY179" s="166"/>
      <c r="BZ179" s="166"/>
      <c r="CA179" s="166"/>
      <c r="CB179" s="166"/>
      <c r="CC179" s="163">
        <v>8.4</v>
      </c>
      <c r="CD179" s="167"/>
      <c r="CE179" s="164"/>
      <c r="CF179" s="164"/>
      <c r="CG179" s="164"/>
      <c r="CH179" s="164"/>
      <c r="CI179" s="164"/>
      <c r="CJ179" s="164"/>
      <c r="CK179" s="166"/>
      <c r="CL179" s="166"/>
      <c r="CM179" s="166"/>
      <c r="CN179" s="166"/>
      <c r="CO179" s="166"/>
      <c r="CP179" s="166"/>
      <c r="CQ179" s="167">
        <v>-29832</v>
      </c>
      <c r="CR179" s="164"/>
      <c r="CS179" s="164"/>
      <c r="CT179" s="164"/>
      <c r="CU179" s="164"/>
      <c r="CV179" s="164"/>
      <c r="CW179" s="164"/>
      <c r="CX179" s="166">
        <v>29832</v>
      </c>
      <c r="CY179" s="166">
        <v>29832</v>
      </c>
      <c r="CZ179" s="166">
        <v>29832</v>
      </c>
      <c r="DA179" s="166">
        <v>29832</v>
      </c>
      <c r="DB179" s="166">
        <v>29832</v>
      </c>
      <c r="DC179" s="166">
        <v>41763</v>
      </c>
      <c r="DE179" s="168">
        <v>0</v>
      </c>
      <c r="DG179" s="172">
        <v>95671.243409999995</v>
      </c>
    </row>
    <row r="180" spans="2:111" hidden="1">
      <c r="B180" s="103" t="s">
        <v>326</v>
      </c>
      <c r="C180" s="164">
        <v>32</v>
      </c>
      <c r="D180" s="164">
        <v>20</v>
      </c>
      <c r="E180" s="164">
        <v>115</v>
      </c>
      <c r="F180" s="163">
        <v>8.5</v>
      </c>
      <c r="G180" s="164">
        <v>380615</v>
      </c>
      <c r="H180" s="164">
        <v>7197</v>
      </c>
      <c r="I180" s="164">
        <v>13525</v>
      </c>
      <c r="J180" s="164"/>
      <c r="K180" s="164">
        <v>0</v>
      </c>
      <c r="L180" s="164">
        <v>6760</v>
      </c>
      <c r="M180" s="164">
        <v>-2936</v>
      </c>
      <c r="N180" s="164"/>
      <c r="O180" s="164">
        <v>-15818</v>
      </c>
      <c r="P180" s="164">
        <v>389343</v>
      </c>
      <c r="Q180" s="104">
        <f t="shared" si="14"/>
        <v>0</v>
      </c>
      <c r="R180" s="164">
        <v>-3208</v>
      </c>
      <c r="S180" s="164"/>
      <c r="T180" s="164">
        <v>17514</v>
      </c>
      <c r="U180" s="164">
        <v>17137</v>
      </c>
      <c r="V180" s="104">
        <f t="shared" si="17"/>
        <v>-24794</v>
      </c>
      <c r="W180" s="104">
        <f t="shared" si="18"/>
        <v>-31826</v>
      </c>
      <c r="X180" s="104"/>
      <c r="Y180" s="164">
        <v>445632</v>
      </c>
      <c r="Z180" s="164">
        <v>343123</v>
      </c>
      <c r="AA180" s="164">
        <v>389343</v>
      </c>
      <c r="AB180" s="164">
        <v>389343</v>
      </c>
      <c r="AC180" s="164">
        <v>0</v>
      </c>
      <c r="AD180" s="164">
        <v>30759</v>
      </c>
      <c r="AE180" s="164"/>
      <c r="AF180" s="164">
        <v>5965</v>
      </c>
      <c r="AG180" s="164">
        <v>0</v>
      </c>
      <c r="AH180" s="164"/>
      <c r="AI180" s="164">
        <v>-3208</v>
      </c>
      <c r="AJ180" s="164">
        <v>-3208</v>
      </c>
      <c r="AK180" s="164">
        <v>-3208</v>
      </c>
      <c r="AL180" s="164">
        <v>-3208</v>
      </c>
      <c r="AM180" s="164">
        <v>-3208</v>
      </c>
      <c r="AN180" s="164">
        <v>-8754</v>
      </c>
      <c r="AP180" s="165">
        <f t="shared" si="15"/>
        <v>795</v>
      </c>
      <c r="AQ180" s="164">
        <f>MIN(MAX(0,AP180),MAX(0,$L180)-SUM($AP180:AP180))</f>
        <v>795</v>
      </c>
      <c r="AR180" s="164">
        <f>MIN(MAX(0,AQ180),MAX(0,$L180)-SUM($AP180:AQ180))</f>
        <v>795</v>
      </c>
      <c r="AS180" s="164">
        <f>MIN(MAX(0,AR180),MAX(0,$L180)-SUM($AP180:AR180))</f>
        <v>795</v>
      </c>
      <c r="AT180" s="164">
        <f>MIN(MAX(0,AS180),MAX(0,$L180)-SUM($AP180:AS180))</f>
        <v>795</v>
      </c>
      <c r="AU180" s="164">
        <f>MIN(MAX(0,AT180),MAX(0,$L180)-SUM($AP180:AT180))</f>
        <v>795</v>
      </c>
      <c r="AV180" s="164">
        <f>(MAX(0,$L180-MAX(0,SUM($AP180:AU180))))</f>
        <v>1990</v>
      </c>
      <c r="AW180" s="166">
        <f t="shared" si="16"/>
        <v>0</v>
      </c>
      <c r="AX180" s="166">
        <f>MIN(MAX(0,AW180),MAX(0,-$L180)-MAX(0,-$AP180+SUM($AW180:AW180)))</f>
        <v>0</v>
      </c>
      <c r="AY180" s="166">
        <f>MIN(MAX(0,AX180),MAX(0,-$L180)-MAX(0,-$AP180+SUM($AW180:AX180)))</f>
        <v>0</v>
      </c>
      <c r="AZ180" s="166">
        <f>MIN(MAX(0,AY180),MAX(0,-$L180)-MAX(0,-$AP180+SUM($AW180:AY180)))</f>
        <v>0</v>
      </c>
      <c r="BA180" s="166">
        <f>MIN(MAX(0,AZ180),MAX(0,-$L180)-MAX(0,-$AP180+SUM($AW180:AZ180)))</f>
        <v>0</v>
      </c>
      <c r="BB180" s="166">
        <f>MAX(0,-$L180+$AP180-SUM($AW180:BA180))</f>
        <v>0</v>
      </c>
      <c r="BC180" s="165">
        <f t="shared" si="19"/>
        <v>-345</v>
      </c>
      <c r="BD180" s="164">
        <f>MIN(MAX(0,BC180),MAX(0,$M180)-SUM($BC180:BC180))</f>
        <v>0</v>
      </c>
      <c r="BE180" s="164">
        <f>MIN(MAX(0,BD180),MAX(0,$M180)-SUM($BC180:BD180))</f>
        <v>0</v>
      </c>
      <c r="BF180" s="164">
        <f>MIN(MAX(0,BE180),MAX(0,$M180)-SUM($BC180:BE180))</f>
        <v>0</v>
      </c>
      <c r="BG180" s="164">
        <f>MIN(MAX(0,BF180),MAX(0,$M180)-SUM($BC180:BF180))</f>
        <v>0</v>
      </c>
      <c r="BH180" s="164">
        <f>MIN(MAX(0,BG180),MAX(0,$M180)-SUM($BC180:BG180))</f>
        <v>0</v>
      </c>
      <c r="BI180" s="164">
        <f>(MAX(0,$M180-MAX(0,SUM($BC180:BH180))))</f>
        <v>0</v>
      </c>
      <c r="BJ180" s="166">
        <f t="shared" si="20"/>
        <v>345</v>
      </c>
      <c r="BK180" s="166">
        <f>MIN(MAX(0,BJ180),MAX(0,-$M180)-MAX(0,-$BC180+SUM($BJ180:BJ180)))</f>
        <v>345</v>
      </c>
      <c r="BL180" s="166">
        <f>MIN(MAX(0,BK180),MAX(0,-$M180)-MAX(0,-$BC180+SUM($BJ180:BK180)))</f>
        <v>345</v>
      </c>
      <c r="BM180" s="166">
        <f>MIN(MAX(0,BL180),MAX(0,-$M180)-MAX(0,-$BC180+SUM($BJ180:BL180)))</f>
        <v>345</v>
      </c>
      <c r="BN180" s="166">
        <f>MIN(MAX(0,BM180),MAX(0,-$M180)-MAX(0,-$BC180+SUM($BJ180:BM180)))</f>
        <v>345</v>
      </c>
      <c r="BO180" s="166">
        <f>MAX(0,-$M180+$BC180-SUM($BJ180:BN180))</f>
        <v>866</v>
      </c>
      <c r="BP180" s="165"/>
      <c r="BQ180" s="164"/>
      <c r="BR180" s="164"/>
      <c r="BS180" s="164"/>
      <c r="BT180" s="164"/>
      <c r="BU180" s="164"/>
      <c r="BV180" s="164"/>
      <c r="BW180" s="166"/>
      <c r="BX180" s="166"/>
      <c r="BY180" s="166"/>
      <c r="BZ180" s="166"/>
      <c r="CA180" s="166"/>
      <c r="CB180" s="166"/>
      <c r="CC180" s="163">
        <v>9.6999999999999993</v>
      </c>
      <c r="CD180" s="167"/>
      <c r="CE180" s="164"/>
      <c r="CF180" s="164"/>
      <c r="CG180" s="164"/>
      <c r="CH180" s="164"/>
      <c r="CI180" s="164"/>
      <c r="CJ180" s="164"/>
      <c r="CK180" s="166"/>
      <c r="CL180" s="166"/>
      <c r="CM180" s="166"/>
      <c r="CN180" s="166"/>
      <c r="CO180" s="166"/>
      <c r="CP180" s="166"/>
      <c r="CQ180" s="167">
        <v>-3658</v>
      </c>
      <c r="CR180" s="164"/>
      <c r="CS180" s="164"/>
      <c r="CT180" s="164"/>
      <c r="CU180" s="164"/>
      <c r="CV180" s="164"/>
      <c r="CW180" s="164"/>
      <c r="CX180" s="166">
        <v>3658</v>
      </c>
      <c r="CY180" s="166">
        <v>3658</v>
      </c>
      <c r="CZ180" s="166">
        <v>3658</v>
      </c>
      <c r="DA180" s="166">
        <v>3658</v>
      </c>
      <c r="DB180" s="166">
        <v>3658</v>
      </c>
      <c r="DC180" s="166">
        <v>9878</v>
      </c>
      <c r="DE180" s="168">
        <v>0</v>
      </c>
      <c r="DG180" s="172">
        <v>0</v>
      </c>
    </row>
    <row r="181" spans="2:111" hidden="1">
      <c r="B181" s="103" t="s">
        <v>327</v>
      </c>
      <c r="C181" s="164">
        <v>18</v>
      </c>
      <c r="D181" s="164">
        <v>13</v>
      </c>
      <c r="E181" s="164">
        <v>91</v>
      </c>
      <c r="F181" s="163">
        <v>8.6</v>
      </c>
      <c r="G181" s="164">
        <v>317809</v>
      </c>
      <c r="H181" s="164">
        <v>6566</v>
      </c>
      <c r="I181" s="164">
        <v>11364</v>
      </c>
      <c r="J181" s="164"/>
      <c r="K181" s="164">
        <v>0</v>
      </c>
      <c r="L181" s="164">
        <v>-18858</v>
      </c>
      <c r="M181" s="164">
        <v>-2557</v>
      </c>
      <c r="N181" s="164"/>
      <c r="O181" s="164">
        <v>-10315</v>
      </c>
      <c r="P181" s="164">
        <v>304009</v>
      </c>
      <c r="Q181" s="104">
        <f t="shared" si="14"/>
        <v>0</v>
      </c>
      <c r="R181" s="164">
        <v>-5743</v>
      </c>
      <c r="S181" s="164"/>
      <c r="T181" s="164">
        <v>12187</v>
      </c>
      <c r="U181" s="164">
        <v>10498</v>
      </c>
      <c r="V181" s="104">
        <f t="shared" si="17"/>
        <v>-43970</v>
      </c>
      <c r="W181" s="104">
        <f t="shared" si="18"/>
        <v>-28298</v>
      </c>
      <c r="X181" s="104"/>
      <c r="Y181" s="164">
        <v>350865</v>
      </c>
      <c r="Z181" s="164">
        <v>265688</v>
      </c>
      <c r="AA181" s="164">
        <v>304009</v>
      </c>
      <c r="AB181" s="164">
        <v>304009</v>
      </c>
      <c r="AC181" s="164">
        <v>16665</v>
      </c>
      <c r="AD181" s="164">
        <v>27305</v>
      </c>
      <c r="AE181" s="164"/>
      <c r="AF181" s="164">
        <v>0</v>
      </c>
      <c r="AG181" s="164">
        <v>0</v>
      </c>
      <c r="AH181" s="164"/>
      <c r="AI181" s="164">
        <v>-5743</v>
      </c>
      <c r="AJ181" s="164">
        <v>-5743</v>
      </c>
      <c r="AK181" s="164">
        <v>-5743</v>
      </c>
      <c r="AL181" s="164">
        <v>-5743</v>
      </c>
      <c r="AM181" s="164">
        <v>-5743</v>
      </c>
      <c r="AN181" s="164">
        <v>-15255</v>
      </c>
      <c r="AP181" s="165">
        <f t="shared" si="15"/>
        <v>-2193</v>
      </c>
      <c r="AQ181" s="164">
        <f>MIN(MAX(0,AP181),MAX(0,$L181)-SUM($AP181:AP181))</f>
        <v>0</v>
      </c>
      <c r="AR181" s="164">
        <f>MIN(MAX(0,AQ181),MAX(0,$L181)-SUM($AP181:AQ181))</f>
        <v>0</v>
      </c>
      <c r="AS181" s="164">
        <f>MIN(MAX(0,AR181),MAX(0,$L181)-SUM($AP181:AR181))</f>
        <v>0</v>
      </c>
      <c r="AT181" s="164">
        <f>MIN(MAX(0,AS181),MAX(0,$L181)-SUM($AP181:AS181))</f>
        <v>0</v>
      </c>
      <c r="AU181" s="164">
        <f>MIN(MAX(0,AT181),MAX(0,$L181)-SUM($AP181:AT181))</f>
        <v>0</v>
      </c>
      <c r="AV181" s="164">
        <f>(MAX(0,$L181-MAX(0,SUM($AP181:AU181))))</f>
        <v>0</v>
      </c>
      <c r="AW181" s="166">
        <f t="shared" si="16"/>
        <v>2193</v>
      </c>
      <c r="AX181" s="166">
        <f>MIN(MAX(0,AW181),MAX(0,-$L181)-MAX(0,-$AP181+SUM($AW181:AW181)))</f>
        <v>2193</v>
      </c>
      <c r="AY181" s="166">
        <f>MIN(MAX(0,AX181),MAX(0,-$L181)-MAX(0,-$AP181+SUM($AW181:AX181)))</f>
        <v>2193</v>
      </c>
      <c r="AZ181" s="166">
        <f>MIN(MAX(0,AY181),MAX(0,-$L181)-MAX(0,-$AP181+SUM($AW181:AY181)))</f>
        <v>2193</v>
      </c>
      <c r="BA181" s="166">
        <f>MIN(MAX(0,AZ181),MAX(0,-$L181)-MAX(0,-$AP181+SUM($AW181:AZ181)))</f>
        <v>2193</v>
      </c>
      <c r="BB181" s="166">
        <f>MAX(0,-$L181+$AP181-SUM($AW181:BA181))</f>
        <v>5700</v>
      </c>
      <c r="BC181" s="165">
        <f t="shared" si="19"/>
        <v>-297</v>
      </c>
      <c r="BD181" s="164">
        <f>MIN(MAX(0,BC181),MAX(0,$M181)-SUM($BC181:BC181))</f>
        <v>0</v>
      </c>
      <c r="BE181" s="164">
        <f>MIN(MAX(0,BD181),MAX(0,$M181)-SUM($BC181:BD181))</f>
        <v>0</v>
      </c>
      <c r="BF181" s="164">
        <f>MIN(MAX(0,BE181),MAX(0,$M181)-SUM($BC181:BE181))</f>
        <v>0</v>
      </c>
      <c r="BG181" s="164">
        <f>MIN(MAX(0,BF181),MAX(0,$M181)-SUM($BC181:BF181))</f>
        <v>0</v>
      </c>
      <c r="BH181" s="164">
        <f>MIN(MAX(0,BG181),MAX(0,$M181)-SUM($BC181:BG181))</f>
        <v>0</v>
      </c>
      <c r="BI181" s="164">
        <f>(MAX(0,$M181-MAX(0,SUM($BC181:BH181))))</f>
        <v>0</v>
      </c>
      <c r="BJ181" s="166">
        <f t="shared" si="20"/>
        <v>297</v>
      </c>
      <c r="BK181" s="166">
        <f>MIN(MAX(0,BJ181),MAX(0,-$M181)-MAX(0,-$BC181+SUM($BJ181:BJ181)))</f>
        <v>297</v>
      </c>
      <c r="BL181" s="166">
        <f>MIN(MAX(0,BK181),MAX(0,-$M181)-MAX(0,-$BC181+SUM($BJ181:BK181)))</f>
        <v>297</v>
      </c>
      <c r="BM181" s="166">
        <f>MIN(MAX(0,BL181),MAX(0,-$M181)-MAX(0,-$BC181+SUM($BJ181:BL181)))</f>
        <v>297</v>
      </c>
      <c r="BN181" s="166">
        <f>MIN(MAX(0,BM181),MAX(0,-$M181)-MAX(0,-$BC181+SUM($BJ181:BM181)))</f>
        <v>297</v>
      </c>
      <c r="BO181" s="166">
        <f>MAX(0,-$M181+$BC181-SUM($BJ181:BN181))</f>
        <v>775</v>
      </c>
      <c r="BP181" s="165"/>
      <c r="BQ181" s="164"/>
      <c r="BR181" s="164"/>
      <c r="BS181" s="164"/>
      <c r="BT181" s="164"/>
      <c r="BU181" s="164"/>
      <c r="BV181" s="164"/>
      <c r="BW181" s="166"/>
      <c r="BX181" s="166"/>
      <c r="BY181" s="166"/>
      <c r="BZ181" s="166"/>
      <c r="CA181" s="166"/>
      <c r="CB181" s="166"/>
      <c r="CC181" s="163">
        <v>9.6999999999999993</v>
      </c>
      <c r="CD181" s="167"/>
      <c r="CE181" s="164"/>
      <c r="CF181" s="164"/>
      <c r="CG181" s="164"/>
      <c r="CH181" s="164"/>
      <c r="CI181" s="164"/>
      <c r="CJ181" s="164"/>
      <c r="CK181" s="166"/>
      <c r="CL181" s="166"/>
      <c r="CM181" s="166"/>
      <c r="CN181" s="166"/>
      <c r="CO181" s="166"/>
      <c r="CP181" s="166"/>
      <c r="CQ181" s="167">
        <v>-3253</v>
      </c>
      <c r="CR181" s="164"/>
      <c r="CS181" s="164"/>
      <c r="CT181" s="164"/>
      <c r="CU181" s="164"/>
      <c r="CV181" s="164"/>
      <c r="CW181" s="164"/>
      <c r="CX181" s="166">
        <v>3253</v>
      </c>
      <c r="CY181" s="166">
        <v>3253</v>
      </c>
      <c r="CZ181" s="166">
        <v>3253</v>
      </c>
      <c r="DA181" s="166">
        <v>3253</v>
      </c>
      <c r="DB181" s="166">
        <v>3253</v>
      </c>
      <c r="DC181" s="166">
        <v>8780</v>
      </c>
      <c r="DE181" s="168">
        <v>0</v>
      </c>
      <c r="DG181" s="172">
        <v>0</v>
      </c>
    </row>
    <row r="182" spans="2:111" hidden="1">
      <c r="B182" s="103" t="s">
        <v>328</v>
      </c>
      <c r="C182" s="164">
        <v>23</v>
      </c>
      <c r="D182" s="164">
        <v>6</v>
      </c>
      <c r="E182" s="164">
        <v>61</v>
      </c>
      <c r="F182" s="163">
        <v>7</v>
      </c>
      <c r="G182" s="164">
        <v>292269</v>
      </c>
      <c r="H182" s="164">
        <v>4732</v>
      </c>
      <c r="I182" s="164">
        <v>10354</v>
      </c>
      <c r="J182" s="164"/>
      <c r="K182" s="164">
        <v>0</v>
      </c>
      <c r="L182" s="164">
        <v>-7741</v>
      </c>
      <c r="M182" s="164">
        <v>-2297</v>
      </c>
      <c r="N182" s="164"/>
      <c r="O182" s="164">
        <v>-12296</v>
      </c>
      <c r="P182" s="164">
        <v>285021</v>
      </c>
      <c r="Q182" s="104">
        <f t="shared" si="14"/>
        <v>0</v>
      </c>
      <c r="R182" s="164">
        <v>-4896</v>
      </c>
      <c r="S182" s="164"/>
      <c r="T182" s="164">
        <v>10190</v>
      </c>
      <c r="U182" s="164">
        <v>12385</v>
      </c>
      <c r="V182" s="104">
        <f t="shared" si="17"/>
        <v>-28337</v>
      </c>
      <c r="W182" s="104">
        <f t="shared" si="18"/>
        <v>-23195</v>
      </c>
      <c r="X182" s="104"/>
      <c r="Y182" s="164">
        <v>326344</v>
      </c>
      <c r="Z182" s="164">
        <v>251074</v>
      </c>
      <c r="AA182" s="164">
        <v>285021</v>
      </c>
      <c r="AB182" s="164">
        <v>285021</v>
      </c>
      <c r="AC182" s="164">
        <v>6635</v>
      </c>
      <c r="AD182" s="164">
        <v>21702</v>
      </c>
      <c r="AE182" s="164"/>
      <c r="AF182" s="164">
        <v>0</v>
      </c>
      <c r="AG182" s="164">
        <v>0</v>
      </c>
      <c r="AH182" s="164"/>
      <c r="AI182" s="164">
        <v>-4896</v>
      </c>
      <c r="AJ182" s="164">
        <v>-4896</v>
      </c>
      <c r="AK182" s="164">
        <v>-4896</v>
      </c>
      <c r="AL182" s="164">
        <v>-4896</v>
      </c>
      <c r="AM182" s="164">
        <v>-4896</v>
      </c>
      <c r="AN182" s="164">
        <v>-3857</v>
      </c>
      <c r="AP182" s="165">
        <f t="shared" si="15"/>
        <v>-1106</v>
      </c>
      <c r="AQ182" s="164">
        <f>MIN(MAX(0,AP182),MAX(0,$L182)-SUM($AP182:AP182))</f>
        <v>0</v>
      </c>
      <c r="AR182" s="164">
        <f>MIN(MAX(0,AQ182),MAX(0,$L182)-SUM($AP182:AQ182))</f>
        <v>0</v>
      </c>
      <c r="AS182" s="164">
        <f>MIN(MAX(0,AR182),MAX(0,$L182)-SUM($AP182:AR182))</f>
        <v>0</v>
      </c>
      <c r="AT182" s="164">
        <f>MIN(MAX(0,AS182),MAX(0,$L182)-SUM($AP182:AS182))</f>
        <v>0</v>
      </c>
      <c r="AU182" s="164">
        <f>MIN(MAX(0,AT182),MAX(0,$L182)-SUM($AP182:AT182))</f>
        <v>0</v>
      </c>
      <c r="AV182" s="164">
        <f>(MAX(0,$L182-MAX(0,SUM($AP182:AU182))))</f>
        <v>0</v>
      </c>
      <c r="AW182" s="166">
        <f t="shared" si="16"/>
        <v>1106</v>
      </c>
      <c r="AX182" s="166">
        <f>MIN(MAX(0,AW182),MAX(0,-$L182)-MAX(0,-$AP182+SUM($AW182:AW182)))</f>
        <v>1106</v>
      </c>
      <c r="AY182" s="166">
        <f>MIN(MAX(0,AX182),MAX(0,-$L182)-MAX(0,-$AP182+SUM($AW182:AX182)))</f>
        <v>1106</v>
      </c>
      <c r="AZ182" s="166">
        <f>MIN(MAX(0,AY182),MAX(0,-$L182)-MAX(0,-$AP182+SUM($AW182:AY182)))</f>
        <v>1106</v>
      </c>
      <c r="BA182" s="166">
        <f>MIN(MAX(0,AZ182),MAX(0,-$L182)-MAX(0,-$AP182+SUM($AW182:AZ182)))</f>
        <v>1106</v>
      </c>
      <c r="BB182" s="166">
        <f>MAX(0,-$L182+$AP182-SUM($AW182:BA182))</f>
        <v>1105</v>
      </c>
      <c r="BC182" s="165">
        <f t="shared" si="19"/>
        <v>-328</v>
      </c>
      <c r="BD182" s="164">
        <f>MIN(MAX(0,BC182),MAX(0,$M182)-SUM($BC182:BC182))</f>
        <v>0</v>
      </c>
      <c r="BE182" s="164">
        <f>MIN(MAX(0,BD182),MAX(0,$M182)-SUM($BC182:BD182))</f>
        <v>0</v>
      </c>
      <c r="BF182" s="164">
        <f>MIN(MAX(0,BE182),MAX(0,$M182)-SUM($BC182:BE182))</f>
        <v>0</v>
      </c>
      <c r="BG182" s="164">
        <f>MIN(MAX(0,BF182),MAX(0,$M182)-SUM($BC182:BF182))</f>
        <v>0</v>
      </c>
      <c r="BH182" s="164">
        <f>MIN(MAX(0,BG182),MAX(0,$M182)-SUM($BC182:BG182))</f>
        <v>0</v>
      </c>
      <c r="BI182" s="164">
        <f>(MAX(0,$M182-MAX(0,SUM($BC182:BH182))))</f>
        <v>0</v>
      </c>
      <c r="BJ182" s="166">
        <f t="shared" si="20"/>
        <v>328</v>
      </c>
      <c r="BK182" s="166">
        <f>MIN(MAX(0,BJ182),MAX(0,-$M182)-MAX(0,-$BC182+SUM($BJ182:BJ182)))</f>
        <v>328</v>
      </c>
      <c r="BL182" s="166">
        <f>MIN(MAX(0,BK182),MAX(0,-$M182)-MAX(0,-$BC182+SUM($BJ182:BK182)))</f>
        <v>328</v>
      </c>
      <c r="BM182" s="166">
        <f>MIN(MAX(0,BL182),MAX(0,-$M182)-MAX(0,-$BC182+SUM($BJ182:BL182)))</f>
        <v>328</v>
      </c>
      <c r="BN182" s="166">
        <f>MIN(MAX(0,BM182),MAX(0,-$M182)-MAX(0,-$BC182+SUM($BJ182:BM182)))</f>
        <v>328</v>
      </c>
      <c r="BO182" s="166">
        <f>MAX(0,-$M182+$BC182-SUM($BJ182:BN182))</f>
        <v>329</v>
      </c>
      <c r="BP182" s="165"/>
      <c r="BQ182" s="164"/>
      <c r="BR182" s="164"/>
      <c r="BS182" s="164"/>
      <c r="BT182" s="164"/>
      <c r="BU182" s="164"/>
      <c r="BV182" s="164"/>
      <c r="BW182" s="166"/>
      <c r="BX182" s="166"/>
      <c r="BY182" s="166"/>
      <c r="BZ182" s="166"/>
      <c r="CA182" s="166"/>
      <c r="CB182" s="166"/>
      <c r="CC182" s="163">
        <v>7.7</v>
      </c>
      <c r="CD182" s="167"/>
      <c r="CE182" s="164"/>
      <c r="CF182" s="164"/>
      <c r="CG182" s="164"/>
      <c r="CH182" s="164"/>
      <c r="CI182" s="164"/>
      <c r="CJ182" s="164"/>
      <c r="CK182" s="166"/>
      <c r="CL182" s="166"/>
      <c r="CM182" s="166"/>
      <c r="CN182" s="166"/>
      <c r="CO182" s="166"/>
      <c r="CP182" s="166"/>
      <c r="CQ182" s="167">
        <v>-3462</v>
      </c>
      <c r="CR182" s="164"/>
      <c r="CS182" s="164"/>
      <c r="CT182" s="164"/>
      <c r="CU182" s="164"/>
      <c r="CV182" s="164"/>
      <c r="CW182" s="164"/>
      <c r="CX182" s="166">
        <v>3462</v>
      </c>
      <c r="CY182" s="166">
        <v>3462</v>
      </c>
      <c r="CZ182" s="166">
        <v>3462</v>
      </c>
      <c r="DA182" s="166">
        <v>3462</v>
      </c>
      <c r="DB182" s="166">
        <v>3462</v>
      </c>
      <c r="DC182" s="166">
        <v>2423</v>
      </c>
      <c r="DE182" s="168">
        <v>0</v>
      </c>
      <c r="DG182" s="172">
        <v>0</v>
      </c>
    </row>
    <row r="183" spans="2:111" hidden="1">
      <c r="B183" s="103" t="s">
        <v>329</v>
      </c>
      <c r="C183" s="164">
        <v>59</v>
      </c>
      <c r="D183" s="164">
        <v>14</v>
      </c>
      <c r="E183" s="164">
        <v>163</v>
      </c>
      <c r="F183" s="163">
        <v>8.1</v>
      </c>
      <c r="G183" s="164">
        <v>2674713</v>
      </c>
      <c r="H183" s="164">
        <v>61881</v>
      </c>
      <c r="I183" s="164">
        <v>95213</v>
      </c>
      <c r="J183" s="164"/>
      <c r="K183" s="164">
        <v>-1944160</v>
      </c>
      <c r="L183" s="164">
        <v>-165963</v>
      </c>
      <c r="M183" s="164">
        <v>-4471</v>
      </c>
      <c r="N183" s="164"/>
      <c r="O183" s="164">
        <v>-124129</v>
      </c>
      <c r="P183" s="164">
        <v>593084</v>
      </c>
      <c r="Q183" s="104">
        <f t="shared" si="14"/>
        <v>-1944160</v>
      </c>
      <c r="R183" s="164">
        <v>-45682</v>
      </c>
      <c r="S183" s="164"/>
      <c r="T183" s="164">
        <v>-1832748</v>
      </c>
      <c r="U183" s="164">
        <v>29966</v>
      </c>
      <c r="V183" s="104">
        <f t="shared" si="17"/>
        <v>-321878</v>
      </c>
      <c r="W183" s="104">
        <f t="shared" si="18"/>
        <v>-197126</v>
      </c>
      <c r="X183" s="104"/>
      <c r="Y183" s="164">
        <v>675592</v>
      </c>
      <c r="Z183" s="164">
        <v>525123</v>
      </c>
      <c r="AA183" s="164">
        <v>593084</v>
      </c>
      <c r="AB183" s="164">
        <v>593084</v>
      </c>
      <c r="AC183" s="164">
        <v>145474</v>
      </c>
      <c r="AD183" s="164">
        <v>176404</v>
      </c>
      <c r="AE183" s="164"/>
      <c r="AF183" s="164">
        <v>0</v>
      </c>
      <c r="AG183" s="164">
        <v>0</v>
      </c>
      <c r="AH183" s="164"/>
      <c r="AI183" s="164">
        <v>-45682</v>
      </c>
      <c r="AJ183" s="164">
        <v>-45682</v>
      </c>
      <c r="AK183" s="164">
        <v>-45682</v>
      </c>
      <c r="AL183" s="164">
        <v>-45682</v>
      </c>
      <c r="AM183" s="164">
        <v>-45682</v>
      </c>
      <c r="AN183" s="164">
        <v>-93468</v>
      </c>
      <c r="AP183" s="165">
        <f t="shared" si="15"/>
        <v>-20489</v>
      </c>
      <c r="AQ183" s="164">
        <f>MIN(MAX(0,AP183),MAX(0,$L183)-SUM($AP183:AP183))</f>
        <v>0</v>
      </c>
      <c r="AR183" s="164">
        <f>MIN(MAX(0,AQ183),MAX(0,$L183)-SUM($AP183:AQ183))</f>
        <v>0</v>
      </c>
      <c r="AS183" s="164">
        <f>MIN(MAX(0,AR183),MAX(0,$L183)-SUM($AP183:AR183))</f>
        <v>0</v>
      </c>
      <c r="AT183" s="164">
        <f>MIN(MAX(0,AS183),MAX(0,$L183)-SUM($AP183:AS183))</f>
        <v>0</v>
      </c>
      <c r="AU183" s="164">
        <f>MIN(MAX(0,AT183),MAX(0,$L183)-SUM($AP183:AT183))</f>
        <v>0</v>
      </c>
      <c r="AV183" s="164">
        <f>(MAX(0,$L183-MAX(0,SUM($AP183:AU183))))</f>
        <v>0</v>
      </c>
      <c r="AW183" s="166">
        <f t="shared" si="16"/>
        <v>20489</v>
      </c>
      <c r="AX183" s="166">
        <f>MIN(MAX(0,AW183),MAX(0,-$L183)-MAX(0,-$AP183+SUM($AW183:AW183)))</f>
        <v>20489</v>
      </c>
      <c r="AY183" s="166">
        <f>MIN(MAX(0,AX183),MAX(0,-$L183)-MAX(0,-$AP183+SUM($AW183:AX183)))</f>
        <v>20489</v>
      </c>
      <c r="AZ183" s="166">
        <f>MIN(MAX(0,AY183),MAX(0,-$L183)-MAX(0,-$AP183+SUM($AW183:AY183)))</f>
        <v>20489</v>
      </c>
      <c r="BA183" s="166">
        <f>MIN(MAX(0,AZ183),MAX(0,-$L183)-MAX(0,-$AP183+SUM($AW183:AZ183)))</f>
        <v>20489</v>
      </c>
      <c r="BB183" s="166">
        <f>MAX(0,-$L183+$AP183-SUM($AW183:BA183))</f>
        <v>43029</v>
      </c>
      <c r="BC183" s="165">
        <f t="shared" si="19"/>
        <v>-552</v>
      </c>
      <c r="BD183" s="164">
        <f>MIN(MAX(0,BC183),MAX(0,$M183)-SUM($BC183:BC183))</f>
        <v>0</v>
      </c>
      <c r="BE183" s="164">
        <f>MIN(MAX(0,BD183),MAX(0,$M183)-SUM($BC183:BD183))</f>
        <v>0</v>
      </c>
      <c r="BF183" s="164">
        <f>MIN(MAX(0,BE183),MAX(0,$M183)-SUM($BC183:BE183))</f>
        <v>0</v>
      </c>
      <c r="BG183" s="164">
        <f>MIN(MAX(0,BF183),MAX(0,$M183)-SUM($BC183:BF183))</f>
        <v>0</v>
      </c>
      <c r="BH183" s="164">
        <f>MIN(MAX(0,BG183),MAX(0,$M183)-SUM($BC183:BG183))</f>
        <v>0</v>
      </c>
      <c r="BI183" s="164">
        <f>(MAX(0,$M183-MAX(0,SUM($BC183:BH183))))</f>
        <v>0</v>
      </c>
      <c r="BJ183" s="166">
        <f t="shared" si="20"/>
        <v>552</v>
      </c>
      <c r="BK183" s="166">
        <f>MIN(MAX(0,BJ183),MAX(0,-$M183)-MAX(0,-$BC183+SUM($BJ183:BJ183)))</f>
        <v>552</v>
      </c>
      <c r="BL183" s="166">
        <f>MIN(MAX(0,BK183),MAX(0,-$M183)-MAX(0,-$BC183+SUM($BJ183:BK183)))</f>
        <v>552</v>
      </c>
      <c r="BM183" s="166">
        <f>MIN(MAX(0,BL183),MAX(0,-$M183)-MAX(0,-$BC183+SUM($BJ183:BL183)))</f>
        <v>552</v>
      </c>
      <c r="BN183" s="166">
        <f>MIN(MAX(0,BM183),MAX(0,-$M183)-MAX(0,-$BC183+SUM($BJ183:BM183)))</f>
        <v>552</v>
      </c>
      <c r="BO183" s="166">
        <f>MAX(0,-$M183+$BC183-SUM($BJ183:BN183))</f>
        <v>1159</v>
      </c>
      <c r="BP183" s="165"/>
      <c r="BQ183" s="164"/>
      <c r="BR183" s="164"/>
      <c r="BS183" s="164"/>
      <c r="BT183" s="164"/>
      <c r="BU183" s="164"/>
      <c r="BV183" s="164"/>
      <c r="BW183" s="166"/>
      <c r="BX183" s="166"/>
      <c r="BY183" s="166"/>
      <c r="BZ183" s="166"/>
      <c r="CA183" s="166"/>
      <c r="CB183" s="166"/>
      <c r="CC183" s="163">
        <v>9</v>
      </c>
      <c r="CD183" s="167"/>
      <c r="CE183" s="164"/>
      <c r="CF183" s="164"/>
      <c r="CG183" s="164"/>
      <c r="CH183" s="164"/>
      <c r="CI183" s="164"/>
      <c r="CJ183" s="164"/>
      <c r="CK183" s="166"/>
      <c r="CL183" s="166"/>
      <c r="CM183" s="166"/>
      <c r="CN183" s="166"/>
      <c r="CO183" s="166"/>
      <c r="CP183" s="166"/>
      <c r="CQ183" s="167">
        <v>-24641</v>
      </c>
      <c r="CR183" s="164"/>
      <c r="CS183" s="164"/>
      <c r="CT183" s="164"/>
      <c r="CU183" s="164"/>
      <c r="CV183" s="164"/>
      <c r="CW183" s="164"/>
      <c r="CX183" s="166">
        <v>24641</v>
      </c>
      <c r="CY183" s="166">
        <v>24641</v>
      </c>
      <c r="CZ183" s="166">
        <v>24641</v>
      </c>
      <c r="DA183" s="166">
        <v>24641</v>
      </c>
      <c r="DB183" s="166">
        <v>24641</v>
      </c>
      <c r="DC183" s="166">
        <v>49280</v>
      </c>
      <c r="DE183" s="168">
        <v>0</v>
      </c>
      <c r="DG183" s="172">
        <v>138798.9792</v>
      </c>
    </row>
    <row r="184" spans="2:111" hidden="1">
      <c r="B184" s="103" t="s">
        <v>518</v>
      </c>
      <c r="C184" s="164">
        <v>0</v>
      </c>
      <c r="D184" s="164">
        <v>1</v>
      </c>
      <c r="E184" s="164">
        <v>9</v>
      </c>
      <c r="F184" s="163">
        <v>11.3</v>
      </c>
      <c r="G184" s="164">
        <v>0</v>
      </c>
      <c r="H184" s="164">
        <v>0</v>
      </c>
      <c r="I184" s="164">
        <v>0</v>
      </c>
      <c r="J184" s="164"/>
      <c r="K184" s="164">
        <v>0</v>
      </c>
      <c r="L184" s="164">
        <v>10347</v>
      </c>
      <c r="M184" s="164">
        <v>-110</v>
      </c>
      <c r="N184" s="164"/>
      <c r="O184" s="164">
        <v>0</v>
      </c>
      <c r="P184" s="164">
        <v>10237</v>
      </c>
      <c r="Q184" s="104">
        <f t="shared" si="14"/>
        <v>0</v>
      </c>
      <c r="R184" s="164">
        <v>906</v>
      </c>
      <c r="S184" s="164"/>
      <c r="T184" s="164">
        <v>906</v>
      </c>
      <c r="U184" s="164">
        <v>152</v>
      </c>
      <c r="V184" s="104">
        <f t="shared" si="17"/>
        <v>9331</v>
      </c>
      <c r="W184" s="104">
        <f t="shared" si="18"/>
        <v>0</v>
      </c>
      <c r="X184" s="104"/>
      <c r="Y184" s="164">
        <v>12530</v>
      </c>
      <c r="Z184" s="164">
        <v>8484</v>
      </c>
      <c r="AA184" s="164">
        <v>10237</v>
      </c>
      <c r="AB184" s="164">
        <v>10237</v>
      </c>
      <c r="AC184" s="164">
        <v>0</v>
      </c>
      <c r="AD184" s="164">
        <v>100</v>
      </c>
      <c r="AE184" s="164"/>
      <c r="AF184" s="164">
        <v>9431</v>
      </c>
      <c r="AG184" s="164">
        <v>0</v>
      </c>
      <c r="AH184" s="164"/>
      <c r="AI184" s="164">
        <v>906</v>
      </c>
      <c r="AJ184" s="164">
        <v>906</v>
      </c>
      <c r="AK184" s="164">
        <v>906</v>
      </c>
      <c r="AL184" s="164">
        <v>906</v>
      </c>
      <c r="AM184" s="164">
        <v>906</v>
      </c>
      <c r="AN184" s="164">
        <v>4801</v>
      </c>
      <c r="AP184" s="165">
        <f t="shared" si="15"/>
        <v>916</v>
      </c>
      <c r="AQ184" s="164">
        <f>MIN(MAX(0,AP184),MAX(0,$L184)-SUM($AP184:AP184))</f>
        <v>916</v>
      </c>
      <c r="AR184" s="164">
        <f>MIN(MAX(0,AQ184),MAX(0,$L184)-SUM($AP184:AQ184))</f>
        <v>916</v>
      </c>
      <c r="AS184" s="164">
        <f>MIN(MAX(0,AR184),MAX(0,$L184)-SUM($AP184:AR184))</f>
        <v>916</v>
      </c>
      <c r="AT184" s="164">
        <f>MIN(MAX(0,AS184),MAX(0,$L184)-SUM($AP184:AS184))</f>
        <v>916</v>
      </c>
      <c r="AU184" s="164">
        <f>MIN(MAX(0,AT184),MAX(0,$L184)-SUM($AP184:AT184))</f>
        <v>916</v>
      </c>
      <c r="AV184" s="164">
        <f>(MAX(0,$L184-MAX(0,SUM($AP184:AU184))))</f>
        <v>4851</v>
      </c>
      <c r="AW184" s="166">
        <f t="shared" si="16"/>
        <v>0</v>
      </c>
      <c r="AX184" s="166">
        <f>MIN(MAX(0,AW184),MAX(0,-$L184)-MAX(0,-$AP184+SUM($AW184:AW184)))</f>
        <v>0</v>
      </c>
      <c r="AY184" s="166">
        <f>MIN(MAX(0,AX184),MAX(0,-$L184)-MAX(0,-$AP184+SUM($AW184:AX184)))</f>
        <v>0</v>
      </c>
      <c r="AZ184" s="166">
        <f>MIN(MAX(0,AY184),MAX(0,-$L184)-MAX(0,-$AP184+SUM($AW184:AY184)))</f>
        <v>0</v>
      </c>
      <c r="BA184" s="166">
        <f>MIN(MAX(0,AZ184),MAX(0,-$L184)-MAX(0,-$AP184+SUM($AW184:AZ184)))</f>
        <v>0</v>
      </c>
      <c r="BB184" s="166">
        <f>MAX(0,-$L184+$AP184-SUM($AW184:BA184))</f>
        <v>0</v>
      </c>
      <c r="BC184" s="165">
        <f t="shared" si="19"/>
        <v>-10</v>
      </c>
      <c r="BD184" s="164">
        <f>MIN(MAX(0,BC184),MAX(0,$M184)-SUM($BC184:BC184))</f>
        <v>0</v>
      </c>
      <c r="BE184" s="164">
        <f>MIN(MAX(0,BD184),MAX(0,$M184)-SUM($BC184:BD184))</f>
        <v>0</v>
      </c>
      <c r="BF184" s="164">
        <f>MIN(MAX(0,BE184),MAX(0,$M184)-SUM($BC184:BE184))</f>
        <v>0</v>
      </c>
      <c r="BG184" s="164">
        <f>MIN(MAX(0,BF184),MAX(0,$M184)-SUM($BC184:BF184))</f>
        <v>0</v>
      </c>
      <c r="BH184" s="164">
        <f>MIN(MAX(0,BG184),MAX(0,$M184)-SUM($BC184:BG184))</f>
        <v>0</v>
      </c>
      <c r="BI184" s="164">
        <f>(MAX(0,$M184-MAX(0,SUM($BC184:BH184))))</f>
        <v>0</v>
      </c>
      <c r="BJ184" s="166">
        <f t="shared" si="20"/>
        <v>10</v>
      </c>
      <c r="BK184" s="166">
        <f>MIN(MAX(0,BJ184),MAX(0,-$M184)-MAX(0,-$BC184+SUM($BJ184:BJ184)))</f>
        <v>10</v>
      </c>
      <c r="BL184" s="166">
        <f>MIN(MAX(0,BK184),MAX(0,-$M184)-MAX(0,-$BC184+SUM($BJ184:BK184)))</f>
        <v>10</v>
      </c>
      <c r="BM184" s="166">
        <f>MIN(MAX(0,BL184),MAX(0,-$M184)-MAX(0,-$BC184+SUM($BJ184:BL184)))</f>
        <v>10</v>
      </c>
      <c r="BN184" s="166">
        <f>MIN(MAX(0,BM184),MAX(0,-$M184)-MAX(0,-$BC184+SUM($BJ184:BM184)))</f>
        <v>10</v>
      </c>
      <c r="BO184" s="166">
        <f>MAX(0,-$M184+$BC184-SUM($BJ184:BN184))</f>
        <v>50</v>
      </c>
      <c r="BP184" s="165"/>
      <c r="BQ184" s="164"/>
      <c r="BR184" s="164"/>
      <c r="BS184" s="164"/>
      <c r="BT184" s="164"/>
      <c r="BU184" s="164"/>
      <c r="BV184" s="164"/>
      <c r="BW184" s="166"/>
      <c r="BX184" s="166"/>
      <c r="BY184" s="166"/>
      <c r="BZ184" s="166"/>
      <c r="CA184" s="166"/>
      <c r="CB184" s="166"/>
      <c r="CC184" s="163">
        <v>1</v>
      </c>
      <c r="CD184" s="167"/>
      <c r="CE184" s="164"/>
      <c r="CF184" s="164"/>
      <c r="CG184" s="164"/>
      <c r="CH184" s="164"/>
      <c r="CI184" s="164"/>
      <c r="CJ184" s="164"/>
      <c r="CK184" s="166"/>
      <c r="CL184" s="166"/>
      <c r="CM184" s="166"/>
      <c r="CN184" s="166"/>
      <c r="CO184" s="166"/>
      <c r="CP184" s="166"/>
      <c r="CQ184" s="167">
        <v>0</v>
      </c>
      <c r="CR184" s="164"/>
      <c r="CS184" s="164"/>
      <c r="CT184" s="164"/>
      <c r="CU184" s="164"/>
      <c r="CV184" s="164"/>
      <c r="CW184" s="164"/>
      <c r="CX184" s="166">
        <v>0</v>
      </c>
      <c r="CY184" s="166">
        <v>0</v>
      </c>
      <c r="CZ184" s="166">
        <v>0</v>
      </c>
      <c r="DA184" s="166">
        <v>0</v>
      </c>
      <c r="DB184" s="166">
        <v>0</v>
      </c>
      <c r="DC184" s="166">
        <v>0</v>
      </c>
      <c r="DE184" s="168">
        <v>0</v>
      </c>
      <c r="DG184" s="172">
        <v>0</v>
      </c>
    </row>
    <row r="185" spans="2:111" hidden="1">
      <c r="B185" s="103" t="s">
        <v>330</v>
      </c>
      <c r="C185" s="164">
        <v>0</v>
      </c>
      <c r="D185" s="164">
        <v>0</v>
      </c>
      <c r="E185" s="164">
        <v>28</v>
      </c>
      <c r="F185" s="163">
        <v>16.399999999999999</v>
      </c>
      <c r="G185" s="164">
        <v>0</v>
      </c>
      <c r="H185" s="164">
        <v>0</v>
      </c>
      <c r="I185" s="164">
        <v>0</v>
      </c>
      <c r="J185" s="164"/>
      <c r="K185" s="164">
        <v>0</v>
      </c>
      <c r="L185" s="164">
        <v>8958</v>
      </c>
      <c r="M185" s="164">
        <v>-247</v>
      </c>
      <c r="N185" s="164"/>
      <c r="O185" s="164">
        <v>0</v>
      </c>
      <c r="P185" s="164">
        <v>8711</v>
      </c>
      <c r="Q185" s="104">
        <f t="shared" si="14"/>
        <v>0</v>
      </c>
      <c r="R185" s="164">
        <v>531</v>
      </c>
      <c r="S185" s="164"/>
      <c r="T185" s="164">
        <v>531</v>
      </c>
      <c r="U185" s="164">
        <v>0</v>
      </c>
      <c r="V185" s="104">
        <f t="shared" si="17"/>
        <v>8180</v>
      </c>
      <c r="W185" s="104">
        <f t="shared" si="18"/>
        <v>0</v>
      </c>
      <c r="X185" s="104"/>
      <c r="Y185" s="164">
        <v>11598</v>
      </c>
      <c r="Z185" s="164">
        <v>6637</v>
      </c>
      <c r="AA185" s="164">
        <v>8711</v>
      </c>
      <c r="AB185" s="164">
        <v>8711</v>
      </c>
      <c r="AC185" s="164">
        <v>0</v>
      </c>
      <c r="AD185" s="164">
        <v>232</v>
      </c>
      <c r="AE185" s="164"/>
      <c r="AF185" s="164">
        <v>8412</v>
      </c>
      <c r="AG185" s="164">
        <v>0</v>
      </c>
      <c r="AH185" s="164"/>
      <c r="AI185" s="164">
        <v>531</v>
      </c>
      <c r="AJ185" s="164">
        <v>531</v>
      </c>
      <c r="AK185" s="164">
        <v>531</v>
      </c>
      <c r="AL185" s="164">
        <v>531</v>
      </c>
      <c r="AM185" s="164">
        <v>531</v>
      </c>
      <c r="AN185" s="164">
        <v>5525</v>
      </c>
      <c r="AP185" s="165">
        <f t="shared" si="15"/>
        <v>546</v>
      </c>
      <c r="AQ185" s="164">
        <f>MIN(MAX(0,AP185),MAX(0,$L185)-SUM($AP185:AP185))</f>
        <v>546</v>
      </c>
      <c r="AR185" s="164">
        <f>MIN(MAX(0,AQ185),MAX(0,$L185)-SUM($AP185:AQ185))</f>
        <v>546</v>
      </c>
      <c r="AS185" s="164">
        <f>MIN(MAX(0,AR185),MAX(0,$L185)-SUM($AP185:AR185))</f>
        <v>546</v>
      </c>
      <c r="AT185" s="164">
        <f>MIN(MAX(0,AS185),MAX(0,$L185)-SUM($AP185:AS185))</f>
        <v>546</v>
      </c>
      <c r="AU185" s="164">
        <f>MIN(MAX(0,AT185),MAX(0,$L185)-SUM($AP185:AT185))</f>
        <v>546</v>
      </c>
      <c r="AV185" s="164">
        <f>(MAX(0,$L185-MAX(0,SUM($AP185:AU185))))</f>
        <v>5682</v>
      </c>
      <c r="AW185" s="166">
        <f t="shared" si="16"/>
        <v>0</v>
      </c>
      <c r="AX185" s="166">
        <f>MIN(MAX(0,AW185),MAX(0,-$L185)-MAX(0,-$AP185+SUM($AW185:AW185)))</f>
        <v>0</v>
      </c>
      <c r="AY185" s="166">
        <f>MIN(MAX(0,AX185),MAX(0,-$L185)-MAX(0,-$AP185+SUM($AW185:AX185)))</f>
        <v>0</v>
      </c>
      <c r="AZ185" s="166">
        <f>MIN(MAX(0,AY185),MAX(0,-$L185)-MAX(0,-$AP185+SUM($AW185:AY185)))</f>
        <v>0</v>
      </c>
      <c r="BA185" s="166">
        <f>MIN(MAX(0,AZ185),MAX(0,-$L185)-MAX(0,-$AP185+SUM($AW185:AZ185)))</f>
        <v>0</v>
      </c>
      <c r="BB185" s="166">
        <f>MAX(0,-$L185+$AP185-SUM($AW185:BA185))</f>
        <v>0</v>
      </c>
      <c r="BC185" s="165">
        <f t="shared" si="19"/>
        <v>-15</v>
      </c>
      <c r="BD185" s="164">
        <f>MIN(MAX(0,BC185),MAX(0,$M185)-SUM($BC185:BC185))</f>
        <v>0</v>
      </c>
      <c r="BE185" s="164">
        <f>MIN(MAX(0,BD185),MAX(0,$M185)-SUM($BC185:BD185))</f>
        <v>0</v>
      </c>
      <c r="BF185" s="164">
        <f>MIN(MAX(0,BE185),MAX(0,$M185)-SUM($BC185:BE185))</f>
        <v>0</v>
      </c>
      <c r="BG185" s="164">
        <f>MIN(MAX(0,BF185),MAX(0,$M185)-SUM($BC185:BF185))</f>
        <v>0</v>
      </c>
      <c r="BH185" s="164">
        <f>MIN(MAX(0,BG185),MAX(0,$M185)-SUM($BC185:BG185))</f>
        <v>0</v>
      </c>
      <c r="BI185" s="164">
        <f>(MAX(0,$M185-MAX(0,SUM($BC185:BH185))))</f>
        <v>0</v>
      </c>
      <c r="BJ185" s="166">
        <f t="shared" si="20"/>
        <v>15</v>
      </c>
      <c r="BK185" s="166">
        <f>MIN(MAX(0,BJ185),MAX(0,-$M185)-MAX(0,-$BC185+SUM($BJ185:BJ185)))</f>
        <v>15</v>
      </c>
      <c r="BL185" s="166">
        <f>MIN(MAX(0,BK185),MAX(0,-$M185)-MAX(0,-$BC185+SUM($BJ185:BK185)))</f>
        <v>15</v>
      </c>
      <c r="BM185" s="166">
        <f>MIN(MAX(0,BL185),MAX(0,-$M185)-MAX(0,-$BC185+SUM($BJ185:BL185)))</f>
        <v>15</v>
      </c>
      <c r="BN185" s="166">
        <f>MIN(MAX(0,BM185),MAX(0,-$M185)-MAX(0,-$BC185+SUM($BJ185:BM185)))</f>
        <v>15</v>
      </c>
      <c r="BO185" s="166">
        <f>MAX(0,-$M185+$BC185-SUM($BJ185:BN185))</f>
        <v>157</v>
      </c>
      <c r="BP185" s="165"/>
      <c r="BQ185" s="164"/>
      <c r="BR185" s="164"/>
      <c r="BS185" s="164"/>
      <c r="BT185" s="164"/>
      <c r="BU185" s="164"/>
      <c r="BV185" s="164"/>
      <c r="BW185" s="166"/>
      <c r="BX185" s="166"/>
      <c r="BY185" s="166"/>
      <c r="BZ185" s="166"/>
      <c r="CA185" s="166"/>
      <c r="CB185" s="166"/>
      <c r="CC185" s="163">
        <v>1</v>
      </c>
      <c r="CD185" s="167"/>
      <c r="CE185" s="164"/>
      <c r="CF185" s="164"/>
      <c r="CG185" s="164"/>
      <c r="CH185" s="164"/>
      <c r="CI185" s="164"/>
      <c r="CJ185" s="164"/>
      <c r="CK185" s="166"/>
      <c r="CL185" s="166"/>
      <c r="CM185" s="166"/>
      <c r="CN185" s="166"/>
      <c r="CO185" s="166"/>
      <c r="CP185" s="166"/>
      <c r="CQ185" s="167">
        <v>0</v>
      </c>
      <c r="CR185" s="164"/>
      <c r="CS185" s="164"/>
      <c r="CT185" s="164"/>
      <c r="CU185" s="164"/>
      <c r="CV185" s="164"/>
      <c r="CW185" s="164"/>
      <c r="CX185" s="166">
        <v>0</v>
      </c>
      <c r="CY185" s="166">
        <v>0</v>
      </c>
      <c r="CZ185" s="166">
        <v>0</v>
      </c>
      <c r="DA185" s="166">
        <v>0</v>
      </c>
      <c r="DB185" s="166">
        <v>0</v>
      </c>
      <c r="DC185" s="166">
        <v>0</v>
      </c>
      <c r="DE185" s="168">
        <v>0</v>
      </c>
      <c r="DG185" s="172">
        <v>0</v>
      </c>
    </row>
    <row r="186" spans="2:111" hidden="1">
      <c r="B186" s="103" t="s">
        <v>519</v>
      </c>
      <c r="C186" s="164">
        <v>0</v>
      </c>
      <c r="D186" s="164">
        <v>0</v>
      </c>
      <c r="E186" s="164">
        <v>7</v>
      </c>
      <c r="F186" s="163">
        <v>16.100000000000001</v>
      </c>
      <c r="G186" s="164">
        <v>0</v>
      </c>
      <c r="H186" s="164">
        <v>0</v>
      </c>
      <c r="I186" s="164">
        <v>0</v>
      </c>
      <c r="J186" s="164"/>
      <c r="K186" s="164">
        <v>0</v>
      </c>
      <c r="L186" s="164">
        <v>1875</v>
      </c>
      <c r="M186" s="164">
        <v>-47</v>
      </c>
      <c r="N186" s="164"/>
      <c r="O186" s="164">
        <v>0</v>
      </c>
      <c r="P186" s="164">
        <v>1828</v>
      </c>
      <c r="Q186" s="104">
        <f t="shared" si="14"/>
        <v>0</v>
      </c>
      <c r="R186" s="164">
        <v>113</v>
      </c>
      <c r="S186" s="164"/>
      <c r="T186" s="164">
        <v>113</v>
      </c>
      <c r="U186" s="164">
        <v>0</v>
      </c>
      <c r="V186" s="104">
        <f t="shared" si="17"/>
        <v>1715</v>
      </c>
      <c r="W186" s="104">
        <f t="shared" si="18"/>
        <v>0</v>
      </c>
      <c r="X186" s="104"/>
      <c r="Y186" s="164">
        <v>2502</v>
      </c>
      <c r="Z186" s="164">
        <v>1406</v>
      </c>
      <c r="AA186" s="164">
        <v>1828</v>
      </c>
      <c r="AB186" s="164">
        <v>1828</v>
      </c>
      <c r="AC186" s="164">
        <v>0</v>
      </c>
      <c r="AD186" s="164">
        <v>44</v>
      </c>
      <c r="AE186" s="164"/>
      <c r="AF186" s="164">
        <v>1759</v>
      </c>
      <c r="AG186" s="164">
        <v>0</v>
      </c>
      <c r="AH186" s="164"/>
      <c r="AI186" s="164">
        <v>113</v>
      </c>
      <c r="AJ186" s="164">
        <v>113</v>
      </c>
      <c r="AK186" s="164">
        <v>113</v>
      </c>
      <c r="AL186" s="164">
        <v>113</v>
      </c>
      <c r="AM186" s="164">
        <v>113</v>
      </c>
      <c r="AN186" s="164">
        <v>1150</v>
      </c>
      <c r="AP186" s="165">
        <f t="shared" si="15"/>
        <v>116</v>
      </c>
      <c r="AQ186" s="164">
        <f>MIN(MAX(0,AP186),MAX(0,$L186)-SUM($AP186:AP186))</f>
        <v>116</v>
      </c>
      <c r="AR186" s="164">
        <f>MIN(MAX(0,AQ186),MAX(0,$L186)-SUM($AP186:AQ186))</f>
        <v>116</v>
      </c>
      <c r="AS186" s="164">
        <f>MIN(MAX(0,AR186),MAX(0,$L186)-SUM($AP186:AR186))</f>
        <v>116</v>
      </c>
      <c r="AT186" s="164">
        <f>MIN(MAX(0,AS186),MAX(0,$L186)-SUM($AP186:AS186))</f>
        <v>116</v>
      </c>
      <c r="AU186" s="164">
        <f>MIN(MAX(0,AT186),MAX(0,$L186)-SUM($AP186:AT186))</f>
        <v>116</v>
      </c>
      <c r="AV186" s="164">
        <f>(MAX(0,$L186-MAX(0,SUM($AP186:AU186))))</f>
        <v>1179</v>
      </c>
      <c r="AW186" s="166">
        <f t="shared" si="16"/>
        <v>0</v>
      </c>
      <c r="AX186" s="166">
        <f>MIN(MAX(0,AW186),MAX(0,-$L186)-MAX(0,-$AP186+SUM($AW186:AW186)))</f>
        <v>0</v>
      </c>
      <c r="AY186" s="166">
        <f>MIN(MAX(0,AX186),MAX(0,-$L186)-MAX(0,-$AP186+SUM($AW186:AX186)))</f>
        <v>0</v>
      </c>
      <c r="AZ186" s="166">
        <f>MIN(MAX(0,AY186),MAX(0,-$L186)-MAX(0,-$AP186+SUM($AW186:AY186)))</f>
        <v>0</v>
      </c>
      <c r="BA186" s="166">
        <f>MIN(MAX(0,AZ186),MAX(0,-$L186)-MAX(0,-$AP186+SUM($AW186:AZ186)))</f>
        <v>0</v>
      </c>
      <c r="BB186" s="166">
        <f>MAX(0,-$L186+$AP186-SUM($AW186:BA186))</f>
        <v>0</v>
      </c>
      <c r="BC186" s="165">
        <f t="shared" si="19"/>
        <v>-3</v>
      </c>
      <c r="BD186" s="164">
        <f>MIN(MAX(0,BC186),MAX(0,$M186)-SUM($BC186:BC186))</f>
        <v>0</v>
      </c>
      <c r="BE186" s="164">
        <f>MIN(MAX(0,BD186),MAX(0,$M186)-SUM($BC186:BD186))</f>
        <v>0</v>
      </c>
      <c r="BF186" s="164">
        <f>MIN(MAX(0,BE186),MAX(0,$M186)-SUM($BC186:BE186))</f>
        <v>0</v>
      </c>
      <c r="BG186" s="164">
        <f>MIN(MAX(0,BF186),MAX(0,$M186)-SUM($BC186:BF186))</f>
        <v>0</v>
      </c>
      <c r="BH186" s="164">
        <f>MIN(MAX(0,BG186),MAX(0,$M186)-SUM($BC186:BG186))</f>
        <v>0</v>
      </c>
      <c r="BI186" s="164">
        <f>(MAX(0,$M186-MAX(0,SUM($BC186:BH186))))</f>
        <v>0</v>
      </c>
      <c r="BJ186" s="166">
        <f t="shared" si="20"/>
        <v>3</v>
      </c>
      <c r="BK186" s="166">
        <f>MIN(MAX(0,BJ186),MAX(0,-$M186)-MAX(0,-$BC186+SUM($BJ186:BJ186)))</f>
        <v>3</v>
      </c>
      <c r="BL186" s="166">
        <f>MIN(MAX(0,BK186),MAX(0,-$M186)-MAX(0,-$BC186+SUM($BJ186:BK186)))</f>
        <v>3</v>
      </c>
      <c r="BM186" s="166">
        <f>MIN(MAX(0,BL186),MAX(0,-$M186)-MAX(0,-$BC186+SUM($BJ186:BL186)))</f>
        <v>3</v>
      </c>
      <c r="BN186" s="166">
        <f>MIN(MAX(0,BM186),MAX(0,-$M186)-MAX(0,-$BC186+SUM($BJ186:BM186)))</f>
        <v>3</v>
      </c>
      <c r="BO186" s="166">
        <f>MAX(0,-$M186+$BC186-SUM($BJ186:BN186))</f>
        <v>29</v>
      </c>
      <c r="BP186" s="165"/>
      <c r="BQ186" s="164"/>
      <c r="BR186" s="164"/>
      <c r="BS186" s="164"/>
      <c r="BT186" s="164"/>
      <c r="BU186" s="164"/>
      <c r="BV186" s="164"/>
      <c r="BW186" s="166"/>
      <c r="BX186" s="166"/>
      <c r="BY186" s="166"/>
      <c r="BZ186" s="166"/>
      <c r="CA186" s="166"/>
      <c r="CB186" s="166"/>
      <c r="CC186" s="163">
        <v>1</v>
      </c>
      <c r="CD186" s="167"/>
      <c r="CE186" s="164"/>
      <c r="CF186" s="164"/>
      <c r="CG186" s="164"/>
      <c r="CH186" s="164"/>
      <c r="CI186" s="164"/>
      <c r="CJ186" s="164"/>
      <c r="CK186" s="166"/>
      <c r="CL186" s="166"/>
      <c r="CM186" s="166"/>
      <c r="CN186" s="166"/>
      <c r="CO186" s="166"/>
      <c r="CP186" s="166"/>
      <c r="CQ186" s="167">
        <v>0</v>
      </c>
      <c r="CR186" s="164"/>
      <c r="CS186" s="164"/>
      <c r="CT186" s="164"/>
      <c r="CU186" s="164"/>
      <c r="CV186" s="164"/>
      <c r="CW186" s="164"/>
      <c r="CX186" s="166">
        <v>0</v>
      </c>
      <c r="CY186" s="166">
        <v>0</v>
      </c>
      <c r="CZ186" s="166">
        <v>0</v>
      </c>
      <c r="DA186" s="166">
        <v>0</v>
      </c>
      <c r="DB186" s="166">
        <v>0</v>
      </c>
      <c r="DC186" s="166">
        <v>0</v>
      </c>
      <c r="DE186" s="168">
        <v>0</v>
      </c>
      <c r="DG186" s="172">
        <v>0</v>
      </c>
    </row>
    <row r="187" spans="2:111" hidden="1">
      <c r="B187" s="103" t="s">
        <v>331</v>
      </c>
      <c r="C187" s="164">
        <v>229</v>
      </c>
      <c r="D187" s="164">
        <v>96</v>
      </c>
      <c r="E187" s="164">
        <v>683</v>
      </c>
      <c r="F187" s="163">
        <v>8.1</v>
      </c>
      <c r="G187" s="164">
        <v>2895622</v>
      </c>
      <c r="H187" s="164">
        <v>50478</v>
      </c>
      <c r="I187" s="164">
        <v>102827</v>
      </c>
      <c r="J187" s="164"/>
      <c r="K187" s="164">
        <v>0</v>
      </c>
      <c r="L187" s="164">
        <v>-322778</v>
      </c>
      <c r="M187" s="164">
        <v>-20182</v>
      </c>
      <c r="N187" s="164"/>
      <c r="O187" s="164">
        <v>-115417</v>
      </c>
      <c r="P187" s="164">
        <v>2590550</v>
      </c>
      <c r="Q187" s="104">
        <f t="shared" si="14"/>
        <v>0</v>
      </c>
      <c r="R187" s="164">
        <v>-70398</v>
      </c>
      <c r="S187" s="164"/>
      <c r="T187" s="164">
        <v>82907</v>
      </c>
      <c r="U187" s="164">
        <v>119606</v>
      </c>
      <c r="V187" s="104">
        <f t="shared" si="17"/>
        <v>-511043</v>
      </c>
      <c r="W187" s="104">
        <f t="shared" si="18"/>
        <v>-238481</v>
      </c>
      <c r="X187" s="104"/>
      <c r="Y187" s="164">
        <v>2956269</v>
      </c>
      <c r="Z187" s="164">
        <v>2289727</v>
      </c>
      <c r="AA187" s="164">
        <v>2590550</v>
      </c>
      <c r="AB187" s="164">
        <v>2590550</v>
      </c>
      <c r="AC187" s="164">
        <v>282929</v>
      </c>
      <c r="AD187" s="164">
        <v>228114</v>
      </c>
      <c r="AE187" s="164"/>
      <c r="AF187" s="164">
        <v>0</v>
      </c>
      <c r="AG187" s="164">
        <v>0</v>
      </c>
      <c r="AH187" s="164"/>
      <c r="AI187" s="164">
        <v>-70398</v>
      </c>
      <c r="AJ187" s="164">
        <v>-70398</v>
      </c>
      <c r="AK187" s="164">
        <v>-70398</v>
      </c>
      <c r="AL187" s="164">
        <v>-70398</v>
      </c>
      <c r="AM187" s="164">
        <v>-70398</v>
      </c>
      <c r="AN187" s="164">
        <v>-159053</v>
      </c>
      <c r="AP187" s="165">
        <f t="shared" si="15"/>
        <v>-39849</v>
      </c>
      <c r="AQ187" s="164">
        <f>MIN(MAX(0,AP187),MAX(0,$L187)-SUM($AP187:AP187))</f>
        <v>0</v>
      </c>
      <c r="AR187" s="164">
        <f>MIN(MAX(0,AQ187),MAX(0,$L187)-SUM($AP187:AQ187))</f>
        <v>0</v>
      </c>
      <c r="AS187" s="164">
        <f>MIN(MAX(0,AR187),MAX(0,$L187)-SUM($AP187:AR187))</f>
        <v>0</v>
      </c>
      <c r="AT187" s="164">
        <f>MIN(MAX(0,AS187),MAX(0,$L187)-SUM($AP187:AS187))</f>
        <v>0</v>
      </c>
      <c r="AU187" s="164">
        <f>MIN(MAX(0,AT187),MAX(0,$L187)-SUM($AP187:AT187))</f>
        <v>0</v>
      </c>
      <c r="AV187" s="164">
        <f>(MAX(0,$L187-MAX(0,SUM($AP187:AU187))))</f>
        <v>0</v>
      </c>
      <c r="AW187" s="166">
        <f t="shared" si="16"/>
        <v>39849</v>
      </c>
      <c r="AX187" s="166">
        <f>MIN(MAX(0,AW187),MAX(0,-$L187)-MAX(0,-$AP187+SUM($AW187:AW187)))</f>
        <v>39849</v>
      </c>
      <c r="AY187" s="166">
        <f>MIN(MAX(0,AX187),MAX(0,-$L187)-MAX(0,-$AP187+SUM($AW187:AX187)))</f>
        <v>39849</v>
      </c>
      <c r="AZ187" s="166">
        <f>MIN(MAX(0,AY187),MAX(0,-$L187)-MAX(0,-$AP187+SUM($AW187:AY187)))</f>
        <v>39849</v>
      </c>
      <c r="BA187" s="166">
        <f>MIN(MAX(0,AZ187),MAX(0,-$L187)-MAX(0,-$AP187+SUM($AW187:AZ187)))</f>
        <v>39849</v>
      </c>
      <c r="BB187" s="166">
        <f>MAX(0,-$L187+$AP187-SUM($AW187:BA187))</f>
        <v>83684</v>
      </c>
      <c r="BC187" s="165">
        <f t="shared" si="19"/>
        <v>-2492</v>
      </c>
      <c r="BD187" s="164">
        <f>MIN(MAX(0,BC187),MAX(0,$M187)-SUM($BC187:BC187))</f>
        <v>0</v>
      </c>
      <c r="BE187" s="164">
        <f>MIN(MAX(0,BD187),MAX(0,$M187)-SUM($BC187:BD187))</f>
        <v>0</v>
      </c>
      <c r="BF187" s="164">
        <f>MIN(MAX(0,BE187),MAX(0,$M187)-SUM($BC187:BE187))</f>
        <v>0</v>
      </c>
      <c r="BG187" s="164">
        <f>MIN(MAX(0,BF187),MAX(0,$M187)-SUM($BC187:BF187))</f>
        <v>0</v>
      </c>
      <c r="BH187" s="164">
        <f>MIN(MAX(0,BG187),MAX(0,$M187)-SUM($BC187:BG187))</f>
        <v>0</v>
      </c>
      <c r="BI187" s="164">
        <f>(MAX(0,$M187-MAX(0,SUM($BC187:BH187))))</f>
        <v>0</v>
      </c>
      <c r="BJ187" s="166">
        <f t="shared" si="20"/>
        <v>2492</v>
      </c>
      <c r="BK187" s="166">
        <f>MIN(MAX(0,BJ187),MAX(0,-$M187)-MAX(0,-$BC187+SUM($BJ187:BJ187)))</f>
        <v>2492</v>
      </c>
      <c r="BL187" s="166">
        <f>MIN(MAX(0,BK187),MAX(0,-$M187)-MAX(0,-$BC187+SUM($BJ187:BK187)))</f>
        <v>2492</v>
      </c>
      <c r="BM187" s="166">
        <f>MIN(MAX(0,BL187),MAX(0,-$M187)-MAX(0,-$BC187+SUM($BJ187:BL187)))</f>
        <v>2492</v>
      </c>
      <c r="BN187" s="166">
        <f>MIN(MAX(0,BM187),MAX(0,-$M187)-MAX(0,-$BC187+SUM($BJ187:BM187)))</f>
        <v>2492</v>
      </c>
      <c r="BO187" s="166">
        <f>MAX(0,-$M187+$BC187-SUM($BJ187:BN187))</f>
        <v>5230</v>
      </c>
      <c r="BP187" s="165"/>
      <c r="BQ187" s="164"/>
      <c r="BR187" s="164"/>
      <c r="BS187" s="164"/>
      <c r="BT187" s="164"/>
      <c r="BU187" s="164"/>
      <c r="BV187" s="164"/>
      <c r="BW187" s="166"/>
      <c r="BX187" s="166"/>
      <c r="BY187" s="166"/>
      <c r="BZ187" s="166"/>
      <c r="CA187" s="166"/>
      <c r="CB187" s="166"/>
      <c r="CC187" s="163">
        <v>9.5</v>
      </c>
      <c r="CD187" s="167"/>
      <c r="CE187" s="164"/>
      <c r="CF187" s="164"/>
      <c r="CG187" s="164"/>
      <c r="CH187" s="164"/>
      <c r="CI187" s="164"/>
      <c r="CJ187" s="164"/>
      <c r="CK187" s="166"/>
      <c r="CL187" s="166"/>
      <c r="CM187" s="166"/>
      <c r="CN187" s="166"/>
      <c r="CO187" s="166"/>
      <c r="CP187" s="166"/>
      <c r="CQ187" s="167">
        <v>-28057</v>
      </c>
      <c r="CR187" s="164"/>
      <c r="CS187" s="164"/>
      <c r="CT187" s="164"/>
      <c r="CU187" s="164"/>
      <c r="CV187" s="164"/>
      <c r="CW187" s="164"/>
      <c r="CX187" s="166">
        <v>28057</v>
      </c>
      <c r="CY187" s="166">
        <v>28057</v>
      </c>
      <c r="CZ187" s="166">
        <v>28057</v>
      </c>
      <c r="DA187" s="166">
        <v>28057</v>
      </c>
      <c r="DB187" s="166">
        <v>28057</v>
      </c>
      <c r="DC187" s="166">
        <v>70139</v>
      </c>
      <c r="DE187" s="168">
        <v>0</v>
      </c>
      <c r="DG187" s="172">
        <v>0</v>
      </c>
    </row>
    <row r="188" spans="2:111" hidden="1">
      <c r="B188" s="103" t="s">
        <v>520</v>
      </c>
      <c r="C188" s="164">
        <v>0</v>
      </c>
      <c r="D188" s="164">
        <v>0</v>
      </c>
      <c r="E188" s="164">
        <v>12</v>
      </c>
      <c r="F188" s="163">
        <v>15.7</v>
      </c>
      <c r="G188" s="164">
        <v>0</v>
      </c>
      <c r="H188" s="164">
        <v>0</v>
      </c>
      <c r="I188" s="164">
        <v>0</v>
      </c>
      <c r="J188" s="164"/>
      <c r="K188" s="164">
        <v>0</v>
      </c>
      <c r="L188" s="164">
        <v>3312</v>
      </c>
      <c r="M188" s="164">
        <v>-47</v>
      </c>
      <c r="N188" s="164"/>
      <c r="O188" s="164">
        <v>0</v>
      </c>
      <c r="P188" s="164">
        <v>3265</v>
      </c>
      <c r="Q188" s="104">
        <f t="shared" si="14"/>
        <v>0</v>
      </c>
      <c r="R188" s="164">
        <v>208</v>
      </c>
      <c r="S188" s="164"/>
      <c r="T188" s="164">
        <v>208</v>
      </c>
      <c r="U188" s="164">
        <v>0</v>
      </c>
      <c r="V188" s="104">
        <f t="shared" si="17"/>
        <v>3057</v>
      </c>
      <c r="W188" s="104">
        <f t="shared" si="18"/>
        <v>0</v>
      </c>
      <c r="X188" s="104"/>
      <c r="Y188" s="164">
        <v>4217</v>
      </c>
      <c r="Z188" s="164">
        <v>2488</v>
      </c>
      <c r="AA188" s="164">
        <v>3265</v>
      </c>
      <c r="AB188" s="164">
        <v>3265</v>
      </c>
      <c r="AC188" s="164">
        <v>0</v>
      </c>
      <c r="AD188" s="164">
        <v>44</v>
      </c>
      <c r="AE188" s="164"/>
      <c r="AF188" s="164">
        <v>3101</v>
      </c>
      <c r="AG188" s="164">
        <v>0</v>
      </c>
      <c r="AH188" s="164"/>
      <c r="AI188" s="164">
        <v>208</v>
      </c>
      <c r="AJ188" s="164">
        <v>208</v>
      </c>
      <c r="AK188" s="164">
        <v>208</v>
      </c>
      <c r="AL188" s="164">
        <v>208</v>
      </c>
      <c r="AM188" s="164">
        <v>208</v>
      </c>
      <c r="AN188" s="164">
        <v>2017</v>
      </c>
      <c r="AP188" s="165">
        <f t="shared" si="15"/>
        <v>211</v>
      </c>
      <c r="AQ188" s="164">
        <f>MIN(MAX(0,AP188),MAX(0,$L188)-SUM($AP188:AP188))</f>
        <v>211</v>
      </c>
      <c r="AR188" s="164">
        <f>MIN(MAX(0,AQ188),MAX(0,$L188)-SUM($AP188:AQ188))</f>
        <v>211</v>
      </c>
      <c r="AS188" s="164">
        <f>MIN(MAX(0,AR188),MAX(0,$L188)-SUM($AP188:AR188))</f>
        <v>211</v>
      </c>
      <c r="AT188" s="164">
        <f>MIN(MAX(0,AS188),MAX(0,$L188)-SUM($AP188:AS188))</f>
        <v>211</v>
      </c>
      <c r="AU188" s="164">
        <f>MIN(MAX(0,AT188),MAX(0,$L188)-SUM($AP188:AT188))</f>
        <v>211</v>
      </c>
      <c r="AV188" s="164">
        <f>(MAX(0,$L188-MAX(0,SUM($AP188:AU188))))</f>
        <v>2046</v>
      </c>
      <c r="AW188" s="166">
        <f t="shared" si="16"/>
        <v>0</v>
      </c>
      <c r="AX188" s="166">
        <f>MIN(MAX(0,AW188),MAX(0,-$L188)-MAX(0,-$AP188+SUM($AW188:AW188)))</f>
        <v>0</v>
      </c>
      <c r="AY188" s="166">
        <f>MIN(MAX(0,AX188),MAX(0,-$L188)-MAX(0,-$AP188+SUM($AW188:AX188)))</f>
        <v>0</v>
      </c>
      <c r="AZ188" s="166">
        <f>MIN(MAX(0,AY188),MAX(0,-$L188)-MAX(0,-$AP188+SUM($AW188:AY188)))</f>
        <v>0</v>
      </c>
      <c r="BA188" s="166">
        <f>MIN(MAX(0,AZ188),MAX(0,-$L188)-MAX(0,-$AP188+SUM($AW188:AZ188)))</f>
        <v>0</v>
      </c>
      <c r="BB188" s="166">
        <f>MAX(0,-$L188+$AP188-SUM($AW188:BA188))</f>
        <v>0</v>
      </c>
      <c r="BC188" s="165">
        <f t="shared" si="19"/>
        <v>-3</v>
      </c>
      <c r="BD188" s="164">
        <f>MIN(MAX(0,BC188),MAX(0,$M188)-SUM($BC188:BC188))</f>
        <v>0</v>
      </c>
      <c r="BE188" s="164">
        <f>MIN(MAX(0,BD188),MAX(0,$M188)-SUM($BC188:BD188))</f>
        <v>0</v>
      </c>
      <c r="BF188" s="164">
        <f>MIN(MAX(0,BE188),MAX(0,$M188)-SUM($BC188:BE188))</f>
        <v>0</v>
      </c>
      <c r="BG188" s="164">
        <f>MIN(MAX(0,BF188),MAX(0,$M188)-SUM($BC188:BF188))</f>
        <v>0</v>
      </c>
      <c r="BH188" s="164">
        <f>MIN(MAX(0,BG188),MAX(0,$M188)-SUM($BC188:BG188))</f>
        <v>0</v>
      </c>
      <c r="BI188" s="164">
        <f>(MAX(0,$M188-MAX(0,SUM($BC188:BH188))))</f>
        <v>0</v>
      </c>
      <c r="BJ188" s="166">
        <f t="shared" si="20"/>
        <v>3</v>
      </c>
      <c r="BK188" s="166">
        <f>MIN(MAX(0,BJ188),MAX(0,-$M188)-MAX(0,-$BC188+SUM($BJ188:BJ188)))</f>
        <v>3</v>
      </c>
      <c r="BL188" s="166">
        <f>MIN(MAX(0,BK188),MAX(0,-$M188)-MAX(0,-$BC188+SUM($BJ188:BK188)))</f>
        <v>3</v>
      </c>
      <c r="BM188" s="166">
        <f>MIN(MAX(0,BL188),MAX(0,-$M188)-MAX(0,-$BC188+SUM($BJ188:BL188)))</f>
        <v>3</v>
      </c>
      <c r="BN188" s="166">
        <f>MIN(MAX(0,BM188),MAX(0,-$M188)-MAX(0,-$BC188+SUM($BJ188:BM188)))</f>
        <v>3</v>
      </c>
      <c r="BO188" s="166">
        <f>MAX(0,-$M188+$BC188-SUM($BJ188:BN188))</f>
        <v>29</v>
      </c>
      <c r="BP188" s="165"/>
      <c r="BQ188" s="164"/>
      <c r="BR188" s="164"/>
      <c r="BS188" s="164"/>
      <c r="BT188" s="164"/>
      <c r="BU188" s="164"/>
      <c r="BV188" s="164"/>
      <c r="BW188" s="166"/>
      <c r="BX188" s="166"/>
      <c r="BY188" s="166"/>
      <c r="BZ188" s="166"/>
      <c r="CA188" s="166"/>
      <c r="CB188" s="166"/>
      <c r="CC188" s="163">
        <v>1</v>
      </c>
      <c r="CD188" s="167"/>
      <c r="CE188" s="164"/>
      <c r="CF188" s="164"/>
      <c r="CG188" s="164"/>
      <c r="CH188" s="164"/>
      <c r="CI188" s="164"/>
      <c r="CJ188" s="164"/>
      <c r="CK188" s="166"/>
      <c r="CL188" s="166"/>
      <c r="CM188" s="166"/>
      <c r="CN188" s="166"/>
      <c r="CO188" s="166"/>
      <c r="CP188" s="166"/>
      <c r="CQ188" s="167">
        <v>0</v>
      </c>
      <c r="CR188" s="164"/>
      <c r="CS188" s="164"/>
      <c r="CT188" s="164"/>
      <c r="CU188" s="164"/>
      <c r="CV188" s="164"/>
      <c r="CW188" s="164"/>
      <c r="CX188" s="166">
        <v>0</v>
      </c>
      <c r="CY188" s="166">
        <v>0</v>
      </c>
      <c r="CZ188" s="166">
        <v>0</v>
      </c>
      <c r="DA188" s="166">
        <v>0</v>
      </c>
      <c r="DB188" s="166">
        <v>0</v>
      </c>
      <c r="DC188" s="166">
        <v>0</v>
      </c>
      <c r="DE188" s="168">
        <v>0</v>
      </c>
      <c r="DG188" s="172">
        <v>0</v>
      </c>
    </row>
    <row r="189" spans="2:111" hidden="1">
      <c r="B189" s="103" t="s">
        <v>332</v>
      </c>
      <c r="C189" s="164">
        <v>72</v>
      </c>
      <c r="D189" s="164">
        <v>21</v>
      </c>
      <c r="E189" s="164">
        <v>287</v>
      </c>
      <c r="F189" s="163">
        <v>8.4</v>
      </c>
      <c r="G189" s="164">
        <v>928696</v>
      </c>
      <c r="H189" s="164">
        <v>20268</v>
      </c>
      <c r="I189" s="164">
        <v>33116</v>
      </c>
      <c r="J189" s="164"/>
      <c r="K189" s="164">
        <v>0</v>
      </c>
      <c r="L189" s="164">
        <v>-44306</v>
      </c>
      <c r="M189" s="164">
        <v>-6610</v>
      </c>
      <c r="N189" s="164"/>
      <c r="O189" s="164">
        <v>-37498</v>
      </c>
      <c r="P189" s="164">
        <v>893666</v>
      </c>
      <c r="Q189" s="104">
        <f t="shared" si="14"/>
        <v>0</v>
      </c>
      <c r="R189" s="164">
        <v>-15272</v>
      </c>
      <c r="S189" s="164"/>
      <c r="T189" s="164">
        <v>38112</v>
      </c>
      <c r="U189" s="164">
        <v>38729</v>
      </c>
      <c r="V189" s="104">
        <f t="shared" si="17"/>
        <v>-109325</v>
      </c>
      <c r="W189" s="104">
        <f t="shared" si="18"/>
        <v>-73681</v>
      </c>
      <c r="X189" s="104"/>
      <c r="Y189" s="164">
        <v>1018711</v>
      </c>
      <c r="Z189" s="164">
        <v>790387</v>
      </c>
      <c r="AA189" s="164">
        <v>893666</v>
      </c>
      <c r="AB189" s="164">
        <v>893666</v>
      </c>
      <c r="AC189" s="164">
        <v>39031</v>
      </c>
      <c r="AD189" s="164">
        <v>70294</v>
      </c>
      <c r="AE189" s="164"/>
      <c r="AF189" s="164">
        <v>0</v>
      </c>
      <c r="AG189" s="164">
        <v>0</v>
      </c>
      <c r="AH189" s="164"/>
      <c r="AI189" s="164">
        <v>-15272</v>
      </c>
      <c r="AJ189" s="164">
        <v>-15272</v>
      </c>
      <c r="AK189" s="164">
        <v>-15272</v>
      </c>
      <c r="AL189" s="164">
        <v>-15272</v>
      </c>
      <c r="AM189" s="164">
        <v>-15272</v>
      </c>
      <c r="AN189" s="164">
        <v>-32965</v>
      </c>
      <c r="AP189" s="165">
        <f t="shared" si="15"/>
        <v>-5275</v>
      </c>
      <c r="AQ189" s="164">
        <f>MIN(MAX(0,AP189),MAX(0,$L189)-SUM($AP189:AP189))</f>
        <v>0</v>
      </c>
      <c r="AR189" s="164">
        <f>MIN(MAX(0,AQ189),MAX(0,$L189)-SUM($AP189:AQ189))</f>
        <v>0</v>
      </c>
      <c r="AS189" s="164">
        <f>MIN(MAX(0,AR189),MAX(0,$L189)-SUM($AP189:AR189))</f>
        <v>0</v>
      </c>
      <c r="AT189" s="164">
        <f>MIN(MAX(0,AS189),MAX(0,$L189)-SUM($AP189:AS189))</f>
        <v>0</v>
      </c>
      <c r="AU189" s="164">
        <f>MIN(MAX(0,AT189),MAX(0,$L189)-SUM($AP189:AT189))</f>
        <v>0</v>
      </c>
      <c r="AV189" s="164">
        <f>(MAX(0,$L189-MAX(0,SUM($AP189:AU189))))</f>
        <v>0</v>
      </c>
      <c r="AW189" s="166">
        <f t="shared" si="16"/>
        <v>5275</v>
      </c>
      <c r="AX189" s="166">
        <f>MIN(MAX(0,AW189),MAX(0,-$L189)-MAX(0,-$AP189+SUM($AW189:AW189)))</f>
        <v>5275</v>
      </c>
      <c r="AY189" s="166">
        <f>MIN(MAX(0,AX189),MAX(0,-$L189)-MAX(0,-$AP189+SUM($AW189:AX189)))</f>
        <v>5275</v>
      </c>
      <c r="AZ189" s="166">
        <f>MIN(MAX(0,AY189),MAX(0,-$L189)-MAX(0,-$AP189+SUM($AW189:AY189)))</f>
        <v>5275</v>
      </c>
      <c r="BA189" s="166">
        <f>MIN(MAX(0,AZ189),MAX(0,-$L189)-MAX(0,-$AP189+SUM($AW189:AZ189)))</f>
        <v>5275</v>
      </c>
      <c r="BB189" s="166">
        <f>MAX(0,-$L189+$AP189-SUM($AW189:BA189))</f>
        <v>12656</v>
      </c>
      <c r="BC189" s="165">
        <f t="shared" si="19"/>
        <v>-787</v>
      </c>
      <c r="BD189" s="164">
        <f>MIN(MAX(0,BC189),MAX(0,$M189)-SUM($BC189:BC189))</f>
        <v>0</v>
      </c>
      <c r="BE189" s="164">
        <f>MIN(MAX(0,BD189),MAX(0,$M189)-SUM($BC189:BD189))</f>
        <v>0</v>
      </c>
      <c r="BF189" s="164">
        <f>MIN(MAX(0,BE189),MAX(0,$M189)-SUM($BC189:BE189))</f>
        <v>0</v>
      </c>
      <c r="BG189" s="164">
        <f>MIN(MAX(0,BF189),MAX(0,$M189)-SUM($BC189:BF189))</f>
        <v>0</v>
      </c>
      <c r="BH189" s="164">
        <f>MIN(MAX(0,BG189),MAX(0,$M189)-SUM($BC189:BG189))</f>
        <v>0</v>
      </c>
      <c r="BI189" s="164">
        <f>(MAX(0,$M189-MAX(0,SUM($BC189:BH189))))</f>
        <v>0</v>
      </c>
      <c r="BJ189" s="166">
        <f t="shared" si="20"/>
        <v>787</v>
      </c>
      <c r="BK189" s="166">
        <f>MIN(MAX(0,BJ189),MAX(0,-$M189)-MAX(0,-$BC189+SUM($BJ189:BJ189)))</f>
        <v>787</v>
      </c>
      <c r="BL189" s="166">
        <f>MIN(MAX(0,BK189),MAX(0,-$M189)-MAX(0,-$BC189+SUM($BJ189:BK189)))</f>
        <v>787</v>
      </c>
      <c r="BM189" s="166">
        <f>MIN(MAX(0,BL189),MAX(0,-$M189)-MAX(0,-$BC189+SUM($BJ189:BL189)))</f>
        <v>787</v>
      </c>
      <c r="BN189" s="166">
        <f>MIN(MAX(0,BM189),MAX(0,-$M189)-MAX(0,-$BC189+SUM($BJ189:BM189)))</f>
        <v>787</v>
      </c>
      <c r="BO189" s="166">
        <f>MAX(0,-$M189+$BC189-SUM($BJ189:BN189))</f>
        <v>1888</v>
      </c>
      <c r="BP189" s="165"/>
      <c r="BQ189" s="164"/>
      <c r="BR189" s="164"/>
      <c r="BS189" s="164"/>
      <c r="BT189" s="164"/>
      <c r="BU189" s="164"/>
      <c r="BV189" s="164"/>
      <c r="BW189" s="166"/>
      <c r="BX189" s="166"/>
      <c r="BY189" s="166"/>
      <c r="BZ189" s="166"/>
      <c r="CA189" s="166"/>
      <c r="CB189" s="166"/>
      <c r="CC189" s="163">
        <v>9</v>
      </c>
      <c r="CD189" s="167"/>
      <c r="CE189" s="164"/>
      <c r="CF189" s="164"/>
      <c r="CG189" s="164"/>
      <c r="CH189" s="164"/>
      <c r="CI189" s="164"/>
      <c r="CJ189" s="164"/>
      <c r="CK189" s="166"/>
      <c r="CL189" s="166"/>
      <c r="CM189" s="166"/>
      <c r="CN189" s="166"/>
      <c r="CO189" s="166"/>
      <c r="CP189" s="166"/>
      <c r="CQ189" s="167">
        <v>-9210</v>
      </c>
      <c r="CR189" s="164"/>
      <c r="CS189" s="164"/>
      <c r="CT189" s="164"/>
      <c r="CU189" s="164"/>
      <c r="CV189" s="164"/>
      <c r="CW189" s="164"/>
      <c r="CX189" s="166">
        <v>9210</v>
      </c>
      <c r="CY189" s="166">
        <v>9210</v>
      </c>
      <c r="CZ189" s="166">
        <v>9210</v>
      </c>
      <c r="DA189" s="166">
        <v>9210</v>
      </c>
      <c r="DB189" s="166">
        <v>9210</v>
      </c>
      <c r="DC189" s="166">
        <v>18421</v>
      </c>
      <c r="DE189" s="168">
        <v>0</v>
      </c>
      <c r="DG189" s="172">
        <v>0</v>
      </c>
    </row>
    <row r="190" spans="2:111" hidden="1">
      <c r="B190" s="103" t="s">
        <v>333</v>
      </c>
      <c r="C190" s="164">
        <v>1</v>
      </c>
      <c r="D190" s="164">
        <v>4</v>
      </c>
      <c r="E190" s="164">
        <v>27</v>
      </c>
      <c r="F190" s="163">
        <v>7.1</v>
      </c>
      <c r="G190" s="164">
        <v>39848</v>
      </c>
      <c r="H190" s="164">
        <v>1389</v>
      </c>
      <c r="I190" s="164">
        <v>1456</v>
      </c>
      <c r="J190" s="164"/>
      <c r="K190" s="164">
        <v>0</v>
      </c>
      <c r="L190" s="164">
        <v>4243</v>
      </c>
      <c r="M190" s="164">
        <v>-454</v>
      </c>
      <c r="N190" s="164"/>
      <c r="O190" s="164">
        <v>-661</v>
      </c>
      <c r="P190" s="164">
        <v>45821</v>
      </c>
      <c r="Q190" s="104">
        <f t="shared" si="14"/>
        <v>0</v>
      </c>
      <c r="R190" s="164">
        <v>62</v>
      </c>
      <c r="S190" s="164"/>
      <c r="T190" s="164">
        <v>2907</v>
      </c>
      <c r="U190" s="164">
        <v>768</v>
      </c>
      <c r="V190" s="104">
        <f t="shared" si="17"/>
        <v>189</v>
      </c>
      <c r="W190" s="104">
        <f t="shared" si="18"/>
        <v>-3538</v>
      </c>
      <c r="X190" s="104"/>
      <c r="Y190" s="164">
        <v>53260</v>
      </c>
      <c r="Z190" s="164">
        <v>39815</v>
      </c>
      <c r="AA190" s="164">
        <v>45821</v>
      </c>
      <c r="AB190" s="164">
        <v>45821</v>
      </c>
      <c r="AC190" s="164">
        <v>0</v>
      </c>
      <c r="AD190" s="164">
        <v>3456</v>
      </c>
      <c r="AE190" s="164"/>
      <c r="AF190" s="164">
        <v>3645</v>
      </c>
      <c r="AG190" s="164">
        <v>0</v>
      </c>
      <c r="AH190" s="164"/>
      <c r="AI190" s="164">
        <v>62</v>
      </c>
      <c r="AJ190" s="164">
        <v>62</v>
      </c>
      <c r="AK190" s="164">
        <v>62</v>
      </c>
      <c r="AL190" s="164">
        <v>62</v>
      </c>
      <c r="AM190" s="164">
        <v>62</v>
      </c>
      <c r="AN190" s="164">
        <v>-121</v>
      </c>
      <c r="AP190" s="165">
        <f t="shared" si="15"/>
        <v>598</v>
      </c>
      <c r="AQ190" s="164">
        <f>MIN(MAX(0,AP190),MAX(0,$L190)-SUM($AP190:AP190))</f>
        <v>598</v>
      </c>
      <c r="AR190" s="164">
        <f>MIN(MAX(0,AQ190),MAX(0,$L190)-SUM($AP190:AQ190))</f>
        <v>598</v>
      </c>
      <c r="AS190" s="164">
        <f>MIN(MAX(0,AR190),MAX(0,$L190)-SUM($AP190:AR190))</f>
        <v>598</v>
      </c>
      <c r="AT190" s="164">
        <f>MIN(MAX(0,AS190),MAX(0,$L190)-SUM($AP190:AS190))</f>
        <v>598</v>
      </c>
      <c r="AU190" s="164">
        <f>MIN(MAX(0,AT190),MAX(0,$L190)-SUM($AP190:AT190))</f>
        <v>598</v>
      </c>
      <c r="AV190" s="164">
        <f>(MAX(0,$L190-MAX(0,SUM($AP190:AU190))))</f>
        <v>655</v>
      </c>
      <c r="AW190" s="166">
        <f t="shared" si="16"/>
        <v>0</v>
      </c>
      <c r="AX190" s="166">
        <f>MIN(MAX(0,AW190),MAX(0,-$L190)-MAX(0,-$AP190+SUM($AW190:AW190)))</f>
        <v>0</v>
      </c>
      <c r="AY190" s="166">
        <f>MIN(MAX(0,AX190),MAX(0,-$L190)-MAX(0,-$AP190+SUM($AW190:AX190)))</f>
        <v>0</v>
      </c>
      <c r="AZ190" s="166">
        <f>MIN(MAX(0,AY190),MAX(0,-$L190)-MAX(0,-$AP190+SUM($AW190:AY190)))</f>
        <v>0</v>
      </c>
      <c r="BA190" s="166">
        <f>MIN(MAX(0,AZ190),MAX(0,-$L190)-MAX(0,-$AP190+SUM($AW190:AZ190)))</f>
        <v>0</v>
      </c>
      <c r="BB190" s="166">
        <f>MAX(0,-$L190+$AP190-SUM($AW190:BA190))</f>
        <v>0</v>
      </c>
      <c r="BC190" s="165">
        <f t="shared" si="19"/>
        <v>-64</v>
      </c>
      <c r="BD190" s="164">
        <f>MIN(MAX(0,BC190),MAX(0,$M190)-SUM($BC190:BC190))</f>
        <v>0</v>
      </c>
      <c r="BE190" s="164">
        <f>MIN(MAX(0,BD190),MAX(0,$M190)-SUM($BC190:BD190))</f>
        <v>0</v>
      </c>
      <c r="BF190" s="164">
        <f>MIN(MAX(0,BE190),MAX(0,$M190)-SUM($BC190:BE190))</f>
        <v>0</v>
      </c>
      <c r="BG190" s="164">
        <f>MIN(MAX(0,BF190),MAX(0,$M190)-SUM($BC190:BF190))</f>
        <v>0</v>
      </c>
      <c r="BH190" s="164">
        <f>MIN(MAX(0,BG190),MAX(0,$M190)-SUM($BC190:BG190))</f>
        <v>0</v>
      </c>
      <c r="BI190" s="164">
        <f>(MAX(0,$M190-MAX(0,SUM($BC190:BH190))))</f>
        <v>0</v>
      </c>
      <c r="BJ190" s="166">
        <f t="shared" si="20"/>
        <v>64</v>
      </c>
      <c r="BK190" s="166">
        <f>MIN(MAX(0,BJ190),MAX(0,-$M190)-MAX(0,-$BC190+SUM($BJ190:BJ190)))</f>
        <v>64</v>
      </c>
      <c r="BL190" s="166">
        <f>MIN(MAX(0,BK190),MAX(0,-$M190)-MAX(0,-$BC190+SUM($BJ190:BK190)))</f>
        <v>64</v>
      </c>
      <c r="BM190" s="166">
        <f>MIN(MAX(0,BL190),MAX(0,-$M190)-MAX(0,-$BC190+SUM($BJ190:BL190)))</f>
        <v>64</v>
      </c>
      <c r="BN190" s="166">
        <f>MIN(MAX(0,BM190),MAX(0,-$M190)-MAX(0,-$BC190+SUM($BJ190:BM190)))</f>
        <v>64</v>
      </c>
      <c r="BO190" s="166">
        <f>MAX(0,-$M190+$BC190-SUM($BJ190:BN190))</f>
        <v>70</v>
      </c>
      <c r="BP190" s="165"/>
      <c r="BQ190" s="164"/>
      <c r="BR190" s="164"/>
      <c r="BS190" s="164"/>
      <c r="BT190" s="164"/>
      <c r="BU190" s="164"/>
      <c r="BV190" s="164"/>
      <c r="BW190" s="166"/>
      <c r="BX190" s="166"/>
      <c r="BY190" s="166"/>
      <c r="BZ190" s="166"/>
      <c r="CA190" s="166"/>
      <c r="CB190" s="166"/>
      <c r="CC190" s="163">
        <v>8.5</v>
      </c>
      <c r="CD190" s="167"/>
      <c r="CE190" s="164"/>
      <c r="CF190" s="164"/>
      <c r="CG190" s="164"/>
      <c r="CH190" s="164"/>
      <c r="CI190" s="164"/>
      <c r="CJ190" s="164"/>
      <c r="CK190" s="166"/>
      <c r="CL190" s="166"/>
      <c r="CM190" s="166"/>
      <c r="CN190" s="166"/>
      <c r="CO190" s="166"/>
      <c r="CP190" s="166"/>
      <c r="CQ190" s="167">
        <v>-472</v>
      </c>
      <c r="CR190" s="164"/>
      <c r="CS190" s="164"/>
      <c r="CT190" s="164"/>
      <c r="CU190" s="164"/>
      <c r="CV190" s="164"/>
      <c r="CW190" s="164"/>
      <c r="CX190" s="166">
        <v>472</v>
      </c>
      <c r="CY190" s="166">
        <v>472</v>
      </c>
      <c r="CZ190" s="166">
        <v>472</v>
      </c>
      <c r="DA190" s="166">
        <v>472</v>
      </c>
      <c r="DB190" s="166">
        <v>472</v>
      </c>
      <c r="DC190" s="166">
        <v>706</v>
      </c>
      <c r="DE190" s="168">
        <v>0</v>
      </c>
      <c r="DG190" s="172">
        <v>0</v>
      </c>
    </row>
    <row r="191" spans="2:111" hidden="1">
      <c r="B191" s="103" t="s">
        <v>334</v>
      </c>
      <c r="C191" s="164">
        <v>153</v>
      </c>
      <c r="D191" s="164">
        <v>86</v>
      </c>
      <c r="E191" s="164">
        <v>449</v>
      </c>
      <c r="F191" s="163">
        <v>7.4</v>
      </c>
      <c r="G191" s="164">
        <v>1957284</v>
      </c>
      <c r="H191" s="164">
        <v>31059</v>
      </c>
      <c r="I191" s="164">
        <v>69304</v>
      </c>
      <c r="J191" s="164"/>
      <c r="K191" s="164">
        <v>0</v>
      </c>
      <c r="L191" s="164">
        <v>-76471</v>
      </c>
      <c r="M191" s="164">
        <v>-14409</v>
      </c>
      <c r="N191" s="164"/>
      <c r="O191" s="164">
        <v>-83194</v>
      </c>
      <c r="P191" s="164">
        <v>1883573</v>
      </c>
      <c r="Q191" s="104">
        <f t="shared" si="14"/>
        <v>0</v>
      </c>
      <c r="R191" s="164">
        <v>-32990</v>
      </c>
      <c r="S191" s="164"/>
      <c r="T191" s="164">
        <v>67373</v>
      </c>
      <c r="U191" s="164">
        <v>84781</v>
      </c>
      <c r="V191" s="104">
        <f t="shared" si="17"/>
        <v>-213209</v>
      </c>
      <c r="W191" s="104">
        <f t="shared" si="18"/>
        <v>-155319</v>
      </c>
      <c r="X191" s="104"/>
      <c r="Y191" s="164">
        <v>2150438</v>
      </c>
      <c r="Z191" s="164">
        <v>1663234</v>
      </c>
      <c r="AA191" s="164">
        <v>1883573</v>
      </c>
      <c r="AB191" s="164">
        <v>1883573</v>
      </c>
      <c r="AC191" s="164">
        <v>66137</v>
      </c>
      <c r="AD191" s="164">
        <v>147072</v>
      </c>
      <c r="AE191" s="164"/>
      <c r="AF191" s="164">
        <v>0</v>
      </c>
      <c r="AG191" s="164">
        <v>0</v>
      </c>
      <c r="AH191" s="164"/>
      <c r="AI191" s="164">
        <v>-32990</v>
      </c>
      <c r="AJ191" s="164">
        <v>-32990</v>
      </c>
      <c r="AK191" s="164">
        <v>-32990</v>
      </c>
      <c r="AL191" s="164">
        <v>-32990</v>
      </c>
      <c r="AM191" s="164">
        <v>-32990</v>
      </c>
      <c r="AN191" s="164">
        <v>-48259</v>
      </c>
      <c r="AP191" s="165">
        <f t="shared" si="15"/>
        <v>-10334</v>
      </c>
      <c r="AQ191" s="164">
        <f>MIN(MAX(0,AP191),MAX(0,$L191)-SUM($AP191:AP191))</f>
        <v>0</v>
      </c>
      <c r="AR191" s="164">
        <f>MIN(MAX(0,AQ191),MAX(0,$L191)-SUM($AP191:AQ191))</f>
        <v>0</v>
      </c>
      <c r="AS191" s="164">
        <f>MIN(MAX(0,AR191),MAX(0,$L191)-SUM($AP191:AR191))</f>
        <v>0</v>
      </c>
      <c r="AT191" s="164">
        <f>MIN(MAX(0,AS191),MAX(0,$L191)-SUM($AP191:AS191))</f>
        <v>0</v>
      </c>
      <c r="AU191" s="164">
        <f>MIN(MAX(0,AT191),MAX(0,$L191)-SUM($AP191:AT191))</f>
        <v>0</v>
      </c>
      <c r="AV191" s="164">
        <f>(MAX(0,$L191-MAX(0,SUM($AP191:AU191))))</f>
        <v>0</v>
      </c>
      <c r="AW191" s="166">
        <f t="shared" si="16"/>
        <v>10334</v>
      </c>
      <c r="AX191" s="166">
        <f>MIN(MAX(0,AW191),MAX(0,-$L191)-MAX(0,-$AP191+SUM($AW191:AW191)))</f>
        <v>10334</v>
      </c>
      <c r="AY191" s="166">
        <f>MIN(MAX(0,AX191),MAX(0,-$L191)-MAX(0,-$AP191+SUM($AW191:AX191)))</f>
        <v>10334</v>
      </c>
      <c r="AZ191" s="166">
        <f>MIN(MAX(0,AY191),MAX(0,-$L191)-MAX(0,-$AP191+SUM($AW191:AY191)))</f>
        <v>10334</v>
      </c>
      <c r="BA191" s="166">
        <f>MIN(MAX(0,AZ191),MAX(0,-$L191)-MAX(0,-$AP191+SUM($AW191:AZ191)))</f>
        <v>10334</v>
      </c>
      <c r="BB191" s="166">
        <f>MAX(0,-$L191+$AP191-SUM($AW191:BA191))</f>
        <v>14467</v>
      </c>
      <c r="BC191" s="165">
        <f t="shared" si="19"/>
        <v>-1947</v>
      </c>
      <c r="BD191" s="164">
        <f>MIN(MAX(0,BC191),MAX(0,$M191)-SUM($BC191:BC191))</f>
        <v>0</v>
      </c>
      <c r="BE191" s="164">
        <f>MIN(MAX(0,BD191),MAX(0,$M191)-SUM($BC191:BD191))</f>
        <v>0</v>
      </c>
      <c r="BF191" s="164">
        <f>MIN(MAX(0,BE191),MAX(0,$M191)-SUM($BC191:BE191))</f>
        <v>0</v>
      </c>
      <c r="BG191" s="164">
        <f>MIN(MAX(0,BF191),MAX(0,$M191)-SUM($BC191:BF191))</f>
        <v>0</v>
      </c>
      <c r="BH191" s="164">
        <f>MIN(MAX(0,BG191),MAX(0,$M191)-SUM($BC191:BG191))</f>
        <v>0</v>
      </c>
      <c r="BI191" s="164">
        <f>(MAX(0,$M191-MAX(0,SUM($BC191:BH191))))</f>
        <v>0</v>
      </c>
      <c r="BJ191" s="166">
        <f t="shared" si="20"/>
        <v>1947</v>
      </c>
      <c r="BK191" s="166">
        <f>MIN(MAX(0,BJ191),MAX(0,-$M191)-MAX(0,-$BC191+SUM($BJ191:BJ191)))</f>
        <v>1947</v>
      </c>
      <c r="BL191" s="166">
        <f>MIN(MAX(0,BK191),MAX(0,-$M191)-MAX(0,-$BC191+SUM($BJ191:BK191)))</f>
        <v>1947</v>
      </c>
      <c r="BM191" s="166">
        <f>MIN(MAX(0,BL191),MAX(0,-$M191)-MAX(0,-$BC191+SUM($BJ191:BL191)))</f>
        <v>1947</v>
      </c>
      <c r="BN191" s="166">
        <f>MIN(MAX(0,BM191),MAX(0,-$M191)-MAX(0,-$BC191+SUM($BJ191:BM191)))</f>
        <v>1947</v>
      </c>
      <c r="BO191" s="166">
        <f>MAX(0,-$M191+$BC191-SUM($BJ191:BN191))</f>
        <v>2727</v>
      </c>
      <c r="BP191" s="165"/>
      <c r="BQ191" s="164"/>
      <c r="BR191" s="164"/>
      <c r="BS191" s="164"/>
      <c r="BT191" s="164"/>
      <c r="BU191" s="164"/>
      <c r="BV191" s="164"/>
      <c r="BW191" s="166"/>
      <c r="BX191" s="166"/>
      <c r="BY191" s="166"/>
      <c r="BZ191" s="166"/>
      <c r="CA191" s="166"/>
      <c r="CB191" s="166"/>
      <c r="CC191" s="163">
        <v>8.5</v>
      </c>
      <c r="CD191" s="167"/>
      <c r="CE191" s="164"/>
      <c r="CF191" s="164"/>
      <c r="CG191" s="164"/>
      <c r="CH191" s="164"/>
      <c r="CI191" s="164"/>
      <c r="CJ191" s="164"/>
      <c r="CK191" s="166"/>
      <c r="CL191" s="166"/>
      <c r="CM191" s="166"/>
      <c r="CN191" s="166"/>
      <c r="CO191" s="166"/>
      <c r="CP191" s="166"/>
      <c r="CQ191" s="167">
        <v>-20709</v>
      </c>
      <c r="CR191" s="164"/>
      <c r="CS191" s="164"/>
      <c r="CT191" s="164"/>
      <c r="CU191" s="164"/>
      <c r="CV191" s="164"/>
      <c r="CW191" s="164"/>
      <c r="CX191" s="166">
        <v>20709</v>
      </c>
      <c r="CY191" s="166">
        <v>20709</v>
      </c>
      <c r="CZ191" s="166">
        <v>20709</v>
      </c>
      <c r="DA191" s="166">
        <v>20709</v>
      </c>
      <c r="DB191" s="166">
        <v>20709</v>
      </c>
      <c r="DC191" s="166">
        <v>31065</v>
      </c>
      <c r="DE191" s="168">
        <v>0</v>
      </c>
      <c r="DG191" s="172">
        <v>0</v>
      </c>
    </row>
    <row r="192" spans="2:111" hidden="1">
      <c r="B192" s="103" t="s">
        <v>335</v>
      </c>
      <c r="C192" s="164">
        <v>161</v>
      </c>
      <c r="D192" s="164">
        <v>115</v>
      </c>
      <c r="E192" s="164">
        <v>764</v>
      </c>
      <c r="F192" s="163">
        <v>9</v>
      </c>
      <c r="G192" s="164">
        <v>2446849</v>
      </c>
      <c r="H192" s="164">
        <v>48251</v>
      </c>
      <c r="I192" s="164">
        <v>87356</v>
      </c>
      <c r="J192" s="164"/>
      <c r="K192" s="164">
        <v>0</v>
      </c>
      <c r="L192" s="164">
        <v>-190840</v>
      </c>
      <c r="M192" s="164">
        <v>-19033</v>
      </c>
      <c r="N192" s="164"/>
      <c r="O192" s="164">
        <v>-82580</v>
      </c>
      <c r="P192" s="164">
        <v>2290003</v>
      </c>
      <c r="Q192" s="104">
        <f t="shared" si="14"/>
        <v>0</v>
      </c>
      <c r="R192" s="164">
        <v>-46856</v>
      </c>
      <c r="S192" s="164"/>
      <c r="T192" s="164">
        <v>88751</v>
      </c>
      <c r="U192" s="164">
        <v>85411</v>
      </c>
      <c r="V192" s="104">
        <f t="shared" si="17"/>
        <v>-381909</v>
      </c>
      <c r="W192" s="104">
        <f t="shared" si="18"/>
        <v>-218892</v>
      </c>
      <c r="X192" s="104"/>
      <c r="Y192" s="164">
        <v>2646788</v>
      </c>
      <c r="Z192" s="164">
        <v>1999411</v>
      </c>
      <c r="AA192" s="164">
        <v>2290003</v>
      </c>
      <c r="AB192" s="164">
        <v>2290003</v>
      </c>
      <c r="AC192" s="164">
        <v>169636</v>
      </c>
      <c r="AD192" s="164">
        <v>212273</v>
      </c>
      <c r="AE192" s="164"/>
      <c r="AF192" s="164">
        <v>0</v>
      </c>
      <c r="AG192" s="164">
        <v>0</v>
      </c>
      <c r="AH192" s="164"/>
      <c r="AI192" s="164">
        <v>-46856</v>
      </c>
      <c r="AJ192" s="164">
        <v>-46856</v>
      </c>
      <c r="AK192" s="164">
        <v>-46856</v>
      </c>
      <c r="AL192" s="164">
        <v>-46856</v>
      </c>
      <c r="AM192" s="164">
        <v>-46856</v>
      </c>
      <c r="AN192" s="164">
        <v>-147629</v>
      </c>
      <c r="AP192" s="165">
        <f t="shared" si="15"/>
        <v>-21204</v>
      </c>
      <c r="AQ192" s="164">
        <f>MIN(MAX(0,AP192),MAX(0,$L192)-SUM($AP192:AP192))</f>
        <v>0</v>
      </c>
      <c r="AR192" s="164">
        <f>MIN(MAX(0,AQ192),MAX(0,$L192)-SUM($AP192:AQ192))</f>
        <v>0</v>
      </c>
      <c r="AS192" s="164">
        <f>MIN(MAX(0,AR192),MAX(0,$L192)-SUM($AP192:AR192))</f>
        <v>0</v>
      </c>
      <c r="AT192" s="164">
        <f>MIN(MAX(0,AS192),MAX(0,$L192)-SUM($AP192:AS192))</f>
        <v>0</v>
      </c>
      <c r="AU192" s="164">
        <f>MIN(MAX(0,AT192),MAX(0,$L192)-SUM($AP192:AT192))</f>
        <v>0</v>
      </c>
      <c r="AV192" s="164">
        <f>(MAX(0,$L192-MAX(0,SUM($AP192:AU192))))</f>
        <v>0</v>
      </c>
      <c r="AW192" s="166">
        <f t="shared" si="16"/>
        <v>21204</v>
      </c>
      <c r="AX192" s="166">
        <f>MIN(MAX(0,AW192),MAX(0,-$L192)-MAX(0,-$AP192+SUM($AW192:AW192)))</f>
        <v>21204</v>
      </c>
      <c r="AY192" s="166">
        <f>MIN(MAX(0,AX192),MAX(0,-$L192)-MAX(0,-$AP192+SUM($AW192:AX192)))</f>
        <v>21204</v>
      </c>
      <c r="AZ192" s="166">
        <f>MIN(MAX(0,AY192),MAX(0,-$L192)-MAX(0,-$AP192+SUM($AW192:AY192)))</f>
        <v>21204</v>
      </c>
      <c r="BA192" s="166">
        <f>MIN(MAX(0,AZ192),MAX(0,-$L192)-MAX(0,-$AP192+SUM($AW192:AZ192)))</f>
        <v>21204</v>
      </c>
      <c r="BB192" s="166">
        <f>MAX(0,-$L192+$AP192-SUM($AW192:BA192))</f>
        <v>63616</v>
      </c>
      <c r="BC192" s="165">
        <f t="shared" si="19"/>
        <v>-2115</v>
      </c>
      <c r="BD192" s="164">
        <f>MIN(MAX(0,BC192),MAX(0,$M192)-SUM($BC192:BC192))</f>
        <v>0</v>
      </c>
      <c r="BE192" s="164">
        <f>MIN(MAX(0,BD192),MAX(0,$M192)-SUM($BC192:BD192))</f>
        <v>0</v>
      </c>
      <c r="BF192" s="164">
        <f>MIN(MAX(0,BE192),MAX(0,$M192)-SUM($BC192:BE192))</f>
        <v>0</v>
      </c>
      <c r="BG192" s="164">
        <f>MIN(MAX(0,BF192),MAX(0,$M192)-SUM($BC192:BF192))</f>
        <v>0</v>
      </c>
      <c r="BH192" s="164">
        <f>MIN(MAX(0,BG192),MAX(0,$M192)-SUM($BC192:BG192))</f>
        <v>0</v>
      </c>
      <c r="BI192" s="164">
        <f>(MAX(0,$M192-MAX(0,SUM($BC192:BH192))))</f>
        <v>0</v>
      </c>
      <c r="BJ192" s="166">
        <f t="shared" si="20"/>
        <v>2115</v>
      </c>
      <c r="BK192" s="166">
        <f>MIN(MAX(0,BJ192),MAX(0,-$M192)-MAX(0,-$BC192+SUM($BJ192:BJ192)))</f>
        <v>2115</v>
      </c>
      <c r="BL192" s="166">
        <f>MIN(MAX(0,BK192),MAX(0,-$M192)-MAX(0,-$BC192+SUM($BJ192:BK192)))</f>
        <v>2115</v>
      </c>
      <c r="BM192" s="166">
        <f>MIN(MAX(0,BL192),MAX(0,-$M192)-MAX(0,-$BC192+SUM($BJ192:BL192)))</f>
        <v>2115</v>
      </c>
      <c r="BN192" s="166">
        <f>MIN(MAX(0,BM192),MAX(0,-$M192)-MAX(0,-$BC192+SUM($BJ192:BM192)))</f>
        <v>2115</v>
      </c>
      <c r="BO192" s="166">
        <f>MAX(0,-$M192+$BC192-SUM($BJ192:BN192))</f>
        <v>6343</v>
      </c>
      <c r="BP192" s="165"/>
      <c r="BQ192" s="164"/>
      <c r="BR192" s="164"/>
      <c r="BS192" s="164"/>
      <c r="BT192" s="164"/>
      <c r="BU192" s="164"/>
      <c r="BV192" s="164"/>
      <c r="BW192" s="166"/>
      <c r="BX192" s="166"/>
      <c r="BY192" s="166"/>
      <c r="BZ192" s="166"/>
      <c r="CA192" s="166"/>
      <c r="CB192" s="166"/>
      <c r="CC192" s="163">
        <v>10.3</v>
      </c>
      <c r="CD192" s="167"/>
      <c r="CE192" s="164"/>
      <c r="CF192" s="164"/>
      <c r="CG192" s="164"/>
      <c r="CH192" s="164"/>
      <c r="CI192" s="164"/>
      <c r="CJ192" s="164"/>
      <c r="CK192" s="166"/>
      <c r="CL192" s="166"/>
      <c r="CM192" s="166"/>
      <c r="CN192" s="166"/>
      <c r="CO192" s="166"/>
      <c r="CP192" s="166"/>
      <c r="CQ192" s="167">
        <v>-23537</v>
      </c>
      <c r="CR192" s="164"/>
      <c r="CS192" s="164"/>
      <c r="CT192" s="164"/>
      <c r="CU192" s="164"/>
      <c r="CV192" s="164"/>
      <c r="CW192" s="164"/>
      <c r="CX192" s="166">
        <v>23537</v>
      </c>
      <c r="CY192" s="166">
        <v>23537</v>
      </c>
      <c r="CZ192" s="166">
        <v>23537</v>
      </c>
      <c r="DA192" s="166">
        <v>23537</v>
      </c>
      <c r="DB192" s="166">
        <v>23537</v>
      </c>
      <c r="DC192" s="166">
        <v>77670</v>
      </c>
      <c r="DE192" s="168">
        <v>0</v>
      </c>
      <c r="DG192" s="172">
        <v>0</v>
      </c>
    </row>
    <row r="193" spans="2:111" hidden="1">
      <c r="B193" s="103" t="s">
        <v>521</v>
      </c>
      <c r="C193" s="164">
        <v>0</v>
      </c>
      <c r="D193" s="164">
        <v>0</v>
      </c>
      <c r="E193" s="164">
        <v>13</v>
      </c>
      <c r="F193" s="163">
        <v>16.3</v>
      </c>
      <c r="G193" s="164">
        <v>0</v>
      </c>
      <c r="H193" s="164">
        <v>0</v>
      </c>
      <c r="I193" s="164">
        <v>0</v>
      </c>
      <c r="J193" s="164"/>
      <c r="K193" s="164">
        <v>0</v>
      </c>
      <c r="L193" s="164">
        <v>3906</v>
      </c>
      <c r="M193" s="164">
        <v>-11</v>
      </c>
      <c r="N193" s="164"/>
      <c r="O193" s="164">
        <v>0</v>
      </c>
      <c r="P193" s="164">
        <v>3895</v>
      </c>
      <c r="Q193" s="104">
        <f t="shared" si="14"/>
        <v>0</v>
      </c>
      <c r="R193" s="164">
        <v>239</v>
      </c>
      <c r="S193" s="164"/>
      <c r="T193" s="164">
        <v>239</v>
      </c>
      <c r="U193" s="164">
        <v>0</v>
      </c>
      <c r="V193" s="104">
        <f t="shared" si="17"/>
        <v>3656</v>
      </c>
      <c r="W193" s="104">
        <f t="shared" si="18"/>
        <v>0</v>
      </c>
      <c r="X193" s="104"/>
      <c r="Y193" s="164">
        <v>5178</v>
      </c>
      <c r="Z193" s="164">
        <v>2932</v>
      </c>
      <c r="AA193" s="164">
        <v>3895</v>
      </c>
      <c r="AB193" s="164">
        <v>3895</v>
      </c>
      <c r="AC193" s="164">
        <v>0</v>
      </c>
      <c r="AD193" s="164">
        <v>10</v>
      </c>
      <c r="AE193" s="164"/>
      <c r="AF193" s="164">
        <v>3666</v>
      </c>
      <c r="AG193" s="164">
        <v>0</v>
      </c>
      <c r="AH193" s="164"/>
      <c r="AI193" s="164">
        <v>239</v>
      </c>
      <c r="AJ193" s="164">
        <v>239</v>
      </c>
      <c r="AK193" s="164">
        <v>239</v>
      </c>
      <c r="AL193" s="164">
        <v>239</v>
      </c>
      <c r="AM193" s="164">
        <v>239</v>
      </c>
      <c r="AN193" s="164">
        <v>2461</v>
      </c>
      <c r="AP193" s="165">
        <f t="shared" si="15"/>
        <v>240</v>
      </c>
      <c r="AQ193" s="164">
        <f>MIN(MAX(0,AP193),MAX(0,$L193)-SUM($AP193:AP193))</f>
        <v>240</v>
      </c>
      <c r="AR193" s="164">
        <f>MIN(MAX(0,AQ193),MAX(0,$L193)-SUM($AP193:AQ193))</f>
        <v>240</v>
      </c>
      <c r="AS193" s="164">
        <f>MIN(MAX(0,AR193),MAX(0,$L193)-SUM($AP193:AR193))</f>
        <v>240</v>
      </c>
      <c r="AT193" s="164">
        <f>MIN(MAX(0,AS193),MAX(0,$L193)-SUM($AP193:AS193))</f>
        <v>240</v>
      </c>
      <c r="AU193" s="164">
        <f>MIN(MAX(0,AT193),MAX(0,$L193)-SUM($AP193:AT193))</f>
        <v>240</v>
      </c>
      <c r="AV193" s="164">
        <f>(MAX(0,$L193-MAX(0,SUM($AP193:AU193))))</f>
        <v>2466</v>
      </c>
      <c r="AW193" s="166">
        <f t="shared" si="16"/>
        <v>0</v>
      </c>
      <c r="AX193" s="166">
        <f>MIN(MAX(0,AW193),MAX(0,-$L193)-MAX(0,-$AP193+SUM($AW193:AW193)))</f>
        <v>0</v>
      </c>
      <c r="AY193" s="166">
        <f>MIN(MAX(0,AX193),MAX(0,-$L193)-MAX(0,-$AP193+SUM($AW193:AX193)))</f>
        <v>0</v>
      </c>
      <c r="AZ193" s="166">
        <f>MIN(MAX(0,AY193),MAX(0,-$L193)-MAX(0,-$AP193+SUM($AW193:AY193)))</f>
        <v>0</v>
      </c>
      <c r="BA193" s="166">
        <f>MIN(MAX(0,AZ193),MAX(0,-$L193)-MAX(0,-$AP193+SUM($AW193:AZ193)))</f>
        <v>0</v>
      </c>
      <c r="BB193" s="166">
        <f>MAX(0,-$L193+$AP193-SUM($AW193:BA193))</f>
        <v>0</v>
      </c>
      <c r="BC193" s="165">
        <f t="shared" si="19"/>
        <v>-1</v>
      </c>
      <c r="BD193" s="164">
        <f>MIN(MAX(0,BC193),MAX(0,$M193)-SUM($BC193:BC193))</f>
        <v>0</v>
      </c>
      <c r="BE193" s="164">
        <f>MIN(MAX(0,BD193),MAX(0,$M193)-SUM($BC193:BD193))</f>
        <v>0</v>
      </c>
      <c r="BF193" s="164">
        <f>MIN(MAX(0,BE193),MAX(0,$M193)-SUM($BC193:BE193))</f>
        <v>0</v>
      </c>
      <c r="BG193" s="164">
        <f>MIN(MAX(0,BF193),MAX(0,$M193)-SUM($BC193:BF193))</f>
        <v>0</v>
      </c>
      <c r="BH193" s="164">
        <f>MIN(MAX(0,BG193),MAX(0,$M193)-SUM($BC193:BG193))</f>
        <v>0</v>
      </c>
      <c r="BI193" s="164">
        <f>(MAX(0,$M193-MAX(0,SUM($BC193:BH193))))</f>
        <v>0</v>
      </c>
      <c r="BJ193" s="166">
        <f t="shared" si="20"/>
        <v>1</v>
      </c>
      <c r="BK193" s="166">
        <f>MIN(MAX(0,BJ193),MAX(0,-$M193)-MAX(0,-$BC193+SUM($BJ193:BJ193)))</f>
        <v>1</v>
      </c>
      <c r="BL193" s="166">
        <f>MIN(MAX(0,BK193),MAX(0,-$M193)-MAX(0,-$BC193+SUM($BJ193:BK193)))</f>
        <v>1</v>
      </c>
      <c r="BM193" s="166">
        <f>MIN(MAX(0,BL193),MAX(0,-$M193)-MAX(0,-$BC193+SUM($BJ193:BL193)))</f>
        <v>1</v>
      </c>
      <c r="BN193" s="166">
        <f>MIN(MAX(0,BM193),MAX(0,-$M193)-MAX(0,-$BC193+SUM($BJ193:BM193)))</f>
        <v>1</v>
      </c>
      <c r="BO193" s="166">
        <f>MAX(0,-$M193+$BC193-SUM($BJ193:BN193))</f>
        <v>5</v>
      </c>
      <c r="BP193" s="165"/>
      <c r="BQ193" s="164"/>
      <c r="BR193" s="164"/>
      <c r="BS193" s="164"/>
      <c r="BT193" s="164"/>
      <c r="BU193" s="164"/>
      <c r="BV193" s="164"/>
      <c r="BW193" s="166"/>
      <c r="BX193" s="166"/>
      <c r="BY193" s="166"/>
      <c r="BZ193" s="166"/>
      <c r="CA193" s="166"/>
      <c r="CB193" s="166"/>
      <c r="CC193" s="163">
        <v>1</v>
      </c>
      <c r="CD193" s="167"/>
      <c r="CE193" s="164"/>
      <c r="CF193" s="164"/>
      <c r="CG193" s="164"/>
      <c r="CH193" s="164"/>
      <c r="CI193" s="164"/>
      <c r="CJ193" s="164"/>
      <c r="CK193" s="166"/>
      <c r="CL193" s="166"/>
      <c r="CM193" s="166"/>
      <c r="CN193" s="166"/>
      <c r="CO193" s="166"/>
      <c r="CP193" s="166"/>
      <c r="CQ193" s="167">
        <v>0</v>
      </c>
      <c r="CR193" s="164"/>
      <c r="CS193" s="164"/>
      <c r="CT193" s="164"/>
      <c r="CU193" s="164"/>
      <c r="CV193" s="164"/>
      <c r="CW193" s="164"/>
      <c r="CX193" s="166">
        <v>0</v>
      </c>
      <c r="CY193" s="166">
        <v>0</v>
      </c>
      <c r="CZ193" s="166">
        <v>0</v>
      </c>
      <c r="DA193" s="166">
        <v>0</v>
      </c>
      <c r="DB193" s="166">
        <v>0</v>
      </c>
      <c r="DC193" s="166">
        <v>0</v>
      </c>
      <c r="DE193" s="168">
        <v>0</v>
      </c>
      <c r="DG193" s="172">
        <v>0</v>
      </c>
    </row>
    <row r="194" spans="2:111" hidden="1">
      <c r="B194" s="103" t="s">
        <v>336</v>
      </c>
      <c r="C194" s="164">
        <v>13</v>
      </c>
      <c r="D194" s="164">
        <v>6</v>
      </c>
      <c r="E194" s="164">
        <v>67</v>
      </c>
      <c r="F194" s="163">
        <v>8.4</v>
      </c>
      <c r="G194" s="164">
        <v>205812</v>
      </c>
      <c r="H194" s="164">
        <v>4812</v>
      </c>
      <c r="I194" s="164">
        <v>7381</v>
      </c>
      <c r="J194" s="164"/>
      <c r="K194" s="164">
        <v>0</v>
      </c>
      <c r="L194" s="164">
        <v>8200</v>
      </c>
      <c r="M194" s="164">
        <v>-1920</v>
      </c>
      <c r="N194" s="164"/>
      <c r="O194" s="164">
        <v>-6584</v>
      </c>
      <c r="P194" s="164">
        <v>217701</v>
      </c>
      <c r="Q194" s="104">
        <f t="shared" si="14"/>
        <v>0</v>
      </c>
      <c r="R194" s="164">
        <v>-1355</v>
      </c>
      <c r="S194" s="164"/>
      <c r="T194" s="164">
        <v>10838</v>
      </c>
      <c r="U194" s="164">
        <v>7521</v>
      </c>
      <c r="V194" s="104">
        <f t="shared" si="17"/>
        <v>-10648</v>
      </c>
      <c r="W194" s="104">
        <f t="shared" si="18"/>
        <v>-18283</v>
      </c>
      <c r="X194" s="104"/>
      <c r="Y194" s="164">
        <v>251507</v>
      </c>
      <c r="Z194" s="164">
        <v>189981</v>
      </c>
      <c r="AA194" s="164">
        <v>217701</v>
      </c>
      <c r="AB194" s="164">
        <v>217701</v>
      </c>
      <c r="AC194" s="164">
        <v>0</v>
      </c>
      <c r="AD194" s="164">
        <v>17872</v>
      </c>
      <c r="AE194" s="164"/>
      <c r="AF194" s="164">
        <v>7224</v>
      </c>
      <c r="AG194" s="164">
        <v>0</v>
      </c>
      <c r="AH194" s="164"/>
      <c r="AI194" s="164">
        <v>-1355</v>
      </c>
      <c r="AJ194" s="164">
        <v>-1355</v>
      </c>
      <c r="AK194" s="164">
        <v>-1355</v>
      </c>
      <c r="AL194" s="164">
        <v>-1355</v>
      </c>
      <c r="AM194" s="164">
        <v>-1355</v>
      </c>
      <c r="AN194" s="164">
        <v>-3873</v>
      </c>
      <c r="AP194" s="165">
        <f t="shared" si="15"/>
        <v>976</v>
      </c>
      <c r="AQ194" s="164">
        <f>MIN(MAX(0,AP194),MAX(0,$L194)-SUM($AP194:AP194))</f>
        <v>976</v>
      </c>
      <c r="AR194" s="164">
        <f>MIN(MAX(0,AQ194),MAX(0,$L194)-SUM($AP194:AQ194))</f>
        <v>976</v>
      </c>
      <c r="AS194" s="164">
        <f>MIN(MAX(0,AR194),MAX(0,$L194)-SUM($AP194:AR194))</f>
        <v>976</v>
      </c>
      <c r="AT194" s="164">
        <f>MIN(MAX(0,AS194),MAX(0,$L194)-SUM($AP194:AS194))</f>
        <v>976</v>
      </c>
      <c r="AU194" s="164">
        <f>MIN(MAX(0,AT194),MAX(0,$L194)-SUM($AP194:AT194))</f>
        <v>976</v>
      </c>
      <c r="AV194" s="164">
        <f>(MAX(0,$L194-MAX(0,SUM($AP194:AU194))))</f>
        <v>2344</v>
      </c>
      <c r="AW194" s="166">
        <f t="shared" si="16"/>
        <v>0</v>
      </c>
      <c r="AX194" s="166">
        <f>MIN(MAX(0,AW194),MAX(0,-$L194)-MAX(0,-$AP194+SUM($AW194:AW194)))</f>
        <v>0</v>
      </c>
      <c r="AY194" s="166">
        <f>MIN(MAX(0,AX194),MAX(0,-$L194)-MAX(0,-$AP194+SUM($AW194:AX194)))</f>
        <v>0</v>
      </c>
      <c r="AZ194" s="166">
        <f>MIN(MAX(0,AY194),MAX(0,-$L194)-MAX(0,-$AP194+SUM($AW194:AY194)))</f>
        <v>0</v>
      </c>
      <c r="BA194" s="166">
        <f>MIN(MAX(0,AZ194),MAX(0,-$L194)-MAX(0,-$AP194+SUM($AW194:AZ194)))</f>
        <v>0</v>
      </c>
      <c r="BB194" s="166">
        <f>MAX(0,-$L194+$AP194-SUM($AW194:BA194))</f>
        <v>0</v>
      </c>
      <c r="BC194" s="165">
        <f t="shared" si="19"/>
        <v>-229</v>
      </c>
      <c r="BD194" s="164">
        <f>MIN(MAX(0,BC194),MAX(0,$M194)-SUM($BC194:BC194))</f>
        <v>0</v>
      </c>
      <c r="BE194" s="164">
        <f>MIN(MAX(0,BD194),MAX(0,$M194)-SUM($BC194:BD194))</f>
        <v>0</v>
      </c>
      <c r="BF194" s="164">
        <f>MIN(MAX(0,BE194),MAX(0,$M194)-SUM($BC194:BE194))</f>
        <v>0</v>
      </c>
      <c r="BG194" s="164">
        <f>MIN(MAX(0,BF194),MAX(0,$M194)-SUM($BC194:BF194))</f>
        <v>0</v>
      </c>
      <c r="BH194" s="164">
        <f>MIN(MAX(0,BG194),MAX(0,$M194)-SUM($BC194:BG194))</f>
        <v>0</v>
      </c>
      <c r="BI194" s="164">
        <f>(MAX(0,$M194-MAX(0,SUM($BC194:BH194))))</f>
        <v>0</v>
      </c>
      <c r="BJ194" s="166">
        <f t="shared" si="20"/>
        <v>229</v>
      </c>
      <c r="BK194" s="166">
        <f>MIN(MAX(0,BJ194),MAX(0,-$M194)-MAX(0,-$BC194+SUM($BJ194:BJ194)))</f>
        <v>229</v>
      </c>
      <c r="BL194" s="166">
        <f>MIN(MAX(0,BK194),MAX(0,-$M194)-MAX(0,-$BC194+SUM($BJ194:BK194)))</f>
        <v>229</v>
      </c>
      <c r="BM194" s="166">
        <f>MIN(MAX(0,BL194),MAX(0,-$M194)-MAX(0,-$BC194+SUM($BJ194:BL194)))</f>
        <v>229</v>
      </c>
      <c r="BN194" s="166">
        <f>MIN(MAX(0,BM194),MAX(0,-$M194)-MAX(0,-$BC194+SUM($BJ194:BM194)))</f>
        <v>229</v>
      </c>
      <c r="BO194" s="166">
        <f>MAX(0,-$M194+$BC194-SUM($BJ194:BN194))</f>
        <v>546</v>
      </c>
      <c r="BP194" s="165"/>
      <c r="BQ194" s="164"/>
      <c r="BR194" s="164"/>
      <c r="BS194" s="164"/>
      <c r="BT194" s="164"/>
      <c r="BU194" s="164"/>
      <c r="BV194" s="164"/>
      <c r="BW194" s="166"/>
      <c r="BX194" s="166"/>
      <c r="BY194" s="166"/>
      <c r="BZ194" s="166"/>
      <c r="CA194" s="166"/>
      <c r="CB194" s="166"/>
      <c r="CC194" s="163">
        <v>9.6999999999999993</v>
      </c>
      <c r="CD194" s="167"/>
      <c r="CE194" s="164"/>
      <c r="CF194" s="164"/>
      <c r="CG194" s="164"/>
      <c r="CH194" s="164"/>
      <c r="CI194" s="164"/>
      <c r="CJ194" s="164"/>
      <c r="CK194" s="166"/>
      <c r="CL194" s="166"/>
      <c r="CM194" s="166"/>
      <c r="CN194" s="166"/>
      <c r="CO194" s="166"/>
      <c r="CP194" s="166"/>
      <c r="CQ194" s="167">
        <v>-2102</v>
      </c>
      <c r="CR194" s="164"/>
      <c r="CS194" s="164"/>
      <c r="CT194" s="164"/>
      <c r="CU194" s="164"/>
      <c r="CV194" s="164"/>
      <c r="CW194" s="164"/>
      <c r="CX194" s="166">
        <v>2102</v>
      </c>
      <c r="CY194" s="166">
        <v>2102</v>
      </c>
      <c r="CZ194" s="166">
        <v>2102</v>
      </c>
      <c r="DA194" s="166">
        <v>2102</v>
      </c>
      <c r="DB194" s="166">
        <v>2102</v>
      </c>
      <c r="DC194" s="166">
        <v>5671</v>
      </c>
      <c r="DE194" s="168">
        <v>0</v>
      </c>
      <c r="DG194" s="172">
        <v>0</v>
      </c>
    </row>
    <row r="195" spans="2:111" hidden="1">
      <c r="B195" s="103" t="s">
        <v>395</v>
      </c>
      <c r="C195" s="164">
        <v>0</v>
      </c>
      <c r="D195" s="164">
        <v>17</v>
      </c>
      <c r="E195" s="164">
        <v>105</v>
      </c>
      <c r="F195" s="163">
        <v>9.9</v>
      </c>
      <c r="G195" s="164">
        <v>270957</v>
      </c>
      <c r="H195" s="164">
        <v>8223</v>
      </c>
      <c r="I195" s="164">
        <v>9930</v>
      </c>
      <c r="J195" s="164"/>
      <c r="K195" s="164">
        <v>0</v>
      </c>
      <c r="L195" s="164">
        <v>17089</v>
      </c>
      <c r="M195" s="164">
        <v>-3291</v>
      </c>
      <c r="N195" s="164"/>
      <c r="O195" s="164">
        <v>-474</v>
      </c>
      <c r="P195" s="164">
        <v>302434</v>
      </c>
      <c r="Q195" s="104">
        <f t="shared" si="14"/>
        <v>0</v>
      </c>
      <c r="R195" s="164">
        <v>-1512</v>
      </c>
      <c r="S195" s="164"/>
      <c r="T195" s="164">
        <v>16641</v>
      </c>
      <c r="U195" s="164">
        <v>1218</v>
      </c>
      <c r="V195" s="104">
        <f t="shared" si="17"/>
        <v>-15200</v>
      </c>
      <c r="W195" s="104">
        <f t="shared" si="18"/>
        <v>-30510</v>
      </c>
      <c r="X195" s="104"/>
      <c r="Y195" s="164">
        <v>363776</v>
      </c>
      <c r="Z195" s="164">
        <v>253420</v>
      </c>
      <c r="AA195" s="164">
        <v>302434</v>
      </c>
      <c r="AB195" s="164">
        <v>302434</v>
      </c>
      <c r="AC195" s="164">
        <v>0</v>
      </c>
      <c r="AD195" s="164">
        <v>30563</v>
      </c>
      <c r="AE195" s="164"/>
      <c r="AF195" s="164">
        <v>15363</v>
      </c>
      <c r="AG195" s="164">
        <v>0</v>
      </c>
      <c r="AH195" s="164"/>
      <c r="AI195" s="164">
        <v>-1512</v>
      </c>
      <c r="AJ195" s="164">
        <v>-1512</v>
      </c>
      <c r="AK195" s="164">
        <v>-1512</v>
      </c>
      <c r="AL195" s="164">
        <v>-1512</v>
      </c>
      <c r="AM195" s="164">
        <v>-1512</v>
      </c>
      <c r="AN195" s="164">
        <v>-7640</v>
      </c>
      <c r="AP195" s="165">
        <f t="shared" si="15"/>
        <v>1726</v>
      </c>
      <c r="AQ195" s="164">
        <f>MIN(MAX(0,AP195),MAX(0,$L195)-SUM($AP195:AP195))</f>
        <v>1726</v>
      </c>
      <c r="AR195" s="164">
        <f>MIN(MAX(0,AQ195),MAX(0,$L195)-SUM($AP195:AQ195))</f>
        <v>1726</v>
      </c>
      <c r="AS195" s="164">
        <f>MIN(MAX(0,AR195),MAX(0,$L195)-SUM($AP195:AR195))</f>
        <v>1726</v>
      </c>
      <c r="AT195" s="164">
        <f>MIN(MAX(0,AS195),MAX(0,$L195)-SUM($AP195:AS195))</f>
        <v>1726</v>
      </c>
      <c r="AU195" s="164">
        <f>MIN(MAX(0,AT195),MAX(0,$L195)-SUM($AP195:AT195))</f>
        <v>1726</v>
      </c>
      <c r="AV195" s="164">
        <f>(MAX(0,$L195-MAX(0,SUM($AP195:AU195))))</f>
        <v>6733</v>
      </c>
      <c r="AW195" s="166">
        <f t="shared" si="16"/>
        <v>0</v>
      </c>
      <c r="AX195" s="166">
        <f>MIN(MAX(0,AW195),MAX(0,-$L195)-MAX(0,-$AP195+SUM($AW195:AW195)))</f>
        <v>0</v>
      </c>
      <c r="AY195" s="166">
        <f>MIN(MAX(0,AX195),MAX(0,-$L195)-MAX(0,-$AP195+SUM($AW195:AX195)))</f>
        <v>0</v>
      </c>
      <c r="AZ195" s="166">
        <f>MIN(MAX(0,AY195),MAX(0,-$L195)-MAX(0,-$AP195+SUM($AW195:AY195)))</f>
        <v>0</v>
      </c>
      <c r="BA195" s="166">
        <f>MIN(MAX(0,AZ195),MAX(0,-$L195)-MAX(0,-$AP195+SUM($AW195:AZ195)))</f>
        <v>0</v>
      </c>
      <c r="BB195" s="166">
        <f>MAX(0,-$L195+$AP195-SUM($AW195:BA195))</f>
        <v>0</v>
      </c>
      <c r="BC195" s="165">
        <f t="shared" si="19"/>
        <v>-332</v>
      </c>
      <c r="BD195" s="164">
        <f>MIN(MAX(0,BC195),MAX(0,$M195)-SUM($BC195:BC195))</f>
        <v>0</v>
      </c>
      <c r="BE195" s="164">
        <f>MIN(MAX(0,BD195),MAX(0,$M195)-SUM($BC195:BD195))</f>
        <v>0</v>
      </c>
      <c r="BF195" s="164">
        <f>MIN(MAX(0,BE195),MAX(0,$M195)-SUM($BC195:BE195))</f>
        <v>0</v>
      </c>
      <c r="BG195" s="164">
        <f>MIN(MAX(0,BF195),MAX(0,$M195)-SUM($BC195:BF195))</f>
        <v>0</v>
      </c>
      <c r="BH195" s="164">
        <f>MIN(MAX(0,BG195),MAX(0,$M195)-SUM($BC195:BG195))</f>
        <v>0</v>
      </c>
      <c r="BI195" s="164">
        <f>(MAX(0,$M195-MAX(0,SUM($BC195:BH195))))</f>
        <v>0</v>
      </c>
      <c r="BJ195" s="166">
        <f t="shared" si="20"/>
        <v>332</v>
      </c>
      <c r="BK195" s="166">
        <f>MIN(MAX(0,BJ195),MAX(0,-$M195)-MAX(0,-$BC195+SUM($BJ195:BJ195)))</f>
        <v>332</v>
      </c>
      <c r="BL195" s="166">
        <f>MIN(MAX(0,BK195),MAX(0,-$M195)-MAX(0,-$BC195+SUM($BJ195:BK195)))</f>
        <v>332</v>
      </c>
      <c r="BM195" s="166">
        <f>MIN(MAX(0,BL195),MAX(0,-$M195)-MAX(0,-$BC195+SUM($BJ195:BL195)))</f>
        <v>332</v>
      </c>
      <c r="BN195" s="166">
        <f>MIN(MAX(0,BM195),MAX(0,-$M195)-MAX(0,-$BC195+SUM($BJ195:BM195)))</f>
        <v>332</v>
      </c>
      <c r="BO195" s="166">
        <f>MAX(0,-$M195+$BC195-SUM($BJ195:BN195))</f>
        <v>1299</v>
      </c>
      <c r="BP195" s="165"/>
      <c r="BQ195" s="164"/>
      <c r="BR195" s="164"/>
      <c r="BS195" s="164"/>
      <c r="BT195" s="164"/>
      <c r="BU195" s="164"/>
      <c r="BV195" s="164"/>
      <c r="BW195" s="166"/>
      <c r="BX195" s="166"/>
      <c r="BY195" s="166"/>
      <c r="BZ195" s="166"/>
      <c r="CA195" s="166"/>
      <c r="CB195" s="166"/>
      <c r="CC195" s="163">
        <v>11.5</v>
      </c>
      <c r="CD195" s="167"/>
      <c r="CE195" s="164"/>
      <c r="CF195" s="164"/>
      <c r="CG195" s="164"/>
      <c r="CH195" s="164"/>
      <c r="CI195" s="164"/>
      <c r="CJ195" s="164"/>
      <c r="CK195" s="166"/>
      <c r="CL195" s="166"/>
      <c r="CM195" s="166"/>
      <c r="CN195" s="166"/>
      <c r="CO195" s="166"/>
      <c r="CP195" s="166"/>
      <c r="CQ195" s="167">
        <v>-2906</v>
      </c>
      <c r="CR195" s="164"/>
      <c r="CS195" s="164"/>
      <c r="CT195" s="164"/>
      <c r="CU195" s="164"/>
      <c r="CV195" s="164"/>
      <c r="CW195" s="164"/>
      <c r="CX195" s="166">
        <v>2906</v>
      </c>
      <c r="CY195" s="166">
        <v>2906</v>
      </c>
      <c r="CZ195" s="166">
        <v>2906</v>
      </c>
      <c r="DA195" s="166">
        <v>2906</v>
      </c>
      <c r="DB195" s="166">
        <v>2906</v>
      </c>
      <c r="DC195" s="166">
        <v>13074</v>
      </c>
      <c r="DE195" s="168">
        <v>0</v>
      </c>
      <c r="DG195" s="172">
        <v>0</v>
      </c>
    </row>
    <row r="196" spans="2:111" hidden="1">
      <c r="B196" s="103" t="s">
        <v>396</v>
      </c>
      <c r="C196" s="164">
        <v>5</v>
      </c>
      <c r="D196" s="164">
        <v>194</v>
      </c>
      <c r="E196" s="164">
        <v>3067</v>
      </c>
      <c r="F196" s="163">
        <v>11.7</v>
      </c>
      <c r="G196" s="164">
        <v>3721312</v>
      </c>
      <c r="H196" s="164">
        <v>140689</v>
      </c>
      <c r="I196" s="164">
        <v>137329</v>
      </c>
      <c r="J196" s="164"/>
      <c r="K196" s="164">
        <v>0</v>
      </c>
      <c r="L196" s="164">
        <v>336829</v>
      </c>
      <c r="M196" s="164">
        <v>-49022</v>
      </c>
      <c r="N196" s="164"/>
      <c r="O196" s="164">
        <v>-8866</v>
      </c>
      <c r="P196" s="164">
        <v>4278271</v>
      </c>
      <c r="Q196" s="104">
        <f t="shared" si="14"/>
        <v>0</v>
      </c>
      <c r="R196" s="164">
        <v>-14279</v>
      </c>
      <c r="S196" s="164"/>
      <c r="T196" s="164">
        <v>263739</v>
      </c>
      <c r="U196" s="164">
        <v>10554</v>
      </c>
      <c r="V196" s="104">
        <f t="shared" si="17"/>
        <v>-137241</v>
      </c>
      <c r="W196" s="104">
        <f t="shared" si="18"/>
        <v>-439327</v>
      </c>
      <c r="X196" s="104"/>
      <c r="Y196" s="164">
        <v>5202283</v>
      </c>
      <c r="Z196" s="164">
        <v>3543587</v>
      </c>
      <c r="AA196" s="164">
        <v>4278271</v>
      </c>
      <c r="AB196" s="164">
        <v>4278271</v>
      </c>
      <c r="AC196" s="164">
        <v>0</v>
      </c>
      <c r="AD196" s="164">
        <v>445281</v>
      </c>
      <c r="AE196" s="164"/>
      <c r="AF196" s="164">
        <v>308040</v>
      </c>
      <c r="AG196" s="164">
        <v>0</v>
      </c>
      <c r="AH196" s="164"/>
      <c r="AI196" s="164">
        <v>-14279</v>
      </c>
      <c r="AJ196" s="164">
        <v>-14279</v>
      </c>
      <c r="AK196" s="164">
        <v>-14279</v>
      </c>
      <c r="AL196" s="164">
        <v>-14279</v>
      </c>
      <c r="AM196" s="164">
        <v>-14279</v>
      </c>
      <c r="AN196" s="164">
        <v>-65846</v>
      </c>
      <c r="AP196" s="165">
        <f t="shared" si="15"/>
        <v>28789</v>
      </c>
      <c r="AQ196" s="164">
        <f>MIN(MAX(0,AP196),MAX(0,$L196)-SUM($AP196:AP196))</f>
        <v>28789</v>
      </c>
      <c r="AR196" s="164">
        <f>MIN(MAX(0,AQ196),MAX(0,$L196)-SUM($AP196:AQ196))</f>
        <v>28789</v>
      </c>
      <c r="AS196" s="164">
        <f>MIN(MAX(0,AR196),MAX(0,$L196)-SUM($AP196:AR196))</f>
        <v>28789</v>
      </c>
      <c r="AT196" s="164">
        <f>MIN(MAX(0,AS196),MAX(0,$L196)-SUM($AP196:AS196))</f>
        <v>28789</v>
      </c>
      <c r="AU196" s="164">
        <f>MIN(MAX(0,AT196),MAX(0,$L196)-SUM($AP196:AT196))</f>
        <v>28789</v>
      </c>
      <c r="AV196" s="164">
        <f>(MAX(0,$L196-MAX(0,SUM($AP196:AU196))))</f>
        <v>164095</v>
      </c>
      <c r="AW196" s="166">
        <f t="shared" si="16"/>
        <v>0</v>
      </c>
      <c r="AX196" s="166">
        <f>MIN(MAX(0,AW196),MAX(0,-$L196)-MAX(0,-$AP196+SUM($AW196:AW196)))</f>
        <v>0</v>
      </c>
      <c r="AY196" s="166">
        <f>MIN(MAX(0,AX196),MAX(0,-$L196)-MAX(0,-$AP196+SUM($AW196:AX196)))</f>
        <v>0</v>
      </c>
      <c r="AZ196" s="166">
        <f>MIN(MAX(0,AY196),MAX(0,-$L196)-MAX(0,-$AP196+SUM($AW196:AY196)))</f>
        <v>0</v>
      </c>
      <c r="BA196" s="166">
        <f>MIN(MAX(0,AZ196),MAX(0,-$L196)-MAX(0,-$AP196+SUM($AW196:AZ196)))</f>
        <v>0</v>
      </c>
      <c r="BB196" s="166">
        <f>MAX(0,-$L196+$AP196-SUM($AW196:BA196))</f>
        <v>0</v>
      </c>
      <c r="BC196" s="165">
        <f t="shared" si="19"/>
        <v>-4190</v>
      </c>
      <c r="BD196" s="164">
        <f>MIN(MAX(0,BC196),MAX(0,$M196)-SUM($BC196:BC196))</f>
        <v>0</v>
      </c>
      <c r="BE196" s="164">
        <f>MIN(MAX(0,BD196),MAX(0,$M196)-SUM($BC196:BD196))</f>
        <v>0</v>
      </c>
      <c r="BF196" s="164">
        <f>MIN(MAX(0,BE196),MAX(0,$M196)-SUM($BC196:BE196))</f>
        <v>0</v>
      </c>
      <c r="BG196" s="164">
        <f>MIN(MAX(0,BF196),MAX(0,$M196)-SUM($BC196:BF196))</f>
        <v>0</v>
      </c>
      <c r="BH196" s="164">
        <f>MIN(MAX(0,BG196),MAX(0,$M196)-SUM($BC196:BG196))</f>
        <v>0</v>
      </c>
      <c r="BI196" s="164">
        <f>(MAX(0,$M196-MAX(0,SUM($BC196:BH196))))</f>
        <v>0</v>
      </c>
      <c r="BJ196" s="166">
        <f t="shared" si="20"/>
        <v>4190</v>
      </c>
      <c r="BK196" s="166">
        <f>MIN(MAX(0,BJ196),MAX(0,-$M196)-MAX(0,-$BC196+SUM($BJ196:BJ196)))</f>
        <v>4190</v>
      </c>
      <c r="BL196" s="166">
        <f>MIN(MAX(0,BK196),MAX(0,-$M196)-MAX(0,-$BC196+SUM($BJ196:BK196)))</f>
        <v>4190</v>
      </c>
      <c r="BM196" s="166">
        <f>MIN(MAX(0,BL196),MAX(0,-$M196)-MAX(0,-$BC196+SUM($BJ196:BL196)))</f>
        <v>4190</v>
      </c>
      <c r="BN196" s="166">
        <f>MIN(MAX(0,BM196),MAX(0,-$M196)-MAX(0,-$BC196+SUM($BJ196:BM196)))</f>
        <v>4190</v>
      </c>
      <c r="BO196" s="166">
        <f>MAX(0,-$M196+$BC196-SUM($BJ196:BN196))</f>
        <v>23882</v>
      </c>
      <c r="BP196" s="165"/>
      <c r="BQ196" s="164"/>
      <c r="BR196" s="164"/>
      <c r="BS196" s="164"/>
      <c r="BT196" s="164"/>
      <c r="BU196" s="164"/>
      <c r="BV196" s="164"/>
      <c r="BW196" s="166"/>
      <c r="BX196" s="166"/>
      <c r="BY196" s="166"/>
      <c r="BZ196" s="166"/>
      <c r="CA196" s="166"/>
      <c r="CB196" s="166"/>
      <c r="CC196" s="163">
        <v>12.3</v>
      </c>
      <c r="CD196" s="167"/>
      <c r="CE196" s="164"/>
      <c r="CF196" s="164"/>
      <c r="CG196" s="164"/>
      <c r="CH196" s="164"/>
      <c r="CI196" s="164"/>
      <c r="CJ196" s="164"/>
      <c r="CK196" s="166"/>
      <c r="CL196" s="166"/>
      <c r="CM196" s="166"/>
      <c r="CN196" s="166"/>
      <c r="CO196" s="166"/>
      <c r="CP196" s="166"/>
      <c r="CQ196" s="167">
        <v>-38878</v>
      </c>
      <c r="CR196" s="164"/>
      <c r="CS196" s="164"/>
      <c r="CT196" s="164"/>
      <c r="CU196" s="164"/>
      <c r="CV196" s="164"/>
      <c r="CW196" s="164"/>
      <c r="CX196" s="166">
        <v>38878</v>
      </c>
      <c r="CY196" s="166">
        <v>38878</v>
      </c>
      <c r="CZ196" s="166">
        <v>38878</v>
      </c>
      <c r="DA196" s="166">
        <v>38878</v>
      </c>
      <c r="DB196" s="166">
        <v>38878</v>
      </c>
      <c r="DC196" s="166">
        <v>206059</v>
      </c>
      <c r="DE196" s="168">
        <v>0</v>
      </c>
      <c r="DG196" s="172">
        <v>0</v>
      </c>
    </row>
    <row r="197" spans="2:111" hidden="1">
      <c r="B197" s="103" t="s">
        <v>337</v>
      </c>
      <c r="C197" s="164">
        <v>7</v>
      </c>
      <c r="D197" s="164">
        <v>3</v>
      </c>
      <c r="E197" s="164">
        <v>28</v>
      </c>
      <c r="F197" s="163">
        <v>7.9</v>
      </c>
      <c r="G197" s="164">
        <v>109548</v>
      </c>
      <c r="H197" s="164">
        <v>2069</v>
      </c>
      <c r="I197" s="164">
        <v>3900</v>
      </c>
      <c r="J197" s="164"/>
      <c r="K197" s="164">
        <v>0</v>
      </c>
      <c r="L197" s="164">
        <v>-7428</v>
      </c>
      <c r="M197" s="164">
        <v>-798</v>
      </c>
      <c r="N197" s="164"/>
      <c r="O197" s="164">
        <v>-4137</v>
      </c>
      <c r="P197" s="164">
        <v>103154</v>
      </c>
      <c r="Q197" s="104">
        <f t="shared" ref="Q197:Q238" si="21">+K197</f>
        <v>0</v>
      </c>
      <c r="R197" s="164">
        <v>-2165</v>
      </c>
      <c r="S197" s="164"/>
      <c r="T197" s="164">
        <v>3804</v>
      </c>
      <c r="U197" s="164">
        <v>4162</v>
      </c>
      <c r="V197" s="104">
        <f t="shared" si="17"/>
        <v>-14493</v>
      </c>
      <c r="W197" s="104">
        <f t="shared" si="18"/>
        <v>-8432</v>
      </c>
      <c r="X197" s="104"/>
      <c r="Y197" s="164">
        <v>117330</v>
      </c>
      <c r="Z197" s="164">
        <v>91427</v>
      </c>
      <c r="AA197" s="164">
        <v>103154</v>
      </c>
      <c r="AB197" s="164">
        <v>103154</v>
      </c>
      <c r="AC197" s="164">
        <v>6488</v>
      </c>
      <c r="AD197" s="164">
        <v>8005</v>
      </c>
      <c r="AE197" s="164"/>
      <c r="AF197" s="164">
        <v>0</v>
      </c>
      <c r="AG197" s="164">
        <v>0</v>
      </c>
      <c r="AH197" s="164"/>
      <c r="AI197" s="164">
        <v>-2165</v>
      </c>
      <c r="AJ197" s="164">
        <v>-2165</v>
      </c>
      <c r="AK197" s="164">
        <v>-2165</v>
      </c>
      <c r="AL197" s="164">
        <v>-2165</v>
      </c>
      <c r="AM197" s="164">
        <v>-2165</v>
      </c>
      <c r="AN197" s="164">
        <v>-3668</v>
      </c>
      <c r="AP197" s="165">
        <f t="shared" ref="AP197:AP237" si="22">ROUND(ROUND(L197,0)/F197,0)+IF(ABS(L197/F197)&lt;0.5,1*SIGN(L197),0)</f>
        <v>-940</v>
      </c>
      <c r="AQ197" s="164">
        <f>MIN(MAX(0,AP197),MAX(0,$L197)-SUM($AP197:AP197))</f>
        <v>0</v>
      </c>
      <c r="AR197" s="164">
        <f>MIN(MAX(0,AQ197),MAX(0,$L197)-SUM($AP197:AQ197))</f>
        <v>0</v>
      </c>
      <c r="AS197" s="164">
        <f>MIN(MAX(0,AR197),MAX(0,$L197)-SUM($AP197:AR197))</f>
        <v>0</v>
      </c>
      <c r="AT197" s="164">
        <f>MIN(MAX(0,AS197),MAX(0,$L197)-SUM($AP197:AS197))</f>
        <v>0</v>
      </c>
      <c r="AU197" s="164">
        <f>MIN(MAX(0,AT197),MAX(0,$L197)-SUM($AP197:AT197))</f>
        <v>0</v>
      </c>
      <c r="AV197" s="164">
        <f>(MAX(0,$L197-MAX(0,SUM($AP197:AU197))))</f>
        <v>0</v>
      </c>
      <c r="AW197" s="166">
        <f t="shared" ref="AW197:AW238" si="23">MIN(MAX(0,-AP197),MAX(0,-$L197)-MAX(0,-$AP197))</f>
        <v>940</v>
      </c>
      <c r="AX197" s="166">
        <f>MIN(MAX(0,AW197),MAX(0,-$L197)-MAX(0,-$AP197+SUM($AW197:AW197)))</f>
        <v>940</v>
      </c>
      <c r="AY197" s="166">
        <f>MIN(MAX(0,AX197),MAX(0,-$L197)-MAX(0,-$AP197+SUM($AW197:AX197)))</f>
        <v>940</v>
      </c>
      <c r="AZ197" s="166">
        <f>MIN(MAX(0,AY197),MAX(0,-$L197)-MAX(0,-$AP197+SUM($AW197:AY197)))</f>
        <v>940</v>
      </c>
      <c r="BA197" s="166">
        <f>MIN(MAX(0,AZ197),MAX(0,-$L197)-MAX(0,-$AP197+SUM($AW197:AZ197)))</f>
        <v>940</v>
      </c>
      <c r="BB197" s="166">
        <f>MAX(0,-$L197+$AP197-SUM($AW197:BA197))</f>
        <v>1788</v>
      </c>
      <c r="BC197" s="165">
        <f t="shared" si="19"/>
        <v>-101</v>
      </c>
      <c r="BD197" s="164">
        <f>MIN(MAX(0,BC197),MAX(0,$M197)-SUM($BC197:BC197))</f>
        <v>0</v>
      </c>
      <c r="BE197" s="164">
        <f>MIN(MAX(0,BD197),MAX(0,$M197)-SUM($BC197:BD197))</f>
        <v>0</v>
      </c>
      <c r="BF197" s="164">
        <f>MIN(MAX(0,BE197),MAX(0,$M197)-SUM($BC197:BE197))</f>
        <v>0</v>
      </c>
      <c r="BG197" s="164">
        <f>MIN(MAX(0,BF197),MAX(0,$M197)-SUM($BC197:BF197))</f>
        <v>0</v>
      </c>
      <c r="BH197" s="164">
        <f>MIN(MAX(0,BG197),MAX(0,$M197)-SUM($BC197:BG197))</f>
        <v>0</v>
      </c>
      <c r="BI197" s="164">
        <f>(MAX(0,$M197-MAX(0,SUM($BC197:BH197))))</f>
        <v>0</v>
      </c>
      <c r="BJ197" s="166">
        <f t="shared" si="20"/>
        <v>101</v>
      </c>
      <c r="BK197" s="166">
        <f>MIN(MAX(0,BJ197),MAX(0,-$M197)-MAX(0,-$BC197+SUM($BJ197:BJ197)))</f>
        <v>101</v>
      </c>
      <c r="BL197" s="166">
        <f>MIN(MAX(0,BK197),MAX(0,-$M197)-MAX(0,-$BC197+SUM($BJ197:BK197)))</f>
        <v>101</v>
      </c>
      <c r="BM197" s="166">
        <f>MIN(MAX(0,BL197),MAX(0,-$M197)-MAX(0,-$BC197+SUM($BJ197:BL197)))</f>
        <v>101</v>
      </c>
      <c r="BN197" s="166">
        <f>MIN(MAX(0,BM197),MAX(0,-$M197)-MAX(0,-$BC197+SUM($BJ197:BM197)))</f>
        <v>101</v>
      </c>
      <c r="BO197" s="166">
        <f>MAX(0,-$M197+$BC197-SUM($BJ197:BN197))</f>
        <v>192</v>
      </c>
      <c r="BP197" s="165"/>
      <c r="BQ197" s="164"/>
      <c r="BR197" s="164"/>
      <c r="BS197" s="164"/>
      <c r="BT197" s="164"/>
      <c r="BU197" s="164"/>
      <c r="BV197" s="164"/>
      <c r="BW197" s="166"/>
      <c r="BX197" s="166"/>
      <c r="BY197" s="166"/>
      <c r="BZ197" s="166"/>
      <c r="CA197" s="166"/>
      <c r="CB197" s="166"/>
      <c r="CC197" s="163">
        <v>8.5</v>
      </c>
      <c r="CD197" s="167"/>
      <c r="CE197" s="164"/>
      <c r="CF197" s="164"/>
      <c r="CG197" s="164"/>
      <c r="CH197" s="164"/>
      <c r="CI197" s="164"/>
      <c r="CJ197" s="164"/>
      <c r="CK197" s="166"/>
      <c r="CL197" s="166"/>
      <c r="CM197" s="166"/>
      <c r="CN197" s="166"/>
      <c r="CO197" s="166"/>
      <c r="CP197" s="166"/>
      <c r="CQ197" s="167">
        <v>-1124</v>
      </c>
      <c r="CR197" s="164"/>
      <c r="CS197" s="164"/>
      <c r="CT197" s="164"/>
      <c r="CU197" s="164"/>
      <c r="CV197" s="164"/>
      <c r="CW197" s="164"/>
      <c r="CX197" s="166">
        <v>1124</v>
      </c>
      <c r="CY197" s="166">
        <v>1124</v>
      </c>
      <c r="CZ197" s="166">
        <v>1124</v>
      </c>
      <c r="DA197" s="166">
        <v>1124</v>
      </c>
      <c r="DB197" s="166">
        <v>1124</v>
      </c>
      <c r="DC197" s="166">
        <v>1688</v>
      </c>
      <c r="DE197" s="168">
        <v>0</v>
      </c>
      <c r="DG197" s="172">
        <v>0</v>
      </c>
    </row>
    <row r="198" spans="2:111" hidden="1">
      <c r="B198" s="103" t="s">
        <v>338</v>
      </c>
      <c r="C198" s="164">
        <v>72</v>
      </c>
      <c r="D198" s="164">
        <v>21</v>
      </c>
      <c r="E198" s="164">
        <v>227</v>
      </c>
      <c r="F198" s="163">
        <v>8</v>
      </c>
      <c r="G198" s="164">
        <v>2208646</v>
      </c>
      <c r="H198" s="164">
        <v>57603</v>
      </c>
      <c r="I198" s="164">
        <v>79329</v>
      </c>
      <c r="J198" s="164"/>
      <c r="K198" s="164">
        <v>-1306103</v>
      </c>
      <c r="L198" s="164">
        <v>-88616</v>
      </c>
      <c r="M198" s="164">
        <v>-6832</v>
      </c>
      <c r="N198" s="164"/>
      <c r="O198" s="164">
        <v>-75839</v>
      </c>
      <c r="P198" s="164">
        <v>868188</v>
      </c>
      <c r="Q198" s="104">
        <f t="shared" si="21"/>
        <v>-1306103</v>
      </c>
      <c r="R198" s="164">
        <v>-35237</v>
      </c>
      <c r="S198" s="164"/>
      <c r="T198" s="164">
        <v>-1204408</v>
      </c>
      <c r="U198" s="164">
        <v>39977</v>
      </c>
      <c r="V198" s="104">
        <f t="shared" ref="V198:V238" si="24">AF198+AG198+AH198-AC198-AD198-AE198</f>
        <v>-246661</v>
      </c>
      <c r="W198" s="104">
        <f t="shared" ref="W198:W238" si="25">CQ198+SUM(CR198:CW198)-SUM(CX198:DC198)</f>
        <v>-186450</v>
      </c>
      <c r="X198" s="104"/>
      <c r="Y198" s="164">
        <v>993661</v>
      </c>
      <c r="Z198" s="164">
        <v>765062</v>
      </c>
      <c r="AA198" s="164">
        <v>868188</v>
      </c>
      <c r="AB198" s="164">
        <v>868188</v>
      </c>
      <c r="AC198" s="164">
        <v>77539</v>
      </c>
      <c r="AD198" s="164">
        <v>169122</v>
      </c>
      <c r="AE198" s="164"/>
      <c r="AF198" s="164">
        <v>0</v>
      </c>
      <c r="AG198" s="164">
        <v>0</v>
      </c>
      <c r="AH198" s="164"/>
      <c r="AI198" s="164">
        <v>-35237</v>
      </c>
      <c r="AJ198" s="164">
        <v>-35237</v>
      </c>
      <c r="AK198" s="164">
        <v>-35237</v>
      </c>
      <c r="AL198" s="164">
        <v>-35237</v>
      </c>
      <c r="AM198" s="164">
        <v>-35237</v>
      </c>
      <c r="AN198" s="164">
        <v>-70476</v>
      </c>
      <c r="AP198" s="165">
        <f t="shared" si="22"/>
        <v>-11077</v>
      </c>
      <c r="AQ198" s="164">
        <f>MIN(MAX(0,AP198),MAX(0,$L198)-SUM($AP198:AP198))</f>
        <v>0</v>
      </c>
      <c r="AR198" s="164">
        <f>MIN(MAX(0,AQ198),MAX(0,$L198)-SUM($AP198:AQ198))</f>
        <v>0</v>
      </c>
      <c r="AS198" s="164">
        <f>MIN(MAX(0,AR198),MAX(0,$L198)-SUM($AP198:AR198))</f>
        <v>0</v>
      </c>
      <c r="AT198" s="164">
        <f>MIN(MAX(0,AS198),MAX(0,$L198)-SUM($AP198:AS198))</f>
        <v>0</v>
      </c>
      <c r="AU198" s="164">
        <f>MIN(MAX(0,AT198),MAX(0,$L198)-SUM($AP198:AT198))</f>
        <v>0</v>
      </c>
      <c r="AV198" s="164">
        <f>(MAX(0,$L198-MAX(0,SUM($AP198:AU198))))</f>
        <v>0</v>
      </c>
      <c r="AW198" s="166">
        <f t="shared" si="23"/>
        <v>11077</v>
      </c>
      <c r="AX198" s="166">
        <f>MIN(MAX(0,AW198),MAX(0,-$L198)-MAX(0,-$AP198+SUM($AW198:AW198)))</f>
        <v>11077</v>
      </c>
      <c r="AY198" s="166">
        <f>MIN(MAX(0,AX198),MAX(0,-$L198)-MAX(0,-$AP198+SUM($AW198:AX198)))</f>
        <v>11077</v>
      </c>
      <c r="AZ198" s="166">
        <f>MIN(MAX(0,AY198),MAX(0,-$L198)-MAX(0,-$AP198+SUM($AW198:AY198)))</f>
        <v>11077</v>
      </c>
      <c r="BA198" s="166">
        <f>MIN(MAX(0,AZ198),MAX(0,-$L198)-MAX(0,-$AP198+SUM($AW198:AZ198)))</f>
        <v>11077</v>
      </c>
      <c r="BB198" s="166">
        <f>MAX(0,-$L198+$AP198-SUM($AW198:BA198))</f>
        <v>22154</v>
      </c>
      <c r="BC198" s="165">
        <f t="shared" ref="BC198:BC237" si="26">ROUND(ROUND(M198,0)/F198,0)+IF(ABS(M198/F198)&lt;0.5,1*SIGN(M198),0)</f>
        <v>-854</v>
      </c>
      <c r="BD198" s="164">
        <f>MIN(MAX(0,BC198),MAX(0,$M198)-SUM($BC198:BC198))</f>
        <v>0</v>
      </c>
      <c r="BE198" s="164">
        <f>MIN(MAX(0,BD198),MAX(0,$M198)-SUM($BC198:BD198))</f>
        <v>0</v>
      </c>
      <c r="BF198" s="164">
        <f>MIN(MAX(0,BE198),MAX(0,$M198)-SUM($BC198:BE198))</f>
        <v>0</v>
      </c>
      <c r="BG198" s="164">
        <f>MIN(MAX(0,BF198),MAX(0,$M198)-SUM($BC198:BF198))</f>
        <v>0</v>
      </c>
      <c r="BH198" s="164">
        <f>MIN(MAX(0,BG198),MAX(0,$M198)-SUM($BC198:BG198))</f>
        <v>0</v>
      </c>
      <c r="BI198" s="164">
        <f>(MAX(0,$M198-MAX(0,SUM($BC198:BH198))))</f>
        <v>0</v>
      </c>
      <c r="BJ198" s="166">
        <f t="shared" ref="BJ198:BJ238" si="27">MIN(MAX(0,-BC198),MAX(0,-$M198)-MAX(0,-$BC198))</f>
        <v>854</v>
      </c>
      <c r="BK198" s="166">
        <f>MIN(MAX(0,BJ198),MAX(0,-$M198)-MAX(0,-$BC198+SUM($BJ198:BJ198)))</f>
        <v>854</v>
      </c>
      <c r="BL198" s="166">
        <f>MIN(MAX(0,BK198),MAX(0,-$M198)-MAX(0,-$BC198+SUM($BJ198:BK198)))</f>
        <v>854</v>
      </c>
      <c r="BM198" s="166">
        <f>MIN(MAX(0,BL198),MAX(0,-$M198)-MAX(0,-$BC198+SUM($BJ198:BL198)))</f>
        <v>854</v>
      </c>
      <c r="BN198" s="166">
        <f>MIN(MAX(0,BM198),MAX(0,-$M198)-MAX(0,-$BC198+SUM($BJ198:BM198)))</f>
        <v>854</v>
      </c>
      <c r="BO198" s="166">
        <f>MAX(0,-$M198+$BC198-SUM($BJ198:BN198))</f>
        <v>1708</v>
      </c>
      <c r="BP198" s="165"/>
      <c r="BQ198" s="164"/>
      <c r="BR198" s="164"/>
      <c r="BS198" s="164"/>
      <c r="BT198" s="164"/>
      <c r="BU198" s="164"/>
      <c r="BV198" s="164"/>
      <c r="BW198" s="166"/>
      <c r="BX198" s="166"/>
      <c r="BY198" s="166"/>
      <c r="BZ198" s="166"/>
      <c r="CA198" s="166"/>
      <c r="CB198" s="166"/>
      <c r="CC198" s="163">
        <v>9</v>
      </c>
      <c r="CD198" s="167"/>
      <c r="CE198" s="164"/>
      <c r="CF198" s="164"/>
      <c r="CG198" s="164"/>
      <c r="CH198" s="164"/>
      <c r="CI198" s="164"/>
      <c r="CJ198" s="164"/>
      <c r="CK198" s="166"/>
      <c r="CL198" s="166"/>
      <c r="CM198" s="166"/>
      <c r="CN198" s="166"/>
      <c r="CO198" s="166"/>
      <c r="CP198" s="166"/>
      <c r="CQ198" s="167">
        <v>-23306</v>
      </c>
      <c r="CR198" s="164"/>
      <c r="CS198" s="164"/>
      <c r="CT198" s="164"/>
      <c r="CU198" s="164"/>
      <c r="CV198" s="164"/>
      <c r="CW198" s="164"/>
      <c r="CX198" s="166">
        <v>23306</v>
      </c>
      <c r="CY198" s="166">
        <v>23306</v>
      </c>
      <c r="CZ198" s="166">
        <v>23306</v>
      </c>
      <c r="DA198" s="166">
        <v>23306</v>
      </c>
      <c r="DB198" s="166">
        <v>23306</v>
      </c>
      <c r="DC198" s="166">
        <v>46614</v>
      </c>
      <c r="DE198" s="168">
        <v>0</v>
      </c>
      <c r="DG198" s="172">
        <v>103090.4424</v>
      </c>
    </row>
    <row r="199" spans="2:111" hidden="1">
      <c r="B199" s="103" t="s">
        <v>339</v>
      </c>
      <c r="C199" s="164">
        <v>34</v>
      </c>
      <c r="D199" s="164">
        <v>14</v>
      </c>
      <c r="E199" s="164">
        <v>154</v>
      </c>
      <c r="F199" s="163">
        <v>8.8000000000000007</v>
      </c>
      <c r="G199" s="164">
        <v>448878</v>
      </c>
      <c r="H199" s="164">
        <v>9892</v>
      </c>
      <c r="I199" s="164">
        <v>16016</v>
      </c>
      <c r="J199" s="164"/>
      <c r="K199" s="164">
        <v>0</v>
      </c>
      <c r="L199" s="164">
        <v>-68008</v>
      </c>
      <c r="M199" s="164">
        <v>-3141</v>
      </c>
      <c r="N199" s="164"/>
      <c r="O199" s="164">
        <v>-17782</v>
      </c>
      <c r="P199" s="164">
        <v>385855</v>
      </c>
      <c r="Q199" s="104">
        <f t="shared" si="21"/>
        <v>0</v>
      </c>
      <c r="R199" s="164">
        <v>-12404</v>
      </c>
      <c r="S199" s="164"/>
      <c r="T199" s="164">
        <v>13504</v>
      </c>
      <c r="U199" s="164">
        <v>15429</v>
      </c>
      <c r="V199" s="104">
        <f t="shared" si="24"/>
        <v>-96322</v>
      </c>
      <c r="W199" s="104">
        <f t="shared" si="25"/>
        <v>-37577</v>
      </c>
      <c r="X199" s="104"/>
      <c r="Y199" s="164">
        <v>443121</v>
      </c>
      <c r="Z199" s="164">
        <v>338820</v>
      </c>
      <c r="AA199" s="164">
        <v>385855</v>
      </c>
      <c r="AB199" s="164">
        <v>385855</v>
      </c>
      <c r="AC199" s="164">
        <v>60280</v>
      </c>
      <c r="AD199" s="164">
        <v>36042</v>
      </c>
      <c r="AE199" s="164"/>
      <c r="AF199" s="164">
        <v>0</v>
      </c>
      <c r="AG199" s="164">
        <v>0</v>
      </c>
      <c r="AH199" s="164"/>
      <c r="AI199" s="164">
        <v>-12404</v>
      </c>
      <c r="AJ199" s="164">
        <v>-12404</v>
      </c>
      <c r="AK199" s="164">
        <v>-12404</v>
      </c>
      <c r="AL199" s="164">
        <v>-12404</v>
      </c>
      <c r="AM199" s="164">
        <v>-12404</v>
      </c>
      <c r="AN199" s="164">
        <v>-34302</v>
      </c>
      <c r="AP199" s="165">
        <f t="shared" si="22"/>
        <v>-7728</v>
      </c>
      <c r="AQ199" s="164">
        <f>MIN(MAX(0,AP199),MAX(0,$L199)-SUM($AP199:AP199))</f>
        <v>0</v>
      </c>
      <c r="AR199" s="164">
        <f>MIN(MAX(0,AQ199),MAX(0,$L199)-SUM($AP199:AQ199))</f>
        <v>0</v>
      </c>
      <c r="AS199" s="164">
        <f>MIN(MAX(0,AR199),MAX(0,$L199)-SUM($AP199:AR199))</f>
        <v>0</v>
      </c>
      <c r="AT199" s="164">
        <f>MIN(MAX(0,AS199),MAX(0,$L199)-SUM($AP199:AS199))</f>
        <v>0</v>
      </c>
      <c r="AU199" s="164">
        <f>MIN(MAX(0,AT199),MAX(0,$L199)-SUM($AP199:AT199))</f>
        <v>0</v>
      </c>
      <c r="AV199" s="164">
        <f>(MAX(0,$L199-MAX(0,SUM($AP199:AU199))))</f>
        <v>0</v>
      </c>
      <c r="AW199" s="166">
        <f t="shared" si="23"/>
        <v>7728</v>
      </c>
      <c r="AX199" s="166">
        <f>MIN(MAX(0,AW199),MAX(0,-$L199)-MAX(0,-$AP199+SUM($AW199:AW199)))</f>
        <v>7728</v>
      </c>
      <c r="AY199" s="166">
        <f>MIN(MAX(0,AX199),MAX(0,-$L199)-MAX(0,-$AP199+SUM($AW199:AX199)))</f>
        <v>7728</v>
      </c>
      <c r="AZ199" s="166">
        <f>MIN(MAX(0,AY199),MAX(0,-$L199)-MAX(0,-$AP199+SUM($AW199:AY199)))</f>
        <v>7728</v>
      </c>
      <c r="BA199" s="166">
        <f>MIN(MAX(0,AZ199),MAX(0,-$L199)-MAX(0,-$AP199+SUM($AW199:AZ199)))</f>
        <v>7728</v>
      </c>
      <c r="BB199" s="166">
        <f>MAX(0,-$L199+$AP199-SUM($AW199:BA199))</f>
        <v>21640</v>
      </c>
      <c r="BC199" s="165">
        <f t="shared" si="26"/>
        <v>-357</v>
      </c>
      <c r="BD199" s="164">
        <f>MIN(MAX(0,BC199),MAX(0,$M199)-SUM($BC199:BC199))</f>
        <v>0</v>
      </c>
      <c r="BE199" s="164">
        <f>MIN(MAX(0,BD199),MAX(0,$M199)-SUM($BC199:BD199))</f>
        <v>0</v>
      </c>
      <c r="BF199" s="164">
        <f>MIN(MAX(0,BE199),MAX(0,$M199)-SUM($BC199:BE199))</f>
        <v>0</v>
      </c>
      <c r="BG199" s="164">
        <f>MIN(MAX(0,BF199),MAX(0,$M199)-SUM($BC199:BF199))</f>
        <v>0</v>
      </c>
      <c r="BH199" s="164">
        <f>MIN(MAX(0,BG199),MAX(0,$M199)-SUM($BC199:BG199))</f>
        <v>0</v>
      </c>
      <c r="BI199" s="164">
        <f>(MAX(0,$M199-MAX(0,SUM($BC199:BH199))))</f>
        <v>0</v>
      </c>
      <c r="BJ199" s="166">
        <f t="shared" si="27"/>
        <v>357</v>
      </c>
      <c r="BK199" s="166">
        <f>MIN(MAX(0,BJ199),MAX(0,-$M199)-MAX(0,-$BC199+SUM($BJ199:BJ199)))</f>
        <v>357</v>
      </c>
      <c r="BL199" s="166">
        <f>MIN(MAX(0,BK199),MAX(0,-$M199)-MAX(0,-$BC199+SUM($BJ199:BK199)))</f>
        <v>357</v>
      </c>
      <c r="BM199" s="166">
        <f>MIN(MAX(0,BL199),MAX(0,-$M199)-MAX(0,-$BC199+SUM($BJ199:BL199)))</f>
        <v>357</v>
      </c>
      <c r="BN199" s="166">
        <f>MIN(MAX(0,BM199),MAX(0,-$M199)-MAX(0,-$BC199+SUM($BJ199:BM199)))</f>
        <v>357</v>
      </c>
      <c r="BO199" s="166">
        <f>MAX(0,-$M199+$BC199-SUM($BJ199:BN199))</f>
        <v>999</v>
      </c>
      <c r="BP199" s="165"/>
      <c r="BQ199" s="164"/>
      <c r="BR199" s="164"/>
      <c r="BS199" s="164"/>
      <c r="BT199" s="164"/>
      <c r="BU199" s="164"/>
      <c r="BV199" s="164"/>
      <c r="BW199" s="166"/>
      <c r="BX199" s="166"/>
      <c r="BY199" s="166"/>
      <c r="BZ199" s="166"/>
      <c r="CA199" s="166"/>
      <c r="CB199" s="166"/>
      <c r="CC199" s="163">
        <v>9.6999999999999993</v>
      </c>
      <c r="CD199" s="167"/>
      <c r="CE199" s="164"/>
      <c r="CF199" s="164"/>
      <c r="CG199" s="164"/>
      <c r="CH199" s="164"/>
      <c r="CI199" s="164"/>
      <c r="CJ199" s="164"/>
      <c r="CK199" s="166"/>
      <c r="CL199" s="166"/>
      <c r="CM199" s="166"/>
      <c r="CN199" s="166"/>
      <c r="CO199" s="166"/>
      <c r="CP199" s="166"/>
      <c r="CQ199" s="167">
        <v>-4319</v>
      </c>
      <c r="CR199" s="164"/>
      <c r="CS199" s="164"/>
      <c r="CT199" s="164"/>
      <c r="CU199" s="164"/>
      <c r="CV199" s="164"/>
      <c r="CW199" s="164"/>
      <c r="CX199" s="166">
        <v>4319</v>
      </c>
      <c r="CY199" s="166">
        <v>4319</v>
      </c>
      <c r="CZ199" s="166">
        <v>4319</v>
      </c>
      <c r="DA199" s="166">
        <v>4319</v>
      </c>
      <c r="DB199" s="166">
        <v>4319</v>
      </c>
      <c r="DC199" s="166">
        <v>11663</v>
      </c>
      <c r="DE199" s="168">
        <v>0</v>
      </c>
      <c r="DG199" s="172">
        <v>0</v>
      </c>
    </row>
    <row r="200" spans="2:111" hidden="1">
      <c r="B200" s="103" t="s">
        <v>340</v>
      </c>
      <c r="C200" s="164">
        <v>198</v>
      </c>
      <c r="D200" s="164">
        <v>147</v>
      </c>
      <c r="E200" s="164">
        <v>1699</v>
      </c>
      <c r="F200" s="163">
        <v>8.1999999999999993</v>
      </c>
      <c r="G200" s="164">
        <v>8831988</v>
      </c>
      <c r="H200" s="164">
        <v>270476</v>
      </c>
      <c r="I200" s="164">
        <v>320568</v>
      </c>
      <c r="J200" s="164"/>
      <c r="K200" s="164">
        <v>-3674282</v>
      </c>
      <c r="L200" s="164">
        <v>-1232273</v>
      </c>
      <c r="M200" s="164">
        <v>-38353</v>
      </c>
      <c r="N200" s="164"/>
      <c r="O200" s="164">
        <v>-195477</v>
      </c>
      <c r="P200" s="164">
        <v>4282647</v>
      </c>
      <c r="Q200" s="104">
        <f t="shared" si="21"/>
        <v>-3674282</v>
      </c>
      <c r="R200" s="164">
        <v>-255742</v>
      </c>
      <c r="S200" s="164"/>
      <c r="T200" s="164">
        <v>-3338980</v>
      </c>
      <c r="U200" s="164">
        <v>106580</v>
      </c>
      <c r="V200" s="104">
        <f t="shared" si="24"/>
        <v>-1821187</v>
      </c>
      <c r="W200" s="104">
        <f t="shared" si="25"/>
        <v>-806303</v>
      </c>
      <c r="X200" s="104"/>
      <c r="Y200" s="164">
        <v>4989265</v>
      </c>
      <c r="Z200" s="164">
        <v>3705924</v>
      </c>
      <c r="AA200" s="164">
        <v>4282647</v>
      </c>
      <c r="AB200" s="164">
        <v>4282647</v>
      </c>
      <c r="AC200" s="164">
        <v>1081996</v>
      </c>
      <c r="AD200" s="164">
        <v>739191</v>
      </c>
      <c r="AE200" s="164"/>
      <c r="AF200" s="164">
        <v>0</v>
      </c>
      <c r="AG200" s="164">
        <v>0</v>
      </c>
      <c r="AH200" s="164"/>
      <c r="AI200" s="164">
        <v>-255742</v>
      </c>
      <c r="AJ200" s="164">
        <v>-255742</v>
      </c>
      <c r="AK200" s="164">
        <v>-255742</v>
      </c>
      <c r="AL200" s="164">
        <v>-255742</v>
      </c>
      <c r="AM200" s="164">
        <v>-255742</v>
      </c>
      <c r="AN200" s="164">
        <v>-542477</v>
      </c>
      <c r="AP200" s="165">
        <f t="shared" si="22"/>
        <v>-150277</v>
      </c>
      <c r="AQ200" s="164">
        <f>MIN(MAX(0,AP200),MAX(0,$L200)-SUM($AP200:AP200))</f>
        <v>0</v>
      </c>
      <c r="AR200" s="164">
        <f>MIN(MAX(0,AQ200),MAX(0,$L200)-SUM($AP200:AQ200))</f>
        <v>0</v>
      </c>
      <c r="AS200" s="164">
        <f>MIN(MAX(0,AR200),MAX(0,$L200)-SUM($AP200:AR200))</f>
        <v>0</v>
      </c>
      <c r="AT200" s="164">
        <f>MIN(MAX(0,AS200),MAX(0,$L200)-SUM($AP200:AS200))</f>
        <v>0</v>
      </c>
      <c r="AU200" s="164">
        <f>MIN(MAX(0,AT200),MAX(0,$L200)-SUM($AP200:AT200))</f>
        <v>0</v>
      </c>
      <c r="AV200" s="164">
        <f>(MAX(0,$L200-MAX(0,SUM($AP200:AU200))))</f>
        <v>0</v>
      </c>
      <c r="AW200" s="166">
        <f t="shared" si="23"/>
        <v>150277</v>
      </c>
      <c r="AX200" s="166">
        <f>MIN(MAX(0,AW200),MAX(0,-$L200)-MAX(0,-$AP200+SUM($AW200:AW200)))</f>
        <v>150277</v>
      </c>
      <c r="AY200" s="166">
        <f>MIN(MAX(0,AX200),MAX(0,-$L200)-MAX(0,-$AP200+SUM($AW200:AX200)))</f>
        <v>150277</v>
      </c>
      <c r="AZ200" s="166">
        <f>MIN(MAX(0,AY200),MAX(0,-$L200)-MAX(0,-$AP200+SUM($AW200:AY200)))</f>
        <v>150277</v>
      </c>
      <c r="BA200" s="166">
        <f>MIN(MAX(0,AZ200),MAX(0,-$L200)-MAX(0,-$AP200+SUM($AW200:AZ200)))</f>
        <v>150277</v>
      </c>
      <c r="BB200" s="166">
        <f>MAX(0,-$L200+$AP200-SUM($AW200:BA200))</f>
        <v>330611</v>
      </c>
      <c r="BC200" s="165">
        <f t="shared" si="26"/>
        <v>-4677</v>
      </c>
      <c r="BD200" s="164">
        <f>MIN(MAX(0,BC200),MAX(0,$M200)-SUM($BC200:BC200))</f>
        <v>0</v>
      </c>
      <c r="BE200" s="164">
        <f>MIN(MAX(0,BD200),MAX(0,$M200)-SUM($BC200:BD200))</f>
        <v>0</v>
      </c>
      <c r="BF200" s="164">
        <f>MIN(MAX(0,BE200),MAX(0,$M200)-SUM($BC200:BE200))</f>
        <v>0</v>
      </c>
      <c r="BG200" s="164">
        <f>MIN(MAX(0,BF200),MAX(0,$M200)-SUM($BC200:BF200))</f>
        <v>0</v>
      </c>
      <c r="BH200" s="164">
        <f>MIN(MAX(0,BG200),MAX(0,$M200)-SUM($BC200:BG200))</f>
        <v>0</v>
      </c>
      <c r="BI200" s="164">
        <f>(MAX(0,$M200-MAX(0,SUM($BC200:BH200))))</f>
        <v>0</v>
      </c>
      <c r="BJ200" s="166">
        <f t="shared" si="27"/>
        <v>4677</v>
      </c>
      <c r="BK200" s="166">
        <f>MIN(MAX(0,BJ200),MAX(0,-$M200)-MAX(0,-$BC200+SUM($BJ200:BJ200)))</f>
        <v>4677</v>
      </c>
      <c r="BL200" s="166">
        <f>MIN(MAX(0,BK200),MAX(0,-$M200)-MAX(0,-$BC200+SUM($BJ200:BK200)))</f>
        <v>4677</v>
      </c>
      <c r="BM200" s="166">
        <f>MIN(MAX(0,BL200),MAX(0,-$M200)-MAX(0,-$BC200+SUM($BJ200:BL200)))</f>
        <v>4677</v>
      </c>
      <c r="BN200" s="166">
        <f>MIN(MAX(0,BM200),MAX(0,-$M200)-MAX(0,-$BC200+SUM($BJ200:BM200)))</f>
        <v>4677</v>
      </c>
      <c r="BO200" s="166">
        <f>MAX(0,-$M200+$BC200-SUM($BJ200:BN200))</f>
        <v>10291</v>
      </c>
      <c r="BP200" s="165"/>
      <c r="BQ200" s="164"/>
      <c r="BR200" s="164"/>
      <c r="BS200" s="164"/>
      <c r="BT200" s="164"/>
      <c r="BU200" s="164"/>
      <c r="BV200" s="164"/>
      <c r="BW200" s="166"/>
      <c r="BX200" s="166"/>
      <c r="BY200" s="166"/>
      <c r="BZ200" s="166"/>
      <c r="CA200" s="166"/>
      <c r="CB200" s="166"/>
      <c r="CC200" s="163">
        <v>9</v>
      </c>
      <c r="CD200" s="167"/>
      <c r="CE200" s="164"/>
      <c r="CF200" s="164"/>
      <c r="CG200" s="164"/>
      <c r="CH200" s="164"/>
      <c r="CI200" s="164"/>
      <c r="CJ200" s="164"/>
      <c r="CK200" s="166"/>
      <c r="CL200" s="166"/>
      <c r="CM200" s="166"/>
      <c r="CN200" s="166"/>
      <c r="CO200" s="166"/>
      <c r="CP200" s="166"/>
      <c r="CQ200" s="167">
        <v>-100788</v>
      </c>
      <c r="CR200" s="164"/>
      <c r="CS200" s="164"/>
      <c r="CT200" s="164"/>
      <c r="CU200" s="164"/>
      <c r="CV200" s="164"/>
      <c r="CW200" s="164"/>
      <c r="CX200" s="166">
        <v>100788</v>
      </c>
      <c r="CY200" s="166">
        <v>100788</v>
      </c>
      <c r="CZ200" s="166">
        <v>100788</v>
      </c>
      <c r="DA200" s="166">
        <v>100788</v>
      </c>
      <c r="DB200" s="166">
        <v>100788</v>
      </c>
      <c r="DC200" s="166">
        <v>201575</v>
      </c>
      <c r="DE200" s="168">
        <v>0</v>
      </c>
      <c r="DG200" s="172">
        <v>302844.98790000001</v>
      </c>
    </row>
    <row r="201" spans="2:111" hidden="1">
      <c r="B201" s="103" t="s">
        <v>397</v>
      </c>
      <c r="C201" s="164">
        <v>1</v>
      </c>
      <c r="D201" s="164">
        <v>686</v>
      </c>
      <c r="E201" s="164">
        <v>5658</v>
      </c>
      <c r="F201" s="163">
        <v>10.1</v>
      </c>
      <c r="G201" s="164">
        <v>11541366</v>
      </c>
      <c r="H201" s="164">
        <v>391475</v>
      </c>
      <c r="I201" s="164">
        <v>424272</v>
      </c>
      <c r="J201" s="164"/>
      <c r="K201" s="164">
        <v>0</v>
      </c>
      <c r="L201" s="164">
        <v>1126081</v>
      </c>
      <c r="M201" s="164">
        <v>-143719</v>
      </c>
      <c r="N201" s="164"/>
      <c r="O201" s="164">
        <v>-30156</v>
      </c>
      <c r="P201" s="164">
        <v>13309319</v>
      </c>
      <c r="Q201" s="104">
        <f t="shared" si="21"/>
        <v>0</v>
      </c>
      <c r="R201" s="164">
        <v>-24399</v>
      </c>
      <c r="S201" s="164"/>
      <c r="T201" s="164">
        <v>791348</v>
      </c>
      <c r="U201" s="164">
        <v>35482</v>
      </c>
      <c r="V201" s="104">
        <f t="shared" si="24"/>
        <v>-258521</v>
      </c>
      <c r="W201" s="104">
        <f t="shared" si="25"/>
        <v>-1265282</v>
      </c>
      <c r="X201" s="104"/>
      <c r="Y201" s="164">
        <v>15973168</v>
      </c>
      <c r="Z201" s="164">
        <v>11171259</v>
      </c>
      <c r="AA201" s="164">
        <v>13309319</v>
      </c>
      <c r="AB201" s="164">
        <v>13309319</v>
      </c>
      <c r="AC201" s="164">
        <v>0</v>
      </c>
      <c r="AD201" s="164">
        <v>1273109</v>
      </c>
      <c r="AE201" s="164"/>
      <c r="AF201" s="164">
        <v>1014588</v>
      </c>
      <c r="AG201" s="164">
        <v>0</v>
      </c>
      <c r="AH201" s="164"/>
      <c r="AI201" s="164">
        <v>-24399</v>
      </c>
      <c r="AJ201" s="164">
        <v>-24399</v>
      </c>
      <c r="AK201" s="164">
        <v>-24399</v>
      </c>
      <c r="AL201" s="164">
        <v>-24399</v>
      </c>
      <c r="AM201" s="164">
        <v>-24399</v>
      </c>
      <c r="AN201" s="164">
        <v>-136526</v>
      </c>
      <c r="AP201" s="165">
        <f t="shared" si="22"/>
        <v>111493</v>
      </c>
      <c r="AQ201" s="164">
        <f>MIN(MAX(0,AP201),MAX(0,$L201)-SUM($AP201:AP201))</f>
        <v>111493</v>
      </c>
      <c r="AR201" s="164">
        <f>MIN(MAX(0,AQ201),MAX(0,$L201)-SUM($AP201:AQ201))</f>
        <v>111493</v>
      </c>
      <c r="AS201" s="164">
        <f>MIN(MAX(0,AR201),MAX(0,$L201)-SUM($AP201:AR201))</f>
        <v>111493</v>
      </c>
      <c r="AT201" s="164">
        <f>MIN(MAX(0,AS201),MAX(0,$L201)-SUM($AP201:AS201))</f>
        <v>111493</v>
      </c>
      <c r="AU201" s="164">
        <f>MIN(MAX(0,AT201),MAX(0,$L201)-SUM($AP201:AT201))</f>
        <v>111493</v>
      </c>
      <c r="AV201" s="164">
        <f>(MAX(0,$L201-MAX(0,SUM($AP201:AU201))))</f>
        <v>457123</v>
      </c>
      <c r="AW201" s="166">
        <f t="shared" si="23"/>
        <v>0</v>
      </c>
      <c r="AX201" s="166">
        <f>MIN(MAX(0,AW201),MAX(0,-$L201)-MAX(0,-$AP201+SUM($AW201:AW201)))</f>
        <v>0</v>
      </c>
      <c r="AY201" s="166">
        <f>MIN(MAX(0,AX201),MAX(0,-$L201)-MAX(0,-$AP201+SUM($AW201:AX201)))</f>
        <v>0</v>
      </c>
      <c r="AZ201" s="166">
        <f>MIN(MAX(0,AY201),MAX(0,-$L201)-MAX(0,-$AP201+SUM($AW201:AY201)))</f>
        <v>0</v>
      </c>
      <c r="BA201" s="166">
        <f>MIN(MAX(0,AZ201),MAX(0,-$L201)-MAX(0,-$AP201+SUM($AW201:AZ201)))</f>
        <v>0</v>
      </c>
      <c r="BB201" s="166">
        <f>MAX(0,-$L201+$AP201-SUM($AW201:BA201))</f>
        <v>0</v>
      </c>
      <c r="BC201" s="165">
        <f t="shared" si="26"/>
        <v>-14230</v>
      </c>
      <c r="BD201" s="164">
        <f>MIN(MAX(0,BC201),MAX(0,$M201)-SUM($BC201:BC201))</f>
        <v>0</v>
      </c>
      <c r="BE201" s="164">
        <f>MIN(MAX(0,BD201),MAX(0,$M201)-SUM($BC201:BD201))</f>
        <v>0</v>
      </c>
      <c r="BF201" s="164">
        <f>MIN(MAX(0,BE201),MAX(0,$M201)-SUM($BC201:BE201))</f>
        <v>0</v>
      </c>
      <c r="BG201" s="164">
        <f>MIN(MAX(0,BF201),MAX(0,$M201)-SUM($BC201:BF201))</f>
        <v>0</v>
      </c>
      <c r="BH201" s="164">
        <f>MIN(MAX(0,BG201),MAX(0,$M201)-SUM($BC201:BG201))</f>
        <v>0</v>
      </c>
      <c r="BI201" s="164">
        <f>(MAX(0,$M201-MAX(0,SUM($BC201:BH201))))</f>
        <v>0</v>
      </c>
      <c r="BJ201" s="166">
        <f t="shared" si="27"/>
        <v>14230</v>
      </c>
      <c r="BK201" s="166">
        <f>MIN(MAX(0,BJ201),MAX(0,-$M201)-MAX(0,-$BC201+SUM($BJ201:BJ201)))</f>
        <v>14230</v>
      </c>
      <c r="BL201" s="166">
        <f>MIN(MAX(0,BK201),MAX(0,-$M201)-MAX(0,-$BC201+SUM($BJ201:BK201)))</f>
        <v>14230</v>
      </c>
      <c r="BM201" s="166">
        <f>MIN(MAX(0,BL201),MAX(0,-$M201)-MAX(0,-$BC201+SUM($BJ201:BL201)))</f>
        <v>14230</v>
      </c>
      <c r="BN201" s="166">
        <f>MIN(MAX(0,BM201),MAX(0,-$M201)-MAX(0,-$BC201+SUM($BJ201:BM201)))</f>
        <v>14230</v>
      </c>
      <c r="BO201" s="166">
        <f>MAX(0,-$M201+$BC201-SUM($BJ201:BN201))</f>
        <v>58339</v>
      </c>
      <c r="BP201" s="165"/>
      <c r="BQ201" s="164"/>
      <c r="BR201" s="164"/>
      <c r="BS201" s="164"/>
      <c r="BT201" s="164"/>
      <c r="BU201" s="164"/>
      <c r="BV201" s="164"/>
      <c r="BW201" s="166"/>
      <c r="BX201" s="166"/>
      <c r="BY201" s="166"/>
      <c r="BZ201" s="166"/>
      <c r="CA201" s="166"/>
      <c r="CB201" s="166"/>
      <c r="CC201" s="163">
        <v>11.4</v>
      </c>
      <c r="CD201" s="167"/>
      <c r="CE201" s="164"/>
      <c r="CF201" s="164"/>
      <c r="CG201" s="164"/>
      <c r="CH201" s="164"/>
      <c r="CI201" s="164"/>
      <c r="CJ201" s="164"/>
      <c r="CK201" s="166"/>
      <c r="CL201" s="166"/>
      <c r="CM201" s="166"/>
      <c r="CN201" s="166"/>
      <c r="CO201" s="166"/>
      <c r="CP201" s="166"/>
      <c r="CQ201" s="167">
        <v>-121662</v>
      </c>
      <c r="CR201" s="164"/>
      <c r="CS201" s="164"/>
      <c r="CT201" s="164"/>
      <c r="CU201" s="164"/>
      <c r="CV201" s="164"/>
      <c r="CW201" s="164"/>
      <c r="CX201" s="166">
        <v>121662</v>
      </c>
      <c r="CY201" s="166">
        <v>121662</v>
      </c>
      <c r="CZ201" s="166">
        <v>121662</v>
      </c>
      <c r="DA201" s="166">
        <v>121662</v>
      </c>
      <c r="DB201" s="166">
        <v>121662</v>
      </c>
      <c r="DC201" s="166">
        <v>535310</v>
      </c>
      <c r="DE201" s="168">
        <v>0</v>
      </c>
      <c r="DG201" s="172">
        <v>0</v>
      </c>
    </row>
    <row r="202" spans="2:111" hidden="1">
      <c r="B202" s="103" t="s">
        <v>398</v>
      </c>
      <c r="C202" s="164">
        <v>0</v>
      </c>
      <c r="D202" s="164">
        <v>64</v>
      </c>
      <c r="E202" s="164">
        <v>731</v>
      </c>
      <c r="F202" s="163">
        <v>10.3</v>
      </c>
      <c r="G202" s="164">
        <v>1542548</v>
      </c>
      <c r="H202" s="164">
        <v>58579</v>
      </c>
      <c r="I202" s="164">
        <v>56941</v>
      </c>
      <c r="J202" s="164"/>
      <c r="K202" s="164">
        <v>0</v>
      </c>
      <c r="L202" s="164">
        <v>58973</v>
      </c>
      <c r="M202" s="164">
        <v>-19369</v>
      </c>
      <c r="N202" s="164"/>
      <c r="O202" s="164">
        <v>-3303</v>
      </c>
      <c r="P202" s="164">
        <v>1694369</v>
      </c>
      <c r="Q202" s="104">
        <f t="shared" si="21"/>
        <v>0</v>
      </c>
      <c r="R202" s="164">
        <v>-13482</v>
      </c>
      <c r="S202" s="164"/>
      <c r="T202" s="164">
        <v>102038</v>
      </c>
      <c r="U202" s="164">
        <v>3278</v>
      </c>
      <c r="V202" s="104">
        <f t="shared" si="24"/>
        <v>-130590</v>
      </c>
      <c r="W202" s="104">
        <f t="shared" si="25"/>
        <v>-183676</v>
      </c>
      <c r="X202" s="104"/>
      <c r="Y202" s="164">
        <v>2054224</v>
      </c>
      <c r="Z202" s="164">
        <v>1407139</v>
      </c>
      <c r="AA202" s="164">
        <v>1694369</v>
      </c>
      <c r="AB202" s="164">
        <v>1694369</v>
      </c>
      <c r="AC202" s="164">
        <v>0</v>
      </c>
      <c r="AD202" s="164">
        <v>183837</v>
      </c>
      <c r="AE202" s="164"/>
      <c r="AF202" s="164">
        <v>53247</v>
      </c>
      <c r="AG202" s="164">
        <v>0</v>
      </c>
      <c r="AH202" s="164"/>
      <c r="AI202" s="164">
        <v>-13482</v>
      </c>
      <c r="AJ202" s="164">
        <v>-13482</v>
      </c>
      <c r="AK202" s="164">
        <v>-13482</v>
      </c>
      <c r="AL202" s="164">
        <v>-13482</v>
      </c>
      <c r="AM202" s="164">
        <v>-13482</v>
      </c>
      <c r="AN202" s="164">
        <v>-63180</v>
      </c>
      <c r="AP202" s="165">
        <f t="shared" si="22"/>
        <v>5726</v>
      </c>
      <c r="AQ202" s="164">
        <f>MIN(MAX(0,AP202),MAX(0,$L202)-SUM($AP202:AP202))</f>
        <v>5726</v>
      </c>
      <c r="AR202" s="164">
        <f>MIN(MAX(0,AQ202),MAX(0,$L202)-SUM($AP202:AQ202))</f>
        <v>5726</v>
      </c>
      <c r="AS202" s="164">
        <f>MIN(MAX(0,AR202),MAX(0,$L202)-SUM($AP202:AR202))</f>
        <v>5726</v>
      </c>
      <c r="AT202" s="164">
        <f>MIN(MAX(0,AS202),MAX(0,$L202)-SUM($AP202:AS202))</f>
        <v>5726</v>
      </c>
      <c r="AU202" s="164">
        <f>MIN(MAX(0,AT202),MAX(0,$L202)-SUM($AP202:AT202))</f>
        <v>5726</v>
      </c>
      <c r="AV202" s="164">
        <f>(MAX(0,$L202-MAX(0,SUM($AP202:AU202))))</f>
        <v>24617</v>
      </c>
      <c r="AW202" s="166">
        <f t="shared" si="23"/>
        <v>0</v>
      </c>
      <c r="AX202" s="166">
        <f>MIN(MAX(0,AW202),MAX(0,-$L202)-MAX(0,-$AP202+SUM($AW202:AW202)))</f>
        <v>0</v>
      </c>
      <c r="AY202" s="166">
        <f>MIN(MAX(0,AX202),MAX(0,-$L202)-MAX(0,-$AP202+SUM($AW202:AX202)))</f>
        <v>0</v>
      </c>
      <c r="AZ202" s="166">
        <f>MIN(MAX(0,AY202),MAX(0,-$L202)-MAX(0,-$AP202+SUM($AW202:AY202)))</f>
        <v>0</v>
      </c>
      <c r="BA202" s="166">
        <f>MIN(MAX(0,AZ202),MAX(0,-$L202)-MAX(0,-$AP202+SUM($AW202:AZ202)))</f>
        <v>0</v>
      </c>
      <c r="BB202" s="166">
        <f>MAX(0,-$L202+$AP202-SUM($AW202:BA202))</f>
        <v>0</v>
      </c>
      <c r="BC202" s="165">
        <f t="shared" si="26"/>
        <v>-1880</v>
      </c>
      <c r="BD202" s="164">
        <f>MIN(MAX(0,BC202),MAX(0,$M202)-SUM($BC202:BC202))</f>
        <v>0</v>
      </c>
      <c r="BE202" s="164">
        <f>MIN(MAX(0,BD202),MAX(0,$M202)-SUM($BC202:BD202))</f>
        <v>0</v>
      </c>
      <c r="BF202" s="164">
        <f>MIN(MAX(0,BE202),MAX(0,$M202)-SUM($BC202:BE202))</f>
        <v>0</v>
      </c>
      <c r="BG202" s="164">
        <f>MIN(MAX(0,BF202),MAX(0,$M202)-SUM($BC202:BF202))</f>
        <v>0</v>
      </c>
      <c r="BH202" s="164">
        <f>MIN(MAX(0,BG202),MAX(0,$M202)-SUM($BC202:BG202))</f>
        <v>0</v>
      </c>
      <c r="BI202" s="164">
        <f>(MAX(0,$M202-MAX(0,SUM($BC202:BH202))))</f>
        <v>0</v>
      </c>
      <c r="BJ202" s="166">
        <f t="shared" si="27"/>
        <v>1880</v>
      </c>
      <c r="BK202" s="166">
        <f>MIN(MAX(0,BJ202),MAX(0,-$M202)-MAX(0,-$BC202+SUM($BJ202:BJ202)))</f>
        <v>1880</v>
      </c>
      <c r="BL202" s="166">
        <f>MIN(MAX(0,BK202),MAX(0,-$M202)-MAX(0,-$BC202+SUM($BJ202:BK202)))</f>
        <v>1880</v>
      </c>
      <c r="BM202" s="166">
        <f>MIN(MAX(0,BL202),MAX(0,-$M202)-MAX(0,-$BC202+SUM($BJ202:BL202)))</f>
        <v>1880</v>
      </c>
      <c r="BN202" s="166">
        <f>MIN(MAX(0,BM202),MAX(0,-$M202)-MAX(0,-$BC202+SUM($BJ202:BM202)))</f>
        <v>1880</v>
      </c>
      <c r="BO202" s="166">
        <f>MAX(0,-$M202+$BC202-SUM($BJ202:BN202))</f>
        <v>8089</v>
      </c>
      <c r="BP202" s="165"/>
      <c r="BQ202" s="164"/>
      <c r="BR202" s="164"/>
      <c r="BS202" s="164"/>
      <c r="BT202" s="164"/>
      <c r="BU202" s="164"/>
      <c r="BV202" s="164"/>
      <c r="BW202" s="166"/>
      <c r="BX202" s="166"/>
      <c r="BY202" s="166"/>
      <c r="BZ202" s="166"/>
      <c r="CA202" s="166"/>
      <c r="CB202" s="166"/>
      <c r="CC202" s="163">
        <v>11.6</v>
      </c>
      <c r="CD202" s="167"/>
      <c r="CE202" s="164"/>
      <c r="CF202" s="164"/>
      <c r="CG202" s="164"/>
      <c r="CH202" s="164"/>
      <c r="CI202" s="164"/>
      <c r="CJ202" s="164"/>
      <c r="CK202" s="166"/>
      <c r="CL202" s="166"/>
      <c r="CM202" s="166"/>
      <c r="CN202" s="166"/>
      <c r="CO202" s="166"/>
      <c r="CP202" s="166"/>
      <c r="CQ202" s="167">
        <v>-17328</v>
      </c>
      <c r="CR202" s="164"/>
      <c r="CS202" s="164"/>
      <c r="CT202" s="164"/>
      <c r="CU202" s="164"/>
      <c r="CV202" s="164"/>
      <c r="CW202" s="164"/>
      <c r="CX202" s="166">
        <v>17328</v>
      </c>
      <c r="CY202" s="166">
        <v>17328</v>
      </c>
      <c r="CZ202" s="166">
        <v>17328</v>
      </c>
      <c r="DA202" s="166">
        <v>17328</v>
      </c>
      <c r="DB202" s="166">
        <v>17328</v>
      </c>
      <c r="DC202" s="166">
        <v>79708</v>
      </c>
      <c r="DE202" s="168">
        <v>0</v>
      </c>
      <c r="DG202" s="172">
        <v>0</v>
      </c>
    </row>
    <row r="203" spans="2:111" hidden="1">
      <c r="B203" s="103" t="s">
        <v>522</v>
      </c>
      <c r="C203" s="164">
        <v>0</v>
      </c>
      <c r="D203" s="164">
        <v>0</v>
      </c>
      <c r="E203" s="164">
        <v>242</v>
      </c>
      <c r="F203" s="163">
        <v>11.6</v>
      </c>
      <c r="G203" s="164">
        <v>0</v>
      </c>
      <c r="H203" s="164">
        <v>0</v>
      </c>
      <c r="I203" s="164">
        <v>0</v>
      </c>
      <c r="J203" s="164"/>
      <c r="K203" s="164">
        <v>0</v>
      </c>
      <c r="L203" s="164">
        <v>371036</v>
      </c>
      <c r="M203" s="164">
        <v>-4236</v>
      </c>
      <c r="N203" s="164"/>
      <c r="O203" s="164">
        <v>0</v>
      </c>
      <c r="P203" s="164">
        <v>366800</v>
      </c>
      <c r="Q203" s="104">
        <f t="shared" si="21"/>
        <v>0</v>
      </c>
      <c r="R203" s="164">
        <v>31621</v>
      </c>
      <c r="S203" s="164"/>
      <c r="T203" s="164">
        <v>31621</v>
      </c>
      <c r="U203" s="164">
        <v>440</v>
      </c>
      <c r="V203" s="104">
        <f t="shared" si="24"/>
        <v>335179</v>
      </c>
      <c r="W203" s="104">
        <f t="shared" si="25"/>
        <v>0</v>
      </c>
      <c r="X203" s="104"/>
      <c r="Y203" s="164">
        <v>443494</v>
      </c>
      <c r="Z203" s="164">
        <v>305433</v>
      </c>
      <c r="AA203" s="164">
        <v>366800</v>
      </c>
      <c r="AB203" s="164">
        <v>366800</v>
      </c>
      <c r="AC203" s="164">
        <v>0</v>
      </c>
      <c r="AD203" s="164">
        <v>3871</v>
      </c>
      <c r="AE203" s="164"/>
      <c r="AF203" s="164">
        <v>339050</v>
      </c>
      <c r="AG203" s="164">
        <v>0</v>
      </c>
      <c r="AH203" s="164"/>
      <c r="AI203" s="164">
        <v>31621</v>
      </c>
      <c r="AJ203" s="164">
        <v>31621</v>
      </c>
      <c r="AK203" s="164">
        <v>31621</v>
      </c>
      <c r="AL203" s="164">
        <v>31621</v>
      </c>
      <c r="AM203" s="164">
        <v>31621</v>
      </c>
      <c r="AN203" s="164">
        <v>177074</v>
      </c>
      <c r="AP203" s="165">
        <f t="shared" si="22"/>
        <v>31986</v>
      </c>
      <c r="AQ203" s="164">
        <f>MIN(MAX(0,AP203),MAX(0,$L203)-SUM($AP203:AP203))</f>
        <v>31986</v>
      </c>
      <c r="AR203" s="164">
        <f>MIN(MAX(0,AQ203),MAX(0,$L203)-SUM($AP203:AQ203))</f>
        <v>31986</v>
      </c>
      <c r="AS203" s="164">
        <f>MIN(MAX(0,AR203),MAX(0,$L203)-SUM($AP203:AR203))</f>
        <v>31986</v>
      </c>
      <c r="AT203" s="164">
        <f>MIN(MAX(0,AS203),MAX(0,$L203)-SUM($AP203:AS203))</f>
        <v>31986</v>
      </c>
      <c r="AU203" s="164">
        <f>MIN(MAX(0,AT203),MAX(0,$L203)-SUM($AP203:AT203))</f>
        <v>31986</v>
      </c>
      <c r="AV203" s="164">
        <f>(MAX(0,$L203-MAX(0,SUM($AP203:AU203))))</f>
        <v>179120</v>
      </c>
      <c r="AW203" s="166">
        <f t="shared" si="23"/>
        <v>0</v>
      </c>
      <c r="AX203" s="166">
        <f>MIN(MAX(0,AW203),MAX(0,-$L203)-MAX(0,-$AP203+SUM($AW203:AW203)))</f>
        <v>0</v>
      </c>
      <c r="AY203" s="166">
        <f>MIN(MAX(0,AX203),MAX(0,-$L203)-MAX(0,-$AP203+SUM($AW203:AX203)))</f>
        <v>0</v>
      </c>
      <c r="AZ203" s="166">
        <f>MIN(MAX(0,AY203),MAX(0,-$L203)-MAX(0,-$AP203+SUM($AW203:AY203)))</f>
        <v>0</v>
      </c>
      <c r="BA203" s="166">
        <f>MIN(MAX(0,AZ203),MAX(0,-$L203)-MAX(0,-$AP203+SUM($AW203:AZ203)))</f>
        <v>0</v>
      </c>
      <c r="BB203" s="166">
        <f>MAX(0,-$L203+$AP203-SUM($AW203:BA203))</f>
        <v>0</v>
      </c>
      <c r="BC203" s="165">
        <f t="shared" si="26"/>
        <v>-365</v>
      </c>
      <c r="BD203" s="164">
        <f>MIN(MAX(0,BC203),MAX(0,$M203)-SUM($BC203:BC203))</f>
        <v>0</v>
      </c>
      <c r="BE203" s="164">
        <f>MIN(MAX(0,BD203),MAX(0,$M203)-SUM($BC203:BD203))</f>
        <v>0</v>
      </c>
      <c r="BF203" s="164">
        <f>MIN(MAX(0,BE203),MAX(0,$M203)-SUM($BC203:BE203))</f>
        <v>0</v>
      </c>
      <c r="BG203" s="164">
        <f>MIN(MAX(0,BF203),MAX(0,$M203)-SUM($BC203:BF203))</f>
        <v>0</v>
      </c>
      <c r="BH203" s="164">
        <f>MIN(MAX(0,BG203),MAX(0,$M203)-SUM($BC203:BG203))</f>
        <v>0</v>
      </c>
      <c r="BI203" s="164">
        <f>(MAX(0,$M203-MAX(0,SUM($BC203:BH203))))</f>
        <v>0</v>
      </c>
      <c r="BJ203" s="166">
        <f t="shared" si="27"/>
        <v>365</v>
      </c>
      <c r="BK203" s="166">
        <f>MIN(MAX(0,BJ203),MAX(0,-$M203)-MAX(0,-$BC203+SUM($BJ203:BJ203)))</f>
        <v>365</v>
      </c>
      <c r="BL203" s="166">
        <f>MIN(MAX(0,BK203),MAX(0,-$M203)-MAX(0,-$BC203+SUM($BJ203:BK203)))</f>
        <v>365</v>
      </c>
      <c r="BM203" s="166">
        <f>MIN(MAX(0,BL203),MAX(0,-$M203)-MAX(0,-$BC203+SUM($BJ203:BL203)))</f>
        <v>365</v>
      </c>
      <c r="BN203" s="166">
        <f>MIN(MAX(0,BM203),MAX(0,-$M203)-MAX(0,-$BC203+SUM($BJ203:BM203)))</f>
        <v>365</v>
      </c>
      <c r="BO203" s="166">
        <f>MAX(0,-$M203+$BC203-SUM($BJ203:BN203))</f>
        <v>2046</v>
      </c>
      <c r="BP203" s="165"/>
      <c r="BQ203" s="164"/>
      <c r="BR203" s="164"/>
      <c r="BS203" s="164"/>
      <c r="BT203" s="164"/>
      <c r="BU203" s="164"/>
      <c r="BV203" s="164"/>
      <c r="BW203" s="166"/>
      <c r="BX203" s="166"/>
      <c r="BY203" s="166"/>
      <c r="BZ203" s="166"/>
      <c r="CA203" s="166"/>
      <c r="CB203" s="166"/>
      <c r="CC203" s="163">
        <v>1</v>
      </c>
      <c r="CD203" s="167"/>
      <c r="CE203" s="164"/>
      <c r="CF203" s="164"/>
      <c r="CG203" s="164"/>
      <c r="CH203" s="164"/>
      <c r="CI203" s="164"/>
      <c r="CJ203" s="164"/>
      <c r="CK203" s="166"/>
      <c r="CL203" s="166"/>
      <c r="CM203" s="166"/>
      <c r="CN203" s="166"/>
      <c r="CO203" s="166"/>
      <c r="CP203" s="166"/>
      <c r="CQ203" s="167">
        <v>0</v>
      </c>
      <c r="CR203" s="164"/>
      <c r="CS203" s="164"/>
      <c r="CT203" s="164"/>
      <c r="CU203" s="164"/>
      <c r="CV203" s="164"/>
      <c r="CW203" s="164"/>
      <c r="CX203" s="166">
        <v>0</v>
      </c>
      <c r="CY203" s="166">
        <v>0</v>
      </c>
      <c r="CZ203" s="166">
        <v>0</v>
      </c>
      <c r="DA203" s="166">
        <v>0</v>
      </c>
      <c r="DB203" s="166">
        <v>0</v>
      </c>
      <c r="DC203" s="166">
        <v>0</v>
      </c>
      <c r="DE203" s="168">
        <v>0</v>
      </c>
      <c r="DG203" s="172">
        <v>0</v>
      </c>
    </row>
    <row r="204" spans="2:111" hidden="1">
      <c r="B204" s="103" t="s">
        <v>341</v>
      </c>
      <c r="C204" s="164">
        <v>54</v>
      </c>
      <c r="D204" s="164">
        <v>33</v>
      </c>
      <c r="E204" s="164">
        <v>222</v>
      </c>
      <c r="F204" s="163">
        <v>8.8000000000000007</v>
      </c>
      <c r="G204" s="164">
        <v>788951</v>
      </c>
      <c r="H204" s="164">
        <v>14847</v>
      </c>
      <c r="I204" s="164">
        <v>28094</v>
      </c>
      <c r="J204" s="164"/>
      <c r="K204" s="164">
        <v>0</v>
      </c>
      <c r="L204" s="164">
        <v>16338</v>
      </c>
      <c r="M204" s="164">
        <v>-6621</v>
      </c>
      <c r="N204" s="164"/>
      <c r="O204" s="164">
        <v>-29266</v>
      </c>
      <c r="P204" s="164">
        <v>812343</v>
      </c>
      <c r="Q204" s="104">
        <f t="shared" si="21"/>
        <v>0</v>
      </c>
      <c r="R204" s="164">
        <v>-6502</v>
      </c>
      <c r="S204" s="164"/>
      <c r="T204" s="164">
        <v>36439</v>
      </c>
      <c r="U204" s="164">
        <v>32047</v>
      </c>
      <c r="V204" s="104">
        <f t="shared" si="24"/>
        <v>-50725</v>
      </c>
      <c r="W204" s="104">
        <f t="shared" si="25"/>
        <v>-66944</v>
      </c>
      <c r="X204" s="104"/>
      <c r="Y204" s="164">
        <v>932067</v>
      </c>
      <c r="Z204" s="164">
        <v>714268</v>
      </c>
      <c r="AA204" s="164">
        <v>812343</v>
      </c>
      <c r="AB204" s="164">
        <v>812343</v>
      </c>
      <c r="AC204" s="164">
        <v>0</v>
      </c>
      <c r="AD204" s="164">
        <v>65206</v>
      </c>
      <c r="AE204" s="164"/>
      <c r="AF204" s="164">
        <v>14481</v>
      </c>
      <c r="AG204" s="164">
        <v>0</v>
      </c>
      <c r="AH204" s="164"/>
      <c r="AI204" s="164">
        <v>-6502</v>
      </c>
      <c r="AJ204" s="164">
        <v>-6502</v>
      </c>
      <c r="AK204" s="164">
        <v>-6502</v>
      </c>
      <c r="AL204" s="164">
        <v>-6502</v>
      </c>
      <c r="AM204" s="164">
        <v>-6502</v>
      </c>
      <c r="AN204" s="164">
        <v>-18215</v>
      </c>
      <c r="AP204" s="165">
        <f t="shared" si="22"/>
        <v>1857</v>
      </c>
      <c r="AQ204" s="164">
        <f>MIN(MAX(0,AP204),MAX(0,$L204)-SUM($AP204:AP204))</f>
        <v>1857</v>
      </c>
      <c r="AR204" s="164">
        <f>MIN(MAX(0,AQ204),MAX(0,$L204)-SUM($AP204:AQ204))</f>
        <v>1857</v>
      </c>
      <c r="AS204" s="164">
        <f>MIN(MAX(0,AR204),MAX(0,$L204)-SUM($AP204:AR204))</f>
        <v>1857</v>
      </c>
      <c r="AT204" s="164">
        <f>MIN(MAX(0,AS204),MAX(0,$L204)-SUM($AP204:AS204))</f>
        <v>1857</v>
      </c>
      <c r="AU204" s="164">
        <f>MIN(MAX(0,AT204),MAX(0,$L204)-SUM($AP204:AT204))</f>
        <v>1857</v>
      </c>
      <c r="AV204" s="164">
        <f>(MAX(0,$L204-MAX(0,SUM($AP204:AU204))))</f>
        <v>5196</v>
      </c>
      <c r="AW204" s="166">
        <f t="shared" si="23"/>
        <v>0</v>
      </c>
      <c r="AX204" s="166">
        <f>MIN(MAX(0,AW204),MAX(0,-$L204)-MAX(0,-$AP204+SUM($AW204:AW204)))</f>
        <v>0</v>
      </c>
      <c r="AY204" s="166">
        <f>MIN(MAX(0,AX204),MAX(0,-$L204)-MAX(0,-$AP204+SUM($AW204:AX204)))</f>
        <v>0</v>
      </c>
      <c r="AZ204" s="166">
        <f>MIN(MAX(0,AY204),MAX(0,-$L204)-MAX(0,-$AP204+SUM($AW204:AY204)))</f>
        <v>0</v>
      </c>
      <c r="BA204" s="166">
        <f>MIN(MAX(0,AZ204),MAX(0,-$L204)-MAX(0,-$AP204+SUM($AW204:AZ204)))</f>
        <v>0</v>
      </c>
      <c r="BB204" s="166">
        <f>MAX(0,-$L204+$AP204-SUM($AW204:BA204))</f>
        <v>0</v>
      </c>
      <c r="BC204" s="165">
        <f t="shared" si="26"/>
        <v>-752</v>
      </c>
      <c r="BD204" s="164">
        <f>MIN(MAX(0,BC204),MAX(0,$M204)-SUM($BC204:BC204))</f>
        <v>0</v>
      </c>
      <c r="BE204" s="164">
        <f>MIN(MAX(0,BD204),MAX(0,$M204)-SUM($BC204:BD204))</f>
        <v>0</v>
      </c>
      <c r="BF204" s="164">
        <f>MIN(MAX(0,BE204),MAX(0,$M204)-SUM($BC204:BE204))</f>
        <v>0</v>
      </c>
      <c r="BG204" s="164">
        <f>MIN(MAX(0,BF204),MAX(0,$M204)-SUM($BC204:BF204))</f>
        <v>0</v>
      </c>
      <c r="BH204" s="164">
        <f>MIN(MAX(0,BG204),MAX(0,$M204)-SUM($BC204:BG204))</f>
        <v>0</v>
      </c>
      <c r="BI204" s="164">
        <f>(MAX(0,$M204-MAX(0,SUM($BC204:BH204))))</f>
        <v>0</v>
      </c>
      <c r="BJ204" s="166">
        <f t="shared" si="27"/>
        <v>752</v>
      </c>
      <c r="BK204" s="166">
        <f>MIN(MAX(0,BJ204),MAX(0,-$M204)-MAX(0,-$BC204+SUM($BJ204:BJ204)))</f>
        <v>752</v>
      </c>
      <c r="BL204" s="166">
        <f>MIN(MAX(0,BK204),MAX(0,-$M204)-MAX(0,-$BC204+SUM($BJ204:BK204)))</f>
        <v>752</v>
      </c>
      <c r="BM204" s="166">
        <f>MIN(MAX(0,BL204),MAX(0,-$M204)-MAX(0,-$BC204+SUM($BJ204:BL204)))</f>
        <v>752</v>
      </c>
      <c r="BN204" s="166">
        <f>MIN(MAX(0,BM204),MAX(0,-$M204)-MAX(0,-$BC204+SUM($BJ204:BM204)))</f>
        <v>752</v>
      </c>
      <c r="BO204" s="166">
        <f>MAX(0,-$M204+$BC204-SUM($BJ204:BN204))</f>
        <v>2109</v>
      </c>
      <c r="BP204" s="165"/>
      <c r="BQ204" s="164"/>
      <c r="BR204" s="164"/>
      <c r="BS204" s="164"/>
      <c r="BT204" s="164"/>
      <c r="BU204" s="164"/>
      <c r="BV204" s="164"/>
      <c r="BW204" s="166"/>
      <c r="BX204" s="166"/>
      <c r="BY204" s="166"/>
      <c r="BZ204" s="166"/>
      <c r="CA204" s="166"/>
      <c r="CB204" s="166"/>
      <c r="CC204" s="163">
        <v>9.8000000000000007</v>
      </c>
      <c r="CD204" s="167"/>
      <c r="CE204" s="164"/>
      <c r="CF204" s="164"/>
      <c r="CG204" s="164"/>
      <c r="CH204" s="164"/>
      <c r="CI204" s="164"/>
      <c r="CJ204" s="164"/>
      <c r="CK204" s="166"/>
      <c r="CL204" s="166"/>
      <c r="CM204" s="166"/>
      <c r="CN204" s="166"/>
      <c r="CO204" s="166"/>
      <c r="CP204" s="166"/>
      <c r="CQ204" s="167">
        <v>-7607</v>
      </c>
      <c r="CR204" s="164"/>
      <c r="CS204" s="164"/>
      <c r="CT204" s="164"/>
      <c r="CU204" s="164"/>
      <c r="CV204" s="164"/>
      <c r="CW204" s="164"/>
      <c r="CX204" s="166">
        <v>7607</v>
      </c>
      <c r="CY204" s="166">
        <v>7607</v>
      </c>
      <c r="CZ204" s="166">
        <v>7607</v>
      </c>
      <c r="DA204" s="166">
        <v>7607</v>
      </c>
      <c r="DB204" s="166">
        <v>7607</v>
      </c>
      <c r="DC204" s="166">
        <v>21302</v>
      </c>
      <c r="DE204" s="168">
        <v>0</v>
      </c>
      <c r="DG204" s="172">
        <v>0</v>
      </c>
    </row>
    <row r="205" spans="2:111" hidden="1">
      <c r="B205" s="103" t="s">
        <v>523</v>
      </c>
      <c r="C205" s="164">
        <v>0</v>
      </c>
      <c r="D205" s="164">
        <v>0</v>
      </c>
      <c r="E205" s="164">
        <v>35</v>
      </c>
      <c r="F205" s="163">
        <v>16.100000000000001</v>
      </c>
      <c r="G205" s="164">
        <v>0</v>
      </c>
      <c r="H205" s="164">
        <v>0</v>
      </c>
      <c r="I205" s="164">
        <v>0</v>
      </c>
      <c r="J205" s="164"/>
      <c r="K205" s="164">
        <v>0</v>
      </c>
      <c r="L205" s="164">
        <v>16260</v>
      </c>
      <c r="M205" s="164">
        <v>-302</v>
      </c>
      <c r="N205" s="164"/>
      <c r="O205" s="164">
        <v>0</v>
      </c>
      <c r="P205" s="164">
        <v>15958</v>
      </c>
      <c r="Q205" s="104">
        <f t="shared" si="21"/>
        <v>0</v>
      </c>
      <c r="R205" s="164">
        <v>991</v>
      </c>
      <c r="S205" s="164"/>
      <c r="T205" s="164">
        <v>991</v>
      </c>
      <c r="U205" s="164">
        <v>0</v>
      </c>
      <c r="V205" s="104">
        <f t="shared" si="24"/>
        <v>14967</v>
      </c>
      <c r="W205" s="104">
        <f t="shared" si="25"/>
        <v>0</v>
      </c>
      <c r="X205" s="104"/>
      <c r="Y205" s="164">
        <v>20197</v>
      </c>
      <c r="Z205" s="164">
        <v>12745</v>
      </c>
      <c r="AA205" s="164">
        <v>15958</v>
      </c>
      <c r="AB205" s="164">
        <v>15958</v>
      </c>
      <c r="AC205" s="164">
        <v>0</v>
      </c>
      <c r="AD205" s="164">
        <v>283</v>
      </c>
      <c r="AE205" s="164"/>
      <c r="AF205" s="164">
        <v>15250</v>
      </c>
      <c r="AG205" s="164">
        <v>0</v>
      </c>
      <c r="AH205" s="164"/>
      <c r="AI205" s="164">
        <v>991</v>
      </c>
      <c r="AJ205" s="164">
        <v>991</v>
      </c>
      <c r="AK205" s="164">
        <v>991</v>
      </c>
      <c r="AL205" s="164">
        <v>991</v>
      </c>
      <c r="AM205" s="164">
        <v>991</v>
      </c>
      <c r="AN205" s="164">
        <v>10012</v>
      </c>
      <c r="AP205" s="165">
        <f t="shared" si="22"/>
        <v>1010</v>
      </c>
      <c r="AQ205" s="164">
        <f>MIN(MAX(0,AP205),MAX(0,$L205)-SUM($AP205:AP205))</f>
        <v>1010</v>
      </c>
      <c r="AR205" s="164">
        <f>MIN(MAX(0,AQ205),MAX(0,$L205)-SUM($AP205:AQ205))</f>
        <v>1010</v>
      </c>
      <c r="AS205" s="164">
        <f>MIN(MAX(0,AR205),MAX(0,$L205)-SUM($AP205:AR205))</f>
        <v>1010</v>
      </c>
      <c r="AT205" s="164">
        <f>MIN(MAX(0,AS205),MAX(0,$L205)-SUM($AP205:AS205))</f>
        <v>1010</v>
      </c>
      <c r="AU205" s="164">
        <f>MIN(MAX(0,AT205),MAX(0,$L205)-SUM($AP205:AT205))</f>
        <v>1010</v>
      </c>
      <c r="AV205" s="164">
        <f>(MAX(0,$L205-MAX(0,SUM($AP205:AU205))))</f>
        <v>10200</v>
      </c>
      <c r="AW205" s="166">
        <f t="shared" si="23"/>
        <v>0</v>
      </c>
      <c r="AX205" s="166">
        <f>MIN(MAX(0,AW205),MAX(0,-$L205)-MAX(0,-$AP205+SUM($AW205:AW205)))</f>
        <v>0</v>
      </c>
      <c r="AY205" s="166">
        <f>MIN(MAX(0,AX205),MAX(0,-$L205)-MAX(0,-$AP205+SUM($AW205:AX205)))</f>
        <v>0</v>
      </c>
      <c r="AZ205" s="166">
        <f>MIN(MAX(0,AY205),MAX(0,-$L205)-MAX(0,-$AP205+SUM($AW205:AY205)))</f>
        <v>0</v>
      </c>
      <c r="BA205" s="166">
        <f>MIN(MAX(0,AZ205),MAX(0,-$L205)-MAX(0,-$AP205+SUM($AW205:AZ205)))</f>
        <v>0</v>
      </c>
      <c r="BB205" s="166">
        <f>MAX(0,-$L205+$AP205-SUM($AW205:BA205))</f>
        <v>0</v>
      </c>
      <c r="BC205" s="165">
        <f t="shared" si="26"/>
        <v>-19</v>
      </c>
      <c r="BD205" s="164">
        <f>MIN(MAX(0,BC205),MAX(0,$M205)-SUM($BC205:BC205))</f>
        <v>0</v>
      </c>
      <c r="BE205" s="164">
        <f>MIN(MAX(0,BD205),MAX(0,$M205)-SUM($BC205:BD205))</f>
        <v>0</v>
      </c>
      <c r="BF205" s="164">
        <f>MIN(MAX(0,BE205),MAX(0,$M205)-SUM($BC205:BE205))</f>
        <v>0</v>
      </c>
      <c r="BG205" s="164">
        <f>MIN(MAX(0,BF205),MAX(0,$M205)-SUM($BC205:BF205))</f>
        <v>0</v>
      </c>
      <c r="BH205" s="164">
        <f>MIN(MAX(0,BG205),MAX(0,$M205)-SUM($BC205:BG205))</f>
        <v>0</v>
      </c>
      <c r="BI205" s="164">
        <f>(MAX(0,$M205-MAX(0,SUM($BC205:BH205))))</f>
        <v>0</v>
      </c>
      <c r="BJ205" s="166">
        <f t="shared" si="27"/>
        <v>19</v>
      </c>
      <c r="BK205" s="166">
        <f>MIN(MAX(0,BJ205),MAX(0,-$M205)-MAX(0,-$BC205+SUM($BJ205:BJ205)))</f>
        <v>19</v>
      </c>
      <c r="BL205" s="166">
        <f>MIN(MAX(0,BK205),MAX(0,-$M205)-MAX(0,-$BC205+SUM($BJ205:BK205)))</f>
        <v>19</v>
      </c>
      <c r="BM205" s="166">
        <f>MIN(MAX(0,BL205),MAX(0,-$M205)-MAX(0,-$BC205+SUM($BJ205:BL205)))</f>
        <v>19</v>
      </c>
      <c r="BN205" s="166">
        <f>MIN(MAX(0,BM205),MAX(0,-$M205)-MAX(0,-$BC205+SUM($BJ205:BM205)))</f>
        <v>19</v>
      </c>
      <c r="BO205" s="166">
        <f>MAX(0,-$M205+$BC205-SUM($BJ205:BN205))</f>
        <v>188</v>
      </c>
      <c r="BP205" s="165"/>
      <c r="BQ205" s="164"/>
      <c r="BR205" s="164"/>
      <c r="BS205" s="164"/>
      <c r="BT205" s="164"/>
      <c r="BU205" s="164"/>
      <c r="BV205" s="164"/>
      <c r="BW205" s="166"/>
      <c r="BX205" s="166"/>
      <c r="BY205" s="166"/>
      <c r="BZ205" s="166"/>
      <c r="CA205" s="166"/>
      <c r="CB205" s="166"/>
      <c r="CC205" s="163">
        <v>1</v>
      </c>
      <c r="CD205" s="167"/>
      <c r="CE205" s="164"/>
      <c r="CF205" s="164"/>
      <c r="CG205" s="164"/>
      <c r="CH205" s="164"/>
      <c r="CI205" s="164"/>
      <c r="CJ205" s="164"/>
      <c r="CK205" s="166"/>
      <c r="CL205" s="166"/>
      <c r="CM205" s="166"/>
      <c r="CN205" s="166"/>
      <c r="CO205" s="166"/>
      <c r="CP205" s="166"/>
      <c r="CQ205" s="167">
        <v>0</v>
      </c>
      <c r="CR205" s="164"/>
      <c r="CS205" s="164"/>
      <c r="CT205" s="164"/>
      <c r="CU205" s="164"/>
      <c r="CV205" s="164"/>
      <c r="CW205" s="164"/>
      <c r="CX205" s="166">
        <v>0</v>
      </c>
      <c r="CY205" s="166">
        <v>0</v>
      </c>
      <c r="CZ205" s="166">
        <v>0</v>
      </c>
      <c r="DA205" s="166">
        <v>0</v>
      </c>
      <c r="DB205" s="166">
        <v>0</v>
      </c>
      <c r="DC205" s="166">
        <v>0</v>
      </c>
      <c r="DE205" s="168">
        <v>0</v>
      </c>
      <c r="DG205" s="172">
        <v>0</v>
      </c>
    </row>
    <row r="206" spans="2:111" hidden="1">
      <c r="B206" s="103" t="s">
        <v>524</v>
      </c>
      <c r="C206" s="164">
        <v>0</v>
      </c>
      <c r="D206" s="164">
        <v>0</v>
      </c>
      <c r="E206" s="164">
        <v>23</v>
      </c>
      <c r="F206" s="163">
        <v>12.5</v>
      </c>
      <c r="G206" s="164">
        <v>0</v>
      </c>
      <c r="H206" s="164">
        <v>0</v>
      </c>
      <c r="I206" s="164">
        <v>0</v>
      </c>
      <c r="J206" s="164"/>
      <c r="K206" s="164">
        <v>0</v>
      </c>
      <c r="L206" s="164">
        <v>15023</v>
      </c>
      <c r="M206" s="164">
        <v>-147</v>
      </c>
      <c r="N206" s="164"/>
      <c r="O206" s="164">
        <v>0</v>
      </c>
      <c r="P206" s="164">
        <v>14876</v>
      </c>
      <c r="Q206" s="104">
        <f t="shared" si="21"/>
        <v>0</v>
      </c>
      <c r="R206" s="164">
        <v>1190</v>
      </c>
      <c r="S206" s="164"/>
      <c r="T206" s="164">
        <v>1190</v>
      </c>
      <c r="U206" s="164">
        <v>0</v>
      </c>
      <c r="V206" s="104">
        <f t="shared" si="24"/>
        <v>13686</v>
      </c>
      <c r="W206" s="104">
        <f t="shared" si="25"/>
        <v>0</v>
      </c>
      <c r="X206" s="104"/>
      <c r="Y206" s="164">
        <v>18355</v>
      </c>
      <c r="Z206" s="164">
        <v>12134</v>
      </c>
      <c r="AA206" s="164">
        <v>14876</v>
      </c>
      <c r="AB206" s="164">
        <v>14876</v>
      </c>
      <c r="AC206" s="164">
        <v>0</v>
      </c>
      <c r="AD206" s="164">
        <v>135</v>
      </c>
      <c r="AE206" s="164"/>
      <c r="AF206" s="164">
        <v>13821</v>
      </c>
      <c r="AG206" s="164">
        <v>0</v>
      </c>
      <c r="AH206" s="164"/>
      <c r="AI206" s="164">
        <v>1190</v>
      </c>
      <c r="AJ206" s="164">
        <v>1190</v>
      </c>
      <c r="AK206" s="164">
        <v>1190</v>
      </c>
      <c r="AL206" s="164">
        <v>1190</v>
      </c>
      <c r="AM206" s="164">
        <v>1190</v>
      </c>
      <c r="AN206" s="164">
        <v>7736</v>
      </c>
      <c r="AP206" s="165">
        <f t="shared" si="22"/>
        <v>1202</v>
      </c>
      <c r="AQ206" s="164">
        <f>MIN(MAX(0,AP206),MAX(0,$L206)-SUM($AP206:AP206))</f>
        <v>1202</v>
      </c>
      <c r="AR206" s="164">
        <f>MIN(MAX(0,AQ206),MAX(0,$L206)-SUM($AP206:AQ206))</f>
        <v>1202</v>
      </c>
      <c r="AS206" s="164">
        <f>MIN(MAX(0,AR206),MAX(0,$L206)-SUM($AP206:AR206))</f>
        <v>1202</v>
      </c>
      <c r="AT206" s="164">
        <f>MIN(MAX(0,AS206),MAX(0,$L206)-SUM($AP206:AS206))</f>
        <v>1202</v>
      </c>
      <c r="AU206" s="164">
        <f>MIN(MAX(0,AT206),MAX(0,$L206)-SUM($AP206:AT206))</f>
        <v>1202</v>
      </c>
      <c r="AV206" s="164">
        <f>(MAX(0,$L206-MAX(0,SUM($AP206:AU206))))</f>
        <v>7811</v>
      </c>
      <c r="AW206" s="166">
        <f t="shared" si="23"/>
        <v>0</v>
      </c>
      <c r="AX206" s="166">
        <f>MIN(MAX(0,AW206),MAX(0,-$L206)-MAX(0,-$AP206+SUM($AW206:AW206)))</f>
        <v>0</v>
      </c>
      <c r="AY206" s="166">
        <f>MIN(MAX(0,AX206),MAX(0,-$L206)-MAX(0,-$AP206+SUM($AW206:AX206)))</f>
        <v>0</v>
      </c>
      <c r="AZ206" s="166">
        <f>MIN(MAX(0,AY206),MAX(0,-$L206)-MAX(0,-$AP206+SUM($AW206:AY206)))</f>
        <v>0</v>
      </c>
      <c r="BA206" s="166">
        <f>MIN(MAX(0,AZ206),MAX(0,-$L206)-MAX(0,-$AP206+SUM($AW206:AZ206)))</f>
        <v>0</v>
      </c>
      <c r="BB206" s="166">
        <f>MAX(0,-$L206+$AP206-SUM($AW206:BA206))</f>
        <v>0</v>
      </c>
      <c r="BC206" s="165">
        <f t="shared" si="26"/>
        <v>-12</v>
      </c>
      <c r="BD206" s="164">
        <f>MIN(MAX(0,BC206),MAX(0,$M206)-SUM($BC206:BC206))</f>
        <v>0</v>
      </c>
      <c r="BE206" s="164">
        <f>MIN(MAX(0,BD206),MAX(0,$M206)-SUM($BC206:BD206))</f>
        <v>0</v>
      </c>
      <c r="BF206" s="164">
        <f>MIN(MAX(0,BE206),MAX(0,$M206)-SUM($BC206:BE206))</f>
        <v>0</v>
      </c>
      <c r="BG206" s="164">
        <f>MIN(MAX(0,BF206),MAX(0,$M206)-SUM($BC206:BF206))</f>
        <v>0</v>
      </c>
      <c r="BH206" s="164">
        <f>MIN(MAX(0,BG206),MAX(0,$M206)-SUM($BC206:BG206))</f>
        <v>0</v>
      </c>
      <c r="BI206" s="164">
        <f>(MAX(0,$M206-MAX(0,SUM($BC206:BH206))))</f>
        <v>0</v>
      </c>
      <c r="BJ206" s="166">
        <f t="shared" si="27"/>
        <v>12</v>
      </c>
      <c r="BK206" s="166">
        <f>MIN(MAX(0,BJ206),MAX(0,-$M206)-MAX(0,-$BC206+SUM($BJ206:BJ206)))</f>
        <v>12</v>
      </c>
      <c r="BL206" s="166">
        <f>MIN(MAX(0,BK206),MAX(0,-$M206)-MAX(0,-$BC206+SUM($BJ206:BK206)))</f>
        <v>12</v>
      </c>
      <c r="BM206" s="166">
        <f>MIN(MAX(0,BL206),MAX(0,-$M206)-MAX(0,-$BC206+SUM($BJ206:BL206)))</f>
        <v>12</v>
      </c>
      <c r="BN206" s="166">
        <f>MIN(MAX(0,BM206),MAX(0,-$M206)-MAX(0,-$BC206+SUM($BJ206:BM206)))</f>
        <v>12</v>
      </c>
      <c r="BO206" s="166">
        <f>MAX(0,-$M206+$BC206-SUM($BJ206:BN206))</f>
        <v>75</v>
      </c>
      <c r="BP206" s="165"/>
      <c r="BQ206" s="164"/>
      <c r="BR206" s="164"/>
      <c r="BS206" s="164"/>
      <c r="BT206" s="164"/>
      <c r="BU206" s="164"/>
      <c r="BV206" s="164"/>
      <c r="BW206" s="166"/>
      <c r="BX206" s="166"/>
      <c r="BY206" s="166"/>
      <c r="BZ206" s="166"/>
      <c r="CA206" s="166"/>
      <c r="CB206" s="166"/>
      <c r="CC206" s="163">
        <v>1</v>
      </c>
      <c r="CD206" s="167"/>
      <c r="CE206" s="164"/>
      <c r="CF206" s="164"/>
      <c r="CG206" s="164"/>
      <c r="CH206" s="164"/>
      <c r="CI206" s="164"/>
      <c r="CJ206" s="164"/>
      <c r="CK206" s="166"/>
      <c r="CL206" s="166"/>
      <c r="CM206" s="166"/>
      <c r="CN206" s="166"/>
      <c r="CO206" s="166"/>
      <c r="CP206" s="166"/>
      <c r="CQ206" s="167">
        <v>0</v>
      </c>
      <c r="CR206" s="164"/>
      <c r="CS206" s="164"/>
      <c r="CT206" s="164"/>
      <c r="CU206" s="164"/>
      <c r="CV206" s="164"/>
      <c r="CW206" s="164"/>
      <c r="CX206" s="166">
        <v>0</v>
      </c>
      <c r="CY206" s="166">
        <v>0</v>
      </c>
      <c r="CZ206" s="166">
        <v>0</v>
      </c>
      <c r="DA206" s="166">
        <v>0</v>
      </c>
      <c r="DB206" s="166">
        <v>0</v>
      </c>
      <c r="DC206" s="166">
        <v>0</v>
      </c>
      <c r="DE206" s="168">
        <v>0</v>
      </c>
      <c r="DG206" s="172">
        <v>0</v>
      </c>
    </row>
    <row r="207" spans="2:111" hidden="1">
      <c r="B207" s="103" t="s">
        <v>525</v>
      </c>
      <c r="C207" s="164">
        <v>0</v>
      </c>
      <c r="D207" s="164">
        <v>0</v>
      </c>
      <c r="E207" s="164">
        <v>12</v>
      </c>
      <c r="F207" s="163">
        <v>13.9</v>
      </c>
      <c r="G207" s="164">
        <v>0</v>
      </c>
      <c r="H207" s="164">
        <v>0</v>
      </c>
      <c r="I207" s="164">
        <v>0</v>
      </c>
      <c r="J207" s="164"/>
      <c r="K207" s="164">
        <v>0</v>
      </c>
      <c r="L207" s="164">
        <v>8716</v>
      </c>
      <c r="M207" s="164">
        <v>-129</v>
      </c>
      <c r="N207" s="164"/>
      <c r="O207" s="164">
        <v>0</v>
      </c>
      <c r="P207" s="164">
        <v>8587</v>
      </c>
      <c r="Q207" s="104">
        <f t="shared" si="21"/>
        <v>0</v>
      </c>
      <c r="R207" s="164">
        <v>618</v>
      </c>
      <c r="S207" s="164"/>
      <c r="T207" s="164">
        <v>618</v>
      </c>
      <c r="U207" s="164">
        <v>0</v>
      </c>
      <c r="V207" s="104">
        <f t="shared" si="24"/>
        <v>7969</v>
      </c>
      <c r="W207" s="104">
        <f t="shared" si="25"/>
        <v>0</v>
      </c>
      <c r="X207" s="104"/>
      <c r="Y207" s="164">
        <v>10716</v>
      </c>
      <c r="Z207" s="164">
        <v>6928</v>
      </c>
      <c r="AA207" s="164">
        <v>8587</v>
      </c>
      <c r="AB207" s="164">
        <v>8587</v>
      </c>
      <c r="AC207" s="164">
        <v>0</v>
      </c>
      <c r="AD207" s="164">
        <v>120</v>
      </c>
      <c r="AE207" s="164"/>
      <c r="AF207" s="164">
        <v>8089</v>
      </c>
      <c r="AG207" s="164">
        <v>0</v>
      </c>
      <c r="AH207" s="164"/>
      <c r="AI207" s="164">
        <v>618</v>
      </c>
      <c r="AJ207" s="164">
        <v>618</v>
      </c>
      <c r="AK207" s="164">
        <v>618</v>
      </c>
      <c r="AL207" s="164">
        <v>618</v>
      </c>
      <c r="AM207" s="164">
        <v>618</v>
      </c>
      <c r="AN207" s="164">
        <v>4879</v>
      </c>
      <c r="AP207" s="165">
        <f t="shared" si="22"/>
        <v>627</v>
      </c>
      <c r="AQ207" s="164">
        <f>MIN(MAX(0,AP207),MAX(0,$L207)-SUM($AP207:AP207))</f>
        <v>627</v>
      </c>
      <c r="AR207" s="164">
        <f>MIN(MAX(0,AQ207),MAX(0,$L207)-SUM($AP207:AQ207))</f>
        <v>627</v>
      </c>
      <c r="AS207" s="164">
        <f>MIN(MAX(0,AR207),MAX(0,$L207)-SUM($AP207:AR207))</f>
        <v>627</v>
      </c>
      <c r="AT207" s="164">
        <f>MIN(MAX(0,AS207),MAX(0,$L207)-SUM($AP207:AS207))</f>
        <v>627</v>
      </c>
      <c r="AU207" s="164">
        <f>MIN(MAX(0,AT207),MAX(0,$L207)-SUM($AP207:AT207))</f>
        <v>627</v>
      </c>
      <c r="AV207" s="164">
        <f>(MAX(0,$L207-MAX(0,SUM($AP207:AU207))))</f>
        <v>4954</v>
      </c>
      <c r="AW207" s="166">
        <f t="shared" si="23"/>
        <v>0</v>
      </c>
      <c r="AX207" s="166">
        <f>MIN(MAX(0,AW207),MAX(0,-$L207)-MAX(0,-$AP207+SUM($AW207:AW207)))</f>
        <v>0</v>
      </c>
      <c r="AY207" s="166">
        <f>MIN(MAX(0,AX207),MAX(0,-$L207)-MAX(0,-$AP207+SUM($AW207:AX207)))</f>
        <v>0</v>
      </c>
      <c r="AZ207" s="166">
        <f>MIN(MAX(0,AY207),MAX(0,-$L207)-MAX(0,-$AP207+SUM($AW207:AY207)))</f>
        <v>0</v>
      </c>
      <c r="BA207" s="166">
        <f>MIN(MAX(0,AZ207),MAX(0,-$L207)-MAX(0,-$AP207+SUM($AW207:AZ207)))</f>
        <v>0</v>
      </c>
      <c r="BB207" s="166">
        <f>MAX(0,-$L207+$AP207-SUM($AW207:BA207))</f>
        <v>0</v>
      </c>
      <c r="BC207" s="165">
        <f t="shared" si="26"/>
        <v>-9</v>
      </c>
      <c r="BD207" s="164">
        <f>MIN(MAX(0,BC207),MAX(0,$M207)-SUM($BC207:BC207))</f>
        <v>0</v>
      </c>
      <c r="BE207" s="164">
        <f>MIN(MAX(0,BD207),MAX(0,$M207)-SUM($BC207:BD207))</f>
        <v>0</v>
      </c>
      <c r="BF207" s="164">
        <f>MIN(MAX(0,BE207),MAX(0,$M207)-SUM($BC207:BE207))</f>
        <v>0</v>
      </c>
      <c r="BG207" s="164">
        <f>MIN(MAX(0,BF207),MAX(0,$M207)-SUM($BC207:BF207))</f>
        <v>0</v>
      </c>
      <c r="BH207" s="164">
        <f>MIN(MAX(0,BG207),MAX(0,$M207)-SUM($BC207:BG207))</f>
        <v>0</v>
      </c>
      <c r="BI207" s="164">
        <f>(MAX(0,$M207-MAX(0,SUM($BC207:BH207))))</f>
        <v>0</v>
      </c>
      <c r="BJ207" s="166">
        <f t="shared" si="27"/>
        <v>9</v>
      </c>
      <c r="BK207" s="166">
        <f>MIN(MAX(0,BJ207),MAX(0,-$M207)-MAX(0,-$BC207+SUM($BJ207:BJ207)))</f>
        <v>9</v>
      </c>
      <c r="BL207" s="166">
        <f>MIN(MAX(0,BK207),MAX(0,-$M207)-MAX(0,-$BC207+SUM($BJ207:BK207)))</f>
        <v>9</v>
      </c>
      <c r="BM207" s="166">
        <f>MIN(MAX(0,BL207),MAX(0,-$M207)-MAX(0,-$BC207+SUM($BJ207:BL207)))</f>
        <v>9</v>
      </c>
      <c r="BN207" s="166">
        <f>MIN(MAX(0,BM207),MAX(0,-$M207)-MAX(0,-$BC207+SUM($BJ207:BM207)))</f>
        <v>9</v>
      </c>
      <c r="BO207" s="166">
        <f>MAX(0,-$M207+$BC207-SUM($BJ207:BN207))</f>
        <v>75</v>
      </c>
      <c r="BP207" s="165"/>
      <c r="BQ207" s="164"/>
      <c r="BR207" s="164"/>
      <c r="BS207" s="164"/>
      <c r="BT207" s="164"/>
      <c r="BU207" s="164"/>
      <c r="BV207" s="164"/>
      <c r="BW207" s="166"/>
      <c r="BX207" s="166"/>
      <c r="BY207" s="166"/>
      <c r="BZ207" s="166"/>
      <c r="CA207" s="166"/>
      <c r="CB207" s="166"/>
      <c r="CC207" s="163">
        <v>1</v>
      </c>
      <c r="CD207" s="167"/>
      <c r="CE207" s="164"/>
      <c r="CF207" s="164"/>
      <c r="CG207" s="164"/>
      <c r="CH207" s="164"/>
      <c r="CI207" s="164"/>
      <c r="CJ207" s="164"/>
      <c r="CK207" s="166"/>
      <c r="CL207" s="166"/>
      <c r="CM207" s="166"/>
      <c r="CN207" s="166"/>
      <c r="CO207" s="166"/>
      <c r="CP207" s="166"/>
      <c r="CQ207" s="167">
        <v>0</v>
      </c>
      <c r="CR207" s="164"/>
      <c r="CS207" s="164"/>
      <c r="CT207" s="164"/>
      <c r="CU207" s="164"/>
      <c r="CV207" s="164"/>
      <c r="CW207" s="164"/>
      <c r="CX207" s="166">
        <v>0</v>
      </c>
      <c r="CY207" s="166">
        <v>0</v>
      </c>
      <c r="CZ207" s="166">
        <v>0</v>
      </c>
      <c r="DA207" s="166">
        <v>0</v>
      </c>
      <c r="DB207" s="166">
        <v>0</v>
      </c>
      <c r="DC207" s="166">
        <v>0</v>
      </c>
      <c r="DE207" s="168">
        <v>0</v>
      </c>
      <c r="DG207" s="172">
        <v>0</v>
      </c>
    </row>
    <row r="208" spans="2:111" hidden="1">
      <c r="B208" s="103" t="s">
        <v>526</v>
      </c>
      <c r="C208" s="164">
        <v>0</v>
      </c>
      <c r="D208" s="164">
        <v>0</v>
      </c>
      <c r="E208" s="164">
        <v>17</v>
      </c>
      <c r="F208" s="163">
        <v>16.899999999999999</v>
      </c>
      <c r="G208" s="164">
        <v>0</v>
      </c>
      <c r="H208" s="164">
        <v>0</v>
      </c>
      <c r="I208" s="164">
        <v>0</v>
      </c>
      <c r="J208" s="164"/>
      <c r="K208" s="164">
        <v>0</v>
      </c>
      <c r="L208" s="164">
        <v>4596</v>
      </c>
      <c r="M208" s="164">
        <v>-15</v>
      </c>
      <c r="N208" s="164"/>
      <c r="O208" s="164">
        <v>0</v>
      </c>
      <c r="P208" s="164">
        <v>4581</v>
      </c>
      <c r="Q208" s="104">
        <f t="shared" si="21"/>
        <v>0</v>
      </c>
      <c r="R208" s="164">
        <v>271</v>
      </c>
      <c r="S208" s="164"/>
      <c r="T208" s="164">
        <v>271</v>
      </c>
      <c r="U208" s="164">
        <v>0</v>
      </c>
      <c r="V208" s="104">
        <f t="shared" si="24"/>
        <v>4310</v>
      </c>
      <c r="W208" s="104">
        <f t="shared" si="25"/>
        <v>0</v>
      </c>
      <c r="X208" s="104"/>
      <c r="Y208" s="164">
        <v>6159</v>
      </c>
      <c r="Z208" s="164">
        <v>3434</v>
      </c>
      <c r="AA208" s="164">
        <v>4581</v>
      </c>
      <c r="AB208" s="164">
        <v>4581</v>
      </c>
      <c r="AC208" s="164">
        <v>0</v>
      </c>
      <c r="AD208" s="164">
        <v>14</v>
      </c>
      <c r="AE208" s="164"/>
      <c r="AF208" s="164">
        <v>4324</v>
      </c>
      <c r="AG208" s="164">
        <v>0</v>
      </c>
      <c r="AH208" s="164"/>
      <c r="AI208" s="164">
        <v>271</v>
      </c>
      <c r="AJ208" s="164">
        <v>271</v>
      </c>
      <c r="AK208" s="164">
        <v>271</v>
      </c>
      <c r="AL208" s="164">
        <v>271</v>
      </c>
      <c r="AM208" s="164">
        <v>271</v>
      </c>
      <c r="AN208" s="164">
        <v>2955</v>
      </c>
      <c r="AP208" s="165">
        <f t="shared" si="22"/>
        <v>272</v>
      </c>
      <c r="AQ208" s="164">
        <f>MIN(MAX(0,AP208),MAX(0,$L208)-SUM($AP208:AP208))</f>
        <v>272</v>
      </c>
      <c r="AR208" s="164">
        <f>MIN(MAX(0,AQ208),MAX(0,$L208)-SUM($AP208:AQ208))</f>
        <v>272</v>
      </c>
      <c r="AS208" s="164">
        <f>MIN(MAX(0,AR208),MAX(0,$L208)-SUM($AP208:AR208))</f>
        <v>272</v>
      </c>
      <c r="AT208" s="164">
        <f>MIN(MAX(0,AS208),MAX(0,$L208)-SUM($AP208:AS208))</f>
        <v>272</v>
      </c>
      <c r="AU208" s="164">
        <f>MIN(MAX(0,AT208),MAX(0,$L208)-SUM($AP208:AT208))</f>
        <v>272</v>
      </c>
      <c r="AV208" s="164">
        <f>(MAX(0,$L208-MAX(0,SUM($AP208:AU208))))</f>
        <v>2964</v>
      </c>
      <c r="AW208" s="166">
        <f t="shared" si="23"/>
        <v>0</v>
      </c>
      <c r="AX208" s="166">
        <f>MIN(MAX(0,AW208),MAX(0,-$L208)-MAX(0,-$AP208+SUM($AW208:AW208)))</f>
        <v>0</v>
      </c>
      <c r="AY208" s="166">
        <f>MIN(MAX(0,AX208),MAX(0,-$L208)-MAX(0,-$AP208+SUM($AW208:AX208)))</f>
        <v>0</v>
      </c>
      <c r="AZ208" s="166">
        <f>MIN(MAX(0,AY208),MAX(0,-$L208)-MAX(0,-$AP208+SUM($AW208:AY208)))</f>
        <v>0</v>
      </c>
      <c r="BA208" s="166">
        <f>MIN(MAX(0,AZ208),MAX(0,-$L208)-MAX(0,-$AP208+SUM($AW208:AZ208)))</f>
        <v>0</v>
      </c>
      <c r="BB208" s="166">
        <f>MAX(0,-$L208+$AP208-SUM($AW208:BA208))</f>
        <v>0</v>
      </c>
      <c r="BC208" s="165">
        <f t="shared" si="26"/>
        <v>-1</v>
      </c>
      <c r="BD208" s="164">
        <f>MIN(MAX(0,BC208),MAX(0,$M208)-SUM($BC208:BC208))</f>
        <v>0</v>
      </c>
      <c r="BE208" s="164">
        <f>MIN(MAX(0,BD208),MAX(0,$M208)-SUM($BC208:BD208))</f>
        <v>0</v>
      </c>
      <c r="BF208" s="164">
        <f>MIN(MAX(0,BE208),MAX(0,$M208)-SUM($BC208:BE208))</f>
        <v>0</v>
      </c>
      <c r="BG208" s="164">
        <f>MIN(MAX(0,BF208),MAX(0,$M208)-SUM($BC208:BF208))</f>
        <v>0</v>
      </c>
      <c r="BH208" s="164">
        <f>MIN(MAX(0,BG208),MAX(0,$M208)-SUM($BC208:BG208))</f>
        <v>0</v>
      </c>
      <c r="BI208" s="164">
        <f>(MAX(0,$M208-MAX(0,SUM($BC208:BH208))))</f>
        <v>0</v>
      </c>
      <c r="BJ208" s="166">
        <f t="shared" si="27"/>
        <v>1</v>
      </c>
      <c r="BK208" s="166">
        <f>MIN(MAX(0,BJ208),MAX(0,-$M208)-MAX(0,-$BC208+SUM($BJ208:BJ208)))</f>
        <v>1</v>
      </c>
      <c r="BL208" s="166">
        <f>MIN(MAX(0,BK208),MAX(0,-$M208)-MAX(0,-$BC208+SUM($BJ208:BK208)))</f>
        <v>1</v>
      </c>
      <c r="BM208" s="166">
        <f>MIN(MAX(0,BL208),MAX(0,-$M208)-MAX(0,-$BC208+SUM($BJ208:BL208)))</f>
        <v>1</v>
      </c>
      <c r="BN208" s="166">
        <f>MIN(MAX(0,BM208),MAX(0,-$M208)-MAX(0,-$BC208+SUM($BJ208:BM208)))</f>
        <v>1</v>
      </c>
      <c r="BO208" s="166">
        <f>MAX(0,-$M208+$BC208-SUM($BJ208:BN208))</f>
        <v>9</v>
      </c>
      <c r="BP208" s="165"/>
      <c r="BQ208" s="164"/>
      <c r="BR208" s="164"/>
      <c r="BS208" s="164"/>
      <c r="BT208" s="164"/>
      <c r="BU208" s="164"/>
      <c r="BV208" s="164"/>
      <c r="BW208" s="166"/>
      <c r="BX208" s="166"/>
      <c r="BY208" s="166"/>
      <c r="BZ208" s="166"/>
      <c r="CA208" s="166"/>
      <c r="CB208" s="166"/>
      <c r="CC208" s="163">
        <v>1</v>
      </c>
      <c r="CD208" s="167"/>
      <c r="CE208" s="164"/>
      <c r="CF208" s="164"/>
      <c r="CG208" s="164"/>
      <c r="CH208" s="164"/>
      <c r="CI208" s="164"/>
      <c r="CJ208" s="164"/>
      <c r="CK208" s="166"/>
      <c r="CL208" s="166"/>
      <c r="CM208" s="166"/>
      <c r="CN208" s="166"/>
      <c r="CO208" s="166"/>
      <c r="CP208" s="166"/>
      <c r="CQ208" s="167">
        <v>0</v>
      </c>
      <c r="CR208" s="164"/>
      <c r="CS208" s="164"/>
      <c r="CT208" s="164"/>
      <c r="CU208" s="164"/>
      <c r="CV208" s="164"/>
      <c r="CW208" s="164"/>
      <c r="CX208" s="166">
        <v>0</v>
      </c>
      <c r="CY208" s="166">
        <v>0</v>
      </c>
      <c r="CZ208" s="166">
        <v>0</v>
      </c>
      <c r="DA208" s="166">
        <v>0</v>
      </c>
      <c r="DB208" s="166">
        <v>0</v>
      </c>
      <c r="DC208" s="166">
        <v>0</v>
      </c>
      <c r="DE208" s="168">
        <v>0</v>
      </c>
      <c r="DG208" s="172">
        <v>0</v>
      </c>
    </row>
    <row r="209" spans="2:111" hidden="1">
      <c r="B209" s="103" t="s">
        <v>342</v>
      </c>
      <c r="C209" s="164">
        <v>41</v>
      </c>
      <c r="D209" s="164">
        <v>12</v>
      </c>
      <c r="E209" s="164">
        <v>168</v>
      </c>
      <c r="F209" s="163">
        <v>8.1</v>
      </c>
      <c r="G209" s="164">
        <v>559044</v>
      </c>
      <c r="H209" s="164">
        <v>12475</v>
      </c>
      <c r="I209" s="164">
        <v>19965</v>
      </c>
      <c r="J209" s="164"/>
      <c r="K209" s="164">
        <v>0</v>
      </c>
      <c r="L209" s="164">
        <v>-91523</v>
      </c>
      <c r="M209" s="164">
        <v>-3720</v>
      </c>
      <c r="N209" s="164"/>
      <c r="O209" s="164">
        <v>-21389</v>
      </c>
      <c r="P209" s="164">
        <v>474852</v>
      </c>
      <c r="Q209" s="104">
        <f t="shared" si="21"/>
        <v>0</v>
      </c>
      <c r="R209" s="164">
        <v>-18008</v>
      </c>
      <c r="S209" s="164"/>
      <c r="T209" s="164">
        <v>14432</v>
      </c>
      <c r="U209" s="164">
        <v>21577</v>
      </c>
      <c r="V209" s="104">
        <f t="shared" si="24"/>
        <v>-124106</v>
      </c>
      <c r="W209" s="104">
        <f t="shared" si="25"/>
        <v>-46871</v>
      </c>
      <c r="X209" s="104"/>
      <c r="Y209" s="164">
        <v>544522</v>
      </c>
      <c r="Z209" s="164">
        <v>417532</v>
      </c>
      <c r="AA209" s="164">
        <v>474852</v>
      </c>
      <c r="AB209" s="164">
        <v>474852</v>
      </c>
      <c r="AC209" s="164">
        <v>80224</v>
      </c>
      <c r="AD209" s="164">
        <v>43882</v>
      </c>
      <c r="AE209" s="164"/>
      <c r="AF209" s="164">
        <v>0</v>
      </c>
      <c r="AG209" s="164">
        <v>0</v>
      </c>
      <c r="AH209" s="164"/>
      <c r="AI209" s="164">
        <v>-18008</v>
      </c>
      <c r="AJ209" s="164">
        <v>-18008</v>
      </c>
      <c r="AK209" s="164">
        <v>-18008</v>
      </c>
      <c r="AL209" s="164">
        <v>-18008</v>
      </c>
      <c r="AM209" s="164">
        <v>-18008</v>
      </c>
      <c r="AN209" s="164">
        <v>-34066</v>
      </c>
      <c r="AP209" s="165">
        <f t="shared" si="22"/>
        <v>-11299</v>
      </c>
      <c r="AQ209" s="164">
        <f>MIN(MAX(0,AP209),MAX(0,$L209)-SUM($AP209:AP209))</f>
        <v>0</v>
      </c>
      <c r="AR209" s="164">
        <f>MIN(MAX(0,AQ209),MAX(0,$L209)-SUM($AP209:AQ209))</f>
        <v>0</v>
      </c>
      <c r="AS209" s="164">
        <f>MIN(MAX(0,AR209),MAX(0,$L209)-SUM($AP209:AR209))</f>
        <v>0</v>
      </c>
      <c r="AT209" s="164">
        <f>MIN(MAX(0,AS209),MAX(0,$L209)-SUM($AP209:AS209))</f>
        <v>0</v>
      </c>
      <c r="AU209" s="164">
        <f>MIN(MAX(0,AT209),MAX(0,$L209)-SUM($AP209:AT209))</f>
        <v>0</v>
      </c>
      <c r="AV209" s="164">
        <f>(MAX(0,$L209-MAX(0,SUM($AP209:AU209))))</f>
        <v>0</v>
      </c>
      <c r="AW209" s="166">
        <f t="shared" si="23"/>
        <v>11299</v>
      </c>
      <c r="AX209" s="166">
        <f>MIN(MAX(0,AW209),MAX(0,-$L209)-MAX(0,-$AP209+SUM($AW209:AW209)))</f>
        <v>11299</v>
      </c>
      <c r="AY209" s="166">
        <f>MIN(MAX(0,AX209),MAX(0,-$L209)-MAX(0,-$AP209+SUM($AW209:AX209)))</f>
        <v>11299</v>
      </c>
      <c r="AZ209" s="166">
        <f>MIN(MAX(0,AY209),MAX(0,-$L209)-MAX(0,-$AP209+SUM($AW209:AY209)))</f>
        <v>11299</v>
      </c>
      <c r="BA209" s="166">
        <f>MIN(MAX(0,AZ209),MAX(0,-$L209)-MAX(0,-$AP209+SUM($AW209:AZ209)))</f>
        <v>11299</v>
      </c>
      <c r="BB209" s="166">
        <f>MAX(0,-$L209+$AP209-SUM($AW209:BA209))</f>
        <v>23729</v>
      </c>
      <c r="BC209" s="165">
        <f t="shared" si="26"/>
        <v>-459</v>
      </c>
      <c r="BD209" s="164">
        <f>MIN(MAX(0,BC209),MAX(0,$M209)-SUM($BC209:BC209))</f>
        <v>0</v>
      </c>
      <c r="BE209" s="164">
        <f>MIN(MAX(0,BD209),MAX(0,$M209)-SUM($BC209:BD209))</f>
        <v>0</v>
      </c>
      <c r="BF209" s="164">
        <f>MIN(MAX(0,BE209),MAX(0,$M209)-SUM($BC209:BE209))</f>
        <v>0</v>
      </c>
      <c r="BG209" s="164">
        <f>MIN(MAX(0,BF209),MAX(0,$M209)-SUM($BC209:BF209))</f>
        <v>0</v>
      </c>
      <c r="BH209" s="164">
        <f>MIN(MAX(0,BG209),MAX(0,$M209)-SUM($BC209:BG209))</f>
        <v>0</v>
      </c>
      <c r="BI209" s="164">
        <f>(MAX(0,$M209-MAX(0,SUM($BC209:BH209))))</f>
        <v>0</v>
      </c>
      <c r="BJ209" s="166">
        <f t="shared" si="27"/>
        <v>459</v>
      </c>
      <c r="BK209" s="166">
        <f>MIN(MAX(0,BJ209),MAX(0,-$M209)-MAX(0,-$BC209+SUM($BJ209:BJ209)))</f>
        <v>459</v>
      </c>
      <c r="BL209" s="166">
        <f>MIN(MAX(0,BK209),MAX(0,-$M209)-MAX(0,-$BC209+SUM($BJ209:BK209)))</f>
        <v>459</v>
      </c>
      <c r="BM209" s="166">
        <f>MIN(MAX(0,BL209),MAX(0,-$M209)-MAX(0,-$BC209+SUM($BJ209:BL209)))</f>
        <v>459</v>
      </c>
      <c r="BN209" s="166">
        <f>MIN(MAX(0,BM209),MAX(0,-$M209)-MAX(0,-$BC209+SUM($BJ209:BM209)))</f>
        <v>459</v>
      </c>
      <c r="BO209" s="166">
        <f>MAX(0,-$M209+$BC209-SUM($BJ209:BN209))</f>
        <v>966</v>
      </c>
      <c r="BP209" s="165"/>
      <c r="BQ209" s="164"/>
      <c r="BR209" s="164"/>
      <c r="BS209" s="164"/>
      <c r="BT209" s="164"/>
      <c r="BU209" s="164"/>
      <c r="BV209" s="164"/>
      <c r="BW209" s="166"/>
      <c r="BX209" s="166"/>
      <c r="BY209" s="166"/>
      <c r="BZ209" s="166"/>
      <c r="CA209" s="166"/>
      <c r="CB209" s="166"/>
      <c r="CC209" s="163">
        <v>8.5</v>
      </c>
      <c r="CD209" s="167"/>
      <c r="CE209" s="164"/>
      <c r="CF209" s="164"/>
      <c r="CG209" s="164"/>
      <c r="CH209" s="164"/>
      <c r="CI209" s="164"/>
      <c r="CJ209" s="164"/>
      <c r="CK209" s="166"/>
      <c r="CL209" s="166"/>
      <c r="CM209" s="166"/>
      <c r="CN209" s="166"/>
      <c r="CO209" s="166"/>
      <c r="CP209" s="166"/>
      <c r="CQ209" s="167">
        <v>-6250</v>
      </c>
      <c r="CR209" s="164"/>
      <c r="CS209" s="164"/>
      <c r="CT209" s="164"/>
      <c r="CU209" s="164"/>
      <c r="CV209" s="164"/>
      <c r="CW209" s="164"/>
      <c r="CX209" s="166">
        <v>6250</v>
      </c>
      <c r="CY209" s="166">
        <v>6250</v>
      </c>
      <c r="CZ209" s="166">
        <v>6250</v>
      </c>
      <c r="DA209" s="166">
        <v>6250</v>
      </c>
      <c r="DB209" s="166">
        <v>6250</v>
      </c>
      <c r="DC209" s="166">
        <v>9371</v>
      </c>
      <c r="DE209" s="168">
        <v>0</v>
      </c>
      <c r="DG209" s="172">
        <v>0</v>
      </c>
    </row>
    <row r="210" spans="2:111" hidden="1">
      <c r="B210" s="103" t="s">
        <v>527</v>
      </c>
      <c r="C210" s="164">
        <v>0</v>
      </c>
      <c r="D210" s="164">
        <v>0</v>
      </c>
      <c r="E210" s="164">
        <v>2</v>
      </c>
      <c r="F210" s="163">
        <v>12.1</v>
      </c>
      <c r="G210" s="164">
        <v>0</v>
      </c>
      <c r="H210" s="164">
        <v>0</v>
      </c>
      <c r="I210" s="164">
        <v>0</v>
      </c>
      <c r="J210" s="164"/>
      <c r="K210" s="164">
        <v>0</v>
      </c>
      <c r="L210" s="164">
        <v>1009</v>
      </c>
      <c r="M210" s="164">
        <v>-25</v>
      </c>
      <c r="N210" s="164"/>
      <c r="O210" s="164">
        <v>0</v>
      </c>
      <c r="P210" s="164">
        <v>984</v>
      </c>
      <c r="Q210" s="104">
        <f t="shared" si="21"/>
        <v>0</v>
      </c>
      <c r="R210" s="164">
        <v>81</v>
      </c>
      <c r="S210" s="164"/>
      <c r="T210" s="164">
        <v>81</v>
      </c>
      <c r="U210" s="164">
        <v>0</v>
      </c>
      <c r="V210" s="104">
        <f t="shared" si="24"/>
        <v>903</v>
      </c>
      <c r="W210" s="104">
        <f t="shared" si="25"/>
        <v>0</v>
      </c>
      <c r="X210" s="104"/>
      <c r="Y210" s="164">
        <v>1349</v>
      </c>
      <c r="Z210" s="164">
        <v>734</v>
      </c>
      <c r="AA210" s="164">
        <v>984</v>
      </c>
      <c r="AB210" s="164">
        <v>984</v>
      </c>
      <c r="AC210" s="164">
        <v>0</v>
      </c>
      <c r="AD210" s="164">
        <v>23</v>
      </c>
      <c r="AE210" s="164"/>
      <c r="AF210" s="164">
        <v>926</v>
      </c>
      <c r="AG210" s="164">
        <v>0</v>
      </c>
      <c r="AH210" s="164"/>
      <c r="AI210" s="164">
        <v>81</v>
      </c>
      <c r="AJ210" s="164">
        <v>81</v>
      </c>
      <c r="AK210" s="164">
        <v>81</v>
      </c>
      <c r="AL210" s="164">
        <v>81</v>
      </c>
      <c r="AM210" s="164">
        <v>81</v>
      </c>
      <c r="AN210" s="164">
        <v>498</v>
      </c>
      <c r="AP210" s="165">
        <f t="shared" si="22"/>
        <v>83</v>
      </c>
      <c r="AQ210" s="164">
        <f>MIN(MAX(0,AP210),MAX(0,$L210)-SUM($AP210:AP210))</f>
        <v>83</v>
      </c>
      <c r="AR210" s="164">
        <f>MIN(MAX(0,AQ210),MAX(0,$L210)-SUM($AP210:AQ210))</f>
        <v>83</v>
      </c>
      <c r="AS210" s="164">
        <f>MIN(MAX(0,AR210),MAX(0,$L210)-SUM($AP210:AR210))</f>
        <v>83</v>
      </c>
      <c r="AT210" s="164">
        <f>MIN(MAX(0,AS210),MAX(0,$L210)-SUM($AP210:AS210))</f>
        <v>83</v>
      </c>
      <c r="AU210" s="164">
        <f>MIN(MAX(0,AT210),MAX(0,$L210)-SUM($AP210:AT210))</f>
        <v>83</v>
      </c>
      <c r="AV210" s="164">
        <f>(MAX(0,$L210-MAX(0,SUM($AP210:AU210))))</f>
        <v>511</v>
      </c>
      <c r="AW210" s="166">
        <f t="shared" si="23"/>
        <v>0</v>
      </c>
      <c r="AX210" s="166">
        <f>MIN(MAX(0,AW210),MAX(0,-$L210)-MAX(0,-$AP210+SUM($AW210:AW210)))</f>
        <v>0</v>
      </c>
      <c r="AY210" s="166">
        <f>MIN(MAX(0,AX210),MAX(0,-$L210)-MAX(0,-$AP210+SUM($AW210:AX210)))</f>
        <v>0</v>
      </c>
      <c r="AZ210" s="166">
        <f>MIN(MAX(0,AY210),MAX(0,-$L210)-MAX(0,-$AP210+SUM($AW210:AY210)))</f>
        <v>0</v>
      </c>
      <c r="BA210" s="166">
        <f>MIN(MAX(0,AZ210),MAX(0,-$L210)-MAX(0,-$AP210+SUM($AW210:AZ210)))</f>
        <v>0</v>
      </c>
      <c r="BB210" s="166">
        <f>MAX(0,-$L210+$AP210-SUM($AW210:BA210))</f>
        <v>0</v>
      </c>
      <c r="BC210" s="165">
        <f t="shared" si="26"/>
        <v>-2</v>
      </c>
      <c r="BD210" s="164">
        <f>MIN(MAX(0,BC210),MAX(0,$M210)-SUM($BC210:BC210))</f>
        <v>0</v>
      </c>
      <c r="BE210" s="164">
        <f>MIN(MAX(0,BD210),MAX(0,$M210)-SUM($BC210:BD210))</f>
        <v>0</v>
      </c>
      <c r="BF210" s="164">
        <f>MIN(MAX(0,BE210),MAX(0,$M210)-SUM($BC210:BE210))</f>
        <v>0</v>
      </c>
      <c r="BG210" s="164">
        <f>MIN(MAX(0,BF210),MAX(0,$M210)-SUM($BC210:BF210))</f>
        <v>0</v>
      </c>
      <c r="BH210" s="164">
        <f>MIN(MAX(0,BG210),MAX(0,$M210)-SUM($BC210:BG210))</f>
        <v>0</v>
      </c>
      <c r="BI210" s="164">
        <f>(MAX(0,$M210-MAX(0,SUM($BC210:BH210))))</f>
        <v>0</v>
      </c>
      <c r="BJ210" s="166">
        <f t="shared" si="27"/>
        <v>2</v>
      </c>
      <c r="BK210" s="166">
        <f>MIN(MAX(0,BJ210),MAX(0,-$M210)-MAX(0,-$BC210+SUM($BJ210:BJ210)))</f>
        <v>2</v>
      </c>
      <c r="BL210" s="166">
        <f>MIN(MAX(0,BK210),MAX(0,-$M210)-MAX(0,-$BC210+SUM($BJ210:BK210)))</f>
        <v>2</v>
      </c>
      <c r="BM210" s="166">
        <f>MIN(MAX(0,BL210),MAX(0,-$M210)-MAX(0,-$BC210+SUM($BJ210:BL210)))</f>
        <v>2</v>
      </c>
      <c r="BN210" s="166">
        <f>MIN(MAX(0,BM210),MAX(0,-$M210)-MAX(0,-$BC210+SUM($BJ210:BM210)))</f>
        <v>2</v>
      </c>
      <c r="BO210" s="166">
        <f>MAX(0,-$M210+$BC210-SUM($BJ210:BN210))</f>
        <v>13</v>
      </c>
      <c r="BP210" s="165"/>
      <c r="BQ210" s="164"/>
      <c r="BR210" s="164"/>
      <c r="BS210" s="164"/>
      <c r="BT210" s="164"/>
      <c r="BU210" s="164"/>
      <c r="BV210" s="164"/>
      <c r="BW210" s="166"/>
      <c r="BX210" s="166"/>
      <c r="BY210" s="166"/>
      <c r="BZ210" s="166"/>
      <c r="CA210" s="166"/>
      <c r="CB210" s="166"/>
      <c r="CC210" s="163">
        <v>1</v>
      </c>
      <c r="CD210" s="167"/>
      <c r="CE210" s="164"/>
      <c r="CF210" s="164"/>
      <c r="CG210" s="164"/>
      <c r="CH210" s="164"/>
      <c r="CI210" s="164"/>
      <c r="CJ210" s="164"/>
      <c r="CK210" s="166"/>
      <c r="CL210" s="166"/>
      <c r="CM210" s="166"/>
      <c r="CN210" s="166"/>
      <c r="CO210" s="166"/>
      <c r="CP210" s="166"/>
      <c r="CQ210" s="167">
        <v>0</v>
      </c>
      <c r="CR210" s="164"/>
      <c r="CS210" s="164"/>
      <c r="CT210" s="164"/>
      <c r="CU210" s="164"/>
      <c r="CV210" s="164"/>
      <c r="CW210" s="164"/>
      <c r="CX210" s="166">
        <v>0</v>
      </c>
      <c r="CY210" s="166">
        <v>0</v>
      </c>
      <c r="CZ210" s="166">
        <v>0</v>
      </c>
      <c r="DA210" s="166">
        <v>0</v>
      </c>
      <c r="DB210" s="166">
        <v>0</v>
      </c>
      <c r="DC210" s="166">
        <v>0</v>
      </c>
      <c r="DE210" s="168">
        <v>0</v>
      </c>
      <c r="DG210" s="172">
        <v>0</v>
      </c>
    </row>
    <row r="211" spans="2:111">
      <c r="B211" s="103" t="s">
        <v>343</v>
      </c>
      <c r="C211" s="475">
        <v>537</v>
      </c>
      <c r="D211" s="475">
        <v>225</v>
      </c>
      <c r="E211" s="475">
        <v>995</v>
      </c>
      <c r="F211" s="476">
        <v>5.8</v>
      </c>
      <c r="G211" s="475">
        <v>48311290</v>
      </c>
      <c r="H211" s="475">
        <v>2209974</v>
      </c>
      <c r="I211" s="475">
        <v>1783198</v>
      </c>
      <c r="J211" s="475"/>
      <c r="K211" s="475">
        <v>0</v>
      </c>
      <c r="L211" s="475">
        <v>-1727090</v>
      </c>
      <c r="M211" s="475">
        <v>-2627201</v>
      </c>
      <c r="N211" s="475"/>
      <c r="O211" s="475">
        <v>-862842</v>
      </c>
      <c r="P211" s="475">
        <v>47087329</v>
      </c>
      <c r="Q211" s="474">
        <v>0</v>
      </c>
      <c r="R211" s="475">
        <v>-1522844</v>
      </c>
      <c r="S211" s="475"/>
      <c r="T211" s="475">
        <v>2470328</v>
      </c>
      <c r="U211" s="475">
        <v>936766</v>
      </c>
      <c r="V211" s="474">
        <v>-7464069</v>
      </c>
      <c r="W211" s="474">
        <v>-4632622</v>
      </c>
      <c r="X211" s="474"/>
      <c r="Y211" s="475">
        <v>55510076</v>
      </c>
      <c r="Z211" s="475">
        <v>40183069</v>
      </c>
      <c r="AA211" s="475">
        <v>39006748</v>
      </c>
      <c r="AB211" s="475">
        <v>57599545</v>
      </c>
      <c r="AC211" s="475">
        <v>1429316</v>
      </c>
      <c r="AD211" s="475">
        <v>6034753</v>
      </c>
      <c r="AE211" s="475"/>
      <c r="AF211" s="475">
        <v>0</v>
      </c>
      <c r="AG211" s="475">
        <v>0</v>
      </c>
      <c r="AH211" s="475"/>
      <c r="AI211" s="475">
        <v>-1522844</v>
      </c>
      <c r="AJ211" s="475">
        <v>-1522844</v>
      </c>
      <c r="AK211" s="475">
        <v>-1522844</v>
      </c>
      <c r="AL211" s="475">
        <v>-1522844</v>
      </c>
      <c r="AM211" s="475">
        <v>-1372693</v>
      </c>
      <c r="AN211" s="475">
        <v>0</v>
      </c>
      <c r="AO211" s="473"/>
      <c r="AP211" s="478">
        <v>-297774</v>
      </c>
      <c r="AQ211" s="475">
        <v>0</v>
      </c>
      <c r="AR211" s="475">
        <v>0</v>
      </c>
      <c r="AS211" s="475">
        <v>0</v>
      </c>
      <c r="AT211" s="475">
        <v>0</v>
      </c>
      <c r="AU211" s="475">
        <v>0</v>
      </c>
      <c r="AV211" s="475">
        <v>0</v>
      </c>
      <c r="AW211" s="477">
        <v>297774</v>
      </c>
      <c r="AX211" s="477">
        <v>297774</v>
      </c>
      <c r="AY211" s="477">
        <v>297774</v>
      </c>
      <c r="AZ211" s="477">
        <v>297774</v>
      </c>
      <c r="BA211" s="477">
        <v>238220</v>
      </c>
      <c r="BB211" s="477">
        <v>0</v>
      </c>
      <c r="BC211" s="478">
        <v>-452966</v>
      </c>
      <c r="BD211" s="475">
        <v>0</v>
      </c>
      <c r="BE211" s="475">
        <v>0</v>
      </c>
      <c r="BF211" s="475">
        <v>0</v>
      </c>
      <c r="BG211" s="475">
        <v>0</v>
      </c>
      <c r="BH211" s="475">
        <v>0</v>
      </c>
      <c r="BI211" s="475">
        <v>0</v>
      </c>
      <c r="BJ211" s="477">
        <v>452966</v>
      </c>
      <c r="BK211" s="477">
        <v>452966</v>
      </c>
      <c r="BL211" s="477">
        <v>452966</v>
      </c>
      <c r="BM211" s="477">
        <v>452966</v>
      </c>
      <c r="BN211" s="477">
        <v>362371</v>
      </c>
      <c r="BO211" s="477">
        <v>0</v>
      </c>
      <c r="BP211" s="478"/>
      <c r="BQ211" s="475"/>
      <c r="BR211" s="475"/>
      <c r="BS211" s="475"/>
      <c r="BT211" s="475"/>
      <c r="BU211" s="475"/>
      <c r="BV211" s="475"/>
      <c r="BW211" s="477"/>
      <c r="BX211" s="477"/>
      <c r="BY211" s="477"/>
      <c r="BZ211" s="477"/>
      <c r="CA211" s="477"/>
      <c r="CB211" s="477"/>
      <c r="CC211" s="476">
        <v>7</v>
      </c>
      <c r="CD211" s="479"/>
      <c r="CE211" s="475"/>
      <c r="CF211" s="475"/>
      <c r="CG211" s="475"/>
      <c r="CH211" s="475"/>
      <c r="CI211" s="475"/>
      <c r="CJ211" s="475"/>
      <c r="CK211" s="477"/>
      <c r="CL211" s="477"/>
      <c r="CM211" s="477"/>
      <c r="CN211" s="477"/>
      <c r="CO211" s="477"/>
      <c r="CP211" s="477"/>
      <c r="CQ211" s="479">
        <v>-772104</v>
      </c>
      <c r="CR211" s="475"/>
      <c r="CS211" s="475"/>
      <c r="CT211" s="475"/>
      <c r="CU211" s="475"/>
      <c r="CV211" s="475"/>
      <c r="CW211" s="475"/>
      <c r="CX211" s="477">
        <v>772104</v>
      </c>
      <c r="CY211" s="477">
        <v>772104</v>
      </c>
      <c r="CZ211" s="477">
        <v>772104</v>
      </c>
      <c r="DA211" s="477">
        <v>772104</v>
      </c>
      <c r="DB211" s="477">
        <v>772102</v>
      </c>
      <c r="DC211" s="477">
        <v>0</v>
      </c>
      <c r="DE211" s="168">
        <v>0</v>
      </c>
      <c r="DG211" s="172">
        <v>-6782.1586079999997</v>
      </c>
    </row>
    <row r="212" spans="2:111" hidden="1">
      <c r="B212" s="103" t="s">
        <v>344</v>
      </c>
      <c r="C212" s="164">
        <v>312</v>
      </c>
      <c r="D212" s="164">
        <v>174</v>
      </c>
      <c r="E212" s="164">
        <v>2244</v>
      </c>
      <c r="F212" s="163">
        <v>9.6999999999999993</v>
      </c>
      <c r="G212" s="164">
        <v>21500214</v>
      </c>
      <c r="H212" s="164">
        <v>606705</v>
      </c>
      <c r="I212" s="164">
        <v>776418</v>
      </c>
      <c r="J212" s="164"/>
      <c r="K212" s="164">
        <v>-17955011</v>
      </c>
      <c r="L212" s="164">
        <v>1131771</v>
      </c>
      <c r="M212" s="164">
        <v>-49248</v>
      </c>
      <c r="N212" s="164"/>
      <c r="O212" s="164">
        <v>-594877</v>
      </c>
      <c r="P212" s="164">
        <v>5415972</v>
      </c>
      <c r="Q212" s="104">
        <f t="shared" si="21"/>
        <v>-17955011</v>
      </c>
      <c r="R212" s="164">
        <v>-104245</v>
      </c>
      <c r="S212" s="164"/>
      <c r="T212" s="164">
        <v>-16676133</v>
      </c>
      <c r="U212" s="164">
        <v>173800</v>
      </c>
      <c r="V212" s="104">
        <f t="shared" si="24"/>
        <v>-777424</v>
      </c>
      <c r="W212" s="104">
        <f t="shared" si="25"/>
        <v>-1964192</v>
      </c>
      <c r="X212" s="104"/>
      <c r="Y212" s="164">
        <v>6328421</v>
      </c>
      <c r="Z212" s="164">
        <v>4677468</v>
      </c>
      <c r="AA212" s="164">
        <v>5415972</v>
      </c>
      <c r="AB212" s="164">
        <v>5415972</v>
      </c>
      <c r="AC212" s="164">
        <v>0</v>
      </c>
      <c r="AD212" s="164">
        <v>1792518</v>
      </c>
      <c r="AE212" s="164"/>
      <c r="AF212" s="164">
        <v>1015094</v>
      </c>
      <c r="AG212" s="164">
        <v>0</v>
      </c>
      <c r="AH212" s="164"/>
      <c r="AI212" s="164">
        <v>-104245</v>
      </c>
      <c r="AJ212" s="164">
        <v>-104245</v>
      </c>
      <c r="AK212" s="164">
        <v>-104245</v>
      </c>
      <c r="AL212" s="164">
        <v>-104245</v>
      </c>
      <c r="AM212" s="164">
        <v>-104245</v>
      </c>
      <c r="AN212" s="164">
        <v>-256199</v>
      </c>
      <c r="AP212" s="165">
        <f t="shared" si="22"/>
        <v>116677</v>
      </c>
      <c r="AQ212" s="164">
        <f>MIN(MAX(0,AP212),MAX(0,$L212)-SUM($AP212:AP212))</f>
        <v>116677</v>
      </c>
      <c r="AR212" s="164">
        <f>MIN(MAX(0,AQ212),MAX(0,$L212)-SUM($AP212:AQ212))</f>
        <v>116677</v>
      </c>
      <c r="AS212" s="164">
        <f>MIN(MAX(0,AR212),MAX(0,$L212)-SUM($AP212:AR212))</f>
        <v>116677</v>
      </c>
      <c r="AT212" s="164">
        <f>MIN(MAX(0,AS212),MAX(0,$L212)-SUM($AP212:AS212))</f>
        <v>116677</v>
      </c>
      <c r="AU212" s="164">
        <f>MIN(MAX(0,AT212),MAX(0,$L212)-SUM($AP212:AT212))</f>
        <v>116677</v>
      </c>
      <c r="AV212" s="164">
        <f>(MAX(0,$L212-MAX(0,SUM($AP212:AU212))))</f>
        <v>431709</v>
      </c>
      <c r="AW212" s="166">
        <f t="shared" si="23"/>
        <v>0</v>
      </c>
      <c r="AX212" s="166">
        <f>MIN(MAX(0,AW212),MAX(0,-$L212)-MAX(0,-$AP212+SUM($AW212:AW212)))</f>
        <v>0</v>
      </c>
      <c r="AY212" s="166">
        <f>MIN(MAX(0,AX212),MAX(0,-$L212)-MAX(0,-$AP212+SUM($AW212:AX212)))</f>
        <v>0</v>
      </c>
      <c r="AZ212" s="166">
        <f>MIN(MAX(0,AY212),MAX(0,-$L212)-MAX(0,-$AP212+SUM($AW212:AY212)))</f>
        <v>0</v>
      </c>
      <c r="BA212" s="166">
        <f>MIN(MAX(0,AZ212),MAX(0,-$L212)-MAX(0,-$AP212+SUM($AW212:AZ212)))</f>
        <v>0</v>
      </c>
      <c r="BB212" s="166">
        <f>MAX(0,-$L212+$AP212-SUM($AW212:BA212))</f>
        <v>0</v>
      </c>
      <c r="BC212" s="165">
        <f t="shared" si="26"/>
        <v>-5077</v>
      </c>
      <c r="BD212" s="164">
        <f>MIN(MAX(0,BC212),MAX(0,$M212)-SUM($BC212:BC212))</f>
        <v>0</v>
      </c>
      <c r="BE212" s="164">
        <f>MIN(MAX(0,BD212),MAX(0,$M212)-SUM($BC212:BD212))</f>
        <v>0</v>
      </c>
      <c r="BF212" s="164">
        <f>MIN(MAX(0,BE212),MAX(0,$M212)-SUM($BC212:BE212))</f>
        <v>0</v>
      </c>
      <c r="BG212" s="164">
        <f>MIN(MAX(0,BF212),MAX(0,$M212)-SUM($BC212:BF212))</f>
        <v>0</v>
      </c>
      <c r="BH212" s="164">
        <f>MIN(MAX(0,BG212),MAX(0,$M212)-SUM($BC212:BG212))</f>
        <v>0</v>
      </c>
      <c r="BI212" s="164">
        <f>(MAX(0,$M212-MAX(0,SUM($BC212:BH212))))</f>
        <v>0</v>
      </c>
      <c r="BJ212" s="166">
        <f t="shared" si="27"/>
        <v>5077</v>
      </c>
      <c r="BK212" s="166">
        <f>MIN(MAX(0,BJ212),MAX(0,-$M212)-MAX(0,-$BC212+SUM($BJ212:BJ212)))</f>
        <v>5077</v>
      </c>
      <c r="BL212" s="166">
        <f>MIN(MAX(0,BK212),MAX(0,-$M212)-MAX(0,-$BC212+SUM($BJ212:BK212)))</f>
        <v>5077</v>
      </c>
      <c r="BM212" s="166">
        <f>MIN(MAX(0,BL212),MAX(0,-$M212)-MAX(0,-$BC212+SUM($BJ212:BL212)))</f>
        <v>5077</v>
      </c>
      <c r="BN212" s="166">
        <f>MIN(MAX(0,BM212),MAX(0,-$M212)-MAX(0,-$BC212+SUM($BJ212:BM212)))</f>
        <v>5077</v>
      </c>
      <c r="BO212" s="166">
        <f>MAX(0,-$M212+$BC212-SUM($BJ212:BN212))</f>
        <v>18786</v>
      </c>
      <c r="BP212" s="165"/>
      <c r="BQ212" s="164"/>
      <c r="BR212" s="164"/>
      <c r="BS212" s="164"/>
      <c r="BT212" s="164"/>
      <c r="BU212" s="164"/>
      <c r="BV212" s="164"/>
      <c r="BW212" s="166"/>
      <c r="BX212" s="166"/>
      <c r="BY212" s="166"/>
      <c r="BZ212" s="166"/>
      <c r="CA212" s="166"/>
      <c r="CB212" s="166"/>
      <c r="CC212" s="163">
        <v>10.1</v>
      </c>
      <c r="CD212" s="167"/>
      <c r="CE212" s="164"/>
      <c r="CF212" s="164"/>
      <c r="CG212" s="164"/>
      <c r="CH212" s="164"/>
      <c r="CI212" s="164"/>
      <c r="CJ212" s="164"/>
      <c r="CK212" s="166"/>
      <c r="CL212" s="166"/>
      <c r="CM212" s="166"/>
      <c r="CN212" s="166"/>
      <c r="CO212" s="166"/>
      <c r="CP212" s="166"/>
      <c r="CQ212" s="167">
        <v>-215845</v>
      </c>
      <c r="CR212" s="164"/>
      <c r="CS212" s="164"/>
      <c r="CT212" s="164"/>
      <c r="CU212" s="164"/>
      <c r="CV212" s="164"/>
      <c r="CW212" s="164"/>
      <c r="CX212" s="166">
        <v>215845</v>
      </c>
      <c r="CY212" s="166">
        <v>215845</v>
      </c>
      <c r="CZ212" s="166">
        <v>215845</v>
      </c>
      <c r="DA212" s="166">
        <v>215845</v>
      </c>
      <c r="DB212" s="166">
        <v>215845</v>
      </c>
      <c r="DC212" s="166">
        <v>669122</v>
      </c>
      <c r="DE212" s="168">
        <v>0</v>
      </c>
      <c r="DG212" s="172">
        <v>1404248.0009999999</v>
      </c>
    </row>
    <row r="213" spans="2:111" hidden="1">
      <c r="B213" s="103" t="s">
        <v>345</v>
      </c>
      <c r="C213" s="164">
        <v>20</v>
      </c>
      <c r="D213" s="164">
        <v>8</v>
      </c>
      <c r="E213" s="164">
        <v>101</v>
      </c>
      <c r="F213" s="163">
        <v>8.3000000000000007</v>
      </c>
      <c r="G213" s="164">
        <v>302580</v>
      </c>
      <c r="H213" s="164">
        <v>7554</v>
      </c>
      <c r="I213" s="164">
        <v>10874</v>
      </c>
      <c r="J213" s="164"/>
      <c r="K213" s="164">
        <v>0</v>
      </c>
      <c r="L213" s="164">
        <v>-41345</v>
      </c>
      <c r="M213" s="164">
        <v>-2335</v>
      </c>
      <c r="N213" s="164"/>
      <c r="O213" s="164">
        <v>-9379</v>
      </c>
      <c r="P213" s="164">
        <v>267949</v>
      </c>
      <c r="Q213" s="104">
        <f t="shared" si="21"/>
        <v>0</v>
      </c>
      <c r="R213" s="164">
        <v>-8656</v>
      </c>
      <c r="S213" s="164"/>
      <c r="T213" s="164">
        <v>9772</v>
      </c>
      <c r="U213" s="164">
        <v>8946</v>
      </c>
      <c r="V213" s="104">
        <f t="shared" si="24"/>
        <v>-62854</v>
      </c>
      <c r="W213" s="104">
        <f t="shared" si="25"/>
        <v>-27830</v>
      </c>
      <c r="X213" s="104"/>
      <c r="Y213" s="164">
        <v>312007</v>
      </c>
      <c r="Z213" s="164">
        <v>231985</v>
      </c>
      <c r="AA213" s="164">
        <v>267949</v>
      </c>
      <c r="AB213" s="164">
        <v>267949</v>
      </c>
      <c r="AC213" s="164">
        <v>36364</v>
      </c>
      <c r="AD213" s="164">
        <v>26490</v>
      </c>
      <c r="AE213" s="164"/>
      <c r="AF213" s="164">
        <v>0</v>
      </c>
      <c r="AG213" s="164">
        <v>0</v>
      </c>
      <c r="AH213" s="164"/>
      <c r="AI213" s="164">
        <v>-8656</v>
      </c>
      <c r="AJ213" s="164">
        <v>-8656</v>
      </c>
      <c r="AK213" s="164">
        <v>-8656</v>
      </c>
      <c r="AL213" s="164">
        <v>-8656</v>
      </c>
      <c r="AM213" s="164">
        <v>-8656</v>
      </c>
      <c r="AN213" s="164">
        <v>-19574</v>
      </c>
      <c r="AP213" s="165">
        <f t="shared" si="22"/>
        <v>-4981</v>
      </c>
      <c r="AQ213" s="164">
        <f>MIN(MAX(0,AP213),MAX(0,$L213)-SUM($AP213:AP213))</f>
        <v>0</v>
      </c>
      <c r="AR213" s="164">
        <f>MIN(MAX(0,AQ213),MAX(0,$L213)-SUM($AP213:AQ213))</f>
        <v>0</v>
      </c>
      <c r="AS213" s="164">
        <f>MIN(MAX(0,AR213),MAX(0,$L213)-SUM($AP213:AR213))</f>
        <v>0</v>
      </c>
      <c r="AT213" s="164">
        <f>MIN(MAX(0,AS213),MAX(0,$L213)-SUM($AP213:AS213))</f>
        <v>0</v>
      </c>
      <c r="AU213" s="164">
        <f>MIN(MAX(0,AT213),MAX(0,$L213)-SUM($AP213:AT213))</f>
        <v>0</v>
      </c>
      <c r="AV213" s="164">
        <f>(MAX(0,$L213-MAX(0,SUM($AP213:AU213))))</f>
        <v>0</v>
      </c>
      <c r="AW213" s="166">
        <f t="shared" si="23"/>
        <v>4981</v>
      </c>
      <c r="AX213" s="166">
        <f>MIN(MAX(0,AW213),MAX(0,-$L213)-MAX(0,-$AP213+SUM($AW213:AW213)))</f>
        <v>4981</v>
      </c>
      <c r="AY213" s="166">
        <f>MIN(MAX(0,AX213),MAX(0,-$L213)-MAX(0,-$AP213+SUM($AW213:AX213)))</f>
        <v>4981</v>
      </c>
      <c r="AZ213" s="166">
        <f>MIN(MAX(0,AY213),MAX(0,-$L213)-MAX(0,-$AP213+SUM($AW213:AY213)))</f>
        <v>4981</v>
      </c>
      <c r="BA213" s="166">
        <f>MIN(MAX(0,AZ213),MAX(0,-$L213)-MAX(0,-$AP213+SUM($AW213:AZ213)))</f>
        <v>4981</v>
      </c>
      <c r="BB213" s="166">
        <f>MAX(0,-$L213+$AP213-SUM($AW213:BA213))</f>
        <v>11459</v>
      </c>
      <c r="BC213" s="165">
        <f t="shared" si="26"/>
        <v>-281</v>
      </c>
      <c r="BD213" s="164">
        <f>MIN(MAX(0,BC213),MAX(0,$M213)-SUM($BC213:BC213))</f>
        <v>0</v>
      </c>
      <c r="BE213" s="164">
        <f>MIN(MAX(0,BD213),MAX(0,$M213)-SUM($BC213:BD213))</f>
        <v>0</v>
      </c>
      <c r="BF213" s="164">
        <f>MIN(MAX(0,BE213),MAX(0,$M213)-SUM($BC213:BE213))</f>
        <v>0</v>
      </c>
      <c r="BG213" s="164">
        <f>MIN(MAX(0,BF213),MAX(0,$M213)-SUM($BC213:BF213))</f>
        <v>0</v>
      </c>
      <c r="BH213" s="164">
        <f>MIN(MAX(0,BG213),MAX(0,$M213)-SUM($BC213:BG213))</f>
        <v>0</v>
      </c>
      <c r="BI213" s="164">
        <f>(MAX(0,$M213-MAX(0,SUM($BC213:BH213))))</f>
        <v>0</v>
      </c>
      <c r="BJ213" s="166">
        <f t="shared" si="27"/>
        <v>281</v>
      </c>
      <c r="BK213" s="166">
        <f>MIN(MAX(0,BJ213),MAX(0,-$M213)-MAX(0,-$BC213+SUM($BJ213:BJ213)))</f>
        <v>281</v>
      </c>
      <c r="BL213" s="166">
        <f>MIN(MAX(0,BK213),MAX(0,-$M213)-MAX(0,-$BC213+SUM($BJ213:BK213)))</f>
        <v>281</v>
      </c>
      <c r="BM213" s="166">
        <f>MIN(MAX(0,BL213),MAX(0,-$M213)-MAX(0,-$BC213+SUM($BJ213:BL213)))</f>
        <v>281</v>
      </c>
      <c r="BN213" s="166">
        <f>MIN(MAX(0,BM213),MAX(0,-$M213)-MAX(0,-$BC213+SUM($BJ213:BM213)))</f>
        <v>281</v>
      </c>
      <c r="BO213" s="166">
        <f>MAX(0,-$M213+$BC213-SUM($BJ213:BN213))</f>
        <v>649</v>
      </c>
      <c r="BP213" s="165"/>
      <c r="BQ213" s="164"/>
      <c r="BR213" s="164"/>
      <c r="BS213" s="164"/>
      <c r="BT213" s="164"/>
      <c r="BU213" s="164"/>
      <c r="BV213" s="164"/>
      <c r="BW213" s="166"/>
      <c r="BX213" s="166"/>
      <c r="BY213" s="166"/>
      <c r="BZ213" s="166"/>
      <c r="CA213" s="166"/>
      <c r="CB213" s="166"/>
      <c r="CC213" s="163">
        <v>9.1999999999999993</v>
      </c>
      <c r="CD213" s="167"/>
      <c r="CE213" s="164"/>
      <c r="CF213" s="164"/>
      <c r="CG213" s="164"/>
      <c r="CH213" s="164"/>
      <c r="CI213" s="164"/>
      <c r="CJ213" s="164"/>
      <c r="CK213" s="166"/>
      <c r="CL213" s="166"/>
      <c r="CM213" s="166"/>
      <c r="CN213" s="166"/>
      <c r="CO213" s="166"/>
      <c r="CP213" s="166"/>
      <c r="CQ213" s="167">
        <v>-3394</v>
      </c>
      <c r="CR213" s="164"/>
      <c r="CS213" s="164"/>
      <c r="CT213" s="164"/>
      <c r="CU213" s="164"/>
      <c r="CV213" s="164"/>
      <c r="CW213" s="164"/>
      <c r="CX213" s="166">
        <v>3394</v>
      </c>
      <c r="CY213" s="166">
        <v>3394</v>
      </c>
      <c r="CZ213" s="166">
        <v>3394</v>
      </c>
      <c r="DA213" s="166">
        <v>3394</v>
      </c>
      <c r="DB213" s="166">
        <v>3394</v>
      </c>
      <c r="DC213" s="166">
        <v>7466</v>
      </c>
      <c r="DE213" s="168">
        <v>0</v>
      </c>
      <c r="DG213" s="172">
        <v>0</v>
      </c>
    </row>
    <row r="214" spans="2:111" hidden="1">
      <c r="B214" s="103" t="s">
        <v>346</v>
      </c>
      <c r="C214" s="164">
        <v>3252</v>
      </c>
      <c r="D214" s="164">
        <v>33</v>
      </c>
      <c r="E214" s="164">
        <v>0</v>
      </c>
      <c r="F214" s="163">
        <v>1</v>
      </c>
      <c r="G214" s="164">
        <v>17571915</v>
      </c>
      <c r="H214" s="164">
        <v>304</v>
      </c>
      <c r="I214" s="164">
        <v>599267</v>
      </c>
      <c r="J214" s="164"/>
      <c r="K214" s="164">
        <v>0</v>
      </c>
      <c r="L214" s="164">
        <v>-2550928</v>
      </c>
      <c r="M214" s="164">
        <v>-72465</v>
      </c>
      <c r="N214" s="164"/>
      <c r="O214" s="164">
        <v>-1477727</v>
      </c>
      <c r="P214" s="164">
        <v>14070366</v>
      </c>
      <c r="Q214" s="104">
        <f t="shared" si="21"/>
        <v>0</v>
      </c>
      <c r="R214" s="164">
        <v>-2623393</v>
      </c>
      <c r="S214" s="164"/>
      <c r="T214" s="164">
        <v>-2023822</v>
      </c>
      <c r="U214" s="164">
        <v>1210154</v>
      </c>
      <c r="V214" s="104">
        <f t="shared" si="24"/>
        <v>0</v>
      </c>
      <c r="W214" s="104">
        <f t="shared" si="25"/>
        <v>0</v>
      </c>
      <c r="X214" s="104"/>
      <c r="Y214" s="164">
        <v>15369603</v>
      </c>
      <c r="Z214" s="164">
        <v>12952379</v>
      </c>
      <c r="AA214" s="164">
        <v>14070366</v>
      </c>
      <c r="AB214" s="164">
        <v>14070366</v>
      </c>
      <c r="AC214" s="164">
        <v>0</v>
      </c>
      <c r="AD214" s="164">
        <v>0</v>
      </c>
      <c r="AE214" s="164"/>
      <c r="AF214" s="164">
        <v>0</v>
      </c>
      <c r="AG214" s="164">
        <v>0</v>
      </c>
      <c r="AH214" s="164"/>
      <c r="AI214" s="164">
        <v>0</v>
      </c>
      <c r="AJ214" s="164">
        <v>0</v>
      </c>
      <c r="AK214" s="164">
        <v>0</v>
      </c>
      <c r="AL214" s="164">
        <v>0</v>
      </c>
      <c r="AM214" s="164">
        <v>0</v>
      </c>
      <c r="AN214" s="164">
        <v>0</v>
      </c>
      <c r="AP214" s="165">
        <f t="shared" si="22"/>
        <v>-2550928</v>
      </c>
      <c r="AQ214" s="164">
        <f>MIN(MAX(0,AP214),MAX(0,$L214)-SUM($AP214:AP214))</f>
        <v>0</v>
      </c>
      <c r="AR214" s="164">
        <f>MIN(MAX(0,AQ214),MAX(0,$L214)-SUM($AP214:AQ214))</f>
        <v>0</v>
      </c>
      <c r="AS214" s="164">
        <f>MIN(MAX(0,AR214),MAX(0,$L214)-SUM($AP214:AR214))</f>
        <v>0</v>
      </c>
      <c r="AT214" s="164">
        <f>MIN(MAX(0,AS214),MAX(0,$L214)-SUM($AP214:AS214))</f>
        <v>0</v>
      </c>
      <c r="AU214" s="164">
        <f>MIN(MAX(0,AT214),MAX(0,$L214)-SUM($AP214:AT214))</f>
        <v>0</v>
      </c>
      <c r="AV214" s="164">
        <f>(MAX(0,$L214-MAX(0,SUM($AP214:AU214))))</f>
        <v>0</v>
      </c>
      <c r="AW214" s="166">
        <f t="shared" si="23"/>
        <v>0</v>
      </c>
      <c r="AX214" s="166">
        <f>MIN(MAX(0,AW214),MAX(0,-$L214)-MAX(0,-$AP214+SUM($AW214:AW214)))</f>
        <v>0</v>
      </c>
      <c r="AY214" s="166">
        <f>MIN(MAX(0,AX214),MAX(0,-$L214)-MAX(0,-$AP214+SUM($AW214:AX214)))</f>
        <v>0</v>
      </c>
      <c r="AZ214" s="166">
        <f>MIN(MAX(0,AY214),MAX(0,-$L214)-MAX(0,-$AP214+SUM($AW214:AY214)))</f>
        <v>0</v>
      </c>
      <c r="BA214" s="166">
        <f>MIN(MAX(0,AZ214),MAX(0,-$L214)-MAX(0,-$AP214+SUM($AW214:AZ214)))</f>
        <v>0</v>
      </c>
      <c r="BB214" s="166">
        <f>MAX(0,-$L214+$AP214-SUM($AW214:BA214))</f>
        <v>0</v>
      </c>
      <c r="BC214" s="165">
        <f t="shared" si="26"/>
        <v>-72465</v>
      </c>
      <c r="BD214" s="164">
        <f>MIN(MAX(0,BC214),MAX(0,$M214)-SUM($BC214:BC214))</f>
        <v>0</v>
      </c>
      <c r="BE214" s="164">
        <f>MIN(MAX(0,BD214),MAX(0,$M214)-SUM($BC214:BD214))</f>
        <v>0</v>
      </c>
      <c r="BF214" s="164">
        <f>MIN(MAX(0,BE214),MAX(0,$M214)-SUM($BC214:BE214))</f>
        <v>0</v>
      </c>
      <c r="BG214" s="164">
        <f>MIN(MAX(0,BF214),MAX(0,$M214)-SUM($BC214:BF214))</f>
        <v>0</v>
      </c>
      <c r="BH214" s="164">
        <f>MIN(MAX(0,BG214),MAX(0,$M214)-SUM($BC214:BG214))</f>
        <v>0</v>
      </c>
      <c r="BI214" s="164">
        <f>(MAX(0,$M214-MAX(0,SUM($BC214:BH214))))</f>
        <v>0</v>
      </c>
      <c r="BJ214" s="166">
        <f t="shared" si="27"/>
        <v>0</v>
      </c>
      <c r="BK214" s="166">
        <f>MIN(MAX(0,BJ214),MAX(0,-$M214)-MAX(0,-$BC214+SUM($BJ214:BJ214)))</f>
        <v>0</v>
      </c>
      <c r="BL214" s="166">
        <f>MIN(MAX(0,BK214),MAX(0,-$M214)-MAX(0,-$BC214+SUM($BJ214:BK214)))</f>
        <v>0</v>
      </c>
      <c r="BM214" s="166">
        <f>MIN(MAX(0,BL214),MAX(0,-$M214)-MAX(0,-$BC214+SUM($BJ214:BL214)))</f>
        <v>0</v>
      </c>
      <c r="BN214" s="166">
        <f>MIN(MAX(0,BM214),MAX(0,-$M214)-MAX(0,-$BC214+SUM($BJ214:BM214)))</f>
        <v>0</v>
      </c>
      <c r="BO214" s="166">
        <f>MAX(0,-$M214+$BC214-SUM($BJ214:BN214))</f>
        <v>0</v>
      </c>
      <c r="BP214" s="165"/>
      <c r="BQ214" s="164"/>
      <c r="BR214" s="164"/>
      <c r="BS214" s="164"/>
      <c r="BT214" s="164"/>
      <c r="BU214" s="164"/>
      <c r="BV214" s="164"/>
      <c r="BW214" s="166"/>
      <c r="BX214" s="166"/>
      <c r="BY214" s="166"/>
      <c r="BZ214" s="166"/>
      <c r="CA214" s="166"/>
      <c r="CB214" s="166"/>
      <c r="CC214" s="163">
        <v>1</v>
      </c>
      <c r="CD214" s="167"/>
      <c r="CE214" s="164"/>
      <c r="CF214" s="164"/>
      <c r="CG214" s="164"/>
      <c r="CH214" s="164"/>
      <c r="CI214" s="164"/>
      <c r="CJ214" s="164"/>
      <c r="CK214" s="166"/>
      <c r="CL214" s="166"/>
      <c r="CM214" s="166"/>
      <c r="CN214" s="166"/>
      <c r="CO214" s="166"/>
      <c r="CP214" s="166"/>
      <c r="CQ214" s="167">
        <v>0</v>
      </c>
      <c r="CR214" s="164"/>
      <c r="CS214" s="164"/>
      <c r="CT214" s="164"/>
      <c r="CU214" s="164"/>
      <c r="CV214" s="164"/>
      <c r="CW214" s="164"/>
      <c r="CX214" s="166">
        <v>0</v>
      </c>
      <c r="CY214" s="166">
        <v>0</v>
      </c>
      <c r="CZ214" s="166">
        <v>0</v>
      </c>
      <c r="DA214" s="166">
        <v>0</v>
      </c>
      <c r="DB214" s="166">
        <v>0</v>
      </c>
      <c r="DC214" s="166">
        <v>0</v>
      </c>
      <c r="DE214" s="168">
        <v>0</v>
      </c>
      <c r="DG214" s="172">
        <v>0</v>
      </c>
    </row>
    <row r="215" spans="2:111" hidden="1">
      <c r="B215" s="103" t="s">
        <v>347</v>
      </c>
      <c r="C215" s="164">
        <v>131</v>
      </c>
      <c r="D215" s="164">
        <v>81</v>
      </c>
      <c r="E215" s="164">
        <v>720</v>
      </c>
      <c r="F215" s="163">
        <v>9.1</v>
      </c>
      <c r="G215" s="164">
        <v>2006396</v>
      </c>
      <c r="H215" s="164">
        <v>49426</v>
      </c>
      <c r="I215" s="164">
        <v>71988</v>
      </c>
      <c r="J215" s="164"/>
      <c r="K215" s="164">
        <v>0</v>
      </c>
      <c r="L215" s="164">
        <v>-95725</v>
      </c>
      <c r="M215" s="164">
        <v>-17188</v>
      </c>
      <c r="N215" s="164"/>
      <c r="O215" s="164">
        <v>-67384</v>
      </c>
      <c r="P215" s="164">
        <v>1947513</v>
      </c>
      <c r="Q215" s="104">
        <f t="shared" si="21"/>
        <v>0</v>
      </c>
      <c r="R215" s="164">
        <v>-32158</v>
      </c>
      <c r="S215" s="164"/>
      <c r="T215" s="164">
        <v>89256</v>
      </c>
      <c r="U215" s="164">
        <v>68325</v>
      </c>
      <c r="V215" s="104">
        <f t="shared" si="24"/>
        <v>-262450</v>
      </c>
      <c r="W215" s="104">
        <f t="shared" si="25"/>
        <v>-181695</v>
      </c>
      <c r="X215" s="104"/>
      <c r="Y215" s="164">
        <v>2258152</v>
      </c>
      <c r="Z215" s="164">
        <v>1694838</v>
      </c>
      <c r="AA215" s="164">
        <v>1947513</v>
      </c>
      <c r="AB215" s="164">
        <v>1947513</v>
      </c>
      <c r="AC215" s="164">
        <v>85206</v>
      </c>
      <c r="AD215" s="164">
        <v>177244</v>
      </c>
      <c r="AE215" s="164"/>
      <c r="AF215" s="164">
        <v>0</v>
      </c>
      <c r="AG215" s="164">
        <v>0</v>
      </c>
      <c r="AH215" s="164"/>
      <c r="AI215" s="164">
        <v>-32158</v>
      </c>
      <c r="AJ215" s="164">
        <v>-32158</v>
      </c>
      <c r="AK215" s="164">
        <v>-32158</v>
      </c>
      <c r="AL215" s="164">
        <v>-32158</v>
      </c>
      <c r="AM215" s="164">
        <v>-32158</v>
      </c>
      <c r="AN215" s="164">
        <v>-101660</v>
      </c>
      <c r="AP215" s="165">
        <f t="shared" si="22"/>
        <v>-10519</v>
      </c>
      <c r="AQ215" s="164">
        <f>MIN(MAX(0,AP215),MAX(0,$L215)-SUM($AP215:AP215))</f>
        <v>0</v>
      </c>
      <c r="AR215" s="164">
        <f>MIN(MAX(0,AQ215),MAX(0,$L215)-SUM($AP215:AQ215))</f>
        <v>0</v>
      </c>
      <c r="AS215" s="164">
        <f>MIN(MAX(0,AR215),MAX(0,$L215)-SUM($AP215:AR215))</f>
        <v>0</v>
      </c>
      <c r="AT215" s="164">
        <f>MIN(MAX(0,AS215),MAX(0,$L215)-SUM($AP215:AS215))</f>
        <v>0</v>
      </c>
      <c r="AU215" s="164">
        <f>MIN(MAX(0,AT215),MAX(0,$L215)-SUM($AP215:AT215))</f>
        <v>0</v>
      </c>
      <c r="AV215" s="164">
        <f>(MAX(0,$L215-MAX(0,SUM($AP215:AU215))))</f>
        <v>0</v>
      </c>
      <c r="AW215" s="166">
        <f t="shared" si="23"/>
        <v>10519</v>
      </c>
      <c r="AX215" s="166">
        <f>MIN(MAX(0,AW215),MAX(0,-$L215)-MAX(0,-$AP215+SUM($AW215:AW215)))</f>
        <v>10519</v>
      </c>
      <c r="AY215" s="166">
        <f>MIN(MAX(0,AX215),MAX(0,-$L215)-MAX(0,-$AP215+SUM($AW215:AX215)))</f>
        <v>10519</v>
      </c>
      <c r="AZ215" s="166">
        <f>MIN(MAX(0,AY215),MAX(0,-$L215)-MAX(0,-$AP215+SUM($AW215:AY215)))</f>
        <v>10519</v>
      </c>
      <c r="BA215" s="166">
        <f>MIN(MAX(0,AZ215),MAX(0,-$L215)-MAX(0,-$AP215+SUM($AW215:AZ215)))</f>
        <v>10519</v>
      </c>
      <c r="BB215" s="166">
        <f>MAX(0,-$L215+$AP215-SUM($AW215:BA215))</f>
        <v>32611</v>
      </c>
      <c r="BC215" s="165">
        <f t="shared" si="26"/>
        <v>-1889</v>
      </c>
      <c r="BD215" s="164">
        <f>MIN(MAX(0,BC215),MAX(0,$M215)-SUM($BC215:BC215))</f>
        <v>0</v>
      </c>
      <c r="BE215" s="164">
        <f>MIN(MAX(0,BD215),MAX(0,$M215)-SUM($BC215:BD215))</f>
        <v>0</v>
      </c>
      <c r="BF215" s="164">
        <f>MIN(MAX(0,BE215),MAX(0,$M215)-SUM($BC215:BE215))</f>
        <v>0</v>
      </c>
      <c r="BG215" s="164">
        <f>MIN(MAX(0,BF215),MAX(0,$M215)-SUM($BC215:BF215))</f>
        <v>0</v>
      </c>
      <c r="BH215" s="164">
        <f>MIN(MAX(0,BG215),MAX(0,$M215)-SUM($BC215:BG215))</f>
        <v>0</v>
      </c>
      <c r="BI215" s="164">
        <f>(MAX(0,$M215-MAX(0,SUM($BC215:BH215))))</f>
        <v>0</v>
      </c>
      <c r="BJ215" s="166">
        <f t="shared" si="27"/>
        <v>1889</v>
      </c>
      <c r="BK215" s="166">
        <f>MIN(MAX(0,BJ215),MAX(0,-$M215)-MAX(0,-$BC215+SUM($BJ215:BJ215)))</f>
        <v>1889</v>
      </c>
      <c r="BL215" s="166">
        <f>MIN(MAX(0,BK215),MAX(0,-$M215)-MAX(0,-$BC215+SUM($BJ215:BK215)))</f>
        <v>1889</v>
      </c>
      <c r="BM215" s="166">
        <f>MIN(MAX(0,BL215),MAX(0,-$M215)-MAX(0,-$BC215+SUM($BJ215:BL215)))</f>
        <v>1889</v>
      </c>
      <c r="BN215" s="166">
        <f>MIN(MAX(0,BM215),MAX(0,-$M215)-MAX(0,-$BC215+SUM($BJ215:BM215)))</f>
        <v>1889</v>
      </c>
      <c r="BO215" s="166">
        <f>MAX(0,-$M215+$BC215-SUM($BJ215:BN215))</f>
        <v>5854</v>
      </c>
      <c r="BP215" s="165"/>
      <c r="BQ215" s="164"/>
      <c r="BR215" s="164"/>
      <c r="BS215" s="164"/>
      <c r="BT215" s="164"/>
      <c r="BU215" s="164"/>
      <c r="BV215" s="164"/>
      <c r="BW215" s="166"/>
      <c r="BX215" s="166"/>
      <c r="BY215" s="166"/>
      <c r="BZ215" s="166"/>
      <c r="CA215" s="166"/>
      <c r="CB215" s="166"/>
      <c r="CC215" s="163">
        <v>10.199999999999999</v>
      </c>
      <c r="CD215" s="167"/>
      <c r="CE215" s="164"/>
      <c r="CF215" s="164"/>
      <c r="CG215" s="164"/>
      <c r="CH215" s="164"/>
      <c r="CI215" s="164"/>
      <c r="CJ215" s="164"/>
      <c r="CK215" s="166"/>
      <c r="CL215" s="166"/>
      <c r="CM215" s="166"/>
      <c r="CN215" s="166"/>
      <c r="CO215" s="166"/>
      <c r="CP215" s="166"/>
      <c r="CQ215" s="167">
        <v>-19750</v>
      </c>
      <c r="CR215" s="164"/>
      <c r="CS215" s="164"/>
      <c r="CT215" s="164"/>
      <c r="CU215" s="164"/>
      <c r="CV215" s="164"/>
      <c r="CW215" s="164"/>
      <c r="CX215" s="166">
        <v>19750</v>
      </c>
      <c r="CY215" s="166">
        <v>19750</v>
      </c>
      <c r="CZ215" s="166">
        <v>19750</v>
      </c>
      <c r="DA215" s="166">
        <v>19750</v>
      </c>
      <c r="DB215" s="166">
        <v>19750</v>
      </c>
      <c r="DC215" s="166">
        <v>63195</v>
      </c>
      <c r="DE215" s="168">
        <v>0</v>
      </c>
      <c r="DG215" s="172">
        <v>0</v>
      </c>
    </row>
    <row r="216" spans="2:111" hidden="1">
      <c r="B216" s="103" t="s">
        <v>348</v>
      </c>
      <c r="C216" s="164">
        <v>49</v>
      </c>
      <c r="D216" s="164">
        <v>13</v>
      </c>
      <c r="E216" s="164">
        <v>51</v>
      </c>
      <c r="F216" s="163">
        <v>4.2</v>
      </c>
      <c r="G216" s="164">
        <v>475701</v>
      </c>
      <c r="H216" s="164">
        <v>5488</v>
      </c>
      <c r="I216" s="164">
        <v>16687</v>
      </c>
      <c r="J216" s="164"/>
      <c r="K216" s="164">
        <v>0</v>
      </c>
      <c r="L216" s="164">
        <v>9932</v>
      </c>
      <c r="M216" s="164">
        <v>-3458</v>
      </c>
      <c r="N216" s="164"/>
      <c r="O216" s="164">
        <v>-24884</v>
      </c>
      <c r="P216" s="164">
        <v>479466</v>
      </c>
      <c r="Q216" s="104">
        <f t="shared" si="21"/>
        <v>0</v>
      </c>
      <c r="R216" s="164">
        <v>-3783</v>
      </c>
      <c r="S216" s="164"/>
      <c r="T216" s="164">
        <v>18392</v>
      </c>
      <c r="U216" s="164">
        <v>25728</v>
      </c>
      <c r="V216" s="104">
        <f t="shared" si="24"/>
        <v>-23825</v>
      </c>
      <c r="W216" s="104">
        <f t="shared" si="25"/>
        <v>-34082</v>
      </c>
      <c r="X216" s="104"/>
      <c r="Y216" s="164">
        <v>542185</v>
      </c>
      <c r="Z216" s="164">
        <v>427270</v>
      </c>
      <c r="AA216" s="164">
        <v>479466</v>
      </c>
      <c r="AB216" s="164">
        <v>479466</v>
      </c>
      <c r="AC216" s="164">
        <v>0</v>
      </c>
      <c r="AD216" s="164">
        <v>31392</v>
      </c>
      <c r="AE216" s="164"/>
      <c r="AF216" s="164">
        <v>7567</v>
      </c>
      <c r="AG216" s="164">
        <v>0</v>
      </c>
      <c r="AH216" s="164"/>
      <c r="AI216" s="164">
        <v>-3783</v>
      </c>
      <c r="AJ216" s="164">
        <v>-3783</v>
      </c>
      <c r="AK216" s="164">
        <v>-3783</v>
      </c>
      <c r="AL216" s="164">
        <v>-5019</v>
      </c>
      <c r="AM216" s="164">
        <v>-5325</v>
      </c>
      <c r="AN216" s="164">
        <v>-2132</v>
      </c>
      <c r="AP216" s="165">
        <f t="shared" si="22"/>
        <v>2365</v>
      </c>
      <c r="AQ216" s="164">
        <f>MIN(MAX(0,AP216),MAX(0,$L216)-SUM($AP216:AP216))</f>
        <v>2365</v>
      </c>
      <c r="AR216" s="164">
        <f>MIN(MAX(0,AQ216),MAX(0,$L216)-SUM($AP216:AQ216))</f>
        <v>2365</v>
      </c>
      <c r="AS216" s="164">
        <f>MIN(MAX(0,AR216),MAX(0,$L216)-SUM($AP216:AR216))</f>
        <v>2365</v>
      </c>
      <c r="AT216" s="164">
        <f>MIN(MAX(0,AS216),MAX(0,$L216)-SUM($AP216:AS216))</f>
        <v>472</v>
      </c>
      <c r="AU216" s="164">
        <f>MIN(MAX(0,AT216),MAX(0,$L216)-SUM($AP216:AT216))</f>
        <v>0</v>
      </c>
      <c r="AV216" s="164">
        <f>(MAX(0,$L216-MAX(0,SUM($AP216:AU216))))</f>
        <v>0</v>
      </c>
      <c r="AW216" s="166">
        <f t="shared" si="23"/>
        <v>0</v>
      </c>
      <c r="AX216" s="166">
        <f>MIN(MAX(0,AW216),MAX(0,-$L216)-MAX(0,-$AP216+SUM($AW216:AW216)))</f>
        <v>0</v>
      </c>
      <c r="AY216" s="166">
        <f>MIN(MAX(0,AX216),MAX(0,-$L216)-MAX(0,-$AP216+SUM($AW216:AX216)))</f>
        <v>0</v>
      </c>
      <c r="AZ216" s="166">
        <f>MIN(MAX(0,AY216),MAX(0,-$L216)-MAX(0,-$AP216+SUM($AW216:AY216)))</f>
        <v>0</v>
      </c>
      <c r="BA216" s="166">
        <f>MIN(MAX(0,AZ216),MAX(0,-$L216)-MAX(0,-$AP216+SUM($AW216:AZ216)))</f>
        <v>0</v>
      </c>
      <c r="BB216" s="166">
        <f>MAX(0,-$L216+$AP216-SUM($AW216:BA216))</f>
        <v>0</v>
      </c>
      <c r="BC216" s="165">
        <f t="shared" si="26"/>
        <v>-823</v>
      </c>
      <c r="BD216" s="164">
        <f>MIN(MAX(0,BC216),MAX(0,$M216)-SUM($BC216:BC216))</f>
        <v>0</v>
      </c>
      <c r="BE216" s="164">
        <f>MIN(MAX(0,BD216),MAX(0,$M216)-SUM($BC216:BD216))</f>
        <v>0</v>
      </c>
      <c r="BF216" s="164">
        <f>MIN(MAX(0,BE216),MAX(0,$M216)-SUM($BC216:BE216))</f>
        <v>0</v>
      </c>
      <c r="BG216" s="164">
        <f>MIN(MAX(0,BF216),MAX(0,$M216)-SUM($BC216:BF216))</f>
        <v>0</v>
      </c>
      <c r="BH216" s="164">
        <f>MIN(MAX(0,BG216),MAX(0,$M216)-SUM($BC216:BG216))</f>
        <v>0</v>
      </c>
      <c r="BI216" s="164">
        <f>(MAX(0,$M216-MAX(0,SUM($BC216:BH216))))</f>
        <v>0</v>
      </c>
      <c r="BJ216" s="166">
        <f t="shared" si="27"/>
        <v>823</v>
      </c>
      <c r="BK216" s="166">
        <f>MIN(MAX(0,BJ216),MAX(0,-$M216)-MAX(0,-$BC216+SUM($BJ216:BJ216)))</f>
        <v>823</v>
      </c>
      <c r="BL216" s="166">
        <f>MIN(MAX(0,BK216),MAX(0,-$M216)-MAX(0,-$BC216+SUM($BJ216:BK216)))</f>
        <v>823</v>
      </c>
      <c r="BM216" s="166">
        <f>MIN(MAX(0,BL216),MAX(0,-$M216)-MAX(0,-$BC216+SUM($BJ216:BL216)))</f>
        <v>166</v>
      </c>
      <c r="BN216" s="166">
        <f>MIN(MAX(0,BM216),MAX(0,-$M216)-MAX(0,-$BC216+SUM($BJ216:BM216)))</f>
        <v>0</v>
      </c>
      <c r="BO216" s="166">
        <f>MAX(0,-$M216+$BC216-SUM($BJ216:BN216))</f>
        <v>0</v>
      </c>
      <c r="BP216" s="165"/>
      <c r="BQ216" s="164"/>
      <c r="BR216" s="164"/>
      <c r="BS216" s="164"/>
      <c r="BT216" s="164"/>
      <c r="BU216" s="164"/>
      <c r="BV216" s="164"/>
      <c r="BW216" s="166"/>
      <c r="BX216" s="166"/>
      <c r="BY216" s="166"/>
      <c r="BZ216" s="166"/>
      <c r="CA216" s="166"/>
      <c r="CB216" s="166"/>
      <c r="CC216" s="163">
        <v>7.4</v>
      </c>
      <c r="CD216" s="167"/>
      <c r="CE216" s="164"/>
      <c r="CF216" s="164"/>
      <c r="CG216" s="164"/>
      <c r="CH216" s="164"/>
      <c r="CI216" s="164"/>
      <c r="CJ216" s="164"/>
      <c r="CK216" s="166"/>
      <c r="CL216" s="166"/>
      <c r="CM216" s="166"/>
      <c r="CN216" s="166"/>
      <c r="CO216" s="166"/>
      <c r="CP216" s="166"/>
      <c r="CQ216" s="167">
        <v>-5325</v>
      </c>
      <c r="CR216" s="164"/>
      <c r="CS216" s="164"/>
      <c r="CT216" s="164"/>
      <c r="CU216" s="164"/>
      <c r="CV216" s="164"/>
      <c r="CW216" s="164"/>
      <c r="CX216" s="166">
        <v>5325</v>
      </c>
      <c r="CY216" s="166">
        <v>5325</v>
      </c>
      <c r="CZ216" s="166">
        <v>5325</v>
      </c>
      <c r="DA216" s="166">
        <v>5325</v>
      </c>
      <c r="DB216" s="166">
        <v>5325</v>
      </c>
      <c r="DC216" s="166">
        <v>2132</v>
      </c>
      <c r="DE216" s="168">
        <v>0</v>
      </c>
      <c r="DG216" s="172">
        <v>0</v>
      </c>
    </row>
    <row r="217" spans="2:111" hidden="1">
      <c r="B217" s="103" t="s">
        <v>349</v>
      </c>
      <c r="C217" s="164">
        <v>1</v>
      </c>
      <c r="D217" s="164">
        <v>0</v>
      </c>
      <c r="E217" s="164">
        <v>0</v>
      </c>
      <c r="F217" s="163">
        <v>1</v>
      </c>
      <c r="G217" s="164">
        <v>4410</v>
      </c>
      <c r="H217" s="164">
        <v>0</v>
      </c>
      <c r="I217" s="164">
        <v>149</v>
      </c>
      <c r="J217" s="164"/>
      <c r="K217" s="164">
        <v>0</v>
      </c>
      <c r="L217" s="164">
        <v>109</v>
      </c>
      <c r="M217" s="164">
        <v>-16</v>
      </c>
      <c r="N217" s="164"/>
      <c r="O217" s="164">
        <v>-444</v>
      </c>
      <c r="P217" s="164">
        <v>4208</v>
      </c>
      <c r="Q217" s="104">
        <f t="shared" si="21"/>
        <v>0</v>
      </c>
      <c r="R217" s="164">
        <v>93</v>
      </c>
      <c r="S217" s="164"/>
      <c r="T217" s="164">
        <v>242</v>
      </c>
      <c r="U217" s="164">
        <v>444</v>
      </c>
      <c r="V217" s="104">
        <f t="shared" si="24"/>
        <v>0</v>
      </c>
      <c r="W217" s="104">
        <f t="shared" si="25"/>
        <v>0</v>
      </c>
      <c r="X217" s="104"/>
      <c r="Y217" s="164">
        <v>4498</v>
      </c>
      <c r="Z217" s="164">
        <v>3948</v>
      </c>
      <c r="AA217" s="164">
        <v>4208</v>
      </c>
      <c r="AB217" s="164">
        <v>4208</v>
      </c>
      <c r="AC217" s="164">
        <v>0</v>
      </c>
      <c r="AD217" s="164">
        <v>0</v>
      </c>
      <c r="AE217" s="164"/>
      <c r="AF217" s="164">
        <v>0</v>
      </c>
      <c r="AG217" s="164">
        <v>0</v>
      </c>
      <c r="AH217" s="164"/>
      <c r="AI217" s="164">
        <v>0</v>
      </c>
      <c r="AJ217" s="164">
        <v>0</v>
      </c>
      <c r="AK217" s="164">
        <v>0</v>
      </c>
      <c r="AL217" s="164">
        <v>0</v>
      </c>
      <c r="AM217" s="164">
        <v>0</v>
      </c>
      <c r="AN217" s="164">
        <v>0</v>
      </c>
      <c r="AP217" s="165">
        <f t="shared" si="22"/>
        <v>109</v>
      </c>
      <c r="AQ217" s="164">
        <f>MIN(MAX(0,AP217),MAX(0,$L217)-SUM($AP217:AP217))</f>
        <v>0</v>
      </c>
      <c r="AR217" s="164">
        <f>MIN(MAX(0,AQ217),MAX(0,$L217)-SUM($AP217:AQ217))</f>
        <v>0</v>
      </c>
      <c r="AS217" s="164">
        <f>MIN(MAX(0,AR217),MAX(0,$L217)-SUM($AP217:AR217))</f>
        <v>0</v>
      </c>
      <c r="AT217" s="164">
        <f>MIN(MAX(0,AS217),MAX(0,$L217)-SUM($AP217:AS217))</f>
        <v>0</v>
      </c>
      <c r="AU217" s="164">
        <f>MIN(MAX(0,AT217),MAX(0,$L217)-SUM($AP217:AT217))</f>
        <v>0</v>
      </c>
      <c r="AV217" s="164">
        <f>(MAX(0,$L217-MAX(0,SUM($AP217:AU217))))</f>
        <v>0</v>
      </c>
      <c r="AW217" s="166">
        <f t="shared" si="23"/>
        <v>0</v>
      </c>
      <c r="AX217" s="166">
        <f>MIN(MAX(0,AW217),MAX(0,-$L217)-MAX(0,-$AP217+SUM($AW217:AW217)))</f>
        <v>0</v>
      </c>
      <c r="AY217" s="166">
        <f>MIN(MAX(0,AX217),MAX(0,-$L217)-MAX(0,-$AP217+SUM($AW217:AX217)))</f>
        <v>0</v>
      </c>
      <c r="AZ217" s="166">
        <f>MIN(MAX(0,AY217),MAX(0,-$L217)-MAX(0,-$AP217+SUM($AW217:AY217)))</f>
        <v>0</v>
      </c>
      <c r="BA217" s="166">
        <f>MIN(MAX(0,AZ217),MAX(0,-$L217)-MAX(0,-$AP217+SUM($AW217:AZ217)))</f>
        <v>0</v>
      </c>
      <c r="BB217" s="166">
        <f>MAX(0,-$L217+$AP217-SUM($AW217:BA217))</f>
        <v>0</v>
      </c>
      <c r="BC217" s="165">
        <f t="shared" si="26"/>
        <v>-16</v>
      </c>
      <c r="BD217" s="164">
        <f>MIN(MAX(0,BC217),MAX(0,$M217)-SUM($BC217:BC217))</f>
        <v>0</v>
      </c>
      <c r="BE217" s="164">
        <f>MIN(MAX(0,BD217),MAX(0,$M217)-SUM($BC217:BD217))</f>
        <v>0</v>
      </c>
      <c r="BF217" s="164">
        <f>MIN(MAX(0,BE217),MAX(0,$M217)-SUM($BC217:BE217))</f>
        <v>0</v>
      </c>
      <c r="BG217" s="164">
        <f>MIN(MAX(0,BF217),MAX(0,$M217)-SUM($BC217:BF217))</f>
        <v>0</v>
      </c>
      <c r="BH217" s="164">
        <f>MIN(MAX(0,BG217),MAX(0,$M217)-SUM($BC217:BG217))</f>
        <v>0</v>
      </c>
      <c r="BI217" s="164">
        <f>(MAX(0,$M217-MAX(0,SUM($BC217:BH217))))</f>
        <v>0</v>
      </c>
      <c r="BJ217" s="166">
        <f t="shared" si="27"/>
        <v>0</v>
      </c>
      <c r="BK217" s="166">
        <f>MIN(MAX(0,BJ217),MAX(0,-$M217)-MAX(0,-$BC217+SUM($BJ217:BJ217)))</f>
        <v>0</v>
      </c>
      <c r="BL217" s="166">
        <f>MIN(MAX(0,BK217),MAX(0,-$M217)-MAX(0,-$BC217+SUM($BJ217:BK217)))</f>
        <v>0</v>
      </c>
      <c r="BM217" s="166">
        <f>MIN(MAX(0,BL217),MAX(0,-$M217)-MAX(0,-$BC217+SUM($BJ217:BL217)))</f>
        <v>0</v>
      </c>
      <c r="BN217" s="166">
        <f>MIN(MAX(0,BM217),MAX(0,-$M217)-MAX(0,-$BC217+SUM($BJ217:BM217)))</f>
        <v>0</v>
      </c>
      <c r="BO217" s="166">
        <f>MAX(0,-$M217+$BC217-SUM($BJ217:BN217))</f>
        <v>0</v>
      </c>
      <c r="BP217" s="165"/>
      <c r="BQ217" s="164"/>
      <c r="BR217" s="164"/>
      <c r="BS217" s="164"/>
      <c r="BT217" s="164"/>
      <c r="BU217" s="164"/>
      <c r="BV217" s="164"/>
      <c r="BW217" s="166"/>
      <c r="BX217" s="166"/>
      <c r="BY217" s="166"/>
      <c r="BZ217" s="166"/>
      <c r="CA217" s="166"/>
      <c r="CB217" s="166"/>
      <c r="CC217" s="163">
        <v>1</v>
      </c>
      <c r="CD217" s="167"/>
      <c r="CE217" s="164"/>
      <c r="CF217" s="164"/>
      <c r="CG217" s="164"/>
      <c r="CH217" s="164"/>
      <c r="CI217" s="164"/>
      <c r="CJ217" s="164"/>
      <c r="CK217" s="166"/>
      <c r="CL217" s="166"/>
      <c r="CM217" s="166"/>
      <c r="CN217" s="166"/>
      <c r="CO217" s="166"/>
      <c r="CP217" s="166"/>
      <c r="CQ217" s="167">
        <v>0</v>
      </c>
      <c r="CR217" s="164"/>
      <c r="CS217" s="164"/>
      <c r="CT217" s="164"/>
      <c r="CU217" s="164"/>
      <c r="CV217" s="164"/>
      <c r="CW217" s="164"/>
      <c r="CX217" s="166">
        <v>0</v>
      </c>
      <c r="CY217" s="166">
        <v>0</v>
      </c>
      <c r="CZ217" s="166">
        <v>0</v>
      </c>
      <c r="DA217" s="166">
        <v>0</v>
      </c>
      <c r="DB217" s="166">
        <v>0</v>
      </c>
      <c r="DC217" s="166">
        <v>0</v>
      </c>
      <c r="DE217" s="168">
        <v>0</v>
      </c>
      <c r="DG217" s="172">
        <v>0</v>
      </c>
    </row>
    <row r="218" spans="2:111" hidden="1">
      <c r="B218" s="103" t="s">
        <v>350</v>
      </c>
      <c r="C218" s="164">
        <v>0</v>
      </c>
      <c r="D218" s="164">
        <v>0</v>
      </c>
      <c r="E218" s="164">
        <v>0</v>
      </c>
      <c r="F218" s="163">
        <v>1</v>
      </c>
      <c r="G218" s="164">
        <v>0</v>
      </c>
      <c r="H218" s="164">
        <v>0</v>
      </c>
      <c r="I218" s="164">
        <v>0</v>
      </c>
      <c r="J218" s="164"/>
      <c r="K218" s="164">
        <v>0</v>
      </c>
      <c r="L218" s="164">
        <v>0</v>
      </c>
      <c r="M218" s="164">
        <v>0</v>
      </c>
      <c r="N218" s="164"/>
      <c r="O218" s="164">
        <v>0</v>
      </c>
      <c r="P218" s="164">
        <v>0</v>
      </c>
      <c r="Q218" s="104">
        <f t="shared" si="21"/>
        <v>0</v>
      </c>
      <c r="R218" s="164">
        <v>0</v>
      </c>
      <c r="S218" s="164"/>
      <c r="T218" s="164">
        <v>0</v>
      </c>
      <c r="U218" s="164">
        <v>0</v>
      </c>
      <c r="V218" s="104">
        <f t="shared" si="24"/>
        <v>0</v>
      </c>
      <c r="W218" s="104">
        <f t="shared" si="25"/>
        <v>0</v>
      </c>
      <c r="X218" s="104"/>
      <c r="Y218" s="164">
        <v>0</v>
      </c>
      <c r="Z218" s="164">
        <v>0</v>
      </c>
      <c r="AA218" s="164">
        <v>0</v>
      </c>
      <c r="AB218" s="164">
        <v>0</v>
      </c>
      <c r="AC218" s="164">
        <v>0</v>
      </c>
      <c r="AD218" s="164">
        <v>0</v>
      </c>
      <c r="AE218" s="164"/>
      <c r="AF218" s="164">
        <v>0</v>
      </c>
      <c r="AG218" s="164">
        <v>0</v>
      </c>
      <c r="AH218" s="164"/>
      <c r="AI218" s="164">
        <v>0</v>
      </c>
      <c r="AJ218" s="164">
        <v>0</v>
      </c>
      <c r="AK218" s="164">
        <v>0</v>
      </c>
      <c r="AL218" s="164">
        <v>0</v>
      </c>
      <c r="AM218" s="164">
        <v>0</v>
      </c>
      <c r="AN218" s="164">
        <v>0</v>
      </c>
      <c r="AP218" s="165">
        <f t="shared" si="22"/>
        <v>0</v>
      </c>
      <c r="AQ218" s="164">
        <f>MIN(MAX(0,AP218),MAX(0,$L218)-SUM($AP218:AP218))</f>
        <v>0</v>
      </c>
      <c r="AR218" s="164">
        <f>MIN(MAX(0,AQ218),MAX(0,$L218)-SUM($AP218:AQ218))</f>
        <v>0</v>
      </c>
      <c r="AS218" s="164">
        <f>MIN(MAX(0,AR218),MAX(0,$L218)-SUM($AP218:AR218))</f>
        <v>0</v>
      </c>
      <c r="AT218" s="164">
        <f>MIN(MAX(0,AS218),MAX(0,$L218)-SUM($AP218:AS218))</f>
        <v>0</v>
      </c>
      <c r="AU218" s="164">
        <f>MIN(MAX(0,AT218),MAX(0,$L218)-SUM($AP218:AT218))</f>
        <v>0</v>
      </c>
      <c r="AV218" s="164">
        <f>(MAX(0,$L218-MAX(0,SUM($AP218:AU218))))</f>
        <v>0</v>
      </c>
      <c r="AW218" s="166">
        <f t="shared" si="23"/>
        <v>0</v>
      </c>
      <c r="AX218" s="166">
        <f>MIN(MAX(0,AW218),MAX(0,-$L218)-MAX(0,-$AP218+SUM($AW218:AW218)))</f>
        <v>0</v>
      </c>
      <c r="AY218" s="166">
        <f>MIN(MAX(0,AX218),MAX(0,-$L218)-MAX(0,-$AP218+SUM($AW218:AX218)))</f>
        <v>0</v>
      </c>
      <c r="AZ218" s="166">
        <f>MIN(MAX(0,AY218),MAX(0,-$L218)-MAX(0,-$AP218+SUM($AW218:AY218)))</f>
        <v>0</v>
      </c>
      <c r="BA218" s="166">
        <f>MIN(MAX(0,AZ218),MAX(0,-$L218)-MAX(0,-$AP218+SUM($AW218:AZ218)))</f>
        <v>0</v>
      </c>
      <c r="BB218" s="166">
        <f>MAX(0,-$L218+$AP218-SUM($AW218:BA218))</f>
        <v>0</v>
      </c>
      <c r="BC218" s="165">
        <f t="shared" si="26"/>
        <v>0</v>
      </c>
      <c r="BD218" s="164">
        <f>MIN(MAX(0,BC218),MAX(0,$M218)-SUM($BC218:BC218))</f>
        <v>0</v>
      </c>
      <c r="BE218" s="164">
        <f>MIN(MAX(0,BD218),MAX(0,$M218)-SUM($BC218:BD218))</f>
        <v>0</v>
      </c>
      <c r="BF218" s="164">
        <f>MIN(MAX(0,BE218),MAX(0,$M218)-SUM($BC218:BE218))</f>
        <v>0</v>
      </c>
      <c r="BG218" s="164">
        <f>MIN(MAX(0,BF218),MAX(0,$M218)-SUM($BC218:BF218))</f>
        <v>0</v>
      </c>
      <c r="BH218" s="164">
        <f>MIN(MAX(0,BG218),MAX(0,$M218)-SUM($BC218:BG218))</f>
        <v>0</v>
      </c>
      <c r="BI218" s="164">
        <f>(MAX(0,$M218-MAX(0,SUM($BC218:BH218))))</f>
        <v>0</v>
      </c>
      <c r="BJ218" s="166">
        <f t="shared" si="27"/>
        <v>0</v>
      </c>
      <c r="BK218" s="166">
        <f>MIN(MAX(0,BJ218),MAX(0,-$M218)-MAX(0,-$BC218+SUM($BJ218:BJ218)))</f>
        <v>0</v>
      </c>
      <c r="BL218" s="166">
        <f>MIN(MAX(0,BK218),MAX(0,-$M218)-MAX(0,-$BC218+SUM($BJ218:BK218)))</f>
        <v>0</v>
      </c>
      <c r="BM218" s="166">
        <f>MIN(MAX(0,BL218),MAX(0,-$M218)-MAX(0,-$BC218+SUM($BJ218:BL218)))</f>
        <v>0</v>
      </c>
      <c r="BN218" s="166">
        <f>MIN(MAX(0,BM218),MAX(0,-$M218)-MAX(0,-$BC218+SUM($BJ218:BM218)))</f>
        <v>0</v>
      </c>
      <c r="BO218" s="166">
        <f>MAX(0,-$M218+$BC218-SUM($BJ218:BN218))</f>
        <v>0</v>
      </c>
      <c r="BP218" s="165"/>
      <c r="BQ218" s="164"/>
      <c r="BR218" s="164"/>
      <c r="BS218" s="164"/>
      <c r="BT218" s="164"/>
      <c r="BU218" s="164"/>
      <c r="BV218" s="164"/>
      <c r="BW218" s="166"/>
      <c r="BX218" s="166"/>
      <c r="BY218" s="166"/>
      <c r="BZ218" s="166"/>
      <c r="CA218" s="166"/>
      <c r="CB218" s="166"/>
      <c r="CC218" s="163">
        <v>1</v>
      </c>
      <c r="CD218" s="167"/>
      <c r="CE218" s="164"/>
      <c r="CF218" s="164"/>
      <c r="CG218" s="164"/>
      <c r="CH218" s="164"/>
      <c r="CI218" s="164"/>
      <c r="CJ218" s="164"/>
      <c r="CK218" s="166"/>
      <c r="CL218" s="166"/>
      <c r="CM218" s="166"/>
      <c r="CN218" s="166"/>
      <c r="CO218" s="166"/>
      <c r="CP218" s="166"/>
      <c r="CQ218" s="167">
        <v>0</v>
      </c>
      <c r="CR218" s="164"/>
      <c r="CS218" s="164"/>
      <c r="CT218" s="164"/>
      <c r="CU218" s="164"/>
      <c r="CV218" s="164"/>
      <c r="CW218" s="164"/>
      <c r="CX218" s="166">
        <v>0</v>
      </c>
      <c r="CY218" s="166">
        <v>0</v>
      </c>
      <c r="CZ218" s="166">
        <v>0</v>
      </c>
      <c r="DA218" s="166">
        <v>0</v>
      </c>
      <c r="DB218" s="166">
        <v>0</v>
      </c>
      <c r="DC218" s="166">
        <v>0</v>
      </c>
      <c r="DE218" s="168">
        <v>0</v>
      </c>
      <c r="DG218" s="172">
        <v>0</v>
      </c>
    </row>
    <row r="219" spans="2:111" hidden="1">
      <c r="B219" s="103" t="s">
        <v>351</v>
      </c>
      <c r="C219" s="164">
        <v>19</v>
      </c>
      <c r="D219" s="164">
        <v>8</v>
      </c>
      <c r="E219" s="164">
        <v>79</v>
      </c>
      <c r="F219" s="163">
        <v>9.6</v>
      </c>
      <c r="G219" s="164">
        <v>255089</v>
      </c>
      <c r="H219" s="164">
        <v>5219</v>
      </c>
      <c r="I219" s="164">
        <v>9094</v>
      </c>
      <c r="J219" s="164"/>
      <c r="K219" s="164">
        <v>0</v>
      </c>
      <c r="L219" s="164">
        <v>-19152</v>
      </c>
      <c r="M219" s="164">
        <v>-1817</v>
      </c>
      <c r="N219" s="164"/>
      <c r="O219" s="164">
        <v>-9705</v>
      </c>
      <c r="P219" s="164">
        <v>238728</v>
      </c>
      <c r="Q219" s="104">
        <f t="shared" si="21"/>
        <v>0</v>
      </c>
      <c r="R219" s="164">
        <v>-4433</v>
      </c>
      <c r="S219" s="164"/>
      <c r="T219" s="164">
        <v>9880</v>
      </c>
      <c r="U219" s="164">
        <v>10764</v>
      </c>
      <c r="V219" s="104">
        <f t="shared" si="24"/>
        <v>-38130</v>
      </c>
      <c r="W219" s="104">
        <f t="shared" si="25"/>
        <v>-21594</v>
      </c>
      <c r="X219" s="104"/>
      <c r="Y219" s="164">
        <v>273854</v>
      </c>
      <c r="Z219" s="164">
        <v>209893</v>
      </c>
      <c r="AA219" s="164">
        <v>238728</v>
      </c>
      <c r="AB219" s="164">
        <v>238728</v>
      </c>
      <c r="AC219" s="164">
        <v>17157</v>
      </c>
      <c r="AD219" s="164">
        <v>20973</v>
      </c>
      <c r="AE219" s="164"/>
      <c r="AF219" s="164">
        <v>0</v>
      </c>
      <c r="AG219" s="164">
        <v>0</v>
      </c>
      <c r="AH219" s="164"/>
      <c r="AI219" s="164">
        <v>-4433</v>
      </c>
      <c r="AJ219" s="164">
        <v>-4433</v>
      </c>
      <c r="AK219" s="164">
        <v>-4433</v>
      </c>
      <c r="AL219" s="164">
        <v>-4433</v>
      </c>
      <c r="AM219" s="164">
        <v>-4433</v>
      </c>
      <c r="AN219" s="164">
        <v>-15965</v>
      </c>
      <c r="AP219" s="165">
        <f t="shared" si="22"/>
        <v>-1995</v>
      </c>
      <c r="AQ219" s="164">
        <f>MIN(MAX(0,AP219),MAX(0,$L219)-SUM($AP219:AP219))</f>
        <v>0</v>
      </c>
      <c r="AR219" s="164">
        <f>MIN(MAX(0,AQ219),MAX(0,$L219)-SUM($AP219:AQ219))</f>
        <v>0</v>
      </c>
      <c r="AS219" s="164">
        <f>MIN(MAX(0,AR219),MAX(0,$L219)-SUM($AP219:AR219))</f>
        <v>0</v>
      </c>
      <c r="AT219" s="164">
        <f>MIN(MAX(0,AS219),MAX(0,$L219)-SUM($AP219:AS219))</f>
        <v>0</v>
      </c>
      <c r="AU219" s="164">
        <f>MIN(MAX(0,AT219),MAX(0,$L219)-SUM($AP219:AT219))</f>
        <v>0</v>
      </c>
      <c r="AV219" s="164">
        <f>(MAX(0,$L219-MAX(0,SUM($AP219:AU219))))</f>
        <v>0</v>
      </c>
      <c r="AW219" s="166">
        <f t="shared" si="23"/>
        <v>1995</v>
      </c>
      <c r="AX219" s="166">
        <f>MIN(MAX(0,AW219),MAX(0,-$L219)-MAX(0,-$AP219+SUM($AW219:AW219)))</f>
        <v>1995</v>
      </c>
      <c r="AY219" s="166">
        <f>MIN(MAX(0,AX219),MAX(0,-$L219)-MAX(0,-$AP219+SUM($AW219:AX219)))</f>
        <v>1995</v>
      </c>
      <c r="AZ219" s="166">
        <f>MIN(MAX(0,AY219),MAX(0,-$L219)-MAX(0,-$AP219+SUM($AW219:AY219)))</f>
        <v>1995</v>
      </c>
      <c r="BA219" s="166">
        <f>MIN(MAX(0,AZ219),MAX(0,-$L219)-MAX(0,-$AP219+SUM($AW219:AZ219)))</f>
        <v>1995</v>
      </c>
      <c r="BB219" s="166">
        <f>MAX(0,-$L219+$AP219-SUM($AW219:BA219))</f>
        <v>7182</v>
      </c>
      <c r="BC219" s="165">
        <f t="shared" si="26"/>
        <v>-189</v>
      </c>
      <c r="BD219" s="164">
        <f>MIN(MAX(0,BC219),MAX(0,$M219)-SUM($BC219:BC219))</f>
        <v>0</v>
      </c>
      <c r="BE219" s="164">
        <f>MIN(MAX(0,BD219),MAX(0,$M219)-SUM($BC219:BD219))</f>
        <v>0</v>
      </c>
      <c r="BF219" s="164">
        <f>MIN(MAX(0,BE219),MAX(0,$M219)-SUM($BC219:BE219))</f>
        <v>0</v>
      </c>
      <c r="BG219" s="164">
        <f>MIN(MAX(0,BF219),MAX(0,$M219)-SUM($BC219:BF219))</f>
        <v>0</v>
      </c>
      <c r="BH219" s="164">
        <f>MIN(MAX(0,BG219),MAX(0,$M219)-SUM($BC219:BG219))</f>
        <v>0</v>
      </c>
      <c r="BI219" s="164">
        <f>(MAX(0,$M219-MAX(0,SUM($BC219:BH219))))</f>
        <v>0</v>
      </c>
      <c r="BJ219" s="166">
        <f t="shared" si="27"/>
        <v>189</v>
      </c>
      <c r="BK219" s="166">
        <f>MIN(MAX(0,BJ219),MAX(0,-$M219)-MAX(0,-$BC219+SUM($BJ219:BJ219)))</f>
        <v>189</v>
      </c>
      <c r="BL219" s="166">
        <f>MIN(MAX(0,BK219),MAX(0,-$M219)-MAX(0,-$BC219+SUM($BJ219:BK219)))</f>
        <v>189</v>
      </c>
      <c r="BM219" s="166">
        <f>MIN(MAX(0,BL219),MAX(0,-$M219)-MAX(0,-$BC219+SUM($BJ219:BL219)))</f>
        <v>189</v>
      </c>
      <c r="BN219" s="166">
        <f>MIN(MAX(0,BM219),MAX(0,-$M219)-MAX(0,-$BC219+SUM($BJ219:BM219)))</f>
        <v>189</v>
      </c>
      <c r="BO219" s="166">
        <f>MAX(0,-$M219+$BC219-SUM($BJ219:BN219))</f>
        <v>683</v>
      </c>
      <c r="BP219" s="165"/>
      <c r="BQ219" s="164"/>
      <c r="BR219" s="164"/>
      <c r="BS219" s="164"/>
      <c r="BT219" s="164"/>
      <c r="BU219" s="164"/>
      <c r="BV219" s="164"/>
      <c r="BW219" s="166"/>
      <c r="BX219" s="166"/>
      <c r="BY219" s="166"/>
      <c r="BZ219" s="166"/>
      <c r="CA219" s="166"/>
      <c r="CB219" s="166"/>
      <c r="CC219" s="163">
        <v>10.6</v>
      </c>
      <c r="CD219" s="167"/>
      <c r="CE219" s="164"/>
      <c r="CF219" s="164"/>
      <c r="CG219" s="164"/>
      <c r="CH219" s="164"/>
      <c r="CI219" s="164"/>
      <c r="CJ219" s="164"/>
      <c r="CK219" s="166"/>
      <c r="CL219" s="166"/>
      <c r="CM219" s="166"/>
      <c r="CN219" s="166"/>
      <c r="CO219" s="166"/>
      <c r="CP219" s="166"/>
      <c r="CQ219" s="167">
        <v>-2249</v>
      </c>
      <c r="CR219" s="164"/>
      <c r="CS219" s="164"/>
      <c r="CT219" s="164"/>
      <c r="CU219" s="164"/>
      <c r="CV219" s="164"/>
      <c r="CW219" s="164"/>
      <c r="CX219" s="166">
        <v>2249</v>
      </c>
      <c r="CY219" s="166">
        <v>2249</v>
      </c>
      <c r="CZ219" s="166">
        <v>2249</v>
      </c>
      <c r="DA219" s="166">
        <v>2249</v>
      </c>
      <c r="DB219" s="166">
        <v>2249</v>
      </c>
      <c r="DC219" s="166">
        <v>8100</v>
      </c>
      <c r="DE219" s="168">
        <v>0</v>
      </c>
      <c r="DG219" s="172">
        <v>0</v>
      </c>
    </row>
    <row r="220" spans="2:111" hidden="1">
      <c r="B220" s="103" t="s">
        <v>352</v>
      </c>
      <c r="C220" s="164">
        <v>122</v>
      </c>
      <c r="D220" s="164">
        <v>31</v>
      </c>
      <c r="E220" s="164">
        <v>241</v>
      </c>
      <c r="F220" s="163">
        <v>6.5</v>
      </c>
      <c r="G220" s="164">
        <v>1221940</v>
      </c>
      <c r="H220" s="164">
        <v>17151</v>
      </c>
      <c r="I220" s="164">
        <v>42993</v>
      </c>
      <c r="J220" s="164"/>
      <c r="K220" s="164">
        <v>0</v>
      </c>
      <c r="L220" s="164">
        <v>-112716</v>
      </c>
      <c r="M220" s="164">
        <v>-7503</v>
      </c>
      <c r="N220" s="164"/>
      <c r="O220" s="164">
        <v>-62855</v>
      </c>
      <c r="P220" s="164">
        <v>1099010</v>
      </c>
      <c r="Q220" s="104">
        <f t="shared" si="21"/>
        <v>0</v>
      </c>
      <c r="R220" s="164">
        <v>-32691</v>
      </c>
      <c r="S220" s="164"/>
      <c r="T220" s="164">
        <v>27453</v>
      </c>
      <c r="U220" s="164">
        <v>62796</v>
      </c>
      <c r="V220" s="104">
        <f t="shared" si="24"/>
        <v>-172706</v>
      </c>
      <c r="W220" s="104">
        <f t="shared" si="25"/>
        <v>-85178</v>
      </c>
      <c r="X220" s="104"/>
      <c r="Y220" s="164">
        <v>1235845</v>
      </c>
      <c r="Z220" s="164">
        <v>984979</v>
      </c>
      <c r="AA220" s="164">
        <v>1099010</v>
      </c>
      <c r="AB220" s="164">
        <v>1099010</v>
      </c>
      <c r="AC220" s="164">
        <v>95375</v>
      </c>
      <c r="AD220" s="164">
        <v>77331</v>
      </c>
      <c r="AE220" s="164"/>
      <c r="AF220" s="164">
        <v>0</v>
      </c>
      <c r="AG220" s="164">
        <v>0</v>
      </c>
      <c r="AH220" s="164"/>
      <c r="AI220" s="164">
        <v>-32691</v>
      </c>
      <c r="AJ220" s="164">
        <v>-32691</v>
      </c>
      <c r="AK220" s="164">
        <v>-32691</v>
      </c>
      <c r="AL220" s="164">
        <v>-32691</v>
      </c>
      <c r="AM220" s="164">
        <v>-32691</v>
      </c>
      <c r="AN220" s="164">
        <v>-9251</v>
      </c>
      <c r="AP220" s="165">
        <f t="shared" si="22"/>
        <v>-17341</v>
      </c>
      <c r="AQ220" s="164">
        <f>MIN(MAX(0,AP220),MAX(0,$L220)-SUM($AP220:AP220))</f>
        <v>0</v>
      </c>
      <c r="AR220" s="164">
        <f>MIN(MAX(0,AQ220),MAX(0,$L220)-SUM($AP220:AQ220))</f>
        <v>0</v>
      </c>
      <c r="AS220" s="164">
        <f>MIN(MAX(0,AR220),MAX(0,$L220)-SUM($AP220:AR220))</f>
        <v>0</v>
      </c>
      <c r="AT220" s="164">
        <f>MIN(MAX(0,AS220),MAX(0,$L220)-SUM($AP220:AS220))</f>
        <v>0</v>
      </c>
      <c r="AU220" s="164">
        <f>MIN(MAX(0,AT220),MAX(0,$L220)-SUM($AP220:AT220))</f>
        <v>0</v>
      </c>
      <c r="AV220" s="164">
        <f>(MAX(0,$L220-MAX(0,SUM($AP220:AU220))))</f>
        <v>0</v>
      </c>
      <c r="AW220" s="166">
        <f t="shared" si="23"/>
        <v>17341</v>
      </c>
      <c r="AX220" s="166">
        <f>MIN(MAX(0,AW220),MAX(0,-$L220)-MAX(0,-$AP220+SUM($AW220:AW220)))</f>
        <v>17341</v>
      </c>
      <c r="AY220" s="166">
        <f>MIN(MAX(0,AX220),MAX(0,-$L220)-MAX(0,-$AP220+SUM($AW220:AX220)))</f>
        <v>17341</v>
      </c>
      <c r="AZ220" s="166">
        <f>MIN(MAX(0,AY220),MAX(0,-$L220)-MAX(0,-$AP220+SUM($AW220:AY220)))</f>
        <v>17341</v>
      </c>
      <c r="BA220" s="166">
        <f>MIN(MAX(0,AZ220),MAX(0,-$L220)-MAX(0,-$AP220+SUM($AW220:AZ220)))</f>
        <v>17341</v>
      </c>
      <c r="BB220" s="166">
        <f>MAX(0,-$L220+$AP220-SUM($AW220:BA220))</f>
        <v>8670</v>
      </c>
      <c r="BC220" s="165">
        <f t="shared" si="26"/>
        <v>-1154</v>
      </c>
      <c r="BD220" s="164">
        <f>MIN(MAX(0,BC220),MAX(0,$M220)-SUM($BC220:BC220))</f>
        <v>0</v>
      </c>
      <c r="BE220" s="164">
        <f>MIN(MAX(0,BD220),MAX(0,$M220)-SUM($BC220:BD220))</f>
        <v>0</v>
      </c>
      <c r="BF220" s="164">
        <f>MIN(MAX(0,BE220),MAX(0,$M220)-SUM($BC220:BE220))</f>
        <v>0</v>
      </c>
      <c r="BG220" s="164">
        <f>MIN(MAX(0,BF220),MAX(0,$M220)-SUM($BC220:BF220))</f>
        <v>0</v>
      </c>
      <c r="BH220" s="164">
        <f>MIN(MAX(0,BG220),MAX(0,$M220)-SUM($BC220:BG220))</f>
        <v>0</v>
      </c>
      <c r="BI220" s="164">
        <f>(MAX(0,$M220-MAX(0,SUM($BC220:BH220))))</f>
        <v>0</v>
      </c>
      <c r="BJ220" s="166">
        <f t="shared" si="27"/>
        <v>1154</v>
      </c>
      <c r="BK220" s="166">
        <f>MIN(MAX(0,BJ220),MAX(0,-$M220)-MAX(0,-$BC220+SUM($BJ220:BJ220)))</f>
        <v>1154</v>
      </c>
      <c r="BL220" s="166">
        <f>MIN(MAX(0,BK220),MAX(0,-$M220)-MAX(0,-$BC220+SUM($BJ220:BK220)))</f>
        <v>1154</v>
      </c>
      <c r="BM220" s="166">
        <f>MIN(MAX(0,BL220),MAX(0,-$M220)-MAX(0,-$BC220+SUM($BJ220:BL220)))</f>
        <v>1154</v>
      </c>
      <c r="BN220" s="166">
        <f>MIN(MAX(0,BM220),MAX(0,-$M220)-MAX(0,-$BC220+SUM($BJ220:BM220)))</f>
        <v>1154</v>
      </c>
      <c r="BO220" s="166">
        <f>MAX(0,-$M220+$BC220-SUM($BJ220:BN220))</f>
        <v>579</v>
      </c>
      <c r="BP220" s="165"/>
      <c r="BQ220" s="164"/>
      <c r="BR220" s="164"/>
      <c r="BS220" s="164"/>
      <c r="BT220" s="164"/>
      <c r="BU220" s="164"/>
      <c r="BV220" s="164"/>
      <c r="BW220" s="166"/>
      <c r="BX220" s="166"/>
      <c r="BY220" s="166"/>
      <c r="BZ220" s="166"/>
      <c r="CA220" s="166"/>
      <c r="CB220" s="166"/>
      <c r="CC220" s="163">
        <v>7</v>
      </c>
      <c r="CD220" s="167"/>
      <c r="CE220" s="164"/>
      <c r="CF220" s="164"/>
      <c r="CG220" s="164"/>
      <c r="CH220" s="164"/>
      <c r="CI220" s="164"/>
      <c r="CJ220" s="164"/>
      <c r="CK220" s="166"/>
      <c r="CL220" s="166"/>
      <c r="CM220" s="166"/>
      <c r="CN220" s="166"/>
      <c r="CO220" s="166"/>
      <c r="CP220" s="166"/>
      <c r="CQ220" s="167">
        <v>-14196</v>
      </c>
      <c r="CR220" s="164"/>
      <c r="CS220" s="164"/>
      <c r="CT220" s="164"/>
      <c r="CU220" s="164"/>
      <c r="CV220" s="164"/>
      <c r="CW220" s="164"/>
      <c r="CX220" s="166">
        <v>14196</v>
      </c>
      <c r="CY220" s="166">
        <v>14196</v>
      </c>
      <c r="CZ220" s="166">
        <v>14196</v>
      </c>
      <c r="DA220" s="166">
        <v>14196</v>
      </c>
      <c r="DB220" s="166">
        <v>14196</v>
      </c>
      <c r="DC220" s="166">
        <v>2</v>
      </c>
      <c r="DE220" s="168">
        <v>0</v>
      </c>
      <c r="DG220" s="172">
        <v>0</v>
      </c>
    </row>
    <row r="221" spans="2:111" hidden="1">
      <c r="B221" s="103" t="s">
        <v>353</v>
      </c>
      <c r="C221" s="164">
        <v>59</v>
      </c>
      <c r="D221" s="164">
        <v>16</v>
      </c>
      <c r="E221" s="164">
        <v>193</v>
      </c>
      <c r="F221" s="163">
        <v>8.6999999999999993</v>
      </c>
      <c r="G221" s="164">
        <v>705798</v>
      </c>
      <c r="H221" s="164">
        <v>12198</v>
      </c>
      <c r="I221" s="164">
        <v>24987</v>
      </c>
      <c r="J221" s="164"/>
      <c r="K221" s="164">
        <v>0</v>
      </c>
      <c r="L221" s="164">
        <v>-63573</v>
      </c>
      <c r="M221" s="164">
        <v>-4970</v>
      </c>
      <c r="N221" s="164"/>
      <c r="O221" s="164">
        <v>-32256</v>
      </c>
      <c r="P221" s="164">
        <v>642184</v>
      </c>
      <c r="Q221" s="104">
        <f t="shared" si="21"/>
        <v>0</v>
      </c>
      <c r="R221" s="164">
        <v>-14635</v>
      </c>
      <c r="S221" s="164"/>
      <c r="T221" s="164">
        <v>22550</v>
      </c>
      <c r="U221" s="164">
        <v>32156</v>
      </c>
      <c r="V221" s="104">
        <f t="shared" si="24"/>
        <v>-109987</v>
      </c>
      <c r="W221" s="104">
        <f t="shared" si="25"/>
        <v>-56079</v>
      </c>
      <c r="X221" s="104"/>
      <c r="Y221" s="164">
        <v>731405</v>
      </c>
      <c r="Z221" s="164">
        <v>568858</v>
      </c>
      <c r="AA221" s="164">
        <v>642184</v>
      </c>
      <c r="AB221" s="164">
        <v>642184</v>
      </c>
      <c r="AC221" s="164">
        <v>56266</v>
      </c>
      <c r="AD221" s="164">
        <v>53721</v>
      </c>
      <c r="AE221" s="164"/>
      <c r="AF221" s="164">
        <v>0</v>
      </c>
      <c r="AG221" s="164">
        <v>0</v>
      </c>
      <c r="AH221" s="164"/>
      <c r="AI221" s="164">
        <v>-14635</v>
      </c>
      <c r="AJ221" s="164">
        <v>-14635</v>
      </c>
      <c r="AK221" s="164">
        <v>-14635</v>
      </c>
      <c r="AL221" s="164">
        <v>-14635</v>
      </c>
      <c r="AM221" s="164">
        <v>-14635</v>
      </c>
      <c r="AN221" s="164">
        <v>-36812</v>
      </c>
      <c r="AP221" s="165">
        <f t="shared" si="22"/>
        <v>-7307</v>
      </c>
      <c r="AQ221" s="164">
        <f>MIN(MAX(0,AP221),MAX(0,$L221)-SUM($AP221:AP221))</f>
        <v>0</v>
      </c>
      <c r="AR221" s="164">
        <f>MIN(MAX(0,AQ221),MAX(0,$L221)-SUM($AP221:AQ221))</f>
        <v>0</v>
      </c>
      <c r="AS221" s="164">
        <f>MIN(MAX(0,AR221),MAX(0,$L221)-SUM($AP221:AR221))</f>
        <v>0</v>
      </c>
      <c r="AT221" s="164">
        <f>MIN(MAX(0,AS221),MAX(0,$L221)-SUM($AP221:AS221))</f>
        <v>0</v>
      </c>
      <c r="AU221" s="164">
        <f>MIN(MAX(0,AT221),MAX(0,$L221)-SUM($AP221:AT221))</f>
        <v>0</v>
      </c>
      <c r="AV221" s="164">
        <f>(MAX(0,$L221-MAX(0,SUM($AP221:AU221))))</f>
        <v>0</v>
      </c>
      <c r="AW221" s="166">
        <f t="shared" si="23"/>
        <v>7307</v>
      </c>
      <c r="AX221" s="166">
        <f>MIN(MAX(0,AW221),MAX(0,-$L221)-MAX(0,-$AP221+SUM($AW221:AW221)))</f>
        <v>7307</v>
      </c>
      <c r="AY221" s="166">
        <f>MIN(MAX(0,AX221),MAX(0,-$L221)-MAX(0,-$AP221+SUM($AW221:AX221)))</f>
        <v>7307</v>
      </c>
      <c r="AZ221" s="166">
        <f>MIN(MAX(0,AY221),MAX(0,-$L221)-MAX(0,-$AP221+SUM($AW221:AY221)))</f>
        <v>7307</v>
      </c>
      <c r="BA221" s="166">
        <f>MIN(MAX(0,AZ221),MAX(0,-$L221)-MAX(0,-$AP221+SUM($AW221:AZ221)))</f>
        <v>7307</v>
      </c>
      <c r="BB221" s="166">
        <f>MAX(0,-$L221+$AP221-SUM($AW221:BA221))</f>
        <v>19731</v>
      </c>
      <c r="BC221" s="165">
        <f t="shared" si="26"/>
        <v>-571</v>
      </c>
      <c r="BD221" s="164">
        <f>MIN(MAX(0,BC221),MAX(0,$M221)-SUM($BC221:BC221))</f>
        <v>0</v>
      </c>
      <c r="BE221" s="164">
        <f>MIN(MAX(0,BD221),MAX(0,$M221)-SUM($BC221:BD221))</f>
        <v>0</v>
      </c>
      <c r="BF221" s="164">
        <f>MIN(MAX(0,BE221),MAX(0,$M221)-SUM($BC221:BE221))</f>
        <v>0</v>
      </c>
      <c r="BG221" s="164">
        <f>MIN(MAX(0,BF221),MAX(0,$M221)-SUM($BC221:BF221))</f>
        <v>0</v>
      </c>
      <c r="BH221" s="164">
        <f>MIN(MAX(0,BG221),MAX(0,$M221)-SUM($BC221:BG221))</f>
        <v>0</v>
      </c>
      <c r="BI221" s="164">
        <f>(MAX(0,$M221-MAX(0,SUM($BC221:BH221))))</f>
        <v>0</v>
      </c>
      <c r="BJ221" s="166">
        <f t="shared" si="27"/>
        <v>571</v>
      </c>
      <c r="BK221" s="166">
        <f>MIN(MAX(0,BJ221),MAX(0,-$M221)-MAX(0,-$BC221+SUM($BJ221:BJ221)))</f>
        <v>571</v>
      </c>
      <c r="BL221" s="166">
        <f>MIN(MAX(0,BK221),MAX(0,-$M221)-MAX(0,-$BC221+SUM($BJ221:BK221)))</f>
        <v>571</v>
      </c>
      <c r="BM221" s="166">
        <f>MIN(MAX(0,BL221),MAX(0,-$M221)-MAX(0,-$BC221+SUM($BJ221:BL221)))</f>
        <v>571</v>
      </c>
      <c r="BN221" s="166">
        <f>MIN(MAX(0,BM221),MAX(0,-$M221)-MAX(0,-$BC221+SUM($BJ221:BM221)))</f>
        <v>571</v>
      </c>
      <c r="BO221" s="166">
        <f>MAX(0,-$M221+$BC221-SUM($BJ221:BN221))</f>
        <v>1544</v>
      </c>
      <c r="BP221" s="165"/>
      <c r="BQ221" s="164"/>
      <c r="BR221" s="164"/>
      <c r="BS221" s="164"/>
      <c r="BT221" s="164"/>
      <c r="BU221" s="164"/>
      <c r="BV221" s="164"/>
      <c r="BW221" s="166"/>
      <c r="BX221" s="166"/>
      <c r="BY221" s="166"/>
      <c r="BZ221" s="166"/>
      <c r="CA221" s="166"/>
      <c r="CB221" s="166"/>
      <c r="CC221" s="163">
        <v>9.3000000000000007</v>
      </c>
      <c r="CD221" s="167"/>
      <c r="CE221" s="164"/>
      <c r="CF221" s="164"/>
      <c r="CG221" s="164"/>
      <c r="CH221" s="164"/>
      <c r="CI221" s="164"/>
      <c r="CJ221" s="164"/>
      <c r="CK221" s="166"/>
      <c r="CL221" s="166"/>
      <c r="CM221" s="166"/>
      <c r="CN221" s="166"/>
      <c r="CO221" s="166"/>
      <c r="CP221" s="166"/>
      <c r="CQ221" s="167">
        <v>-6757</v>
      </c>
      <c r="CR221" s="164"/>
      <c r="CS221" s="164"/>
      <c r="CT221" s="164"/>
      <c r="CU221" s="164"/>
      <c r="CV221" s="164"/>
      <c r="CW221" s="164"/>
      <c r="CX221" s="166">
        <v>6757</v>
      </c>
      <c r="CY221" s="166">
        <v>6757</v>
      </c>
      <c r="CZ221" s="166">
        <v>6757</v>
      </c>
      <c r="DA221" s="166">
        <v>6757</v>
      </c>
      <c r="DB221" s="166">
        <v>6757</v>
      </c>
      <c r="DC221" s="166">
        <v>15537</v>
      </c>
      <c r="DE221" s="168">
        <v>0</v>
      </c>
      <c r="DG221" s="172">
        <v>0</v>
      </c>
    </row>
    <row r="222" spans="2:111">
      <c r="B222" s="103" t="s">
        <v>354</v>
      </c>
      <c r="C222" s="482">
        <v>68</v>
      </c>
      <c r="D222" s="482">
        <v>15</v>
      </c>
      <c r="E222" s="482">
        <v>119</v>
      </c>
      <c r="F222" s="483">
        <v>7.5</v>
      </c>
      <c r="G222" s="482">
        <v>592159</v>
      </c>
      <c r="H222" s="482">
        <v>7760</v>
      </c>
      <c r="I222" s="482">
        <v>20737</v>
      </c>
      <c r="J222" s="482"/>
      <c r="K222" s="482">
        <v>0</v>
      </c>
      <c r="L222" s="482">
        <v>-25277</v>
      </c>
      <c r="M222" s="482">
        <v>-3729</v>
      </c>
      <c r="N222" s="482"/>
      <c r="O222" s="482">
        <v>-34832</v>
      </c>
      <c r="P222" s="482">
        <v>556818</v>
      </c>
      <c r="Q222" s="481">
        <v>0</v>
      </c>
      <c r="R222" s="482">
        <v>-9046</v>
      </c>
      <c r="S222" s="482"/>
      <c r="T222" s="482">
        <v>19451</v>
      </c>
      <c r="U222" s="482">
        <v>32914</v>
      </c>
      <c r="V222" s="481">
        <v>-61392</v>
      </c>
      <c r="W222" s="481">
        <v>-41432</v>
      </c>
      <c r="X222" s="481"/>
      <c r="Y222" s="482">
        <v>625466</v>
      </c>
      <c r="Z222" s="482">
        <v>499627</v>
      </c>
      <c r="AA222" s="482">
        <v>556818</v>
      </c>
      <c r="AB222" s="482">
        <v>556818</v>
      </c>
      <c r="AC222" s="482">
        <v>21907</v>
      </c>
      <c r="AD222" s="482">
        <v>39485</v>
      </c>
      <c r="AE222" s="482"/>
      <c r="AF222" s="482">
        <v>0</v>
      </c>
      <c r="AG222" s="482">
        <v>0</v>
      </c>
      <c r="AH222" s="482"/>
      <c r="AI222" s="482">
        <v>-9046</v>
      </c>
      <c r="AJ222" s="482">
        <v>-9046</v>
      </c>
      <c r="AK222" s="482">
        <v>-9046</v>
      </c>
      <c r="AL222" s="482">
        <v>-9046</v>
      </c>
      <c r="AM222" s="482">
        <v>-9046</v>
      </c>
      <c r="AN222" s="482">
        <v>-16162</v>
      </c>
      <c r="AO222" s="480"/>
      <c r="AP222" s="485">
        <v>-3370</v>
      </c>
      <c r="AQ222" s="482">
        <v>0</v>
      </c>
      <c r="AR222" s="482">
        <v>0</v>
      </c>
      <c r="AS222" s="482">
        <v>0</v>
      </c>
      <c r="AT222" s="482">
        <v>0</v>
      </c>
      <c r="AU222" s="482">
        <v>0</v>
      </c>
      <c r="AV222" s="482">
        <v>0</v>
      </c>
      <c r="AW222" s="484">
        <v>3370</v>
      </c>
      <c r="AX222" s="484">
        <v>3370</v>
      </c>
      <c r="AY222" s="484">
        <v>3370</v>
      </c>
      <c r="AZ222" s="484">
        <v>3370</v>
      </c>
      <c r="BA222" s="484">
        <v>3370</v>
      </c>
      <c r="BB222" s="484">
        <v>5057</v>
      </c>
      <c r="BC222" s="485">
        <v>-497</v>
      </c>
      <c r="BD222" s="482">
        <v>0</v>
      </c>
      <c r="BE222" s="482">
        <v>0</v>
      </c>
      <c r="BF222" s="482">
        <v>0</v>
      </c>
      <c r="BG222" s="482">
        <v>0</v>
      </c>
      <c r="BH222" s="482">
        <v>0</v>
      </c>
      <c r="BI222" s="482">
        <v>0</v>
      </c>
      <c r="BJ222" s="484">
        <v>497</v>
      </c>
      <c r="BK222" s="484">
        <v>497</v>
      </c>
      <c r="BL222" s="484">
        <v>497</v>
      </c>
      <c r="BM222" s="484">
        <v>497</v>
      </c>
      <c r="BN222" s="484">
        <v>497</v>
      </c>
      <c r="BO222" s="484">
        <v>747</v>
      </c>
      <c r="BP222" s="485"/>
      <c r="BQ222" s="482"/>
      <c r="BR222" s="482"/>
      <c r="BS222" s="482"/>
      <c r="BT222" s="482"/>
      <c r="BU222" s="482"/>
      <c r="BV222" s="482"/>
      <c r="BW222" s="484"/>
      <c r="BX222" s="484"/>
      <c r="BY222" s="484"/>
      <c r="BZ222" s="484"/>
      <c r="CA222" s="484"/>
      <c r="CB222" s="484"/>
      <c r="CC222" s="483">
        <v>9</v>
      </c>
      <c r="CD222" s="486"/>
      <c r="CE222" s="482"/>
      <c r="CF222" s="482"/>
      <c r="CG222" s="482"/>
      <c r="CH222" s="482"/>
      <c r="CI222" s="482"/>
      <c r="CJ222" s="482"/>
      <c r="CK222" s="484"/>
      <c r="CL222" s="484"/>
      <c r="CM222" s="484"/>
      <c r="CN222" s="484"/>
      <c r="CO222" s="484"/>
      <c r="CP222" s="484"/>
      <c r="CQ222" s="486">
        <v>-5179</v>
      </c>
      <c r="CR222" s="482"/>
      <c r="CS222" s="482"/>
      <c r="CT222" s="482"/>
      <c r="CU222" s="482"/>
      <c r="CV222" s="482"/>
      <c r="CW222" s="482"/>
      <c r="CX222" s="484">
        <v>5179</v>
      </c>
      <c r="CY222" s="484">
        <v>5179</v>
      </c>
      <c r="CZ222" s="484">
        <v>5179</v>
      </c>
      <c r="DA222" s="484">
        <v>5179</v>
      </c>
      <c r="DB222" s="484">
        <v>5179</v>
      </c>
      <c r="DC222" s="484">
        <v>10358</v>
      </c>
      <c r="DE222" s="168">
        <v>0</v>
      </c>
      <c r="DG222" s="172">
        <v>0</v>
      </c>
    </row>
    <row r="223" spans="2:111">
      <c r="B223" s="103" t="s">
        <v>355</v>
      </c>
      <c r="C223" s="482">
        <v>33</v>
      </c>
      <c r="D223" s="482">
        <v>23</v>
      </c>
      <c r="E223" s="482">
        <v>381</v>
      </c>
      <c r="F223" s="483">
        <v>9.1</v>
      </c>
      <c r="G223" s="482">
        <v>1465053</v>
      </c>
      <c r="H223" s="482">
        <v>43743</v>
      </c>
      <c r="I223" s="482">
        <v>53000</v>
      </c>
      <c r="J223" s="482"/>
      <c r="K223" s="482">
        <v>-265320</v>
      </c>
      <c r="L223" s="482">
        <v>14038</v>
      </c>
      <c r="M223" s="482">
        <v>-11758</v>
      </c>
      <c r="N223" s="482"/>
      <c r="O223" s="482">
        <v>-40045</v>
      </c>
      <c r="P223" s="482">
        <v>1258711</v>
      </c>
      <c r="Q223" s="481">
        <v>-265320</v>
      </c>
      <c r="R223" s="482">
        <v>-15338</v>
      </c>
      <c r="S223" s="482"/>
      <c r="T223" s="482">
        <v>-183915</v>
      </c>
      <c r="U223" s="482">
        <v>34925</v>
      </c>
      <c r="V223" s="481">
        <v>-121128</v>
      </c>
      <c r="W223" s="481">
        <v>-138746</v>
      </c>
      <c r="X223" s="481"/>
      <c r="Y223" s="482">
        <v>1477900</v>
      </c>
      <c r="Z223" s="482">
        <v>1081714</v>
      </c>
      <c r="AA223" s="482">
        <v>1258711</v>
      </c>
      <c r="AB223" s="482">
        <v>1258711</v>
      </c>
      <c r="AC223" s="482">
        <v>0</v>
      </c>
      <c r="AD223" s="482">
        <v>133623</v>
      </c>
      <c r="AE223" s="482"/>
      <c r="AF223" s="482">
        <v>12495</v>
      </c>
      <c r="AG223" s="482">
        <v>0</v>
      </c>
      <c r="AH223" s="482"/>
      <c r="AI223" s="482">
        <v>-15338</v>
      </c>
      <c r="AJ223" s="482">
        <v>-15338</v>
      </c>
      <c r="AK223" s="482">
        <v>-15338</v>
      </c>
      <c r="AL223" s="482">
        <v>-15338</v>
      </c>
      <c r="AM223" s="482">
        <v>-15338</v>
      </c>
      <c r="AN223" s="482">
        <v>-44438</v>
      </c>
      <c r="AO223" s="480"/>
      <c r="AP223" s="485">
        <v>1543</v>
      </c>
      <c r="AQ223" s="482">
        <v>1543</v>
      </c>
      <c r="AR223" s="482">
        <v>1543</v>
      </c>
      <c r="AS223" s="482">
        <v>1543</v>
      </c>
      <c r="AT223" s="482">
        <v>1543</v>
      </c>
      <c r="AU223" s="482">
        <v>1543</v>
      </c>
      <c r="AV223" s="482">
        <v>4780</v>
      </c>
      <c r="AW223" s="484">
        <v>0</v>
      </c>
      <c r="AX223" s="484">
        <v>0</v>
      </c>
      <c r="AY223" s="484">
        <v>0</v>
      </c>
      <c r="AZ223" s="484">
        <v>0</v>
      </c>
      <c r="BA223" s="484">
        <v>0</v>
      </c>
      <c r="BB223" s="484">
        <v>0</v>
      </c>
      <c r="BC223" s="485">
        <v>-1292</v>
      </c>
      <c r="BD223" s="482">
        <v>0</v>
      </c>
      <c r="BE223" s="482">
        <v>0</v>
      </c>
      <c r="BF223" s="482">
        <v>0</v>
      </c>
      <c r="BG223" s="482">
        <v>0</v>
      </c>
      <c r="BH223" s="482">
        <v>0</v>
      </c>
      <c r="BI223" s="482">
        <v>0</v>
      </c>
      <c r="BJ223" s="484">
        <v>1292</v>
      </c>
      <c r="BK223" s="484">
        <v>1292</v>
      </c>
      <c r="BL223" s="484">
        <v>1292</v>
      </c>
      <c r="BM223" s="484">
        <v>1292</v>
      </c>
      <c r="BN223" s="484">
        <v>1292</v>
      </c>
      <c r="BO223" s="484">
        <v>4006</v>
      </c>
      <c r="BP223" s="485"/>
      <c r="BQ223" s="482"/>
      <c r="BR223" s="482"/>
      <c r="BS223" s="482"/>
      <c r="BT223" s="482"/>
      <c r="BU223" s="482"/>
      <c r="BV223" s="482"/>
      <c r="BW223" s="484"/>
      <c r="BX223" s="484"/>
      <c r="BY223" s="484"/>
      <c r="BZ223" s="484"/>
      <c r="CA223" s="484"/>
      <c r="CB223" s="484"/>
      <c r="CC223" s="483">
        <v>9.9</v>
      </c>
      <c r="CD223" s="486"/>
      <c r="CE223" s="482"/>
      <c r="CF223" s="482"/>
      <c r="CG223" s="482"/>
      <c r="CH223" s="482"/>
      <c r="CI223" s="482"/>
      <c r="CJ223" s="482"/>
      <c r="CK223" s="484"/>
      <c r="CL223" s="484"/>
      <c r="CM223" s="484"/>
      <c r="CN223" s="484"/>
      <c r="CO223" s="484"/>
      <c r="CP223" s="484"/>
      <c r="CQ223" s="486">
        <v>-15589</v>
      </c>
      <c r="CR223" s="482"/>
      <c r="CS223" s="482"/>
      <c r="CT223" s="482"/>
      <c r="CU223" s="482"/>
      <c r="CV223" s="482"/>
      <c r="CW223" s="482"/>
      <c r="CX223" s="484">
        <v>15589</v>
      </c>
      <c r="CY223" s="484">
        <v>15589</v>
      </c>
      <c r="CZ223" s="484">
        <v>15589</v>
      </c>
      <c r="DA223" s="484">
        <v>15589</v>
      </c>
      <c r="DB223" s="484">
        <v>15589</v>
      </c>
      <c r="DC223" s="484">
        <v>45212</v>
      </c>
      <c r="DE223" s="168">
        <v>0</v>
      </c>
      <c r="DG223" s="172">
        <v>9540.4524519999995</v>
      </c>
    </row>
    <row r="224" spans="2:111" hidden="1">
      <c r="B224" s="103" t="s">
        <v>528</v>
      </c>
      <c r="C224" s="164">
        <v>0</v>
      </c>
      <c r="D224" s="164">
        <v>0</v>
      </c>
      <c r="E224" s="164">
        <v>34</v>
      </c>
      <c r="F224" s="163">
        <v>16.2</v>
      </c>
      <c r="G224" s="164">
        <v>0</v>
      </c>
      <c r="H224" s="164">
        <v>0</v>
      </c>
      <c r="I224" s="164">
        <v>0</v>
      </c>
      <c r="J224" s="164"/>
      <c r="K224" s="164">
        <v>0</v>
      </c>
      <c r="L224" s="164">
        <v>7260</v>
      </c>
      <c r="M224" s="164">
        <v>-36</v>
      </c>
      <c r="N224" s="164"/>
      <c r="O224" s="164">
        <v>0</v>
      </c>
      <c r="P224" s="164">
        <v>7224</v>
      </c>
      <c r="Q224" s="104">
        <f t="shared" si="21"/>
        <v>0</v>
      </c>
      <c r="R224" s="164">
        <v>446</v>
      </c>
      <c r="S224" s="164"/>
      <c r="T224" s="164">
        <v>446</v>
      </c>
      <c r="U224" s="164">
        <v>0</v>
      </c>
      <c r="V224" s="104">
        <f t="shared" si="24"/>
        <v>6778</v>
      </c>
      <c r="W224" s="104">
        <f t="shared" si="25"/>
        <v>0</v>
      </c>
      <c r="X224" s="104"/>
      <c r="Y224" s="164">
        <v>9741</v>
      </c>
      <c r="Z224" s="164">
        <v>5289</v>
      </c>
      <c r="AA224" s="164">
        <v>7224</v>
      </c>
      <c r="AB224" s="164">
        <v>7224</v>
      </c>
      <c r="AC224" s="164">
        <v>0</v>
      </c>
      <c r="AD224" s="164">
        <v>34</v>
      </c>
      <c r="AE224" s="164"/>
      <c r="AF224" s="164">
        <v>6812</v>
      </c>
      <c r="AG224" s="164">
        <v>0</v>
      </c>
      <c r="AH224" s="164"/>
      <c r="AI224" s="164">
        <v>446</v>
      </c>
      <c r="AJ224" s="164">
        <v>446</v>
      </c>
      <c r="AK224" s="164">
        <v>446</v>
      </c>
      <c r="AL224" s="164">
        <v>446</v>
      </c>
      <c r="AM224" s="164">
        <v>446</v>
      </c>
      <c r="AN224" s="164">
        <v>4548</v>
      </c>
      <c r="AP224" s="165">
        <f t="shared" si="22"/>
        <v>448</v>
      </c>
      <c r="AQ224" s="164">
        <f>MIN(MAX(0,AP224),MAX(0,$L224)-SUM($AP224:AP224))</f>
        <v>448</v>
      </c>
      <c r="AR224" s="164">
        <f>MIN(MAX(0,AQ224),MAX(0,$L224)-SUM($AP224:AQ224))</f>
        <v>448</v>
      </c>
      <c r="AS224" s="164">
        <f>MIN(MAX(0,AR224),MAX(0,$L224)-SUM($AP224:AR224))</f>
        <v>448</v>
      </c>
      <c r="AT224" s="164">
        <f>MIN(MAX(0,AS224),MAX(0,$L224)-SUM($AP224:AS224))</f>
        <v>448</v>
      </c>
      <c r="AU224" s="164">
        <f>MIN(MAX(0,AT224),MAX(0,$L224)-SUM($AP224:AT224))</f>
        <v>448</v>
      </c>
      <c r="AV224" s="164">
        <f>(MAX(0,$L224-MAX(0,SUM($AP224:AU224))))</f>
        <v>4572</v>
      </c>
      <c r="AW224" s="166">
        <f t="shared" si="23"/>
        <v>0</v>
      </c>
      <c r="AX224" s="166">
        <f>MIN(MAX(0,AW224),MAX(0,-$L224)-MAX(0,-$AP224+SUM($AW224:AW224)))</f>
        <v>0</v>
      </c>
      <c r="AY224" s="166">
        <f>MIN(MAX(0,AX224),MAX(0,-$L224)-MAX(0,-$AP224+SUM($AW224:AX224)))</f>
        <v>0</v>
      </c>
      <c r="AZ224" s="166">
        <f>MIN(MAX(0,AY224),MAX(0,-$L224)-MAX(0,-$AP224+SUM($AW224:AY224)))</f>
        <v>0</v>
      </c>
      <c r="BA224" s="166">
        <f>MIN(MAX(0,AZ224),MAX(0,-$L224)-MAX(0,-$AP224+SUM($AW224:AZ224)))</f>
        <v>0</v>
      </c>
      <c r="BB224" s="166">
        <f>MAX(0,-$L224+$AP224-SUM($AW224:BA224))</f>
        <v>0</v>
      </c>
      <c r="BC224" s="165">
        <f t="shared" si="26"/>
        <v>-2</v>
      </c>
      <c r="BD224" s="164">
        <f>MIN(MAX(0,BC224),MAX(0,$M224)-SUM($BC224:BC224))</f>
        <v>0</v>
      </c>
      <c r="BE224" s="164">
        <f>MIN(MAX(0,BD224),MAX(0,$M224)-SUM($BC224:BD224))</f>
        <v>0</v>
      </c>
      <c r="BF224" s="164">
        <f>MIN(MAX(0,BE224),MAX(0,$M224)-SUM($BC224:BE224))</f>
        <v>0</v>
      </c>
      <c r="BG224" s="164">
        <f>MIN(MAX(0,BF224),MAX(0,$M224)-SUM($BC224:BF224))</f>
        <v>0</v>
      </c>
      <c r="BH224" s="164">
        <f>MIN(MAX(0,BG224),MAX(0,$M224)-SUM($BC224:BG224))</f>
        <v>0</v>
      </c>
      <c r="BI224" s="164">
        <f>(MAX(0,$M224-MAX(0,SUM($BC224:BH224))))</f>
        <v>0</v>
      </c>
      <c r="BJ224" s="166">
        <f t="shared" si="27"/>
        <v>2</v>
      </c>
      <c r="BK224" s="166">
        <f>MIN(MAX(0,BJ224),MAX(0,-$M224)-MAX(0,-$BC224+SUM($BJ224:BJ224)))</f>
        <v>2</v>
      </c>
      <c r="BL224" s="166">
        <f>MIN(MAX(0,BK224),MAX(0,-$M224)-MAX(0,-$BC224+SUM($BJ224:BK224)))</f>
        <v>2</v>
      </c>
      <c r="BM224" s="166">
        <f>MIN(MAX(0,BL224),MAX(0,-$M224)-MAX(0,-$BC224+SUM($BJ224:BL224)))</f>
        <v>2</v>
      </c>
      <c r="BN224" s="166">
        <f>MIN(MAX(0,BM224),MAX(0,-$M224)-MAX(0,-$BC224+SUM($BJ224:BM224)))</f>
        <v>2</v>
      </c>
      <c r="BO224" s="166">
        <f>MAX(0,-$M224+$BC224-SUM($BJ224:BN224))</f>
        <v>24</v>
      </c>
      <c r="BP224" s="165"/>
      <c r="BQ224" s="164"/>
      <c r="BR224" s="164"/>
      <c r="BS224" s="164"/>
      <c r="BT224" s="164"/>
      <c r="BU224" s="164"/>
      <c r="BV224" s="164"/>
      <c r="BW224" s="166"/>
      <c r="BX224" s="166"/>
      <c r="BY224" s="166"/>
      <c r="BZ224" s="166"/>
      <c r="CA224" s="166"/>
      <c r="CB224" s="166"/>
      <c r="CC224" s="163">
        <v>1</v>
      </c>
      <c r="CD224" s="167"/>
      <c r="CE224" s="164"/>
      <c r="CF224" s="164"/>
      <c r="CG224" s="164"/>
      <c r="CH224" s="164"/>
      <c r="CI224" s="164"/>
      <c r="CJ224" s="164"/>
      <c r="CK224" s="166"/>
      <c r="CL224" s="166"/>
      <c r="CM224" s="166"/>
      <c r="CN224" s="166"/>
      <c r="CO224" s="166"/>
      <c r="CP224" s="166"/>
      <c r="CQ224" s="167">
        <v>0</v>
      </c>
      <c r="CR224" s="164"/>
      <c r="CS224" s="164"/>
      <c r="CT224" s="164"/>
      <c r="CU224" s="164"/>
      <c r="CV224" s="164"/>
      <c r="CW224" s="164"/>
      <c r="CX224" s="166">
        <v>0</v>
      </c>
      <c r="CY224" s="166">
        <v>0</v>
      </c>
      <c r="CZ224" s="166">
        <v>0</v>
      </c>
      <c r="DA224" s="166">
        <v>0</v>
      </c>
      <c r="DB224" s="166">
        <v>0</v>
      </c>
      <c r="DC224" s="166">
        <v>0</v>
      </c>
      <c r="DE224" s="168">
        <v>0</v>
      </c>
      <c r="DG224" s="172">
        <v>0</v>
      </c>
    </row>
    <row r="225" spans="2:111" hidden="1">
      <c r="B225" s="103" t="s">
        <v>356</v>
      </c>
      <c r="C225" s="164">
        <v>18</v>
      </c>
      <c r="D225" s="164">
        <v>9</v>
      </c>
      <c r="E225" s="164">
        <v>71</v>
      </c>
      <c r="F225" s="163">
        <v>8.1</v>
      </c>
      <c r="G225" s="164">
        <v>257136</v>
      </c>
      <c r="H225" s="164">
        <v>4983</v>
      </c>
      <c r="I225" s="164">
        <v>9147</v>
      </c>
      <c r="J225" s="164"/>
      <c r="K225" s="164">
        <v>0</v>
      </c>
      <c r="L225" s="164">
        <v>-8745</v>
      </c>
      <c r="M225" s="164">
        <v>-2052</v>
      </c>
      <c r="N225" s="164"/>
      <c r="O225" s="164">
        <v>-10335</v>
      </c>
      <c r="P225" s="164">
        <v>250134</v>
      </c>
      <c r="Q225" s="104">
        <f t="shared" si="21"/>
        <v>0</v>
      </c>
      <c r="R225" s="164">
        <v>-4242</v>
      </c>
      <c r="S225" s="164"/>
      <c r="T225" s="164">
        <v>9888</v>
      </c>
      <c r="U225" s="164">
        <v>9469</v>
      </c>
      <c r="V225" s="104">
        <f t="shared" si="24"/>
        <v>-29242</v>
      </c>
      <c r="W225" s="104">
        <f t="shared" si="25"/>
        <v>-22687</v>
      </c>
      <c r="X225" s="104"/>
      <c r="Y225" s="164">
        <v>289052</v>
      </c>
      <c r="Z225" s="164">
        <v>218250</v>
      </c>
      <c r="AA225" s="164">
        <v>250134</v>
      </c>
      <c r="AB225" s="164">
        <v>250134</v>
      </c>
      <c r="AC225" s="164">
        <v>7665</v>
      </c>
      <c r="AD225" s="164">
        <v>21577</v>
      </c>
      <c r="AE225" s="164"/>
      <c r="AF225" s="164">
        <v>0</v>
      </c>
      <c r="AG225" s="164">
        <v>0</v>
      </c>
      <c r="AH225" s="164"/>
      <c r="AI225" s="164">
        <v>-4242</v>
      </c>
      <c r="AJ225" s="164">
        <v>-4242</v>
      </c>
      <c r="AK225" s="164">
        <v>-4242</v>
      </c>
      <c r="AL225" s="164">
        <v>-4242</v>
      </c>
      <c r="AM225" s="164">
        <v>-4242</v>
      </c>
      <c r="AN225" s="164">
        <v>-8032</v>
      </c>
      <c r="AP225" s="165">
        <f t="shared" si="22"/>
        <v>-1080</v>
      </c>
      <c r="AQ225" s="164">
        <f>MIN(MAX(0,AP225),MAX(0,$L225)-SUM($AP225:AP225))</f>
        <v>0</v>
      </c>
      <c r="AR225" s="164">
        <f>MIN(MAX(0,AQ225),MAX(0,$L225)-SUM($AP225:AQ225))</f>
        <v>0</v>
      </c>
      <c r="AS225" s="164">
        <f>MIN(MAX(0,AR225),MAX(0,$L225)-SUM($AP225:AR225))</f>
        <v>0</v>
      </c>
      <c r="AT225" s="164">
        <f>MIN(MAX(0,AS225),MAX(0,$L225)-SUM($AP225:AS225))</f>
        <v>0</v>
      </c>
      <c r="AU225" s="164">
        <f>MIN(MAX(0,AT225),MAX(0,$L225)-SUM($AP225:AT225))</f>
        <v>0</v>
      </c>
      <c r="AV225" s="164">
        <f>(MAX(0,$L225-MAX(0,SUM($AP225:AU225))))</f>
        <v>0</v>
      </c>
      <c r="AW225" s="166">
        <f t="shared" si="23"/>
        <v>1080</v>
      </c>
      <c r="AX225" s="166">
        <f>MIN(MAX(0,AW225),MAX(0,-$L225)-MAX(0,-$AP225+SUM($AW225:AW225)))</f>
        <v>1080</v>
      </c>
      <c r="AY225" s="166">
        <f>MIN(MAX(0,AX225),MAX(0,-$L225)-MAX(0,-$AP225+SUM($AW225:AX225)))</f>
        <v>1080</v>
      </c>
      <c r="AZ225" s="166">
        <f>MIN(MAX(0,AY225),MAX(0,-$L225)-MAX(0,-$AP225+SUM($AW225:AY225)))</f>
        <v>1080</v>
      </c>
      <c r="BA225" s="166">
        <f>MIN(MAX(0,AZ225),MAX(0,-$L225)-MAX(0,-$AP225+SUM($AW225:AZ225)))</f>
        <v>1080</v>
      </c>
      <c r="BB225" s="166">
        <f>MAX(0,-$L225+$AP225-SUM($AW225:BA225))</f>
        <v>2265</v>
      </c>
      <c r="BC225" s="165">
        <f t="shared" si="26"/>
        <v>-253</v>
      </c>
      <c r="BD225" s="164">
        <f>MIN(MAX(0,BC225),MAX(0,$M225)-SUM($BC225:BC225))</f>
        <v>0</v>
      </c>
      <c r="BE225" s="164">
        <f>MIN(MAX(0,BD225),MAX(0,$M225)-SUM($BC225:BD225))</f>
        <v>0</v>
      </c>
      <c r="BF225" s="164">
        <f>MIN(MAX(0,BE225),MAX(0,$M225)-SUM($BC225:BE225))</f>
        <v>0</v>
      </c>
      <c r="BG225" s="164">
        <f>MIN(MAX(0,BF225),MAX(0,$M225)-SUM($BC225:BF225))</f>
        <v>0</v>
      </c>
      <c r="BH225" s="164">
        <f>MIN(MAX(0,BG225),MAX(0,$M225)-SUM($BC225:BG225))</f>
        <v>0</v>
      </c>
      <c r="BI225" s="164">
        <f>(MAX(0,$M225-MAX(0,SUM($BC225:BH225))))</f>
        <v>0</v>
      </c>
      <c r="BJ225" s="166">
        <f t="shared" si="27"/>
        <v>253</v>
      </c>
      <c r="BK225" s="166">
        <f>MIN(MAX(0,BJ225),MAX(0,-$M225)-MAX(0,-$BC225+SUM($BJ225:BJ225)))</f>
        <v>253</v>
      </c>
      <c r="BL225" s="166">
        <f>MIN(MAX(0,BK225),MAX(0,-$M225)-MAX(0,-$BC225+SUM($BJ225:BK225)))</f>
        <v>253</v>
      </c>
      <c r="BM225" s="166">
        <f>MIN(MAX(0,BL225),MAX(0,-$M225)-MAX(0,-$BC225+SUM($BJ225:BL225)))</f>
        <v>253</v>
      </c>
      <c r="BN225" s="166">
        <f>MIN(MAX(0,BM225),MAX(0,-$M225)-MAX(0,-$BC225+SUM($BJ225:BM225)))</f>
        <v>253</v>
      </c>
      <c r="BO225" s="166">
        <f>MAX(0,-$M225+$BC225-SUM($BJ225:BN225))</f>
        <v>534</v>
      </c>
      <c r="BP225" s="165"/>
      <c r="BQ225" s="164"/>
      <c r="BR225" s="164"/>
      <c r="BS225" s="164"/>
      <c r="BT225" s="164"/>
      <c r="BU225" s="164"/>
      <c r="BV225" s="164"/>
      <c r="BW225" s="166"/>
      <c r="BX225" s="166"/>
      <c r="BY225" s="166"/>
      <c r="BZ225" s="166"/>
      <c r="CA225" s="166"/>
      <c r="CB225" s="166"/>
      <c r="CC225" s="163">
        <v>8.8000000000000007</v>
      </c>
      <c r="CD225" s="167"/>
      <c r="CE225" s="164"/>
      <c r="CF225" s="164"/>
      <c r="CG225" s="164"/>
      <c r="CH225" s="164"/>
      <c r="CI225" s="164"/>
      <c r="CJ225" s="164"/>
      <c r="CK225" s="166"/>
      <c r="CL225" s="166"/>
      <c r="CM225" s="166"/>
      <c r="CN225" s="166"/>
      <c r="CO225" s="166"/>
      <c r="CP225" s="166"/>
      <c r="CQ225" s="167">
        <v>-2909</v>
      </c>
      <c r="CR225" s="164"/>
      <c r="CS225" s="164"/>
      <c r="CT225" s="164"/>
      <c r="CU225" s="164"/>
      <c r="CV225" s="164"/>
      <c r="CW225" s="164"/>
      <c r="CX225" s="166">
        <v>2909</v>
      </c>
      <c r="CY225" s="166">
        <v>2909</v>
      </c>
      <c r="CZ225" s="166">
        <v>2909</v>
      </c>
      <c r="DA225" s="166">
        <v>2909</v>
      </c>
      <c r="DB225" s="166">
        <v>2909</v>
      </c>
      <c r="DC225" s="166">
        <v>5233</v>
      </c>
      <c r="DE225" s="168">
        <v>0</v>
      </c>
      <c r="DG225" s="172">
        <v>0</v>
      </c>
    </row>
    <row r="226" spans="2:111" hidden="1">
      <c r="B226" s="103" t="s">
        <v>529</v>
      </c>
      <c r="C226" s="164">
        <v>0</v>
      </c>
      <c r="D226" s="164">
        <v>0</v>
      </c>
      <c r="E226" s="164">
        <v>6</v>
      </c>
      <c r="F226" s="163">
        <v>16.899999999999999</v>
      </c>
      <c r="G226" s="164">
        <v>0</v>
      </c>
      <c r="H226" s="164">
        <v>0</v>
      </c>
      <c r="I226" s="164">
        <v>0</v>
      </c>
      <c r="J226" s="164"/>
      <c r="K226" s="164">
        <v>0</v>
      </c>
      <c r="L226" s="164">
        <v>1664</v>
      </c>
      <c r="M226" s="164">
        <v>-21</v>
      </c>
      <c r="N226" s="164"/>
      <c r="O226" s="164">
        <v>0</v>
      </c>
      <c r="P226" s="164">
        <v>1643</v>
      </c>
      <c r="Q226" s="104">
        <f t="shared" si="21"/>
        <v>0</v>
      </c>
      <c r="R226" s="164">
        <v>97</v>
      </c>
      <c r="S226" s="164"/>
      <c r="T226" s="164">
        <v>97</v>
      </c>
      <c r="U226" s="164">
        <v>0</v>
      </c>
      <c r="V226" s="104">
        <f t="shared" si="24"/>
        <v>1546</v>
      </c>
      <c r="W226" s="104">
        <f t="shared" si="25"/>
        <v>0</v>
      </c>
      <c r="X226" s="104"/>
      <c r="Y226" s="164">
        <v>2188</v>
      </c>
      <c r="Z226" s="164">
        <v>1211</v>
      </c>
      <c r="AA226" s="164">
        <v>1643</v>
      </c>
      <c r="AB226" s="164">
        <v>1643</v>
      </c>
      <c r="AC226" s="164">
        <v>0</v>
      </c>
      <c r="AD226" s="164">
        <v>20</v>
      </c>
      <c r="AE226" s="164"/>
      <c r="AF226" s="164">
        <v>1566</v>
      </c>
      <c r="AG226" s="164">
        <v>0</v>
      </c>
      <c r="AH226" s="164"/>
      <c r="AI226" s="164">
        <v>97</v>
      </c>
      <c r="AJ226" s="164">
        <v>97</v>
      </c>
      <c r="AK226" s="164">
        <v>97</v>
      </c>
      <c r="AL226" s="164">
        <v>97</v>
      </c>
      <c r="AM226" s="164">
        <v>97</v>
      </c>
      <c r="AN226" s="164">
        <v>1061</v>
      </c>
      <c r="AP226" s="165">
        <f t="shared" si="22"/>
        <v>98</v>
      </c>
      <c r="AQ226" s="164">
        <f>MIN(MAX(0,AP226),MAX(0,$L226)-SUM($AP226:AP226))</f>
        <v>98</v>
      </c>
      <c r="AR226" s="164">
        <f>MIN(MAX(0,AQ226),MAX(0,$L226)-SUM($AP226:AQ226))</f>
        <v>98</v>
      </c>
      <c r="AS226" s="164">
        <f>MIN(MAX(0,AR226),MAX(0,$L226)-SUM($AP226:AR226))</f>
        <v>98</v>
      </c>
      <c r="AT226" s="164">
        <f>MIN(MAX(0,AS226),MAX(0,$L226)-SUM($AP226:AS226))</f>
        <v>98</v>
      </c>
      <c r="AU226" s="164">
        <f>MIN(MAX(0,AT226),MAX(0,$L226)-SUM($AP226:AT226))</f>
        <v>98</v>
      </c>
      <c r="AV226" s="164">
        <f>(MAX(0,$L226-MAX(0,SUM($AP226:AU226))))</f>
        <v>1076</v>
      </c>
      <c r="AW226" s="166">
        <f t="shared" si="23"/>
        <v>0</v>
      </c>
      <c r="AX226" s="166">
        <f>MIN(MAX(0,AW226),MAX(0,-$L226)-MAX(0,-$AP226+SUM($AW226:AW226)))</f>
        <v>0</v>
      </c>
      <c r="AY226" s="166">
        <f>MIN(MAX(0,AX226),MAX(0,-$L226)-MAX(0,-$AP226+SUM($AW226:AX226)))</f>
        <v>0</v>
      </c>
      <c r="AZ226" s="166">
        <f>MIN(MAX(0,AY226),MAX(0,-$L226)-MAX(0,-$AP226+SUM($AW226:AY226)))</f>
        <v>0</v>
      </c>
      <c r="BA226" s="166">
        <f>MIN(MAX(0,AZ226),MAX(0,-$L226)-MAX(0,-$AP226+SUM($AW226:AZ226)))</f>
        <v>0</v>
      </c>
      <c r="BB226" s="166">
        <f>MAX(0,-$L226+$AP226-SUM($AW226:BA226))</f>
        <v>0</v>
      </c>
      <c r="BC226" s="165">
        <f t="shared" si="26"/>
        <v>-1</v>
      </c>
      <c r="BD226" s="164">
        <f>MIN(MAX(0,BC226),MAX(0,$M226)-SUM($BC226:BC226))</f>
        <v>0</v>
      </c>
      <c r="BE226" s="164">
        <f>MIN(MAX(0,BD226),MAX(0,$M226)-SUM($BC226:BD226))</f>
        <v>0</v>
      </c>
      <c r="BF226" s="164">
        <f>MIN(MAX(0,BE226),MAX(0,$M226)-SUM($BC226:BE226))</f>
        <v>0</v>
      </c>
      <c r="BG226" s="164">
        <f>MIN(MAX(0,BF226),MAX(0,$M226)-SUM($BC226:BF226))</f>
        <v>0</v>
      </c>
      <c r="BH226" s="164">
        <f>MIN(MAX(0,BG226),MAX(0,$M226)-SUM($BC226:BG226))</f>
        <v>0</v>
      </c>
      <c r="BI226" s="164">
        <f>(MAX(0,$M226-MAX(0,SUM($BC226:BH226))))</f>
        <v>0</v>
      </c>
      <c r="BJ226" s="166">
        <f t="shared" si="27"/>
        <v>1</v>
      </c>
      <c r="BK226" s="166">
        <f>MIN(MAX(0,BJ226),MAX(0,-$M226)-MAX(0,-$BC226+SUM($BJ226:BJ226)))</f>
        <v>1</v>
      </c>
      <c r="BL226" s="166">
        <f>MIN(MAX(0,BK226),MAX(0,-$M226)-MAX(0,-$BC226+SUM($BJ226:BK226)))</f>
        <v>1</v>
      </c>
      <c r="BM226" s="166">
        <f>MIN(MAX(0,BL226),MAX(0,-$M226)-MAX(0,-$BC226+SUM($BJ226:BL226)))</f>
        <v>1</v>
      </c>
      <c r="BN226" s="166">
        <f>MIN(MAX(0,BM226),MAX(0,-$M226)-MAX(0,-$BC226+SUM($BJ226:BM226)))</f>
        <v>1</v>
      </c>
      <c r="BO226" s="166">
        <f>MAX(0,-$M226+$BC226-SUM($BJ226:BN226))</f>
        <v>15</v>
      </c>
      <c r="BP226" s="165"/>
      <c r="BQ226" s="164"/>
      <c r="BR226" s="164"/>
      <c r="BS226" s="164"/>
      <c r="BT226" s="164"/>
      <c r="BU226" s="164"/>
      <c r="BV226" s="164"/>
      <c r="BW226" s="166"/>
      <c r="BX226" s="166"/>
      <c r="BY226" s="166"/>
      <c r="BZ226" s="166"/>
      <c r="CA226" s="166"/>
      <c r="CB226" s="166"/>
      <c r="CC226" s="163">
        <v>1</v>
      </c>
      <c r="CD226" s="167"/>
      <c r="CE226" s="164"/>
      <c r="CF226" s="164"/>
      <c r="CG226" s="164"/>
      <c r="CH226" s="164"/>
      <c r="CI226" s="164"/>
      <c r="CJ226" s="164"/>
      <c r="CK226" s="166"/>
      <c r="CL226" s="166"/>
      <c r="CM226" s="166"/>
      <c r="CN226" s="166"/>
      <c r="CO226" s="166"/>
      <c r="CP226" s="166"/>
      <c r="CQ226" s="167">
        <v>0</v>
      </c>
      <c r="CR226" s="164"/>
      <c r="CS226" s="164"/>
      <c r="CT226" s="164"/>
      <c r="CU226" s="164"/>
      <c r="CV226" s="164"/>
      <c r="CW226" s="164"/>
      <c r="CX226" s="166">
        <v>0</v>
      </c>
      <c r="CY226" s="166">
        <v>0</v>
      </c>
      <c r="CZ226" s="166">
        <v>0</v>
      </c>
      <c r="DA226" s="166">
        <v>0</v>
      </c>
      <c r="DB226" s="166">
        <v>0</v>
      </c>
      <c r="DC226" s="166">
        <v>0</v>
      </c>
      <c r="DE226" s="168">
        <v>0</v>
      </c>
      <c r="DG226" s="172">
        <v>0</v>
      </c>
    </row>
    <row r="227" spans="2:111" hidden="1">
      <c r="B227" s="103" t="s">
        <v>530</v>
      </c>
      <c r="C227" s="164">
        <v>0</v>
      </c>
      <c r="D227" s="164">
        <v>0</v>
      </c>
      <c r="E227" s="164">
        <v>12</v>
      </c>
      <c r="F227" s="163">
        <v>16</v>
      </c>
      <c r="G227" s="164">
        <v>0</v>
      </c>
      <c r="H227" s="164">
        <v>0</v>
      </c>
      <c r="I227" s="164">
        <v>0</v>
      </c>
      <c r="J227" s="164"/>
      <c r="K227" s="164">
        <v>0</v>
      </c>
      <c r="L227" s="164">
        <v>4315</v>
      </c>
      <c r="M227" s="164">
        <v>-98</v>
      </c>
      <c r="N227" s="164"/>
      <c r="O227" s="164">
        <v>0</v>
      </c>
      <c r="P227" s="164">
        <v>4217</v>
      </c>
      <c r="Q227" s="104">
        <f t="shared" si="21"/>
        <v>0</v>
      </c>
      <c r="R227" s="164">
        <v>264</v>
      </c>
      <c r="S227" s="164"/>
      <c r="T227" s="164">
        <v>264</v>
      </c>
      <c r="U227" s="164">
        <v>0</v>
      </c>
      <c r="V227" s="104">
        <f t="shared" si="24"/>
        <v>3953</v>
      </c>
      <c r="W227" s="104">
        <f t="shared" si="25"/>
        <v>0</v>
      </c>
      <c r="X227" s="104"/>
      <c r="Y227" s="164">
        <v>5558</v>
      </c>
      <c r="Z227" s="164">
        <v>3285</v>
      </c>
      <c r="AA227" s="164">
        <v>4217</v>
      </c>
      <c r="AB227" s="164">
        <v>4217</v>
      </c>
      <c r="AC227" s="164">
        <v>0</v>
      </c>
      <c r="AD227" s="164">
        <v>92</v>
      </c>
      <c r="AE227" s="164"/>
      <c r="AF227" s="164">
        <v>4045</v>
      </c>
      <c r="AG227" s="164">
        <v>0</v>
      </c>
      <c r="AH227" s="164"/>
      <c r="AI227" s="164">
        <v>264</v>
      </c>
      <c r="AJ227" s="164">
        <v>264</v>
      </c>
      <c r="AK227" s="164">
        <v>264</v>
      </c>
      <c r="AL227" s="164">
        <v>264</v>
      </c>
      <c r="AM227" s="164">
        <v>264</v>
      </c>
      <c r="AN227" s="164">
        <v>2633</v>
      </c>
      <c r="AP227" s="165">
        <f t="shared" si="22"/>
        <v>270</v>
      </c>
      <c r="AQ227" s="164">
        <f>MIN(MAX(0,AP227),MAX(0,$L227)-SUM($AP227:AP227))</f>
        <v>270</v>
      </c>
      <c r="AR227" s="164">
        <f>MIN(MAX(0,AQ227),MAX(0,$L227)-SUM($AP227:AQ227))</f>
        <v>270</v>
      </c>
      <c r="AS227" s="164">
        <f>MIN(MAX(0,AR227),MAX(0,$L227)-SUM($AP227:AR227))</f>
        <v>270</v>
      </c>
      <c r="AT227" s="164">
        <f>MIN(MAX(0,AS227),MAX(0,$L227)-SUM($AP227:AS227))</f>
        <v>270</v>
      </c>
      <c r="AU227" s="164">
        <f>MIN(MAX(0,AT227),MAX(0,$L227)-SUM($AP227:AT227))</f>
        <v>270</v>
      </c>
      <c r="AV227" s="164">
        <f>(MAX(0,$L227-MAX(0,SUM($AP227:AU227))))</f>
        <v>2695</v>
      </c>
      <c r="AW227" s="166">
        <f t="shared" si="23"/>
        <v>0</v>
      </c>
      <c r="AX227" s="166">
        <f>MIN(MAX(0,AW227),MAX(0,-$L227)-MAX(0,-$AP227+SUM($AW227:AW227)))</f>
        <v>0</v>
      </c>
      <c r="AY227" s="166">
        <f>MIN(MAX(0,AX227),MAX(0,-$L227)-MAX(0,-$AP227+SUM($AW227:AX227)))</f>
        <v>0</v>
      </c>
      <c r="AZ227" s="166">
        <f>MIN(MAX(0,AY227),MAX(0,-$L227)-MAX(0,-$AP227+SUM($AW227:AY227)))</f>
        <v>0</v>
      </c>
      <c r="BA227" s="166">
        <f>MIN(MAX(0,AZ227),MAX(0,-$L227)-MAX(0,-$AP227+SUM($AW227:AZ227)))</f>
        <v>0</v>
      </c>
      <c r="BB227" s="166">
        <f>MAX(0,-$L227+$AP227-SUM($AW227:BA227))</f>
        <v>0</v>
      </c>
      <c r="BC227" s="165">
        <f t="shared" si="26"/>
        <v>-6</v>
      </c>
      <c r="BD227" s="164">
        <f>MIN(MAX(0,BC227),MAX(0,$M227)-SUM($BC227:BC227))</f>
        <v>0</v>
      </c>
      <c r="BE227" s="164">
        <f>MIN(MAX(0,BD227),MAX(0,$M227)-SUM($BC227:BD227))</f>
        <v>0</v>
      </c>
      <c r="BF227" s="164">
        <f>MIN(MAX(0,BE227),MAX(0,$M227)-SUM($BC227:BE227))</f>
        <v>0</v>
      </c>
      <c r="BG227" s="164">
        <f>MIN(MAX(0,BF227),MAX(0,$M227)-SUM($BC227:BF227))</f>
        <v>0</v>
      </c>
      <c r="BH227" s="164">
        <f>MIN(MAX(0,BG227),MAX(0,$M227)-SUM($BC227:BG227))</f>
        <v>0</v>
      </c>
      <c r="BI227" s="164">
        <f>(MAX(0,$M227-MAX(0,SUM($BC227:BH227))))</f>
        <v>0</v>
      </c>
      <c r="BJ227" s="166">
        <f t="shared" si="27"/>
        <v>6</v>
      </c>
      <c r="BK227" s="166">
        <f>MIN(MAX(0,BJ227),MAX(0,-$M227)-MAX(0,-$BC227+SUM($BJ227:BJ227)))</f>
        <v>6</v>
      </c>
      <c r="BL227" s="166">
        <f>MIN(MAX(0,BK227),MAX(0,-$M227)-MAX(0,-$BC227+SUM($BJ227:BK227)))</f>
        <v>6</v>
      </c>
      <c r="BM227" s="166">
        <f>MIN(MAX(0,BL227),MAX(0,-$M227)-MAX(0,-$BC227+SUM($BJ227:BL227)))</f>
        <v>6</v>
      </c>
      <c r="BN227" s="166">
        <f>MIN(MAX(0,BM227),MAX(0,-$M227)-MAX(0,-$BC227+SUM($BJ227:BM227)))</f>
        <v>6</v>
      </c>
      <c r="BO227" s="166">
        <f>MAX(0,-$M227+$BC227-SUM($BJ227:BN227))</f>
        <v>62</v>
      </c>
      <c r="BP227" s="165"/>
      <c r="BQ227" s="164"/>
      <c r="BR227" s="164"/>
      <c r="BS227" s="164"/>
      <c r="BT227" s="164"/>
      <c r="BU227" s="164"/>
      <c r="BV227" s="164"/>
      <c r="BW227" s="166"/>
      <c r="BX227" s="166"/>
      <c r="BY227" s="166"/>
      <c r="BZ227" s="166"/>
      <c r="CA227" s="166"/>
      <c r="CB227" s="166"/>
      <c r="CC227" s="163">
        <v>1</v>
      </c>
      <c r="CD227" s="167"/>
      <c r="CE227" s="164"/>
      <c r="CF227" s="164"/>
      <c r="CG227" s="164"/>
      <c r="CH227" s="164"/>
      <c r="CI227" s="164"/>
      <c r="CJ227" s="164"/>
      <c r="CK227" s="166"/>
      <c r="CL227" s="166"/>
      <c r="CM227" s="166"/>
      <c r="CN227" s="166"/>
      <c r="CO227" s="166"/>
      <c r="CP227" s="166"/>
      <c r="CQ227" s="167">
        <v>0</v>
      </c>
      <c r="CR227" s="164"/>
      <c r="CS227" s="164"/>
      <c r="CT227" s="164"/>
      <c r="CU227" s="164"/>
      <c r="CV227" s="164"/>
      <c r="CW227" s="164"/>
      <c r="CX227" s="166">
        <v>0</v>
      </c>
      <c r="CY227" s="166">
        <v>0</v>
      </c>
      <c r="CZ227" s="166">
        <v>0</v>
      </c>
      <c r="DA227" s="166">
        <v>0</v>
      </c>
      <c r="DB227" s="166">
        <v>0</v>
      </c>
      <c r="DC227" s="166">
        <v>0</v>
      </c>
      <c r="DE227" s="168">
        <v>0</v>
      </c>
      <c r="DG227" s="172">
        <v>0</v>
      </c>
    </row>
    <row r="228" spans="2:111" hidden="1">
      <c r="B228" s="103" t="s">
        <v>357</v>
      </c>
      <c r="C228" s="164">
        <v>25</v>
      </c>
      <c r="D228" s="164">
        <v>9</v>
      </c>
      <c r="E228" s="164">
        <v>62</v>
      </c>
      <c r="F228" s="163">
        <v>7</v>
      </c>
      <c r="G228" s="164">
        <v>288204</v>
      </c>
      <c r="H228" s="164">
        <v>4402</v>
      </c>
      <c r="I228" s="164">
        <v>10179</v>
      </c>
      <c r="J228" s="164"/>
      <c r="K228" s="164">
        <v>0</v>
      </c>
      <c r="L228" s="164">
        <v>2705</v>
      </c>
      <c r="M228" s="164">
        <v>-2224</v>
      </c>
      <c r="N228" s="164"/>
      <c r="O228" s="164">
        <v>-13370</v>
      </c>
      <c r="P228" s="164">
        <v>289896</v>
      </c>
      <c r="Q228" s="104">
        <f t="shared" si="21"/>
        <v>0</v>
      </c>
      <c r="R228" s="164">
        <v>-3111</v>
      </c>
      <c r="S228" s="164"/>
      <c r="T228" s="164">
        <v>11470</v>
      </c>
      <c r="U228" s="164">
        <v>13022</v>
      </c>
      <c r="V228" s="104">
        <f t="shared" si="24"/>
        <v>-18028</v>
      </c>
      <c r="W228" s="104">
        <f t="shared" si="25"/>
        <v>-21620</v>
      </c>
      <c r="X228" s="104"/>
      <c r="Y228" s="164">
        <v>329765</v>
      </c>
      <c r="Z228" s="164">
        <v>256984</v>
      </c>
      <c r="AA228" s="164">
        <v>289896</v>
      </c>
      <c r="AB228" s="164">
        <v>289896</v>
      </c>
      <c r="AC228" s="164">
        <v>0</v>
      </c>
      <c r="AD228" s="164">
        <v>20347</v>
      </c>
      <c r="AE228" s="164"/>
      <c r="AF228" s="164">
        <v>2319</v>
      </c>
      <c r="AG228" s="164">
        <v>0</v>
      </c>
      <c r="AH228" s="164"/>
      <c r="AI228" s="164">
        <v>-3111</v>
      </c>
      <c r="AJ228" s="164">
        <v>-3111</v>
      </c>
      <c r="AK228" s="164">
        <v>-3111</v>
      </c>
      <c r="AL228" s="164">
        <v>-3111</v>
      </c>
      <c r="AM228" s="164">
        <v>-3111</v>
      </c>
      <c r="AN228" s="164">
        <v>-2473</v>
      </c>
      <c r="AP228" s="165">
        <f t="shared" si="22"/>
        <v>386</v>
      </c>
      <c r="AQ228" s="164">
        <f>MIN(MAX(0,AP228),MAX(0,$L228)-SUM($AP228:AP228))</f>
        <v>386</v>
      </c>
      <c r="AR228" s="164">
        <f>MIN(MAX(0,AQ228),MAX(0,$L228)-SUM($AP228:AQ228))</f>
        <v>386</v>
      </c>
      <c r="AS228" s="164">
        <f>MIN(MAX(0,AR228),MAX(0,$L228)-SUM($AP228:AR228))</f>
        <v>386</v>
      </c>
      <c r="AT228" s="164">
        <f>MIN(MAX(0,AS228),MAX(0,$L228)-SUM($AP228:AS228))</f>
        <v>386</v>
      </c>
      <c r="AU228" s="164">
        <f>MIN(MAX(0,AT228),MAX(0,$L228)-SUM($AP228:AT228))</f>
        <v>386</v>
      </c>
      <c r="AV228" s="164">
        <f>(MAX(0,$L228-MAX(0,SUM($AP228:AU228))))</f>
        <v>389</v>
      </c>
      <c r="AW228" s="166">
        <f t="shared" si="23"/>
        <v>0</v>
      </c>
      <c r="AX228" s="166">
        <f>MIN(MAX(0,AW228),MAX(0,-$L228)-MAX(0,-$AP228+SUM($AW228:AW228)))</f>
        <v>0</v>
      </c>
      <c r="AY228" s="166">
        <f>MIN(MAX(0,AX228),MAX(0,-$L228)-MAX(0,-$AP228+SUM($AW228:AX228)))</f>
        <v>0</v>
      </c>
      <c r="AZ228" s="166">
        <f>MIN(MAX(0,AY228),MAX(0,-$L228)-MAX(0,-$AP228+SUM($AW228:AY228)))</f>
        <v>0</v>
      </c>
      <c r="BA228" s="166">
        <f>MIN(MAX(0,AZ228),MAX(0,-$L228)-MAX(0,-$AP228+SUM($AW228:AZ228)))</f>
        <v>0</v>
      </c>
      <c r="BB228" s="166">
        <f>MAX(0,-$L228+$AP228-SUM($AW228:BA228))</f>
        <v>0</v>
      </c>
      <c r="BC228" s="165">
        <f t="shared" si="26"/>
        <v>-318</v>
      </c>
      <c r="BD228" s="164">
        <f>MIN(MAX(0,BC228),MAX(0,$M228)-SUM($BC228:BC228))</f>
        <v>0</v>
      </c>
      <c r="BE228" s="164">
        <f>MIN(MAX(0,BD228),MAX(0,$M228)-SUM($BC228:BD228))</f>
        <v>0</v>
      </c>
      <c r="BF228" s="164">
        <f>MIN(MAX(0,BE228),MAX(0,$M228)-SUM($BC228:BE228))</f>
        <v>0</v>
      </c>
      <c r="BG228" s="164">
        <f>MIN(MAX(0,BF228),MAX(0,$M228)-SUM($BC228:BF228))</f>
        <v>0</v>
      </c>
      <c r="BH228" s="164">
        <f>MIN(MAX(0,BG228),MAX(0,$M228)-SUM($BC228:BG228))</f>
        <v>0</v>
      </c>
      <c r="BI228" s="164">
        <f>(MAX(0,$M228-MAX(0,SUM($BC228:BH228))))</f>
        <v>0</v>
      </c>
      <c r="BJ228" s="166">
        <f t="shared" si="27"/>
        <v>318</v>
      </c>
      <c r="BK228" s="166">
        <f>MIN(MAX(0,BJ228),MAX(0,-$M228)-MAX(0,-$BC228+SUM($BJ228:BJ228)))</f>
        <v>318</v>
      </c>
      <c r="BL228" s="166">
        <f>MIN(MAX(0,BK228),MAX(0,-$M228)-MAX(0,-$BC228+SUM($BJ228:BK228)))</f>
        <v>318</v>
      </c>
      <c r="BM228" s="166">
        <f>MIN(MAX(0,BL228),MAX(0,-$M228)-MAX(0,-$BC228+SUM($BJ228:BL228)))</f>
        <v>318</v>
      </c>
      <c r="BN228" s="166">
        <f>MIN(MAX(0,BM228),MAX(0,-$M228)-MAX(0,-$BC228+SUM($BJ228:BM228)))</f>
        <v>318</v>
      </c>
      <c r="BO228" s="166">
        <f>MAX(0,-$M228+$BC228-SUM($BJ228:BN228))</f>
        <v>316</v>
      </c>
      <c r="BP228" s="165"/>
      <c r="BQ228" s="164"/>
      <c r="BR228" s="164"/>
      <c r="BS228" s="164"/>
      <c r="BT228" s="164"/>
      <c r="BU228" s="164"/>
      <c r="BV228" s="164"/>
      <c r="BW228" s="166"/>
      <c r="BX228" s="166"/>
      <c r="BY228" s="166"/>
      <c r="BZ228" s="166"/>
      <c r="CA228" s="166"/>
      <c r="CB228" s="166"/>
      <c r="CC228" s="163">
        <v>7.8</v>
      </c>
      <c r="CD228" s="167"/>
      <c r="CE228" s="164"/>
      <c r="CF228" s="164"/>
      <c r="CG228" s="164"/>
      <c r="CH228" s="164"/>
      <c r="CI228" s="164"/>
      <c r="CJ228" s="164"/>
      <c r="CK228" s="166"/>
      <c r="CL228" s="166"/>
      <c r="CM228" s="166"/>
      <c r="CN228" s="166"/>
      <c r="CO228" s="166"/>
      <c r="CP228" s="166"/>
      <c r="CQ228" s="167">
        <v>-3179</v>
      </c>
      <c r="CR228" s="164"/>
      <c r="CS228" s="164"/>
      <c r="CT228" s="164"/>
      <c r="CU228" s="164"/>
      <c r="CV228" s="164"/>
      <c r="CW228" s="164"/>
      <c r="CX228" s="166">
        <v>3179</v>
      </c>
      <c r="CY228" s="166">
        <v>3179</v>
      </c>
      <c r="CZ228" s="166">
        <v>3179</v>
      </c>
      <c r="DA228" s="166">
        <v>3179</v>
      </c>
      <c r="DB228" s="166">
        <v>3179</v>
      </c>
      <c r="DC228" s="166">
        <v>2546</v>
      </c>
      <c r="DE228" s="168">
        <v>0</v>
      </c>
      <c r="DG228" s="172">
        <v>0</v>
      </c>
    </row>
    <row r="229" spans="2:111" hidden="1">
      <c r="B229" s="103" t="s">
        <v>358</v>
      </c>
      <c r="C229" s="164">
        <v>138</v>
      </c>
      <c r="D229" s="164">
        <v>61</v>
      </c>
      <c r="E229" s="164">
        <v>465</v>
      </c>
      <c r="F229" s="163">
        <v>8</v>
      </c>
      <c r="G229" s="164">
        <v>1700651</v>
      </c>
      <c r="H229" s="164">
        <v>30731</v>
      </c>
      <c r="I229" s="164">
        <v>60327</v>
      </c>
      <c r="J229" s="164"/>
      <c r="K229" s="164">
        <v>0</v>
      </c>
      <c r="L229" s="164">
        <v>-71094</v>
      </c>
      <c r="M229" s="164">
        <v>-12662</v>
      </c>
      <c r="N229" s="164"/>
      <c r="O229" s="164">
        <v>-73626</v>
      </c>
      <c r="P229" s="164">
        <v>1634327</v>
      </c>
      <c r="Q229" s="104">
        <f t="shared" si="21"/>
        <v>0</v>
      </c>
      <c r="R229" s="164">
        <v>-27840</v>
      </c>
      <c r="S229" s="164"/>
      <c r="T229" s="164">
        <v>63218</v>
      </c>
      <c r="U229" s="164">
        <v>73605</v>
      </c>
      <c r="V229" s="104">
        <f t="shared" si="24"/>
        <v>-191403</v>
      </c>
      <c r="W229" s="104">
        <f t="shared" si="25"/>
        <v>-135487</v>
      </c>
      <c r="X229" s="104"/>
      <c r="Y229" s="164">
        <v>1864566</v>
      </c>
      <c r="Z229" s="164">
        <v>1444452</v>
      </c>
      <c r="AA229" s="164">
        <v>1634327</v>
      </c>
      <c r="AB229" s="164">
        <v>1634327</v>
      </c>
      <c r="AC229" s="164">
        <v>62207</v>
      </c>
      <c r="AD229" s="164">
        <v>129196</v>
      </c>
      <c r="AE229" s="164"/>
      <c r="AF229" s="164">
        <v>0</v>
      </c>
      <c r="AG229" s="164">
        <v>0</v>
      </c>
      <c r="AH229" s="164"/>
      <c r="AI229" s="164">
        <v>-27840</v>
      </c>
      <c r="AJ229" s="164">
        <v>-27840</v>
      </c>
      <c r="AK229" s="164">
        <v>-27840</v>
      </c>
      <c r="AL229" s="164">
        <v>-27840</v>
      </c>
      <c r="AM229" s="164">
        <v>-27840</v>
      </c>
      <c r="AN229" s="164">
        <v>-52203</v>
      </c>
      <c r="AP229" s="165">
        <f t="shared" si="22"/>
        <v>-8887</v>
      </c>
      <c r="AQ229" s="164">
        <f>MIN(MAX(0,AP229),MAX(0,$L229)-SUM($AP229:AP229))</f>
        <v>0</v>
      </c>
      <c r="AR229" s="164">
        <f>MIN(MAX(0,AQ229),MAX(0,$L229)-SUM($AP229:AQ229))</f>
        <v>0</v>
      </c>
      <c r="AS229" s="164">
        <f>MIN(MAX(0,AR229),MAX(0,$L229)-SUM($AP229:AR229))</f>
        <v>0</v>
      </c>
      <c r="AT229" s="164">
        <f>MIN(MAX(0,AS229),MAX(0,$L229)-SUM($AP229:AS229))</f>
        <v>0</v>
      </c>
      <c r="AU229" s="164">
        <f>MIN(MAX(0,AT229),MAX(0,$L229)-SUM($AP229:AT229))</f>
        <v>0</v>
      </c>
      <c r="AV229" s="164">
        <f>(MAX(0,$L229-MAX(0,SUM($AP229:AU229))))</f>
        <v>0</v>
      </c>
      <c r="AW229" s="166">
        <f t="shared" si="23"/>
        <v>8887</v>
      </c>
      <c r="AX229" s="166">
        <f>MIN(MAX(0,AW229),MAX(0,-$L229)-MAX(0,-$AP229+SUM($AW229:AW229)))</f>
        <v>8887</v>
      </c>
      <c r="AY229" s="166">
        <f>MIN(MAX(0,AX229),MAX(0,-$L229)-MAX(0,-$AP229+SUM($AW229:AX229)))</f>
        <v>8887</v>
      </c>
      <c r="AZ229" s="166">
        <f>MIN(MAX(0,AY229),MAX(0,-$L229)-MAX(0,-$AP229+SUM($AW229:AY229)))</f>
        <v>8887</v>
      </c>
      <c r="BA229" s="166">
        <f>MIN(MAX(0,AZ229),MAX(0,-$L229)-MAX(0,-$AP229+SUM($AW229:AZ229)))</f>
        <v>8887</v>
      </c>
      <c r="BB229" s="166">
        <f>MAX(0,-$L229+$AP229-SUM($AW229:BA229))</f>
        <v>17772</v>
      </c>
      <c r="BC229" s="165">
        <f t="shared" si="26"/>
        <v>-1583</v>
      </c>
      <c r="BD229" s="164">
        <f>MIN(MAX(0,BC229),MAX(0,$M229)-SUM($BC229:BC229))</f>
        <v>0</v>
      </c>
      <c r="BE229" s="164">
        <f>MIN(MAX(0,BD229),MAX(0,$M229)-SUM($BC229:BD229))</f>
        <v>0</v>
      </c>
      <c r="BF229" s="164">
        <f>MIN(MAX(0,BE229),MAX(0,$M229)-SUM($BC229:BE229))</f>
        <v>0</v>
      </c>
      <c r="BG229" s="164">
        <f>MIN(MAX(0,BF229),MAX(0,$M229)-SUM($BC229:BF229))</f>
        <v>0</v>
      </c>
      <c r="BH229" s="164">
        <f>MIN(MAX(0,BG229),MAX(0,$M229)-SUM($BC229:BG229))</f>
        <v>0</v>
      </c>
      <c r="BI229" s="164">
        <f>(MAX(0,$M229-MAX(0,SUM($BC229:BH229))))</f>
        <v>0</v>
      </c>
      <c r="BJ229" s="166">
        <f t="shared" si="27"/>
        <v>1583</v>
      </c>
      <c r="BK229" s="166">
        <f>MIN(MAX(0,BJ229),MAX(0,-$M229)-MAX(0,-$BC229+SUM($BJ229:BJ229)))</f>
        <v>1583</v>
      </c>
      <c r="BL229" s="166">
        <f>MIN(MAX(0,BK229),MAX(0,-$M229)-MAX(0,-$BC229+SUM($BJ229:BK229)))</f>
        <v>1583</v>
      </c>
      <c r="BM229" s="166">
        <f>MIN(MAX(0,BL229),MAX(0,-$M229)-MAX(0,-$BC229+SUM($BJ229:BL229)))</f>
        <v>1583</v>
      </c>
      <c r="BN229" s="166">
        <f>MIN(MAX(0,BM229),MAX(0,-$M229)-MAX(0,-$BC229+SUM($BJ229:BM229)))</f>
        <v>1583</v>
      </c>
      <c r="BO229" s="166">
        <f>MAX(0,-$M229+$BC229-SUM($BJ229:BN229))</f>
        <v>3164</v>
      </c>
      <c r="BP229" s="165"/>
      <c r="BQ229" s="164"/>
      <c r="BR229" s="164"/>
      <c r="BS229" s="164"/>
      <c r="BT229" s="164"/>
      <c r="BU229" s="164"/>
      <c r="BV229" s="164"/>
      <c r="BW229" s="166"/>
      <c r="BX229" s="166"/>
      <c r="BY229" s="166"/>
      <c r="BZ229" s="166"/>
      <c r="CA229" s="166"/>
      <c r="CB229" s="166"/>
      <c r="CC229" s="163">
        <v>8.8000000000000007</v>
      </c>
      <c r="CD229" s="167"/>
      <c r="CE229" s="164"/>
      <c r="CF229" s="164"/>
      <c r="CG229" s="164"/>
      <c r="CH229" s="164"/>
      <c r="CI229" s="164"/>
      <c r="CJ229" s="164"/>
      <c r="CK229" s="166"/>
      <c r="CL229" s="166"/>
      <c r="CM229" s="166"/>
      <c r="CN229" s="166"/>
      <c r="CO229" s="166"/>
      <c r="CP229" s="166"/>
      <c r="CQ229" s="167">
        <v>-17370</v>
      </c>
      <c r="CR229" s="164"/>
      <c r="CS229" s="164"/>
      <c r="CT229" s="164"/>
      <c r="CU229" s="164"/>
      <c r="CV229" s="164"/>
      <c r="CW229" s="164"/>
      <c r="CX229" s="166">
        <v>17370</v>
      </c>
      <c r="CY229" s="166">
        <v>17370</v>
      </c>
      <c r="CZ229" s="166">
        <v>17370</v>
      </c>
      <c r="DA229" s="166">
        <v>17370</v>
      </c>
      <c r="DB229" s="166">
        <v>17370</v>
      </c>
      <c r="DC229" s="166">
        <v>31267</v>
      </c>
      <c r="DE229" s="168">
        <v>0</v>
      </c>
      <c r="DG229" s="172">
        <v>0</v>
      </c>
    </row>
    <row r="230" spans="2:111" hidden="1">
      <c r="B230" s="103" t="s">
        <v>359</v>
      </c>
      <c r="C230" s="164">
        <v>159</v>
      </c>
      <c r="D230" s="164">
        <v>73</v>
      </c>
      <c r="E230" s="164">
        <v>513</v>
      </c>
      <c r="F230" s="163">
        <v>7.8</v>
      </c>
      <c r="G230" s="164">
        <v>2134383</v>
      </c>
      <c r="H230" s="164">
        <v>39454</v>
      </c>
      <c r="I230" s="164">
        <v>75817</v>
      </c>
      <c r="J230" s="164"/>
      <c r="K230" s="164">
        <v>0</v>
      </c>
      <c r="L230" s="164">
        <v>-227101</v>
      </c>
      <c r="M230" s="164">
        <v>-14584</v>
      </c>
      <c r="N230" s="164"/>
      <c r="O230" s="164">
        <v>-88265</v>
      </c>
      <c r="P230" s="164">
        <v>1919704</v>
      </c>
      <c r="Q230" s="104">
        <f t="shared" si="21"/>
        <v>0</v>
      </c>
      <c r="R230" s="164">
        <v>-52140</v>
      </c>
      <c r="S230" s="164"/>
      <c r="T230" s="164">
        <v>63131</v>
      </c>
      <c r="U230" s="164">
        <v>86693</v>
      </c>
      <c r="V230" s="104">
        <f t="shared" si="24"/>
        <v>-360892</v>
      </c>
      <c r="W230" s="104">
        <f t="shared" si="25"/>
        <v>-171347</v>
      </c>
      <c r="X230" s="104"/>
      <c r="Y230" s="164">
        <v>2190949</v>
      </c>
      <c r="Z230" s="164">
        <v>1696050</v>
      </c>
      <c r="AA230" s="164">
        <v>1919704</v>
      </c>
      <c r="AB230" s="164">
        <v>1919704</v>
      </c>
      <c r="AC230" s="164">
        <v>197985</v>
      </c>
      <c r="AD230" s="164">
        <v>162907</v>
      </c>
      <c r="AE230" s="164"/>
      <c r="AF230" s="164">
        <v>0</v>
      </c>
      <c r="AG230" s="164">
        <v>0</v>
      </c>
      <c r="AH230" s="164"/>
      <c r="AI230" s="164">
        <v>-52140</v>
      </c>
      <c r="AJ230" s="164">
        <v>-52140</v>
      </c>
      <c r="AK230" s="164">
        <v>-52140</v>
      </c>
      <c r="AL230" s="164">
        <v>-52140</v>
      </c>
      <c r="AM230" s="164">
        <v>-52140</v>
      </c>
      <c r="AN230" s="164">
        <v>-100192</v>
      </c>
      <c r="AP230" s="165">
        <f t="shared" si="22"/>
        <v>-29116</v>
      </c>
      <c r="AQ230" s="164">
        <f>MIN(MAX(0,AP230),MAX(0,$L230)-SUM($AP230:AP230))</f>
        <v>0</v>
      </c>
      <c r="AR230" s="164">
        <f>MIN(MAX(0,AQ230),MAX(0,$L230)-SUM($AP230:AQ230))</f>
        <v>0</v>
      </c>
      <c r="AS230" s="164">
        <f>MIN(MAX(0,AR230),MAX(0,$L230)-SUM($AP230:AR230))</f>
        <v>0</v>
      </c>
      <c r="AT230" s="164">
        <f>MIN(MAX(0,AS230),MAX(0,$L230)-SUM($AP230:AS230))</f>
        <v>0</v>
      </c>
      <c r="AU230" s="164">
        <f>MIN(MAX(0,AT230),MAX(0,$L230)-SUM($AP230:AT230))</f>
        <v>0</v>
      </c>
      <c r="AV230" s="164">
        <f>(MAX(0,$L230-MAX(0,SUM($AP230:AU230))))</f>
        <v>0</v>
      </c>
      <c r="AW230" s="166">
        <f t="shared" si="23"/>
        <v>29116</v>
      </c>
      <c r="AX230" s="166">
        <f>MIN(MAX(0,AW230),MAX(0,-$L230)-MAX(0,-$AP230+SUM($AW230:AW230)))</f>
        <v>29116</v>
      </c>
      <c r="AY230" s="166">
        <f>MIN(MAX(0,AX230),MAX(0,-$L230)-MAX(0,-$AP230+SUM($AW230:AX230)))</f>
        <v>29116</v>
      </c>
      <c r="AZ230" s="166">
        <f>MIN(MAX(0,AY230),MAX(0,-$L230)-MAX(0,-$AP230+SUM($AW230:AY230)))</f>
        <v>29116</v>
      </c>
      <c r="BA230" s="166">
        <f>MIN(MAX(0,AZ230),MAX(0,-$L230)-MAX(0,-$AP230+SUM($AW230:AZ230)))</f>
        <v>29116</v>
      </c>
      <c r="BB230" s="166">
        <f>MAX(0,-$L230+$AP230-SUM($AW230:BA230))</f>
        <v>52405</v>
      </c>
      <c r="BC230" s="165">
        <f t="shared" si="26"/>
        <v>-1870</v>
      </c>
      <c r="BD230" s="164">
        <f>MIN(MAX(0,BC230),MAX(0,$M230)-SUM($BC230:BC230))</f>
        <v>0</v>
      </c>
      <c r="BE230" s="164">
        <f>MIN(MAX(0,BD230),MAX(0,$M230)-SUM($BC230:BD230))</f>
        <v>0</v>
      </c>
      <c r="BF230" s="164">
        <f>MIN(MAX(0,BE230),MAX(0,$M230)-SUM($BC230:BE230))</f>
        <v>0</v>
      </c>
      <c r="BG230" s="164">
        <f>MIN(MAX(0,BF230),MAX(0,$M230)-SUM($BC230:BF230))</f>
        <v>0</v>
      </c>
      <c r="BH230" s="164">
        <f>MIN(MAX(0,BG230),MAX(0,$M230)-SUM($BC230:BG230))</f>
        <v>0</v>
      </c>
      <c r="BI230" s="164">
        <f>(MAX(0,$M230-MAX(0,SUM($BC230:BH230))))</f>
        <v>0</v>
      </c>
      <c r="BJ230" s="166">
        <f t="shared" si="27"/>
        <v>1870</v>
      </c>
      <c r="BK230" s="166">
        <f>MIN(MAX(0,BJ230),MAX(0,-$M230)-MAX(0,-$BC230+SUM($BJ230:BJ230)))</f>
        <v>1870</v>
      </c>
      <c r="BL230" s="166">
        <f>MIN(MAX(0,BK230),MAX(0,-$M230)-MAX(0,-$BC230+SUM($BJ230:BK230)))</f>
        <v>1870</v>
      </c>
      <c r="BM230" s="166">
        <f>MIN(MAX(0,BL230),MAX(0,-$M230)-MAX(0,-$BC230+SUM($BJ230:BL230)))</f>
        <v>1870</v>
      </c>
      <c r="BN230" s="166">
        <f>MIN(MAX(0,BM230),MAX(0,-$M230)-MAX(0,-$BC230+SUM($BJ230:BM230)))</f>
        <v>1870</v>
      </c>
      <c r="BO230" s="166">
        <f>MAX(0,-$M230+$BC230-SUM($BJ230:BN230))</f>
        <v>3364</v>
      </c>
      <c r="BP230" s="165"/>
      <c r="BQ230" s="164"/>
      <c r="BR230" s="164"/>
      <c r="BS230" s="164"/>
      <c r="BT230" s="164"/>
      <c r="BU230" s="164"/>
      <c r="BV230" s="164"/>
      <c r="BW230" s="166"/>
      <c r="BX230" s="166"/>
      <c r="BY230" s="166"/>
      <c r="BZ230" s="166"/>
      <c r="CA230" s="166"/>
      <c r="CB230" s="166"/>
      <c r="CC230" s="163">
        <v>9.1</v>
      </c>
      <c r="CD230" s="167"/>
      <c r="CE230" s="164"/>
      <c r="CF230" s="164"/>
      <c r="CG230" s="164"/>
      <c r="CH230" s="164"/>
      <c r="CI230" s="164"/>
      <c r="CJ230" s="164"/>
      <c r="CK230" s="166"/>
      <c r="CL230" s="166"/>
      <c r="CM230" s="166"/>
      <c r="CN230" s="166"/>
      <c r="CO230" s="166"/>
      <c r="CP230" s="166"/>
      <c r="CQ230" s="167">
        <v>-21154</v>
      </c>
      <c r="CR230" s="164"/>
      <c r="CS230" s="164"/>
      <c r="CT230" s="164"/>
      <c r="CU230" s="164"/>
      <c r="CV230" s="164"/>
      <c r="CW230" s="164"/>
      <c r="CX230" s="166">
        <v>21154</v>
      </c>
      <c r="CY230" s="166">
        <v>21154</v>
      </c>
      <c r="CZ230" s="166">
        <v>21154</v>
      </c>
      <c r="DA230" s="166">
        <v>21154</v>
      </c>
      <c r="DB230" s="166">
        <v>21154</v>
      </c>
      <c r="DC230" s="166">
        <v>44423</v>
      </c>
      <c r="DE230" s="168">
        <v>0</v>
      </c>
      <c r="DG230" s="172">
        <v>0</v>
      </c>
    </row>
    <row r="231" spans="2:111" hidden="1">
      <c r="B231" s="103" t="s">
        <v>360</v>
      </c>
      <c r="C231" s="164">
        <v>59</v>
      </c>
      <c r="D231" s="164">
        <v>37</v>
      </c>
      <c r="E231" s="164">
        <v>203</v>
      </c>
      <c r="F231" s="163">
        <v>7.4</v>
      </c>
      <c r="G231" s="164">
        <v>786731</v>
      </c>
      <c r="H231" s="164">
        <v>13765</v>
      </c>
      <c r="I231" s="164">
        <v>27911</v>
      </c>
      <c r="J231" s="164"/>
      <c r="K231" s="164">
        <v>0</v>
      </c>
      <c r="L231" s="164">
        <v>12843</v>
      </c>
      <c r="M231" s="164">
        <v>-6621</v>
      </c>
      <c r="N231" s="164"/>
      <c r="O231" s="164">
        <v>-32949</v>
      </c>
      <c r="P231" s="164">
        <v>801680</v>
      </c>
      <c r="Q231" s="104">
        <f t="shared" si="21"/>
        <v>0</v>
      </c>
      <c r="R231" s="164">
        <v>-8042</v>
      </c>
      <c r="S231" s="164"/>
      <c r="T231" s="164">
        <v>33634</v>
      </c>
      <c r="U231" s="164">
        <v>31444</v>
      </c>
      <c r="V231" s="104">
        <f t="shared" si="24"/>
        <v>-50583</v>
      </c>
      <c r="W231" s="104">
        <f t="shared" si="25"/>
        <v>-64847</v>
      </c>
      <c r="X231" s="104"/>
      <c r="Y231" s="164">
        <v>925697</v>
      </c>
      <c r="Z231" s="164">
        <v>700194</v>
      </c>
      <c r="AA231" s="164">
        <v>801680</v>
      </c>
      <c r="AB231" s="164">
        <v>801680</v>
      </c>
      <c r="AC231" s="164">
        <v>0</v>
      </c>
      <c r="AD231" s="164">
        <v>61690</v>
      </c>
      <c r="AE231" s="164"/>
      <c r="AF231" s="164">
        <v>11107</v>
      </c>
      <c r="AG231" s="164">
        <v>0</v>
      </c>
      <c r="AH231" s="164"/>
      <c r="AI231" s="164">
        <v>-8042</v>
      </c>
      <c r="AJ231" s="164">
        <v>-8042</v>
      </c>
      <c r="AK231" s="164">
        <v>-8042</v>
      </c>
      <c r="AL231" s="164">
        <v>-8042</v>
      </c>
      <c r="AM231" s="164">
        <v>-8042</v>
      </c>
      <c r="AN231" s="164">
        <v>-10373</v>
      </c>
      <c r="AP231" s="165">
        <f t="shared" si="22"/>
        <v>1736</v>
      </c>
      <c r="AQ231" s="164">
        <f>MIN(MAX(0,AP231),MAX(0,$L231)-SUM($AP231:AP231))</f>
        <v>1736</v>
      </c>
      <c r="AR231" s="164">
        <f>MIN(MAX(0,AQ231),MAX(0,$L231)-SUM($AP231:AQ231))</f>
        <v>1736</v>
      </c>
      <c r="AS231" s="164">
        <f>MIN(MAX(0,AR231),MAX(0,$L231)-SUM($AP231:AR231))</f>
        <v>1736</v>
      </c>
      <c r="AT231" s="164">
        <f>MIN(MAX(0,AS231),MAX(0,$L231)-SUM($AP231:AS231))</f>
        <v>1736</v>
      </c>
      <c r="AU231" s="164">
        <f>MIN(MAX(0,AT231),MAX(0,$L231)-SUM($AP231:AT231))</f>
        <v>1736</v>
      </c>
      <c r="AV231" s="164">
        <f>(MAX(0,$L231-MAX(0,SUM($AP231:AU231))))</f>
        <v>2427</v>
      </c>
      <c r="AW231" s="166">
        <f t="shared" si="23"/>
        <v>0</v>
      </c>
      <c r="AX231" s="166">
        <f>MIN(MAX(0,AW231),MAX(0,-$L231)-MAX(0,-$AP231+SUM($AW231:AW231)))</f>
        <v>0</v>
      </c>
      <c r="AY231" s="166">
        <f>MIN(MAX(0,AX231),MAX(0,-$L231)-MAX(0,-$AP231+SUM($AW231:AX231)))</f>
        <v>0</v>
      </c>
      <c r="AZ231" s="166">
        <f>MIN(MAX(0,AY231),MAX(0,-$L231)-MAX(0,-$AP231+SUM($AW231:AY231)))</f>
        <v>0</v>
      </c>
      <c r="BA231" s="166">
        <f>MIN(MAX(0,AZ231),MAX(0,-$L231)-MAX(0,-$AP231+SUM($AW231:AZ231)))</f>
        <v>0</v>
      </c>
      <c r="BB231" s="166">
        <f>MAX(0,-$L231+$AP231-SUM($AW231:BA231))</f>
        <v>0</v>
      </c>
      <c r="BC231" s="165">
        <f t="shared" si="26"/>
        <v>-895</v>
      </c>
      <c r="BD231" s="164">
        <f>MIN(MAX(0,BC231),MAX(0,$M231)-SUM($BC231:BC231))</f>
        <v>0</v>
      </c>
      <c r="BE231" s="164">
        <f>MIN(MAX(0,BD231),MAX(0,$M231)-SUM($BC231:BD231))</f>
        <v>0</v>
      </c>
      <c r="BF231" s="164">
        <f>MIN(MAX(0,BE231),MAX(0,$M231)-SUM($BC231:BE231))</f>
        <v>0</v>
      </c>
      <c r="BG231" s="164">
        <f>MIN(MAX(0,BF231),MAX(0,$M231)-SUM($BC231:BF231))</f>
        <v>0</v>
      </c>
      <c r="BH231" s="164">
        <f>MIN(MAX(0,BG231),MAX(0,$M231)-SUM($BC231:BG231))</f>
        <v>0</v>
      </c>
      <c r="BI231" s="164">
        <f>(MAX(0,$M231-MAX(0,SUM($BC231:BH231))))</f>
        <v>0</v>
      </c>
      <c r="BJ231" s="166">
        <f t="shared" si="27"/>
        <v>895</v>
      </c>
      <c r="BK231" s="166">
        <f>MIN(MAX(0,BJ231),MAX(0,-$M231)-MAX(0,-$BC231+SUM($BJ231:BJ231)))</f>
        <v>895</v>
      </c>
      <c r="BL231" s="166">
        <f>MIN(MAX(0,BK231),MAX(0,-$M231)-MAX(0,-$BC231+SUM($BJ231:BK231)))</f>
        <v>895</v>
      </c>
      <c r="BM231" s="166">
        <f>MIN(MAX(0,BL231),MAX(0,-$M231)-MAX(0,-$BC231+SUM($BJ231:BL231)))</f>
        <v>895</v>
      </c>
      <c r="BN231" s="166">
        <f>MIN(MAX(0,BM231),MAX(0,-$M231)-MAX(0,-$BC231+SUM($BJ231:BM231)))</f>
        <v>895</v>
      </c>
      <c r="BO231" s="166">
        <f>MAX(0,-$M231+$BC231-SUM($BJ231:BN231))</f>
        <v>1251</v>
      </c>
      <c r="BP231" s="165"/>
      <c r="BQ231" s="164"/>
      <c r="BR231" s="164"/>
      <c r="BS231" s="164"/>
      <c r="BT231" s="164"/>
      <c r="BU231" s="164"/>
      <c r="BV231" s="164"/>
      <c r="BW231" s="166"/>
      <c r="BX231" s="166"/>
      <c r="BY231" s="166"/>
      <c r="BZ231" s="166"/>
      <c r="CA231" s="166"/>
      <c r="CB231" s="166"/>
      <c r="CC231" s="163">
        <v>8.3000000000000007</v>
      </c>
      <c r="CD231" s="167"/>
      <c r="CE231" s="164"/>
      <c r="CF231" s="164"/>
      <c r="CG231" s="164"/>
      <c r="CH231" s="164"/>
      <c r="CI231" s="164"/>
      <c r="CJ231" s="164"/>
      <c r="CK231" s="166"/>
      <c r="CL231" s="166"/>
      <c r="CM231" s="166"/>
      <c r="CN231" s="166"/>
      <c r="CO231" s="166"/>
      <c r="CP231" s="166"/>
      <c r="CQ231" s="167">
        <v>-8883</v>
      </c>
      <c r="CR231" s="164"/>
      <c r="CS231" s="164"/>
      <c r="CT231" s="164"/>
      <c r="CU231" s="164"/>
      <c r="CV231" s="164"/>
      <c r="CW231" s="164"/>
      <c r="CX231" s="166">
        <v>8883</v>
      </c>
      <c r="CY231" s="166">
        <v>8883</v>
      </c>
      <c r="CZ231" s="166">
        <v>8883</v>
      </c>
      <c r="DA231" s="166">
        <v>8883</v>
      </c>
      <c r="DB231" s="166">
        <v>8883</v>
      </c>
      <c r="DC231" s="166">
        <v>11549</v>
      </c>
      <c r="DE231" s="168">
        <v>0</v>
      </c>
      <c r="DG231" s="172">
        <v>0</v>
      </c>
    </row>
    <row r="232" spans="2:111" hidden="1">
      <c r="B232" s="103" t="s">
        <v>361</v>
      </c>
      <c r="C232" s="164">
        <v>107</v>
      </c>
      <c r="D232" s="164">
        <v>55</v>
      </c>
      <c r="E232" s="164">
        <v>306</v>
      </c>
      <c r="F232" s="163">
        <v>7.6</v>
      </c>
      <c r="G232" s="164">
        <v>1333629</v>
      </c>
      <c r="H232" s="164">
        <v>22229</v>
      </c>
      <c r="I232" s="164">
        <v>47226</v>
      </c>
      <c r="J232" s="164"/>
      <c r="K232" s="164">
        <v>0</v>
      </c>
      <c r="L232" s="164">
        <v>-25101</v>
      </c>
      <c r="M232" s="164">
        <v>-9759</v>
      </c>
      <c r="N232" s="164"/>
      <c r="O232" s="164">
        <v>-58542</v>
      </c>
      <c r="P232" s="164">
        <v>1309682</v>
      </c>
      <c r="Q232" s="104">
        <f t="shared" si="21"/>
        <v>0</v>
      </c>
      <c r="R232" s="164">
        <v>-18088</v>
      </c>
      <c r="S232" s="164"/>
      <c r="T232" s="164">
        <v>51367</v>
      </c>
      <c r="U232" s="164">
        <v>58721</v>
      </c>
      <c r="V232" s="104">
        <f t="shared" si="24"/>
        <v>-119376</v>
      </c>
      <c r="W232" s="104">
        <f t="shared" si="25"/>
        <v>-102604</v>
      </c>
      <c r="X232" s="104"/>
      <c r="Y232" s="164">
        <v>1491346</v>
      </c>
      <c r="Z232" s="164">
        <v>1159479</v>
      </c>
      <c r="AA232" s="164">
        <v>1309682</v>
      </c>
      <c r="AB232" s="164">
        <v>1309682</v>
      </c>
      <c r="AC232" s="164">
        <v>21798</v>
      </c>
      <c r="AD232" s="164">
        <v>97578</v>
      </c>
      <c r="AE232" s="164"/>
      <c r="AF232" s="164">
        <v>0</v>
      </c>
      <c r="AG232" s="164">
        <v>0</v>
      </c>
      <c r="AH232" s="164"/>
      <c r="AI232" s="164">
        <v>-18088</v>
      </c>
      <c r="AJ232" s="164">
        <v>-18088</v>
      </c>
      <c r="AK232" s="164">
        <v>-18088</v>
      </c>
      <c r="AL232" s="164">
        <v>-18088</v>
      </c>
      <c r="AM232" s="164">
        <v>-18088</v>
      </c>
      <c r="AN232" s="164">
        <v>-28936</v>
      </c>
      <c r="AP232" s="165">
        <f t="shared" si="22"/>
        <v>-3303</v>
      </c>
      <c r="AQ232" s="164">
        <f>MIN(MAX(0,AP232),MAX(0,$L232)-SUM($AP232:AP232))</f>
        <v>0</v>
      </c>
      <c r="AR232" s="164">
        <f>MIN(MAX(0,AQ232),MAX(0,$L232)-SUM($AP232:AQ232))</f>
        <v>0</v>
      </c>
      <c r="AS232" s="164">
        <f>MIN(MAX(0,AR232),MAX(0,$L232)-SUM($AP232:AR232))</f>
        <v>0</v>
      </c>
      <c r="AT232" s="164">
        <f>MIN(MAX(0,AS232),MAX(0,$L232)-SUM($AP232:AS232))</f>
        <v>0</v>
      </c>
      <c r="AU232" s="164">
        <f>MIN(MAX(0,AT232),MAX(0,$L232)-SUM($AP232:AT232))</f>
        <v>0</v>
      </c>
      <c r="AV232" s="164">
        <f>(MAX(0,$L232-MAX(0,SUM($AP232:AU232))))</f>
        <v>0</v>
      </c>
      <c r="AW232" s="166">
        <f t="shared" si="23"/>
        <v>3303</v>
      </c>
      <c r="AX232" s="166">
        <f>MIN(MAX(0,AW232),MAX(0,-$L232)-MAX(0,-$AP232+SUM($AW232:AW232)))</f>
        <v>3303</v>
      </c>
      <c r="AY232" s="166">
        <f>MIN(MAX(0,AX232),MAX(0,-$L232)-MAX(0,-$AP232+SUM($AW232:AX232)))</f>
        <v>3303</v>
      </c>
      <c r="AZ232" s="166">
        <f>MIN(MAX(0,AY232),MAX(0,-$L232)-MAX(0,-$AP232+SUM($AW232:AY232)))</f>
        <v>3303</v>
      </c>
      <c r="BA232" s="166">
        <f>MIN(MAX(0,AZ232),MAX(0,-$L232)-MAX(0,-$AP232+SUM($AW232:AZ232)))</f>
        <v>3303</v>
      </c>
      <c r="BB232" s="166">
        <f>MAX(0,-$L232+$AP232-SUM($AW232:BA232))</f>
        <v>5283</v>
      </c>
      <c r="BC232" s="165">
        <f t="shared" si="26"/>
        <v>-1284</v>
      </c>
      <c r="BD232" s="164">
        <f>MIN(MAX(0,BC232),MAX(0,$M232)-SUM($BC232:BC232))</f>
        <v>0</v>
      </c>
      <c r="BE232" s="164">
        <f>MIN(MAX(0,BD232),MAX(0,$M232)-SUM($BC232:BD232))</f>
        <v>0</v>
      </c>
      <c r="BF232" s="164">
        <f>MIN(MAX(0,BE232),MAX(0,$M232)-SUM($BC232:BE232))</f>
        <v>0</v>
      </c>
      <c r="BG232" s="164">
        <f>MIN(MAX(0,BF232),MAX(0,$M232)-SUM($BC232:BF232))</f>
        <v>0</v>
      </c>
      <c r="BH232" s="164">
        <f>MIN(MAX(0,BG232),MAX(0,$M232)-SUM($BC232:BG232))</f>
        <v>0</v>
      </c>
      <c r="BI232" s="164">
        <f>(MAX(0,$M232-MAX(0,SUM($BC232:BH232))))</f>
        <v>0</v>
      </c>
      <c r="BJ232" s="166">
        <f t="shared" si="27"/>
        <v>1284</v>
      </c>
      <c r="BK232" s="166">
        <f>MIN(MAX(0,BJ232),MAX(0,-$M232)-MAX(0,-$BC232+SUM($BJ232:BJ232)))</f>
        <v>1284</v>
      </c>
      <c r="BL232" s="166">
        <f>MIN(MAX(0,BK232),MAX(0,-$M232)-MAX(0,-$BC232+SUM($BJ232:BK232)))</f>
        <v>1284</v>
      </c>
      <c r="BM232" s="166">
        <f>MIN(MAX(0,BL232),MAX(0,-$M232)-MAX(0,-$BC232+SUM($BJ232:BL232)))</f>
        <v>1284</v>
      </c>
      <c r="BN232" s="166">
        <f>MIN(MAX(0,BM232),MAX(0,-$M232)-MAX(0,-$BC232+SUM($BJ232:BM232)))</f>
        <v>1284</v>
      </c>
      <c r="BO232" s="166">
        <f>MAX(0,-$M232+$BC232-SUM($BJ232:BN232))</f>
        <v>2055</v>
      </c>
      <c r="BP232" s="165"/>
      <c r="BQ232" s="164"/>
      <c r="BR232" s="164"/>
      <c r="BS232" s="164"/>
      <c r="BT232" s="164"/>
      <c r="BU232" s="164"/>
      <c r="BV232" s="164"/>
      <c r="BW232" s="166"/>
      <c r="BX232" s="166"/>
      <c r="BY232" s="166"/>
      <c r="BZ232" s="166"/>
      <c r="CA232" s="166"/>
      <c r="CB232" s="166"/>
      <c r="CC232" s="163">
        <v>8.6</v>
      </c>
      <c r="CD232" s="167"/>
      <c r="CE232" s="164"/>
      <c r="CF232" s="164"/>
      <c r="CG232" s="164"/>
      <c r="CH232" s="164"/>
      <c r="CI232" s="164"/>
      <c r="CJ232" s="164"/>
      <c r="CK232" s="166"/>
      <c r="CL232" s="166"/>
      <c r="CM232" s="166"/>
      <c r="CN232" s="166"/>
      <c r="CO232" s="166"/>
      <c r="CP232" s="166"/>
      <c r="CQ232" s="167">
        <v>-13501</v>
      </c>
      <c r="CR232" s="164"/>
      <c r="CS232" s="164"/>
      <c r="CT232" s="164"/>
      <c r="CU232" s="164"/>
      <c r="CV232" s="164"/>
      <c r="CW232" s="164"/>
      <c r="CX232" s="166">
        <v>13501</v>
      </c>
      <c r="CY232" s="166">
        <v>13501</v>
      </c>
      <c r="CZ232" s="166">
        <v>13501</v>
      </c>
      <c r="DA232" s="166">
        <v>13501</v>
      </c>
      <c r="DB232" s="166">
        <v>13501</v>
      </c>
      <c r="DC232" s="166">
        <v>21598</v>
      </c>
      <c r="DE232" s="168">
        <v>0</v>
      </c>
      <c r="DG232" s="172">
        <v>0</v>
      </c>
    </row>
    <row r="233" spans="2:111" hidden="1">
      <c r="B233" s="103" t="s">
        <v>531</v>
      </c>
      <c r="C233" s="164">
        <v>0</v>
      </c>
      <c r="D233" s="164">
        <v>0</v>
      </c>
      <c r="E233" s="164">
        <v>42</v>
      </c>
      <c r="F233" s="163">
        <v>12.3</v>
      </c>
      <c r="G233" s="164">
        <v>0</v>
      </c>
      <c r="H233" s="164">
        <v>0</v>
      </c>
      <c r="I233" s="164">
        <v>0</v>
      </c>
      <c r="J233" s="164"/>
      <c r="K233" s="164">
        <v>0</v>
      </c>
      <c r="L233" s="164">
        <v>32564</v>
      </c>
      <c r="M233" s="164">
        <v>-459</v>
      </c>
      <c r="N233" s="164"/>
      <c r="O233" s="164">
        <v>0</v>
      </c>
      <c r="P233" s="164">
        <v>32105</v>
      </c>
      <c r="Q233" s="104">
        <f t="shared" si="21"/>
        <v>0</v>
      </c>
      <c r="R233" s="164">
        <v>2610</v>
      </c>
      <c r="S233" s="164"/>
      <c r="T233" s="164">
        <v>2610</v>
      </c>
      <c r="U233" s="164">
        <v>50</v>
      </c>
      <c r="V233" s="104">
        <f t="shared" si="24"/>
        <v>29495</v>
      </c>
      <c r="W233" s="104">
        <f t="shared" si="25"/>
        <v>0</v>
      </c>
      <c r="X233" s="104"/>
      <c r="Y233" s="164">
        <v>40006</v>
      </c>
      <c r="Z233" s="164">
        <v>25919</v>
      </c>
      <c r="AA233" s="164">
        <v>32105</v>
      </c>
      <c r="AB233" s="164">
        <v>32105</v>
      </c>
      <c r="AC233" s="164">
        <v>0</v>
      </c>
      <c r="AD233" s="164">
        <v>422</v>
      </c>
      <c r="AE233" s="164"/>
      <c r="AF233" s="164">
        <v>29917</v>
      </c>
      <c r="AG233" s="164">
        <v>0</v>
      </c>
      <c r="AH233" s="164"/>
      <c r="AI233" s="164">
        <v>2610</v>
      </c>
      <c r="AJ233" s="164">
        <v>2610</v>
      </c>
      <c r="AK233" s="164">
        <v>2610</v>
      </c>
      <c r="AL233" s="164">
        <v>2610</v>
      </c>
      <c r="AM233" s="164">
        <v>2610</v>
      </c>
      <c r="AN233" s="164">
        <v>16445</v>
      </c>
      <c r="AP233" s="165">
        <f t="shared" si="22"/>
        <v>2647</v>
      </c>
      <c r="AQ233" s="164">
        <f>MIN(MAX(0,AP233),MAX(0,$L233)-SUM($AP233:AP233))</f>
        <v>2647</v>
      </c>
      <c r="AR233" s="164">
        <f>MIN(MAX(0,AQ233),MAX(0,$L233)-SUM($AP233:AQ233))</f>
        <v>2647</v>
      </c>
      <c r="AS233" s="164">
        <f>MIN(MAX(0,AR233),MAX(0,$L233)-SUM($AP233:AR233))</f>
        <v>2647</v>
      </c>
      <c r="AT233" s="164">
        <f>MIN(MAX(0,AS233),MAX(0,$L233)-SUM($AP233:AS233))</f>
        <v>2647</v>
      </c>
      <c r="AU233" s="164">
        <f>MIN(MAX(0,AT233),MAX(0,$L233)-SUM($AP233:AT233))</f>
        <v>2647</v>
      </c>
      <c r="AV233" s="164">
        <f>(MAX(0,$L233-MAX(0,SUM($AP233:AU233))))</f>
        <v>16682</v>
      </c>
      <c r="AW233" s="166">
        <f t="shared" si="23"/>
        <v>0</v>
      </c>
      <c r="AX233" s="166">
        <f>MIN(MAX(0,AW233),MAX(0,-$L233)-MAX(0,-$AP233+SUM($AW233:AW233)))</f>
        <v>0</v>
      </c>
      <c r="AY233" s="166">
        <f>MIN(MAX(0,AX233),MAX(0,-$L233)-MAX(0,-$AP233+SUM($AW233:AX233)))</f>
        <v>0</v>
      </c>
      <c r="AZ233" s="166">
        <f>MIN(MAX(0,AY233),MAX(0,-$L233)-MAX(0,-$AP233+SUM($AW233:AY233)))</f>
        <v>0</v>
      </c>
      <c r="BA233" s="166">
        <f>MIN(MAX(0,AZ233),MAX(0,-$L233)-MAX(0,-$AP233+SUM($AW233:AZ233)))</f>
        <v>0</v>
      </c>
      <c r="BB233" s="166">
        <f>MAX(0,-$L233+$AP233-SUM($AW233:BA233))</f>
        <v>0</v>
      </c>
      <c r="BC233" s="165">
        <f t="shared" si="26"/>
        <v>-37</v>
      </c>
      <c r="BD233" s="164">
        <f>MIN(MAX(0,BC233),MAX(0,$M233)-SUM($BC233:BC233))</f>
        <v>0</v>
      </c>
      <c r="BE233" s="164">
        <f>MIN(MAX(0,BD233),MAX(0,$M233)-SUM($BC233:BD233))</f>
        <v>0</v>
      </c>
      <c r="BF233" s="164">
        <f>MIN(MAX(0,BE233),MAX(0,$M233)-SUM($BC233:BE233))</f>
        <v>0</v>
      </c>
      <c r="BG233" s="164">
        <f>MIN(MAX(0,BF233),MAX(0,$M233)-SUM($BC233:BF233))</f>
        <v>0</v>
      </c>
      <c r="BH233" s="164">
        <f>MIN(MAX(0,BG233),MAX(0,$M233)-SUM($BC233:BG233))</f>
        <v>0</v>
      </c>
      <c r="BI233" s="164">
        <f>(MAX(0,$M233-MAX(0,SUM($BC233:BH233))))</f>
        <v>0</v>
      </c>
      <c r="BJ233" s="166">
        <f t="shared" si="27"/>
        <v>37</v>
      </c>
      <c r="BK233" s="166">
        <f>MIN(MAX(0,BJ233),MAX(0,-$M233)-MAX(0,-$BC233+SUM($BJ233:BJ233)))</f>
        <v>37</v>
      </c>
      <c r="BL233" s="166">
        <f>MIN(MAX(0,BK233),MAX(0,-$M233)-MAX(0,-$BC233+SUM($BJ233:BK233)))</f>
        <v>37</v>
      </c>
      <c r="BM233" s="166">
        <f>MIN(MAX(0,BL233),MAX(0,-$M233)-MAX(0,-$BC233+SUM($BJ233:BL233)))</f>
        <v>37</v>
      </c>
      <c r="BN233" s="166">
        <f>MIN(MAX(0,BM233),MAX(0,-$M233)-MAX(0,-$BC233+SUM($BJ233:BM233)))</f>
        <v>37</v>
      </c>
      <c r="BO233" s="166">
        <f>MAX(0,-$M233+$BC233-SUM($BJ233:BN233))</f>
        <v>237</v>
      </c>
      <c r="BP233" s="165"/>
      <c r="BQ233" s="164"/>
      <c r="BR233" s="164"/>
      <c r="BS233" s="164"/>
      <c r="BT233" s="164"/>
      <c r="BU233" s="164"/>
      <c r="BV233" s="164"/>
      <c r="BW233" s="166"/>
      <c r="BX233" s="166"/>
      <c r="BY233" s="166"/>
      <c r="BZ233" s="166"/>
      <c r="CA233" s="166"/>
      <c r="CB233" s="166"/>
      <c r="CC233" s="163">
        <v>1</v>
      </c>
      <c r="CD233" s="167"/>
      <c r="CE233" s="164"/>
      <c r="CF233" s="164"/>
      <c r="CG233" s="164"/>
      <c r="CH233" s="164"/>
      <c r="CI233" s="164"/>
      <c r="CJ233" s="164"/>
      <c r="CK233" s="166"/>
      <c r="CL233" s="166"/>
      <c r="CM233" s="166"/>
      <c r="CN233" s="166"/>
      <c r="CO233" s="166"/>
      <c r="CP233" s="166"/>
      <c r="CQ233" s="167">
        <v>0</v>
      </c>
      <c r="CR233" s="164"/>
      <c r="CS233" s="164"/>
      <c r="CT233" s="164"/>
      <c r="CU233" s="164"/>
      <c r="CV233" s="164"/>
      <c r="CW233" s="164"/>
      <c r="CX233" s="166">
        <v>0</v>
      </c>
      <c r="CY233" s="166">
        <v>0</v>
      </c>
      <c r="CZ233" s="166">
        <v>0</v>
      </c>
      <c r="DA233" s="166">
        <v>0</v>
      </c>
      <c r="DB233" s="166">
        <v>0</v>
      </c>
      <c r="DC233" s="166">
        <v>0</v>
      </c>
      <c r="DE233" s="168">
        <v>0</v>
      </c>
      <c r="DG233" s="172">
        <v>0</v>
      </c>
    </row>
    <row r="234" spans="2:111" hidden="1">
      <c r="B234" s="103" t="s">
        <v>362</v>
      </c>
      <c r="C234" s="164">
        <v>85</v>
      </c>
      <c r="D234" s="164">
        <v>46</v>
      </c>
      <c r="E234" s="164">
        <v>280</v>
      </c>
      <c r="F234" s="163">
        <v>8.1999999999999993</v>
      </c>
      <c r="G234" s="164">
        <v>1102414</v>
      </c>
      <c r="H234" s="164">
        <v>18929</v>
      </c>
      <c r="I234" s="164">
        <v>39099</v>
      </c>
      <c r="J234" s="164"/>
      <c r="K234" s="164">
        <v>0</v>
      </c>
      <c r="L234" s="164">
        <v>-44464</v>
      </c>
      <c r="M234" s="164">
        <v>-8689</v>
      </c>
      <c r="N234" s="164"/>
      <c r="O234" s="164">
        <v>-46098</v>
      </c>
      <c r="P234" s="164">
        <v>1061191</v>
      </c>
      <c r="Q234" s="104">
        <f t="shared" si="21"/>
        <v>0</v>
      </c>
      <c r="R234" s="164">
        <v>-17770</v>
      </c>
      <c r="S234" s="164"/>
      <c r="T234" s="164">
        <v>40258</v>
      </c>
      <c r="U234" s="164">
        <v>46629</v>
      </c>
      <c r="V234" s="104">
        <f t="shared" si="24"/>
        <v>-126815</v>
      </c>
      <c r="W234" s="104">
        <f t="shared" si="25"/>
        <v>-91432</v>
      </c>
      <c r="X234" s="104"/>
      <c r="Y234" s="164">
        <v>1217336</v>
      </c>
      <c r="Z234" s="164">
        <v>933652</v>
      </c>
      <c r="AA234" s="164">
        <v>1061191</v>
      </c>
      <c r="AB234" s="164">
        <v>1061191</v>
      </c>
      <c r="AC234" s="164">
        <v>39042</v>
      </c>
      <c r="AD234" s="164">
        <v>87773</v>
      </c>
      <c r="AE234" s="164"/>
      <c r="AF234" s="164">
        <v>0</v>
      </c>
      <c r="AG234" s="164">
        <v>0</v>
      </c>
      <c r="AH234" s="164"/>
      <c r="AI234" s="164">
        <v>-17770</v>
      </c>
      <c r="AJ234" s="164">
        <v>-17770</v>
      </c>
      <c r="AK234" s="164">
        <v>-17770</v>
      </c>
      <c r="AL234" s="164">
        <v>-17770</v>
      </c>
      <c r="AM234" s="164">
        <v>-17770</v>
      </c>
      <c r="AN234" s="164">
        <v>-37965</v>
      </c>
      <c r="AP234" s="165">
        <f t="shared" si="22"/>
        <v>-5422</v>
      </c>
      <c r="AQ234" s="164">
        <f>MIN(MAX(0,AP234),MAX(0,$L234)-SUM($AP234:AP234))</f>
        <v>0</v>
      </c>
      <c r="AR234" s="164">
        <f>MIN(MAX(0,AQ234),MAX(0,$L234)-SUM($AP234:AQ234))</f>
        <v>0</v>
      </c>
      <c r="AS234" s="164">
        <f>MIN(MAX(0,AR234),MAX(0,$L234)-SUM($AP234:AR234))</f>
        <v>0</v>
      </c>
      <c r="AT234" s="164">
        <f>MIN(MAX(0,AS234),MAX(0,$L234)-SUM($AP234:AS234))</f>
        <v>0</v>
      </c>
      <c r="AU234" s="164">
        <f>MIN(MAX(0,AT234),MAX(0,$L234)-SUM($AP234:AT234))</f>
        <v>0</v>
      </c>
      <c r="AV234" s="164">
        <f>(MAX(0,$L234-MAX(0,SUM($AP234:AU234))))</f>
        <v>0</v>
      </c>
      <c r="AW234" s="166">
        <f t="shared" si="23"/>
        <v>5422</v>
      </c>
      <c r="AX234" s="166">
        <f>MIN(MAX(0,AW234),MAX(0,-$L234)-MAX(0,-$AP234+SUM($AW234:AW234)))</f>
        <v>5422</v>
      </c>
      <c r="AY234" s="166">
        <f>MIN(MAX(0,AX234),MAX(0,-$L234)-MAX(0,-$AP234+SUM($AW234:AX234)))</f>
        <v>5422</v>
      </c>
      <c r="AZ234" s="166">
        <f>MIN(MAX(0,AY234),MAX(0,-$L234)-MAX(0,-$AP234+SUM($AW234:AY234)))</f>
        <v>5422</v>
      </c>
      <c r="BA234" s="166">
        <f>MIN(MAX(0,AZ234),MAX(0,-$L234)-MAX(0,-$AP234+SUM($AW234:AZ234)))</f>
        <v>5422</v>
      </c>
      <c r="BB234" s="166">
        <f>MAX(0,-$L234+$AP234-SUM($AW234:BA234))</f>
        <v>11932</v>
      </c>
      <c r="BC234" s="165">
        <f t="shared" si="26"/>
        <v>-1060</v>
      </c>
      <c r="BD234" s="164">
        <f>MIN(MAX(0,BC234),MAX(0,$M234)-SUM($BC234:BC234))</f>
        <v>0</v>
      </c>
      <c r="BE234" s="164">
        <f>MIN(MAX(0,BD234),MAX(0,$M234)-SUM($BC234:BD234))</f>
        <v>0</v>
      </c>
      <c r="BF234" s="164">
        <f>MIN(MAX(0,BE234),MAX(0,$M234)-SUM($BC234:BE234))</f>
        <v>0</v>
      </c>
      <c r="BG234" s="164">
        <f>MIN(MAX(0,BF234),MAX(0,$M234)-SUM($BC234:BF234))</f>
        <v>0</v>
      </c>
      <c r="BH234" s="164">
        <f>MIN(MAX(0,BG234),MAX(0,$M234)-SUM($BC234:BG234))</f>
        <v>0</v>
      </c>
      <c r="BI234" s="164">
        <f>(MAX(0,$M234-MAX(0,SUM($BC234:BH234))))</f>
        <v>0</v>
      </c>
      <c r="BJ234" s="166">
        <f t="shared" si="27"/>
        <v>1060</v>
      </c>
      <c r="BK234" s="166">
        <f>MIN(MAX(0,BJ234),MAX(0,-$M234)-MAX(0,-$BC234+SUM($BJ234:BJ234)))</f>
        <v>1060</v>
      </c>
      <c r="BL234" s="166">
        <f>MIN(MAX(0,BK234),MAX(0,-$M234)-MAX(0,-$BC234+SUM($BJ234:BK234)))</f>
        <v>1060</v>
      </c>
      <c r="BM234" s="166">
        <f>MIN(MAX(0,BL234),MAX(0,-$M234)-MAX(0,-$BC234+SUM($BJ234:BL234)))</f>
        <v>1060</v>
      </c>
      <c r="BN234" s="166">
        <f>MIN(MAX(0,BM234),MAX(0,-$M234)-MAX(0,-$BC234+SUM($BJ234:BM234)))</f>
        <v>1060</v>
      </c>
      <c r="BO234" s="166">
        <f>MAX(0,-$M234+$BC234-SUM($BJ234:BN234))</f>
        <v>2329</v>
      </c>
      <c r="BP234" s="165"/>
      <c r="BQ234" s="164"/>
      <c r="BR234" s="164"/>
      <c r="BS234" s="164"/>
      <c r="BT234" s="164"/>
      <c r="BU234" s="164"/>
      <c r="BV234" s="164"/>
      <c r="BW234" s="166"/>
      <c r="BX234" s="166"/>
      <c r="BY234" s="166"/>
      <c r="BZ234" s="166"/>
      <c r="CA234" s="166"/>
      <c r="CB234" s="166"/>
      <c r="CC234" s="163">
        <v>9.1</v>
      </c>
      <c r="CD234" s="167"/>
      <c r="CE234" s="164"/>
      <c r="CF234" s="164"/>
      <c r="CG234" s="164"/>
      <c r="CH234" s="164"/>
      <c r="CI234" s="164"/>
      <c r="CJ234" s="164"/>
      <c r="CK234" s="166"/>
      <c r="CL234" s="166"/>
      <c r="CM234" s="166"/>
      <c r="CN234" s="166"/>
      <c r="CO234" s="166"/>
      <c r="CP234" s="166"/>
      <c r="CQ234" s="167">
        <v>-11288</v>
      </c>
      <c r="CR234" s="164"/>
      <c r="CS234" s="164"/>
      <c r="CT234" s="164"/>
      <c r="CU234" s="164"/>
      <c r="CV234" s="164"/>
      <c r="CW234" s="164"/>
      <c r="CX234" s="166">
        <v>11288</v>
      </c>
      <c r="CY234" s="166">
        <v>11288</v>
      </c>
      <c r="CZ234" s="166">
        <v>11288</v>
      </c>
      <c r="DA234" s="166">
        <v>11288</v>
      </c>
      <c r="DB234" s="166">
        <v>11288</v>
      </c>
      <c r="DC234" s="166">
        <v>23704</v>
      </c>
      <c r="DE234" s="168">
        <v>0</v>
      </c>
      <c r="DG234" s="172">
        <v>0</v>
      </c>
    </row>
    <row r="235" spans="2:111" hidden="1">
      <c r="B235" s="103" t="s">
        <v>363</v>
      </c>
      <c r="C235" s="164">
        <v>0</v>
      </c>
      <c r="D235" s="164">
        <v>0</v>
      </c>
      <c r="E235" s="164">
        <v>0</v>
      </c>
      <c r="F235" s="163">
        <v>1</v>
      </c>
      <c r="G235" s="164">
        <v>0</v>
      </c>
      <c r="H235" s="164">
        <v>0</v>
      </c>
      <c r="I235" s="164">
        <v>0</v>
      </c>
      <c r="J235" s="164"/>
      <c r="K235" s="164">
        <v>0</v>
      </c>
      <c r="L235" s="164">
        <v>0</v>
      </c>
      <c r="M235" s="164">
        <v>0</v>
      </c>
      <c r="N235" s="164"/>
      <c r="O235" s="164">
        <v>0</v>
      </c>
      <c r="P235" s="164">
        <v>0</v>
      </c>
      <c r="Q235" s="104">
        <f t="shared" si="21"/>
        <v>0</v>
      </c>
      <c r="R235" s="164">
        <v>0</v>
      </c>
      <c r="S235" s="164"/>
      <c r="T235" s="164">
        <v>0</v>
      </c>
      <c r="U235" s="164">
        <v>0</v>
      </c>
      <c r="V235" s="104">
        <f t="shared" si="24"/>
        <v>0</v>
      </c>
      <c r="W235" s="104">
        <f t="shared" si="25"/>
        <v>0</v>
      </c>
      <c r="X235" s="104"/>
      <c r="Y235" s="164">
        <v>0</v>
      </c>
      <c r="Z235" s="164">
        <v>0</v>
      </c>
      <c r="AA235" s="164">
        <v>0</v>
      </c>
      <c r="AB235" s="164">
        <v>0</v>
      </c>
      <c r="AC235" s="164">
        <v>0</v>
      </c>
      <c r="AD235" s="164">
        <v>0</v>
      </c>
      <c r="AE235" s="164"/>
      <c r="AF235" s="164">
        <v>0</v>
      </c>
      <c r="AG235" s="164">
        <v>0</v>
      </c>
      <c r="AH235" s="164"/>
      <c r="AI235" s="164">
        <v>0</v>
      </c>
      <c r="AJ235" s="164">
        <v>0</v>
      </c>
      <c r="AK235" s="164">
        <v>0</v>
      </c>
      <c r="AL235" s="164">
        <v>0</v>
      </c>
      <c r="AM235" s="164">
        <v>0</v>
      </c>
      <c r="AN235" s="164">
        <v>0</v>
      </c>
      <c r="AP235" s="165">
        <f t="shared" si="22"/>
        <v>0</v>
      </c>
      <c r="AQ235" s="164">
        <f>MIN(MAX(0,AP235),MAX(0,$L235)-SUM($AP235:AP235))</f>
        <v>0</v>
      </c>
      <c r="AR235" s="164">
        <f>MIN(MAX(0,AQ235),MAX(0,$L235)-SUM($AP235:AQ235))</f>
        <v>0</v>
      </c>
      <c r="AS235" s="164">
        <f>MIN(MAX(0,AR235),MAX(0,$L235)-SUM($AP235:AR235))</f>
        <v>0</v>
      </c>
      <c r="AT235" s="164">
        <f>MIN(MAX(0,AS235),MAX(0,$L235)-SUM($AP235:AS235))</f>
        <v>0</v>
      </c>
      <c r="AU235" s="164">
        <f>MIN(MAX(0,AT235),MAX(0,$L235)-SUM($AP235:AT235))</f>
        <v>0</v>
      </c>
      <c r="AV235" s="164">
        <f>(MAX(0,$L235-MAX(0,SUM($AP235:AU235))))</f>
        <v>0</v>
      </c>
      <c r="AW235" s="166">
        <f t="shared" si="23"/>
        <v>0</v>
      </c>
      <c r="AX235" s="166">
        <f>MIN(MAX(0,AW235),MAX(0,-$L235)-MAX(0,-$AP235+SUM($AW235:AW235)))</f>
        <v>0</v>
      </c>
      <c r="AY235" s="166">
        <f>MIN(MAX(0,AX235),MAX(0,-$L235)-MAX(0,-$AP235+SUM($AW235:AX235)))</f>
        <v>0</v>
      </c>
      <c r="AZ235" s="166">
        <f>MIN(MAX(0,AY235),MAX(0,-$L235)-MAX(0,-$AP235+SUM($AW235:AY235)))</f>
        <v>0</v>
      </c>
      <c r="BA235" s="166">
        <f>MIN(MAX(0,AZ235),MAX(0,-$L235)-MAX(0,-$AP235+SUM($AW235:AZ235)))</f>
        <v>0</v>
      </c>
      <c r="BB235" s="166">
        <f>MAX(0,-$L235+$AP235-SUM($AW235:BA235))</f>
        <v>0</v>
      </c>
      <c r="BC235" s="165">
        <f t="shared" si="26"/>
        <v>0</v>
      </c>
      <c r="BD235" s="164">
        <f>MIN(MAX(0,BC235),MAX(0,$M235)-SUM($BC235:BC235))</f>
        <v>0</v>
      </c>
      <c r="BE235" s="164">
        <f>MIN(MAX(0,BD235),MAX(0,$M235)-SUM($BC235:BD235))</f>
        <v>0</v>
      </c>
      <c r="BF235" s="164">
        <f>MIN(MAX(0,BE235),MAX(0,$M235)-SUM($BC235:BE235))</f>
        <v>0</v>
      </c>
      <c r="BG235" s="164">
        <f>MIN(MAX(0,BF235),MAX(0,$M235)-SUM($BC235:BF235))</f>
        <v>0</v>
      </c>
      <c r="BH235" s="164">
        <f>MIN(MAX(0,BG235),MAX(0,$M235)-SUM($BC235:BG235))</f>
        <v>0</v>
      </c>
      <c r="BI235" s="164">
        <f>(MAX(0,$M235-MAX(0,SUM($BC235:BH235))))</f>
        <v>0</v>
      </c>
      <c r="BJ235" s="166">
        <f t="shared" si="27"/>
        <v>0</v>
      </c>
      <c r="BK235" s="166">
        <f>MIN(MAX(0,BJ235),MAX(0,-$M235)-MAX(0,-$BC235+SUM($BJ235:BJ235)))</f>
        <v>0</v>
      </c>
      <c r="BL235" s="166">
        <f>MIN(MAX(0,BK235),MAX(0,-$M235)-MAX(0,-$BC235+SUM($BJ235:BK235)))</f>
        <v>0</v>
      </c>
      <c r="BM235" s="166">
        <f>MIN(MAX(0,BL235),MAX(0,-$M235)-MAX(0,-$BC235+SUM($BJ235:BL235)))</f>
        <v>0</v>
      </c>
      <c r="BN235" s="166">
        <f>MIN(MAX(0,BM235),MAX(0,-$M235)-MAX(0,-$BC235+SUM($BJ235:BM235)))</f>
        <v>0</v>
      </c>
      <c r="BO235" s="166">
        <f>MAX(0,-$M235+$BC235-SUM($BJ235:BN235))</f>
        <v>0</v>
      </c>
      <c r="BP235" s="165"/>
      <c r="BQ235" s="164"/>
      <c r="BR235" s="164"/>
      <c r="BS235" s="164"/>
      <c r="BT235" s="164"/>
      <c r="BU235" s="164"/>
      <c r="BV235" s="164"/>
      <c r="BW235" s="166"/>
      <c r="BX235" s="166"/>
      <c r="BY235" s="166"/>
      <c r="BZ235" s="166"/>
      <c r="CA235" s="166"/>
      <c r="CB235" s="166"/>
      <c r="CC235" s="163">
        <v>1</v>
      </c>
      <c r="CD235" s="167"/>
      <c r="CE235" s="164"/>
      <c r="CF235" s="164"/>
      <c r="CG235" s="164"/>
      <c r="CH235" s="164"/>
      <c r="CI235" s="164"/>
      <c r="CJ235" s="164"/>
      <c r="CK235" s="166"/>
      <c r="CL235" s="166"/>
      <c r="CM235" s="166"/>
      <c r="CN235" s="166"/>
      <c r="CO235" s="166"/>
      <c r="CP235" s="166"/>
      <c r="CQ235" s="167">
        <v>0</v>
      </c>
      <c r="CR235" s="164"/>
      <c r="CS235" s="164"/>
      <c r="CT235" s="164"/>
      <c r="CU235" s="164"/>
      <c r="CV235" s="164"/>
      <c r="CW235" s="164"/>
      <c r="CX235" s="166">
        <v>0</v>
      </c>
      <c r="CY235" s="166">
        <v>0</v>
      </c>
      <c r="CZ235" s="166">
        <v>0</v>
      </c>
      <c r="DA235" s="166">
        <v>0</v>
      </c>
      <c r="DB235" s="166">
        <v>0</v>
      </c>
      <c r="DC235" s="166">
        <v>0</v>
      </c>
      <c r="DE235" s="168">
        <v>0</v>
      </c>
      <c r="DG235" s="172">
        <v>0</v>
      </c>
    </row>
    <row r="236" spans="2:111" hidden="1">
      <c r="B236" s="103" t="s">
        <v>399</v>
      </c>
      <c r="C236" s="164">
        <v>0</v>
      </c>
      <c r="D236" s="164">
        <v>144</v>
      </c>
      <c r="E236" s="164">
        <v>2763</v>
      </c>
      <c r="F236" s="163">
        <v>11.4</v>
      </c>
      <c r="G236" s="164">
        <v>2814177</v>
      </c>
      <c r="H236" s="164">
        <v>112230</v>
      </c>
      <c r="I236" s="164">
        <v>104040</v>
      </c>
      <c r="J236" s="164"/>
      <c r="K236" s="164">
        <v>0</v>
      </c>
      <c r="L236" s="164">
        <v>394623</v>
      </c>
      <c r="M236" s="164">
        <v>-38865</v>
      </c>
      <c r="N236" s="164"/>
      <c r="O236" s="164">
        <v>-7858</v>
      </c>
      <c r="P236" s="164">
        <v>3378347</v>
      </c>
      <c r="Q236" s="104">
        <f t="shared" si="21"/>
        <v>0</v>
      </c>
      <c r="R236" s="164">
        <v>1522</v>
      </c>
      <c r="S236" s="164"/>
      <c r="T236" s="164">
        <v>217792</v>
      </c>
      <c r="U236" s="164">
        <v>8018</v>
      </c>
      <c r="V236" s="104">
        <f t="shared" si="24"/>
        <v>33638</v>
      </c>
      <c r="W236" s="104">
        <f t="shared" si="25"/>
        <v>-320598</v>
      </c>
      <c r="X236" s="104"/>
      <c r="Y236" s="164">
        <v>4105178</v>
      </c>
      <c r="Z236" s="164">
        <v>2800208</v>
      </c>
      <c r="AA236" s="164">
        <v>3378347</v>
      </c>
      <c r="AB236" s="164">
        <v>3378347</v>
      </c>
      <c r="AC236" s="164">
        <v>0</v>
      </c>
      <c r="AD236" s="164">
        <v>326369</v>
      </c>
      <c r="AE236" s="164"/>
      <c r="AF236" s="164">
        <v>360007</v>
      </c>
      <c r="AG236" s="164">
        <v>0</v>
      </c>
      <c r="AH236" s="164"/>
      <c r="AI236" s="164">
        <v>1522</v>
      </c>
      <c r="AJ236" s="164">
        <v>1522</v>
      </c>
      <c r="AK236" s="164">
        <v>1522</v>
      </c>
      <c r="AL236" s="164">
        <v>1522</v>
      </c>
      <c r="AM236" s="164">
        <v>1522</v>
      </c>
      <c r="AN236" s="164">
        <v>26028</v>
      </c>
      <c r="AP236" s="165">
        <f t="shared" si="22"/>
        <v>34616</v>
      </c>
      <c r="AQ236" s="164">
        <f>MIN(MAX(0,AP236),MAX(0,$L236)-SUM($AP236:AP236))</f>
        <v>34616</v>
      </c>
      <c r="AR236" s="164">
        <f>MIN(MAX(0,AQ236),MAX(0,$L236)-SUM($AP236:AQ236))</f>
        <v>34616</v>
      </c>
      <c r="AS236" s="164">
        <f>MIN(MAX(0,AR236),MAX(0,$L236)-SUM($AP236:AR236))</f>
        <v>34616</v>
      </c>
      <c r="AT236" s="164">
        <f>MIN(MAX(0,AS236),MAX(0,$L236)-SUM($AP236:AS236))</f>
        <v>34616</v>
      </c>
      <c r="AU236" s="164">
        <f>MIN(MAX(0,AT236),MAX(0,$L236)-SUM($AP236:AT236))</f>
        <v>34616</v>
      </c>
      <c r="AV236" s="164">
        <f>(MAX(0,$L236-MAX(0,SUM($AP236:AU236))))</f>
        <v>186927</v>
      </c>
      <c r="AW236" s="166">
        <f t="shared" si="23"/>
        <v>0</v>
      </c>
      <c r="AX236" s="166">
        <f>MIN(MAX(0,AW236),MAX(0,-$L236)-MAX(0,-$AP236+SUM($AW236:AW236)))</f>
        <v>0</v>
      </c>
      <c r="AY236" s="166">
        <f>MIN(MAX(0,AX236),MAX(0,-$L236)-MAX(0,-$AP236+SUM($AW236:AX236)))</f>
        <v>0</v>
      </c>
      <c r="AZ236" s="166">
        <f>MIN(MAX(0,AY236),MAX(0,-$L236)-MAX(0,-$AP236+SUM($AW236:AY236)))</f>
        <v>0</v>
      </c>
      <c r="BA236" s="166">
        <f>MIN(MAX(0,AZ236),MAX(0,-$L236)-MAX(0,-$AP236+SUM($AW236:AZ236)))</f>
        <v>0</v>
      </c>
      <c r="BB236" s="166">
        <f>MAX(0,-$L236+$AP236-SUM($AW236:BA236))</f>
        <v>0</v>
      </c>
      <c r="BC236" s="165">
        <f t="shared" si="26"/>
        <v>-3409</v>
      </c>
      <c r="BD236" s="164">
        <f>MIN(MAX(0,BC236),MAX(0,$M236)-SUM($BC236:BC236))</f>
        <v>0</v>
      </c>
      <c r="BE236" s="164">
        <f>MIN(MAX(0,BD236),MAX(0,$M236)-SUM($BC236:BD236))</f>
        <v>0</v>
      </c>
      <c r="BF236" s="164">
        <f>MIN(MAX(0,BE236),MAX(0,$M236)-SUM($BC236:BE236))</f>
        <v>0</v>
      </c>
      <c r="BG236" s="164">
        <f>MIN(MAX(0,BF236),MAX(0,$M236)-SUM($BC236:BF236))</f>
        <v>0</v>
      </c>
      <c r="BH236" s="164">
        <f>MIN(MAX(0,BG236),MAX(0,$M236)-SUM($BC236:BG236))</f>
        <v>0</v>
      </c>
      <c r="BI236" s="164">
        <f>(MAX(0,$M236-MAX(0,SUM($BC236:BH236))))</f>
        <v>0</v>
      </c>
      <c r="BJ236" s="166">
        <f t="shared" si="27"/>
        <v>3409</v>
      </c>
      <c r="BK236" s="166">
        <f>MIN(MAX(0,BJ236),MAX(0,-$M236)-MAX(0,-$BC236+SUM($BJ236:BJ236)))</f>
        <v>3409</v>
      </c>
      <c r="BL236" s="166">
        <f>MIN(MAX(0,BK236),MAX(0,-$M236)-MAX(0,-$BC236+SUM($BJ236:BK236)))</f>
        <v>3409</v>
      </c>
      <c r="BM236" s="166">
        <f>MIN(MAX(0,BL236),MAX(0,-$M236)-MAX(0,-$BC236+SUM($BJ236:BL236)))</f>
        <v>3409</v>
      </c>
      <c r="BN236" s="166">
        <f>MIN(MAX(0,BM236),MAX(0,-$M236)-MAX(0,-$BC236+SUM($BJ236:BM236)))</f>
        <v>3409</v>
      </c>
      <c r="BO236" s="166">
        <f>MAX(0,-$M236+$BC236-SUM($BJ236:BN236))</f>
        <v>18411</v>
      </c>
      <c r="BP236" s="165"/>
      <c r="BQ236" s="164"/>
      <c r="BR236" s="164"/>
      <c r="BS236" s="164"/>
      <c r="BT236" s="164"/>
      <c r="BU236" s="164"/>
      <c r="BV236" s="164"/>
      <c r="BW236" s="166"/>
      <c r="BX236" s="166"/>
      <c r="BY236" s="166"/>
      <c r="BZ236" s="166"/>
      <c r="CA236" s="166"/>
      <c r="CB236" s="166"/>
      <c r="CC236" s="163">
        <v>11.8</v>
      </c>
      <c r="CD236" s="167"/>
      <c r="CE236" s="164"/>
      <c r="CF236" s="164"/>
      <c r="CG236" s="164"/>
      <c r="CH236" s="164"/>
      <c r="CI236" s="164"/>
      <c r="CJ236" s="164"/>
      <c r="CK236" s="166"/>
      <c r="CL236" s="166"/>
      <c r="CM236" s="166"/>
      <c r="CN236" s="166"/>
      <c r="CO236" s="166"/>
      <c r="CP236" s="166"/>
      <c r="CQ236" s="167">
        <v>-29685</v>
      </c>
      <c r="CR236" s="164"/>
      <c r="CS236" s="164"/>
      <c r="CT236" s="164"/>
      <c r="CU236" s="164"/>
      <c r="CV236" s="164"/>
      <c r="CW236" s="164"/>
      <c r="CX236" s="166">
        <v>29685</v>
      </c>
      <c r="CY236" s="166">
        <v>29685</v>
      </c>
      <c r="CZ236" s="166">
        <v>29685</v>
      </c>
      <c r="DA236" s="166">
        <v>29685</v>
      </c>
      <c r="DB236" s="166">
        <v>29685</v>
      </c>
      <c r="DC236" s="166">
        <v>142488</v>
      </c>
      <c r="DE236" s="168">
        <v>0</v>
      </c>
      <c r="DG236" s="172">
        <v>0</v>
      </c>
    </row>
    <row r="237" spans="2:111" hidden="1">
      <c r="B237" s="103" t="s">
        <v>400</v>
      </c>
      <c r="C237" s="164">
        <v>0</v>
      </c>
      <c r="D237" s="164">
        <v>4</v>
      </c>
      <c r="E237" s="164">
        <v>71</v>
      </c>
      <c r="F237" s="163">
        <v>11.4</v>
      </c>
      <c r="G237" s="164">
        <v>66864</v>
      </c>
      <c r="H237" s="164">
        <v>3351</v>
      </c>
      <c r="I237" s="164">
        <v>2500</v>
      </c>
      <c r="J237" s="164"/>
      <c r="K237" s="164">
        <v>0</v>
      </c>
      <c r="L237" s="164">
        <v>14768</v>
      </c>
      <c r="M237" s="164">
        <v>-920</v>
      </c>
      <c r="N237" s="164"/>
      <c r="O237" s="164">
        <v>0</v>
      </c>
      <c r="P237" s="164">
        <v>86563</v>
      </c>
      <c r="Q237" s="104">
        <f t="shared" si="21"/>
        <v>0</v>
      </c>
      <c r="R237" s="164">
        <v>443</v>
      </c>
      <c r="S237" s="164"/>
      <c r="T237" s="164">
        <v>6294</v>
      </c>
      <c r="U237" s="164">
        <v>242</v>
      </c>
      <c r="V237" s="104">
        <f t="shared" si="24"/>
        <v>5081</v>
      </c>
      <c r="W237" s="104">
        <f t="shared" si="25"/>
        <v>-8324</v>
      </c>
      <c r="X237" s="104"/>
      <c r="Y237" s="164">
        <v>105873</v>
      </c>
      <c r="Z237" s="164">
        <v>71192</v>
      </c>
      <c r="AA237" s="164">
        <v>86563</v>
      </c>
      <c r="AB237" s="164">
        <v>86563</v>
      </c>
      <c r="AC237" s="164">
        <v>0</v>
      </c>
      <c r="AD237" s="164">
        <v>8392</v>
      </c>
      <c r="AE237" s="164"/>
      <c r="AF237" s="164">
        <v>13473</v>
      </c>
      <c r="AG237" s="164">
        <v>0</v>
      </c>
      <c r="AH237" s="164"/>
      <c r="AI237" s="164">
        <v>443</v>
      </c>
      <c r="AJ237" s="164">
        <v>443</v>
      </c>
      <c r="AK237" s="164">
        <v>443</v>
      </c>
      <c r="AL237" s="164">
        <v>443</v>
      </c>
      <c r="AM237" s="164">
        <v>443</v>
      </c>
      <c r="AN237" s="164">
        <v>2866</v>
      </c>
      <c r="AP237" s="165">
        <f t="shared" si="22"/>
        <v>1295</v>
      </c>
      <c r="AQ237" s="164">
        <f>MIN(MAX(0,AP237),MAX(0,$L237)-SUM($AP237:AP237))</f>
        <v>1295</v>
      </c>
      <c r="AR237" s="164">
        <f>MIN(MAX(0,AQ237),MAX(0,$L237)-SUM($AP237:AQ237))</f>
        <v>1295</v>
      </c>
      <c r="AS237" s="164">
        <f>MIN(MAX(0,AR237),MAX(0,$L237)-SUM($AP237:AR237))</f>
        <v>1295</v>
      </c>
      <c r="AT237" s="164">
        <f>MIN(MAX(0,AS237),MAX(0,$L237)-SUM($AP237:AS237))</f>
        <v>1295</v>
      </c>
      <c r="AU237" s="164">
        <f>MIN(MAX(0,AT237),MAX(0,$L237)-SUM($AP237:AT237))</f>
        <v>1295</v>
      </c>
      <c r="AV237" s="164">
        <f>(MAX(0,$L237-MAX(0,SUM($AP237:AU237))))</f>
        <v>6998</v>
      </c>
      <c r="AW237" s="166">
        <f t="shared" si="23"/>
        <v>0</v>
      </c>
      <c r="AX237" s="166">
        <f>MIN(MAX(0,AW237),MAX(0,-$L237)-MAX(0,-$AP237+SUM($AW237:AW237)))</f>
        <v>0</v>
      </c>
      <c r="AY237" s="166">
        <f>MIN(MAX(0,AX237),MAX(0,-$L237)-MAX(0,-$AP237+SUM($AW237:AX237)))</f>
        <v>0</v>
      </c>
      <c r="AZ237" s="166">
        <f>MIN(MAX(0,AY237),MAX(0,-$L237)-MAX(0,-$AP237+SUM($AW237:AY237)))</f>
        <v>0</v>
      </c>
      <c r="BA237" s="166">
        <f>MIN(MAX(0,AZ237),MAX(0,-$L237)-MAX(0,-$AP237+SUM($AW237:AZ237)))</f>
        <v>0</v>
      </c>
      <c r="BB237" s="166">
        <f>MAX(0,-$L237+$AP237-SUM($AW237:BA237))</f>
        <v>0</v>
      </c>
      <c r="BC237" s="165">
        <f t="shared" si="26"/>
        <v>-81</v>
      </c>
      <c r="BD237" s="164">
        <f>MIN(MAX(0,BC237),MAX(0,$M237)-SUM($BC237:BC237))</f>
        <v>0</v>
      </c>
      <c r="BE237" s="164">
        <f>MIN(MAX(0,BD237),MAX(0,$M237)-SUM($BC237:BD237))</f>
        <v>0</v>
      </c>
      <c r="BF237" s="164">
        <f>MIN(MAX(0,BE237),MAX(0,$M237)-SUM($BC237:BE237))</f>
        <v>0</v>
      </c>
      <c r="BG237" s="164">
        <f>MIN(MAX(0,BF237),MAX(0,$M237)-SUM($BC237:BF237))</f>
        <v>0</v>
      </c>
      <c r="BH237" s="164">
        <f>MIN(MAX(0,BG237),MAX(0,$M237)-SUM($BC237:BG237))</f>
        <v>0</v>
      </c>
      <c r="BI237" s="164">
        <f>(MAX(0,$M237-MAX(0,SUM($BC237:BH237))))</f>
        <v>0</v>
      </c>
      <c r="BJ237" s="166">
        <f t="shared" si="27"/>
        <v>81</v>
      </c>
      <c r="BK237" s="166">
        <f>MIN(MAX(0,BJ237),MAX(0,-$M237)-MAX(0,-$BC237+SUM($BJ237:BJ237)))</f>
        <v>81</v>
      </c>
      <c r="BL237" s="166">
        <f>MIN(MAX(0,BK237),MAX(0,-$M237)-MAX(0,-$BC237+SUM($BJ237:BK237)))</f>
        <v>81</v>
      </c>
      <c r="BM237" s="166">
        <f>MIN(MAX(0,BL237),MAX(0,-$M237)-MAX(0,-$BC237+SUM($BJ237:BL237)))</f>
        <v>81</v>
      </c>
      <c r="BN237" s="166">
        <f>MIN(MAX(0,BM237),MAX(0,-$M237)-MAX(0,-$BC237+SUM($BJ237:BM237)))</f>
        <v>81</v>
      </c>
      <c r="BO237" s="166">
        <f>MAX(0,-$M237+$BC237-SUM($BJ237:BN237))</f>
        <v>434</v>
      </c>
      <c r="BP237" s="165"/>
      <c r="BQ237" s="164"/>
      <c r="BR237" s="164"/>
      <c r="BS237" s="164"/>
      <c r="BT237" s="164"/>
      <c r="BU237" s="164"/>
      <c r="BV237" s="164"/>
      <c r="BW237" s="166"/>
      <c r="BX237" s="166"/>
      <c r="BY237" s="166"/>
      <c r="BZ237" s="166"/>
      <c r="CA237" s="166"/>
      <c r="CB237" s="166"/>
      <c r="CC237" s="163">
        <v>11.8</v>
      </c>
      <c r="CD237" s="167"/>
      <c r="CE237" s="164"/>
      <c r="CF237" s="164"/>
      <c r="CG237" s="164"/>
      <c r="CH237" s="164"/>
      <c r="CI237" s="164"/>
      <c r="CJ237" s="164"/>
      <c r="CK237" s="166"/>
      <c r="CL237" s="166"/>
      <c r="CM237" s="166"/>
      <c r="CN237" s="166"/>
      <c r="CO237" s="166"/>
      <c r="CP237" s="166"/>
      <c r="CQ237" s="167">
        <v>-771</v>
      </c>
      <c r="CR237" s="164"/>
      <c r="CS237" s="164"/>
      <c r="CT237" s="164"/>
      <c r="CU237" s="164"/>
      <c r="CV237" s="164"/>
      <c r="CW237" s="164"/>
      <c r="CX237" s="166">
        <v>771</v>
      </c>
      <c r="CY237" s="166">
        <v>771</v>
      </c>
      <c r="CZ237" s="166">
        <v>771</v>
      </c>
      <c r="DA237" s="166">
        <v>771</v>
      </c>
      <c r="DB237" s="166">
        <v>771</v>
      </c>
      <c r="DC237" s="166">
        <v>3698</v>
      </c>
      <c r="DE237" s="168">
        <v>0</v>
      </c>
      <c r="DG237" s="172">
        <v>0</v>
      </c>
    </row>
    <row r="238" spans="2:111" hidden="1">
      <c r="B238" s="103" t="s">
        <v>401</v>
      </c>
      <c r="C238" s="164">
        <v>10</v>
      </c>
      <c r="D238" s="164">
        <v>112</v>
      </c>
      <c r="E238" s="164">
        <v>1163</v>
      </c>
      <c r="F238" s="163">
        <v>11.1</v>
      </c>
      <c r="G238" s="164">
        <v>1570711</v>
      </c>
      <c r="H238" s="164">
        <v>51225</v>
      </c>
      <c r="I238" s="164">
        <v>57661</v>
      </c>
      <c r="J238" s="164"/>
      <c r="K238" s="164">
        <v>0</v>
      </c>
      <c r="L238" s="164">
        <v>204815</v>
      </c>
      <c r="M238" s="164">
        <v>-20296</v>
      </c>
      <c r="N238" s="164"/>
      <c r="O238" s="164">
        <v>-4489</v>
      </c>
      <c r="P238" s="164">
        <v>1859627</v>
      </c>
      <c r="Q238" s="104">
        <f t="shared" si="21"/>
        <v>0</v>
      </c>
      <c r="R238" s="164">
        <v>778</v>
      </c>
      <c r="S238" s="164"/>
      <c r="T238" s="164">
        <v>109664</v>
      </c>
      <c r="U238" s="164">
        <v>10626</v>
      </c>
      <c r="V238" s="104">
        <f t="shared" si="24"/>
        <v>6268</v>
      </c>
      <c r="W238" s="104">
        <f t="shared" si="25"/>
        <v>-177473</v>
      </c>
      <c r="X238" s="104"/>
      <c r="Y238" s="164">
        <v>2239836</v>
      </c>
      <c r="Z238" s="164">
        <v>1556726</v>
      </c>
      <c r="AA238" s="164">
        <v>1859627</v>
      </c>
      <c r="AB238" s="164">
        <v>1859627</v>
      </c>
      <c r="AC238" s="164">
        <v>0</v>
      </c>
      <c r="AD238" s="164">
        <v>180095</v>
      </c>
      <c r="AE238" s="164"/>
      <c r="AF238" s="164">
        <v>186363</v>
      </c>
      <c r="AG238" s="164">
        <v>0</v>
      </c>
      <c r="AH238" s="164"/>
      <c r="AI238" s="164">
        <v>778</v>
      </c>
      <c r="AJ238" s="164">
        <v>778</v>
      </c>
      <c r="AK238" s="164">
        <v>778</v>
      </c>
      <c r="AL238" s="164">
        <v>778</v>
      </c>
      <c r="AM238" s="164">
        <v>778</v>
      </c>
      <c r="AN238" s="164">
        <v>2378</v>
      </c>
      <c r="AP238" s="165">
        <f>ROUND(ROUND(L238,0)/F238,0)+IF(ABS(L238/F238)&lt;0.5,1*SIGN(L238),0)</f>
        <v>18452</v>
      </c>
      <c r="AQ238" s="164">
        <f>MIN(MAX(0,AP238),MAX(0,$L238)-SUM($AP238:AP238))</f>
        <v>18452</v>
      </c>
      <c r="AR238" s="164">
        <f>MIN(MAX(0,AQ238),MAX(0,$L238)-SUM($AP238:AQ238))</f>
        <v>18452</v>
      </c>
      <c r="AS238" s="164">
        <f>MIN(MAX(0,AR238),MAX(0,$L238)-SUM($AP238:AR238))</f>
        <v>18452</v>
      </c>
      <c r="AT238" s="164">
        <f>MIN(MAX(0,AS238),MAX(0,$L238)-SUM($AP238:AS238))</f>
        <v>18452</v>
      </c>
      <c r="AU238" s="164">
        <f>MIN(MAX(0,AT238),MAX(0,$L238)-SUM($AP238:AT238))</f>
        <v>18452</v>
      </c>
      <c r="AV238" s="164">
        <f>(MAX(0,$L238-MAX(0,SUM($AP238:AU238))))</f>
        <v>94103</v>
      </c>
      <c r="AW238" s="166">
        <f t="shared" si="23"/>
        <v>0</v>
      </c>
      <c r="AX238" s="166">
        <f>MIN(MAX(0,AW238),MAX(0,-$L238)-MAX(0,-$AP238+SUM($AW238:AW238)))</f>
        <v>0</v>
      </c>
      <c r="AY238" s="166">
        <f>MIN(MAX(0,AX238),MAX(0,-$L238)-MAX(0,-$AP238+SUM($AW238:AX238)))</f>
        <v>0</v>
      </c>
      <c r="AZ238" s="166">
        <f>MIN(MAX(0,AY238),MAX(0,-$L238)-MAX(0,-$AP238+SUM($AW238:AY238)))</f>
        <v>0</v>
      </c>
      <c r="BA238" s="166">
        <f>MIN(MAX(0,AZ238),MAX(0,-$L238)-MAX(0,-$AP238+SUM($AW238:AZ238)))</f>
        <v>0</v>
      </c>
      <c r="BB238" s="166">
        <f>MAX(0,-$L238+$AP238-SUM($AW238:BA238))</f>
        <v>0</v>
      </c>
      <c r="BC238" s="165">
        <f>ROUND(ROUND(M238,0)/F238,0)+IF(ABS(M238/F238)&lt;0.5,1*SIGN(M238),0)</f>
        <v>-1828</v>
      </c>
      <c r="BD238" s="164">
        <f>MIN(MAX(0,BC238),MAX(0,$M238)-SUM($BC238:BC238))</f>
        <v>0</v>
      </c>
      <c r="BE238" s="164">
        <f>MIN(MAX(0,BD238),MAX(0,$M238)-SUM($BC238:BD238))</f>
        <v>0</v>
      </c>
      <c r="BF238" s="164">
        <f>MIN(MAX(0,BE238),MAX(0,$M238)-SUM($BC238:BE238))</f>
        <v>0</v>
      </c>
      <c r="BG238" s="164">
        <f>MIN(MAX(0,BF238),MAX(0,$M238)-SUM($BC238:BF238))</f>
        <v>0</v>
      </c>
      <c r="BH238" s="164">
        <f>MIN(MAX(0,BG238),MAX(0,$M238)-SUM($BC238:BG238))</f>
        <v>0</v>
      </c>
      <c r="BI238" s="164">
        <f>(MAX(0,$M238-MAX(0,SUM($BC238:BH238))))</f>
        <v>0</v>
      </c>
      <c r="BJ238" s="166">
        <f t="shared" si="27"/>
        <v>1828</v>
      </c>
      <c r="BK238" s="166">
        <f>MIN(MAX(0,BJ238),MAX(0,-$M238)-MAX(0,-$BC238+SUM($BJ238:BJ238)))</f>
        <v>1828</v>
      </c>
      <c r="BL238" s="166">
        <f>MIN(MAX(0,BK238),MAX(0,-$M238)-MAX(0,-$BC238+SUM($BJ238:BK238)))</f>
        <v>1828</v>
      </c>
      <c r="BM238" s="166">
        <f>MIN(MAX(0,BL238),MAX(0,-$M238)-MAX(0,-$BC238+SUM($BJ238:BL238)))</f>
        <v>1828</v>
      </c>
      <c r="BN238" s="166">
        <f>MIN(MAX(0,BM238),MAX(0,-$M238)-MAX(0,-$BC238+SUM($BJ238:BM238)))</f>
        <v>1828</v>
      </c>
      <c r="BO238" s="166">
        <f>MAX(0,-$M238+$BC238-SUM($BJ238:BN238))</f>
        <v>9328</v>
      </c>
      <c r="BP238" s="165"/>
      <c r="BQ238" s="164"/>
      <c r="BR238" s="164"/>
      <c r="BS238" s="164"/>
      <c r="BT238" s="164"/>
      <c r="BU238" s="164"/>
      <c r="BV238" s="164"/>
      <c r="BW238" s="166"/>
      <c r="BX238" s="166"/>
      <c r="BY238" s="166"/>
      <c r="BZ238" s="166"/>
      <c r="CA238" s="166"/>
      <c r="CB238" s="166"/>
      <c r="CC238" s="163">
        <v>12.2</v>
      </c>
      <c r="CD238" s="167"/>
      <c r="CE238" s="164"/>
      <c r="CF238" s="164"/>
      <c r="CG238" s="164"/>
      <c r="CH238" s="164"/>
      <c r="CI238" s="164"/>
      <c r="CJ238" s="164"/>
      <c r="CK238" s="166"/>
      <c r="CL238" s="166"/>
      <c r="CM238" s="166"/>
      <c r="CN238" s="166"/>
      <c r="CO238" s="166"/>
      <c r="CP238" s="166"/>
      <c r="CQ238" s="167">
        <v>-15846</v>
      </c>
      <c r="CR238" s="164"/>
      <c r="CS238" s="164"/>
      <c r="CT238" s="164"/>
      <c r="CU238" s="164"/>
      <c r="CV238" s="164"/>
      <c r="CW238" s="164"/>
      <c r="CX238" s="166">
        <v>15846</v>
      </c>
      <c r="CY238" s="166">
        <v>15846</v>
      </c>
      <c r="CZ238" s="166">
        <v>15846</v>
      </c>
      <c r="DA238" s="166">
        <v>15846</v>
      </c>
      <c r="DB238" s="166">
        <v>15846</v>
      </c>
      <c r="DC238" s="166">
        <v>82397</v>
      </c>
      <c r="DE238" s="168">
        <v>0</v>
      </c>
      <c r="DG238" s="172">
        <v>0</v>
      </c>
    </row>
    <row r="239" spans="2:111" hidden="1">
      <c r="B239" s="105" t="s">
        <v>99</v>
      </c>
      <c r="C239" s="106">
        <f t="shared" ref="C239:BT239" si="28">SUM(C$5:C$238)</f>
        <v>14695</v>
      </c>
      <c r="D239" s="106">
        <f t="shared" si="28"/>
        <v>9120</v>
      </c>
      <c r="E239" s="106">
        <f t="shared" si="28"/>
        <v>72274</v>
      </c>
      <c r="F239" s="107"/>
      <c r="G239" s="106">
        <f t="shared" si="28"/>
        <v>397450684</v>
      </c>
      <c r="H239" s="106">
        <f t="shared" si="28"/>
        <v>14692202</v>
      </c>
      <c r="I239" s="106">
        <f t="shared" si="28"/>
        <v>14487447</v>
      </c>
      <c r="J239" s="106"/>
      <c r="K239" s="106">
        <f t="shared" si="28"/>
        <v>-107700114</v>
      </c>
      <c r="L239" s="106">
        <f t="shared" si="28"/>
        <v>-25304969</v>
      </c>
      <c r="M239" s="106">
        <f t="shared" si="28"/>
        <v>-5604605</v>
      </c>
      <c r="N239" s="106"/>
      <c r="O239" s="106">
        <f t="shared" si="28"/>
        <v>-10384065</v>
      </c>
      <c r="P239" s="106">
        <f>SUM(P$5:P$238)</f>
        <v>277636580</v>
      </c>
      <c r="Q239" s="106">
        <f t="shared" si="28"/>
        <v>-107700114</v>
      </c>
      <c r="R239" s="106">
        <f t="shared" si="28"/>
        <v>-11237609</v>
      </c>
      <c r="S239" s="106"/>
      <c r="T239" s="106">
        <f t="shared" ref="T239:AB239" si="29">SUM(T$5:T$238)</f>
        <v>-89758074</v>
      </c>
      <c r="U239" s="106">
        <f t="shared" si="29"/>
        <v>8762132</v>
      </c>
      <c r="V239" s="106">
        <f t="shared" si="29"/>
        <v>-55633122</v>
      </c>
      <c r="W239" s="106">
        <f t="shared" si="29"/>
        <v>-35961157</v>
      </c>
      <c r="X239" s="106"/>
      <c r="Y239" s="106">
        <f t="shared" si="29"/>
        <v>323033387</v>
      </c>
      <c r="Z239" s="106">
        <f t="shared" si="29"/>
        <v>240730351</v>
      </c>
      <c r="AA239" s="106">
        <f t="shared" si="29"/>
        <v>266343916</v>
      </c>
      <c r="AB239" s="106">
        <f t="shared" si="29"/>
        <v>292463095</v>
      </c>
      <c r="AC239" s="106">
        <f t="shared" si="28"/>
        <v>26769856</v>
      </c>
      <c r="AD239" s="106">
        <f t="shared" si="28"/>
        <v>36128626</v>
      </c>
      <c r="AE239" s="106"/>
      <c r="AF239" s="106">
        <f t="shared" si="28"/>
        <v>7265332</v>
      </c>
      <c r="AG239" s="106">
        <f t="shared" si="28"/>
        <v>28</v>
      </c>
      <c r="AH239" s="106"/>
      <c r="AI239" s="106">
        <f t="shared" si="28"/>
        <v>-8611286</v>
      </c>
      <c r="AJ239" s="106">
        <f t="shared" si="28"/>
        <v>-8617434</v>
      </c>
      <c r="AK239" s="106">
        <f t="shared" si="28"/>
        <v>-8618976</v>
      </c>
      <c r="AL239" s="106">
        <f t="shared" si="28"/>
        <v>-8619328</v>
      </c>
      <c r="AM239" s="106">
        <f t="shared" si="28"/>
        <v>-8463919</v>
      </c>
      <c r="AN239" s="106">
        <f t="shared" si="28"/>
        <v>-12702179</v>
      </c>
      <c r="AP239" s="170">
        <f t="shared" si="28"/>
        <v>-5800445</v>
      </c>
      <c r="AQ239" s="106">
        <f t="shared" si="28"/>
        <v>791376</v>
      </c>
      <c r="AR239" s="106">
        <f t="shared" si="28"/>
        <v>785145</v>
      </c>
      <c r="AS239" s="106">
        <f t="shared" si="28"/>
        <v>783588</v>
      </c>
      <c r="AT239" s="106">
        <f t="shared" si="28"/>
        <v>780007</v>
      </c>
      <c r="AU239" s="106">
        <f t="shared" si="28"/>
        <v>777851</v>
      </c>
      <c r="AV239" s="106">
        <f t="shared" si="28"/>
        <v>3347365</v>
      </c>
      <c r="AW239" s="106">
        <f t="shared" si="28"/>
        <v>4038044</v>
      </c>
      <c r="AX239" s="106">
        <f t="shared" si="28"/>
        <v>4038044</v>
      </c>
      <c r="AY239" s="106">
        <f t="shared" si="28"/>
        <v>4038044</v>
      </c>
      <c r="AZ239" s="106">
        <f t="shared" si="28"/>
        <v>4037981</v>
      </c>
      <c r="BA239" s="106">
        <f t="shared" si="28"/>
        <v>3977874</v>
      </c>
      <c r="BB239" s="106">
        <f t="shared" si="28"/>
        <v>6639869</v>
      </c>
      <c r="BC239" s="170">
        <f t="shared" si="28"/>
        <v>-876089</v>
      </c>
      <c r="BD239" s="106">
        <f t="shared" si="28"/>
        <v>5</v>
      </c>
      <c r="BE239" s="106">
        <f t="shared" si="28"/>
        <v>5</v>
      </c>
      <c r="BF239" s="106">
        <f t="shared" si="28"/>
        <v>4</v>
      </c>
      <c r="BG239" s="106">
        <f t="shared" si="28"/>
        <v>4</v>
      </c>
      <c r="BH239" s="106">
        <f t="shared" si="28"/>
        <v>4</v>
      </c>
      <c r="BI239" s="106">
        <f t="shared" si="28"/>
        <v>6</v>
      </c>
      <c r="BJ239" s="106">
        <f t="shared" si="28"/>
        <v>803548</v>
      </c>
      <c r="BK239" s="106">
        <f t="shared" si="28"/>
        <v>803495</v>
      </c>
      <c r="BL239" s="106">
        <f t="shared" si="28"/>
        <v>803481</v>
      </c>
      <c r="BM239" s="106">
        <f t="shared" si="28"/>
        <v>800315</v>
      </c>
      <c r="BN239" s="106">
        <f t="shared" si="28"/>
        <v>705722</v>
      </c>
      <c r="BO239" s="106">
        <f t="shared" si="28"/>
        <v>811983</v>
      </c>
      <c r="BP239" s="170">
        <f t="shared" si="28"/>
        <v>0</v>
      </c>
      <c r="BQ239" s="106">
        <f t="shared" si="28"/>
        <v>0</v>
      </c>
      <c r="BR239" s="106">
        <f t="shared" si="28"/>
        <v>0</v>
      </c>
      <c r="BS239" s="106">
        <f t="shared" si="28"/>
        <v>0</v>
      </c>
      <c r="BT239" s="106">
        <f t="shared" si="28"/>
        <v>0</v>
      </c>
      <c r="BU239" s="106">
        <f t="shared" ref="BU239:DC239" si="30">SUM(BU$5:BU$238)</f>
        <v>0</v>
      </c>
      <c r="BV239" s="106">
        <f t="shared" si="30"/>
        <v>0</v>
      </c>
      <c r="BW239" s="106">
        <f t="shared" si="30"/>
        <v>0</v>
      </c>
      <c r="BX239" s="106">
        <f t="shared" si="30"/>
        <v>0</v>
      </c>
      <c r="BY239" s="106">
        <f t="shared" si="30"/>
        <v>0</v>
      </c>
      <c r="BZ239" s="106">
        <f t="shared" si="30"/>
        <v>0</v>
      </c>
      <c r="CA239" s="106">
        <f t="shared" si="30"/>
        <v>0</v>
      </c>
      <c r="CB239" s="106">
        <f t="shared" si="30"/>
        <v>0</v>
      </c>
      <c r="CC239" s="107"/>
      <c r="CD239" s="171">
        <f t="shared" ref="CD239:CP239" si="31">SUM(CD$5:CD$238)</f>
        <v>0</v>
      </c>
      <c r="CE239" s="106">
        <f t="shared" si="31"/>
        <v>0</v>
      </c>
      <c r="CF239" s="106">
        <f t="shared" si="31"/>
        <v>0</v>
      </c>
      <c r="CG239" s="106">
        <f t="shared" si="31"/>
        <v>0</v>
      </c>
      <c r="CH239" s="106">
        <f t="shared" si="31"/>
        <v>0</v>
      </c>
      <c r="CI239" s="106">
        <f t="shared" si="31"/>
        <v>0</v>
      </c>
      <c r="CJ239" s="106">
        <f t="shared" si="31"/>
        <v>0</v>
      </c>
      <c r="CK239" s="106">
        <f t="shared" si="31"/>
        <v>0</v>
      </c>
      <c r="CL239" s="106">
        <f t="shared" si="31"/>
        <v>0</v>
      </c>
      <c r="CM239" s="106">
        <f t="shared" si="31"/>
        <v>0</v>
      </c>
      <c r="CN239" s="106">
        <f t="shared" si="31"/>
        <v>0</v>
      </c>
      <c r="CO239" s="106">
        <f t="shared" si="31"/>
        <v>0</v>
      </c>
      <c r="CP239" s="106">
        <f t="shared" si="31"/>
        <v>0</v>
      </c>
      <c r="CQ239" s="171">
        <f t="shared" si="30"/>
        <v>-4561075</v>
      </c>
      <c r="CR239" s="106">
        <f t="shared" si="30"/>
        <v>0</v>
      </c>
      <c r="CS239" s="106">
        <f t="shared" si="30"/>
        <v>0</v>
      </c>
      <c r="CT239" s="106">
        <f t="shared" si="30"/>
        <v>0</v>
      </c>
      <c r="CU239" s="106">
        <f t="shared" si="30"/>
        <v>0</v>
      </c>
      <c r="CV239" s="106">
        <f t="shared" si="30"/>
        <v>0</v>
      </c>
      <c r="CW239" s="106">
        <f t="shared" si="30"/>
        <v>0</v>
      </c>
      <c r="CX239" s="106">
        <f t="shared" si="30"/>
        <v>4561075</v>
      </c>
      <c r="CY239" s="106">
        <f t="shared" si="30"/>
        <v>4561045</v>
      </c>
      <c r="CZ239" s="106">
        <f t="shared" si="30"/>
        <v>4561043</v>
      </c>
      <c r="DA239" s="106">
        <f t="shared" si="30"/>
        <v>4561043</v>
      </c>
      <c r="DB239" s="106">
        <f t="shared" si="30"/>
        <v>4558178</v>
      </c>
      <c r="DC239" s="106">
        <f t="shared" si="30"/>
        <v>8597698</v>
      </c>
      <c r="DG239" s="172">
        <f>SUM(DG5:DG238)</f>
        <v>10054980.815916998</v>
      </c>
    </row>
    <row r="240" spans="2:111">
      <c r="F240" s="116"/>
      <c r="AH240" s="109"/>
      <c r="CC240" s="116"/>
    </row>
    <row r="241" spans="2:107">
      <c r="F241" s="116"/>
      <c r="P241" s="168"/>
      <c r="AC241" s="112"/>
      <c r="AD241" s="112"/>
      <c r="AE241" s="112"/>
      <c r="AF241" s="112"/>
      <c r="AH241" s="109"/>
      <c r="AQ241" s="112">
        <f>SUM(AQ239:AV239)-SUM(AW239:BB239)+AP239</f>
        <v>-25304969</v>
      </c>
      <c r="BD241" s="112">
        <f>SUM(BD239:BI239)-SUM(BJ239:BO239)+BC239</f>
        <v>-5604605</v>
      </c>
      <c r="BE241" s="112"/>
      <c r="BQ241" s="112">
        <f>SUM(BQ239:BV239)-SUM(BW239:CB239)+BP239</f>
        <v>0</v>
      </c>
      <c r="BR241" s="112"/>
      <c r="CC241" s="116"/>
      <c r="CE241" s="112">
        <f>SUM(CE239:CJ239)-SUM(CK239:CP239)+CD239</f>
        <v>0</v>
      </c>
      <c r="CF241" s="112"/>
      <c r="CR241" s="112">
        <f>SUM(CR239:CW239)-SUM(CX239:DC239)+CQ239</f>
        <v>-35961157</v>
      </c>
      <c r="CS241" s="112"/>
    </row>
    <row r="242" spans="2:107">
      <c r="F242" s="116"/>
      <c r="P242" s="112"/>
      <c r="AC242" s="112">
        <f>AF239+AG239+AH239-AC239-AD239-AE239</f>
        <v>-55633122</v>
      </c>
      <c r="AH242" s="109"/>
      <c r="AQ242" s="112"/>
      <c r="AR242" s="112"/>
      <c r="AS242" s="112"/>
      <c r="AT242" s="112"/>
      <c r="AU242" s="112"/>
      <c r="AV242" s="112"/>
      <c r="CC242" s="116"/>
    </row>
    <row r="243" spans="2:107">
      <c r="F243" s="116"/>
      <c r="AH243" s="109"/>
      <c r="CC243" s="116"/>
    </row>
    <row r="244" spans="2:107">
      <c r="F244" s="116"/>
      <c r="G244" s="112"/>
      <c r="H244" s="112"/>
      <c r="I244" s="112"/>
      <c r="J244" s="112"/>
      <c r="K244" s="112"/>
      <c r="L244" s="112"/>
      <c r="M244" s="112"/>
      <c r="N244" s="112"/>
      <c r="O244" s="112"/>
      <c r="P244" s="112"/>
      <c r="Q244" s="112"/>
      <c r="R244" s="112"/>
      <c r="S244" s="112"/>
      <c r="U244" s="112"/>
      <c r="V244" s="112"/>
      <c r="W244" s="112"/>
      <c r="X244" s="112"/>
      <c r="Y244" s="112"/>
      <c r="Z244" s="112"/>
      <c r="AA244" s="112"/>
      <c r="AB244" s="112"/>
      <c r="AC244" s="112"/>
      <c r="AD244" s="112"/>
      <c r="AE244" s="112"/>
      <c r="AF244" s="112"/>
      <c r="AG244" s="112"/>
      <c r="AH244" s="112"/>
      <c r="AI244" s="112"/>
      <c r="AJ244" s="112"/>
      <c r="AK244" s="112"/>
      <c r="AL244" s="112"/>
      <c r="AM244" s="112"/>
      <c r="AN244" s="112"/>
      <c r="CC244" s="116"/>
    </row>
    <row r="247" spans="2:107">
      <c r="B247" s="422"/>
      <c r="C247" s="656" t="s">
        <v>186</v>
      </c>
      <c r="D247" s="657"/>
      <c r="E247" s="658"/>
      <c r="F247" s="659" t="s">
        <v>196</v>
      </c>
      <c r="G247" s="654" t="s">
        <v>188</v>
      </c>
      <c r="H247" s="661" t="s">
        <v>191</v>
      </c>
      <c r="I247" s="662"/>
      <c r="J247" s="662"/>
      <c r="K247" s="662"/>
      <c r="L247" s="662"/>
      <c r="M247" s="662"/>
      <c r="N247" s="662"/>
      <c r="O247" s="663"/>
      <c r="P247" s="654" t="s">
        <v>187</v>
      </c>
      <c r="Q247" s="667" t="s">
        <v>192</v>
      </c>
      <c r="R247" s="668"/>
      <c r="S247" s="669"/>
      <c r="T247" s="654" t="s">
        <v>189</v>
      </c>
      <c r="U247" s="423"/>
      <c r="V247" s="423"/>
      <c r="W247" s="437"/>
      <c r="X247" s="437"/>
      <c r="Y247" s="670" t="s">
        <v>190</v>
      </c>
      <c r="Z247" s="671"/>
      <c r="AA247" s="671"/>
      <c r="AB247" s="672"/>
      <c r="AC247" s="661" t="s">
        <v>193</v>
      </c>
      <c r="AD247" s="662"/>
      <c r="AE247" s="663"/>
      <c r="AF247" s="661" t="s">
        <v>194</v>
      </c>
      <c r="AG247" s="662"/>
      <c r="AH247" s="663"/>
      <c r="AI247" s="670" t="s">
        <v>195</v>
      </c>
      <c r="AJ247" s="671"/>
      <c r="AK247" s="671"/>
      <c r="AL247" s="671"/>
      <c r="AM247" s="671"/>
      <c r="AN247" s="672"/>
      <c r="AO247" s="420"/>
      <c r="AP247" s="676" t="s">
        <v>535</v>
      </c>
      <c r="AQ247" s="677" t="s">
        <v>536</v>
      </c>
      <c r="AR247" s="678"/>
      <c r="AS247" s="678"/>
      <c r="AT247" s="678"/>
      <c r="AU247" s="678"/>
      <c r="AV247" s="679"/>
      <c r="AW247" s="677" t="s">
        <v>537</v>
      </c>
      <c r="AX247" s="678"/>
      <c r="AY247" s="678"/>
      <c r="AZ247" s="678"/>
      <c r="BA247" s="678"/>
      <c r="BB247" s="679"/>
      <c r="BC247" s="676" t="s">
        <v>535</v>
      </c>
      <c r="BD247" s="677" t="s">
        <v>536</v>
      </c>
      <c r="BE247" s="678"/>
      <c r="BF247" s="678"/>
      <c r="BG247" s="678"/>
      <c r="BH247" s="678"/>
      <c r="BI247" s="679"/>
      <c r="BJ247" s="677" t="s">
        <v>537</v>
      </c>
      <c r="BK247" s="678"/>
      <c r="BL247" s="678"/>
      <c r="BM247" s="678"/>
      <c r="BN247" s="678"/>
      <c r="BO247" s="679"/>
      <c r="BP247" s="676" t="s">
        <v>535</v>
      </c>
      <c r="BQ247" s="677" t="s">
        <v>536</v>
      </c>
      <c r="BR247" s="678"/>
      <c r="BS247" s="678"/>
      <c r="BT247" s="678"/>
      <c r="BU247" s="678"/>
      <c r="BV247" s="679"/>
      <c r="BW247" s="677" t="s">
        <v>537</v>
      </c>
      <c r="BX247" s="678"/>
      <c r="BY247" s="678"/>
      <c r="BZ247" s="678"/>
      <c r="CA247" s="678"/>
      <c r="CB247" s="679"/>
      <c r="CC247" s="680" t="s">
        <v>538</v>
      </c>
      <c r="CD247" s="682" t="s">
        <v>535</v>
      </c>
      <c r="CE247" s="683" t="s">
        <v>536</v>
      </c>
      <c r="CF247" s="684"/>
      <c r="CG247" s="684"/>
      <c r="CH247" s="684"/>
      <c r="CI247" s="684"/>
      <c r="CJ247" s="685"/>
      <c r="CK247" s="683" t="s">
        <v>537</v>
      </c>
      <c r="CL247" s="684"/>
      <c r="CM247" s="684"/>
      <c r="CN247" s="684"/>
      <c r="CO247" s="684"/>
      <c r="CP247" s="685"/>
      <c r="CQ247" s="682" t="s">
        <v>535</v>
      </c>
      <c r="CR247" s="683" t="s">
        <v>536</v>
      </c>
      <c r="CS247" s="684"/>
      <c r="CT247" s="684"/>
      <c r="CU247" s="684"/>
      <c r="CV247" s="684"/>
      <c r="CW247" s="685"/>
      <c r="CX247" s="683" t="s">
        <v>537</v>
      </c>
      <c r="CY247" s="684"/>
      <c r="CZ247" s="684"/>
      <c r="DA247" s="684"/>
      <c r="DB247" s="684"/>
      <c r="DC247" s="685"/>
    </row>
    <row r="248" spans="2:107" ht="57">
      <c r="B248" s="424" t="s">
        <v>197</v>
      </c>
      <c r="C248" s="426" t="s">
        <v>198</v>
      </c>
      <c r="D248" s="426" t="s">
        <v>199</v>
      </c>
      <c r="E248" s="426" t="s">
        <v>200</v>
      </c>
      <c r="F248" s="660"/>
      <c r="G248" s="655"/>
      <c r="H248" s="425" t="s">
        <v>206</v>
      </c>
      <c r="I248" s="425" t="s">
        <v>115</v>
      </c>
      <c r="J248" s="425"/>
      <c r="K248" s="425" t="s">
        <v>207</v>
      </c>
      <c r="L248" s="425" t="s">
        <v>208</v>
      </c>
      <c r="M248" s="425" t="s">
        <v>209</v>
      </c>
      <c r="N248" s="425"/>
      <c r="O248" s="425" t="s">
        <v>210</v>
      </c>
      <c r="P248" s="655"/>
      <c r="Q248" s="427" t="s">
        <v>540</v>
      </c>
      <c r="R248" s="427" t="s">
        <v>211</v>
      </c>
      <c r="S248" s="427" t="s">
        <v>547</v>
      </c>
      <c r="T248" s="655"/>
      <c r="U248" s="436" t="s">
        <v>201</v>
      </c>
      <c r="V248" s="436" t="s">
        <v>542</v>
      </c>
      <c r="W248" s="435" t="s">
        <v>543</v>
      </c>
      <c r="X248" s="436"/>
      <c r="Y248" s="426" t="s">
        <v>202</v>
      </c>
      <c r="Z248" s="426" t="s">
        <v>203</v>
      </c>
      <c r="AA248" s="426" t="s">
        <v>204</v>
      </c>
      <c r="AB248" s="426" t="s">
        <v>205</v>
      </c>
      <c r="AC248" s="425" t="s">
        <v>208</v>
      </c>
      <c r="AD248" s="425" t="s">
        <v>212</v>
      </c>
      <c r="AE248" s="425"/>
      <c r="AF248" s="425" t="s">
        <v>208</v>
      </c>
      <c r="AG248" s="425" t="s">
        <v>212</v>
      </c>
      <c r="AH248" s="425"/>
      <c r="AI248" s="427" t="s">
        <v>213</v>
      </c>
      <c r="AJ248" s="427" t="s">
        <v>214</v>
      </c>
      <c r="AK248" s="427" t="s">
        <v>215</v>
      </c>
      <c r="AL248" s="427" t="s">
        <v>216</v>
      </c>
      <c r="AM248" s="427" t="s">
        <v>217</v>
      </c>
      <c r="AN248" s="427" t="s">
        <v>105</v>
      </c>
      <c r="AO248" s="420"/>
      <c r="AP248" s="660"/>
      <c r="AQ248" s="427" t="s">
        <v>213</v>
      </c>
      <c r="AR248" s="427" t="s">
        <v>214</v>
      </c>
      <c r="AS248" s="427" t="s">
        <v>215</v>
      </c>
      <c r="AT248" s="427" t="s">
        <v>216</v>
      </c>
      <c r="AU248" s="427" t="s">
        <v>217</v>
      </c>
      <c r="AV248" s="427" t="s">
        <v>105</v>
      </c>
      <c r="AW248" s="427" t="s">
        <v>213</v>
      </c>
      <c r="AX248" s="427" t="s">
        <v>214</v>
      </c>
      <c r="AY248" s="427" t="s">
        <v>215</v>
      </c>
      <c r="AZ248" s="427" t="s">
        <v>216</v>
      </c>
      <c r="BA248" s="427" t="s">
        <v>217</v>
      </c>
      <c r="BB248" s="427" t="s">
        <v>105</v>
      </c>
      <c r="BC248" s="660"/>
      <c r="BD248" s="427" t="s">
        <v>213</v>
      </c>
      <c r="BE248" s="427" t="s">
        <v>214</v>
      </c>
      <c r="BF248" s="427" t="s">
        <v>215</v>
      </c>
      <c r="BG248" s="427" t="s">
        <v>216</v>
      </c>
      <c r="BH248" s="427" t="s">
        <v>217</v>
      </c>
      <c r="BI248" s="427" t="s">
        <v>105</v>
      </c>
      <c r="BJ248" s="427" t="s">
        <v>213</v>
      </c>
      <c r="BK248" s="427" t="s">
        <v>214</v>
      </c>
      <c r="BL248" s="427" t="s">
        <v>215</v>
      </c>
      <c r="BM248" s="427" t="s">
        <v>216</v>
      </c>
      <c r="BN248" s="427" t="s">
        <v>217</v>
      </c>
      <c r="BO248" s="427" t="s">
        <v>105</v>
      </c>
      <c r="BP248" s="660"/>
      <c r="BQ248" s="427" t="s">
        <v>213</v>
      </c>
      <c r="BR248" s="427" t="s">
        <v>214</v>
      </c>
      <c r="BS248" s="427" t="s">
        <v>215</v>
      </c>
      <c r="BT248" s="427" t="s">
        <v>216</v>
      </c>
      <c r="BU248" s="427" t="s">
        <v>217</v>
      </c>
      <c r="BV248" s="427" t="s">
        <v>105</v>
      </c>
      <c r="BW248" s="427" t="s">
        <v>213</v>
      </c>
      <c r="BX248" s="427" t="s">
        <v>214</v>
      </c>
      <c r="BY248" s="427" t="s">
        <v>215</v>
      </c>
      <c r="BZ248" s="427" t="s">
        <v>216</v>
      </c>
      <c r="CA248" s="427" t="s">
        <v>217</v>
      </c>
      <c r="CB248" s="427" t="s">
        <v>105</v>
      </c>
      <c r="CC248" s="681"/>
      <c r="CD248" s="681"/>
      <c r="CE248" s="433" t="s">
        <v>213</v>
      </c>
      <c r="CF248" s="433" t="s">
        <v>214</v>
      </c>
      <c r="CG248" s="433" t="s">
        <v>215</v>
      </c>
      <c r="CH248" s="433" t="s">
        <v>216</v>
      </c>
      <c r="CI248" s="433" t="s">
        <v>217</v>
      </c>
      <c r="CJ248" s="433" t="s">
        <v>105</v>
      </c>
      <c r="CK248" s="433" t="s">
        <v>213</v>
      </c>
      <c r="CL248" s="433" t="s">
        <v>214</v>
      </c>
      <c r="CM248" s="433" t="s">
        <v>215</v>
      </c>
      <c r="CN248" s="433" t="s">
        <v>216</v>
      </c>
      <c r="CO248" s="433" t="s">
        <v>217</v>
      </c>
      <c r="CP248" s="433" t="s">
        <v>105</v>
      </c>
      <c r="CQ248" s="681"/>
      <c r="CR248" s="433" t="s">
        <v>213</v>
      </c>
      <c r="CS248" s="433" t="s">
        <v>214</v>
      </c>
      <c r="CT248" s="433" t="s">
        <v>215</v>
      </c>
      <c r="CU248" s="433" t="s">
        <v>216</v>
      </c>
      <c r="CV248" s="433" t="s">
        <v>217</v>
      </c>
      <c r="CW248" s="433" t="s">
        <v>105</v>
      </c>
      <c r="CX248" s="433" t="s">
        <v>213</v>
      </c>
      <c r="CY248" s="433" t="s">
        <v>214</v>
      </c>
      <c r="CZ248" s="433" t="s">
        <v>215</v>
      </c>
      <c r="DA248" s="433" t="s">
        <v>216</v>
      </c>
      <c r="DB248" s="433" t="s">
        <v>217</v>
      </c>
      <c r="DC248" s="433" t="s">
        <v>105</v>
      </c>
    </row>
  </sheetData>
  <autoFilter ref="A4:DG239">
    <filterColumn colId="1">
      <filters>
        <filter val="Bells City Bd of Education"/>
        <filter val="Clinton Schools"/>
        <filter val="Hamblen County Schools"/>
        <filter val="Humboldt"/>
        <filter val="Jackson County Schools"/>
        <filter val="Kingsport"/>
        <filter val="Sullivan County Board of Education"/>
        <filter val="Union City Bd of Ed"/>
        <filter val="Union County Schools"/>
      </filters>
    </filterColumn>
  </autoFilter>
  <mergeCells count="59">
    <mergeCell ref="CE3:CJ3"/>
    <mergeCell ref="CK3:CP3"/>
    <mergeCell ref="CQ3:CQ4"/>
    <mergeCell ref="CR3:CW3"/>
    <mergeCell ref="CX3:DC3"/>
    <mergeCell ref="BP3:BP4"/>
    <mergeCell ref="BQ3:BV3"/>
    <mergeCell ref="BW3:CB3"/>
    <mergeCell ref="CC3:CC4"/>
    <mergeCell ref="CD3:CD4"/>
    <mergeCell ref="AQ3:AV3"/>
    <mergeCell ref="AW3:BB3"/>
    <mergeCell ref="BC3:BC4"/>
    <mergeCell ref="BD3:BI3"/>
    <mergeCell ref="BJ3:BO3"/>
    <mergeCell ref="Y3:AB3"/>
    <mergeCell ref="AC3:AE3"/>
    <mergeCell ref="AF3:AH3"/>
    <mergeCell ref="AI3:AN3"/>
    <mergeCell ref="AP3:AP4"/>
    <mergeCell ref="AP2:BB2"/>
    <mergeCell ref="BC2:BO2"/>
    <mergeCell ref="BP2:CB2"/>
    <mergeCell ref="CD2:CP2"/>
    <mergeCell ref="CQ2:DC2"/>
    <mergeCell ref="Q3:S3"/>
    <mergeCell ref="T3:T4"/>
    <mergeCell ref="F3:F4"/>
    <mergeCell ref="G3:G4"/>
    <mergeCell ref="C3:E3"/>
    <mergeCell ref="H3:O3"/>
    <mergeCell ref="P3:P4"/>
    <mergeCell ref="BD247:BI247"/>
    <mergeCell ref="CQ247:CQ248"/>
    <mergeCell ref="CR247:CW247"/>
    <mergeCell ref="CX247:DC247"/>
    <mergeCell ref="CD247:CD248"/>
    <mergeCell ref="BP247:BP248"/>
    <mergeCell ref="BQ247:BV247"/>
    <mergeCell ref="BW247:CB247"/>
    <mergeCell ref="CE247:CJ247"/>
    <mergeCell ref="CK247:CP247"/>
    <mergeCell ref="CC247:CC248"/>
    <mergeCell ref="BJ247:BO247"/>
    <mergeCell ref="C247:E247"/>
    <mergeCell ref="T247:T248"/>
    <mergeCell ref="Y247:AB247"/>
    <mergeCell ref="F247:F248"/>
    <mergeCell ref="H247:O247"/>
    <mergeCell ref="AI247:AN247"/>
    <mergeCell ref="AC247:AE247"/>
    <mergeCell ref="AF247:AH247"/>
    <mergeCell ref="P247:P248"/>
    <mergeCell ref="G247:G248"/>
    <mergeCell ref="Q247:S247"/>
    <mergeCell ref="AP247:AP248"/>
    <mergeCell ref="AQ247:AV247"/>
    <mergeCell ref="AW247:BB247"/>
    <mergeCell ref="BC247:BC24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Journal Entries TGOP</vt:lpstr>
      <vt:lpstr>Journal Entries TNP</vt:lpstr>
      <vt:lpstr>75 TGOP - LEA in SFS</vt:lpstr>
      <vt:lpstr>75 TN Plan LEA with Prop Sha</vt:lpstr>
      <vt:lpstr>75 TN Plan LEA with 0% Prop Sha</vt:lpstr>
      <vt:lpstr>LEA Pre-65 (1)</vt:lpstr>
      <vt:lpstr>LEA Pre-65 (2)</vt:lpstr>
      <vt:lpstr>LEA Pre-65 (3)</vt:lpstr>
      <vt:lpstr>LEA Post-65 (1)</vt:lpstr>
      <vt:lpstr>LEA Post-65 (2)</vt:lpstr>
      <vt:lpstr>LEA Post-65 (3)</vt:lpstr>
    </vt:vector>
  </TitlesOfParts>
  <Company>State of Tennessee: Finance &amp; Administration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Ike Boone</dc:creator>
  <cp:lastModifiedBy>Ike Boone</cp:lastModifiedBy>
  <dcterms:created xsi:type="dcterms:W3CDTF">2018-08-27T18:02:31Z</dcterms:created>
  <dcterms:modified xsi:type="dcterms:W3CDTF">2019-10-18T19:02:12Z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